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V:\03) Orders\"/>
    </mc:Choice>
  </mc:AlternateContent>
  <bookViews>
    <workbookView xWindow="0" yWindow="0" windowWidth="24000" windowHeight="9735" tabRatio="793" activeTab="1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Z_0F7FDBD3_F322_4A37_A6FE_B527933DCCE6__wvu_PrintArea" localSheetId="1">'In Productie'!$B$1:$X$2</definedName>
    <definedName name="Z_0F7FDBD3_F322_4A37_A6FE_B527933DCCE6__wvu_PrintArea" localSheetId="2">'Reeds geproduceerd'!$B$1:$X$2</definedName>
    <definedName name="Z_22CDCF1B_A998_4C66_A90E_5BC54F71D148_.wvu.Cols" localSheetId="1" hidden="1">'In Productie'!$AD:$AL</definedName>
    <definedName name="Z_2F74A502_7472_4EB1_AF3F_7FF6720CCED1__wvu_PrintArea" localSheetId="1">'In Productie'!$B$1:$X$2</definedName>
    <definedName name="Z_2F74A502_7472_4EB1_AF3F_7FF6720CCED1__wvu_PrintArea" localSheetId="2">'Reeds geproduceerd'!$B$1:$X$2</definedName>
    <definedName name="Z_52151A09_F4D4_4704_9138_C9190318DAA0__wvu_PrintArea" localSheetId="1">'In Productie'!$B$1:$X$2</definedName>
    <definedName name="Z_52151A09_F4D4_4704_9138_C9190318DAA0__wvu_PrintArea" localSheetId="2">'Reeds geproduceerd'!$B$1:$X$2</definedName>
    <definedName name="Z_A4B4C488_3EA7_4625_A012_440BA441C61E__wvu_PrintArea" localSheetId="1">'In Productie'!$B$1:$X$2</definedName>
    <definedName name="Z_A4B4C488_3EA7_4625_A012_440BA441C61E__wvu_PrintArea" localSheetId="2">'Reeds geproduceerd'!$B$1:$X$2</definedName>
    <definedName name="Z_B1C455C4_2B37_4D1D_99FF_1C0CF64EBBA4__wvu_PrintArea" localSheetId="1">'In Productie'!$B$1:$X$2</definedName>
    <definedName name="Z_B1C455C4_2B37_4D1D_99FF_1C0CF64EBBA4__wvu_PrintArea" localSheetId="2">'Reeds geproduceerd'!$B$1:$X$2</definedName>
    <definedName name="Z_D0579260_8D68_4828_B03D_3A228966BEE4__wvu_PrintArea" localSheetId="1">'In Productie'!$B$1:$X$2</definedName>
    <definedName name="Z_D0579260_8D68_4828_B03D_3A228966BEE4__wvu_PrintArea" localSheetId="2">'Reeds geproduceerd'!$B$1:$X$2</definedName>
    <definedName name="Z_D0AEB4AB_D171_413B_84A9_3A015402B233__wvu_PrintArea" localSheetId="1">'In Productie'!$B$1:$X$2</definedName>
    <definedName name="Z_D0AEB4AB_D171_413B_84A9_3A015402B233__wvu_PrintArea" localSheetId="2">'Reeds geproduceerd'!$B$1:$X$2</definedName>
  </definedNames>
  <calcPr calcId="152511"/>
  <customWorkbookViews>
    <customWorkbookView name="Roy - Persoonlijke weergave" guid="{22CDCF1B-A998-4C66-A90E-5BC54F71D148}" mergeInterval="0" personalView="1" maximized="1" xWindow="1912" yWindow="-8" windowWidth="1936" windowHeight="1066" tabRatio="79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Kuroproductie - Persoonlijke weergave" guid="{2B955BE0-C0D7-4178-BB91-BB50E7E2B647}" mergeInterval="0" personalView="1" maximized="1" xWindow="1912" yWindow="-8" windowWidth="1936" windowHeight="1066" tabRatio="663" activeSheetId="2"/>
  </customWorkbookViews>
</workbook>
</file>

<file path=xl/calcChain.xml><?xml version="1.0" encoding="utf-8"?>
<calcChain xmlns="http://schemas.openxmlformats.org/spreadsheetml/2006/main">
  <c r="AI133" i="2" l="1"/>
  <c r="AH133" i="2"/>
  <c r="AF133" i="2"/>
  <c r="AG133" i="2" s="1"/>
  <c r="AI132" i="2"/>
  <c r="AH132" i="2"/>
  <c r="AF132" i="2"/>
  <c r="AI131" i="2"/>
  <c r="AH131" i="2"/>
  <c r="AF131" i="2"/>
  <c r="AI130" i="2"/>
  <c r="AH130" i="2"/>
  <c r="AF130" i="2"/>
  <c r="AG130" i="2" s="1"/>
  <c r="AI129" i="2"/>
  <c r="AH129" i="2"/>
  <c r="AF129" i="2"/>
  <c r="AG129" i="2" s="1"/>
  <c r="AI112" i="2"/>
  <c r="AH112" i="2"/>
  <c r="AF112" i="2"/>
  <c r="AI111" i="2"/>
  <c r="AH111" i="2"/>
  <c r="AF111" i="2"/>
  <c r="AI128" i="2"/>
  <c r="AH128" i="2"/>
  <c r="AF128" i="2"/>
  <c r="AG128" i="2" s="1"/>
  <c r="AI127" i="2"/>
  <c r="AH127" i="2"/>
  <c r="AF127" i="2"/>
  <c r="AG127" i="2" s="1"/>
  <c r="AG132" i="2" l="1"/>
  <c r="AG131" i="2"/>
  <c r="AG112" i="2"/>
  <c r="AG111" i="2"/>
  <c r="AI116" i="2"/>
  <c r="AH116" i="2"/>
  <c r="AF116" i="2"/>
  <c r="AG116" i="2" s="1"/>
  <c r="AI115" i="2"/>
  <c r="AH115" i="2"/>
  <c r="AF115" i="2"/>
  <c r="AI114" i="2"/>
  <c r="AH114" i="2"/>
  <c r="AF114" i="2"/>
  <c r="AI113" i="2"/>
  <c r="AH113" i="2"/>
  <c r="AF113" i="2"/>
  <c r="AG113" i="2" s="1"/>
  <c r="AI107" i="2"/>
  <c r="AH107" i="2"/>
  <c r="AF107" i="2"/>
  <c r="AI106" i="2"/>
  <c r="AH106" i="2"/>
  <c r="AF106" i="2"/>
  <c r="AI105" i="2"/>
  <c r="AH105" i="2"/>
  <c r="AF105" i="2"/>
  <c r="AI104" i="2"/>
  <c r="AH104" i="2"/>
  <c r="AF104" i="2"/>
  <c r="AI103" i="2"/>
  <c r="AH103" i="2"/>
  <c r="AF103" i="2"/>
  <c r="AG103" i="2" s="1"/>
  <c r="AI102" i="2"/>
  <c r="AH102" i="2"/>
  <c r="AF102" i="2"/>
  <c r="AG102" i="2" s="1"/>
  <c r="AI101" i="2"/>
  <c r="AH101" i="2"/>
  <c r="AF101" i="2"/>
  <c r="AG101" i="2" s="1"/>
  <c r="AI80" i="2"/>
  <c r="AH80" i="2"/>
  <c r="AF80" i="2"/>
  <c r="AI24" i="2"/>
  <c r="AH24" i="2"/>
  <c r="AF24" i="2"/>
  <c r="AG107" i="2" l="1"/>
  <c r="AG114" i="2"/>
  <c r="AG106" i="2"/>
  <c r="AG105" i="2"/>
  <c r="AG115" i="2"/>
  <c r="AG80" i="2"/>
  <c r="AG104" i="2"/>
  <c r="AG24" i="2"/>
  <c r="O1837" i="3"/>
  <c r="O1838" i="3"/>
  <c r="O1840" i="3"/>
  <c r="O1847" i="3"/>
  <c r="O1841" i="3"/>
  <c r="F301" i="6" l="1"/>
  <c r="F300" i="6"/>
  <c r="F299" i="6"/>
  <c r="F298" i="6"/>
  <c r="F297" i="6"/>
  <c r="F296" i="6"/>
  <c r="E301" i="6"/>
  <c r="E300" i="6"/>
  <c r="E299" i="6"/>
  <c r="E298" i="6"/>
  <c r="E297" i="6"/>
  <c r="E296" i="6"/>
  <c r="W1893" i="3" l="1"/>
  <c r="V1893" i="3"/>
  <c r="U1893" i="3"/>
  <c r="S1893" i="3"/>
  <c r="R1893" i="3"/>
  <c r="P1893" i="3"/>
  <c r="N1893" i="3"/>
  <c r="W1892" i="3"/>
  <c r="V1892" i="3" s="1"/>
  <c r="U1892" i="3"/>
  <c r="S1892" i="3"/>
  <c r="R1892" i="3"/>
  <c r="N1892" i="3"/>
  <c r="P1892" i="3" s="1"/>
  <c r="W1891" i="3"/>
  <c r="V1891" i="3"/>
  <c r="U1891" i="3"/>
  <c r="S1891" i="3"/>
  <c r="P1891" i="3"/>
  <c r="N1891" i="3"/>
  <c r="R1891" i="3" s="1"/>
  <c r="W1890" i="3"/>
  <c r="V1890" i="3" s="1"/>
  <c r="U1890" i="3"/>
  <c r="S1890" i="3"/>
  <c r="N1890" i="3"/>
  <c r="R1890" i="3" s="1"/>
  <c r="W1889" i="3"/>
  <c r="V1889" i="3"/>
  <c r="U1889" i="3"/>
  <c r="S1889" i="3"/>
  <c r="R1889" i="3"/>
  <c r="P1889" i="3"/>
  <c r="N1889" i="3"/>
  <c r="W1888" i="3"/>
  <c r="V1888" i="3" s="1"/>
  <c r="U1888" i="3"/>
  <c r="S1888" i="3"/>
  <c r="R1888" i="3"/>
  <c r="N1888" i="3"/>
  <c r="P1888" i="3" s="1"/>
  <c r="AI135" i="2"/>
  <c r="AH135" i="2"/>
  <c r="AF135" i="2"/>
  <c r="AG135" i="2" s="1"/>
  <c r="AI134" i="2"/>
  <c r="AH134" i="2"/>
  <c r="AF134" i="2"/>
  <c r="AG134" i="2" s="1"/>
  <c r="AI126" i="2"/>
  <c r="AH126" i="2"/>
  <c r="AF126" i="2"/>
  <c r="AI125" i="2"/>
  <c r="AH125" i="2"/>
  <c r="AF125" i="2"/>
  <c r="AI124" i="2"/>
  <c r="AH124" i="2"/>
  <c r="AF124" i="2"/>
  <c r="AI123" i="2"/>
  <c r="AH123" i="2"/>
  <c r="AF123" i="2"/>
  <c r="AI122" i="2"/>
  <c r="AH122" i="2"/>
  <c r="AF122" i="2"/>
  <c r="AI121" i="2"/>
  <c r="AH121" i="2"/>
  <c r="AF121" i="2"/>
  <c r="W1885" i="3"/>
  <c r="V1885" i="3" s="1"/>
  <c r="U1885" i="3"/>
  <c r="S1885" i="3"/>
  <c r="N1885" i="3"/>
  <c r="R1885" i="3" s="1"/>
  <c r="W1884" i="3"/>
  <c r="V1884" i="3" s="1"/>
  <c r="U1884" i="3"/>
  <c r="S1884" i="3"/>
  <c r="R1884" i="3"/>
  <c r="P1884" i="3"/>
  <c r="N1884" i="3"/>
  <c r="W1883" i="3"/>
  <c r="V1883" i="3"/>
  <c r="U1883" i="3"/>
  <c r="S1883" i="3"/>
  <c r="R1883" i="3"/>
  <c r="P1883" i="3"/>
  <c r="N1883" i="3"/>
  <c r="W1882" i="3"/>
  <c r="V1882" i="3"/>
  <c r="U1882" i="3"/>
  <c r="S1882" i="3"/>
  <c r="N1882" i="3"/>
  <c r="P1882" i="3" s="1"/>
  <c r="AI13" i="2"/>
  <c r="AH13" i="2"/>
  <c r="AF13" i="2"/>
  <c r="F2579" i="4"/>
  <c r="G2579" i="4"/>
  <c r="H2579" i="4"/>
  <c r="I2579" i="4"/>
  <c r="W2579" i="4"/>
  <c r="Z2579" i="4" s="1"/>
  <c r="AE2579" i="4"/>
  <c r="AF2580" i="4"/>
  <c r="AG2580" i="4" s="1"/>
  <c r="AH2580" i="4"/>
  <c r="AI2580" i="4"/>
  <c r="AF2581" i="4"/>
  <c r="AG2581" i="4" s="1"/>
  <c r="AH2581" i="4"/>
  <c r="AI2581" i="4"/>
  <c r="AF2584" i="4"/>
  <c r="AH2584" i="4"/>
  <c r="AI2584" i="4"/>
  <c r="AF2586" i="4"/>
  <c r="AH2586" i="4"/>
  <c r="AI2586" i="4"/>
  <c r="AF2588" i="4"/>
  <c r="AH2588" i="4"/>
  <c r="AI2588" i="4"/>
  <c r="AF2589" i="4"/>
  <c r="AH2589" i="4"/>
  <c r="AI2589" i="4"/>
  <c r="AF2590" i="4"/>
  <c r="AH2590" i="4"/>
  <c r="AI2590" i="4"/>
  <c r="AF2591" i="4"/>
  <c r="AH2591" i="4"/>
  <c r="AI2591" i="4"/>
  <c r="AF2592" i="4"/>
  <c r="AH2592" i="4"/>
  <c r="AI2592" i="4"/>
  <c r="AF2593" i="4"/>
  <c r="AH2593" i="4"/>
  <c r="AI2593" i="4"/>
  <c r="AF2594" i="4"/>
  <c r="AH2594" i="4"/>
  <c r="AI2594" i="4"/>
  <c r="AF2595" i="4"/>
  <c r="AH2595" i="4"/>
  <c r="AI2595" i="4"/>
  <c r="AF2596" i="4"/>
  <c r="AH2596" i="4"/>
  <c r="AI2596" i="4"/>
  <c r="AF2597" i="4"/>
  <c r="AH2597" i="4"/>
  <c r="AI2597" i="4"/>
  <c r="AF2598" i="4"/>
  <c r="AH2598" i="4"/>
  <c r="AI2598" i="4"/>
  <c r="AF2599" i="4"/>
  <c r="AH2599" i="4"/>
  <c r="AI2599" i="4"/>
  <c r="AG121" i="2" l="1"/>
  <c r="AG125" i="2"/>
  <c r="P1890" i="3"/>
  <c r="AG122" i="2"/>
  <c r="AG126" i="2"/>
  <c r="AG124" i="2"/>
  <c r="AG123" i="2"/>
  <c r="AG13" i="2"/>
  <c r="AG2598" i="4"/>
  <c r="AG2594" i="4"/>
  <c r="AG2590" i="4"/>
  <c r="AG2584" i="4"/>
  <c r="R1882" i="3"/>
  <c r="P1885" i="3"/>
  <c r="AG2595" i="4"/>
  <c r="AG2599" i="4"/>
  <c r="AG2591" i="4"/>
  <c r="AG2586" i="4"/>
  <c r="AG2596" i="4"/>
  <c r="AG2592" i="4"/>
  <c r="AG2588" i="4"/>
  <c r="D2579" i="4"/>
  <c r="AG2597" i="4"/>
  <c r="AG2593" i="4"/>
  <c r="AG2589" i="4"/>
  <c r="AI96" i="2"/>
  <c r="AH96" i="2"/>
  <c r="AF96" i="2"/>
  <c r="AI95" i="2"/>
  <c r="AH95" i="2"/>
  <c r="AF95" i="2"/>
  <c r="AI94" i="2"/>
  <c r="AH94" i="2"/>
  <c r="AF94" i="2"/>
  <c r="AI93" i="2"/>
  <c r="AH93" i="2"/>
  <c r="AF93" i="2"/>
  <c r="AI92" i="2"/>
  <c r="AH92" i="2"/>
  <c r="AF92" i="2"/>
  <c r="AI91" i="2"/>
  <c r="AH91" i="2"/>
  <c r="AF91" i="2"/>
  <c r="AI90" i="2"/>
  <c r="AH90" i="2"/>
  <c r="AF90" i="2"/>
  <c r="AI89" i="2"/>
  <c r="AH89" i="2"/>
  <c r="AF89" i="2"/>
  <c r="AI88" i="2"/>
  <c r="AH88" i="2"/>
  <c r="AF88" i="2"/>
  <c r="AI87" i="2"/>
  <c r="AH87" i="2"/>
  <c r="AF87" i="2"/>
  <c r="AI86" i="2"/>
  <c r="AH86" i="2"/>
  <c r="AF86" i="2"/>
  <c r="AI85" i="2"/>
  <c r="AH85" i="2"/>
  <c r="AF85" i="2"/>
  <c r="AI84" i="2"/>
  <c r="AH84" i="2"/>
  <c r="AF84" i="2"/>
  <c r="AI83" i="2"/>
  <c r="AH83" i="2"/>
  <c r="AF83" i="2"/>
  <c r="AI78" i="2"/>
  <c r="AH78" i="2"/>
  <c r="AF78" i="2"/>
  <c r="AI77" i="2"/>
  <c r="AH77" i="2"/>
  <c r="AF77" i="2"/>
  <c r="AI76" i="2"/>
  <c r="AH76" i="2"/>
  <c r="AF76" i="2"/>
  <c r="AI75" i="2"/>
  <c r="AH75" i="2"/>
  <c r="AF75" i="2"/>
  <c r="AG78" i="2" l="1"/>
  <c r="AG2579" i="4"/>
  <c r="AG88" i="2"/>
  <c r="AG92" i="2"/>
  <c r="AG96" i="2"/>
  <c r="AG76" i="2"/>
  <c r="AG84" i="2"/>
  <c r="AG94" i="2"/>
  <c r="AG77" i="2"/>
  <c r="AG85" i="2"/>
  <c r="AG89" i="2"/>
  <c r="AG93" i="2"/>
  <c r="AG86" i="2"/>
  <c r="AG90" i="2"/>
  <c r="AG75" i="2"/>
  <c r="AG83" i="2"/>
  <c r="AG87" i="2"/>
  <c r="AG91" i="2"/>
  <c r="AG95" i="2"/>
  <c r="O1839" i="3" l="1"/>
  <c r="AI81" i="2" l="1"/>
  <c r="AH81" i="2"/>
  <c r="AF81" i="2"/>
  <c r="AI61" i="2"/>
  <c r="AH61" i="2"/>
  <c r="AF61" i="2"/>
  <c r="AI58" i="2"/>
  <c r="AH58" i="2"/>
  <c r="AF58" i="2"/>
  <c r="AG81" i="2" l="1"/>
  <c r="AG58" i="2"/>
  <c r="AG61" i="2"/>
  <c r="R1833" i="3" l="1"/>
  <c r="P1833" i="3"/>
  <c r="O1833" i="3"/>
  <c r="O1832" i="3"/>
  <c r="O1830" i="3"/>
  <c r="O1829" i="3"/>
  <c r="O1828" i="3"/>
  <c r="O1836" i="3"/>
  <c r="O1844" i="3"/>
  <c r="O1846" i="3"/>
  <c r="O1749" i="3"/>
  <c r="AI72" i="2"/>
  <c r="AH72" i="2"/>
  <c r="AF72" i="2"/>
  <c r="AI70" i="2"/>
  <c r="AH70" i="2"/>
  <c r="AF70" i="2"/>
  <c r="AG72" i="2" l="1"/>
  <c r="AG70" i="2"/>
  <c r="AI166" i="2" l="1"/>
  <c r="AH166" i="2"/>
  <c r="AF166" i="2"/>
  <c r="AG166" i="2" s="1"/>
  <c r="AI153" i="2"/>
  <c r="AH153" i="2"/>
  <c r="AF153" i="2"/>
  <c r="AG153" i="2" s="1"/>
  <c r="AI82" i="2"/>
  <c r="AH82" i="2"/>
  <c r="AI57" i="2"/>
  <c r="AH57" i="2"/>
  <c r="AF57" i="2"/>
  <c r="AI74" i="2"/>
  <c r="AH74" i="2"/>
  <c r="AF74" i="2"/>
  <c r="AI73" i="2"/>
  <c r="AH73" i="2"/>
  <c r="AF73" i="2"/>
  <c r="AI71" i="2"/>
  <c r="AH71" i="2"/>
  <c r="AF71" i="2"/>
  <c r="AI69" i="2"/>
  <c r="AH69" i="2"/>
  <c r="AF69" i="2"/>
  <c r="AI68" i="2"/>
  <c r="AH68" i="2"/>
  <c r="AF68" i="2"/>
  <c r="AI67" i="2"/>
  <c r="AH67" i="2"/>
  <c r="AF67" i="2"/>
  <c r="AG67" i="2" s="1"/>
  <c r="AI66" i="2"/>
  <c r="AH66" i="2"/>
  <c r="AF66" i="2"/>
  <c r="AG66" i="2" s="1"/>
  <c r="AI56" i="2"/>
  <c r="AH56" i="2"/>
  <c r="AF56" i="2"/>
  <c r="AF82" i="2"/>
  <c r="AI55" i="2"/>
  <c r="AH55" i="2"/>
  <c r="AF55" i="2"/>
  <c r="AI54" i="2"/>
  <c r="AH54" i="2"/>
  <c r="AF54" i="2"/>
  <c r="AI53" i="2"/>
  <c r="AH53" i="2"/>
  <c r="AF53" i="2"/>
  <c r="AI52" i="2"/>
  <c r="AH52" i="2"/>
  <c r="AF52" i="2"/>
  <c r="AG74" i="2" l="1"/>
  <c r="AG73" i="2"/>
  <c r="AG71" i="2"/>
  <c r="AG69" i="2"/>
  <c r="AG57" i="2"/>
  <c r="AG82" i="2"/>
  <c r="AG52" i="2"/>
  <c r="AG68" i="2"/>
  <c r="AG55" i="2"/>
  <c r="AG54" i="2"/>
  <c r="AG53" i="2"/>
  <c r="AG56" i="2"/>
  <c r="O1842" i="3"/>
  <c r="AI60" i="2" l="1"/>
  <c r="AH60" i="2"/>
  <c r="AF60" i="2"/>
  <c r="AG60" i="2" l="1"/>
  <c r="AF2575" i="4"/>
  <c r="AI2575" i="4"/>
  <c r="AF2576" i="4"/>
  <c r="AH2576" i="4"/>
  <c r="AI2576" i="4"/>
  <c r="AF2577" i="4"/>
  <c r="AH2577" i="4"/>
  <c r="AI2577" i="4"/>
  <c r="F2550" i="4"/>
  <c r="G2550" i="4"/>
  <c r="H2550" i="4"/>
  <c r="I2550" i="4"/>
  <c r="W2550" i="4"/>
  <c r="Z2550" i="4" s="1"/>
  <c r="AE2550" i="4"/>
  <c r="AF2551" i="4"/>
  <c r="AG2551" i="4" s="1"/>
  <c r="AH2551" i="4"/>
  <c r="AI2551" i="4"/>
  <c r="AF2557" i="4"/>
  <c r="AH2557" i="4"/>
  <c r="AI2557" i="4"/>
  <c r="AF2558" i="4"/>
  <c r="AI2558" i="4"/>
  <c r="AF2559" i="4"/>
  <c r="AI2559" i="4"/>
  <c r="AF2560" i="4"/>
  <c r="AI2560" i="4"/>
  <c r="AF2561" i="4"/>
  <c r="AI2561" i="4"/>
  <c r="AF2562" i="4"/>
  <c r="AI2562" i="4"/>
  <c r="AF2563" i="4"/>
  <c r="AI2563" i="4"/>
  <c r="AF2564" i="4"/>
  <c r="AI2564" i="4"/>
  <c r="AF2565" i="4"/>
  <c r="AI2565" i="4"/>
  <c r="AF2566" i="4"/>
  <c r="AI2566" i="4"/>
  <c r="AF2569" i="4"/>
  <c r="AH2569" i="4"/>
  <c r="AI2569" i="4"/>
  <c r="AF2570" i="4"/>
  <c r="AH2570" i="4"/>
  <c r="AI2570" i="4"/>
  <c r="AF2571" i="4"/>
  <c r="AH2571" i="4"/>
  <c r="AI2571" i="4"/>
  <c r="AF2573" i="4"/>
  <c r="AH2573" i="4"/>
  <c r="AI2573" i="4"/>
  <c r="AF2574" i="4"/>
  <c r="AH2574" i="4"/>
  <c r="AI2574" i="4"/>
  <c r="AG2574" i="4" l="1"/>
  <c r="AG2570" i="4"/>
  <c r="AG2576" i="4"/>
  <c r="AG2571" i="4"/>
  <c r="AG2565" i="4"/>
  <c r="AG2561" i="4"/>
  <c r="AG2557" i="4"/>
  <c r="AG2577" i="4"/>
  <c r="AG2566" i="4"/>
  <c r="AG2562" i="4"/>
  <c r="AG2575" i="4"/>
  <c r="AG2558" i="4"/>
  <c r="AG2563" i="4"/>
  <c r="AG2559" i="4"/>
  <c r="D2550" i="4"/>
  <c r="AG2573" i="4"/>
  <c r="AG2569" i="4"/>
  <c r="AG2564" i="4"/>
  <c r="AG2560" i="4"/>
  <c r="AG2550" i="4" l="1"/>
  <c r="R1835" i="3" l="1"/>
  <c r="P1835" i="3"/>
  <c r="O1835" i="3"/>
  <c r="AI51" i="2" l="1"/>
  <c r="AH51" i="2"/>
  <c r="AF51" i="2"/>
  <c r="AI45" i="2"/>
  <c r="AH45" i="2"/>
  <c r="AF45" i="2"/>
  <c r="AI44" i="2"/>
  <c r="AH44" i="2"/>
  <c r="AF44" i="2"/>
  <c r="AI43" i="2"/>
  <c r="AH43" i="2"/>
  <c r="AF43" i="2"/>
  <c r="AI42" i="2"/>
  <c r="AH42" i="2"/>
  <c r="AF42" i="2"/>
  <c r="AI41" i="2"/>
  <c r="AH41" i="2"/>
  <c r="AF41" i="2"/>
  <c r="AI40" i="2"/>
  <c r="AH40" i="2"/>
  <c r="AF40" i="2"/>
  <c r="W1834" i="3"/>
  <c r="V1834" i="3"/>
  <c r="S1834" i="3"/>
  <c r="R1834" i="3"/>
  <c r="P1834" i="3"/>
  <c r="O1834" i="3"/>
  <c r="U1834" i="3" s="1"/>
  <c r="R1827" i="3"/>
  <c r="O1827" i="3"/>
  <c r="P1827" i="3" s="1"/>
  <c r="O1826" i="3"/>
  <c r="AG51" i="2" l="1"/>
  <c r="AG40" i="2"/>
  <c r="AG44" i="2"/>
  <c r="AG45" i="2"/>
  <c r="AG41" i="2"/>
  <c r="AG43" i="2"/>
  <c r="AG42" i="2"/>
  <c r="AI33" i="2"/>
  <c r="AH33" i="2"/>
  <c r="AF33" i="2"/>
  <c r="AI32" i="2"/>
  <c r="AH32" i="2"/>
  <c r="AF32" i="2"/>
  <c r="AG33" i="2" l="1"/>
  <c r="AG32" i="2"/>
  <c r="AI34" i="2"/>
  <c r="AH34" i="2"/>
  <c r="AF34" i="2"/>
  <c r="AI31" i="2"/>
  <c r="AH31" i="2"/>
  <c r="AF31" i="2"/>
  <c r="AI35" i="2"/>
  <c r="AH35" i="2"/>
  <c r="AF35" i="2"/>
  <c r="AI30" i="2"/>
  <c r="AH30" i="2"/>
  <c r="AF30" i="2"/>
  <c r="AI39" i="2"/>
  <c r="AH39" i="2"/>
  <c r="AF39" i="2"/>
  <c r="AI38" i="2"/>
  <c r="AH38" i="2"/>
  <c r="AF38" i="2"/>
  <c r="H1822" i="3"/>
  <c r="G1822" i="3"/>
  <c r="F1822" i="3"/>
  <c r="AG30" i="2" l="1"/>
  <c r="AG39" i="2"/>
  <c r="AG34" i="2"/>
  <c r="AG35" i="2"/>
  <c r="AG31" i="2"/>
  <c r="AG38" i="2"/>
  <c r="F295" i="6"/>
  <c r="F294" i="6"/>
  <c r="F293" i="6"/>
  <c r="E295" i="6"/>
  <c r="E294" i="6"/>
  <c r="E293" i="6"/>
  <c r="W1419" i="3" l="1"/>
  <c r="F2515" i="4" l="1"/>
  <c r="G2515" i="4"/>
  <c r="H2515" i="4"/>
  <c r="I2515" i="4"/>
  <c r="W2515" i="4"/>
  <c r="Z2515" i="4" s="1"/>
  <c r="AE2515" i="4"/>
  <c r="AF2516" i="4"/>
  <c r="AG2516" i="4" s="1"/>
  <c r="AH2516" i="4"/>
  <c r="AI2516" i="4"/>
  <c r="AF2517" i="4"/>
  <c r="AG2517" i="4" s="1"/>
  <c r="AH2517" i="4"/>
  <c r="AI2517" i="4"/>
  <c r="AF2518" i="4"/>
  <c r="AG2518" i="4" s="1"/>
  <c r="AH2518" i="4"/>
  <c r="AI2518" i="4"/>
  <c r="AF2522" i="4"/>
  <c r="AI2522" i="4"/>
  <c r="AF2523" i="4"/>
  <c r="AI2523" i="4"/>
  <c r="AF2524" i="4"/>
  <c r="AH2524" i="4"/>
  <c r="AI2524" i="4"/>
  <c r="AF2525" i="4"/>
  <c r="AH2525" i="4"/>
  <c r="AI2525" i="4"/>
  <c r="AF2526" i="4"/>
  <c r="AH2526" i="4"/>
  <c r="AI2526" i="4"/>
  <c r="AF2527" i="4"/>
  <c r="AH2527" i="4"/>
  <c r="AI2527" i="4"/>
  <c r="AF2528" i="4"/>
  <c r="AH2528" i="4"/>
  <c r="AI2528" i="4"/>
  <c r="AF2529" i="4"/>
  <c r="AH2529" i="4"/>
  <c r="AI2529" i="4"/>
  <c r="AF2530" i="4"/>
  <c r="AH2530" i="4"/>
  <c r="AI2530" i="4"/>
  <c r="AF2531" i="4"/>
  <c r="AH2531" i="4"/>
  <c r="AI2531" i="4"/>
  <c r="AF2532" i="4"/>
  <c r="AH2532" i="4"/>
  <c r="AI2532" i="4"/>
  <c r="AF2533" i="4"/>
  <c r="AI2533" i="4"/>
  <c r="AF2534" i="4"/>
  <c r="AI2534" i="4"/>
  <c r="AF2535" i="4"/>
  <c r="AI2535" i="4"/>
  <c r="AF2536" i="4"/>
  <c r="AI2536" i="4"/>
  <c r="AF2538" i="4"/>
  <c r="AI2538" i="4"/>
  <c r="AF2539" i="4"/>
  <c r="AI2539" i="4"/>
  <c r="AF2540" i="4"/>
  <c r="AI2540" i="4"/>
  <c r="AF2541" i="4"/>
  <c r="AI2541" i="4"/>
  <c r="AF2542" i="4"/>
  <c r="AI2542" i="4"/>
  <c r="AF2543" i="4"/>
  <c r="AH2543" i="4"/>
  <c r="AI2543" i="4"/>
  <c r="AF2544" i="4"/>
  <c r="AI2544" i="4"/>
  <c r="AF2545" i="4"/>
  <c r="AI2545" i="4"/>
  <c r="AF2546" i="4"/>
  <c r="AI2546" i="4"/>
  <c r="AF2547" i="4"/>
  <c r="AH2547" i="4"/>
  <c r="AI2547" i="4"/>
  <c r="AG2530" i="4" l="1"/>
  <c r="AG2526" i="4"/>
  <c r="AG2522" i="4"/>
  <c r="AG2544" i="4"/>
  <c r="AG2540" i="4"/>
  <c r="AG2535" i="4"/>
  <c r="AG2531" i="4"/>
  <c r="AG2527" i="4"/>
  <c r="AG2523" i="4"/>
  <c r="AG2545" i="4"/>
  <c r="AG2541" i="4"/>
  <c r="AG2536" i="4"/>
  <c r="AG2532" i="4"/>
  <c r="AG2528" i="4"/>
  <c r="AG2524" i="4"/>
  <c r="AG2546" i="4"/>
  <c r="AG2538" i="4"/>
  <c r="AG2533" i="4"/>
  <c r="AG2529" i="4"/>
  <c r="AG2525" i="4"/>
  <c r="D2515" i="4"/>
  <c r="AG2542" i="4"/>
  <c r="AG2547" i="4"/>
  <c r="AG2543" i="4"/>
  <c r="AG2539" i="4"/>
  <c r="AG2534" i="4"/>
  <c r="F292" i="6"/>
  <c r="F291" i="6"/>
  <c r="F290" i="6"/>
  <c r="F288" i="6"/>
  <c r="F287" i="6"/>
  <c r="E292" i="6"/>
  <c r="E291" i="6"/>
  <c r="E290" i="6"/>
  <c r="E288" i="6"/>
  <c r="E287" i="6"/>
  <c r="AG2515" i="4" l="1"/>
  <c r="AI19" i="2" l="1"/>
  <c r="AH19" i="2"/>
  <c r="AF19" i="2"/>
  <c r="AI62" i="2"/>
  <c r="AH62" i="2"/>
  <c r="AF62" i="2"/>
  <c r="AI20" i="2"/>
  <c r="AH20" i="2"/>
  <c r="AF20" i="2"/>
  <c r="AI21" i="2"/>
  <c r="AH21" i="2"/>
  <c r="AF21" i="2"/>
  <c r="AG62" i="2" l="1"/>
  <c r="AG19" i="2"/>
  <c r="AG20" i="2"/>
  <c r="AG21" i="2"/>
  <c r="A17" i="9"/>
  <c r="A18" i="9"/>
  <c r="A19" i="9" s="1"/>
  <c r="A20" i="9" s="1"/>
  <c r="H17" i="9"/>
  <c r="E8" i="9"/>
  <c r="AI15" i="2" l="1"/>
  <c r="AH15" i="2"/>
  <c r="AF15" i="2"/>
  <c r="H1808" i="3"/>
  <c r="G1808" i="3"/>
  <c r="F1808" i="3"/>
  <c r="AI22" i="2"/>
  <c r="AH22" i="2"/>
  <c r="AF22" i="2"/>
  <c r="AG22" i="2" l="1"/>
  <c r="AG15" i="2"/>
  <c r="F286" i="6" l="1"/>
  <c r="F285" i="6"/>
  <c r="F284" i="6"/>
  <c r="E286" i="6"/>
  <c r="E285" i="6"/>
  <c r="E284" i="6"/>
  <c r="F2488" i="4" l="1"/>
  <c r="G2488" i="4"/>
  <c r="H2488" i="4"/>
  <c r="I2488" i="4"/>
  <c r="W2488" i="4"/>
  <c r="Z2488" i="4" s="1"/>
  <c r="AE2488" i="4"/>
  <c r="AF2489" i="4"/>
  <c r="AG2489" i="4" s="1"/>
  <c r="AH2489" i="4"/>
  <c r="AI2489" i="4"/>
  <c r="AF2490" i="4"/>
  <c r="AG2490" i="4" s="1"/>
  <c r="AH2490" i="4"/>
  <c r="AI2490" i="4"/>
  <c r="AF2491" i="4"/>
  <c r="AG2491" i="4" s="1"/>
  <c r="AH2491" i="4"/>
  <c r="AI2491" i="4"/>
  <c r="AF2495" i="4"/>
  <c r="AI2495" i="4"/>
  <c r="AF2497" i="4"/>
  <c r="AI2497" i="4"/>
  <c r="AF2498" i="4"/>
  <c r="AI2498" i="4"/>
  <c r="AF2499" i="4"/>
  <c r="AI2499" i="4"/>
  <c r="AF2500" i="4"/>
  <c r="AI2500" i="4"/>
  <c r="AF2501" i="4"/>
  <c r="AI2501" i="4"/>
  <c r="AF2502" i="4"/>
  <c r="AI2502" i="4"/>
  <c r="AF2503" i="4"/>
  <c r="AI2503" i="4"/>
  <c r="AF2504" i="4"/>
  <c r="AI2504" i="4"/>
  <c r="AF2505" i="4"/>
  <c r="AG2505" i="4" s="1"/>
  <c r="AH2505" i="4"/>
  <c r="AI2505" i="4"/>
  <c r="AF2506" i="4"/>
  <c r="AI2506" i="4"/>
  <c r="AF2507" i="4"/>
  <c r="AI2507" i="4"/>
  <c r="AF2508" i="4"/>
  <c r="AI2508" i="4"/>
  <c r="AF2510" i="4"/>
  <c r="AG2510" i="4" s="1"/>
  <c r="AH2510" i="4"/>
  <c r="AI2510" i="4"/>
  <c r="AF2511" i="4"/>
  <c r="AI2511" i="4"/>
  <c r="AF2512" i="4"/>
  <c r="AI2512" i="4"/>
  <c r="AF2513" i="4"/>
  <c r="AI2513" i="4"/>
  <c r="D2488" i="4" l="1"/>
  <c r="AG2495" i="4"/>
  <c r="AG2513" i="4"/>
  <c r="AG2508" i="4"/>
  <c r="AG2504" i="4"/>
  <c r="AG2500" i="4"/>
  <c r="AG2512" i="4"/>
  <c r="AG2507" i="4"/>
  <c r="AG2503" i="4"/>
  <c r="AG2499" i="4"/>
  <c r="AG2501" i="4"/>
  <c r="AG2497" i="4"/>
  <c r="AG2511" i="4"/>
  <c r="AG2506" i="4"/>
  <c r="AG2502" i="4"/>
  <c r="AG2498" i="4"/>
  <c r="AG2488" i="4" l="1"/>
  <c r="AI18" i="2"/>
  <c r="AH18" i="2"/>
  <c r="AF18" i="2"/>
  <c r="AI17" i="2"/>
  <c r="AH17" i="2"/>
  <c r="AF17" i="2"/>
  <c r="AI23" i="2"/>
  <c r="AH23" i="2"/>
  <c r="AF23" i="2"/>
  <c r="P1797" i="3"/>
  <c r="N1797" i="3"/>
  <c r="R1797" i="3" s="1"/>
  <c r="R1796" i="3"/>
  <c r="N1796" i="3"/>
  <c r="P1796" i="3" s="1"/>
  <c r="R1795" i="3"/>
  <c r="P1795" i="3"/>
  <c r="N1795" i="3"/>
  <c r="AG17" i="2" l="1"/>
  <c r="AG23" i="2"/>
  <c r="AG18" i="2"/>
  <c r="N1757" i="3" l="1"/>
  <c r="F2466" i="4" l="1"/>
  <c r="G2466" i="4"/>
  <c r="H2466" i="4"/>
  <c r="I2466" i="4"/>
  <c r="AE2466" i="4"/>
  <c r="AF2467" i="4"/>
  <c r="AG2467" i="4" s="1"/>
  <c r="AH2467" i="4"/>
  <c r="AI2467" i="4"/>
  <c r="AF2468" i="4"/>
  <c r="AG2468" i="4" s="1"/>
  <c r="AH2468" i="4"/>
  <c r="AI2468" i="4"/>
  <c r="AF2472" i="4"/>
  <c r="AH2472" i="4"/>
  <c r="AI2472" i="4"/>
  <c r="AF2473" i="4"/>
  <c r="AI2473" i="4"/>
  <c r="AF2474" i="4"/>
  <c r="AI2474" i="4"/>
  <c r="AF2475" i="4"/>
  <c r="AI2475" i="4"/>
  <c r="X2476" i="4"/>
  <c r="AF2476" i="4"/>
  <c r="AI2476" i="4"/>
  <c r="X2477" i="4"/>
  <c r="AF2477" i="4"/>
  <c r="AI2477" i="4"/>
  <c r="AF2479" i="4"/>
  <c r="AI2479" i="4"/>
  <c r="AF2480" i="4"/>
  <c r="AI2480" i="4"/>
  <c r="AF2481" i="4"/>
  <c r="AI2481" i="4"/>
  <c r="AF2482" i="4"/>
  <c r="AI2482" i="4"/>
  <c r="AF2483" i="4"/>
  <c r="AI2483" i="4"/>
  <c r="AF2485" i="4"/>
  <c r="AI2485" i="4"/>
  <c r="W2466" i="4" l="1"/>
  <c r="Z2466" i="4" s="1"/>
  <c r="AG2476" i="4"/>
  <c r="AG2481" i="4"/>
  <c r="AG2473" i="4"/>
  <c r="AG2482" i="4"/>
  <c r="AG2477" i="4"/>
  <c r="AG2474" i="4"/>
  <c r="AG2483" i="4"/>
  <c r="AG2479" i="4"/>
  <c r="AG2475" i="4"/>
  <c r="D2466" i="4"/>
  <c r="AG2485" i="4"/>
  <c r="AG2480" i="4"/>
  <c r="AG2472" i="4"/>
  <c r="F282" i="6"/>
  <c r="E282" i="6"/>
  <c r="AG2466" i="4" l="1"/>
  <c r="H1783" i="3"/>
  <c r="G1783" i="3"/>
  <c r="F1783" i="3"/>
  <c r="N1767" i="3" l="1"/>
  <c r="P1767" i="3" s="1"/>
  <c r="W1528" i="3" l="1"/>
  <c r="V1528" i="3" s="1"/>
  <c r="H20" i="9" l="1"/>
  <c r="X32" i="7" l="1"/>
  <c r="X31" i="7"/>
  <c r="BA33" i="7"/>
  <c r="AZ33" i="7"/>
  <c r="AY33" i="7"/>
  <c r="AX33" i="7"/>
  <c r="AW33" i="7"/>
  <c r="AV33" i="7"/>
  <c r="AU33" i="7"/>
  <c r="AT33" i="7"/>
  <c r="AS33" i="7"/>
  <c r="AR33" i="7"/>
  <c r="AH33" i="7"/>
  <c r="AG33" i="7"/>
  <c r="AF33" i="7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 l="1"/>
  <c r="W2442" i="4" l="1"/>
  <c r="Z2442" i="4" s="1"/>
  <c r="AI2464" i="4"/>
  <c r="AF2464" i="4"/>
  <c r="AI2463" i="4"/>
  <c r="AF2463" i="4"/>
  <c r="AI2462" i="4"/>
  <c r="AF2462" i="4"/>
  <c r="AI2461" i="4"/>
  <c r="AF2461" i="4"/>
  <c r="AI2460" i="4"/>
  <c r="AF2460" i="4"/>
  <c r="AI2459" i="4"/>
  <c r="AF2459" i="4"/>
  <c r="AI2458" i="4"/>
  <c r="AH2458" i="4"/>
  <c r="AF2458" i="4"/>
  <c r="AI2457" i="4"/>
  <c r="AH2457" i="4"/>
  <c r="AF2457" i="4"/>
  <c r="AI2456" i="4"/>
  <c r="AF2456" i="4"/>
  <c r="AI2455" i="4"/>
  <c r="AF2455" i="4"/>
  <c r="AI2454" i="4"/>
  <c r="AH2454" i="4"/>
  <c r="AF2454" i="4"/>
  <c r="AI2453" i="4"/>
  <c r="AF2453" i="4"/>
  <c r="AI2452" i="4"/>
  <c r="AF2452" i="4"/>
  <c r="AI2451" i="4"/>
  <c r="AF2451" i="4"/>
  <c r="AI2450" i="4"/>
  <c r="AF2450" i="4"/>
  <c r="AI2449" i="4"/>
  <c r="AF2449" i="4"/>
  <c r="AI2448" i="4"/>
  <c r="AF2448" i="4"/>
  <c r="AI2446" i="4"/>
  <c r="AH2446" i="4"/>
  <c r="AF2446" i="4"/>
  <c r="AG2446" i="4" s="1"/>
  <c r="AI2445" i="4"/>
  <c r="AH2445" i="4"/>
  <c r="AF2445" i="4"/>
  <c r="AG2445" i="4" s="1"/>
  <c r="AI2444" i="4"/>
  <c r="AH2444" i="4"/>
  <c r="AF2444" i="4"/>
  <c r="AG2444" i="4" s="1"/>
  <c r="AI2443" i="4"/>
  <c r="AH2443" i="4"/>
  <c r="AF2443" i="4"/>
  <c r="AG2443" i="4" s="1"/>
  <c r="AE2442" i="4"/>
  <c r="I2442" i="4"/>
  <c r="H2442" i="4"/>
  <c r="G2442" i="4"/>
  <c r="F2442" i="4"/>
  <c r="AK31" i="7" s="1"/>
  <c r="R1760" i="3"/>
  <c r="N1760" i="3"/>
  <c r="P1760" i="3" s="1"/>
  <c r="AG2449" i="4" l="1"/>
  <c r="AG2448" i="4"/>
  <c r="AG2452" i="4"/>
  <c r="AG2455" i="4"/>
  <c r="AG2458" i="4"/>
  <c r="AG2457" i="4"/>
  <c r="AG2462" i="4"/>
  <c r="AG2451" i="4"/>
  <c r="AG2454" i="4"/>
  <c r="AG2460" i="4"/>
  <c r="AG2461" i="4"/>
  <c r="AG2464" i="4"/>
  <c r="D2442" i="4"/>
  <c r="AK32" i="7" s="1"/>
  <c r="AG2450" i="4"/>
  <c r="AG2453" i="4"/>
  <c r="AG2456" i="4"/>
  <c r="AG2459" i="4"/>
  <c r="AG2463" i="4"/>
  <c r="F281" i="6"/>
  <c r="F280" i="6"/>
  <c r="E281" i="6"/>
  <c r="E280" i="6"/>
  <c r="AG2442" i="4" l="1"/>
  <c r="AK33" i="7" s="1"/>
  <c r="N1734" i="3"/>
  <c r="S1772" i="3" l="1"/>
  <c r="R1772" i="3"/>
  <c r="N1772" i="3"/>
  <c r="P1772" i="3" s="1"/>
  <c r="S1773" i="3"/>
  <c r="N1773" i="3"/>
  <c r="R1773" i="3" s="1"/>
  <c r="P1773" i="3" l="1"/>
  <c r="AI97" i="2"/>
  <c r="AH97" i="2"/>
  <c r="AF97" i="2"/>
  <c r="AG97" i="2" l="1"/>
  <c r="A4" i="9"/>
  <c r="AI2203" i="4"/>
  <c r="AH2203" i="4"/>
  <c r="AF2203" i="4"/>
  <c r="AG2203" i="4" s="1"/>
  <c r="W1451" i="3"/>
  <c r="AF2426" i="4"/>
  <c r="AG2426" i="4" s="1"/>
  <c r="AH2426" i="4"/>
  <c r="AI2426" i="4"/>
  <c r="AF2427" i="4"/>
  <c r="AG2427" i="4" s="1"/>
  <c r="AH2427" i="4"/>
  <c r="AI2427" i="4"/>
  <c r="AF2428" i="4"/>
  <c r="AG2428" i="4" s="1"/>
  <c r="AH2428" i="4"/>
  <c r="AI2428" i="4"/>
  <c r="AF2429" i="4"/>
  <c r="AG2429" i="4" s="1"/>
  <c r="AH2429" i="4"/>
  <c r="AI2429" i="4"/>
  <c r="AF2430" i="4"/>
  <c r="AI2430" i="4"/>
  <c r="AF2431" i="4"/>
  <c r="AI2431" i="4"/>
  <c r="AF2432" i="4"/>
  <c r="AI2432" i="4"/>
  <c r="AF2433" i="4"/>
  <c r="AI2433" i="4"/>
  <c r="AF2434" i="4"/>
  <c r="AI2434" i="4"/>
  <c r="AF2435" i="4"/>
  <c r="AI2435" i="4"/>
  <c r="AF2436" i="4"/>
  <c r="AI2436" i="4"/>
  <c r="AF2437" i="4"/>
  <c r="AI2437" i="4"/>
  <c r="AF2438" i="4"/>
  <c r="AI2438" i="4"/>
  <c r="AF2439" i="4"/>
  <c r="AI2439" i="4"/>
  <c r="AF2440" i="4"/>
  <c r="AI2440" i="4"/>
  <c r="AI2425" i="4"/>
  <c r="AH2425" i="4"/>
  <c r="AF2425" i="4"/>
  <c r="AG2425" i="4" s="1"/>
  <c r="AF2422" i="4"/>
  <c r="AI2422" i="4"/>
  <c r="AI2421" i="4"/>
  <c r="AF2421" i="4"/>
  <c r="AF2378" i="4"/>
  <c r="AH2378" i="4"/>
  <c r="AI2378" i="4"/>
  <c r="AF2347" i="4"/>
  <c r="AI2347" i="4"/>
  <c r="AF2348" i="4"/>
  <c r="AG2348" i="4" s="1"/>
  <c r="AH2348" i="4"/>
  <c r="AI2348" i="4"/>
  <c r="AF2265" i="4"/>
  <c r="AG2265" i="4" s="1"/>
  <c r="AH2265" i="4"/>
  <c r="AI2265" i="4"/>
  <c r="AF2266" i="4"/>
  <c r="AG2266" i="4" s="1"/>
  <c r="AH2266" i="4"/>
  <c r="AI2266" i="4"/>
  <c r="AF2267" i="4"/>
  <c r="AG2267" i="4" s="1"/>
  <c r="AH2267" i="4"/>
  <c r="AI2267" i="4"/>
  <c r="AF2268" i="4"/>
  <c r="AG2268" i="4" s="1"/>
  <c r="AH2268" i="4"/>
  <c r="AI2268" i="4"/>
  <c r="AF2269" i="4"/>
  <c r="AG2269" i="4" s="1"/>
  <c r="AH2269" i="4"/>
  <c r="AI2269" i="4"/>
  <c r="AF2270" i="4"/>
  <c r="AI2270" i="4"/>
  <c r="AF2271" i="4"/>
  <c r="AI2271" i="4"/>
  <c r="AF2272" i="4"/>
  <c r="AI2272" i="4"/>
  <c r="AF2273" i="4"/>
  <c r="AI2273" i="4"/>
  <c r="AF2274" i="4"/>
  <c r="AI2274" i="4"/>
  <c r="AF2275" i="4"/>
  <c r="AI2275" i="4"/>
  <c r="AF2276" i="4"/>
  <c r="AI2276" i="4"/>
  <c r="AF2277" i="4"/>
  <c r="AG2277" i="4" s="1"/>
  <c r="AH2277" i="4"/>
  <c r="AI2277" i="4"/>
  <c r="AF2278" i="4"/>
  <c r="AI2278" i="4"/>
  <c r="AF2279" i="4"/>
  <c r="AI2279" i="4"/>
  <c r="AF2280" i="4"/>
  <c r="AG2280" i="4" s="1"/>
  <c r="AH2280" i="4"/>
  <c r="AI2280" i="4"/>
  <c r="AF2281" i="4"/>
  <c r="AI2281" i="4"/>
  <c r="AF2282" i="4"/>
  <c r="AI2282" i="4"/>
  <c r="AF2283" i="4"/>
  <c r="AI2283" i="4"/>
  <c r="AF2284" i="4"/>
  <c r="AI2284" i="4"/>
  <c r="AF2285" i="4"/>
  <c r="AI2285" i="4"/>
  <c r="AF2286" i="4"/>
  <c r="AI2286" i="4"/>
  <c r="AF2287" i="4"/>
  <c r="AI2287" i="4"/>
  <c r="AF2288" i="4"/>
  <c r="AI2288" i="4"/>
  <c r="AF2289" i="4"/>
  <c r="AI2289" i="4"/>
  <c r="AF2290" i="4"/>
  <c r="AI2290" i="4"/>
  <c r="AF2291" i="4"/>
  <c r="AI2291" i="4"/>
  <c r="AF2292" i="4"/>
  <c r="AI2292" i="4"/>
  <c r="AF2293" i="4"/>
  <c r="AG2293" i="4" s="1"/>
  <c r="AH2293" i="4"/>
  <c r="AI2293" i="4"/>
  <c r="AF2294" i="4"/>
  <c r="AI2294" i="4"/>
  <c r="AF2295" i="4"/>
  <c r="AG2295" i="4" s="1"/>
  <c r="AH2295" i="4"/>
  <c r="AI2295" i="4"/>
  <c r="AF2296" i="4"/>
  <c r="AI2296" i="4"/>
  <c r="AF2297" i="4"/>
  <c r="AI2297" i="4"/>
  <c r="AF2298" i="4"/>
  <c r="AI2298" i="4"/>
  <c r="AF2299" i="4"/>
  <c r="AI2299" i="4"/>
  <c r="AF2300" i="4"/>
  <c r="AG2300" i="4" s="1"/>
  <c r="AH2300" i="4"/>
  <c r="AI2300" i="4"/>
  <c r="AF2301" i="4"/>
  <c r="AI2301" i="4"/>
  <c r="AF2302" i="4"/>
  <c r="AI2302" i="4"/>
  <c r="AF2303" i="4"/>
  <c r="AI2303" i="4"/>
  <c r="AF2304" i="4"/>
  <c r="AG2304" i="4" s="1"/>
  <c r="AH2304" i="4"/>
  <c r="AI2304" i="4"/>
  <c r="AF2305" i="4"/>
  <c r="AI2305" i="4"/>
  <c r="AF2306" i="4"/>
  <c r="AG2306" i="4" s="1"/>
  <c r="AH2306" i="4"/>
  <c r="AI2306" i="4"/>
  <c r="AF2239" i="4"/>
  <c r="AI2239" i="4"/>
  <c r="AF2236" i="4"/>
  <c r="AG2236" i="4" s="1"/>
  <c r="AH2236" i="4"/>
  <c r="AI2236" i="4"/>
  <c r="AF2237" i="4"/>
  <c r="AH2237" i="4"/>
  <c r="AI2237" i="4"/>
  <c r="AF2238" i="4"/>
  <c r="AG2238" i="4" s="1"/>
  <c r="AH2238" i="4"/>
  <c r="AI2238" i="4"/>
  <c r="AF2223" i="4"/>
  <c r="AI2223" i="4"/>
  <c r="AF2224" i="4"/>
  <c r="AI2224" i="4"/>
  <c r="AF2225" i="4"/>
  <c r="AG2225" i="4" s="1"/>
  <c r="AH2225" i="4"/>
  <c r="AI2225" i="4"/>
  <c r="AF2226" i="4"/>
  <c r="AI2226" i="4"/>
  <c r="AF2227" i="4"/>
  <c r="AI2227" i="4"/>
  <c r="AF2228" i="4"/>
  <c r="AI2228" i="4"/>
  <c r="AF2229" i="4"/>
  <c r="AI2229" i="4"/>
  <c r="AF2230" i="4"/>
  <c r="AI2230" i="4"/>
  <c r="AF2231" i="4"/>
  <c r="AG2231" i="4" s="1"/>
  <c r="AH2231" i="4"/>
  <c r="AI2231" i="4"/>
  <c r="AF2232" i="4"/>
  <c r="AI2232" i="4"/>
  <c r="AF2233" i="4"/>
  <c r="AI2233" i="4"/>
  <c r="AF2234" i="4"/>
  <c r="AI2234" i="4"/>
  <c r="AF2235" i="4"/>
  <c r="AI2235" i="4"/>
  <c r="AF2107" i="4"/>
  <c r="AH2107" i="4"/>
  <c r="AI2107" i="4"/>
  <c r="AF2108" i="4"/>
  <c r="AH2108" i="4"/>
  <c r="AI2108" i="4"/>
  <c r="AF2109" i="4"/>
  <c r="AH2109" i="4"/>
  <c r="AI2109" i="4"/>
  <c r="AF2078" i="4"/>
  <c r="AI2078" i="4"/>
  <c r="AF2051" i="4"/>
  <c r="AI2051" i="4"/>
  <c r="AF2052" i="4"/>
  <c r="AI2052" i="4"/>
  <c r="AF2053" i="4"/>
  <c r="AG2053" i="4" s="1"/>
  <c r="AH2053" i="4"/>
  <c r="AI2053" i="4"/>
  <c r="AF2054" i="4"/>
  <c r="AI2054" i="4"/>
  <c r="AF2055" i="4"/>
  <c r="AG2055" i="4" s="1"/>
  <c r="AH2055" i="4"/>
  <c r="AI2055" i="4"/>
  <c r="AF2008" i="4"/>
  <c r="AG2008" i="4" s="1"/>
  <c r="AH2008" i="4"/>
  <c r="AI2008" i="4"/>
  <c r="AF2009" i="4"/>
  <c r="AI2009" i="4"/>
  <c r="AF2017" i="4"/>
  <c r="AI2017" i="4"/>
  <c r="AF2018" i="4"/>
  <c r="AG2018" i="4" s="1"/>
  <c r="AH2018" i="4"/>
  <c r="AI2018" i="4"/>
  <c r="AI242" i="2"/>
  <c r="AH242" i="2"/>
  <c r="AF242" i="2"/>
  <c r="AG242" i="2" s="1"/>
  <c r="AI241" i="2"/>
  <c r="AH241" i="2"/>
  <c r="AF241" i="2"/>
  <c r="AG241" i="2" s="1"/>
  <c r="AI240" i="2"/>
  <c r="AH240" i="2"/>
  <c r="AF240" i="2"/>
  <c r="AG240" i="2" s="1"/>
  <c r="AI239" i="2"/>
  <c r="AH239" i="2"/>
  <c r="AF239" i="2"/>
  <c r="AG239" i="2" s="1"/>
  <c r="AI238" i="2"/>
  <c r="AH238" i="2"/>
  <c r="AF238" i="2"/>
  <c r="AG238" i="2" s="1"/>
  <c r="AI237" i="2"/>
  <c r="AH237" i="2"/>
  <c r="AF237" i="2"/>
  <c r="AG237" i="2" s="1"/>
  <c r="AI232" i="2"/>
  <c r="AH232" i="2"/>
  <c r="AF232" i="2"/>
  <c r="AG232" i="2" s="1"/>
  <c r="AI231" i="2"/>
  <c r="AH231" i="2"/>
  <c r="AF231" i="2"/>
  <c r="AG231" i="2" s="1"/>
  <c r="AI230" i="2"/>
  <c r="AH230" i="2"/>
  <c r="AF230" i="2"/>
  <c r="AG230" i="2" s="1"/>
  <c r="AI229" i="2"/>
  <c r="AH229" i="2"/>
  <c r="AF229" i="2"/>
  <c r="AG229" i="2" s="1"/>
  <c r="AI228" i="2"/>
  <c r="AH228" i="2"/>
  <c r="AF228" i="2"/>
  <c r="AG228" i="2" s="1"/>
  <c r="AI227" i="2"/>
  <c r="AH227" i="2"/>
  <c r="AF227" i="2"/>
  <c r="AG227" i="2" s="1"/>
  <c r="AI222" i="2"/>
  <c r="AH222" i="2"/>
  <c r="AF222" i="2"/>
  <c r="AG222" i="2" s="1"/>
  <c r="AI221" i="2"/>
  <c r="AH221" i="2"/>
  <c r="AF221" i="2"/>
  <c r="AG221" i="2" s="1"/>
  <c r="AI220" i="2"/>
  <c r="AH220" i="2"/>
  <c r="AF220" i="2"/>
  <c r="AG220" i="2" s="1"/>
  <c r="AI219" i="2"/>
  <c r="AH219" i="2"/>
  <c r="AF219" i="2"/>
  <c r="AG219" i="2" s="1"/>
  <c r="AI218" i="2"/>
  <c r="AH218" i="2"/>
  <c r="AF218" i="2"/>
  <c r="AG218" i="2" s="1"/>
  <c r="AI217" i="2"/>
  <c r="AH217" i="2"/>
  <c r="AF217" i="2"/>
  <c r="AG217" i="2" s="1"/>
  <c r="AF199" i="2"/>
  <c r="AG199" i="2" s="1"/>
  <c r="AH199" i="2"/>
  <c r="AI199" i="2"/>
  <c r="AF200" i="2"/>
  <c r="AG200" i="2" s="1"/>
  <c r="AH200" i="2"/>
  <c r="AI200" i="2"/>
  <c r="AF201" i="2"/>
  <c r="AG201" i="2" s="1"/>
  <c r="AH201" i="2"/>
  <c r="AI201" i="2"/>
  <c r="AF202" i="2"/>
  <c r="AG202" i="2" s="1"/>
  <c r="AH202" i="2"/>
  <c r="AI202" i="2"/>
  <c r="AF210" i="2"/>
  <c r="AG210" i="2" s="1"/>
  <c r="AH210" i="2"/>
  <c r="AI210" i="2"/>
  <c r="AF211" i="2"/>
  <c r="AG211" i="2" s="1"/>
  <c r="AH211" i="2"/>
  <c r="AI211" i="2"/>
  <c r="AF212" i="2"/>
  <c r="AG212" i="2" s="1"/>
  <c r="AH212" i="2"/>
  <c r="AI212" i="2"/>
  <c r="AI209" i="2"/>
  <c r="AH209" i="2"/>
  <c r="AF209" i="2"/>
  <c r="AG209" i="2" s="1"/>
  <c r="AI208" i="2"/>
  <c r="AH208" i="2"/>
  <c r="AF208" i="2"/>
  <c r="AG208" i="2" s="1"/>
  <c r="AI207" i="2"/>
  <c r="AH207" i="2"/>
  <c r="AF207" i="2"/>
  <c r="AG207" i="2" s="1"/>
  <c r="AI198" i="2"/>
  <c r="AH198" i="2"/>
  <c r="AF198" i="2"/>
  <c r="AG198" i="2" s="1"/>
  <c r="AI197" i="2"/>
  <c r="AH197" i="2"/>
  <c r="AF197" i="2"/>
  <c r="AG197" i="2" s="1"/>
  <c r="AI196" i="2"/>
  <c r="AH196" i="2"/>
  <c r="AF196" i="2"/>
  <c r="AG196" i="2" s="1"/>
  <c r="AF65" i="2"/>
  <c r="AG65" i="2" s="1"/>
  <c r="AH65" i="2"/>
  <c r="AI65" i="2"/>
  <c r="AF100" i="2"/>
  <c r="AG100" i="2" s="1"/>
  <c r="AH100" i="2"/>
  <c r="AI100" i="2"/>
  <c r="AF37" i="2"/>
  <c r="AH37" i="2"/>
  <c r="AI37" i="2"/>
  <c r="AF119" i="2"/>
  <c r="AG119" i="2" s="1"/>
  <c r="AH119" i="2"/>
  <c r="AI119" i="2"/>
  <c r="AF120" i="2"/>
  <c r="AG120" i="2" s="1"/>
  <c r="AH120" i="2"/>
  <c r="AI120" i="2"/>
  <c r="AF138" i="2"/>
  <c r="AG138" i="2" s="1"/>
  <c r="AH138" i="2"/>
  <c r="AI138" i="2"/>
  <c r="AF156" i="2"/>
  <c r="AG156" i="2" s="1"/>
  <c r="AH156" i="2"/>
  <c r="AI156" i="2"/>
  <c r="AF157" i="2"/>
  <c r="AG157" i="2" s="1"/>
  <c r="AH157" i="2"/>
  <c r="AI157" i="2"/>
  <c r="AF158" i="2"/>
  <c r="AG158" i="2" s="1"/>
  <c r="AH158" i="2"/>
  <c r="AI158" i="2"/>
  <c r="AF169" i="2"/>
  <c r="AG169" i="2" s="1"/>
  <c r="AH169" i="2"/>
  <c r="AI169" i="2"/>
  <c r="AF170" i="2"/>
  <c r="AG170" i="2" s="1"/>
  <c r="AH170" i="2"/>
  <c r="AI170" i="2"/>
  <c r="AF171" i="2"/>
  <c r="AG171" i="2" s="1"/>
  <c r="AH171" i="2"/>
  <c r="AI171" i="2"/>
  <c r="AF175" i="2"/>
  <c r="AG175" i="2" s="1"/>
  <c r="AH175" i="2"/>
  <c r="AI175" i="2"/>
  <c r="AF177" i="2"/>
  <c r="AG177" i="2" s="1"/>
  <c r="AH177" i="2"/>
  <c r="AI177" i="2"/>
  <c r="AF178" i="2"/>
  <c r="AG178" i="2" s="1"/>
  <c r="AH178" i="2"/>
  <c r="AI178" i="2"/>
  <c r="AF179" i="2"/>
  <c r="AG179" i="2" s="1"/>
  <c r="AH179" i="2"/>
  <c r="AI179" i="2"/>
  <c r="AF183" i="2"/>
  <c r="AG183" i="2" s="1"/>
  <c r="AH183" i="2"/>
  <c r="AI183" i="2"/>
  <c r="AF184" i="2"/>
  <c r="AG184" i="2" s="1"/>
  <c r="AH184" i="2"/>
  <c r="AI184" i="2"/>
  <c r="AF185" i="2"/>
  <c r="AG185" i="2" s="1"/>
  <c r="AH185" i="2"/>
  <c r="AI185" i="2"/>
  <c r="AF4" i="2"/>
  <c r="AG4" i="2" s="1"/>
  <c r="AH4" i="2"/>
  <c r="AI4" i="2"/>
  <c r="AF5" i="2"/>
  <c r="AG5" i="2" s="1"/>
  <c r="AH5" i="2"/>
  <c r="AI5" i="2"/>
  <c r="AF14" i="2"/>
  <c r="AH14" i="2"/>
  <c r="AI14" i="2"/>
  <c r="AF27" i="2"/>
  <c r="AG27" i="2" s="1"/>
  <c r="AH27" i="2"/>
  <c r="AI27" i="2"/>
  <c r="AF29" i="2"/>
  <c r="AG29" i="2" s="1"/>
  <c r="AH29" i="2"/>
  <c r="AI29" i="2"/>
  <c r="AF16" i="2"/>
  <c r="AI16" i="2"/>
  <c r="AF49" i="2"/>
  <c r="AG49" i="2" s="1"/>
  <c r="AH49" i="2"/>
  <c r="AI49" i="2"/>
  <c r="AF59" i="2"/>
  <c r="AI59" i="2"/>
  <c r="AF36" i="2"/>
  <c r="AI36" i="2"/>
  <c r="AG190" i="2"/>
  <c r="AG189" i="2" s="1"/>
  <c r="AG193" i="2"/>
  <c r="AG192" i="2" s="1"/>
  <c r="AG203" i="2"/>
  <c r="AG213" i="2"/>
  <c r="AG223" i="2"/>
  <c r="AF176" i="2"/>
  <c r="AI176" i="2"/>
  <c r="AG14" i="2" l="1"/>
  <c r="AG37" i="2"/>
  <c r="AG99" i="2" s="1"/>
  <c r="AG36" i="2"/>
  <c r="AG59" i="2"/>
  <c r="AG2235" i="4"/>
  <c r="AG2017" i="4"/>
  <c r="AG2054" i="4"/>
  <c r="AG2230" i="4"/>
  <c r="AG2226" i="4"/>
  <c r="AG2273" i="4"/>
  <c r="AG2422" i="4"/>
  <c r="AG2440" i="4"/>
  <c r="AG2436" i="4"/>
  <c r="AG2432" i="4"/>
  <c r="AG2107" i="4"/>
  <c r="AG2232" i="4"/>
  <c r="AG2227" i="4"/>
  <c r="AG2290" i="4"/>
  <c r="AG2286" i="4"/>
  <c r="AG2282" i="4"/>
  <c r="AG2278" i="4"/>
  <c r="AG2421" i="4"/>
  <c r="AG2437" i="4"/>
  <c r="AG2433" i="4"/>
  <c r="AP33" i="7"/>
  <c r="AG16" i="2"/>
  <c r="AG2052" i="4"/>
  <c r="AG2108" i="4"/>
  <c r="AG2233" i="4"/>
  <c r="AG2228" i="4"/>
  <c r="AG2223" i="4"/>
  <c r="AG2301" i="4"/>
  <c r="AG2296" i="4"/>
  <c r="AG2291" i="4"/>
  <c r="AG2287" i="4"/>
  <c r="AG2283" i="4"/>
  <c r="AG2378" i="4"/>
  <c r="AG2438" i="4"/>
  <c r="AG2434" i="4"/>
  <c r="AG2430" i="4"/>
  <c r="AG2109" i="4"/>
  <c r="AG2234" i="4"/>
  <c r="AG2229" i="4"/>
  <c r="AG2224" i="4"/>
  <c r="AG2239" i="4"/>
  <c r="AG2302" i="4"/>
  <c r="AG2297" i="4"/>
  <c r="AG2276" i="4"/>
  <c r="AG2272" i="4"/>
  <c r="AG2439" i="4"/>
  <c r="AG2435" i="4"/>
  <c r="AG2431" i="4"/>
  <c r="AG182" i="2"/>
  <c r="AG168" i="2"/>
  <c r="AG137" i="2"/>
  <c r="AG118" i="2"/>
  <c r="AG2051" i="4"/>
  <c r="AG2305" i="4"/>
  <c r="AG2299" i="4"/>
  <c r="AG2294" i="4"/>
  <c r="AG2289" i="4"/>
  <c r="AG2285" i="4"/>
  <c r="AG2281" i="4"/>
  <c r="AG2275" i="4"/>
  <c r="AG2271" i="4"/>
  <c r="AG155" i="2"/>
  <c r="AG2009" i="4"/>
  <c r="AG2078" i="4"/>
  <c r="AG2303" i="4"/>
  <c r="AG2298" i="4"/>
  <c r="AG2292" i="4"/>
  <c r="AG2288" i="4"/>
  <c r="AG2284" i="4"/>
  <c r="AG2279" i="4"/>
  <c r="AG2274" i="4"/>
  <c r="AG2270" i="4"/>
  <c r="AG2347" i="4"/>
  <c r="AG2237" i="4"/>
  <c r="AG216" i="2"/>
  <c r="AG206" i="2"/>
  <c r="AG195" i="2"/>
  <c r="AG64" i="2"/>
  <c r="AG176" i="2"/>
  <c r="AG174" i="2" s="1"/>
  <c r="F279" i="6"/>
  <c r="F278" i="6"/>
  <c r="F277" i="6"/>
  <c r="F276" i="6"/>
  <c r="F275" i="6"/>
  <c r="F274" i="6"/>
  <c r="F273" i="6"/>
  <c r="E279" i="6"/>
  <c r="E278" i="6"/>
  <c r="E277" i="6"/>
  <c r="E276" i="6"/>
  <c r="E275" i="6"/>
  <c r="E274" i="6"/>
  <c r="E273" i="6"/>
  <c r="F272" i="6"/>
  <c r="F271" i="6"/>
  <c r="F270" i="6"/>
  <c r="F269" i="6"/>
  <c r="F268" i="6"/>
  <c r="F267" i="6"/>
  <c r="F266" i="6"/>
  <c r="E272" i="6"/>
  <c r="E271" i="6"/>
  <c r="E270" i="6"/>
  <c r="E269" i="6"/>
  <c r="E268" i="6"/>
  <c r="E267" i="6"/>
  <c r="E266" i="6"/>
  <c r="AG3" i="2" l="1"/>
  <c r="AQ33" i="7" s="1"/>
  <c r="AG26" i="2"/>
  <c r="AG2264" i="4"/>
  <c r="AA33" i="7" s="1"/>
  <c r="AG2424" i="4"/>
  <c r="AJ33" i="7" s="1"/>
  <c r="AG48" i="2"/>
  <c r="AG2416" i="4"/>
  <c r="AI33" i="7" s="1"/>
  <c r="AL33" i="7"/>
  <c r="AN33" i="7"/>
  <c r="AM33" i="7"/>
  <c r="AO33" i="7"/>
  <c r="X2440" i="4"/>
  <c r="X2439" i="4"/>
  <c r="AE2424" i="4"/>
  <c r="I2424" i="4"/>
  <c r="H2424" i="4"/>
  <c r="G2424" i="4"/>
  <c r="F2424" i="4"/>
  <c r="AJ31" i="7" s="1"/>
  <c r="W2424" i="4" l="1"/>
  <c r="Z2424" i="4" s="1"/>
  <c r="D2424" i="4"/>
  <c r="AJ32" i="7" s="1"/>
  <c r="W2416" i="4"/>
  <c r="Z2416" i="4" s="1"/>
  <c r="I2416" i="4"/>
  <c r="H2416" i="4"/>
  <c r="G2416" i="4"/>
  <c r="F2416" i="4"/>
  <c r="AI31" i="7" s="1"/>
  <c r="D2416" i="4" l="1"/>
  <c r="AI32" i="7" s="1"/>
  <c r="AG243" i="2"/>
  <c r="AE236" i="2"/>
  <c r="W236" i="2"/>
  <c r="I236" i="2"/>
  <c r="H236" i="2"/>
  <c r="G236" i="2"/>
  <c r="F236" i="2"/>
  <c r="AG233" i="2"/>
  <c r="AG226" i="2" s="1"/>
  <c r="AE226" i="2"/>
  <c r="W226" i="2"/>
  <c r="I226" i="2"/>
  <c r="H226" i="2"/>
  <c r="G226" i="2"/>
  <c r="F226" i="2"/>
  <c r="AE216" i="2"/>
  <c r="W216" i="2"/>
  <c r="Z216" i="2" s="1"/>
  <c r="I216" i="2"/>
  <c r="H216" i="2"/>
  <c r="G216" i="2"/>
  <c r="F216" i="2"/>
  <c r="AE206" i="2"/>
  <c r="W206" i="2"/>
  <c r="Z206" i="2" s="1"/>
  <c r="I206" i="2"/>
  <c r="H206" i="2"/>
  <c r="G206" i="2"/>
  <c r="F206" i="2"/>
  <c r="AE195" i="2"/>
  <c r="W195" i="2"/>
  <c r="Z195" i="2" s="1"/>
  <c r="I195" i="2"/>
  <c r="H195" i="2"/>
  <c r="G195" i="2"/>
  <c r="F195" i="2"/>
  <c r="AE192" i="2"/>
  <c r="W192" i="2"/>
  <c r="I192" i="2"/>
  <c r="H192" i="2"/>
  <c r="G192" i="2"/>
  <c r="F192" i="2"/>
  <c r="AE189" i="2"/>
  <c r="W189" i="2"/>
  <c r="I189" i="2"/>
  <c r="H189" i="2"/>
  <c r="G189" i="2"/>
  <c r="F189" i="2"/>
  <c r="AE182" i="2"/>
  <c r="W182" i="2"/>
  <c r="I182" i="2"/>
  <c r="H182" i="2"/>
  <c r="G182" i="2"/>
  <c r="F182" i="2"/>
  <c r="AE174" i="2"/>
  <c r="W174" i="2"/>
  <c r="I174" i="2"/>
  <c r="H174" i="2"/>
  <c r="G174" i="2"/>
  <c r="F174" i="2"/>
  <c r="AE168" i="2"/>
  <c r="W168" i="2"/>
  <c r="Z168" i="2" s="1"/>
  <c r="I168" i="2"/>
  <c r="H168" i="2"/>
  <c r="G168" i="2"/>
  <c r="F168" i="2"/>
  <c r="AE155" i="2"/>
  <c r="W155" i="2"/>
  <c r="Z155" i="2" s="1"/>
  <c r="I155" i="2"/>
  <c r="H155" i="2"/>
  <c r="G155" i="2"/>
  <c r="F155" i="2"/>
  <c r="AE137" i="2"/>
  <c r="W137" i="2"/>
  <c r="I137" i="2"/>
  <c r="H137" i="2"/>
  <c r="G137" i="2"/>
  <c r="F137" i="2"/>
  <c r="AE118" i="2"/>
  <c r="W118" i="2"/>
  <c r="I118" i="2"/>
  <c r="H118" i="2"/>
  <c r="G118" i="2"/>
  <c r="F118" i="2"/>
  <c r="AE99" i="2"/>
  <c r="W99" i="2"/>
  <c r="I99" i="2"/>
  <c r="H99" i="2"/>
  <c r="G99" i="2"/>
  <c r="F99" i="2"/>
  <c r="AE64" i="2"/>
  <c r="W64" i="2"/>
  <c r="Z64" i="2" s="1"/>
  <c r="I64" i="2"/>
  <c r="H64" i="2"/>
  <c r="G64" i="2"/>
  <c r="F64" i="2"/>
  <c r="I48" i="2"/>
  <c r="H48" i="2"/>
  <c r="G48" i="2"/>
  <c r="AE48" i="2"/>
  <c r="W48" i="2"/>
  <c r="Z48" i="2" s="1"/>
  <c r="F48" i="2"/>
  <c r="I26" i="2"/>
  <c r="H26" i="2"/>
  <c r="G26" i="2"/>
  <c r="AE26" i="2"/>
  <c r="W26" i="2"/>
  <c r="F26" i="2"/>
  <c r="AE3" i="2"/>
  <c r="W3" i="2"/>
  <c r="Z3" i="2" s="1"/>
  <c r="I3" i="2"/>
  <c r="H3" i="2"/>
  <c r="G3" i="2"/>
  <c r="F3" i="2"/>
  <c r="D192" i="2" l="1"/>
  <c r="D137" i="2"/>
  <c r="D182" i="2"/>
  <c r="D99" i="2"/>
  <c r="D226" i="2"/>
  <c r="D168" i="2"/>
  <c r="D216" i="2"/>
  <c r="D64" i="2"/>
  <c r="D206" i="2"/>
  <c r="D118" i="2"/>
  <c r="Z118" i="2"/>
  <c r="D189" i="2"/>
  <c r="Z189" i="2"/>
  <c r="D3" i="2"/>
  <c r="D26" i="2"/>
  <c r="D48" i="2"/>
  <c r="D155" i="2"/>
  <c r="D195" i="2"/>
  <c r="D174" i="2"/>
  <c r="Z174" i="2"/>
  <c r="D236" i="2"/>
  <c r="Z236" i="2"/>
  <c r="AG236" i="2"/>
  <c r="Z26" i="2"/>
  <c r="Z182" i="2"/>
  <c r="Z192" i="2"/>
  <c r="Z226" i="2"/>
  <c r="Z99" i="2"/>
  <c r="Z137" i="2"/>
  <c r="X1" i="2"/>
  <c r="Z1" i="2" s="1"/>
  <c r="W1" i="2" s="1"/>
  <c r="A5" i="9" l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H1732" i="3" l="1"/>
  <c r="G1732" i="3"/>
  <c r="F1732" i="3"/>
  <c r="AF2414" i="4" l="1"/>
  <c r="AH2414" i="4"/>
  <c r="AI2414" i="4"/>
  <c r="AG2414" i="4" l="1"/>
  <c r="AF2389" i="4"/>
  <c r="AG2389" i="4" s="1"/>
  <c r="AH2389" i="4"/>
  <c r="AI2389" i="4"/>
  <c r="AF2390" i="4"/>
  <c r="AG2390" i="4" s="1"/>
  <c r="AH2390" i="4"/>
  <c r="AI2390" i="4"/>
  <c r="AF2391" i="4"/>
  <c r="AG2391" i="4" s="1"/>
  <c r="AH2391" i="4"/>
  <c r="AI2391" i="4"/>
  <c r="AF2413" i="4"/>
  <c r="AI2413" i="4"/>
  <c r="AF2410" i="4"/>
  <c r="AI2410" i="4"/>
  <c r="AF2411" i="4"/>
  <c r="AI2411" i="4"/>
  <c r="AF2412" i="4"/>
  <c r="AI2412" i="4"/>
  <c r="AG2413" i="4" l="1"/>
  <c r="AG2411" i="4"/>
  <c r="AG2412" i="4"/>
  <c r="AG2410" i="4"/>
  <c r="AF2406" i="4"/>
  <c r="AI2406" i="4"/>
  <c r="AF2407" i="4"/>
  <c r="AI2407" i="4"/>
  <c r="AF2408" i="4"/>
  <c r="AI2408" i="4"/>
  <c r="AF2409" i="4"/>
  <c r="AI2409" i="4"/>
  <c r="AG2409" i="4" l="1"/>
  <c r="AG2407" i="4"/>
  <c r="AG2408" i="4"/>
  <c r="AG2406" i="4"/>
  <c r="AF2403" i="4"/>
  <c r="AI2403" i="4"/>
  <c r="AF2404" i="4"/>
  <c r="AI2404" i="4"/>
  <c r="E265" i="6"/>
  <c r="F265" i="6" s="1"/>
  <c r="E264" i="6"/>
  <c r="F264" i="6" s="1"/>
  <c r="E263" i="6"/>
  <c r="F263" i="6" s="1"/>
  <c r="E262" i="6"/>
  <c r="F262" i="6" s="1"/>
  <c r="AH2476" i="4" l="1"/>
  <c r="AH2477" i="4"/>
  <c r="AH2440" i="4"/>
  <c r="AH2439" i="4"/>
  <c r="AG2404" i="4"/>
  <c r="AG2403" i="4"/>
  <c r="AF2401" i="4"/>
  <c r="AI2401" i="4"/>
  <c r="G2397" i="4"/>
  <c r="H2397" i="4"/>
  <c r="I2397" i="4"/>
  <c r="X2397" i="4"/>
  <c r="AF2397" i="4"/>
  <c r="AH2397" i="4"/>
  <c r="AI2397" i="4"/>
  <c r="G2398" i="4"/>
  <c r="H2398" i="4"/>
  <c r="I2398" i="4"/>
  <c r="X2398" i="4"/>
  <c r="AF2398" i="4"/>
  <c r="AH2398" i="4"/>
  <c r="AI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P1528" i="3"/>
  <c r="N1528" i="3"/>
  <c r="R1528" i="3" s="1"/>
  <c r="AI2386" i="4"/>
  <c r="AH2386" i="4"/>
  <c r="AE2386" i="4"/>
  <c r="Y2386" i="4"/>
  <c r="F2386" i="4"/>
  <c r="AE31" i="7" s="1"/>
  <c r="AF2395" i="4"/>
  <c r="AI2395" i="4"/>
  <c r="W2386" i="4" l="1"/>
  <c r="Z2386" i="4" s="1"/>
  <c r="I2386" i="4"/>
  <c r="G2386" i="4"/>
  <c r="H2386" i="4"/>
  <c r="AG2397" i="4"/>
  <c r="AG2401" i="4"/>
  <c r="AG2398" i="4"/>
  <c r="P1703" i="3"/>
  <c r="P1705" i="3"/>
  <c r="P1707" i="3"/>
  <c r="AG2395" i="4"/>
  <c r="N1682" i="3"/>
  <c r="E261" i="6"/>
  <c r="F261" i="6" s="1"/>
  <c r="E260" i="6"/>
  <c r="F260" i="6" s="1"/>
  <c r="E258" i="6"/>
  <c r="F258" i="6" s="1"/>
  <c r="E257" i="6"/>
  <c r="F257" i="6" s="1"/>
  <c r="F259" i="6"/>
  <c r="AF2382" i="4"/>
  <c r="AI2382" i="4"/>
  <c r="AG2386" i="4" l="1"/>
  <c r="AE33" i="7" s="1"/>
  <c r="D2386" i="4"/>
  <c r="AE32" i="7" s="1"/>
  <c r="AG2382" i="4"/>
  <c r="AF2379" i="4"/>
  <c r="AI2379" i="4"/>
  <c r="AF2380" i="4"/>
  <c r="AI2380" i="4"/>
  <c r="AF2381" i="4"/>
  <c r="AI2381" i="4"/>
  <c r="AF2377" i="4"/>
  <c r="AI2377" i="4"/>
  <c r="AI2376" i="4"/>
  <c r="AH2376" i="4"/>
  <c r="AF2376" i="4"/>
  <c r="X2376" i="4"/>
  <c r="I2376" i="4"/>
  <c r="H2376" i="4"/>
  <c r="G2376" i="4"/>
  <c r="AI2375" i="4"/>
  <c r="AH2375" i="4"/>
  <c r="AF2375" i="4"/>
  <c r="X2375" i="4"/>
  <c r="I2375" i="4"/>
  <c r="H2375" i="4"/>
  <c r="G2375" i="4"/>
  <c r="AI2370" i="4"/>
  <c r="AH2370" i="4"/>
  <c r="AF2370" i="4"/>
  <c r="AG2370" i="4" s="1"/>
  <c r="AI2369" i="4"/>
  <c r="AH2369" i="4"/>
  <c r="AF2369" i="4"/>
  <c r="AG2369" i="4" s="1"/>
  <c r="AI2368" i="4"/>
  <c r="AH2368" i="4"/>
  <c r="AF2368" i="4"/>
  <c r="AG2368" i="4" s="1"/>
  <c r="AI2367" i="4"/>
  <c r="AH2367" i="4"/>
  <c r="AF2367" i="4"/>
  <c r="AG2367" i="4" s="1"/>
  <c r="W2366" i="4" l="1"/>
  <c r="AG2375" i="4"/>
  <c r="AG2379" i="4"/>
  <c r="AG2381" i="4"/>
  <c r="AG2377" i="4"/>
  <c r="AG2380" i="4"/>
  <c r="AG2376" i="4"/>
  <c r="AG2366" i="4" l="1"/>
  <c r="AD33" i="7" s="1"/>
  <c r="E256" i="6"/>
  <c r="F256" i="6" s="1"/>
  <c r="E255" i="6"/>
  <c r="F255" i="6" s="1"/>
  <c r="E254" i="6"/>
  <c r="F254" i="6" s="1"/>
  <c r="AI2366" i="4"/>
  <c r="AH2366" i="4"/>
  <c r="AE2366" i="4"/>
  <c r="Y2366" i="4"/>
  <c r="I2366" i="4"/>
  <c r="H2366" i="4"/>
  <c r="G2366" i="4"/>
  <c r="F2366" i="4"/>
  <c r="AD31" i="7" s="1"/>
  <c r="D2366" i="4" l="1"/>
  <c r="AD32" i="7" s="1"/>
  <c r="Z2366" i="4"/>
  <c r="AF2361" i="4"/>
  <c r="AI2361" i="4"/>
  <c r="AF2363" i="4"/>
  <c r="AI2363" i="4"/>
  <c r="AG2363" i="4" l="1"/>
  <c r="AG2361" i="4"/>
  <c r="W1587" i="3"/>
  <c r="W1507" i="3"/>
  <c r="W1426" i="3"/>
  <c r="W2342" i="4" l="1"/>
  <c r="AI2365" i="4"/>
  <c r="AH2365" i="4"/>
  <c r="AF2359" i="4"/>
  <c r="AI2359" i="4"/>
  <c r="AF2357" i="4"/>
  <c r="AI2357" i="4"/>
  <c r="AF2351" i="4"/>
  <c r="AI2351" i="4"/>
  <c r="AF2352" i="4"/>
  <c r="AI2352" i="4"/>
  <c r="AF2353" i="4"/>
  <c r="AI2353" i="4"/>
  <c r="AF2354" i="4"/>
  <c r="AI2354" i="4"/>
  <c r="AF2355" i="4"/>
  <c r="AI2355" i="4"/>
  <c r="AG2353" i="4" l="1"/>
  <c r="AG2359" i="4"/>
  <c r="AG2352" i="4"/>
  <c r="AG2354" i="4"/>
  <c r="AG2357" i="4"/>
  <c r="AG2355" i="4"/>
  <c r="AG2351" i="4"/>
  <c r="W2247" i="4"/>
  <c r="W2198" i="4"/>
  <c r="W2217" i="4"/>
  <c r="AF2349" i="4"/>
  <c r="AI2349" i="4"/>
  <c r="AG2349" i="4" l="1"/>
  <c r="AI2343" i="4"/>
  <c r="AH2343" i="4"/>
  <c r="AF2343" i="4"/>
  <c r="AG2343" i="4" s="1"/>
  <c r="AI2342" i="4"/>
  <c r="AH2342" i="4"/>
  <c r="AE2342" i="4"/>
  <c r="Y2342" i="4"/>
  <c r="Z2342" i="4" s="1"/>
  <c r="I2342" i="4"/>
  <c r="H2342" i="4"/>
  <c r="G2342" i="4"/>
  <c r="F2342" i="4"/>
  <c r="AC31" i="7" s="1"/>
  <c r="AG2342" i="4" l="1"/>
  <c r="AC33" i="7" s="1"/>
  <c r="D2342" i="4"/>
  <c r="AC32" i="7" s="1"/>
  <c r="W2308" i="4"/>
  <c r="W1690" i="3"/>
  <c r="AH2450" i="4" s="1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H2341" i="4" l="1"/>
  <c r="AI2341" i="4"/>
  <c r="AF2339" i="4"/>
  <c r="AI2339" i="4"/>
  <c r="AG2339" i="4" l="1"/>
  <c r="AF2330" i="4"/>
  <c r="AI2330" i="4"/>
  <c r="AF2331" i="4"/>
  <c r="AI2331" i="4"/>
  <c r="AF2332" i="4"/>
  <c r="AI2332" i="4"/>
  <c r="AF2333" i="4"/>
  <c r="AI2333" i="4"/>
  <c r="AF2334" i="4"/>
  <c r="AI2334" i="4"/>
  <c r="AF2335" i="4"/>
  <c r="AI2335" i="4"/>
  <c r="AG2334" i="4" l="1"/>
  <c r="AG2330" i="4"/>
  <c r="AG2335" i="4"/>
  <c r="AG2331" i="4"/>
  <c r="AG2332" i="4"/>
  <c r="AG2333" i="4"/>
  <c r="F253" i="6" l="1"/>
  <c r="E253" i="6"/>
  <c r="E252" i="6"/>
  <c r="F252" i="6" s="1"/>
  <c r="E251" i="6"/>
  <c r="F251" i="6" s="1"/>
  <c r="E250" i="6"/>
  <c r="F250" i="6" s="1"/>
  <c r="AF2324" i="4" l="1"/>
  <c r="AI2324" i="4"/>
  <c r="AF2325" i="4"/>
  <c r="AI2325" i="4"/>
  <c r="AF2326" i="4"/>
  <c r="AI2326" i="4"/>
  <c r="AF2327" i="4"/>
  <c r="AI2327" i="4"/>
  <c r="AF2328" i="4"/>
  <c r="AI2328" i="4"/>
  <c r="AF2319" i="4"/>
  <c r="AI2319" i="4"/>
  <c r="AF2320" i="4"/>
  <c r="AI2320" i="4"/>
  <c r="AF2321" i="4"/>
  <c r="AI2321" i="4"/>
  <c r="AF2322" i="4"/>
  <c r="AI2322" i="4"/>
  <c r="AF2323" i="4"/>
  <c r="AI2323" i="4"/>
  <c r="AF2317" i="4"/>
  <c r="AI2317" i="4"/>
  <c r="AF2318" i="4"/>
  <c r="AI2318" i="4"/>
  <c r="AG2318" i="4" l="1"/>
  <c r="AG2321" i="4"/>
  <c r="AG2319" i="4"/>
  <c r="AG2327" i="4"/>
  <c r="AG2325" i="4"/>
  <c r="AG2323" i="4"/>
  <c r="AG2317" i="4"/>
  <c r="AG2322" i="4"/>
  <c r="AG2320" i="4"/>
  <c r="AG2328" i="4"/>
  <c r="AG2326" i="4"/>
  <c r="AG2324" i="4"/>
  <c r="AI2309" i="4"/>
  <c r="AH2309" i="4"/>
  <c r="AF2309" i="4"/>
  <c r="AG2309" i="4" s="1"/>
  <c r="AI2308" i="4"/>
  <c r="AH2308" i="4"/>
  <c r="AE2308" i="4"/>
  <c r="Y2308" i="4"/>
  <c r="Z2308" i="4" s="1"/>
  <c r="I2308" i="4"/>
  <c r="H2308" i="4"/>
  <c r="G2308" i="4"/>
  <c r="F2308" i="4"/>
  <c r="AB31" i="7" s="1"/>
  <c r="W2264" i="4"/>
  <c r="AJ2268" i="4"/>
  <c r="AJ2265" i="4"/>
  <c r="AI2307" i="4"/>
  <c r="AH2307" i="4"/>
  <c r="E249" i="6"/>
  <c r="F249" i="6" s="1"/>
  <c r="E248" i="6"/>
  <c r="F248" i="6" s="1"/>
  <c r="E247" i="6"/>
  <c r="F247" i="6" s="1"/>
  <c r="E246" i="6"/>
  <c r="F246" i="6" s="1"/>
  <c r="E245" i="6"/>
  <c r="F245" i="6" s="1"/>
  <c r="AG2308" i="4" l="1"/>
  <c r="AB33" i="7" s="1"/>
  <c r="D2308" i="4"/>
  <c r="AB32" i="7" s="1"/>
  <c r="W1165" i="3" l="1"/>
  <c r="AE2264" i="4" l="1"/>
  <c r="Y2264" i="4"/>
  <c r="I2264" i="4"/>
  <c r="H2264" i="4"/>
  <c r="G2264" i="4"/>
  <c r="F2264" i="4"/>
  <c r="AA31" i="7" s="1"/>
  <c r="Z2264" i="4" l="1"/>
  <c r="D2264" i="4"/>
  <c r="AA32" i="7" s="1"/>
  <c r="O3" i="3"/>
  <c r="H19" i="9" l="1"/>
  <c r="H18" i="9"/>
  <c r="S1424" i="3" l="1"/>
  <c r="N1424" i="3"/>
  <c r="P1424" i="3" s="1"/>
  <c r="F243" i="6"/>
  <c r="E244" i="6"/>
  <c r="F244" i="6" s="1"/>
  <c r="E243" i="6"/>
  <c r="E242" i="6"/>
  <c r="F242" i="6" s="1"/>
  <c r="R1424" i="3" l="1"/>
  <c r="AF2260" i="4" l="1"/>
  <c r="AI2260" i="4"/>
  <c r="AF2262" i="4"/>
  <c r="AI2262" i="4"/>
  <c r="AG2262" i="4" l="1"/>
  <c r="AG2260" i="4"/>
  <c r="AF2255" i="4" l="1"/>
  <c r="AI2255" i="4"/>
  <c r="AF2257" i="4"/>
  <c r="AI2257" i="4"/>
  <c r="AF2258" i="4"/>
  <c r="AI2258" i="4"/>
  <c r="AI2253" i="4"/>
  <c r="AF2253" i="4"/>
  <c r="AI2252" i="4"/>
  <c r="AF2252" i="4"/>
  <c r="AI2248" i="4"/>
  <c r="AH2248" i="4"/>
  <c r="AF2248" i="4"/>
  <c r="AG2248" i="4" s="1"/>
  <c r="AI2247" i="4"/>
  <c r="AE2247" i="4"/>
  <c r="Y2247" i="4"/>
  <c r="I2247" i="4"/>
  <c r="H2247" i="4"/>
  <c r="G2247" i="4"/>
  <c r="F2247" i="4"/>
  <c r="Z31" i="7" s="1"/>
  <c r="D2247" i="4" l="1"/>
  <c r="Z32" i="7" s="1"/>
  <c r="Z2247" i="4"/>
  <c r="AG2253" i="4"/>
  <c r="AG2257" i="4"/>
  <c r="AG2255" i="4"/>
  <c r="AG2252" i="4"/>
  <c r="AG2258" i="4"/>
  <c r="AG2247" i="4" l="1"/>
  <c r="Z33" i="7" s="1"/>
  <c r="E241" i="6"/>
  <c r="F241" i="6" s="1"/>
  <c r="E240" i="6"/>
  <c r="F240" i="6" s="1"/>
  <c r="AH2246" i="4" l="1"/>
  <c r="AI2246" i="4"/>
  <c r="AF2244" i="4" l="1"/>
  <c r="AI2244" i="4"/>
  <c r="AG2244" i="4" l="1"/>
  <c r="AF2243" i="4"/>
  <c r="AI2243" i="4"/>
  <c r="AF2242" i="4"/>
  <c r="AI2242" i="4"/>
  <c r="AF2241" i="4"/>
  <c r="AI2241" i="4"/>
  <c r="AF2240" i="4"/>
  <c r="AI2240" i="4"/>
  <c r="AI2222" i="4"/>
  <c r="AF2222" i="4"/>
  <c r="AI2219" i="4"/>
  <c r="AH2219" i="4"/>
  <c r="AF2219" i="4"/>
  <c r="AG2219" i="4" s="1"/>
  <c r="AI2218" i="4"/>
  <c r="AH2218" i="4"/>
  <c r="AF2218" i="4"/>
  <c r="AG2218" i="4" s="1"/>
  <c r="AI2217" i="4"/>
  <c r="AH2217" i="4"/>
  <c r="AE2217" i="4"/>
  <c r="Y2217" i="4"/>
  <c r="I2217" i="4"/>
  <c r="H2217" i="4"/>
  <c r="G2217" i="4"/>
  <c r="F2217" i="4"/>
  <c r="Y31" i="7" s="1"/>
  <c r="N1589" i="3"/>
  <c r="Z2217" i="4" l="1"/>
  <c r="D2217" i="4"/>
  <c r="Y32" i="7" s="1"/>
  <c r="AG2241" i="4"/>
  <c r="AG2240" i="4"/>
  <c r="AG2222" i="4"/>
  <c r="AG2243" i="4"/>
  <c r="AG2242" i="4"/>
  <c r="H1419" i="3"/>
  <c r="G1419" i="3"/>
  <c r="F1419" i="3"/>
  <c r="AG2217" i="4" l="1"/>
  <c r="Y33" i="7" s="1"/>
  <c r="S1625" i="3"/>
  <c r="N1625" i="3"/>
  <c r="R1625" i="3" s="1"/>
  <c r="J40" i="9"/>
  <c r="P1625" i="3" l="1"/>
  <c r="AI2216" i="4"/>
  <c r="AH2216" i="4"/>
  <c r="E239" i="6"/>
  <c r="E238" i="6"/>
  <c r="F238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F2214" i="4"/>
  <c r="AI2214" i="4"/>
  <c r="AF2212" i="4"/>
  <c r="AI2212" i="4"/>
  <c r="AF2211" i="4"/>
  <c r="AI2211" i="4"/>
  <c r="AF2209" i="4"/>
  <c r="AI2209" i="4"/>
  <c r="AF2210" i="4"/>
  <c r="AI2210" i="4"/>
  <c r="AF2208" i="4"/>
  <c r="AI2208" i="4"/>
  <c r="V1587" i="3"/>
  <c r="U1587" i="3"/>
  <c r="S1587" i="3"/>
  <c r="N1587" i="3"/>
  <c r="P1587" i="3" s="1"/>
  <c r="R1587" i="3" l="1"/>
  <c r="AG2210" i="4"/>
  <c r="AG2214" i="4"/>
  <c r="AG2208" i="4"/>
  <c r="AG2212" i="4"/>
  <c r="P1593" i="3"/>
  <c r="P1595" i="3"/>
  <c r="P1597" i="3"/>
  <c r="P1599" i="3"/>
  <c r="AG2211" i="4"/>
  <c r="P1601" i="3"/>
  <c r="AG2209" i="4"/>
  <c r="W2176" i="4"/>
  <c r="AI2197" i="4"/>
  <c r="AH2197" i="4"/>
  <c r="AF2195" i="4"/>
  <c r="AI2195" i="4"/>
  <c r="E237" i="6"/>
  <c r="F237" i="6" s="1"/>
  <c r="E236" i="6"/>
  <c r="F236" i="6" s="1"/>
  <c r="E235" i="6"/>
  <c r="F235" i="6" s="1"/>
  <c r="AF2160" i="4"/>
  <c r="AF2159" i="4"/>
  <c r="AF2158" i="4"/>
  <c r="AF2157" i="4"/>
  <c r="AF2156" i="4"/>
  <c r="AF2155" i="4"/>
  <c r="AF2154" i="4"/>
  <c r="AF2192" i="4"/>
  <c r="AI2192" i="4"/>
  <c r="AF2190" i="4"/>
  <c r="AI2190" i="4"/>
  <c r="AF2191" i="4"/>
  <c r="AI2191" i="4"/>
  <c r="AF2189" i="4"/>
  <c r="AI2189" i="4"/>
  <c r="AG2198" i="4" l="1"/>
  <c r="X33" i="7" s="1"/>
  <c r="AG2195" i="4"/>
  <c r="AG2191" i="4"/>
  <c r="AG2192" i="4"/>
  <c r="AG2190" i="4"/>
  <c r="AG2189" i="4"/>
  <c r="AF2194" i="4"/>
  <c r="AI2194" i="4"/>
  <c r="AI2188" i="4"/>
  <c r="AF2188" i="4"/>
  <c r="AI2187" i="4"/>
  <c r="AF2187" i="4"/>
  <c r="AI2186" i="4"/>
  <c r="AF2186" i="4"/>
  <c r="AI2185" i="4"/>
  <c r="AF2185" i="4"/>
  <c r="AI2173" i="4"/>
  <c r="AF2173" i="4"/>
  <c r="AI2181" i="4"/>
  <c r="AH2181" i="4"/>
  <c r="AF2181" i="4"/>
  <c r="AG2181" i="4" s="1"/>
  <c r="AI2180" i="4"/>
  <c r="AH2180" i="4"/>
  <c r="AF2180" i="4"/>
  <c r="AG2180" i="4" s="1"/>
  <c r="AI2179" i="4"/>
  <c r="AH2179" i="4"/>
  <c r="AF2179" i="4"/>
  <c r="AG2179" i="4" s="1"/>
  <c r="AI2177" i="4"/>
  <c r="AH2177" i="4"/>
  <c r="AF2177" i="4"/>
  <c r="AG2177" i="4" s="1"/>
  <c r="AI2176" i="4"/>
  <c r="AH2176" i="4"/>
  <c r="AE2176" i="4"/>
  <c r="Y2176" i="4"/>
  <c r="I2176" i="4"/>
  <c r="H2176" i="4"/>
  <c r="G2176" i="4"/>
  <c r="F2176" i="4"/>
  <c r="W31" i="7" s="1"/>
  <c r="AG2185" i="4" l="1"/>
  <c r="AG2186" i="4"/>
  <c r="AG2173" i="4"/>
  <c r="AG2188" i="4"/>
  <c r="AG2187" i="4"/>
  <c r="AG2194" i="4"/>
  <c r="D2176" i="4"/>
  <c r="W32" i="7" s="1"/>
  <c r="Z2176" i="4"/>
  <c r="E234" i="6"/>
  <c r="F234" i="6" s="1"/>
  <c r="E233" i="6"/>
  <c r="F233" i="6" s="1"/>
  <c r="E232" i="6"/>
  <c r="F232" i="6" s="1"/>
  <c r="AF2171" i="4"/>
  <c r="AI2171" i="4"/>
  <c r="AF2172" i="4"/>
  <c r="AI2172" i="4"/>
  <c r="AG2176" i="4" l="1"/>
  <c r="W33" i="7" s="1"/>
  <c r="AG2172" i="4"/>
  <c r="AG2171" i="4"/>
  <c r="I2153" i="4" l="1"/>
  <c r="H2153" i="4"/>
  <c r="G2153" i="4"/>
  <c r="F2153" i="4"/>
  <c r="V31" i="7" s="1"/>
  <c r="W2153" i="4"/>
  <c r="AI2175" i="4"/>
  <c r="AH2175" i="4"/>
  <c r="AI2153" i="4"/>
  <c r="AE2153" i="4"/>
  <c r="Y2153" i="4"/>
  <c r="AF2169" i="4"/>
  <c r="AI2169" i="4"/>
  <c r="AF2170" i="4"/>
  <c r="AI2170" i="4"/>
  <c r="AF2161" i="4"/>
  <c r="AI2161" i="4"/>
  <c r="AF2163" i="4"/>
  <c r="AI2163" i="4"/>
  <c r="AF2164" i="4"/>
  <c r="AI2164" i="4"/>
  <c r="AF2165" i="4"/>
  <c r="AI2165" i="4"/>
  <c r="AF2166" i="4"/>
  <c r="AI2166" i="4"/>
  <c r="AF2167" i="4"/>
  <c r="AI2167" i="4"/>
  <c r="AF2168" i="4"/>
  <c r="AI2168" i="4"/>
  <c r="I2121" i="4"/>
  <c r="H2121" i="4"/>
  <c r="G2121" i="4"/>
  <c r="F2121" i="4"/>
  <c r="U31" i="7" s="1"/>
  <c r="S1488" i="3"/>
  <c r="N1488" i="3"/>
  <c r="R1488" i="3" s="1"/>
  <c r="W1990" i="3"/>
  <c r="V1990" i="3" s="1"/>
  <c r="U1990" i="3"/>
  <c r="S1990" i="3"/>
  <c r="N1990" i="3"/>
  <c r="P1990" i="3" s="1"/>
  <c r="W1989" i="3"/>
  <c r="V1989" i="3" s="1"/>
  <c r="U1989" i="3"/>
  <c r="S1989" i="3"/>
  <c r="N1989" i="3"/>
  <c r="W1988" i="3"/>
  <c r="V1988" i="3" s="1"/>
  <c r="U1988" i="3"/>
  <c r="S1988" i="3"/>
  <c r="N1988" i="3"/>
  <c r="R1988" i="3" s="1"/>
  <c r="W1987" i="3"/>
  <c r="V1987" i="3" s="1"/>
  <c r="U1987" i="3"/>
  <c r="S1987" i="3"/>
  <c r="N1987" i="3"/>
  <c r="W1986" i="3"/>
  <c r="V1986" i="3" s="1"/>
  <c r="U1986" i="3"/>
  <c r="S1986" i="3"/>
  <c r="N1986" i="3"/>
  <c r="W1985" i="3"/>
  <c r="V1985" i="3" s="1"/>
  <c r="U1985" i="3"/>
  <c r="S1985" i="3"/>
  <c r="N1985" i="3"/>
  <c r="R1985" i="3" s="1"/>
  <c r="W1984" i="3"/>
  <c r="V1984" i="3" s="1"/>
  <c r="U1984" i="3"/>
  <c r="S1984" i="3"/>
  <c r="N1984" i="3"/>
  <c r="W1983" i="3"/>
  <c r="V1983" i="3" s="1"/>
  <c r="U1983" i="3"/>
  <c r="S1983" i="3"/>
  <c r="N1983" i="3"/>
  <c r="W1982" i="3"/>
  <c r="V1982" i="3" s="1"/>
  <c r="U1982" i="3"/>
  <c r="S1982" i="3"/>
  <c r="N1982" i="3"/>
  <c r="P1982" i="3" s="1"/>
  <c r="W1981" i="3"/>
  <c r="V1981" i="3" s="1"/>
  <c r="U1981" i="3"/>
  <c r="S1981" i="3"/>
  <c r="N1981" i="3"/>
  <c r="W1980" i="3"/>
  <c r="V1980" i="3" s="1"/>
  <c r="U1980" i="3"/>
  <c r="S1980" i="3"/>
  <c r="N1980" i="3"/>
  <c r="R1980" i="3" s="1"/>
  <c r="W1979" i="3"/>
  <c r="V1979" i="3" s="1"/>
  <c r="U1979" i="3"/>
  <c r="S1979" i="3"/>
  <c r="N1979" i="3"/>
  <c r="W1978" i="3"/>
  <c r="V1978" i="3" s="1"/>
  <c r="U1978" i="3"/>
  <c r="S1978" i="3"/>
  <c r="N1978" i="3"/>
  <c r="P1978" i="3" s="1"/>
  <c r="W1977" i="3"/>
  <c r="V1977" i="3" s="1"/>
  <c r="U1977" i="3"/>
  <c r="S1977" i="3"/>
  <c r="N1977" i="3"/>
  <c r="R1977" i="3" s="1"/>
  <c r="W1976" i="3"/>
  <c r="V1976" i="3" s="1"/>
  <c r="U1976" i="3"/>
  <c r="S1976" i="3"/>
  <c r="N1976" i="3"/>
  <c r="R1976" i="3" s="1"/>
  <c r="W1975" i="3"/>
  <c r="V1975" i="3" s="1"/>
  <c r="U1975" i="3"/>
  <c r="S1975" i="3"/>
  <c r="N1975" i="3"/>
  <c r="W1974" i="3"/>
  <c r="V1974" i="3" s="1"/>
  <c r="U1974" i="3"/>
  <c r="S1974" i="3"/>
  <c r="N1974" i="3"/>
  <c r="W1973" i="3"/>
  <c r="V1973" i="3" s="1"/>
  <c r="U1973" i="3"/>
  <c r="S1973" i="3"/>
  <c r="N1973" i="3"/>
  <c r="R1973" i="3" s="1"/>
  <c r="W1972" i="3"/>
  <c r="V1972" i="3" s="1"/>
  <c r="U1972" i="3"/>
  <c r="S1972" i="3"/>
  <c r="N1972" i="3"/>
  <c r="W1971" i="3"/>
  <c r="V1971" i="3" s="1"/>
  <c r="U1971" i="3"/>
  <c r="S1971" i="3"/>
  <c r="N1971" i="3"/>
  <c r="W1970" i="3"/>
  <c r="V1970" i="3" s="1"/>
  <c r="U1970" i="3"/>
  <c r="S1970" i="3"/>
  <c r="N1970" i="3"/>
  <c r="P1970" i="3" s="1"/>
  <c r="W1969" i="3"/>
  <c r="V1969" i="3" s="1"/>
  <c r="U1969" i="3"/>
  <c r="S1969" i="3"/>
  <c r="N1969" i="3"/>
  <c r="P1969" i="3" s="1"/>
  <c r="W1968" i="3"/>
  <c r="V1968" i="3" s="1"/>
  <c r="U1968" i="3"/>
  <c r="S1968" i="3"/>
  <c r="N1968" i="3"/>
  <c r="R1968" i="3" s="1"/>
  <c r="W1967" i="3"/>
  <c r="V1967" i="3" s="1"/>
  <c r="U1967" i="3"/>
  <c r="S1967" i="3"/>
  <c r="N1967" i="3"/>
  <c r="W1966" i="3"/>
  <c r="V1966" i="3" s="1"/>
  <c r="U1966" i="3"/>
  <c r="S1966" i="3"/>
  <c r="N1966" i="3"/>
  <c r="P1966" i="3" s="1"/>
  <c r="W1965" i="3"/>
  <c r="V1965" i="3" s="1"/>
  <c r="U1965" i="3"/>
  <c r="S1965" i="3"/>
  <c r="N1965" i="3"/>
  <c r="R1965" i="3" s="1"/>
  <c r="W1964" i="3"/>
  <c r="V1964" i="3" s="1"/>
  <c r="U1964" i="3"/>
  <c r="S1964" i="3"/>
  <c r="N1964" i="3"/>
  <c r="R1964" i="3" s="1"/>
  <c r="W1963" i="3"/>
  <c r="V1963" i="3" s="1"/>
  <c r="U1963" i="3"/>
  <c r="S1963" i="3"/>
  <c r="N1963" i="3"/>
  <c r="W1962" i="3"/>
  <c r="V1962" i="3" s="1"/>
  <c r="U1962" i="3"/>
  <c r="S1962" i="3"/>
  <c r="N1962" i="3"/>
  <c r="R1962" i="3" s="1"/>
  <c r="W1961" i="3"/>
  <c r="V1961" i="3" s="1"/>
  <c r="U1961" i="3"/>
  <c r="S1961" i="3"/>
  <c r="N1961" i="3"/>
  <c r="R1961" i="3" s="1"/>
  <c r="W1960" i="3"/>
  <c r="V1960" i="3" s="1"/>
  <c r="U1960" i="3"/>
  <c r="S1960" i="3"/>
  <c r="N1960" i="3"/>
  <c r="R1960" i="3" s="1"/>
  <c r="W1959" i="3"/>
  <c r="V1959" i="3" s="1"/>
  <c r="U1959" i="3"/>
  <c r="S1959" i="3"/>
  <c r="N1959" i="3"/>
  <c r="W1958" i="3"/>
  <c r="V1958" i="3" s="1"/>
  <c r="U1958" i="3"/>
  <c r="S1958" i="3"/>
  <c r="N1958" i="3"/>
  <c r="R1958" i="3" s="1"/>
  <c r="W1957" i="3"/>
  <c r="V1957" i="3" s="1"/>
  <c r="U1957" i="3"/>
  <c r="S1957" i="3"/>
  <c r="N1957" i="3"/>
  <c r="R1957" i="3" s="1"/>
  <c r="W1956" i="3"/>
  <c r="V1956" i="3" s="1"/>
  <c r="U1956" i="3"/>
  <c r="S1956" i="3"/>
  <c r="N1956" i="3"/>
  <c r="R1956" i="3" s="1"/>
  <c r="W1955" i="3"/>
  <c r="V1955" i="3" s="1"/>
  <c r="U1955" i="3"/>
  <c r="S1955" i="3"/>
  <c r="N1955" i="3"/>
  <c r="W1954" i="3"/>
  <c r="V1954" i="3" s="1"/>
  <c r="U1954" i="3"/>
  <c r="S1954" i="3"/>
  <c r="N1954" i="3"/>
  <c r="R1954" i="3" s="1"/>
  <c r="W1953" i="3"/>
  <c r="V1953" i="3" s="1"/>
  <c r="U1953" i="3"/>
  <c r="S1953" i="3"/>
  <c r="N1953" i="3"/>
  <c r="R1953" i="3" s="1"/>
  <c r="W1952" i="3"/>
  <c r="V1952" i="3" s="1"/>
  <c r="U1952" i="3"/>
  <c r="S1952" i="3"/>
  <c r="N1952" i="3"/>
  <c r="R1952" i="3" s="1"/>
  <c r="W1951" i="3"/>
  <c r="V1951" i="3" s="1"/>
  <c r="U1951" i="3"/>
  <c r="S1951" i="3"/>
  <c r="N1951" i="3"/>
  <c r="W1950" i="3"/>
  <c r="V1950" i="3" s="1"/>
  <c r="U1950" i="3"/>
  <c r="S1950" i="3"/>
  <c r="N1950" i="3"/>
  <c r="R1950" i="3" s="1"/>
  <c r="W1949" i="3"/>
  <c r="V1949" i="3" s="1"/>
  <c r="U1949" i="3"/>
  <c r="S1949" i="3"/>
  <c r="N1949" i="3"/>
  <c r="R1949" i="3" s="1"/>
  <c r="W1948" i="3"/>
  <c r="V1948" i="3" s="1"/>
  <c r="U1948" i="3"/>
  <c r="S1948" i="3"/>
  <c r="N1948" i="3"/>
  <c r="R1948" i="3" s="1"/>
  <c r="W1947" i="3"/>
  <c r="V1947" i="3" s="1"/>
  <c r="U1947" i="3"/>
  <c r="S1947" i="3"/>
  <c r="N1947" i="3"/>
  <c r="W1946" i="3"/>
  <c r="V1946" i="3" s="1"/>
  <c r="U1946" i="3"/>
  <c r="S1946" i="3"/>
  <c r="N1946" i="3"/>
  <c r="R1946" i="3" s="1"/>
  <c r="W1945" i="3"/>
  <c r="V1945" i="3" s="1"/>
  <c r="U1945" i="3"/>
  <c r="S1945" i="3"/>
  <c r="N1945" i="3"/>
  <c r="R1945" i="3" s="1"/>
  <c r="W1944" i="3"/>
  <c r="V1944" i="3" s="1"/>
  <c r="U1944" i="3"/>
  <c r="S1944" i="3"/>
  <c r="N1944" i="3"/>
  <c r="R1944" i="3" s="1"/>
  <c r="W1943" i="3"/>
  <c r="V1943" i="3" s="1"/>
  <c r="U1943" i="3"/>
  <c r="S1943" i="3"/>
  <c r="N1943" i="3"/>
  <c r="W1942" i="3"/>
  <c r="V1942" i="3" s="1"/>
  <c r="U1942" i="3"/>
  <c r="S1942" i="3"/>
  <c r="N1942" i="3"/>
  <c r="P1942" i="3" s="1"/>
  <c r="W1941" i="3"/>
  <c r="V1941" i="3" s="1"/>
  <c r="U1941" i="3"/>
  <c r="S1941" i="3"/>
  <c r="N1941" i="3"/>
  <c r="R1941" i="3" s="1"/>
  <c r="W1940" i="3"/>
  <c r="V1940" i="3" s="1"/>
  <c r="U1940" i="3"/>
  <c r="S1940" i="3"/>
  <c r="N1940" i="3"/>
  <c r="R1940" i="3" s="1"/>
  <c r="W1939" i="3"/>
  <c r="V1939" i="3" s="1"/>
  <c r="U1939" i="3"/>
  <c r="S1939" i="3"/>
  <c r="N1939" i="3"/>
  <c r="W1938" i="3"/>
  <c r="V1938" i="3" s="1"/>
  <c r="U1938" i="3"/>
  <c r="S1938" i="3"/>
  <c r="N1938" i="3"/>
  <c r="R1938" i="3" s="1"/>
  <c r="W1937" i="3"/>
  <c r="V1937" i="3" s="1"/>
  <c r="U1937" i="3"/>
  <c r="S1937" i="3"/>
  <c r="N1937" i="3"/>
  <c r="R1937" i="3" s="1"/>
  <c r="W1936" i="3"/>
  <c r="V1936" i="3" s="1"/>
  <c r="U1936" i="3"/>
  <c r="S1936" i="3"/>
  <c r="N1936" i="3"/>
  <c r="R1936" i="3" s="1"/>
  <c r="W1935" i="3"/>
  <c r="V1935" i="3" s="1"/>
  <c r="U1935" i="3"/>
  <c r="S1935" i="3"/>
  <c r="N1935" i="3"/>
  <c r="W1934" i="3"/>
  <c r="V1934" i="3" s="1"/>
  <c r="U1934" i="3"/>
  <c r="S1934" i="3"/>
  <c r="N1934" i="3"/>
  <c r="R1934" i="3" s="1"/>
  <c r="W1933" i="3"/>
  <c r="V1933" i="3" s="1"/>
  <c r="U1933" i="3"/>
  <c r="S1933" i="3"/>
  <c r="N1933" i="3"/>
  <c r="R1933" i="3" s="1"/>
  <c r="W1932" i="3"/>
  <c r="V1932" i="3" s="1"/>
  <c r="U1932" i="3"/>
  <c r="S1932" i="3"/>
  <c r="N1932" i="3"/>
  <c r="R1932" i="3" s="1"/>
  <c r="W1931" i="3"/>
  <c r="V1931" i="3" s="1"/>
  <c r="U1931" i="3"/>
  <c r="S1931" i="3"/>
  <c r="N1931" i="3"/>
  <c r="W1930" i="3"/>
  <c r="V1930" i="3" s="1"/>
  <c r="U1930" i="3"/>
  <c r="S1930" i="3"/>
  <c r="N1930" i="3"/>
  <c r="R1930" i="3" s="1"/>
  <c r="W1929" i="3"/>
  <c r="V1929" i="3" s="1"/>
  <c r="U1929" i="3"/>
  <c r="S1929" i="3"/>
  <c r="N1929" i="3"/>
  <c r="P1929" i="3" s="1"/>
  <c r="W1928" i="3"/>
  <c r="V1928" i="3" s="1"/>
  <c r="U1928" i="3"/>
  <c r="S1928" i="3"/>
  <c r="N1928" i="3"/>
  <c r="R1928" i="3" s="1"/>
  <c r="W1927" i="3"/>
  <c r="V1927" i="3" s="1"/>
  <c r="U1927" i="3"/>
  <c r="S1927" i="3"/>
  <c r="N1927" i="3"/>
  <c r="W1926" i="3"/>
  <c r="V1926" i="3" s="1"/>
  <c r="U1926" i="3"/>
  <c r="S1926" i="3"/>
  <c r="N1926" i="3"/>
  <c r="P1926" i="3" s="1"/>
  <c r="W1925" i="3"/>
  <c r="V1925" i="3" s="1"/>
  <c r="U1925" i="3"/>
  <c r="S1925" i="3"/>
  <c r="N1925" i="3"/>
  <c r="W1924" i="3"/>
  <c r="V1924" i="3" s="1"/>
  <c r="U1924" i="3"/>
  <c r="S1924" i="3"/>
  <c r="N1924" i="3"/>
  <c r="R1924" i="3" s="1"/>
  <c r="W1923" i="3"/>
  <c r="V1923" i="3" s="1"/>
  <c r="U1923" i="3"/>
  <c r="S1923" i="3"/>
  <c r="N1923" i="3"/>
  <c r="W1922" i="3"/>
  <c r="V1922" i="3" s="1"/>
  <c r="U1922" i="3"/>
  <c r="S1922" i="3"/>
  <c r="N1922" i="3"/>
  <c r="P1922" i="3" s="1"/>
  <c r="W1921" i="3"/>
  <c r="V1921" i="3" s="1"/>
  <c r="U1921" i="3"/>
  <c r="S1921" i="3"/>
  <c r="N1921" i="3"/>
  <c r="R1921" i="3" s="1"/>
  <c r="W1920" i="3"/>
  <c r="V1920" i="3" s="1"/>
  <c r="U1920" i="3"/>
  <c r="S1920" i="3"/>
  <c r="N1920" i="3"/>
  <c r="R1920" i="3" s="1"/>
  <c r="W1919" i="3"/>
  <c r="V1919" i="3" s="1"/>
  <c r="U1919" i="3"/>
  <c r="S1919" i="3"/>
  <c r="N1919" i="3"/>
  <c r="W1918" i="3"/>
  <c r="V1918" i="3" s="1"/>
  <c r="U1918" i="3"/>
  <c r="S1918" i="3"/>
  <c r="N1918" i="3"/>
  <c r="W1917" i="3"/>
  <c r="V1917" i="3" s="1"/>
  <c r="U1917" i="3"/>
  <c r="S1917" i="3"/>
  <c r="N1917" i="3"/>
  <c r="P1917" i="3" s="1"/>
  <c r="W1916" i="3"/>
  <c r="V1916" i="3" s="1"/>
  <c r="U1916" i="3"/>
  <c r="S1916" i="3"/>
  <c r="N1916" i="3"/>
  <c r="W1915" i="3"/>
  <c r="V1915" i="3" s="1"/>
  <c r="U1915" i="3"/>
  <c r="S1915" i="3"/>
  <c r="N1915" i="3"/>
  <c r="W1914" i="3"/>
  <c r="V1914" i="3" s="1"/>
  <c r="U1914" i="3"/>
  <c r="S1914" i="3"/>
  <c r="N1914" i="3"/>
  <c r="P1914" i="3" s="1"/>
  <c r="W1913" i="3"/>
  <c r="V1913" i="3" s="1"/>
  <c r="U1913" i="3"/>
  <c r="S1913" i="3"/>
  <c r="N1913" i="3"/>
  <c r="R1913" i="3" s="1"/>
  <c r="W1912" i="3"/>
  <c r="V1912" i="3" s="1"/>
  <c r="U1912" i="3"/>
  <c r="S1912" i="3"/>
  <c r="N1912" i="3"/>
  <c r="R1912" i="3" s="1"/>
  <c r="W1911" i="3"/>
  <c r="V1911" i="3" s="1"/>
  <c r="U1911" i="3"/>
  <c r="S1911" i="3"/>
  <c r="N1911" i="3"/>
  <c r="W1910" i="3"/>
  <c r="V1910" i="3" s="1"/>
  <c r="U1910" i="3"/>
  <c r="S1910" i="3"/>
  <c r="N1910" i="3"/>
  <c r="P1910" i="3" s="1"/>
  <c r="W1909" i="3"/>
  <c r="V1909" i="3" s="1"/>
  <c r="U1909" i="3"/>
  <c r="S1909" i="3"/>
  <c r="N1909" i="3"/>
  <c r="W1908" i="3"/>
  <c r="V1908" i="3" s="1"/>
  <c r="U1908" i="3"/>
  <c r="S1908" i="3"/>
  <c r="N1908" i="3"/>
  <c r="R1908" i="3" s="1"/>
  <c r="W1907" i="3"/>
  <c r="V1907" i="3" s="1"/>
  <c r="U1907" i="3"/>
  <c r="S1907" i="3"/>
  <c r="N1907" i="3"/>
  <c r="W1906" i="3"/>
  <c r="V1906" i="3" s="1"/>
  <c r="U1906" i="3"/>
  <c r="S1906" i="3"/>
  <c r="N1906" i="3"/>
  <c r="P1906" i="3" s="1"/>
  <c r="W1905" i="3"/>
  <c r="V1905" i="3" s="1"/>
  <c r="U1905" i="3"/>
  <c r="S1905" i="3"/>
  <c r="N1905" i="3"/>
  <c r="R1905" i="3" s="1"/>
  <c r="W1904" i="3"/>
  <c r="V1904" i="3" s="1"/>
  <c r="U1904" i="3"/>
  <c r="S1904" i="3"/>
  <c r="N1904" i="3"/>
  <c r="R1904" i="3" s="1"/>
  <c r="W1903" i="3"/>
  <c r="V1903" i="3" s="1"/>
  <c r="U1903" i="3"/>
  <c r="S1903" i="3"/>
  <c r="N1903" i="3"/>
  <c r="W1902" i="3"/>
  <c r="V1902" i="3" s="1"/>
  <c r="U1902" i="3"/>
  <c r="S1902" i="3"/>
  <c r="N1902" i="3"/>
  <c r="P1902" i="3" s="1"/>
  <c r="W1901" i="3"/>
  <c r="V1901" i="3" s="1"/>
  <c r="U1901" i="3"/>
  <c r="S1901" i="3"/>
  <c r="N1901" i="3"/>
  <c r="P1901" i="3" s="1"/>
  <c r="W1900" i="3"/>
  <c r="V1900" i="3" s="1"/>
  <c r="U1900" i="3"/>
  <c r="S1900" i="3"/>
  <c r="N1900" i="3"/>
  <c r="W1899" i="3"/>
  <c r="V1899" i="3" s="1"/>
  <c r="U1899" i="3"/>
  <c r="S1899" i="3"/>
  <c r="N1899" i="3"/>
  <c r="W1898" i="3"/>
  <c r="V1898" i="3" s="1"/>
  <c r="U1898" i="3"/>
  <c r="S1898" i="3"/>
  <c r="N1898" i="3"/>
  <c r="R1898" i="3" s="1"/>
  <c r="W1897" i="3"/>
  <c r="V1897" i="3" s="1"/>
  <c r="U1897" i="3"/>
  <c r="S1897" i="3"/>
  <c r="N1897" i="3"/>
  <c r="P1897" i="3" s="1"/>
  <c r="W1896" i="3"/>
  <c r="V1896" i="3" s="1"/>
  <c r="U1896" i="3"/>
  <c r="S1896" i="3"/>
  <c r="N1896" i="3"/>
  <c r="W1895" i="3"/>
  <c r="V1895" i="3" s="1"/>
  <c r="U1895" i="3"/>
  <c r="S1895" i="3"/>
  <c r="N1895" i="3"/>
  <c r="W1894" i="3"/>
  <c r="V1894" i="3" s="1"/>
  <c r="U1894" i="3"/>
  <c r="S1894" i="3"/>
  <c r="N1894" i="3"/>
  <c r="R1894" i="3" s="1"/>
  <c r="W1887" i="3"/>
  <c r="V1887" i="3" s="1"/>
  <c r="U1887" i="3"/>
  <c r="S1887" i="3"/>
  <c r="N1887" i="3"/>
  <c r="W1886" i="3"/>
  <c r="V1886" i="3" s="1"/>
  <c r="U1886" i="3"/>
  <c r="S1886" i="3"/>
  <c r="N1886" i="3"/>
  <c r="R1886" i="3" s="1"/>
  <c r="W1881" i="3"/>
  <c r="V1881" i="3" s="1"/>
  <c r="U1881" i="3"/>
  <c r="S1881" i="3"/>
  <c r="N1881" i="3"/>
  <c r="P1881" i="3" s="1"/>
  <c r="W1880" i="3"/>
  <c r="V1880" i="3" s="1"/>
  <c r="U1880" i="3"/>
  <c r="S1880" i="3"/>
  <c r="N1880" i="3"/>
  <c r="R1880" i="3" s="1"/>
  <c r="W1879" i="3"/>
  <c r="V1879" i="3" s="1"/>
  <c r="U1879" i="3"/>
  <c r="S1879" i="3"/>
  <c r="N1879" i="3"/>
  <c r="W1878" i="3"/>
  <c r="V1878" i="3" s="1"/>
  <c r="U1878" i="3"/>
  <c r="S1878" i="3"/>
  <c r="N1878" i="3"/>
  <c r="R1878" i="3" s="1"/>
  <c r="W1877" i="3"/>
  <c r="V1877" i="3" s="1"/>
  <c r="U1877" i="3"/>
  <c r="S1877" i="3"/>
  <c r="N1877" i="3"/>
  <c r="W1876" i="3"/>
  <c r="V1876" i="3" s="1"/>
  <c r="U1876" i="3"/>
  <c r="S1876" i="3"/>
  <c r="N1876" i="3"/>
  <c r="P1876" i="3" s="1"/>
  <c r="W1875" i="3"/>
  <c r="V1875" i="3" s="1"/>
  <c r="U1875" i="3"/>
  <c r="S1875" i="3"/>
  <c r="N1875" i="3"/>
  <c r="W1874" i="3"/>
  <c r="V1874" i="3" s="1"/>
  <c r="U1874" i="3"/>
  <c r="S1874" i="3"/>
  <c r="N1874" i="3"/>
  <c r="R1874" i="3" s="1"/>
  <c r="W1873" i="3"/>
  <c r="V1873" i="3" s="1"/>
  <c r="U1873" i="3"/>
  <c r="S1873" i="3"/>
  <c r="N1873" i="3"/>
  <c r="P1873" i="3" s="1"/>
  <c r="W1872" i="3"/>
  <c r="V1872" i="3" s="1"/>
  <c r="U1872" i="3"/>
  <c r="S1872" i="3"/>
  <c r="N1872" i="3"/>
  <c r="W1871" i="3"/>
  <c r="V1871" i="3" s="1"/>
  <c r="U1871" i="3"/>
  <c r="S1871" i="3"/>
  <c r="N1871" i="3"/>
  <c r="W1870" i="3"/>
  <c r="V1870" i="3" s="1"/>
  <c r="U1870" i="3"/>
  <c r="S1870" i="3"/>
  <c r="N1870" i="3"/>
  <c r="R1870" i="3" s="1"/>
  <c r="W1869" i="3"/>
  <c r="V1869" i="3" s="1"/>
  <c r="U1869" i="3"/>
  <c r="S1869" i="3"/>
  <c r="N1869" i="3"/>
  <c r="P1869" i="3" s="1"/>
  <c r="W1868" i="3"/>
  <c r="V1868" i="3" s="1"/>
  <c r="U1868" i="3"/>
  <c r="S1868" i="3"/>
  <c r="N1868" i="3"/>
  <c r="R1868" i="3" s="1"/>
  <c r="W1867" i="3"/>
  <c r="V1867" i="3" s="1"/>
  <c r="U1867" i="3"/>
  <c r="S1867" i="3"/>
  <c r="N1867" i="3"/>
  <c r="W1866" i="3"/>
  <c r="V1866" i="3" s="1"/>
  <c r="U1866" i="3"/>
  <c r="S1866" i="3"/>
  <c r="N1866" i="3"/>
  <c r="R1866" i="3" s="1"/>
  <c r="W1865" i="3"/>
  <c r="V1865" i="3" s="1"/>
  <c r="U1865" i="3"/>
  <c r="S1865" i="3"/>
  <c r="N1865" i="3"/>
  <c r="P1865" i="3" s="1"/>
  <c r="W1864" i="3"/>
  <c r="V1864" i="3" s="1"/>
  <c r="U1864" i="3"/>
  <c r="S1864" i="3"/>
  <c r="N1864" i="3"/>
  <c r="R1864" i="3" s="1"/>
  <c r="W1863" i="3"/>
  <c r="V1863" i="3" s="1"/>
  <c r="U1863" i="3"/>
  <c r="S1863" i="3"/>
  <c r="N1863" i="3"/>
  <c r="W1862" i="3"/>
  <c r="V1862" i="3" s="1"/>
  <c r="U1862" i="3"/>
  <c r="S1862" i="3"/>
  <c r="N1862" i="3"/>
  <c r="R1862" i="3" s="1"/>
  <c r="W1861" i="3"/>
  <c r="V1861" i="3" s="1"/>
  <c r="U1861" i="3"/>
  <c r="S1861" i="3"/>
  <c r="N1861" i="3"/>
  <c r="P1861" i="3" s="1"/>
  <c r="W1860" i="3"/>
  <c r="V1860" i="3" s="1"/>
  <c r="U1860" i="3"/>
  <c r="S1860" i="3"/>
  <c r="N1860" i="3"/>
  <c r="W1859" i="3"/>
  <c r="V1859" i="3" s="1"/>
  <c r="U1859" i="3"/>
  <c r="S1859" i="3"/>
  <c r="N1859" i="3"/>
  <c r="W1858" i="3"/>
  <c r="V1858" i="3" s="1"/>
  <c r="U1858" i="3"/>
  <c r="S1858" i="3"/>
  <c r="N1858" i="3"/>
  <c r="W1857" i="3"/>
  <c r="V1857" i="3" s="1"/>
  <c r="U1857" i="3"/>
  <c r="S1857" i="3"/>
  <c r="N1857" i="3"/>
  <c r="W1856" i="3"/>
  <c r="V1856" i="3" s="1"/>
  <c r="U1856" i="3"/>
  <c r="S1856" i="3"/>
  <c r="N1856" i="3"/>
  <c r="P1856" i="3" s="1"/>
  <c r="W1855" i="3"/>
  <c r="V1855" i="3" s="1"/>
  <c r="U1855" i="3"/>
  <c r="S1855" i="3"/>
  <c r="N1855" i="3"/>
  <c r="R1855" i="3" s="1"/>
  <c r="W1854" i="3"/>
  <c r="V1854" i="3" s="1"/>
  <c r="U1854" i="3"/>
  <c r="S1854" i="3"/>
  <c r="N1854" i="3"/>
  <c r="W1853" i="3"/>
  <c r="V1853" i="3" s="1"/>
  <c r="U1853" i="3"/>
  <c r="S1853" i="3"/>
  <c r="N1853" i="3"/>
  <c r="R1853" i="3" s="1"/>
  <c r="W1852" i="3"/>
  <c r="V1852" i="3" s="1"/>
  <c r="U1852" i="3"/>
  <c r="S1852" i="3"/>
  <c r="N1852" i="3"/>
  <c r="P1852" i="3" s="1"/>
  <c r="W1851" i="3"/>
  <c r="V1851" i="3" s="1"/>
  <c r="U1851" i="3"/>
  <c r="S1851" i="3"/>
  <c r="N1851" i="3"/>
  <c r="R1851" i="3" s="1"/>
  <c r="W1850" i="3"/>
  <c r="V1850" i="3" s="1"/>
  <c r="U1850" i="3"/>
  <c r="S1850" i="3"/>
  <c r="N1850" i="3"/>
  <c r="W1849" i="3"/>
  <c r="V1849" i="3" s="1"/>
  <c r="U1849" i="3"/>
  <c r="S1849" i="3"/>
  <c r="N1849" i="3"/>
  <c r="W1848" i="3"/>
  <c r="V1848" i="3" s="1"/>
  <c r="U1848" i="3"/>
  <c r="S1848" i="3"/>
  <c r="N1848" i="3"/>
  <c r="P1848" i="3" s="1"/>
  <c r="W1847" i="3"/>
  <c r="V1847" i="3" s="1"/>
  <c r="U1847" i="3"/>
  <c r="S1847" i="3"/>
  <c r="R1847" i="3"/>
  <c r="W1846" i="3"/>
  <c r="V1846" i="3" s="1"/>
  <c r="U1846" i="3"/>
  <c r="S1846" i="3"/>
  <c r="W1845" i="3"/>
  <c r="V1845" i="3" s="1"/>
  <c r="U1845" i="3"/>
  <c r="S1845" i="3"/>
  <c r="N1845" i="3"/>
  <c r="R1845" i="3" s="1"/>
  <c r="W1844" i="3"/>
  <c r="V1844" i="3" s="1"/>
  <c r="U1844" i="3"/>
  <c r="S1844" i="3"/>
  <c r="P1844" i="3"/>
  <c r="W1843" i="3"/>
  <c r="V1843" i="3" s="1"/>
  <c r="U1843" i="3"/>
  <c r="S1843" i="3"/>
  <c r="N1843" i="3"/>
  <c r="R1843" i="3" s="1"/>
  <c r="W1842" i="3"/>
  <c r="V1842" i="3" s="1"/>
  <c r="U1842" i="3"/>
  <c r="S1842" i="3"/>
  <c r="W1841" i="3"/>
  <c r="V1841" i="3" s="1"/>
  <c r="U1841" i="3"/>
  <c r="S1841" i="3"/>
  <c r="W1840" i="3"/>
  <c r="V1840" i="3" s="1"/>
  <c r="U1840" i="3"/>
  <c r="S1840" i="3"/>
  <c r="P1840" i="3"/>
  <c r="W1839" i="3"/>
  <c r="V1839" i="3" s="1"/>
  <c r="U1839" i="3"/>
  <c r="S1839" i="3"/>
  <c r="R1839" i="3"/>
  <c r="W1838" i="3"/>
  <c r="V1838" i="3" s="1"/>
  <c r="U1838" i="3"/>
  <c r="S1838" i="3"/>
  <c r="W1837" i="3"/>
  <c r="V1837" i="3" s="1"/>
  <c r="U1837" i="3"/>
  <c r="S1837" i="3"/>
  <c r="P1837" i="3"/>
  <c r="W1836" i="3"/>
  <c r="V1836" i="3" s="1"/>
  <c r="U1836" i="3"/>
  <c r="S1836" i="3"/>
  <c r="P1836" i="3"/>
  <c r="W1835" i="3"/>
  <c r="V1835" i="3" s="1"/>
  <c r="U1835" i="3"/>
  <c r="S1835" i="3"/>
  <c r="W1833" i="3"/>
  <c r="V1833" i="3" s="1"/>
  <c r="U1833" i="3"/>
  <c r="S1833" i="3"/>
  <c r="W1832" i="3"/>
  <c r="V1832" i="3" s="1"/>
  <c r="U1832" i="3"/>
  <c r="S1832" i="3"/>
  <c r="P1832" i="3"/>
  <c r="W1831" i="3"/>
  <c r="V1831" i="3" s="1"/>
  <c r="U1831" i="3"/>
  <c r="S1831" i="3"/>
  <c r="N1831" i="3"/>
  <c r="R1831" i="3" s="1"/>
  <c r="W1830" i="3"/>
  <c r="V1830" i="3" s="1"/>
  <c r="U1830" i="3"/>
  <c r="S1830" i="3"/>
  <c r="W1829" i="3"/>
  <c r="V1829" i="3" s="1"/>
  <c r="U1829" i="3"/>
  <c r="S1829" i="3"/>
  <c r="R1829" i="3"/>
  <c r="W1828" i="3"/>
  <c r="V1828" i="3" s="1"/>
  <c r="U1828" i="3"/>
  <c r="S1828" i="3"/>
  <c r="P1828" i="3"/>
  <c r="W1827" i="3"/>
  <c r="V1827" i="3" s="1"/>
  <c r="U1827" i="3"/>
  <c r="S1827" i="3"/>
  <c r="W1826" i="3"/>
  <c r="V1826" i="3" s="1"/>
  <c r="U1826" i="3"/>
  <c r="S1826" i="3"/>
  <c r="W1825" i="3"/>
  <c r="V1825" i="3" s="1"/>
  <c r="U1825" i="3"/>
  <c r="S1825" i="3"/>
  <c r="N1825" i="3"/>
  <c r="W1824" i="3"/>
  <c r="V1824" i="3" s="1"/>
  <c r="U1824" i="3"/>
  <c r="S1824" i="3"/>
  <c r="N1824" i="3"/>
  <c r="P1824" i="3" s="1"/>
  <c r="W1823" i="3"/>
  <c r="V1823" i="3" s="1"/>
  <c r="U1823" i="3"/>
  <c r="S1823" i="3"/>
  <c r="N1823" i="3"/>
  <c r="R1823" i="3" s="1"/>
  <c r="W1822" i="3"/>
  <c r="V1822" i="3" s="1"/>
  <c r="U1822" i="3"/>
  <c r="S1822" i="3"/>
  <c r="N1822" i="3"/>
  <c r="W1821" i="3"/>
  <c r="V1821" i="3" s="1"/>
  <c r="U1821" i="3"/>
  <c r="S1821" i="3"/>
  <c r="N1821" i="3"/>
  <c r="R1821" i="3" s="1"/>
  <c r="W1820" i="3"/>
  <c r="V1820" i="3" s="1"/>
  <c r="U1820" i="3"/>
  <c r="S1820" i="3"/>
  <c r="N1820" i="3"/>
  <c r="P1820" i="3" s="1"/>
  <c r="W1819" i="3"/>
  <c r="V1819" i="3" s="1"/>
  <c r="U1819" i="3"/>
  <c r="S1819" i="3"/>
  <c r="N1819" i="3"/>
  <c r="R1819" i="3" s="1"/>
  <c r="W1818" i="3"/>
  <c r="V1818" i="3" s="1"/>
  <c r="U1818" i="3"/>
  <c r="S1818" i="3"/>
  <c r="N1818" i="3"/>
  <c r="W1817" i="3"/>
  <c r="V1817" i="3" s="1"/>
  <c r="U1817" i="3"/>
  <c r="S1817" i="3"/>
  <c r="N1817" i="3"/>
  <c r="W1816" i="3"/>
  <c r="V1816" i="3" s="1"/>
  <c r="U1816" i="3"/>
  <c r="S1816" i="3"/>
  <c r="N1816" i="3"/>
  <c r="P1816" i="3" s="1"/>
  <c r="W1815" i="3"/>
  <c r="V1815" i="3" s="1"/>
  <c r="U1815" i="3"/>
  <c r="S1815" i="3"/>
  <c r="N1815" i="3"/>
  <c r="R1815" i="3" s="1"/>
  <c r="W1814" i="3"/>
  <c r="V1814" i="3" s="1"/>
  <c r="U1814" i="3"/>
  <c r="S1814" i="3"/>
  <c r="N1814" i="3"/>
  <c r="W1813" i="3"/>
  <c r="V1813" i="3" s="1"/>
  <c r="U1813" i="3"/>
  <c r="S1813" i="3"/>
  <c r="N1813" i="3"/>
  <c r="P1813" i="3" s="1"/>
  <c r="W1812" i="3"/>
  <c r="V1812" i="3" s="1"/>
  <c r="U1812" i="3"/>
  <c r="S1812" i="3"/>
  <c r="N1812" i="3"/>
  <c r="P1812" i="3" s="1"/>
  <c r="W1811" i="3"/>
  <c r="V1811" i="3" s="1"/>
  <c r="U1811" i="3"/>
  <c r="S1811" i="3"/>
  <c r="N1811" i="3"/>
  <c r="R1811" i="3" s="1"/>
  <c r="W1810" i="3"/>
  <c r="V1810" i="3" s="1"/>
  <c r="U1810" i="3"/>
  <c r="S1810" i="3"/>
  <c r="N1810" i="3"/>
  <c r="W1809" i="3"/>
  <c r="V1809" i="3" s="1"/>
  <c r="U1809" i="3"/>
  <c r="S1809" i="3"/>
  <c r="N1809" i="3"/>
  <c r="W1808" i="3"/>
  <c r="V1808" i="3" s="1"/>
  <c r="U1808" i="3"/>
  <c r="S1808" i="3"/>
  <c r="N1808" i="3"/>
  <c r="P1808" i="3" s="1"/>
  <c r="W1807" i="3"/>
  <c r="V1807" i="3" s="1"/>
  <c r="U1807" i="3"/>
  <c r="S1807" i="3"/>
  <c r="N1807" i="3"/>
  <c r="R1807" i="3" s="1"/>
  <c r="W1806" i="3"/>
  <c r="U1806" i="3"/>
  <c r="S1806" i="3"/>
  <c r="N1806" i="3"/>
  <c r="W1805" i="3"/>
  <c r="V1805" i="3" s="1"/>
  <c r="U1805" i="3"/>
  <c r="S1805" i="3"/>
  <c r="N1805" i="3"/>
  <c r="R1805" i="3" s="1"/>
  <c r="W1804" i="3"/>
  <c r="V1804" i="3" s="1"/>
  <c r="U1804" i="3"/>
  <c r="S1804" i="3"/>
  <c r="N1804" i="3"/>
  <c r="P1804" i="3" s="1"/>
  <c r="W1803" i="3"/>
  <c r="V1803" i="3" s="1"/>
  <c r="U1803" i="3"/>
  <c r="S1803" i="3"/>
  <c r="N1803" i="3"/>
  <c r="R1803" i="3" s="1"/>
  <c r="W1802" i="3"/>
  <c r="V1802" i="3" s="1"/>
  <c r="U1802" i="3"/>
  <c r="S1802" i="3"/>
  <c r="N1802" i="3"/>
  <c r="W1801" i="3"/>
  <c r="V1801" i="3" s="1"/>
  <c r="U1801" i="3"/>
  <c r="S1801" i="3"/>
  <c r="N1801" i="3"/>
  <c r="W1800" i="3"/>
  <c r="V1800" i="3" s="1"/>
  <c r="U1800" i="3"/>
  <c r="S1800" i="3"/>
  <c r="N1800" i="3"/>
  <c r="P1800" i="3" s="1"/>
  <c r="W1799" i="3"/>
  <c r="V1799" i="3" s="1"/>
  <c r="U1799" i="3"/>
  <c r="S1799" i="3"/>
  <c r="N1799" i="3"/>
  <c r="R1799" i="3" s="1"/>
  <c r="W1798" i="3"/>
  <c r="V1798" i="3" s="1"/>
  <c r="U1798" i="3"/>
  <c r="S1798" i="3"/>
  <c r="N1798" i="3"/>
  <c r="W1797" i="3"/>
  <c r="V1797" i="3" s="1"/>
  <c r="U1797" i="3"/>
  <c r="S1797" i="3"/>
  <c r="W1796" i="3"/>
  <c r="V1796" i="3" s="1"/>
  <c r="U1796" i="3"/>
  <c r="S1796" i="3"/>
  <c r="W1795" i="3"/>
  <c r="V1795" i="3" s="1"/>
  <c r="U1795" i="3"/>
  <c r="S1795" i="3"/>
  <c r="W1794" i="3"/>
  <c r="V1794" i="3" s="1"/>
  <c r="U1794" i="3"/>
  <c r="S1794" i="3"/>
  <c r="N1794" i="3"/>
  <c r="W1793" i="3"/>
  <c r="V1793" i="3" s="1"/>
  <c r="U1793" i="3"/>
  <c r="S1793" i="3"/>
  <c r="N1793" i="3"/>
  <c r="W1792" i="3"/>
  <c r="V1792" i="3" s="1"/>
  <c r="U1792" i="3"/>
  <c r="S1792" i="3"/>
  <c r="N1792" i="3"/>
  <c r="P1792" i="3" s="1"/>
  <c r="W1791" i="3"/>
  <c r="V1791" i="3" s="1"/>
  <c r="U1791" i="3"/>
  <c r="S1791" i="3"/>
  <c r="N1791" i="3"/>
  <c r="R1791" i="3" s="1"/>
  <c r="W1790" i="3"/>
  <c r="V1790" i="3" s="1"/>
  <c r="U1790" i="3"/>
  <c r="S1790" i="3"/>
  <c r="N1790" i="3"/>
  <c r="W1789" i="3"/>
  <c r="V1789" i="3" s="1"/>
  <c r="U1789" i="3"/>
  <c r="S1789" i="3"/>
  <c r="N1789" i="3"/>
  <c r="R1789" i="3" s="1"/>
  <c r="W1788" i="3"/>
  <c r="V1788" i="3" s="1"/>
  <c r="U1788" i="3"/>
  <c r="S1788" i="3"/>
  <c r="N1788" i="3"/>
  <c r="P1788" i="3" s="1"/>
  <c r="W1787" i="3"/>
  <c r="U1787" i="3"/>
  <c r="S1787" i="3"/>
  <c r="N1787" i="3"/>
  <c r="R1787" i="3" s="1"/>
  <c r="W1786" i="3"/>
  <c r="U1786" i="3"/>
  <c r="S1786" i="3"/>
  <c r="N1786" i="3"/>
  <c r="W1785" i="3"/>
  <c r="U1785" i="3"/>
  <c r="S1785" i="3"/>
  <c r="N1785" i="3"/>
  <c r="W1784" i="3"/>
  <c r="U1784" i="3"/>
  <c r="S1784" i="3"/>
  <c r="N1784" i="3"/>
  <c r="P1784" i="3" s="1"/>
  <c r="W1783" i="3"/>
  <c r="U1783" i="3"/>
  <c r="S1783" i="3"/>
  <c r="N1783" i="3"/>
  <c r="R1783" i="3" s="1"/>
  <c r="W1782" i="3"/>
  <c r="U1782" i="3"/>
  <c r="S1782" i="3"/>
  <c r="N1782" i="3"/>
  <c r="W1781" i="3"/>
  <c r="U1781" i="3"/>
  <c r="S1781" i="3"/>
  <c r="N1781" i="3"/>
  <c r="R1781" i="3" s="1"/>
  <c r="W1780" i="3"/>
  <c r="U1780" i="3"/>
  <c r="S1780" i="3"/>
  <c r="N1780" i="3"/>
  <c r="P1780" i="3" s="1"/>
  <c r="W1779" i="3"/>
  <c r="V1779" i="3" s="1"/>
  <c r="U1779" i="3"/>
  <c r="S1779" i="3"/>
  <c r="N1779" i="3"/>
  <c r="R1779" i="3" s="1"/>
  <c r="W1778" i="3"/>
  <c r="V1778" i="3" s="1"/>
  <c r="U1778" i="3"/>
  <c r="S1778" i="3"/>
  <c r="N1778" i="3"/>
  <c r="W1777" i="3"/>
  <c r="U1777" i="3"/>
  <c r="S1777" i="3"/>
  <c r="N1777" i="3"/>
  <c r="W1776" i="3"/>
  <c r="U1776" i="3"/>
  <c r="S1776" i="3"/>
  <c r="N1776" i="3"/>
  <c r="P1776" i="3" s="1"/>
  <c r="W1775" i="3"/>
  <c r="V1775" i="3" s="1"/>
  <c r="U1775" i="3"/>
  <c r="S1775" i="3"/>
  <c r="N1775" i="3"/>
  <c r="R1775" i="3" s="1"/>
  <c r="W1774" i="3"/>
  <c r="U1774" i="3"/>
  <c r="S1774" i="3"/>
  <c r="N1774" i="3"/>
  <c r="W1773" i="3"/>
  <c r="U1773" i="3"/>
  <c r="W1772" i="3"/>
  <c r="V1772" i="3" s="1"/>
  <c r="U1772" i="3"/>
  <c r="W1771" i="3"/>
  <c r="U1771" i="3"/>
  <c r="S1771" i="3"/>
  <c r="N1771" i="3"/>
  <c r="R1771" i="3" s="1"/>
  <c r="W1770" i="3"/>
  <c r="U1770" i="3"/>
  <c r="S1770" i="3"/>
  <c r="N1770" i="3"/>
  <c r="W1769" i="3"/>
  <c r="U1769" i="3"/>
  <c r="S1769" i="3"/>
  <c r="N1769" i="3"/>
  <c r="W1768" i="3"/>
  <c r="U1768" i="3"/>
  <c r="S1768" i="3"/>
  <c r="N1768" i="3"/>
  <c r="P1768" i="3" s="1"/>
  <c r="W1767" i="3"/>
  <c r="U1767" i="3"/>
  <c r="S1767" i="3"/>
  <c r="R1767" i="3"/>
  <c r="W1766" i="3"/>
  <c r="V1766" i="3" s="1"/>
  <c r="U1766" i="3"/>
  <c r="S1766" i="3"/>
  <c r="N1766" i="3"/>
  <c r="W1765" i="3"/>
  <c r="V1765" i="3" s="1"/>
  <c r="U1765" i="3"/>
  <c r="S1765" i="3"/>
  <c r="N1765" i="3"/>
  <c r="P1765" i="3" s="1"/>
  <c r="W1764" i="3"/>
  <c r="AH2536" i="4" s="1"/>
  <c r="U1764" i="3"/>
  <c r="S1764" i="3"/>
  <c r="N1764" i="3"/>
  <c r="W1763" i="3"/>
  <c r="AH2535" i="4" s="1"/>
  <c r="U1763" i="3"/>
  <c r="S1763" i="3"/>
  <c r="N1763" i="3"/>
  <c r="R1763" i="3" s="1"/>
  <c r="W1762" i="3"/>
  <c r="V1762" i="3" s="1"/>
  <c r="U1762" i="3"/>
  <c r="S1762" i="3"/>
  <c r="N1762" i="3"/>
  <c r="P1762" i="3" s="1"/>
  <c r="W1761" i="3"/>
  <c r="V1761" i="3" s="1"/>
  <c r="U1761" i="3"/>
  <c r="S1761" i="3"/>
  <c r="N1761" i="3"/>
  <c r="R1761" i="3" s="1"/>
  <c r="W1760" i="3"/>
  <c r="AH2534" i="4" s="1"/>
  <c r="U1760" i="3"/>
  <c r="S1760" i="3"/>
  <c r="W1759" i="3"/>
  <c r="AH2533" i="4" s="1"/>
  <c r="U1759" i="3"/>
  <c r="S1759" i="3"/>
  <c r="N1759" i="3"/>
  <c r="R1759" i="3" s="1"/>
  <c r="W1758" i="3"/>
  <c r="U1758" i="3"/>
  <c r="S1758" i="3"/>
  <c r="N1758" i="3"/>
  <c r="W1757" i="3"/>
  <c r="U1757" i="3"/>
  <c r="S1757" i="3"/>
  <c r="R1757" i="3"/>
  <c r="W1756" i="3"/>
  <c r="U1756" i="3"/>
  <c r="S1756" i="3"/>
  <c r="N1756" i="3"/>
  <c r="R1756" i="3" s="1"/>
  <c r="W1755" i="3"/>
  <c r="U1755" i="3"/>
  <c r="S1755" i="3"/>
  <c r="N1755" i="3"/>
  <c r="R1755" i="3" s="1"/>
  <c r="W1754" i="3"/>
  <c r="V1754" i="3" s="1"/>
  <c r="U1754" i="3"/>
  <c r="S1754" i="3"/>
  <c r="N1754" i="3"/>
  <c r="W1753" i="3"/>
  <c r="V1753" i="3" s="1"/>
  <c r="U1753" i="3"/>
  <c r="S1753" i="3"/>
  <c r="N1753" i="3"/>
  <c r="P1753" i="3" s="1"/>
  <c r="W1752" i="3"/>
  <c r="AH2508" i="4" s="1"/>
  <c r="U1752" i="3"/>
  <c r="S1752" i="3"/>
  <c r="N1752" i="3"/>
  <c r="W1751" i="3"/>
  <c r="AH2507" i="4" s="1"/>
  <c r="U1751" i="3"/>
  <c r="S1751" i="3"/>
  <c r="N1751" i="3"/>
  <c r="R1751" i="3" s="1"/>
  <c r="W1750" i="3"/>
  <c r="AH2506" i="4" s="1"/>
  <c r="U1750" i="3"/>
  <c r="S1750" i="3"/>
  <c r="N1750" i="3"/>
  <c r="W1749" i="3"/>
  <c r="U1749" i="3"/>
  <c r="S1749" i="3"/>
  <c r="R1749" i="3"/>
  <c r="W1748" i="3"/>
  <c r="U1748" i="3"/>
  <c r="S1748" i="3"/>
  <c r="N1748" i="3"/>
  <c r="W1747" i="3"/>
  <c r="U1747" i="3"/>
  <c r="S1747" i="3"/>
  <c r="N1747" i="3"/>
  <c r="R1747" i="3" s="1"/>
  <c r="W1746" i="3"/>
  <c r="U1746" i="3"/>
  <c r="S1746" i="3"/>
  <c r="N1746" i="3"/>
  <c r="R1746" i="3" s="1"/>
  <c r="W1745" i="3"/>
  <c r="U1745" i="3"/>
  <c r="S1745" i="3"/>
  <c r="N1745" i="3"/>
  <c r="W1744" i="3"/>
  <c r="U1744" i="3"/>
  <c r="S1744" i="3"/>
  <c r="N1744" i="3"/>
  <c r="R1744" i="3" s="1"/>
  <c r="W1743" i="3"/>
  <c r="U1743" i="3"/>
  <c r="S1743" i="3"/>
  <c r="N1743" i="3"/>
  <c r="P1743" i="3" s="1"/>
  <c r="W1742" i="3"/>
  <c r="U1742" i="3"/>
  <c r="S1742" i="3"/>
  <c r="N1742" i="3"/>
  <c r="R1742" i="3" s="1"/>
  <c r="W1741" i="3"/>
  <c r="U1741" i="3"/>
  <c r="S1741" i="3"/>
  <c r="N1741" i="3"/>
  <c r="W1740" i="3"/>
  <c r="U1740" i="3"/>
  <c r="S1740" i="3"/>
  <c r="N1740" i="3"/>
  <c r="W1739" i="3"/>
  <c r="U1739" i="3"/>
  <c r="S1739" i="3"/>
  <c r="N1739" i="3"/>
  <c r="P1739" i="3" s="1"/>
  <c r="W1738" i="3"/>
  <c r="AH2483" i="4" s="1"/>
  <c r="U1738" i="3"/>
  <c r="S1738" i="3"/>
  <c r="N1738" i="3"/>
  <c r="R1738" i="3" s="1"/>
  <c r="W1737" i="3"/>
  <c r="AH2461" i="4" s="1"/>
  <c r="U1737" i="3"/>
  <c r="S1737" i="3"/>
  <c r="N1737" i="3"/>
  <c r="W1736" i="3"/>
  <c r="AH2475" i="4" s="1"/>
  <c r="U1736" i="3"/>
  <c r="S1736" i="3"/>
  <c r="N1736" i="3"/>
  <c r="R1736" i="3" s="1"/>
  <c r="W1735" i="3"/>
  <c r="AH2512" i="4" s="1"/>
  <c r="U1735" i="3"/>
  <c r="S1735" i="3"/>
  <c r="N1735" i="3"/>
  <c r="P1735" i="3" s="1"/>
  <c r="W1734" i="3"/>
  <c r="AH2523" i="4" s="1"/>
  <c r="U1734" i="3"/>
  <c r="S1734" i="3"/>
  <c r="R1734" i="3"/>
  <c r="W1733" i="3"/>
  <c r="AH2522" i="4" s="1"/>
  <c r="U1733" i="3"/>
  <c r="S1733" i="3"/>
  <c r="N1733" i="3"/>
  <c r="W1732" i="3"/>
  <c r="U1732" i="3"/>
  <c r="S1732" i="3"/>
  <c r="N1732" i="3"/>
  <c r="W1731" i="3"/>
  <c r="AH2504" i="4" s="1"/>
  <c r="U1731" i="3"/>
  <c r="S1731" i="3"/>
  <c r="N1731" i="3"/>
  <c r="P1731" i="3" s="1"/>
  <c r="W1730" i="3"/>
  <c r="AH2503" i="4" s="1"/>
  <c r="U1730" i="3"/>
  <c r="S1730" i="3"/>
  <c r="N1730" i="3"/>
  <c r="W1729" i="3"/>
  <c r="AH2502" i="4" s="1"/>
  <c r="U1729" i="3"/>
  <c r="S1729" i="3"/>
  <c r="N1729" i="3"/>
  <c r="W1728" i="3"/>
  <c r="AH2501" i="4" s="1"/>
  <c r="U1728" i="3"/>
  <c r="S1728" i="3"/>
  <c r="N1728" i="3"/>
  <c r="P1728" i="3" s="1"/>
  <c r="W1727" i="3"/>
  <c r="AH2500" i="4" s="1"/>
  <c r="U1727" i="3"/>
  <c r="S1727" i="3"/>
  <c r="N1727" i="3"/>
  <c r="W1726" i="3"/>
  <c r="AH2499" i="4" s="1"/>
  <c r="U1726" i="3"/>
  <c r="S1726" i="3"/>
  <c r="N1726" i="3"/>
  <c r="R1726" i="3" s="1"/>
  <c r="W1725" i="3"/>
  <c r="AH2511" i="4" s="1"/>
  <c r="U1725" i="3"/>
  <c r="S1725" i="3"/>
  <c r="N1725" i="3"/>
  <c r="W1724" i="3"/>
  <c r="V1724" i="3" s="1"/>
  <c r="U1724" i="3"/>
  <c r="S1724" i="3"/>
  <c r="N1724" i="3"/>
  <c r="R1724" i="3" s="1"/>
  <c r="W1723" i="3"/>
  <c r="AH2498" i="4" s="1"/>
  <c r="U1723" i="3"/>
  <c r="S1723" i="3"/>
  <c r="N1723" i="3"/>
  <c r="P1723" i="3" s="1"/>
  <c r="W1722" i="3"/>
  <c r="V1722" i="3" s="1"/>
  <c r="U1722" i="3"/>
  <c r="S1722" i="3"/>
  <c r="N1722" i="3"/>
  <c r="W1721" i="3"/>
  <c r="AH2513" i="4" s="1"/>
  <c r="U1721" i="3"/>
  <c r="S1721" i="3"/>
  <c r="N1721" i="3"/>
  <c r="W1720" i="3"/>
  <c r="V1720" i="3" s="1"/>
  <c r="U1720" i="3"/>
  <c r="S1720" i="3"/>
  <c r="N1720" i="3"/>
  <c r="R1720" i="3" s="1"/>
  <c r="W1719" i="3"/>
  <c r="V1719" i="3" s="1"/>
  <c r="U1719" i="3"/>
  <c r="S1719" i="3"/>
  <c r="N1719" i="3"/>
  <c r="W1718" i="3"/>
  <c r="U1718" i="3"/>
  <c r="S1718" i="3"/>
  <c r="N1718" i="3"/>
  <c r="R1718" i="3" s="1"/>
  <c r="W1717" i="3"/>
  <c r="AH2482" i="4" s="1"/>
  <c r="U1717" i="3"/>
  <c r="S1717" i="3"/>
  <c r="N1717" i="3"/>
  <c r="W1716" i="3"/>
  <c r="V1716" i="3" s="1"/>
  <c r="U1716" i="3"/>
  <c r="S1716" i="3"/>
  <c r="N1716" i="3"/>
  <c r="R1716" i="3" s="1"/>
  <c r="W1715" i="3"/>
  <c r="AH2464" i="4" s="1"/>
  <c r="U1715" i="3"/>
  <c r="S1715" i="3"/>
  <c r="N1715" i="3"/>
  <c r="P1715" i="3" s="1"/>
  <c r="W1714" i="3"/>
  <c r="AH2463" i="4" s="1"/>
  <c r="U1714" i="3"/>
  <c r="S1714" i="3"/>
  <c r="N1714" i="3"/>
  <c r="W1713" i="3"/>
  <c r="AH2462" i="4" s="1"/>
  <c r="U1713" i="3"/>
  <c r="S1713" i="3"/>
  <c r="N1713" i="3"/>
  <c r="W1712" i="3"/>
  <c r="AH2481" i="4" s="1"/>
  <c r="U1712" i="3"/>
  <c r="S1712" i="3"/>
  <c r="N1712" i="3"/>
  <c r="R1712" i="3" s="1"/>
  <c r="W1711" i="3"/>
  <c r="AH2480" i="4" s="1"/>
  <c r="U1711" i="3"/>
  <c r="S1711" i="3"/>
  <c r="N1711" i="3"/>
  <c r="W1710" i="3"/>
  <c r="AH2497" i="4" s="1"/>
  <c r="U1710" i="3"/>
  <c r="S1710" i="3"/>
  <c r="N1710" i="3"/>
  <c r="R1710" i="3" s="1"/>
  <c r="W1709" i="3"/>
  <c r="AH2495" i="4" s="1"/>
  <c r="U1709" i="3"/>
  <c r="S1709" i="3"/>
  <c r="N1709" i="3"/>
  <c r="W1708" i="3"/>
  <c r="AH2474" i="4" s="1"/>
  <c r="U1708" i="3"/>
  <c r="W1707" i="3"/>
  <c r="AH2473" i="4" s="1"/>
  <c r="U1707" i="3"/>
  <c r="W1706" i="3"/>
  <c r="AH2460" i="4" s="1"/>
  <c r="U1706" i="3"/>
  <c r="W1705" i="3"/>
  <c r="AH2459" i="4" s="1"/>
  <c r="U1705" i="3"/>
  <c r="W1704" i="3"/>
  <c r="V1704" i="3" s="1"/>
  <c r="U1704" i="3"/>
  <c r="W1703" i="3"/>
  <c r="V1703" i="3" s="1"/>
  <c r="U1703" i="3"/>
  <c r="W1702" i="3"/>
  <c r="V1702" i="3" s="1"/>
  <c r="U1702" i="3"/>
  <c r="S1702" i="3"/>
  <c r="N1702" i="3"/>
  <c r="R1702" i="3" s="1"/>
  <c r="W1701" i="3"/>
  <c r="V1701" i="3" s="1"/>
  <c r="U1701" i="3"/>
  <c r="S1701" i="3"/>
  <c r="N1701" i="3"/>
  <c r="W1700" i="3"/>
  <c r="V1700" i="3" s="1"/>
  <c r="U1700" i="3"/>
  <c r="S1700" i="3"/>
  <c r="N1700" i="3"/>
  <c r="R1700" i="3" s="1"/>
  <c r="W1699" i="3"/>
  <c r="V1699" i="3" s="1"/>
  <c r="U1699" i="3"/>
  <c r="S1699" i="3"/>
  <c r="N1699" i="3"/>
  <c r="P1699" i="3" s="1"/>
  <c r="W1698" i="3"/>
  <c r="V1698" i="3" s="1"/>
  <c r="U1698" i="3"/>
  <c r="S1698" i="3"/>
  <c r="N1698" i="3"/>
  <c r="W1697" i="3"/>
  <c r="V1697" i="3" s="1"/>
  <c r="U1697" i="3"/>
  <c r="S1697" i="3"/>
  <c r="N1697" i="3"/>
  <c r="W1696" i="3"/>
  <c r="V1696" i="3" s="1"/>
  <c r="U1696" i="3"/>
  <c r="S1696" i="3"/>
  <c r="N1696" i="3"/>
  <c r="R1696" i="3" s="1"/>
  <c r="W1695" i="3"/>
  <c r="V1695" i="3" s="1"/>
  <c r="U1695" i="3"/>
  <c r="S1695" i="3"/>
  <c r="N1695" i="3"/>
  <c r="P1695" i="3" s="1"/>
  <c r="W1694" i="3"/>
  <c r="U1694" i="3"/>
  <c r="S1694" i="3"/>
  <c r="N1694" i="3"/>
  <c r="R1694" i="3" s="1"/>
  <c r="W1693" i="3"/>
  <c r="V1693" i="3" s="1"/>
  <c r="U1693" i="3"/>
  <c r="S1693" i="3"/>
  <c r="N1693" i="3"/>
  <c r="W1692" i="3"/>
  <c r="V1692" i="3" s="1"/>
  <c r="U1692" i="3"/>
  <c r="S1692" i="3"/>
  <c r="N1692" i="3"/>
  <c r="P1692" i="3" s="1"/>
  <c r="W1691" i="3"/>
  <c r="AH2451" i="4" s="1"/>
  <c r="U1691" i="3"/>
  <c r="S1691" i="3"/>
  <c r="N1691" i="3"/>
  <c r="P1691" i="3" s="1"/>
  <c r="W1689" i="3"/>
  <c r="V1689" i="3" s="1"/>
  <c r="U1689" i="3"/>
  <c r="S1689" i="3"/>
  <c r="W1688" i="3"/>
  <c r="AH2456" i="4" s="1"/>
  <c r="U1688" i="3"/>
  <c r="S1688" i="3"/>
  <c r="N1688" i="3"/>
  <c r="P1688" i="3" s="1"/>
  <c r="W1687" i="3"/>
  <c r="AH2455" i="4" s="1"/>
  <c r="U1687" i="3"/>
  <c r="S1687" i="3"/>
  <c r="N1687" i="3"/>
  <c r="P1687" i="3" s="1"/>
  <c r="W1686" i="3"/>
  <c r="V1686" i="3" s="1"/>
  <c r="U1686" i="3"/>
  <c r="S1686" i="3"/>
  <c r="N1686" i="3"/>
  <c r="R1686" i="3" s="1"/>
  <c r="W1685" i="3"/>
  <c r="V1685" i="3" s="1"/>
  <c r="U1685" i="3"/>
  <c r="S1685" i="3"/>
  <c r="N1685" i="3"/>
  <c r="W1684" i="3"/>
  <c r="V1684" i="3" s="1"/>
  <c r="U1684" i="3"/>
  <c r="S1684" i="3"/>
  <c r="N1684" i="3"/>
  <c r="R1684" i="3" s="1"/>
  <c r="W1683" i="3"/>
  <c r="V1683" i="3" s="1"/>
  <c r="U1683" i="3"/>
  <c r="S1683" i="3"/>
  <c r="N1683" i="3"/>
  <c r="P1683" i="3" s="1"/>
  <c r="W1682" i="3"/>
  <c r="AH2449" i="4" s="1"/>
  <c r="U1682" i="3"/>
  <c r="S1682" i="3"/>
  <c r="R1682" i="3"/>
  <c r="W1681" i="3"/>
  <c r="AH2448" i="4" s="1"/>
  <c r="U1681" i="3"/>
  <c r="S1681" i="3"/>
  <c r="N1681" i="3"/>
  <c r="W1680" i="3"/>
  <c r="V1680" i="3" s="1"/>
  <c r="U1680" i="3"/>
  <c r="S1680" i="3"/>
  <c r="N1680" i="3"/>
  <c r="P1680" i="3" s="1"/>
  <c r="W1679" i="3"/>
  <c r="U1679" i="3"/>
  <c r="S1679" i="3"/>
  <c r="N1679" i="3"/>
  <c r="P1679" i="3" s="1"/>
  <c r="W1678" i="3"/>
  <c r="U1678" i="3"/>
  <c r="S1678" i="3"/>
  <c r="N1678" i="3"/>
  <c r="R1678" i="3" s="1"/>
  <c r="W1677" i="3"/>
  <c r="V1677" i="3" s="1"/>
  <c r="U1677" i="3"/>
  <c r="S1677" i="3"/>
  <c r="N1677" i="3"/>
  <c r="W1676" i="3"/>
  <c r="V1676" i="3" s="1"/>
  <c r="U1676" i="3"/>
  <c r="S1676" i="3"/>
  <c r="N1676" i="3"/>
  <c r="P1676" i="3" s="1"/>
  <c r="W1675" i="3"/>
  <c r="V1675" i="3" s="1"/>
  <c r="U1675" i="3"/>
  <c r="S1675" i="3"/>
  <c r="N1675" i="3"/>
  <c r="P1675" i="3" s="1"/>
  <c r="W1674" i="3"/>
  <c r="V1674" i="3" s="1"/>
  <c r="U1674" i="3"/>
  <c r="S1674" i="3"/>
  <c r="N1674" i="3"/>
  <c r="R1674" i="3" s="1"/>
  <c r="W1673" i="3"/>
  <c r="U1673" i="3"/>
  <c r="S1673" i="3"/>
  <c r="N1673" i="3"/>
  <c r="W1672" i="3"/>
  <c r="AH2479" i="4" s="1"/>
  <c r="W1671" i="3"/>
  <c r="U1671" i="3"/>
  <c r="S1671" i="3"/>
  <c r="N1671" i="3"/>
  <c r="P1671" i="3" s="1"/>
  <c r="W1670" i="3"/>
  <c r="U1670" i="3"/>
  <c r="S1670" i="3"/>
  <c r="N1670" i="3"/>
  <c r="R1670" i="3" s="1"/>
  <c r="W1669" i="3"/>
  <c r="AH2453" i="4" s="1"/>
  <c r="U1669" i="3"/>
  <c r="S1669" i="3"/>
  <c r="N1669" i="3"/>
  <c r="W1668" i="3"/>
  <c r="U1668" i="3"/>
  <c r="S1668" i="3"/>
  <c r="N1668" i="3"/>
  <c r="R1668" i="3" s="1"/>
  <c r="W1667" i="3"/>
  <c r="U1667" i="3"/>
  <c r="S1667" i="3"/>
  <c r="N1667" i="3"/>
  <c r="P1667" i="3" s="1"/>
  <c r="W1666" i="3"/>
  <c r="U1666" i="3"/>
  <c r="S1666" i="3"/>
  <c r="N1666" i="3"/>
  <c r="R1666" i="3" s="1"/>
  <c r="W1665" i="3"/>
  <c r="U1665" i="3"/>
  <c r="S1665" i="3"/>
  <c r="N1665" i="3"/>
  <c r="W1664" i="3"/>
  <c r="U1664" i="3"/>
  <c r="S1664" i="3"/>
  <c r="N1664" i="3"/>
  <c r="R1664" i="3" s="1"/>
  <c r="W1663" i="3"/>
  <c r="U1663" i="3"/>
  <c r="S1663" i="3"/>
  <c r="N1663" i="3"/>
  <c r="P1663" i="3" s="1"/>
  <c r="W1662" i="3"/>
  <c r="V1662" i="3" s="1"/>
  <c r="U1662" i="3"/>
  <c r="S1662" i="3"/>
  <c r="N1662" i="3"/>
  <c r="R1662" i="3" s="1"/>
  <c r="W1661" i="3"/>
  <c r="U1661" i="3"/>
  <c r="S1661" i="3"/>
  <c r="N1661" i="3"/>
  <c r="W1660" i="3"/>
  <c r="V1660" i="3" s="1"/>
  <c r="U1660" i="3"/>
  <c r="S1660" i="3"/>
  <c r="N1660" i="3"/>
  <c r="R1660" i="3" s="1"/>
  <c r="W1659" i="3"/>
  <c r="V1659" i="3" s="1"/>
  <c r="U1659" i="3"/>
  <c r="S1659" i="3"/>
  <c r="N1659" i="3"/>
  <c r="P1659" i="3" s="1"/>
  <c r="W1658" i="3"/>
  <c r="V1658" i="3" s="1"/>
  <c r="U1658" i="3"/>
  <c r="S1658" i="3"/>
  <c r="N1658" i="3"/>
  <c r="R1658" i="3" s="1"/>
  <c r="W1657" i="3"/>
  <c r="V1657" i="3" s="1"/>
  <c r="U1657" i="3"/>
  <c r="S1657" i="3"/>
  <c r="N1657" i="3"/>
  <c r="W1656" i="3"/>
  <c r="U1656" i="3"/>
  <c r="S1656" i="3"/>
  <c r="N1656" i="3"/>
  <c r="R1656" i="3" s="1"/>
  <c r="W1655" i="3"/>
  <c r="V1655" i="3" s="1"/>
  <c r="U1655" i="3"/>
  <c r="S1655" i="3"/>
  <c r="N1655" i="3"/>
  <c r="P1655" i="3" s="1"/>
  <c r="W1654" i="3"/>
  <c r="V1654" i="3" s="1"/>
  <c r="U1654" i="3"/>
  <c r="S1654" i="3"/>
  <c r="N1654" i="3"/>
  <c r="R1654" i="3" s="1"/>
  <c r="W1653" i="3"/>
  <c r="AH2379" i="4" s="1"/>
  <c r="U1653" i="3"/>
  <c r="S1653" i="3"/>
  <c r="N1653" i="3"/>
  <c r="W1652" i="3"/>
  <c r="V1652" i="3" s="1"/>
  <c r="U1652" i="3"/>
  <c r="S1652" i="3"/>
  <c r="N1652" i="3"/>
  <c r="R1652" i="3" s="1"/>
  <c r="W1651" i="3"/>
  <c r="V1651" i="3" s="1"/>
  <c r="U1651" i="3"/>
  <c r="S1651" i="3"/>
  <c r="N1651" i="3"/>
  <c r="P1651" i="3" s="1"/>
  <c r="W1650" i="3"/>
  <c r="AH2421" i="4" s="1"/>
  <c r="U1650" i="3"/>
  <c r="S1650" i="3"/>
  <c r="N1650" i="3"/>
  <c r="R1650" i="3" s="1"/>
  <c r="W1649" i="3"/>
  <c r="U1649" i="3"/>
  <c r="S1649" i="3"/>
  <c r="N1649" i="3"/>
  <c r="W1648" i="3"/>
  <c r="AH2381" i="4" s="1"/>
  <c r="U1648" i="3"/>
  <c r="S1648" i="3"/>
  <c r="N1648" i="3"/>
  <c r="R1648" i="3" s="1"/>
  <c r="W1647" i="3"/>
  <c r="AH2328" i="4" s="1"/>
  <c r="U1647" i="3"/>
  <c r="S1647" i="3"/>
  <c r="N1647" i="3"/>
  <c r="P1647" i="3" s="1"/>
  <c r="W1646" i="3"/>
  <c r="AH2380" i="4" s="1"/>
  <c r="U1646" i="3"/>
  <c r="S1646" i="3"/>
  <c r="N1646" i="3"/>
  <c r="R1646" i="3" s="1"/>
  <c r="W1645" i="3"/>
  <c r="AH2359" i="4" s="1"/>
  <c r="U1645" i="3"/>
  <c r="S1645" i="3"/>
  <c r="N1645" i="3"/>
  <c r="W1644" i="3"/>
  <c r="AH2412" i="4" s="1"/>
  <c r="U1644" i="3"/>
  <c r="S1644" i="3"/>
  <c r="N1644" i="3"/>
  <c r="R1644" i="3" s="1"/>
  <c r="W1643" i="3"/>
  <c r="AH2409" i="4" s="1"/>
  <c r="U1643" i="3"/>
  <c r="S1643" i="3"/>
  <c r="N1643" i="3"/>
  <c r="P1643" i="3" s="1"/>
  <c r="W1642" i="3"/>
  <c r="AH2411" i="4" s="1"/>
  <c r="U1642" i="3"/>
  <c r="S1642" i="3"/>
  <c r="N1642" i="3"/>
  <c r="R1642" i="3" s="1"/>
  <c r="W1641" i="3"/>
  <c r="AH2408" i="4" s="1"/>
  <c r="U1641" i="3"/>
  <c r="S1641" i="3"/>
  <c r="N1641" i="3"/>
  <c r="W1640" i="3"/>
  <c r="AH2410" i="4" s="1"/>
  <c r="U1640" i="3"/>
  <c r="S1640" i="3"/>
  <c r="N1640" i="3"/>
  <c r="R1640" i="3" s="1"/>
  <c r="W1639" i="3"/>
  <c r="AH2407" i="4" s="1"/>
  <c r="U1639" i="3"/>
  <c r="S1639" i="3"/>
  <c r="N1639" i="3"/>
  <c r="P1639" i="3" s="1"/>
  <c r="W1638" i="3"/>
  <c r="AH2406" i="4" s="1"/>
  <c r="U1638" i="3"/>
  <c r="S1638" i="3"/>
  <c r="N1638" i="3"/>
  <c r="R1638" i="3" s="1"/>
  <c r="W1637" i="3"/>
  <c r="U1637" i="3"/>
  <c r="S1637" i="3"/>
  <c r="N1637" i="3"/>
  <c r="W1636" i="3"/>
  <c r="AH2361" i="4" s="1"/>
  <c r="U1636" i="3"/>
  <c r="S1636" i="3"/>
  <c r="N1636" i="3"/>
  <c r="R1636" i="3" s="1"/>
  <c r="W1635" i="3"/>
  <c r="V1635" i="3" s="1"/>
  <c r="U1635" i="3"/>
  <c r="S1635" i="3"/>
  <c r="N1635" i="3"/>
  <c r="P1635" i="3" s="1"/>
  <c r="W1634" i="3"/>
  <c r="AH2326" i="4" s="1"/>
  <c r="U1634" i="3"/>
  <c r="S1634" i="3"/>
  <c r="N1634" i="3"/>
  <c r="R1634" i="3" s="1"/>
  <c r="W1633" i="3"/>
  <c r="V1633" i="3" s="1"/>
  <c r="U1633" i="3"/>
  <c r="S1633" i="3"/>
  <c r="N1633" i="3"/>
  <c r="W1632" i="3"/>
  <c r="V1632" i="3" s="1"/>
  <c r="U1632" i="3"/>
  <c r="S1632" i="3"/>
  <c r="N1632" i="3"/>
  <c r="R1632" i="3" s="1"/>
  <c r="W1631" i="3"/>
  <c r="V1631" i="3" s="1"/>
  <c r="U1631" i="3"/>
  <c r="S1631" i="3"/>
  <c r="N1631" i="3"/>
  <c r="P1631" i="3" s="1"/>
  <c r="W1630" i="3"/>
  <c r="U1630" i="3"/>
  <c r="S1630" i="3"/>
  <c r="N1630" i="3"/>
  <c r="R1630" i="3" s="1"/>
  <c r="W1629" i="3"/>
  <c r="AH2404" i="4" s="1"/>
  <c r="U1629" i="3"/>
  <c r="S1629" i="3"/>
  <c r="N1629" i="3"/>
  <c r="W1628" i="3"/>
  <c r="AH2403" i="4" s="1"/>
  <c r="U1628" i="3"/>
  <c r="S1628" i="3"/>
  <c r="N1628" i="3"/>
  <c r="R1628" i="3" s="1"/>
  <c r="W1627" i="3"/>
  <c r="AH2305" i="4" s="1"/>
  <c r="U1627" i="3"/>
  <c r="S1627" i="3"/>
  <c r="N1627" i="3"/>
  <c r="P1627" i="3" s="1"/>
  <c r="W1626" i="3"/>
  <c r="AH2325" i="4" s="1"/>
  <c r="U1626" i="3"/>
  <c r="S1626" i="3"/>
  <c r="N1626" i="3"/>
  <c r="W1625" i="3"/>
  <c r="AH2324" i="4" s="1"/>
  <c r="U1625" i="3"/>
  <c r="W1624" i="3"/>
  <c r="V1624" i="3" s="1"/>
  <c r="U1624" i="3"/>
  <c r="S1624" i="3"/>
  <c r="N1624" i="3"/>
  <c r="P1624" i="3" s="1"/>
  <c r="W1623" i="3"/>
  <c r="AH2292" i="4" s="1"/>
  <c r="U1623" i="3"/>
  <c r="S1623" i="3"/>
  <c r="N1623" i="3"/>
  <c r="R1623" i="3" s="1"/>
  <c r="W1622" i="3"/>
  <c r="V1622" i="3" s="1"/>
  <c r="U1622" i="3"/>
  <c r="S1622" i="3"/>
  <c r="N1622" i="3"/>
  <c r="W1621" i="3"/>
  <c r="AH2352" i="4" s="1"/>
  <c r="U1621" i="3"/>
  <c r="S1621" i="3"/>
  <c r="N1621" i="3"/>
  <c r="R1621" i="3" s="1"/>
  <c r="W1620" i="3"/>
  <c r="V1620" i="3" s="1"/>
  <c r="U1620" i="3"/>
  <c r="S1620" i="3"/>
  <c r="N1620" i="3"/>
  <c r="P1620" i="3" s="1"/>
  <c r="W1619" i="3"/>
  <c r="V1619" i="3" s="1"/>
  <c r="U1619" i="3"/>
  <c r="S1619" i="3"/>
  <c r="N1619" i="3"/>
  <c r="R1619" i="3" s="1"/>
  <c r="W1618" i="3"/>
  <c r="AH2303" i="4" s="1"/>
  <c r="U1618" i="3"/>
  <c r="S1618" i="3"/>
  <c r="N1618" i="3"/>
  <c r="P1618" i="3" s="1"/>
  <c r="W1617" i="3"/>
  <c r="AH2351" i="4" s="1"/>
  <c r="U1617" i="3"/>
  <c r="S1617" i="3"/>
  <c r="N1617" i="3"/>
  <c r="R1617" i="3" s="1"/>
  <c r="W1616" i="3"/>
  <c r="V1616" i="3" s="1"/>
  <c r="U1616" i="3"/>
  <c r="S1616" i="3"/>
  <c r="N1616" i="3"/>
  <c r="P1616" i="3" s="1"/>
  <c r="W1615" i="3"/>
  <c r="AH2323" i="4" s="1"/>
  <c r="U1615" i="3"/>
  <c r="S1615" i="3"/>
  <c r="N1615" i="3"/>
  <c r="R1615" i="3" s="1"/>
  <c r="W1614" i="3"/>
  <c r="AH2322" i="4" s="1"/>
  <c r="U1614" i="3"/>
  <c r="S1614" i="3"/>
  <c r="N1614" i="3"/>
  <c r="P1614" i="3" s="1"/>
  <c r="W1613" i="3"/>
  <c r="AH2327" i="4" s="1"/>
  <c r="U1613" i="3"/>
  <c r="S1613" i="3"/>
  <c r="N1613" i="3"/>
  <c r="R1613" i="3" s="1"/>
  <c r="W1612" i="3"/>
  <c r="AH2321" i="4" s="1"/>
  <c r="U1612" i="3"/>
  <c r="S1612" i="3"/>
  <c r="N1612" i="3"/>
  <c r="R1612" i="3" s="1"/>
  <c r="W1611" i="3"/>
  <c r="AH2320" i="4" s="1"/>
  <c r="U1611" i="3"/>
  <c r="S1611" i="3"/>
  <c r="N1611" i="3"/>
  <c r="P1611" i="3" s="1"/>
  <c r="W1610" i="3"/>
  <c r="AH2319" i="4" s="1"/>
  <c r="U1610" i="3"/>
  <c r="S1610" i="3"/>
  <c r="N1610" i="3"/>
  <c r="R1610" i="3" s="1"/>
  <c r="W1609" i="3"/>
  <c r="AH2318" i="4" s="1"/>
  <c r="U1609" i="3"/>
  <c r="S1609" i="3"/>
  <c r="N1609" i="3"/>
  <c r="R1609" i="3" s="1"/>
  <c r="W1608" i="3"/>
  <c r="AH2317" i="4" s="1"/>
  <c r="U1608" i="3"/>
  <c r="S1608" i="3"/>
  <c r="N1608" i="3"/>
  <c r="R1608" i="3" s="1"/>
  <c r="W1607" i="3"/>
  <c r="AH2355" i="4" s="1"/>
  <c r="U1607" i="3"/>
  <c r="S1607" i="3"/>
  <c r="N1607" i="3"/>
  <c r="P1607" i="3" s="1"/>
  <c r="W1606" i="3"/>
  <c r="AH2354" i="4" s="1"/>
  <c r="U1606" i="3"/>
  <c r="S1606" i="3"/>
  <c r="N1606" i="3"/>
  <c r="R1606" i="3" s="1"/>
  <c r="W1605" i="3"/>
  <c r="AH2353" i="4" s="1"/>
  <c r="U1605" i="3"/>
  <c r="S1605" i="3"/>
  <c r="N1605" i="3"/>
  <c r="R1605" i="3" s="1"/>
  <c r="W1604" i="3"/>
  <c r="AH2275" i="4" s="1"/>
  <c r="U1604" i="3"/>
  <c r="W1603" i="3"/>
  <c r="U1603" i="3"/>
  <c r="S1603" i="3"/>
  <c r="N1603" i="3"/>
  <c r="P1603" i="3" s="1"/>
  <c r="W1602" i="3"/>
  <c r="AH2274" i="4" s="1"/>
  <c r="U1602" i="3"/>
  <c r="S1602" i="3"/>
  <c r="W1601" i="3"/>
  <c r="U1601" i="3"/>
  <c r="S1601" i="3"/>
  <c r="W1600" i="3"/>
  <c r="AH2335" i="4" s="1"/>
  <c r="U1600" i="3"/>
  <c r="S1600" i="3"/>
  <c r="W1599" i="3"/>
  <c r="AH2334" i="4" s="1"/>
  <c r="U1599" i="3"/>
  <c r="S1599" i="3"/>
  <c r="W1598" i="3"/>
  <c r="AH2333" i="4" s="1"/>
  <c r="U1598" i="3"/>
  <c r="S1598" i="3"/>
  <c r="W1597" i="3"/>
  <c r="AH2332" i="4" s="1"/>
  <c r="U1597" i="3"/>
  <c r="W1596" i="3"/>
  <c r="AH2331" i="4" s="1"/>
  <c r="U1596" i="3"/>
  <c r="S1596" i="3"/>
  <c r="W1595" i="3"/>
  <c r="AH2330" i="4" s="1"/>
  <c r="U1595" i="3"/>
  <c r="W1594" i="3"/>
  <c r="AH2273" i="4" s="1"/>
  <c r="U1594" i="3"/>
  <c r="S1594" i="3"/>
  <c r="W1593" i="3"/>
  <c r="U1593" i="3"/>
  <c r="W1592" i="3"/>
  <c r="V1592" i="3" s="1"/>
  <c r="U1592" i="3"/>
  <c r="S1592" i="3"/>
  <c r="N1592" i="3"/>
  <c r="P1592" i="3" s="1"/>
  <c r="W1591" i="3"/>
  <c r="V1591" i="3" s="1"/>
  <c r="U1591" i="3"/>
  <c r="S1591" i="3"/>
  <c r="N1591" i="3"/>
  <c r="P1591" i="3" s="1"/>
  <c r="W1590" i="3"/>
  <c r="V1590" i="3" s="1"/>
  <c r="U1590" i="3"/>
  <c r="S1590" i="3"/>
  <c r="N1590" i="3"/>
  <c r="R1590" i="3" s="1"/>
  <c r="W1589" i="3"/>
  <c r="AH2363" i="4" s="1"/>
  <c r="U1589" i="3"/>
  <c r="S1589" i="3"/>
  <c r="R1589" i="3"/>
  <c r="W1588" i="3"/>
  <c r="V1588" i="3" s="1"/>
  <c r="U1588" i="3"/>
  <c r="S1588" i="3"/>
  <c r="N1588" i="3"/>
  <c r="R1588" i="3" s="1"/>
  <c r="W1586" i="3"/>
  <c r="AH2291" i="4" s="1"/>
  <c r="U1586" i="3"/>
  <c r="S1586" i="3"/>
  <c r="N1586" i="3"/>
  <c r="R1586" i="3" s="1"/>
  <c r="W1585" i="3"/>
  <c r="AH2294" i="4" s="1"/>
  <c r="U1585" i="3"/>
  <c r="S1585" i="3"/>
  <c r="N1585" i="3"/>
  <c r="P1585" i="3" s="1"/>
  <c r="W1584" i="3"/>
  <c r="AH2278" i="4" s="1"/>
  <c r="U1584" i="3"/>
  <c r="S1584" i="3"/>
  <c r="N1584" i="3"/>
  <c r="P1584" i="3" s="1"/>
  <c r="W1583" i="3"/>
  <c r="AH2279" i="4" s="1"/>
  <c r="U1583" i="3"/>
  <c r="S1583" i="3"/>
  <c r="N1583" i="3"/>
  <c r="R1583" i="3" s="1"/>
  <c r="W1582" i="3"/>
  <c r="AH2301" i="4" s="1"/>
  <c r="U1582" i="3"/>
  <c r="S1582" i="3"/>
  <c r="N1582" i="3"/>
  <c r="R1582" i="3" s="1"/>
  <c r="W1581" i="3"/>
  <c r="V1581" i="3" s="1"/>
  <c r="U1581" i="3"/>
  <c r="S1581" i="3"/>
  <c r="N1581" i="3"/>
  <c r="P1581" i="3" s="1"/>
  <c r="W1580" i="3"/>
  <c r="V1580" i="3" s="1"/>
  <c r="U1580" i="3"/>
  <c r="S1580" i="3"/>
  <c r="P1580" i="3"/>
  <c r="W1579" i="3"/>
  <c r="AH2395" i="4" s="1"/>
  <c r="U1579" i="3"/>
  <c r="S1579" i="3"/>
  <c r="N1579" i="3"/>
  <c r="R1579" i="3" s="1"/>
  <c r="V1787" i="3" l="1"/>
  <c r="V1786" i="3"/>
  <c r="AH2565" i="4"/>
  <c r="V1785" i="3"/>
  <c r="AH2564" i="4"/>
  <c r="V1784" i="3"/>
  <c r="AH2563" i="4"/>
  <c r="V1783" i="3"/>
  <c r="AH2575" i="4"/>
  <c r="AH2566" i="4"/>
  <c r="V1782" i="3"/>
  <c r="AH2562" i="4"/>
  <c r="V1781" i="3"/>
  <c r="AH2561" i="4"/>
  <c r="V1780" i="3"/>
  <c r="AH2560" i="4"/>
  <c r="AH2558" i="4"/>
  <c r="AH2559" i="4"/>
  <c r="V1806" i="3"/>
  <c r="V1777" i="3"/>
  <c r="AH2545" i="4"/>
  <c r="V1776" i="3"/>
  <c r="AH2544" i="4"/>
  <c r="V1774" i="3"/>
  <c r="AH2542" i="4"/>
  <c r="V1771" i="3"/>
  <c r="AH2541" i="4"/>
  <c r="V1770" i="3"/>
  <c r="AH2540" i="4"/>
  <c r="V1769" i="3"/>
  <c r="AH2539" i="4"/>
  <c r="V1768" i="3"/>
  <c r="AH2546" i="4"/>
  <c r="V1767" i="3"/>
  <c r="AH2538" i="4"/>
  <c r="V1773" i="3"/>
  <c r="AH2485" i="4"/>
  <c r="P1754" i="3"/>
  <c r="R1754" i="3"/>
  <c r="V1637" i="3"/>
  <c r="AH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AH16" i="2"/>
  <c r="AH36" i="2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AH59" i="2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H2436" i="4"/>
  <c r="V1661" i="3"/>
  <c r="AH2401" i="4"/>
  <c r="V1663" i="3"/>
  <c r="AH2377" i="4"/>
  <c r="V1664" i="3"/>
  <c r="AH2430" i="4"/>
  <c r="V1665" i="3"/>
  <c r="AH2431" i="4"/>
  <c r="V1666" i="3"/>
  <c r="AH2432" i="4"/>
  <c r="V1667" i="3"/>
  <c r="AH2433" i="4"/>
  <c r="V1668" i="3"/>
  <c r="AH2413" i="4"/>
  <c r="V1669" i="3"/>
  <c r="V1670" i="3"/>
  <c r="AH2434" i="4"/>
  <c r="V1671" i="3"/>
  <c r="AH2435" i="4"/>
  <c r="V1691" i="3"/>
  <c r="V1694" i="3"/>
  <c r="AH2422" i="4"/>
  <c r="V1706" i="3"/>
  <c r="V1708" i="3"/>
  <c r="R1592" i="3"/>
  <c r="R1627" i="3"/>
  <c r="V1672" i="3"/>
  <c r="V1673" i="3"/>
  <c r="AH2437" i="4"/>
  <c r="V1678" i="3"/>
  <c r="AH2438" i="4"/>
  <c r="V1679" i="3"/>
  <c r="AH2347" i="4"/>
  <c r="V1681" i="3"/>
  <c r="V1682" i="3"/>
  <c r="V1687" i="3"/>
  <c r="V1688" i="3"/>
  <c r="V1601" i="3"/>
  <c r="AH2271" i="4"/>
  <c r="V1705" i="3"/>
  <c r="V1707" i="3"/>
  <c r="V1593" i="3"/>
  <c r="AH2270" i="4"/>
  <c r="V1603" i="3"/>
  <c r="AH2272" i="4"/>
  <c r="V1630" i="3"/>
  <c r="AH2357" i="4"/>
  <c r="V1625" i="3"/>
  <c r="P1819" i="3"/>
  <c r="R1917" i="3"/>
  <c r="P1821" i="3"/>
  <c r="P1949" i="3"/>
  <c r="R1861" i="3"/>
  <c r="P1905" i="3"/>
  <c r="P1934" i="3"/>
  <c r="R1969" i="3"/>
  <c r="P1712" i="3"/>
  <c r="V1634" i="3"/>
  <c r="R1667" i="3"/>
  <c r="R1753" i="3"/>
  <c r="R1876" i="3"/>
  <c r="P1948" i="3"/>
  <c r="R1676" i="3"/>
  <c r="R1723" i="3"/>
  <c r="P1789" i="3"/>
  <c r="P1864" i="3"/>
  <c r="R1881" i="3"/>
  <c r="R1910" i="3"/>
  <c r="P1924" i="3"/>
  <c r="P1957" i="3"/>
  <c r="R1970" i="3"/>
  <c r="R1584" i="3"/>
  <c r="V1583" i="3"/>
  <c r="V1646" i="3"/>
  <c r="R1655" i="3"/>
  <c r="P1720" i="3"/>
  <c r="R1728" i="3"/>
  <c r="P1763" i="3"/>
  <c r="P1807" i="3"/>
  <c r="R1837" i="3"/>
  <c r="P1928" i="3"/>
  <c r="P1938" i="3"/>
  <c r="P1958" i="3"/>
  <c r="V1608" i="3"/>
  <c r="R1620" i="3"/>
  <c r="R1635" i="3"/>
  <c r="R1687" i="3"/>
  <c r="P1736" i="3"/>
  <c r="P1853" i="3"/>
  <c r="P1932" i="3"/>
  <c r="P1964" i="3"/>
  <c r="P1682" i="3"/>
  <c r="P1749" i="3"/>
  <c r="P1757" i="3"/>
  <c r="P1779" i="3"/>
  <c r="P1855" i="3"/>
  <c r="P1913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2" i="3"/>
  <c r="R1929" i="3"/>
  <c r="P1937" i="3"/>
  <c r="R1942" i="3"/>
  <c r="P1956" i="3"/>
  <c r="P1961" i="3"/>
  <c r="R1966" i="3"/>
  <c r="R1982" i="3"/>
  <c r="R1990" i="3"/>
  <c r="R1692" i="3"/>
  <c r="R1715" i="3"/>
  <c r="R1765" i="3"/>
  <c r="R1897" i="3"/>
  <c r="P1921" i="3"/>
  <c r="P1953" i="3"/>
  <c r="P1960" i="3"/>
  <c r="P1977" i="3"/>
  <c r="P1988" i="3"/>
  <c r="P1579" i="3"/>
  <c r="V1640" i="3"/>
  <c r="P1985" i="3"/>
  <c r="P1747" i="3"/>
  <c r="P1759" i="3"/>
  <c r="P1787" i="3"/>
  <c r="P1791" i="3"/>
  <c r="P1805" i="3"/>
  <c r="R1808" i="3"/>
  <c r="P1815" i="3"/>
  <c r="P1839" i="3"/>
  <c r="P1847" i="3"/>
  <c r="R1869" i="3"/>
  <c r="R1901" i="3"/>
  <c r="P1908" i="3"/>
  <c r="P1920" i="3"/>
  <c r="R1926" i="3"/>
  <c r="P1930" i="3"/>
  <c r="P1936" i="3"/>
  <c r="P1940" i="3"/>
  <c r="P1945" i="3"/>
  <c r="P1950" i="3"/>
  <c r="P1962" i="3"/>
  <c r="P1968" i="3"/>
  <c r="P1973" i="3"/>
  <c r="P1980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R1816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Z2153" i="4"/>
  <c r="D2153" i="4"/>
  <c r="V32" i="7" s="1"/>
  <c r="AG2165" i="4"/>
  <c r="AG2170" i="4"/>
  <c r="AG2168" i="4"/>
  <c r="AG2164" i="4"/>
  <c r="AG2169" i="4"/>
  <c r="AG2166" i="4"/>
  <c r="AG2161" i="4"/>
  <c r="AG2167" i="4"/>
  <c r="AG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2" i="3"/>
  <c r="R1914" i="3"/>
  <c r="R1916" i="3"/>
  <c r="P1916" i="3"/>
  <c r="P1941" i="3"/>
  <c r="P1952" i="3"/>
  <c r="P1954" i="3"/>
  <c r="P1974" i="3"/>
  <c r="R1974" i="3"/>
  <c r="R1984" i="3"/>
  <c r="P1984" i="3"/>
  <c r="P1758" i="3"/>
  <c r="R1758" i="3"/>
  <c r="P1764" i="3"/>
  <c r="R1764" i="3"/>
  <c r="R1809" i="3"/>
  <c r="P1809" i="3"/>
  <c r="R1849" i="3"/>
  <c r="P1849" i="3"/>
  <c r="R1872" i="3"/>
  <c r="P1872" i="3"/>
  <c r="R1909" i="3"/>
  <c r="P1909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R1873" i="3"/>
  <c r="P1880" i="3"/>
  <c r="R1900" i="3"/>
  <c r="P1900" i="3"/>
  <c r="P1918" i="3"/>
  <c r="R1918" i="3"/>
  <c r="R1925" i="3"/>
  <c r="P1925" i="3"/>
  <c r="P1933" i="3"/>
  <c r="P1944" i="3"/>
  <c r="P1946" i="3"/>
  <c r="P1965" i="3"/>
  <c r="R1981" i="3"/>
  <c r="P1981" i="3"/>
  <c r="P1986" i="3"/>
  <c r="R1986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896" i="3"/>
  <c r="P1896" i="3"/>
  <c r="R1972" i="3"/>
  <c r="P1972" i="3"/>
  <c r="R1989" i="3"/>
  <c r="P1989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P1904" i="3"/>
  <c r="R1906" i="3"/>
  <c r="P1976" i="3"/>
  <c r="R1978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871" i="3"/>
  <c r="P1871" i="3"/>
  <c r="R1895" i="3"/>
  <c r="P1895" i="3"/>
  <c r="R1899" i="3"/>
  <c r="P1899" i="3"/>
  <c r="R1911" i="3"/>
  <c r="P1911" i="3"/>
  <c r="R1927" i="3"/>
  <c r="P1927" i="3"/>
  <c r="R1935" i="3"/>
  <c r="P1935" i="3"/>
  <c r="R1943" i="3"/>
  <c r="P1943" i="3"/>
  <c r="R1951" i="3"/>
  <c r="P1951" i="3"/>
  <c r="R1959" i="3"/>
  <c r="P1959" i="3"/>
  <c r="R1967" i="3"/>
  <c r="P1967" i="3"/>
  <c r="R1983" i="3"/>
  <c r="P198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875" i="3"/>
  <c r="P1875" i="3"/>
  <c r="R1903" i="3"/>
  <c r="P1903" i="3"/>
  <c r="R1915" i="3"/>
  <c r="P1915" i="3"/>
  <c r="R1971" i="3"/>
  <c r="P1971" i="3"/>
  <c r="R1863" i="3"/>
  <c r="P1863" i="3"/>
  <c r="R1919" i="3"/>
  <c r="P1919" i="3"/>
  <c r="R1931" i="3"/>
  <c r="P1931" i="3"/>
  <c r="R1939" i="3"/>
  <c r="P1939" i="3"/>
  <c r="R1947" i="3"/>
  <c r="P1947" i="3"/>
  <c r="R1955" i="3"/>
  <c r="P1955" i="3"/>
  <c r="R1963" i="3"/>
  <c r="P1963" i="3"/>
  <c r="R1975" i="3"/>
  <c r="P1975" i="3"/>
  <c r="R1987" i="3"/>
  <c r="P1987" i="3"/>
  <c r="R1858" i="3"/>
  <c r="P1858" i="3"/>
  <c r="R1867" i="3"/>
  <c r="P1867" i="3"/>
  <c r="R1879" i="3"/>
  <c r="P1879" i="3"/>
  <c r="R1887" i="3"/>
  <c r="P1887" i="3"/>
  <c r="R1907" i="3"/>
  <c r="P1907" i="3"/>
  <c r="R1923" i="3"/>
  <c r="P1923" i="3"/>
  <c r="R1979" i="3"/>
  <c r="P1979" i="3"/>
  <c r="P1862" i="3"/>
  <c r="P1866" i="3"/>
  <c r="P1870" i="3"/>
  <c r="P1874" i="3"/>
  <c r="P1878" i="3"/>
  <c r="P1886" i="3"/>
  <c r="P1894" i="3"/>
  <c r="P1898" i="3"/>
  <c r="W2121" i="4"/>
  <c r="AH2152" i="4"/>
  <c r="AI2152" i="4"/>
  <c r="W2085" i="4"/>
  <c r="AG2153" i="4" l="1"/>
  <c r="V33" i="7" s="1"/>
  <c r="AF2147" i="4" l="1"/>
  <c r="AI2147" i="4"/>
  <c r="AF2148" i="4"/>
  <c r="AI2148" i="4"/>
  <c r="F231" i="6"/>
  <c r="E231" i="6"/>
  <c r="E230" i="6"/>
  <c r="F230" i="6" s="1"/>
  <c r="AF2150" i="4"/>
  <c r="AI2150" i="4"/>
  <c r="AI2122" i="4"/>
  <c r="AH2122" i="4"/>
  <c r="AF2122" i="4"/>
  <c r="AG2122" i="4" s="1"/>
  <c r="AF2145" i="4"/>
  <c r="AI2145" i="4"/>
  <c r="AF2146" i="4"/>
  <c r="AI2146" i="4"/>
  <c r="AG2147" i="4" l="1"/>
  <c r="AG2150" i="4"/>
  <c r="AG2145" i="4"/>
  <c r="AG2148" i="4"/>
  <c r="AG2146" i="4"/>
  <c r="AF2136" i="4"/>
  <c r="AI2136" i="4"/>
  <c r="AI2132" i="4"/>
  <c r="AF2132" i="4"/>
  <c r="AG2132" i="4" l="1"/>
  <c r="AG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F2144" i="4"/>
  <c r="AI2144" i="4"/>
  <c r="AG2138" i="4"/>
  <c r="AF2135" i="4"/>
  <c r="AI2135" i="4"/>
  <c r="AF2140" i="4"/>
  <c r="AI2140" i="4"/>
  <c r="AF2141" i="4"/>
  <c r="AI2141" i="4"/>
  <c r="AF2142" i="4"/>
  <c r="AI2142" i="4"/>
  <c r="AF2139" i="4"/>
  <c r="AI2139" i="4"/>
  <c r="P1401" i="3" l="1"/>
  <c r="R1397" i="3"/>
  <c r="R1399" i="3"/>
  <c r="AG2144" i="4"/>
  <c r="AG2141" i="4"/>
  <c r="AG2140" i="4"/>
  <c r="AG2135" i="4"/>
  <c r="AG2142" i="4"/>
  <c r="AG2139" i="4"/>
  <c r="AF2134" i="4" l="1"/>
  <c r="AI2134" i="4"/>
  <c r="AF2133" i="4"/>
  <c r="AI2133" i="4"/>
  <c r="AF2131" i="4"/>
  <c r="AI2131" i="4"/>
  <c r="AH2120" i="4"/>
  <c r="AI2120" i="4"/>
  <c r="Y2121" i="4"/>
  <c r="AE2121" i="4"/>
  <c r="AH2121" i="4"/>
  <c r="AI2121" i="4"/>
  <c r="AG2131" i="4" l="1"/>
  <c r="Z2121" i="4"/>
  <c r="AG2134" i="4"/>
  <c r="AG2133" i="4"/>
  <c r="D2121" i="4"/>
  <c r="U32" i="7" s="1"/>
  <c r="AF2111" i="4"/>
  <c r="AI2111" i="4"/>
  <c r="AF2112" i="4"/>
  <c r="AI2112" i="4"/>
  <c r="AF2113" i="4"/>
  <c r="AI2113" i="4"/>
  <c r="AF2114" i="4"/>
  <c r="AI2114" i="4"/>
  <c r="AF2115" i="4"/>
  <c r="AI2115" i="4"/>
  <c r="AF2116" i="4"/>
  <c r="AI2116" i="4"/>
  <c r="AF2117" i="4"/>
  <c r="AI2117" i="4"/>
  <c r="AF2118" i="4"/>
  <c r="AI2118" i="4"/>
  <c r="AF2119" i="4"/>
  <c r="AI2119" i="4"/>
  <c r="AF2105" i="4"/>
  <c r="AI2105" i="4"/>
  <c r="AF2106" i="4"/>
  <c r="AI2106" i="4"/>
  <c r="E229" i="6"/>
  <c r="F229" i="6" s="1"/>
  <c r="AF2104" i="4"/>
  <c r="AI2104" i="4"/>
  <c r="AG2121" i="4" l="1"/>
  <c r="U33" i="7" s="1"/>
  <c r="AG2105" i="4"/>
  <c r="AG2116" i="4"/>
  <c r="AG2112" i="4"/>
  <c r="AG2111" i="4"/>
  <c r="AG2106" i="4"/>
  <c r="AG2117" i="4"/>
  <c r="AG2113" i="4"/>
  <c r="AG2118" i="4"/>
  <c r="AG2114" i="4"/>
  <c r="AG2119" i="4"/>
  <c r="AG2115" i="4"/>
  <c r="AG2104" i="4"/>
  <c r="AI2085" i="4"/>
  <c r="AH2085" i="4"/>
  <c r="AE2085" i="4"/>
  <c r="Y2085" i="4"/>
  <c r="I2085" i="4"/>
  <c r="H2085" i="4"/>
  <c r="G2085" i="4"/>
  <c r="F2085" i="4"/>
  <c r="T31" i="7" s="1"/>
  <c r="D2085" i="4" l="1"/>
  <c r="T32" i="7" s="1"/>
  <c r="Z2085" i="4"/>
  <c r="AI2103" i="4"/>
  <c r="AF2103" i="4"/>
  <c r="AI2102" i="4"/>
  <c r="AF2102" i="4"/>
  <c r="AF2092" i="4"/>
  <c r="AI2092" i="4"/>
  <c r="AF2093" i="4"/>
  <c r="AI2093" i="4"/>
  <c r="AF2094" i="4"/>
  <c r="AG2094" i="4" s="1"/>
  <c r="AH2094" i="4"/>
  <c r="AI2094" i="4"/>
  <c r="AF2095" i="4"/>
  <c r="AI2095" i="4"/>
  <c r="AF2096" i="4"/>
  <c r="AI2096" i="4"/>
  <c r="AF2097" i="4"/>
  <c r="AI2097" i="4"/>
  <c r="AF2098" i="4"/>
  <c r="AI2098" i="4"/>
  <c r="AF2099" i="4"/>
  <c r="AI2099" i="4"/>
  <c r="AF2100" i="4"/>
  <c r="AI2100" i="4"/>
  <c r="AF2101" i="4"/>
  <c r="AI2101" i="4"/>
  <c r="AG2103" i="4" l="1"/>
  <c r="AG2093" i="4"/>
  <c r="AG2102" i="4"/>
  <c r="AG2098" i="4"/>
  <c r="AG2099" i="4"/>
  <c r="AG2095" i="4"/>
  <c r="AG2100" i="4"/>
  <c r="AG2096" i="4"/>
  <c r="AG2092" i="4"/>
  <c r="AG2101" i="4"/>
  <c r="AG2097" i="4"/>
  <c r="AG2085" i="4" l="1"/>
  <c r="T33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F2074" i="4"/>
  <c r="AI2074" i="4"/>
  <c r="AF2073" i="4"/>
  <c r="AI2073" i="4"/>
  <c r="AF2076" i="4"/>
  <c r="AI2076" i="4"/>
  <c r="AG2074" i="4" l="1"/>
  <c r="AG2076" i="4"/>
  <c r="AG2073" i="4"/>
  <c r="AF2072" i="4" l="1"/>
  <c r="AI2072" i="4"/>
  <c r="AF2071" i="4"/>
  <c r="AI2071" i="4"/>
  <c r="AF2070" i="4"/>
  <c r="AI2070" i="4"/>
  <c r="AF2069" i="4"/>
  <c r="AI2069" i="4"/>
  <c r="AF2068" i="4"/>
  <c r="AI2068" i="4"/>
  <c r="AI2067" i="4"/>
  <c r="AF2067" i="4"/>
  <c r="AF2079" i="4"/>
  <c r="AI2079" i="4"/>
  <c r="AG2072" i="4" l="1"/>
  <c r="AG2071" i="4"/>
  <c r="AG2079" i="4"/>
  <c r="AG2070" i="4"/>
  <c r="AG2067" i="4"/>
  <c r="AG2069" i="4"/>
  <c r="AG2068" i="4"/>
  <c r="AG2081" i="4" l="1"/>
  <c r="AG2082" i="4"/>
  <c r="AG2083" i="4"/>
  <c r="E228" i="6" l="1"/>
  <c r="F228" i="6" s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F222" i="6" s="1"/>
  <c r="AG2065" i="4"/>
  <c r="AI2084" i="4"/>
  <c r="AH2084" i="4"/>
  <c r="AI2061" i="4"/>
  <c r="AH2061" i="4"/>
  <c r="AF2061" i="4"/>
  <c r="AG2061" i="4" s="1"/>
  <c r="AI2059" i="4"/>
  <c r="AH2059" i="4"/>
  <c r="AF2059" i="4"/>
  <c r="AG2059" i="4" s="1"/>
  <c r="AI2058" i="4"/>
  <c r="AH2058" i="4"/>
  <c r="AE2058" i="4"/>
  <c r="Y2058" i="4"/>
  <c r="W2058" i="4"/>
  <c r="I2058" i="4"/>
  <c r="H2058" i="4"/>
  <c r="G2058" i="4"/>
  <c r="F2058" i="4"/>
  <c r="S31" i="7" s="1"/>
  <c r="Z2058" i="4" l="1"/>
  <c r="AG2058" i="4"/>
  <c r="S33" i="7" s="1"/>
  <c r="D2058" i="4"/>
  <c r="S32" i="7" s="1"/>
  <c r="S1496" i="3"/>
  <c r="N1496" i="3"/>
  <c r="R1496" i="3" s="1"/>
  <c r="S1495" i="3"/>
  <c r="N1495" i="3"/>
  <c r="R1495" i="3" s="1"/>
  <c r="W1578" i="3"/>
  <c r="AH2290" i="4" s="1"/>
  <c r="U1578" i="3"/>
  <c r="S1578" i="3"/>
  <c r="N1578" i="3"/>
  <c r="P1578" i="3" s="1"/>
  <c r="W1577" i="3"/>
  <c r="AH2289" i="4" s="1"/>
  <c r="U1577" i="3"/>
  <c r="S1577" i="3"/>
  <c r="N1577" i="3"/>
  <c r="R1577" i="3" s="1"/>
  <c r="W1576" i="3"/>
  <c r="AH2288" i="4" s="1"/>
  <c r="U1576" i="3"/>
  <c r="S1576" i="3"/>
  <c r="N1576" i="3"/>
  <c r="R1576" i="3" s="1"/>
  <c r="W1575" i="3"/>
  <c r="AH2287" i="4" s="1"/>
  <c r="U1575" i="3"/>
  <c r="S1575" i="3"/>
  <c r="N1575" i="3"/>
  <c r="R1575" i="3" s="1"/>
  <c r="W1574" i="3"/>
  <c r="AH2286" i="4" s="1"/>
  <c r="U1574" i="3"/>
  <c r="S1574" i="3"/>
  <c r="N1574" i="3"/>
  <c r="P1574" i="3" s="1"/>
  <c r="W1573" i="3"/>
  <c r="AH2285" i="4" s="1"/>
  <c r="U1573" i="3"/>
  <c r="S1573" i="3"/>
  <c r="N1573" i="3"/>
  <c r="R1573" i="3" s="1"/>
  <c r="W1572" i="3"/>
  <c r="AH2284" i="4" s="1"/>
  <c r="U1572" i="3"/>
  <c r="S1572" i="3"/>
  <c r="N1572" i="3"/>
  <c r="P1572" i="3" s="1"/>
  <c r="W1571" i="3"/>
  <c r="AH2283" i="4" s="1"/>
  <c r="U1571" i="3"/>
  <c r="S1571" i="3"/>
  <c r="N1571" i="3"/>
  <c r="R1571" i="3" s="1"/>
  <c r="W1570" i="3"/>
  <c r="AH2281" i="4" s="1"/>
  <c r="U1570" i="3"/>
  <c r="S1570" i="3"/>
  <c r="N1570" i="3"/>
  <c r="P1570" i="3" s="1"/>
  <c r="W1569" i="3"/>
  <c r="V1569" i="3" s="1"/>
  <c r="U1569" i="3"/>
  <c r="S1569" i="3"/>
  <c r="N1569" i="3"/>
  <c r="R1569" i="3" s="1"/>
  <c r="W1568" i="3"/>
  <c r="U1568" i="3"/>
  <c r="S1568" i="3"/>
  <c r="N1568" i="3"/>
  <c r="R1568" i="3" s="1"/>
  <c r="W1567" i="3"/>
  <c r="V1567" i="3" s="1"/>
  <c r="U1567" i="3"/>
  <c r="S1567" i="3"/>
  <c r="N1567" i="3"/>
  <c r="R1567" i="3" s="1"/>
  <c r="W1566" i="3"/>
  <c r="U1566" i="3"/>
  <c r="S1566" i="3"/>
  <c r="N1566" i="3"/>
  <c r="P1566" i="3" s="1"/>
  <c r="W1565" i="3"/>
  <c r="AH2299" i="4" s="1"/>
  <c r="U1565" i="3"/>
  <c r="S1565" i="3"/>
  <c r="N1565" i="3"/>
  <c r="R1565" i="3" s="1"/>
  <c r="W1564" i="3"/>
  <c r="AH2298" i="4" s="1"/>
  <c r="U1564" i="3"/>
  <c r="S1564" i="3"/>
  <c r="R1564" i="3"/>
  <c r="W1563" i="3"/>
  <c r="V1563" i="3" s="1"/>
  <c r="U1563" i="3"/>
  <c r="S1563" i="3"/>
  <c r="N1563" i="3"/>
  <c r="R1563" i="3" s="1"/>
  <c r="W1562" i="3"/>
  <c r="AH2241" i="4" s="1"/>
  <c r="U1562" i="3"/>
  <c r="S1562" i="3"/>
  <c r="N1562" i="3"/>
  <c r="P1562" i="3" s="1"/>
  <c r="W1561" i="3"/>
  <c r="AH2240" i="4" s="1"/>
  <c r="U1561" i="3"/>
  <c r="S1561" i="3"/>
  <c r="N1561" i="3"/>
  <c r="R1561" i="3" s="1"/>
  <c r="W1560" i="3"/>
  <c r="V1560" i="3" s="1"/>
  <c r="U1560" i="3"/>
  <c r="S1560" i="3"/>
  <c r="N1560" i="3"/>
  <c r="R1560" i="3" s="1"/>
  <c r="W1559" i="3"/>
  <c r="V1559" i="3" s="1"/>
  <c r="U1559" i="3"/>
  <c r="S1559" i="3"/>
  <c r="N1559" i="3"/>
  <c r="R1559" i="3" s="1"/>
  <c r="W1558" i="3"/>
  <c r="AH2297" i="4" s="1"/>
  <c r="U1558" i="3"/>
  <c r="S1558" i="3"/>
  <c r="N1558" i="3"/>
  <c r="P1558" i="3" s="1"/>
  <c r="W1557" i="3"/>
  <c r="AH2296" i="4" s="1"/>
  <c r="U1557" i="3"/>
  <c r="S1557" i="3"/>
  <c r="N1557" i="3"/>
  <c r="P1557" i="3" s="1"/>
  <c r="W1556" i="3"/>
  <c r="AH2302" i="4" s="1"/>
  <c r="U1556" i="3"/>
  <c r="S1556" i="3"/>
  <c r="N1556" i="3"/>
  <c r="R1556" i="3" s="1"/>
  <c r="W1555" i="3"/>
  <c r="U1555" i="3"/>
  <c r="S1555" i="3"/>
  <c r="N1555" i="3"/>
  <c r="R1555" i="3" s="1"/>
  <c r="W1554" i="3"/>
  <c r="U1554" i="3"/>
  <c r="S1554" i="3"/>
  <c r="N1554" i="3"/>
  <c r="P1554" i="3" s="1"/>
  <c r="W1553" i="3"/>
  <c r="AH2230" i="4" s="1"/>
  <c r="U1553" i="3"/>
  <c r="S1553" i="3"/>
  <c r="N1553" i="3"/>
  <c r="R1553" i="3" s="1"/>
  <c r="W1552" i="3"/>
  <c r="V1552" i="3" s="1"/>
  <c r="U1552" i="3"/>
  <c r="S1552" i="3"/>
  <c r="N1552" i="3"/>
  <c r="P1552" i="3" s="1"/>
  <c r="W1551" i="3"/>
  <c r="V1551" i="3" s="1"/>
  <c r="U1551" i="3"/>
  <c r="S1551" i="3"/>
  <c r="N1551" i="3"/>
  <c r="R1551" i="3" s="1"/>
  <c r="W1550" i="3"/>
  <c r="AH2242" i="4" s="1"/>
  <c r="U1550" i="3"/>
  <c r="S1550" i="3"/>
  <c r="N1550" i="3"/>
  <c r="R1550" i="3" s="1"/>
  <c r="W1549" i="3"/>
  <c r="AH2253" i="4" s="1"/>
  <c r="U1549" i="3"/>
  <c r="S1549" i="3"/>
  <c r="N1549" i="3"/>
  <c r="R1549" i="3" s="1"/>
  <c r="W1548" i="3"/>
  <c r="AH2243" i="4" s="1"/>
  <c r="U1548" i="3"/>
  <c r="S1548" i="3"/>
  <c r="N1548" i="3"/>
  <c r="P1548" i="3" s="1"/>
  <c r="W1547" i="3"/>
  <c r="AH176" i="2" s="1"/>
  <c r="U1547" i="3"/>
  <c r="S1547" i="3"/>
  <c r="N1547" i="3"/>
  <c r="P1547" i="3" s="1"/>
  <c r="W1546" i="3"/>
  <c r="U1546" i="3"/>
  <c r="S1546" i="3"/>
  <c r="N1546" i="3"/>
  <c r="R1546" i="3" s="1"/>
  <c r="W1545" i="3"/>
  <c r="U1545" i="3"/>
  <c r="S1545" i="3"/>
  <c r="N1545" i="3"/>
  <c r="R1545" i="3" s="1"/>
  <c r="W1544" i="3"/>
  <c r="U1544" i="3"/>
  <c r="S1544" i="3"/>
  <c r="N1544" i="3"/>
  <c r="P1544" i="3" s="1"/>
  <c r="W1543" i="3"/>
  <c r="AH2229" i="4" s="1"/>
  <c r="U1543" i="3"/>
  <c r="S1543" i="3"/>
  <c r="N1543" i="3"/>
  <c r="R1543" i="3" s="1"/>
  <c r="W1542" i="3"/>
  <c r="AH2228" i="4" s="1"/>
  <c r="U1542" i="3"/>
  <c r="S1542" i="3"/>
  <c r="N1542" i="3"/>
  <c r="R1542" i="3" s="1"/>
  <c r="W1541" i="3"/>
  <c r="AH2227" i="4" s="1"/>
  <c r="U1541" i="3"/>
  <c r="S1541" i="3"/>
  <c r="N1541" i="3"/>
  <c r="R1541" i="3" s="1"/>
  <c r="W1540" i="3"/>
  <c r="AH2226" i="4" s="1"/>
  <c r="U1540" i="3"/>
  <c r="S1540" i="3"/>
  <c r="N1540" i="3"/>
  <c r="W1539" i="3"/>
  <c r="AH2210" i="4" s="1"/>
  <c r="U1539" i="3"/>
  <c r="S1539" i="3"/>
  <c r="N1539" i="3"/>
  <c r="R1539" i="3" s="1"/>
  <c r="W1538" i="3"/>
  <c r="AH2276" i="4" s="1"/>
  <c r="U1538" i="3"/>
  <c r="S1538" i="3"/>
  <c r="N1538" i="3"/>
  <c r="R1538" i="3" s="1"/>
  <c r="W1537" i="3"/>
  <c r="AH2239" i="4" s="1"/>
  <c r="U1537" i="3"/>
  <c r="S1537" i="3"/>
  <c r="N1537" i="3"/>
  <c r="R1537" i="3" s="1"/>
  <c r="W1536" i="3"/>
  <c r="AH2212" i="4" s="1"/>
  <c r="U1536" i="3"/>
  <c r="S1536" i="3"/>
  <c r="N1536" i="3"/>
  <c r="W1535" i="3"/>
  <c r="AH2224" i="4" s="1"/>
  <c r="U1535" i="3"/>
  <c r="S1535" i="3"/>
  <c r="N1535" i="3"/>
  <c r="W1534" i="3"/>
  <c r="AH2211" i="4" s="1"/>
  <c r="U1534" i="3"/>
  <c r="S1534" i="3"/>
  <c r="N1534" i="3"/>
  <c r="R1534" i="3" s="1"/>
  <c r="W1533" i="3"/>
  <c r="U1533" i="3"/>
  <c r="S1533" i="3"/>
  <c r="N1533" i="3"/>
  <c r="R1533" i="3" s="1"/>
  <c r="W1532" i="3"/>
  <c r="V1532" i="3" s="1"/>
  <c r="U1532" i="3"/>
  <c r="S1532" i="3"/>
  <c r="N1532" i="3"/>
  <c r="W1531" i="3"/>
  <c r="AH2232" i="4" s="1"/>
  <c r="U1531" i="3"/>
  <c r="S1531" i="3"/>
  <c r="N1531" i="3"/>
  <c r="R1531" i="3" s="1"/>
  <c r="W1530" i="3"/>
  <c r="V1530" i="3" s="1"/>
  <c r="U1530" i="3"/>
  <c r="S1530" i="3"/>
  <c r="N1530" i="3"/>
  <c r="R1530" i="3" s="1"/>
  <c r="W1529" i="3"/>
  <c r="V1529" i="3" s="1"/>
  <c r="U1529" i="3"/>
  <c r="S1529" i="3"/>
  <c r="N1529" i="3"/>
  <c r="R1529" i="3" s="1"/>
  <c r="W1527" i="3"/>
  <c r="AH2235" i="4" s="1"/>
  <c r="U1527" i="3"/>
  <c r="S1527" i="3"/>
  <c r="N1527" i="3"/>
  <c r="W1526" i="3"/>
  <c r="V1526" i="3" s="1"/>
  <c r="U1526" i="3"/>
  <c r="S1526" i="3"/>
  <c r="N1526" i="3"/>
  <c r="R1526" i="3" s="1"/>
  <c r="W1525" i="3"/>
  <c r="AH2209" i="4" s="1"/>
  <c r="U1525" i="3"/>
  <c r="S1525" i="3"/>
  <c r="N1525" i="3"/>
  <c r="R1525" i="3" s="1"/>
  <c r="W1524" i="3"/>
  <c r="AH2223" i="4" s="1"/>
  <c r="U1524" i="3"/>
  <c r="S1524" i="3"/>
  <c r="N1524" i="3"/>
  <c r="R1524" i="3" s="1"/>
  <c r="W1523" i="3"/>
  <c r="V1523" i="3" s="1"/>
  <c r="U1523" i="3"/>
  <c r="S1523" i="3"/>
  <c r="N1523" i="3"/>
  <c r="W1522" i="3"/>
  <c r="AH2208" i="4" s="1"/>
  <c r="U1522" i="3"/>
  <c r="S1522" i="3"/>
  <c r="N1522" i="3"/>
  <c r="W1521" i="3"/>
  <c r="AH2222" i="4" s="1"/>
  <c r="U1521" i="3"/>
  <c r="S1521" i="3"/>
  <c r="N1521" i="3"/>
  <c r="R1521" i="3" s="1"/>
  <c r="W1520" i="3"/>
  <c r="U1520" i="3"/>
  <c r="S1520" i="3"/>
  <c r="N1520" i="3"/>
  <c r="R1520" i="3" s="1"/>
  <c r="W1519" i="3"/>
  <c r="V1519" i="3" s="1"/>
  <c r="U1519" i="3"/>
  <c r="S1519" i="3"/>
  <c r="N1519" i="3"/>
  <c r="W1518" i="3"/>
  <c r="AH2233" i="4" s="1"/>
  <c r="U1518" i="3"/>
  <c r="S1518" i="3"/>
  <c r="N1518" i="3"/>
  <c r="R1518" i="3" s="1"/>
  <c r="W1517" i="3"/>
  <c r="AH2191" i="4" s="1"/>
  <c r="U1517" i="3"/>
  <c r="S1517" i="3"/>
  <c r="N1517" i="3"/>
  <c r="R1517" i="3" s="1"/>
  <c r="W1516" i="3"/>
  <c r="AH2190" i="4" s="1"/>
  <c r="U1516" i="3"/>
  <c r="S1516" i="3"/>
  <c r="N1516" i="3"/>
  <c r="R1516" i="3" s="1"/>
  <c r="W1515" i="3"/>
  <c r="AH2192" i="4" s="1"/>
  <c r="U1515" i="3"/>
  <c r="S1515" i="3"/>
  <c r="N1515" i="3"/>
  <c r="W1514" i="3"/>
  <c r="AH2189" i="4" s="1"/>
  <c r="W1513" i="3"/>
  <c r="AH2188" i="4" s="1"/>
  <c r="W1512" i="3"/>
  <c r="AH2187" i="4" s="1"/>
  <c r="U1512" i="3"/>
  <c r="S1512" i="3"/>
  <c r="N1512" i="3"/>
  <c r="R1512" i="3" s="1"/>
  <c r="W1511" i="3"/>
  <c r="AH2186" i="4" s="1"/>
  <c r="U1511" i="3"/>
  <c r="S1511" i="3"/>
  <c r="N1511" i="3"/>
  <c r="W1510" i="3"/>
  <c r="AH2170" i="4" s="1"/>
  <c r="U1510" i="3"/>
  <c r="S1510" i="3"/>
  <c r="N1510" i="3"/>
  <c r="R1510" i="3" s="1"/>
  <c r="W1509" i="3"/>
  <c r="V1509" i="3" s="1"/>
  <c r="U1509" i="3"/>
  <c r="S1509" i="3"/>
  <c r="N1509" i="3"/>
  <c r="R1509" i="3" s="1"/>
  <c r="W1508" i="3"/>
  <c r="U1508" i="3"/>
  <c r="S1508" i="3"/>
  <c r="N1508" i="3"/>
  <c r="R1508" i="3" s="1"/>
  <c r="V1507" i="3"/>
  <c r="U1507" i="3"/>
  <c r="S1507" i="3"/>
  <c r="N1507" i="3"/>
  <c r="W1506" i="3"/>
  <c r="U1506" i="3"/>
  <c r="S1506" i="3"/>
  <c r="N1506" i="3"/>
  <c r="W1505" i="3"/>
  <c r="U1505" i="3"/>
  <c r="S1505" i="3"/>
  <c r="N1505" i="3"/>
  <c r="R1505" i="3" s="1"/>
  <c r="W1504" i="3"/>
  <c r="U1504" i="3"/>
  <c r="S1504" i="3"/>
  <c r="N1504" i="3"/>
  <c r="R1504" i="3" s="1"/>
  <c r="W1503" i="3"/>
  <c r="V1503" i="3" s="1"/>
  <c r="U1503" i="3"/>
  <c r="S1503" i="3"/>
  <c r="N1503" i="3"/>
  <c r="W1502" i="3"/>
  <c r="V1502" i="3" s="1"/>
  <c r="U1502" i="3"/>
  <c r="S1502" i="3"/>
  <c r="N1502" i="3"/>
  <c r="R1502" i="3" s="1"/>
  <c r="V1505" i="3" l="1"/>
  <c r="AH2078" i="4"/>
  <c r="V1566" i="3"/>
  <c r="AH2349" i="4"/>
  <c r="V1533" i="3"/>
  <c r="AH2255" i="4"/>
  <c r="V1537" i="3"/>
  <c r="V1538" i="3"/>
  <c r="AH2244" i="4"/>
  <c r="V1553" i="3"/>
  <c r="V1554" i="3"/>
  <c r="AH2258" i="4"/>
  <c r="V1555" i="3"/>
  <c r="AH2257" i="4"/>
  <c r="V1558" i="3"/>
  <c r="V1565" i="3"/>
  <c r="V1570" i="3"/>
  <c r="V1573" i="3"/>
  <c r="V1575" i="3"/>
  <c r="V1576" i="3"/>
  <c r="V1577" i="3"/>
  <c r="V1506" i="3"/>
  <c r="AH2185" i="4"/>
  <c r="V1508" i="3"/>
  <c r="AH2214" i="4"/>
  <c r="V1544" i="3"/>
  <c r="AH2252" i="4"/>
  <c r="V1556" i="3"/>
  <c r="V1557" i="3"/>
  <c r="V1564" i="3"/>
  <c r="V1568" i="3"/>
  <c r="AH2260" i="4"/>
  <c r="V1571" i="3"/>
  <c r="V1572" i="3"/>
  <c r="V1574" i="3"/>
  <c r="V1578" i="3"/>
  <c r="V1518" i="3"/>
  <c r="V1531" i="3"/>
  <c r="V1517" i="3"/>
  <c r="V1545" i="3"/>
  <c r="AH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H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F2056" i="4"/>
  <c r="AI2056" i="4"/>
  <c r="AG2056" i="4" l="1"/>
  <c r="E221" i="6" l="1"/>
  <c r="F221" i="6" s="1"/>
  <c r="E220" i="6"/>
  <c r="F220" i="6" s="1"/>
  <c r="E219" i="6"/>
  <c r="F219" i="6" s="1"/>
  <c r="E218" i="6"/>
  <c r="F218" i="6" s="1"/>
  <c r="E216" i="6"/>
  <c r="F216" i="6" s="1"/>
  <c r="E215" i="6"/>
  <c r="F215" i="6" s="1"/>
  <c r="E214" i="6"/>
  <c r="F214" i="6" s="1"/>
  <c r="E213" i="6"/>
  <c r="F213" i="6" s="1"/>
  <c r="U1472" i="3"/>
  <c r="S1472" i="3"/>
  <c r="N1472" i="3"/>
  <c r="P1472" i="3" s="1"/>
  <c r="R1472" i="3" l="1"/>
  <c r="AI2057" i="4"/>
  <c r="AH2057" i="4"/>
  <c r="AI2050" i="4"/>
  <c r="AF2050" i="4"/>
  <c r="AI2046" i="4"/>
  <c r="AH2046" i="4"/>
  <c r="AF2046" i="4"/>
  <c r="AG2046" i="4" s="1"/>
  <c r="AI2045" i="4"/>
  <c r="AH2045" i="4"/>
  <c r="AE2045" i="4"/>
  <c r="Y2045" i="4"/>
  <c r="W2045" i="4"/>
  <c r="I2045" i="4"/>
  <c r="H2045" i="4"/>
  <c r="G2045" i="4"/>
  <c r="F2045" i="4"/>
  <c r="R31" i="7" s="1"/>
  <c r="Z2045" i="4" l="1"/>
  <c r="D2045" i="4"/>
  <c r="R32" i="7" s="1"/>
  <c r="AG2050" i="4"/>
  <c r="AG2045" i="4" s="1"/>
  <c r="R33" i="7" s="1"/>
  <c r="AG2039" i="4"/>
  <c r="AG2035" i="4"/>
  <c r="AG2036" i="4"/>
  <c r="AG2037" i="4"/>
  <c r="AG2038" i="4"/>
  <c r="AI2044" i="4"/>
  <c r="AH2044" i="4"/>
  <c r="AI2043" i="4"/>
  <c r="AF2043" i="4"/>
  <c r="AI2042" i="4"/>
  <c r="AF2042" i="4"/>
  <c r="AI2041" i="4"/>
  <c r="AF2041" i="4"/>
  <c r="AI2033" i="4"/>
  <c r="AF2033" i="4"/>
  <c r="AI2032" i="4"/>
  <c r="AF2032" i="4"/>
  <c r="AI2031" i="4"/>
  <c r="AF2031" i="4"/>
  <c r="AI2030" i="4"/>
  <c r="AF2030" i="4"/>
  <c r="AI2029" i="4"/>
  <c r="AF2029" i="4"/>
  <c r="AI2028" i="4"/>
  <c r="AF2028" i="4"/>
  <c r="AI2027" i="4"/>
  <c r="AF2027" i="4"/>
  <c r="AI2026" i="4"/>
  <c r="AF2026" i="4"/>
  <c r="AI2024" i="4"/>
  <c r="AF2024" i="4"/>
  <c r="AI2023" i="4"/>
  <c r="AF2023" i="4"/>
  <c r="AI2021" i="4"/>
  <c r="AF2021" i="4"/>
  <c r="AI2019" i="4"/>
  <c r="AF2019" i="4"/>
  <c r="AI2014" i="4"/>
  <c r="AH2014" i="4"/>
  <c r="AF2014" i="4"/>
  <c r="AG2014" i="4" s="1"/>
  <c r="AI2012" i="4"/>
  <c r="AH2012" i="4"/>
  <c r="AF2012" i="4"/>
  <c r="AG2012" i="4" s="1"/>
  <c r="AI2011" i="4"/>
  <c r="AH2011" i="4"/>
  <c r="AE2011" i="4"/>
  <c r="Y2011" i="4"/>
  <c r="W2011" i="4"/>
  <c r="I2011" i="4"/>
  <c r="H2011" i="4"/>
  <c r="G2011" i="4"/>
  <c r="F2011" i="4"/>
  <c r="Q31" i="7" s="1"/>
  <c r="AG2028" i="4" l="1"/>
  <c r="AG2041" i="4"/>
  <c r="AG2032" i="4"/>
  <c r="AG2023" i="4"/>
  <c r="D2011" i="4"/>
  <c r="Q32" i="7" s="1"/>
  <c r="Z2011" i="4"/>
  <c r="AG2021" i="4"/>
  <c r="AG2027" i="4"/>
  <c r="AG2031" i="4"/>
  <c r="AG2042" i="4"/>
  <c r="AG2024" i="4"/>
  <c r="AG2043" i="4"/>
  <c r="AG2029" i="4"/>
  <c r="AG2019" i="4"/>
  <c r="AG2026" i="4"/>
  <c r="AG2030" i="4"/>
  <c r="AG2033" i="4"/>
  <c r="AG2011" i="4" l="1"/>
  <c r="Q33" i="7" s="1"/>
  <c r="W1500" i="3" l="1"/>
  <c r="AH2169" i="4" s="1"/>
  <c r="U1500" i="3"/>
  <c r="S1500" i="3"/>
  <c r="N1500" i="3"/>
  <c r="P1500" i="3" s="1"/>
  <c r="W1499" i="3"/>
  <c r="AH2172" i="4" s="1"/>
  <c r="U1499" i="3"/>
  <c r="S1499" i="3"/>
  <c r="N1499" i="3"/>
  <c r="P1499" i="3" s="1"/>
  <c r="W1498" i="3"/>
  <c r="V1498" i="3" s="1"/>
  <c r="U1498" i="3"/>
  <c r="S1498" i="3"/>
  <c r="N1498" i="3"/>
  <c r="R1498" i="3" s="1"/>
  <c r="W1497" i="3"/>
  <c r="AH2168" i="4" s="1"/>
  <c r="U1497" i="3"/>
  <c r="S1497" i="3"/>
  <c r="N1497" i="3"/>
  <c r="R1497" i="3" s="1"/>
  <c r="W1496" i="3"/>
  <c r="AH2167" i="4" s="1"/>
  <c r="U1496" i="3"/>
  <c r="W1495" i="3"/>
  <c r="AH2166" i="4" s="1"/>
  <c r="U1495" i="3"/>
  <c r="W1494" i="3"/>
  <c r="U1494" i="3"/>
  <c r="S1494" i="3"/>
  <c r="N1494" i="3"/>
  <c r="R1494" i="3" s="1"/>
  <c r="W1493" i="3"/>
  <c r="AH2165" i="4" s="1"/>
  <c r="U1493" i="3"/>
  <c r="S1493" i="3"/>
  <c r="N1493" i="3"/>
  <c r="R1493" i="3" s="1"/>
  <c r="W1492" i="3"/>
  <c r="AH2164" i="4" s="1"/>
  <c r="U1492" i="3"/>
  <c r="S1492" i="3"/>
  <c r="N1492" i="3"/>
  <c r="P1492" i="3" s="1"/>
  <c r="W1491" i="3"/>
  <c r="AH2163" i="4" s="1"/>
  <c r="U1491" i="3"/>
  <c r="S1491" i="3"/>
  <c r="N1491" i="3"/>
  <c r="P1491" i="3" s="1"/>
  <c r="W1490" i="3"/>
  <c r="U1490" i="3"/>
  <c r="S1490" i="3"/>
  <c r="N1490" i="3"/>
  <c r="R1490" i="3" s="1"/>
  <c r="W1489" i="3"/>
  <c r="AH2234" i="4" s="1"/>
  <c r="U1489" i="3"/>
  <c r="S1489" i="3"/>
  <c r="N1489" i="3"/>
  <c r="R1489" i="3" s="1"/>
  <c r="W1488" i="3"/>
  <c r="U1488" i="3"/>
  <c r="W1487" i="3"/>
  <c r="V1487" i="3" s="1"/>
  <c r="U1487" i="3"/>
  <c r="S1487" i="3"/>
  <c r="N1487" i="3"/>
  <c r="R1487" i="3" s="1"/>
  <c r="W1486" i="3"/>
  <c r="V1486" i="3" s="1"/>
  <c r="U1486" i="3"/>
  <c r="S1486" i="3"/>
  <c r="N1486" i="3"/>
  <c r="R1486" i="3" s="1"/>
  <c r="W1485" i="3"/>
  <c r="AH2119" i="4" s="1"/>
  <c r="U1485" i="3"/>
  <c r="W1484" i="3"/>
  <c r="U1484" i="3"/>
  <c r="S1484" i="3"/>
  <c r="N1484" i="3"/>
  <c r="P1484" i="3" s="1"/>
  <c r="W1483" i="3"/>
  <c r="U1483" i="3"/>
  <c r="S1483" i="3"/>
  <c r="N1483" i="3"/>
  <c r="R1483" i="3" s="1"/>
  <c r="W1482" i="3"/>
  <c r="AH2116" i="4" s="1"/>
  <c r="U1482" i="3"/>
  <c r="S1482" i="3"/>
  <c r="N1482" i="3"/>
  <c r="R1482" i="3" s="1"/>
  <c r="W1481" i="3"/>
  <c r="AH2115" i="4" s="1"/>
  <c r="U1481" i="3"/>
  <c r="S1481" i="3"/>
  <c r="N1481" i="3"/>
  <c r="R1481" i="3" s="1"/>
  <c r="W1480" i="3"/>
  <c r="U1480" i="3"/>
  <c r="W1479" i="3"/>
  <c r="U1479" i="3"/>
  <c r="S1479" i="3"/>
  <c r="N1479" i="3"/>
  <c r="R1479" i="3" s="1"/>
  <c r="W1478" i="3"/>
  <c r="U1478" i="3"/>
  <c r="W1477" i="3"/>
  <c r="U1477" i="3"/>
  <c r="S1477" i="3"/>
  <c r="N1477" i="3"/>
  <c r="R1477" i="3" s="1"/>
  <c r="W1476" i="3"/>
  <c r="V1476" i="3" s="1"/>
  <c r="U1476" i="3"/>
  <c r="N1476" i="3"/>
  <c r="W1475" i="3"/>
  <c r="V1475" i="3" s="1"/>
  <c r="U1475" i="3"/>
  <c r="S1475" i="3"/>
  <c r="N1475" i="3"/>
  <c r="P1475" i="3" s="1"/>
  <c r="W1474" i="3"/>
  <c r="AH2139" i="4" s="1"/>
  <c r="U1474" i="3"/>
  <c r="S1474" i="3"/>
  <c r="N1474" i="3"/>
  <c r="R1474" i="3" s="1"/>
  <c r="W1473" i="3"/>
  <c r="AH2142" i="4" s="1"/>
  <c r="U1473" i="3"/>
  <c r="S1473" i="3"/>
  <c r="N1473" i="3"/>
  <c r="R1473" i="3" s="1"/>
  <c r="W1472" i="3"/>
  <c r="AH2141" i="4" s="1"/>
  <c r="W1471" i="3"/>
  <c r="AH2140" i="4" s="1"/>
  <c r="U1471" i="3"/>
  <c r="S1471" i="3"/>
  <c r="N1471" i="3"/>
  <c r="P1471" i="3" s="1"/>
  <c r="W1470" i="3"/>
  <c r="AH2150" i="4" s="1"/>
  <c r="U1470" i="3"/>
  <c r="S1470" i="3"/>
  <c r="N1470" i="3"/>
  <c r="R1470" i="3" s="1"/>
  <c r="W1469" i="3"/>
  <c r="V1469" i="3" s="1"/>
  <c r="U1469" i="3"/>
  <c r="S1469" i="3"/>
  <c r="N1469" i="3"/>
  <c r="P1469" i="3" s="1"/>
  <c r="W1468" i="3"/>
  <c r="V1468" i="3" s="1"/>
  <c r="U1468" i="3"/>
  <c r="S1468" i="3"/>
  <c r="N1468" i="3"/>
  <c r="R1468" i="3" s="1"/>
  <c r="W1467" i="3"/>
  <c r="AH2148" i="4" s="1"/>
  <c r="U1467" i="3"/>
  <c r="S1467" i="3"/>
  <c r="N1467" i="3"/>
  <c r="R1467" i="3" s="1"/>
  <c r="W1466" i="3"/>
  <c r="AH2147" i="4" s="1"/>
  <c r="U1466" i="3"/>
  <c r="S1466" i="3"/>
  <c r="N1466" i="3"/>
  <c r="R1466" i="3" s="1"/>
  <c r="W1465" i="3"/>
  <c r="AH2161" i="4" s="1"/>
  <c r="U1465" i="3"/>
  <c r="S1465" i="3"/>
  <c r="N1465" i="3"/>
  <c r="P1465" i="3" s="1"/>
  <c r="W1464" i="3"/>
  <c r="AH2146" i="4" s="1"/>
  <c r="U1464" i="3"/>
  <c r="S1464" i="3"/>
  <c r="N1464" i="3"/>
  <c r="P1464" i="3" s="1"/>
  <c r="W1463" i="3"/>
  <c r="AH2145" i="4" s="1"/>
  <c r="U1463" i="3"/>
  <c r="S1463" i="3"/>
  <c r="N1463" i="3"/>
  <c r="R1463" i="3" s="1"/>
  <c r="V1488" i="3" l="1"/>
  <c r="AH2054" i="4"/>
  <c r="V1489" i="3"/>
  <c r="V1490" i="3"/>
  <c r="AH2171" i="4"/>
  <c r="V1494" i="3"/>
  <c r="AH2195" i="4"/>
  <c r="V1493" i="3"/>
  <c r="V1463" i="3"/>
  <c r="R1464" i="3"/>
  <c r="V1474" i="3"/>
  <c r="V1481" i="3"/>
  <c r="V1485" i="3"/>
  <c r="V1484" i="3"/>
  <c r="AH2118" i="4"/>
  <c r="V1477" i="3"/>
  <c r="AH2111" i="4"/>
  <c r="V1480" i="3"/>
  <c r="AH2114" i="4"/>
  <c r="V1483" i="3"/>
  <c r="AH2117" i="4"/>
  <c r="V1470" i="3"/>
  <c r="V1478" i="3"/>
  <c r="AH2112" i="4"/>
  <c r="V1479" i="3"/>
  <c r="AH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F2007" i="4" l="1"/>
  <c r="AI2007" i="4"/>
  <c r="AF1997" i="4"/>
  <c r="AI1997" i="4"/>
  <c r="AF1996" i="4"/>
  <c r="AI1996" i="4"/>
  <c r="AF1993" i="4"/>
  <c r="AI1993" i="4"/>
  <c r="AF1994" i="4"/>
  <c r="AI1994" i="4"/>
  <c r="AF1990" i="4"/>
  <c r="AI1990" i="4"/>
  <c r="AF1991" i="4"/>
  <c r="AI1991" i="4"/>
  <c r="AF1992" i="4"/>
  <c r="AI1992" i="4"/>
  <c r="AF1989" i="4"/>
  <c r="AI1989" i="4"/>
  <c r="AF1999" i="4"/>
  <c r="AI1999" i="4"/>
  <c r="AF2000" i="4"/>
  <c r="AI2000" i="4"/>
  <c r="AF2001" i="4"/>
  <c r="AI2001" i="4"/>
  <c r="AF2002" i="4"/>
  <c r="AI2002" i="4"/>
  <c r="AF2003" i="4"/>
  <c r="AI2003" i="4"/>
  <c r="AF2004" i="4"/>
  <c r="AI2004" i="4"/>
  <c r="AF2005" i="4"/>
  <c r="AI2005" i="4"/>
  <c r="AG1996" i="4" l="1"/>
  <c r="AG1993" i="4"/>
  <c r="AG1997" i="4"/>
  <c r="AG1994" i="4"/>
  <c r="AG2007" i="4"/>
  <c r="AG2003" i="4"/>
  <c r="AG1999" i="4"/>
  <c r="AG1990" i="4"/>
  <c r="AG2004" i="4"/>
  <c r="AG2000" i="4"/>
  <c r="AG1991" i="4"/>
  <c r="AG1992" i="4"/>
  <c r="AG2005" i="4"/>
  <c r="AG2001" i="4"/>
  <c r="AG2002" i="4"/>
  <c r="AG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R1453" i="3"/>
  <c r="S1452" i="3"/>
  <c r="N1452" i="3"/>
  <c r="R1452" i="3" s="1"/>
  <c r="W1501" i="3"/>
  <c r="V1501" i="3" s="1"/>
  <c r="U1501" i="3"/>
  <c r="W1462" i="3"/>
  <c r="U1462" i="3"/>
  <c r="W1461" i="3"/>
  <c r="V1461" i="3" s="1"/>
  <c r="U1461" i="3"/>
  <c r="W1460" i="3"/>
  <c r="V1460" i="3" s="1"/>
  <c r="U1460" i="3"/>
  <c r="W1459" i="3"/>
  <c r="AH2134" i="4" s="1"/>
  <c r="U1459" i="3"/>
  <c r="W1458" i="3"/>
  <c r="AH2136" i="4" s="1"/>
  <c r="U1458" i="3"/>
  <c r="W1457" i="3"/>
  <c r="AH2133" i="4" s="1"/>
  <c r="U1457" i="3"/>
  <c r="W1456" i="3"/>
  <c r="AH2132" i="4" s="1"/>
  <c r="U1456" i="3"/>
  <c r="W1455" i="3"/>
  <c r="U1455" i="3"/>
  <c r="W1454" i="3"/>
  <c r="AH2131" i="4" s="1"/>
  <c r="U1454" i="3"/>
  <c r="W1453" i="3"/>
  <c r="V1453" i="3" s="1"/>
  <c r="U1453" i="3"/>
  <c r="W1452" i="3"/>
  <c r="V1452" i="3" s="1"/>
  <c r="U1452" i="3"/>
  <c r="V1451" i="3"/>
  <c r="U1451" i="3"/>
  <c r="W1450" i="3"/>
  <c r="V1450" i="3" s="1"/>
  <c r="U1450" i="3"/>
  <c r="W1449" i="3"/>
  <c r="V1449" i="3" s="1"/>
  <c r="U1449" i="3"/>
  <c r="W1448" i="3"/>
  <c r="V1448" i="3" s="1"/>
  <c r="U1448" i="3"/>
  <c r="N1451" i="3"/>
  <c r="P1451" i="3" s="1"/>
  <c r="S1451" i="3"/>
  <c r="N1450" i="3"/>
  <c r="P1450" i="3" s="1"/>
  <c r="S1450" i="3"/>
  <c r="V1462" i="3" l="1"/>
  <c r="AH2052" i="4"/>
  <c r="P1462" i="3"/>
  <c r="V1454" i="3"/>
  <c r="V1456" i="3"/>
  <c r="V1458" i="3"/>
  <c r="V1457" i="3"/>
  <c r="V1459" i="3"/>
  <c r="P1455" i="3"/>
  <c r="P1457" i="3"/>
  <c r="P1459" i="3"/>
  <c r="R1450" i="3"/>
  <c r="AH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F1988" i="4"/>
  <c r="AI1988" i="4"/>
  <c r="E212" i="6"/>
  <c r="F212" i="6" s="1"/>
  <c r="E211" i="6"/>
  <c r="F211" i="6" s="1"/>
  <c r="E210" i="6"/>
  <c r="F210" i="6" s="1"/>
  <c r="E209" i="6"/>
  <c r="F209" i="6" s="1"/>
  <c r="S1449" i="3"/>
  <c r="N1449" i="3"/>
  <c r="R1449" i="3" s="1"/>
  <c r="S1448" i="3"/>
  <c r="N1448" i="3"/>
  <c r="P1448" i="3" s="1"/>
  <c r="R1448" i="3" l="1"/>
  <c r="AG1988" i="4"/>
  <c r="P1449" i="3"/>
  <c r="AF1987" i="4"/>
  <c r="AI1987" i="4"/>
  <c r="AF1986" i="4"/>
  <c r="AI1986" i="4"/>
  <c r="AF1985" i="4"/>
  <c r="AI1985" i="4"/>
  <c r="AG1986" i="4" l="1"/>
  <c r="AG1985" i="4"/>
  <c r="AG1987" i="4"/>
  <c r="AI2010" i="4"/>
  <c r="AH2010" i="4"/>
  <c r="AI1983" i="4"/>
  <c r="AH1983" i="4"/>
  <c r="AF1983" i="4"/>
  <c r="AG1983" i="4" s="1"/>
  <c r="AI1982" i="4"/>
  <c r="AH1982" i="4"/>
  <c r="AE1982" i="4"/>
  <c r="Y1982" i="4"/>
  <c r="W1982" i="4"/>
  <c r="I1982" i="4"/>
  <c r="H1982" i="4"/>
  <c r="G1982" i="4"/>
  <c r="F1982" i="4"/>
  <c r="P31" i="7" s="1"/>
  <c r="U1423" i="3"/>
  <c r="S1423" i="3"/>
  <c r="N1423" i="3"/>
  <c r="R1423" i="3" s="1"/>
  <c r="AD1945" i="4"/>
  <c r="P1423" i="3" l="1"/>
  <c r="D1982" i="4"/>
  <c r="P32" i="7" s="1"/>
  <c r="AG1982" i="4"/>
  <c r="P33" i="7" s="1"/>
  <c r="Z1982" i="4"/>
  <c r="AF1965" i="4"/>
  <c r="AI1965" i="4"/>
  <c r="AF1964" i="4"/>
  <c r="AI1964" i="4"/>
  <c r="AF1975" i="4"/>
  <c r="AI1975" i="4"/>
  <c r="AF1976" i="4"/>
  <c r="AI1976" i="4"/>
  <c r="AF1973" i="4"/>
  <c r="AI1973" i="4"/>
  <c r="AF1974" i="4"/>
  <c r="AI1974" i="4"/>
  <c r="AF1963" i="4"/>
  <c r="AI1963" i="4"/>
  <c r="AF1971" i="4"/>
  <c r="AI1971" i="4"/>
  <c r="AF1972" i="4"/>
  <c r="AI1972" i="4"/>
  <c r="AF1969" i="4"/>
  <c r="AI1969" i="4"/>
  <c r="AF1970" i="4"/>
  <c r="AI1970" i="4"/>
  <c r="AF1967" i="4"/>
  <c r="AI1967" i="4"/>
  <c r="AF1968" i="4"/>
  <c r="AI1968" i="4"/>
  <c r="AG1965" i="4" l="1"/>
  <c r="AG1975" i="4"/>
  <c r="AG1964" i="4"/>
  <c r="AG1976" i="4"/>
  <c r="AG1974" i="4"/>
  <c r="AG1971" i="4"/>
  <c r="AG1963" i="4"/>
  <c r="AG1973" i="4"/>
  <c r="AG1972" i="4"/>
  <c r="AG1969" i="4"/>
  <c r="AG1970" i="4"/>
  <c r="AG1967" i="4"/>
  <c r="AG1968" i="4"/>
  <c r="AF1962" i="4" l="1"/>
  <c r="AI1962" i="4"/>
  <c r="AF1960" i="4"/>
  <c r="AI1960" i="4"/>
  <c r="AF1961" i="4"/>
  <c r="AI1961" i="4"/>
  <c r="AF1959" i="4"/>
  <c r="AI1959" i="4"/>
  <c r="AF1978" i="4"/>
  <c r="AI1978" i="4"/>
  <c r="AF1957" i="4"/>
  <c r="AI1957" i="4"/>
  <c r="AF1958" i="4"/>
  <c r="AI1958" i="4"/>
  <c r="E208" i="6"/>
  <c r="F208" i="6" s="1"/>
  <c r="E207" i="6"/>
  <c r="F207" i="6" s="1"/>
  <c r="E206" i="6"/>
  <c r="F206" i="6" s="1"/>
  <c r="E205" i="6"/>
  <c r="F205" i="6" s="1"/>
  <c r="AG1978" i="4" l="1"/>
  <c r="AG1962" i="4"/>
  <c r="AG1961" i="4"/>
  <c r="AG1960" i="4"/>
  <c r="AG1957" i="4"/>
  <c r="AG1958" i="4"/>
  <c r="AG1959" i="4"/>
  <c r="AF1956" i="4" l="1"/>
  <c r="AI1956" i="4"/>
  <c r="AF1955" i="4"/>
  <c r="AI1955" i="4"/>
  <c r="AF1954" i="4"/>
  <c r="AI1954" i="4"/>
  <c r="W1277" i="3"/>
  <c r="AF1949" i="4"/>
  <c r="AI1949" i="4"/>
  <c r="AF1950" i="4"/>
  <c r="AI1950" i="4"/>
  <c r="AF1951" i="4"/>
  <c r="AI1951" i="4"/>
  <c r="AF1952" i="4"/>
  <c r="AI1952" i="4"/>
  <c r="AI1981" i="4"/>
  <c r="AH1981" i="4"/>
  <c r="AI1945" i="4"/>
  <c r="AH1945" i="4"/>
  <c r="AF1945" i="4"/>
  <c r="AG1945" i="4" s="1"/>
  <c r="AI1944" i="4"/>
  <c r="AH1944" i="4"/>
  <c r="Y1944" i="4"/>
  <c r="W1944" i="4"/>
  <c r="I1944" i="4"/>
  <c r="H1944" i="4"/>
  <c r="G1944" i="4"/>
  <c r="F1944" i="4"/>
  <c r="O31" i="7" s="1"/>
  <c r="AG1955" i="4" l="1"/>
  <c r="AG1954" i="4"/>
  <c r="AG1951" i="4"/>
  <c r="AG1956" i="4"/>
  <c r="D1944" i="4"/>
  <c r="O32" i="7" s="1"/>
  <c r="AG1952" i="4"/>
  <c r="AG1949" i="4"/>
  <c r="AG1950" i="4"/>
  <c r="Z1944" i="4"/>
  <c r="AF1932" i="4"/>
  <c r="AI1932" i="4"/>
  <c r="AF1923" i="4"/>
  <c r="AI1923" i="4"/>
  <c r="AF1933" i="4"/>
  <c r="AI1933" i="4"/>
  <c r="AF1930" i="4"/>
  <c r="AI1930" i="4"/>
  <c r="AG1944" i="4" l="1"/>
  <c r="O33" i="7" s="1"/>
  <c r="AG1923" i="4"/>
  <c r="AG1932" i="4"/>
  <c r="AG1933" i="4"/>
  <c r="AG1930" i="4"/>
  <c r="W1395" i="3" l="1"/>
  <c r="AH2051" i="4" s="1"/>
  <c r="U1395" i="3"/>
  <c r="S1395" i="3"/>
  <c r="N1395" i="3"/>
  <c r="R1395" i="3" s="1"/>
  <c r="S1379" i="3"/>
  <c r="N1379" i="3"/>
  <c r="R1379" i="3" s="1"/>
  <c r="AF1934" i="4"/>
  <c r="AI1934" i="4"/>
  <c r="AF1935" i="4"/>
  <c r="AI1935" i="4"/>
  <c r="AF1936" i="4"/>
  <c r="AI1936" i="4"/>
  <c r="V1395" i="3" l="1"/>
  <c r="AG1936" i="4"/>
  <c r="AG1934" i="4"/>
  <c r="P1379" i="3"/>
  <c r="P1395" i="3"/>
  <c r="AG1935" i="4"/>
  <c r="AF1937" i="4"/>
  <c r="AI1937" i="4"/>
  <c r="E204" i="6"/>
  <c r="F204" i="6" s="1"/>
  <c r="E203" i="6"/>
  <c r="F203" i="6" s="1"/>
  <c r="E202" i="6"/>
  <c r="F202" i="6" s="1"/>
  <c r="E201" i="6"/>
  <c r="F201" i="6" s="1"/>
  <c r="AG1937" i="4" l="1"/>
  <c r="AF1928" i="4" l="1"/>
  <c r="AI1928" i="4"/>
  <c r="AF1940" i="4"/>
  <c r="AI1940" i="4"/>
  <c r="AF1938" i="4"/>
  <c r="AI1938" i="4"/>
  <c r="AF1941" i="4"/>
  <c r="AI1941" i="4"/>
  <c r="AF1942" i="4"/>
  <c r="AI1942" i="4"/>
  <c r="S1371" i="3"/>
  <c r="N1371" i="3"/>
  <c r="P1371" i="3" s="1"/>
  <c r="R1371" i="3" l="1"/>
  <c r="AG1928" i="4"/>
  <c r="AG1938" i="4"/>
  <c r="AG1940" i="4"/>
  <c r="AG1942" i="4"/>
  <c r="AG1941" i="4"/>
  <c r="AF1925" i="4"/>
  <c r="AI1925" i="4"/>
  <c r="AF1926" i="4"/>
  <c r="AI1926" i="4"/>
  <c r="AG1926" i="4" l="1"/>
  <c r="AG1925" i="4"/>
  <c r="AF1922" i="4"/>
  <c r="AI1922" i="4"/>
  <c r="AI1943" i="4"/>
  <c r="AH1943" i="4"/>
  <c r="AI1920" i="4"/>
  <c r="AH1920" i="4"/>
  <c r="AF1920" i="4"/>
  <c r="AG1920" i="4" s="1"/>
  <c r="AI1919" i="4"/>
  <c r="AH1919" i="4"/>
  <c r="Y1919" i="4"/>
  <c r="W1919" i="4"/>
  <c r="I1919" i="4"/>
  <c r="H1919" i="4"/>
  <c r="G1919" i="4"/>
  <c r="F1919" i="4"/>
  <c r="N31" i="7" s="1"/>
  <c r="AG1922" i="4" l="1"/>
  <c r="AG1919" i="4" s="1"/>
  <c r="N33" i="7" s="1"/>
  <c r="D1919" i="4"/>
  <c r="N32" i="7" s="1"/>
  <c r="Z1919" i="4"/>
  <c r="AF1909" i="4"/>
  <c r="AI1909" i="4"/>
  <c r="E200" i="6"/>
  <c r="F200" i="6" s="1"/>
  <c r="AD1857" i="4"/>
  <c r="AG1909" i="4" l="1"/>
  <c r="AF1913" i="4" l="1"/>
  <c r="AI1913" i="4"/>
  <c r="AF1914" i="4"/>
  <c r="AI1914" i="4"/>
  <c r="AG1913" i="4" l="1"/>
  <c r="AG1914" i="4"/>
  <c r="AF1911" i="4"/>
  <c r="AI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F1901" i="4"/>
  <c r="AI1901" i="4"/>
  <c r="AF1902" i="4"/>
  <c r="AI1902" i="4"/>
  <c r="AF1903" i="4"/>
  <c r="AI1903" i="4"/>
  <c r="AF1904" i="4"/>
  <c r="AI1904" i="4"/>
  <c r="AF1905" i="4"/>
  <c r="AI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G1902" i="4"/>
  <c r="AG1911" i="4"/>
  <c r="P1339" i="3"/>
  <c r="AG1901" i="4"/>
  <c r="AG1903" i="4"/>
  <c r="AG1904" i="4"/>
  <c r="AG1905" i="4"/>
  <c r="P1332" i="3"/>
  <c r="P1333" i="3"/>
  <c r="P1335" i="3"/>
  <c r="P1337" i="3"/>
  <c r="P1328" i="3"/>
  <c r="P1329" i="3"/>
  <c r="AF1915" i="4" l="1"/>
  <c r="AI1915" i="4"/>
  <c r="AF1897" i="4"/>
  <c r="AI1897" i="4"/>
  <c r="AF1908" i="4"/>
  <c r="AI1908" i="4"/>
  <c r="AF1907" i="4"/>
  <c r="AI1907" i="4"/>
  <c r="AF1916" i="4"/>
  <c r="AI1916" i="4"/>
  <c r="AF1917" i="4"/>
  <c r="AI1917" i="4"/>
  <c r="AF1899" i="4"/>
  <c r="AI1899" i="4"/>
  <c r="AF1896" i="4"/>
  <c r="AI1896" i="4"/>
  <c r="AG1915" i="4" l="1"/>
  <c r="AG1896" i="4"/>
  <c r="AG1907" i="4"/>
  <c r="AG1917" i="4"/>
  <c r="AG1897" i="4"/>
  <c r="AG1899" i="4"/>
  <c r="AG1908" i="4"/>
  <c r="AG1916" i="4"/>
  <c r="AI1918" i="4" l="1"/>
  <c r="AH1918" i="4"/>
  <c r="AI1891" i="4"/>
  <c r="AH1891" i="4"/>
  <c r="AF1891" i="4"/>
  <c r="AG1891" i="4" s="1"/>
  <c r="AI1890" i="4"/>
  <c r="AH1890" i="4"/>
  <c r="Y1890" i="4"/>
  <c r="W1890" i="4"/>
  <c r="I1890" i="4"/>
  <c r="H1890" i="4"/>
  <c r="G1890" i="4"/>
  <c r="F1890" i="4"/>
  <c r="M31" i="7" s="1"/>
  <c r="AD1818" i="4"/>
  <c r="D1890" i="4" l="1"/>
  <c r="M32" i="7" s="1"/>
  <c r="Z1890" i="4"/>
  <c r="AG1890" i="4"/>
  <c r="M33" i="7" s="1"/>
  <c r="AF1877" i="4"/>
  <c r="AI1877" i="4"/>
  <c r="AG1877" i="4" l="1"/>
  <c r="AF1885" i="4" l="1"/>
  <c r="AI1885" i="4"/>
  <c r="AF1886" i="4"/>
  <c r="AI1886" i="4"/>
  <c r="AG1886" i="4" l="1"/>
  <c r="AG1885" i="4"/>
  <c r="AF1875" i="4" l="1"/>
  <c r="AI1875" i="4"/>
  <c r="AF1882" i="4"/>
  <c r="AI1882" i="4"/>
  <c r="AF1881" i="4"/>
  <c r="AI1881" i="4"/>
  <c r="AF1880" i="4"/>
  <c r="AI1880" i="4"/>
  <c r="AF1879" i="4"/>
  <c r="AI1879" i="4"/>
  <c r="E199" i="6"/>
  <c r="F199" i="6" s="1"/>
  <c r="E198" i="6"/>
  <c r="F198" i="6" s="1"/>
  <c r="E197" i="6"/>
  <c r="F197" i="6" s="1"/>
  <c r="E196" i="6"/>
  <c r="F196" i="6" s="1"/>
  <c r="AF1874" i="4"/>
  <c r="AI1874" i="4"/>
  <c r="AF1873" i="4"/>
  <c r="AI1873" i="4"/>
  <c r="AF1872" i="4"/>
  <c r="AI1872" i="4"/>
  <c r="AG1875" i="4" l="1"/>
  <c r="AG1881" i="4"/>
  <c r="AG1882" i="4"/>
  <c r="AG1880" i="4"/>
  <c r="AG1879" i="4"/>
  <c r="AG1873" i="4"/>
  <c r="AG1874" i="4"/>
  <c r="AG1872" i="4"/>
  <c r="AF1871" i="4"/>
  <c r="AI1871" i="4"/>
  <c r="AF1888" i="4"/>
  <c r="AI1888" i="4"/>
  <c r="N1320" i="3"/>
  <c r="AF1870" i="4"/>
  <c r="AI1870" i="4"/>
  <c r="AF1868" i="4"/>
  <c r="AI1868" i="4"/>
  <c r="AF1867" i="4"/>
  <c r="AI1867" i="4"/>
  <c r="AF1866" i="4"/>
  <c r="AI1866" i="4"/>
  <c r="AG1888" i="4" l="1"/>
  <c r="AG1871" i="4"/>
  <c r="AG1870" i="4"/>
  <c r="AG1866" i="4"/>
  <c r="AG1868" i="4"/>
  <c r="AG1867" i="4"/>
  <c r="AF1865" i="4" l="1"/>
  <c r="AI1865" i="4"/>
  <c r="AF1864" i="4"/>
  <c r="AI1864" i="4"/>
  <c r="D175" i="6"/>
  <c r="D20" i="6"/>
  <c r="AG1865" i="4" l="1"/>
  <c r="AG1864" i="4"/>
  <c r="AI1889" i="4"/>
  <c r="AH1889" i="4"/>
  <c r="AI1859" i="4"/>
  <c r="AH1859" i="4"/>
  <c r="AF1859" i="4"/>
  <c r="AG1859" i="4" s="1"/>
  <c r="AI1857" i="4"/>
  <c r="AH1857" i="4"/>
  <c r="AF1857" i="4"/>
  <c r="AG1857" i="4" s="1"/>
  <c r="AI1856" i="4"/>
  <c r="AH1856" i="4"/>
  <c r="Y1856" i="4"/>
  <c r="W1856" i="4"/>
  <c r="I1856" i="4"/>
  <c r="H1856" i="4"/>
  <c r="G1856" i="4"/>
  <c r="F1856" i="4"/>
  <c r="L31" i="7" s="1"/>
  <c r="AF1841" i="4"/>
  <c r="AI1841" i="4"/>
  <c r="AF1842" i="4"/>
  <c r="AI1842" i="4"/>
  <c r="AF1843" i="4"/>
  <c r="AI1843" i="4"/>
  <c r="AF1844" i="4"/>
  <c r="AI1844" i="4"/>
  <c r="AF1845" i="4"/>
  <c r="AI1845" i="4"/>
  <c r="AF1846" i="4"/>
  <c r="AI1846" i="4"/>
  <c r="AF1848" i="4"/>
  <c r="AI1848" i="4"/>
  <c r="AF1849" i="4"/>
  <c r="AI1849" i="4"/>
  <c r="AG1856" i="4" l="1"/>
  <c r="L33" i="7" s="1"/>
  <c r="D1856" i="4"/>
  <c r="L32" i="7" s="1"/>
  <c r="AG1841" i="4"/>
  <c r="AG1842" i="4"/>
  <c r="Z1856" i="4"/>
  <c r="AG1843" i="4"/>
  <c r="AG1849" i="4"/>
  <c r="AG1844" i="4"/>
  <c r="AG1845" i="4"/>
  <c r="AG1846" i="4"/>
  <c r="AG1848" i="4"/>
  <c r="AF1850" i="4" l="1"/>
  <c r="AI1850" i="4"/>
  <c r="AF1851" i="4"/>
  <c r="AI1851" i="4"/>
  <c r="AF1837" i="4"/>
  <c r="AI1837" i="4"/>
  <c r="AF1838" i="4"/>
  <c r="AI1838" i="4"/>
  <c r="AF1839" i="4"/>
  <c r="AI1839" i="4"/>
  <c r="AG1850" i="4" l="1"/>
  <c r="AG1851" i="4"/>
  <c r="AG1837" i="4"/>
  <c r="AG1838" i="4"/>
  <c r="AG1839" i="4"/>
  <c r="W1447" i="3" l="1"/>
  <c r="V1447" i="3" s="1"/>
  <c r="U1447" i="3"/>
  <c r="S1447" i="3"/>
  <c r="N1447" i="3"/>
  <c r="W1446" i="3"/>
  <c r="V1446" i="3" s="1"/>
  <c r="U1446" i="3"/>
  <c r="S1446" i="3"/>
  <c r="N1446" i="3"/>
  <c r="R1446" i="3" s="1"/>
  <c r="W1445" i="3"/>
  <c r="V1445" i="3" s="1"/>
  <c r="U1445" i="3"/>
  <c r="S1445" i="3"/>
  <c r="N1445" i="3"/>
  <c r="R1445" i="3" s="1"/>
  <c r="W1444" i="3"/>
  <c r="V1444" i="3" s="1"/>
  <c r="U1444" i="3"/>
  <c r="S1444" i="3"/>
  <c r="N1444" i="3"/>
  <c r="W1443" i="3"/>
  <c r="AH2105" i="4" s="1"/>
  <c r="U1443" i="3"/>
  <c r="S1443" i="3"/>
  <c r="N1443" i="3"/>
  <c r="P1443" i="3" s="1"/>
  <c r="W1442" i="3"/>
  <c r="AH2104" i="4" s="1"/>
  <c r="U1442" i="3"/>
  <c r="S1442" i="3"/>
  <c r="N1442" i="3"/>
  <c r="P1442" i="3" s="1"/>
  <c r="W1441" i="3"/>
  <c r="AH2103" i="4" s="1"/>
  <c r="U1441" i="3"/>
  <c r="S1441" i="3"/>
  <c r="N1441" i="3"/>
  <c r="R1441" i="3" s="1"/>
  <c r="W1440" i="3"/>
  <c r="AH2102" i="4" s="1"/>
  <c r="U1440" i="3"/>
  <c r="S1440" i="3"/>
  <c r="N1440" i="3"/>
  <c r="W1439" i="3"/>
  <c r="AH2101" i="4" s="1"/>
  <c r="W1438" i="3"/>
  <c r="V1438" i="3" s="1"/>
  <c r="U1438" i="3"/>
  <c r="S1438" i="3"/>
  <c r="N1438" i="3"/>
  <c r="R1438" i="3" s="1"/>
  <c r="W1437" i="3"/>
  <c r="AH2100" i="4" s="1"/>
  <c r="U1437" i="3"/>
  <c r="S1437" i="3"/>
  <c r="N1437" i="3"/>
  <c r="R1437" i="3" s="1"/>
  <c r="W1436" i="3"/>
  <c r="V1436" i="3" s="1"/>
  <c r="U1436" i="3"/>
  <c r="S1436" i="3"/>
  <c r="N1436" i="3"/>
  <c r="W1435" i="3"/>
  <c r="AH2099" i="4" s="1"/>
  <c r="W1434" i="3"/>
  <c r="AH2098" i="4" s="1"/>
  <c r="U1434" i="3"/>
  <c r="S1434" i="3"/>
  <c r="N1434" i="3"/>
  <c r="R1434" i="3" s="1"/>
  <c r="W1433" i="3"/>
  <c r="AH2097" i="4" s="1"/>
  <c r="U1433" i="3"/>
  <c r="S1433" i="3"/>
  <c r="N1433" i="3"/>
  <c r="R1433" i="3" s="1"/>
  <c r="W1432" i="3"/>
  <c r="V1432" i="3" s="1"/>
  <c r="U1432" i="3"/>
  <c r="S1432" i="3"/>
  <c r="N1432" i="3"/>
  <c r="W1431" i="3"/>
  <c r="AH2096" i="4" s="1"/>
  <c r="U1431" i="3"/>
  <c r="S1431" i="3"/>
  <c r="N1431" i="3"/>
  <c r="P1431" i="3" s="1"/>
  <c r="W1430" i="3"/>
  <c r="AH2095" i="4" s="1"/>
  <c r="U1430" i="3"/>
  <c r="S1430" i="3"/>
  <c r="N1430" i="3"/>
  <c r="R1430" i="3" s="1"/>
  <c r="W1429" i="3"/>
  <c r="U1429" i="3"/>
  <c r="S1429" i="3"/>
  <c r="N1429" i="3"/>
  <c r="R1429" i="3" s="1"/>
  <c r="W1428" i="3"/>
  <c r="V1428" i="3" s="1"/>
  <c r="U1428" i="3"/>
  <c r="S1428" i="3"/>
  <c r="N1428" i="3"/>
  <c r="P1428" i="3" s="1"/>
  <c r="W1427" i="3"/>
  <c r="V1427" i="3" s="1"/>
  <c r="U1427" i="3"/>
  <c r="S1427" i="3"/>
  <c r="N1427" i="3"/>
  <c r="P1427" i="3" s="1"/>
  <c r="U1426" i="3"/>
  <c r="S1426" i="3"/>
  <c r="N1426" i="3"/>
  <c r="R1426" i="3" s="1"/>
  <c r="W1425" i="3"/>
  <c r="AH2106" i="4" s="1"/>
  <c r="U1425" i="3"/>
  <c r="S1425" i="3"/>
  <c r="N1425" i="3"/>
  <c r="W1424" i="3"/>
  <c r="AH2452" i="4" s="1"/>
  <c r="U1424" i="3"/>
  <c r="W1423" i="3"/>
  <c r="W1422" i="3"/>
  <c r="V1422" i="3" s="1"/>
  <c r="U1422" i="3"/>
  <c r="S1422" i="3"/>
  <c r="N1422" i="3"/>
  <c r="R1422" i="3" s="1"/>
  <c r="W1421" i="3"/>
  <c r="V1421" i="3" s="1"/>
  <c r="U1421" i="3"/>
  <c r="S1421" i="3"/>
  <c r="N1421" i="3"/>
  <c r="W1420" i="3"/>
  <c r="V1420" i="3" s="1"/>
  <c r="U1420" i="3"/>
  <c r="S1420" i="3"/>
  <c r="N1420" i="3"/>
  <c r="P1420" i="3" s="1"/>
  <c r="U1419" i="3"/>
  <c r="S1419" i="3"/>
  <c r="N1419" i="3"/>
  <c r="P1419" i="3" s="1"/>
  <c r="W1418" i="3"/>
  <c r="U1418" i="3"/>
  <c r="S1418" i="3"/>
  <c r="N1418" i="3"/>
  <c r="R1418" i="3" s="1"/>
  <c r="W1417" i="3"/>
  <c r="AH2069" i="4" s="1"/>
  <c r="U1417" i="3"/>
  <c r="S1417" i="3"/>
  <c r="N1417" i="3"/>
  <c r="W1416" i="3"/>
  <c r="AH2071" i="4" s="1"/>
  <c r="U1416" i="3"/>
  <c r="S1416" i="3"/>
  <c r="N1416" i="3"/>
  <c r="P1416" i="3" s="1"/>
  <c r="W1415" i="3"/>
  <c r="U1415" i="3"/>
  <c r="S1415" i="3"/>
  <c r="N1415" i="3"/>
  <c r="R1415" i="3" s="1"/>
  <c r="W1414" i="3"/>
  <c r="AH2093" i="4" s="1"/>
  <c r="U1414" i="3"/>
  <c r="S1414" i="3"/>
  <c r="N1414" i="3"/>
  <c r="R1414" i="3" s="1"/>
  <c r="W1413" i="3"/>
  <c r="V1413" i="3" s="1"/>
  <c r="U1413" i="3"/>
  <c r="S1413" i="3"/>
  <c r="N1413" i="3"/>
  <c r="W1412" i="3"/>
  <c r="U1412" i="3"/>
  <c r="S1412" i="3"/>
  <c r="N1412" i="3"/>
  <c r="P1412" i="3" s="1"/>
  <c r="W1411" i="3"/>
  <c r="AH2092" i="4" s="1"/>
  <c r="U1411" i="3"/>
  <c r="S1411" i="3"/>
  <c r="N1411" i="3"/>
  <c r="R1411" i="3" s="1"/>
  <c r="W1410" i="3"/>
  <c r="U1410" i="3"/>
  <c r="S1410" i="3"/>
  <c r="N1410" i="3"/>
  <c r="R1410" i="3" s="1"/>
  <c r="W1409" i="3"/>
  <c r="AH2070" i="4" s="1"/>
  <c r="U1409" i="3"/>
  <c r="S1409" i="3"/>
  <c r="N1409" i="3"/>
  <c r="W1408" i="3"/>
  <c r="AH2068" i="4" s="1"/>
  <c r="U1408" i="3"/>
  <c r="S1408" i="3"/>
  <c r="N1408" i="3"/>
  <c r="P1408" i="3" s="1"/>
  <c r="W1407" i="3"/>
  <c r="V1407" i="3" s="1"/>
  <c r="U1407" i="3"/>
  <c r="S1407" i="3"/>
  <c r="N1407" i="3"/>
  <c r="R1407" i="3" s="1"/>
  <c r="W1406" i="3"/>
  <c r="V1406" i="3" s="1"/>
  <c r="U1406" i="3"/>
  <c r="S1406" i="3"/>
  <c r="N1406" i="3"/>
  <c r="W1405" i="3"/>
  <c r="AH2173" i="4" s="1"/>
  <c r="U1405" i="3"/>
  <c r="S1405" i="3"/>
  <c r="N1405" i="3"/>
  <c r="P1405" i="3" s="1"/>
  <c r="W1404" i="3"/>
  <c r="AH2135" i="4" s="1"/>
  <c r="U1404" i="3"/>
  <c r="S1404" i="3"/>
  <c r="N1404" i="3"/>
  <c r="R1404" i="3" s="1"/>
  <c r="W1403" i="3"/>
  <c r="AH2073" i="4" s="1"/>
  <c r="U1403" i="3"/>
  <c r="S1403" i="3"/>
  <c r="R1403" i="3"/>
  <c r="W1402" i="3"/>
  <c r="V1402" i="3" s="1"/>
  <c r="W1401" i="3"/>
  <c r="V1401" i="3" s="1"/>
  <c r="W1400" i="3"/>
  <c r="V1400" i="3" s="1"/>
  <c r="W1399" i="3"/>
  <c r="V1399" i="3" s="1"/>
  <c r="W1398" i="3"/>
  <c r="V1398" i="3" s="1"/>
  <c r="W1397" i="3"/>
  <c r="V1397" i="3" s="1"/>
  <c r="W1396" i="3"/>
  <c r="AH2079" i="4" s="1"/>
  <c r="U1396" i="3"/>
  <c r="S1396" i="3"/>
  <c r="N1396" i="3"/>
  <c r="R1396" i="3" s="1"/>
  <c r="W1394" i="3"/>
  <c r="V1394" i="3" s="1"/>
  <c r="U1394" i="3"/>
  <c r="S1394" i="3"/>
  <c r="N1394" i="3"/>
  <c r="W1393" i="3"/>
  <c r="V1393" i="3" s="1"/>
  <c r="U1393" i="3"/>
  <c r="S1393" i="3"/>
  <c r="N1393" i="3"/>
  <c r="P1393" i="3" s="1"/>
  <c r="W1392" i="3"/>
  <c r="V1392" i="3" s="1"/>
  <c r="U1392" i="3"/>
  <c r="S1392" i="3"/>
  <c r="N1392" i="3"/>
  <c r="P1392" i="3" s="1"/>
  <c r="W1391" i="3"/>
  <c r="AH2043" i="4" s="1"/>
  <c r="U1391" i="3"/>
  <c r="S1391" i="3"/>
  <c r="N1391" i="3"/>
  <c r="R1391" i="3" s="1"/>
  <c r="W1390" i="3"/>
  <c r="V1390" i="3" s="1"/>
  <c r="U1390" i="3"/>
  <c r="S1390" i="3"/>
  <c r="N1390" i="3"/>
  <c r="R1390" i="3" s="1"/>
  <c r="W1389" i="3"/>
  <c r="V1389" i="3" s="1"/>
  <c r="U1389" i="3"/>
  <c r="S1389" i="3"/>
  <c r="N1389" i="3"/>
  <c r="P1389" i="3" s="1"/>
  <c r="W1388" i="3"/>
  <c r="V1388" i="3" s="1"/>
  <c r="U1388" i="3"/>
  <c r="S1388" i="3"/>
  <c r="N1388" i="3"/>
  <c r="R1388" i="3" s="1"/>
  <c r="W1387" i="3"/>
  <c r="V1387" i="3" s="1"/>
  <c r="U1387" i="3"/>
  <c r="S1387" i="3"/>
  <c r="N1387" i="3"/>
  <c r="R1387" i="3" s="1"/>
  <c r="W1386" i="3"/>
  <c r="AH2033" i="4" s="1"/>
  <c r="U1386" i="3"/>
  <c r="S1386" i="3"/>
  <c r="N1386" i="3"/>
  <c r="R1386" i="3" s="1"/>
  <c r="W1385" i="3"/>
  <c r="V1385" i="3" s="1"/>
  <c r="U1385" i="3"/>
  <c r="S1385" i="3"/>
  <c r="N1385" i="3"/>
  <c r="P1385" i="3" s="1"/>
  <c r="W1384" i="3"/>
  <c r="AH2041" i="4" s="1"/>
  <c r="U1384" i="3"/>
  <c r="S1384" i="3"/>
  <c r="N1384" i="3"/>
  <c r="R1384" i="3" s="1"/>
  <c r="W1383" i="3"/>
  <c r="AH2056" i="4" s="1"/>
  <c r="U1383" i="3"/>
  <c r="S1383" i="3"/>
  <c r="N1383" i="3"/>
  <c r="R1383" i="3" s="1"/>
  <c r="W1382" i="3"/>
  <c r="AH1964" i="4" s="1"/>
  <c r="U1382" i="3"/>
  <c r="S1382" i="3"/>
  <c r="N1382" i="3"/>
  <c r="R1382" i="3" s="1"/>
  <c r="W1381" i="3"/>
  <c r="V1381" i="3" s="1"/>
  <c r="U1381" i="3"/>
  <c r="S1381" i="3"/>
  <c r="N1381" i="3"/>
  <c r="P1381" i="3" s="1"/>
  <c r="W1380" i="3"/>
  <c r="AH1994" i="4" s="1"/>
  <c r="U1380" i="3"/>
  <c r="S1380" i="3"/>
  <c r="N1380" i="3"/>
  <c r="R1380" i="3" s="1"/>
  <c r="W1379" i="3"/>
  <c r="AH1989" i="4" s="1"/>
  <c r="U1379" i="3"/>
  <c r="W1378" i="3"/>
  <c r="AH2032" i="4" s="1"/>
  <c r="U1378" i="3"/>
  <c r="S1378" i="3"/>
  <c r="N1378" i="3"/>
  <c r="R1378" i="3" s="1"/>
  <c r="W1377" i="3"/>
  <c r="AH2031" i="4" s="1"/>
  <c r="U1377" i="3"/>
  <c r="S1377" i="3"/>
  <c r="N1377" i="3"/>
  <c r="P1377" i="3" s="1"/>
  <c r="W1376" i="3"/>
  <c r="AH2030" i="4" s="1"/>
  <c r="U1376" i="3"/>
  <c r="S1376" i="3"/>
  <c r="N1376" i="3"/>
  <c r="R1376" i="3" s="1"/>
  <c r="W1375" i="3"/>
  <c r="AH2029" i="4" s="1"/>
  <c r="U1375" i="3"/>
  <c r="S1375" i="3"/>
  <c r="N1375" i="3"/>
  <c r="R1375" i="3" s="1"/>
  <c r="W1374" i="3"/>
  <c r="AH2028" i="4" s="1"/>
  <c r="U1374" i="3"/>
  <c r="S1374" i="3"/>
  <c r="N1374" i="3"/>
  <c r="R1374" i="3" s="1"/>
  <c r="W1373" i="3"/>
  <c r="AH1993" i="4" s="1"/>
  <c r="U1373" i="3"/>
  <c r="S1373" i="3"/>
  <c r="N1373" i="3"/>
  <c r="P1373" i="3" s="1"/>
  <c r="W1372" i="3"/>
  <c r="AH2027" i="4" s="1"/>
  <c r="U1372" i="3"/>
  <c r="S1372" i="3"/>
  <c r="N1372" i="3"/>
  <c r="R1372" i="3" s="1"/>
  <c r="W1371" i="3"/>
  <c r="AH2026" i="4" s="1"/>
  <c r="U1371" i="3"/>
  <c r="W1370" i="3"/>
  <c r="V1370" i="3" s="1"/>
  <c r="U1370" i="3"/>
  <c r="S1370" i="3"/>
  <c r="N1370" i="3"/>
  <c r="R1370" i="3" s="1"/>
  <c r="W1369" i="3"/>
  <c r="V1369" i="3" s="1"/>
  <c r="U1369" i="3"/>
  <c r="S1369" i="3"/>
  <c r="N1369" i="3"/>
  <c r="P1369" i="3" s="1"/>
  <c r="W1368" i="3"/>
  <c r="V1368" i="3" s="1"/>
  <c r="U1368" i="3"/>
  <c r="S1368" i="3"/>
  <c r="N1368" i="3"/>
  <c r="R1368" i="3" s="1"/>
  <c r="W1367" i="3"/>
  <c r="V1367" i="3" s="1"/>
  <c r="U1367" i="3"/>
  <c r="S1367" i="3"/>
  <c r="N1367" i="3"/>
  <c r="R1367" i="3" s="1"/>
  <c r="W1366" i="3"/>
  <c r="AH2042" i="4" s="1"/>
  <c r="U1366" i="3"/>
  <c r="S1366" i="3"/>
  <c r="N1366" i="3"/>
  <c r="R1366" i="3" s="1"/>
  <c r="W1365" i="3"/>
  <c r="AH1999" i="4" s="1"/>
  <c r="U1365" i="3"/>
  <c r="S1365" i="3"/>
  <c r="N1365" i="3"/>
  <c r="P1365" i="3" s="1"/>
  <c r="W1364" i="3"/>
  <c r="U1364" i="3"/>
  <c r="S1364" i="3"/>
  <c r="N1364" i="3"/>
  <c r="P1364" i="3" s="1"/>
  <c r="W1363" i="3"/>
  <c r="U1363" i="3"/>
  <c r="S1363" i="3"/>
  <c r="N1363" i="3"/>
  <c r="P1363" i="3" s="1"/>
  <c r="W1362" i="3"/>
  <c r="U1362" i="3"/>
  <c r="S1362" i="3"/>
  <c r="N1362" i="3"/>
  <c r="R1362" i="3" s="1"/>
  <c r="W1361" i="3"/>
  <c r="AH1992" i="4" s="1"/>
  <c r="U1361" i="3"/>
  <c r="S1361" i="3"/>
  <c r="N1361" i="3"/>
  <c r="P1361" i="3" s="1"/>
  <c r="W1360" i="3"/>
  <c r="AH1991" i="4" s="1"/>
  <c r="U1360" i="3"/>
  <c r="S1360" i="3"/>
  <c r="N1360" i="3"/>
  <c r="R1360" i="3" s="1"/>
  <c r="W1359" i="3"/>
  <c r="AH1988" i="4" s="1"/>
  <c r="U1359" i="3"/>
  <c r="S1359" i="3"/>
  <c r="N1359" i="3"/>
  <c r="R1359" i="3" s="1"/>
  <c r="W1358" i="3"/>
  <c r="V1358" i="3" s="1"/>
  <c r="U1358" i="3"/>
  <c r="S1358" i="3"/>
  <c r="N1358" i="3"/>
  <c r="R1358" i="3" s="1"/>
  <c r="W1357" i="3"/>
  <c r="V1357" i="3" s="1"/>
  <c r="U1357" i="3"/>
  <c r="S1357" i="3"/>
  <c r="N1357" i="3"/>
  <c r="P1357" i="3" s="1"/>
  <c r="W1356" i="3"/>
  <c r="AH1987" i="4" s="1"/>
  <c r="U1356" i="3"/>
  <c r="S1356" i="3"/>
  <c r="N1356" i="3"/>
  <c r="P1356" i="3" s="1"/>
  <c r="W1355" i="3"/>
  <c r="AH1985" i="4" s="1"/>
  <c r="U1355" i="3"/>
  <c r="S1355" i="3"/>
  <c r="N1355" i="3"/>
  <c r="R1355" i="3" s="1"/>
  <c r="W1354" i="3"/>
  <c r="AH1986" i="4" s="1"/>
  <c r="U1354" i="3"/>
  <c r="S1354" i="3"/>
  <c r="N1354" i="3"/>
  <c r="R1354" i="3" s="1"/>
  <c r="W1353" i="3"/>
  <c r="AH1990" i="4" s="1"/>
  <c r="U1353" i="3"/>
  <c r="S1353" i="3"/>
  <c r="N1353" i="3"/>
  <c r="P1353" i="3" s="1"/>
  <c r="W1352" i="3"/>
  <c r="U1352" i="3"/>
  <c r="S1352" i="3"/>
  <c r="N1352" i="3"/>
  <c r="P1352" i="3" s="1"/>
  <c r="W1351" i="3"/>
  <c r="AH2023" i="4" s="1"/>
  <c r="U1351" i="3"/>
  <c r="S1351" i="3"/>
  <c r="N1351" i="3"/>
  <c r="R1351" i="3" s="1"/>
  <c r="W1350" i="3"/>
  <c r="AH1962" i="4" s="1"/>
  <c r="U1350" i="3"/>
  <c r="S1350" i="3"/>
  <c r="N1350" i="3"/>
  <c r="P1350" i="3" s="1"/>
  <c r="W1349" i="3"/>
  <c r="V1349" i="3" s="1"/>
  <c r="U1349" i="3"/>
  <c r="S1349" i="3"/>
  <c r="N1349" i="3"/>
  <c r="R1349" i="3" s="1"/>
  <c r="W1348" i="3"/>
  <c r="V1348" i="3" s="1"/>
  <c r="U1348" i="3"/>
  <c r="S1348" i="3"/>
  <c r="N1348" i="3"/>
  <c r="P1348" i="3" s="1"/>
  <c r="W1347" i="3"/>
  <c r="AH1956" i="4" s="1"/>
  <c r="U1347" i="3"/>
  <c r="S1347" i="3"/>
  <c r="N1347" i="3"/>
  <c r="R1347" i="3" s="1"/>
  <c r="W1346" i="3"/>
  <c r="V1346" i="3" s="1"/>
  <c r="U1346" i="3"/>
  <c r="S1346" i="3"/>
  <c r="N1346" i="3"/>
  <c r="P1346" i="3" s="1"/>
  <c r="W1345" i="3"/>
  <c r="V1345" i="3" s="1"/>
  <c r="U1345" i="3"/>
  <c r="S1345" i="3"/>
  <c r="N1345" i="3"/>
  <c r="R1345" i="3" s="1"/>
  <c r="W1344" i="3"/>
  <c r="V1344" i="3" s="1"/>
  <c r="U1344" i="3"/>
  <c r="S1344" i="3"/>
  <c r="W1343" i="3"/>
  <c r="AH2000" i="4" s="1"/>
  <c r="U1343" i="3"/>
  <c r="W1342" i="3"/>
  <c r="AH2001" i="4" s="1"/>
  <c r="U1342" i="3"/>
  <c r="S1342" i="3"/>
  <c r="W1341" i="3"/>
  <c r="AH2002" i="4" s="1"/>
  <c r="U1341" i="3"/>
  <c r="S1341" i="3"/>
  <c r="N1341" i="3"/>
  <c r="R1341" i="3" s="1"/>
  <c r="W1340" i="3"/>
  <c r="AH2004" i="4" s="1"/>
  <c r="W1339" i="3"/>
  <c r="AH2005" i="4" s="1"/>
  <c r="U1339" i="3"/>
  <c r="W1338" i="3"/>
  <c r="AH2003" i="4" s="1"/>
  <c r="U1338" i="3"/>
  <c r="S1338" i="3"/>
  <c r="N1338" i="3"/>
  <c r="R1338" i="3" s="1"/>
  <c r="W1337" i="3"/>
  <c r="AH1972" i="4" s="1"/>
  <c r="U1337" i="3"/>
  <c r="W1336" i="3"/>
  <c r="AH1971" i="4" s="1"/>
  <c r="U1336" i="3"/>
  <c r="W1335" i="3"/>
  <c r="AH1970" i="4" s="1"/>
  <c r="U1335" i="3"/>
  <c r="W1334" i="3"/>
  <c r="AH1969" i="4" s="1"/>
  <c r="U1334" i="3"/>
  <c r="S1334" i="3"/>
  <c r="N1334" i="3"/>
  <c r="R1334" i="3" s="1"/>
  <c r="W1333" i="3"/>
  <c r="AH1968" i="4" s="1"/>
  <c r="U1333" i="3"/>
  <c r="W1332" i="3"/>
  <c r="AH1967" i="4" s="1"/>
  <c r="U1332" i="3"/>
  <c r="W1331" i="3"/>
  <c r="AH1974" i="4" s="1"/>
  <c r="W1330" i="3"/>
  <c r="AH1973" i="4" s="1"/>
  <c r="U1330" i="3"/>
  <c r="S1330" i="3"/>
  <c r="N1330" i="3"/>
  <c r="R1330" i="3" s="1"/>
  <c r="W1329" i="3"/>
  <c r="AH1976" i="4" s="1"/>
  <c r="U1329" i="3"/>
  <c r="W1328" i="3"/>
  <c r="AH1975" i="4" s="1"/>
  <c r="U1328" i="3"/>
  <c r="W1327" i="3"/>
  <c r="U1327" i="3"/>
  <c r="S1327" i="3"/>
  <c r="N1327" i="3"/>
  <c r="R1327" i="3" s="1"/>
  <c r="W1326" i="3"/>
  <c r="AH1955" i="4" s="1"/>
  <c r="U1326" i="3"/>
  <c r="S1326" i="3"/>
  <c r="N1326" i="3"/>
  <c r="R1326" i="3" s="1"/>
  <c r="W1325" i="3"/>
  <c r="U1325" i="3"/>
  <c r="S1325" i="3"/>
  <c r="N1325" i="3"/>
  <c r="P1325" i="3" s="1"/>
  <c r="W1324" i="3"/>
  <c r="AH1954" i="4" s="1"/>
  <c r="U1324" i="3"/>
  <c r="S1324" i="3"/>
  <c r="N1324" i="3"/>
  <c r="P1324" i="3" s="1"/>
  <c r="W1323" i="3"/>
  <c r="AH1961" i="4" s="1"/>
  <c r="U1323" i="3"/>
  <c r="S1323" i="3"/>
  <c r="N1323" i="3"/>
  <c r="R1323" i="3" s="1"/>
  <c r="W1322" i="3"/>
  <c r="AH1960" i="4" s="1"/>
  <c r="U1322" i="3"/>
  <c r="S1322" i="3"/>
  <c r="N1322" i="3"/>
  <c r="R1322" i="3" s="1"/>
  <c r="W1321" i="3"/>
  <c r="AH1958" i="4" s="1"/>
  <c r="U1321" i="3"/>
  <c r="S1321" i="3"/>
  <c r="N1321" i="3"/>
  <c r="P1321" i="3" s="1"/>
  <c r="W1320" i="3"/>
  <c r="AH1957" i="4" s="1"/>
  <c r="U1320" i="3"/>
  <c r="S1320" i="3"/>
  <c r="R1320" i="3"/>
  <c r="P1320" i="3"/>
  <c r="W1319" i="3"/>
  <c r="AH1959" i="4" s="1"/>
  <c r="U1319" i="3"/>
  <c r="S1319" i="3"/>
  <c r="N1319" i="3"/>
  <c r="R1319" i="3" s="1"/>
  <c r="AF1835" i="4"/>
  <c r="AI1835" i="4"/>
  <c r="AF1853" i="4"/>
  <c r="AI1853" i="4"/>
  <c r="AF1828" i="4"/>
  <c r="AI1828" i="4"/>
  <c r="AF1829" i="4"/>
  <c r="AI1829" i="4"/>
  <c r="AF1830" i="4"/>
  <c r="AI1830" i="4"/>
  <c r="AF1831" i="4"/>
  <c r="AI1831" i="4"/>
  <c r="AF1832" i="4"/>
  <c r="AI1832" i="4"/>
  <c r="AF1833" i="4"/>
  <c r="AI1833" i="4"/>
  <c r="AF1854" i="4"/>
  <c r="AI1854" i="4"/>
  <c r="AF1827" i="4"/>
  <c r="AI1827" i="4"/>
  <c r="AF1824" i="4"/>
  <c r="AI1824" i="4"/>
  <c r="AF1825" i="4"/>
  <c r="AI1825" i="4"/>
  <c r="AF1826" i="4"/>
  <c r="AI1826" i="4"/>
  <c r="AF1823" i="4"/>
  <c r="AI1823" i="4"/>
  <c r="AI1855" i="4"/>
  <c r="AH1855" i="4"/>
  <c r="AI1820" i="4"/>
  <c r="AH1820" i="4"/>
  <c r="AF1820" i="4"/>
  <c r="AG1820" i="4" s="1"/>
  <c r="AI1818" i="4"/>
  <c r="AH1818" i="4"/>
  <c r="AF1818" i="4"/>
  <c r="AG1818" i="4" s="1"/>
  <c r="AI1817" i="4"/>
  <c r="AH1817" i="4"/>
  <c r="Y1817" i="4"/>
  <c r="W1817" i="4"/>
  <c r="I1817" i="4"/>
  <c r="H1817" i="4"/>
  <c r="G1817" i="4"/>
  <c r="F1817" i="4"/>
  <c r="K31" i="7" s="1"/>
  <c r="U1258" i="3"/>
  <c r="S1258" i="3"/>
  <c r="N1258" i="3"/>
  <c r="P1258" i="3" s="1"/>
  <c r="U1256" i="3"/>
  <c r="S1256" i="3"/>
  <c r="N1256" i="3"/>
  <c r="P1256" i="3" s="1"/>
  <c r="AD1794" i="4"/>
  <c r="E195" i="6"/>
  <c r="F195" i="6" s="1"/>
  <c r="E194" i="6"/>
  <c r="F194" i="6" s="1"/>
  <c r="E193" i="6"/>
  <c r="F193" i="6" s="1"/>
  <c r="E192" i="6"/>
  <c r="F192" i="6" s="1"/>
  <c r="E191" i="6"/>
  <c r="F191" i="6" s="1"/>
  <c r="AF1807" i="4"/>
  <c r="AI1807" i="4"/>
  <c r="AF1805" i="4"/>
  <c r="AI1805" i="4"/>
  <c r="V1068" i="3"/>
  <c r="AF1809" i="4"/>
  <c r="AI1809" i="4"/>
  <c r="AF1810" i="4"/>
  <c r="AI1810" i="4"/>
  <c r="AF1806" i="4"/>
  <c r="AI1806" i="4"/>
  <c r="AF1812" i="4"/>
  <c r="AI1812" i="4"/>
  <c r="AF1813" i="4"/>
  <c r="AI1813" i="4"/>
  <c r="AF1815" i="4"/>
  <c r="AI1815" i="4"/>
  <c r="V1410" i="3" l="1"/>
  <c r="AH2009" i="4"/>
  <c r="AH2262" i="4"/>
  <c r="AH2339" i="4"/>
  <c r="V1429" i="3"/>
  <c r="AH2017" i="4"/>
  <c r="AH2382" i="4"/>
  <c r="V1426" i="3"/>
  <c r="V1419" i="3"/>
  <c r="AH2247" i="4"/>
  <c r="AH2153" i="4"/>
  <c r="V1326" i="3"/>
  <c r="AH2019" i="4"/>
  <c r="AH2072" i="4"/>
  <c r="V1352" i="3"/>
  <c r="AH2076" i="4"/>
  <c r="V1404" i="3"/>
  <c r="V1324" i="3"/>
  <c r="V1328" i="3"/>
  <c r="P1386" i="3"/>
  <c r="AH2074" i="4"/>
  <c r="AH2067" i="4"/>
  <c r="V1339" i="3"/>
  <c r="V1330" i="3"/>
  <c r="V1332" i="3"/>
  <c r="V1351" i="3"/>
  <c r="V1366" i="3"/>
  <c r="V1375" i="3"/>
  <c r="R1419" i="3"/>
  <c r="V1362" i="3"/>
  <c r="AH2007" i="4"/>
  <c r="V1364" i="3"/>
  <c r="AH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H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H1996" i="4"/>
  <c r="V1414" i="3"/>
  <c r="V1415" i="3"/>
  <c r="V1416" i="3"/>
  <c r="V1417" i="3"/>
  <c r="AH1997" i="4"/>
  <c r="AH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H1940" i="4"/>
  <c r="AH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H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G1835" i="4"/>
  <c r="R1385" i="3"/>
  <c r="P1391" i="3"/>
  <c r="R1413" i="3"/>
  <c r="P1413" i="3"/>
  <c r="R1421" i="3"/>
  <c r="P1421" i="3"/>
  <c r="P1429" i="3"/>
  <c r="R1436" i="3"/>
  <c r="P1436" i="3"/>
  <c r="P1445" i="3"/>
  <c r="AG1853" i="4"/>
  <c r="P1354" i="3"/>
  <c r="R1357" i="3"/>
  <c r="P1370" i="3"/>
  <c r="R1373" i="3"/>
  <c r="P1426" i="3"/>
  <c r="R1432" i="3"/>
  <c r="P1432" i="3"/>
  <c r="P1441" i="3"/>
  <c r="R1447" i="3"/>
  <c r="P1447" i="3"/>
  <c r="AG1828" i="4"/>
  <c r="AG1833" i="4"/>
  <c r="AG1829" i="4"/>
  <c r="AG1854" i="4"/>
  <c r="AG1830" i="4"/>
  <c r="AG1827" i="4"/>
  <c r="AG1831" i="4"/>
  <c r="AG1832" i="4"/>
  <c r="D1817" i="4"/>
  <c r="K32" i="7" s="1"/>
  <c r="AG1825" i="4"/>
  <c r="AG1826" i="4"/>
  <c r="AG1824" i="4"/>
  <c r="AG1823" i="4"/>
  <c r="Z1817" i="4"/>
  <c r="R1256" i="3"/>
  <c r="AG1807" i="4"/>
  <c r="AG1805" i="4"/>
  <c r="AG1806" i="4"/>
  <c r="AG1810" i="4"/>
  <c r="AG1809" i="4"/>
  <c r="AG1812" i="4"/>
  <c r="AG1813" i="4"/>
  <c r="AG1815" i="4"/>
  <c r="AF1804" i="4"/>
  <c r="AI1804" i="4"/>
  <c r="AF1803" i="4"/>
  <c r="AI1803" i="4"/>
  <c r="AF1802" i="4"/>
  <c r="AI1802" i="4"/>
  <c r="AF1801" i="4"/>
  <c r="AI1801" i="4"/>
  <c r="AG1817" i="4" l="1"/>
  <c r="K33" i="7" s="1"/>
  <c r="AG1803" i="4"/>
  <c r="AG1804" i="4"/>
  <c r="AG1802" i="4"/>
  <c r="AG1801" i="4"/>
  <c r="AF1797" i="4"/>
  <c r="AI1797" i="4"/>
  <c r="AF1800" i="4"/>
  <c r="AI1800" i="4"/>
  <c r="AF1799" i="4"/>
  <c r="AI1799" i="4"/>
  <c r="AG1799" i="4" l="1"/>
  <c r="AG1800" i="4"/>
  <c r="AG1797" i="4"/>
  <c r="AD1762" i="4"/>
  <c r="W1294" i="3"/>
  <c r="AH1917" i="4" s="1"/>
  <c r="U1294" i="3"/>
  <c r="S1294" i="3"/>
  <c r="N1294" i="3"/>
  <c r="R1294" i="3" s="1"/>
  <c r="W1293" i="3"/>
  <c r="AH1926" i="4" s="1"/>
  <c r="U1293" i="3"/>
  <c r="S1293" i="3"/>
  <c r="N1293" i="3"/>
  <c r="P1293" i="3" s="1"/>
  <c r="W1318" i="3"/>
  <c r="AH1963" i="4" s="1"/>
  <c r="U1318" i="3"/>
  <c r="S1318" i="3"/>
  <c r="N1318" i="3"/>
  <c r="P1318" i="3" s="1"/>
  <c r="W1317" i="3"/>
  <c r="V1317" i="3" s="1"/>
  <c r="U1317" i="3"/>
  <c r="S1317" i="3"/>
  <c r="N1317" i="3"/>
  <c r="R1317" i="3" s="1"/>
  <c r="W1316" i="3"/>
  <c r="AH1933" i="4" s="1"/>
  <c r="U1316" i="3"/>
  <c r="S1316" i="3"/>
  <c r="N1316" i="3"/>
  <c r="R1316" i="3" s="1"/>
  <c r="W1315" i="3"/>
  <c r="V1315" i="3" s="1"/>
  <c r="U1315" i="3"/>
  <c r="S1315" i="3"/>
  <c r="N1315" i="3"/>
  <c r="P1315" i="3" s="1"/>
  <c r="W1314" i="3"/>
  <c r="AH1930" i="4" s="1"/>
  <c r="U1314" i="3"/>
  <c r="S1314" i="3"/>
  <c r="N1314" i="3"/>
  <c r="P1314" i="3" s="1"/>
  <c r="W1313" i="3"/>
  <c r="U1313" i="3"/>
  <c r="S1313" i="3"/>
  <c r="N1313" i="3"/>
  <c r="R1313" i="3" s="1"/>
  <c r="W1312" i="3"/>
  <c r="AH1932" i="4" s="1"/>
  <c r="U1312" i="3"/>
  <c r="S1312" i="3"/>
  <c r="N1312" i="3"/>
  <c r="R1312" i="3" s="1"/>
  <c r="W1311" i="3"/>
  <c r="V1311" i="3" s="1"/>
  <c r="U1311" i="3"/>
  <c r="S1311" i="3"/>
  <c r="N1311" i="3"/>
  <c r="P1311" i="3" s="1"/>
  <c r="W1310" i="3"/>
  <c r="AH1937" i="4" s="1"/>
  <c r="U1310" i="3"/>
  <c r="S1310" i="3"/>
  <c r="N1310" i="3"/>
  <c r="P1310" i="3" s="1"/>
  <c r="W1309" i="3"/>
  <c r="AH1911" i="4" s="1"/>
  <c r="U1309" i="3"/>
  <c r="S1309" i="3"/>
  <c r="N1309" i="3"/>
  <c r="P1309" i="3" s="1"/>
  <c r="W1308" i="3"/>
  <c r="AH1936" i="4" s="1"/>
  <c r="U1308" i="3"/>
  <c r="S1308" i="3"/>
  <c r="N1308" i="3"/>
  <c r="R1308" i="3" s="1"/>
  <c r="W1307" i="3"/>
  <c r="V1307" i="3" s="1"/>
  <c r="U1307" i="3"/>
  <c r="S1307" i="3"/>
  <c r="N1307" i="3"/>
  <c r="P1307" i="3" s="1"/>
  <c r="W1306" i="3"/>
  <c r="AH2021" i="4" s="1"/>
  <c r="U1306" i="3"/>
  <c r="S1306" i="3"/>
  <c r="N1306" i="3"/>
  <c r="P1306" i="3" s="1"/>
  <c r="W1305" i="3"/>
  <c r="V1305" i="3" s="1"/>
  <c r="U1305" i="3"/>
  <c r="S1305" i="3"/>
  <c r="N1305" i="3"/>
  <c r="P1305" i="3" s="1"/>
  <c r="W1304" i="3"/>
  <c r="AH1935" i="4" s="1"/>
  <c r="U1304" i="3"/>
  <c r="S1304" i="3"/>
  <c r="N1304" i="3"/>
  <c r="R1304" i="3" s="1"/>
  <c r="W1303" i="3"/>
  <c r="AH1934" i="4" s="1"/>
  <c r="U1303" i="3"/>
  <c r="S1303" i="3"/>
  <c r="N1303" i="3"/>
  <c r="P1303" i="3" s="1"/>
  <c r="W1302" i="3"/>
  <c r="V1302" i="3" s="1"/>
  <c r="U1302" i="3"/>
  <c r="S1302" i="3"/>
  <c r="N1302" i="3"/>
  <c r="P1302" i="3" s="1"/>
  <c r="W1301" i="3"/>
  <c r="U1301" i="3"/>
  <c r="S1301" i="3"/>
  <c r="N1301" i="3"/>
  <c r="P1301" i="3" s="1"/>
  <c r="W1300" i="3"/>
  <c r="AH1835" i="4" s="1"/>
  <c r="U1300" i="3"/>
  <c r="S1300" i="3"/>
  <c r="N1300" i="3"/>
  <c r="P1300" i="3" s="1"/>
  <c r="W1299" i="3"/>
  <c r="AH1941" i="4" s="1"/>
  <c r="U1299" i="3"/>
  <c r="S1299" i="3"/>
  <c r="N1299" i="3"/>
  <c r="P1299" i="3" s="1"/>
  <c r="W1298" i="3"/>
  <c r="U1298" i="3"/>
  <c r="S1298" i="3"/>
  <c r="N1298" i="3"/>
  <c r="P1298" i="3" s="1"/>
  <c r="W1297" i="3"/>
  <c r="AH1881" i="4" s="1"/>
  <c r="U1297" i="3"/>
  <c r="S1297" i="3"/>
  <c r="N1297" i="3"/>
  <c r="R1297" i="3" s="1"/>
  <c r="W1296" i="3"/>
  <c r="AH1880" i="4" s="1"/>
  <c r="U1296" i="3"/>
  <c r="S1296" i="3"/>
  <c r="N1296" i="3"/>
  <c r="R1296" i="3" s="1"/>
  <c r="W1295" i="3"/>
  <c r="U1295" i="3"/>
  <c r="S1295" i="3"/>
  <c r="N1295" i="3"/>
  <c r="P1295" i="3" s="1"/>
  <c r="E190" i="6"/>
  <c r="F190" i="6" s="1"/>
  <c r="E189" i="6"/>
  <c r="F189" i="6" s="1"/>
  <c r="E188" i="6"/>
  <c r="F188" i="6" s="1"/>
  <c r="E187" i="6"/>
  <c r="F187" i="6" s="1"/>
  <c r="V1298" i="3" l="1"/>
  <c r="AH1938" i="4"/>
  <c r="V1313" i="3"/>
  <c r="AH1923" i="4"/>
  <c r="V1301" i="3"/>
  <c r="AH1896" i="4"/>
  <c r="AH1877" i="4"/>
  <c r="V1309" i="3"/>
  <c r="V1295" i="3"/>
  <c r="AH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F1796" i="4"/>
  <c r="AI1796" i="4"/>
  <c r="AG1796" i="4" l="1"/>
  <c r="AI1816" i="4"/>
  <c r="AH1816" i="4"/>
  <c r="AI1794" i="4"/>
  <c r="AH1794" i="4"/>
  <c r="AF1794" i="4"/>
  <c r="AG1794" i="4" s="1"/>
  <c r="AI1793" i="4"/>
  <c r="AH1793" i="4"/>
  <c r="Y1793" i="4"/>
  <c r="W1793" i="4"/>
  <c r="I1793" i="4"/>
  <c r="H1793" i="4"/>
  <c r="G1793" i="4"/>
  <c r="F1793" i="4"/>
  <c r="J31" i="7" s="1"/>
  <c r="D1793" i="4" l="1"/>
  <c r="J32" i="7" s="1"/>
  <c r="Z1793" i="4"/>
  <c r="AG1793" i="4"/>
  <c r="J33" i="7" s="1"/>
  <c r="AF1780" i="4"/>
  <c r="AI1780" i="4"/>
  <c r="AF1779" i="4"/>
  <c r="AI1779" i="4"/>
  <c r="AF1782" i="4"/>
  <c r="AI1782" i="4"/>
  <c r="AG1779" i="4" l="1"/>
  <c r="AG1780" i="4"/>
  <c r="AG1782" i="4"/>
  <c r="AF1784" i="4"/>
  <c r="AI1784" i="4"/>
  <c r="AF1785" i="4"/>
  <c r="AI1785" i="4"/>
  <c r="AF1786" i="4"/>
  <c r="AI1786" i="4"/>
  <c r="AF1778" i="4"/>
  <c r="AI1778" i="4"/>
  <c r="AG1785" i="4" l="1"/>
  <c r="AG1786" i="4"/>
  <c r="AG1778" i="4"/>
  <c r="AG1784" i="4"/>
  <c r="AF1787" i="4" l="1"/>
  <c r="AI1787" i="4"/>
  <c r="AF1788" i="4"/>
  <c r="AI1788" i="4"/>
  <c r="AF1789" i="4"/>
  <c r="AI1789" i="4"/>
  <c r="AF1777" i="4"/>
  <c r="AI1777" i="4"/>
  <c r="AF1775" i="4"/>
  <c r="AI1775" i="4"/>
  <c r="AF1776" i="4"/>
  <c r="AI1776" i="4"/>
  <c r="AF1774" i="4"/>
  <c r="AI1774" i="4"/>
  <c r="AG1788" i="4" l="1"/>
  <c r="AG1789" i="4"/>
  <c r="AG1777" i="4"/>
  <c r="AG1787" i="4"/>
  <c r="AG1775" i="4"/>
  <c r="AG1776" i="4"/>
  <c r="AG1774" i="4"/>
  <c r="U1264" i="3"/>
  <c r="S1264" i="3"/>
  <c r="N1264" i="3"/>
  <c r="P1264" i="3" s="1"/>
  <c r="U1262" i="3"/>
  <c r="S1262" i="3"/>
  <c r="N1262" i="3"/>
  <c r="P1262" i="3" s="1"/>
  <c r="AF1772" i="4"/>
  <c r="AI1772" i="4"/>
  <c r="AF1771" i="4"/>
  <c r="AI1771" i="4"/>
  <c r="AF1770" i="4"/>
  <c r="AI1770" i="4"/>
  <c r="AF1769" i="4"/>
  <c r="AI1769" i="4"/>
  <c r="R1264" i="3" l="1"/>
  <c r="AG1772" i="4"/>
  <c r="R1262" i="3"/>
  <c r="AG1770" i="4"/>
  <c r="AG1769" i="4"/>
  <c r="AG1771" i="4"/>
  <c r="E186" i="6"/>
  <c r="F186" i="6" s="1"/>
  <c r="U1239" i="3"/>
  <c r="S1239" i="3"/>
  <c r="N1239" i="3"/>
  <c r="R1239" i="3" s="1"/>
  <c r="AF1791" i="4"/>
  <c r="AI1791" i="4"/>
  <c r="P1239" i="3" l="1"/>
  <c r="AG1791" i="4"/>
  <c r="AF1768" i="4" l="1"/>
  <c r="AI1768" i="4"/>
  <c r="AF1767" i="4"/>
  <c r="AI1767" i="4"/>
  <c r="AF1765" i="4"/>
  <c r="AI1765" i="4"/>
  <c r="AF1764" i="4"/>
  <c r="AI1764" i="4"/>
  <c r="AI1792" i="4"/>
  <c r="AH1792" i="4"/>
  <c r="AI1762" i="4"/>
  <c r="AH1762" i="4"/>
  <c r="AF1762" i="4"/>
  <c r="AG1762" i="4" s="1"/>
  <c r="AI1761" i="4"/>
  <c r="AH1761" i="4"/>
  <c r="Y1761" i="4"/>
  <c r="W1761" i="4"/>
  <c r="I1761" i="4"/>
  <c r="H1761" i="4"/>
  <c r="G1761" i="4"/>
  <c r="F1761" i="4"/>
  <c r="I31" i="7" s="1"/>
  <c r="AG1768" i="4" l="1"/>
  <c r="AG1767" i="4"/>
  <c r="AG1765" i="4"/>
  <c r="AG1764" i="4"/>
  <c r="D1761" i="4"/>
  <c r="I32" i="7" s="1"/>
  <c r="Z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X1754" i="4"/>
  <c r="AF1754" i="4"/>
  <c r="AI1754" i="4"/>
  <c r="P1252" i="3" l="1"/>
  <c r="R1251" i="3"/>
  <c r="AG1761" i="4"/>
  <c r="I33" i="7" s="1"/>
  <c r="AG1754" i="4"/>
  <c r="AI1760" i="4"/>
  <c r="AH1760" i="4"/>
  <c r="AI1758" i="4"/>
  <c r="AF1758" i="4"/>
  <c r="AI1757" i="4"/>
  <c r="AF1757" i="4"/>
  <c r="AI1756" i="4"/>
  <c r="AF1756" i="4"/>
  <c r="AI1753" i="4"/>
  <c r="AF1753" i="4"/>
  <c r="AI1752" i="4"/>
  <c r="AF1752" i="4"/>
  <c r="AI1751" i="4"/>
  <c r="AF1751" i="4"/>
  <c r="AI1750" i="4"/>
  <c r="AF1750" i="4"/>
  <c r="AI1749" i="4"/>
  <c r="AF1749" i="4"/>
  <c r="AI1748" i="4"/>
  <c r="AF1748" i="4"/>
  <c r="AI1747" i="4"/>
  <c r="AF1747" i="4"/>
  <c r="AI1746" i="4"/>
  <c r="AF1746" i="4"/>
  <c r="I1729" i="4"/>
  <c r="H1729" i="4"/>
  <c r="G1729" i="4"/>
  <c r="AI1744" i="4"/>
  <c r="AF1744" i="4"/>
  <c r="AI1742" i="4"/>
  <c r="AF1742" i="4"/>
  <c r="AI1741" i="4"/>
  <c r="AF1741" i="4"/>
  <c r="AI1739" i="4"/>
  <c r="AF1739" i="4"/>
  <c r="AI1738" i="4"/>
  <c r="AF1738" i="4"/>
  <c r="AI1737" i="4"/>
  <c r="AF1737" i="4"/>
  <c r="AI1736" i="4"/>
  <c r="AF1736" i="4"/>
  <c r="AI1735" i="4"/>
  <c r="AF1735" i="4"/>
  <c r="AI1734" i="4"/>
  <c r="AF1734" i="4"/>
  <c r="AI1733" i="4"/>
  <c r="AF1733" i="4"/>
  <c r="AI1730" i="4"/>
  <c r="AH1730" i="4"/>
  <c r="AF1730" i="4"/>
  <c r="AG1730" i="4" s="1"/>
  <c r="AI1729" i="4"/>
  <c r="AH1729" i="4"/>
  <c r="Y1729" i="4"/>
  <c r="W1729" i="4"/>
  <c r="F1729" i="4"/>
  <c r="H31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5" i="6"/>
  <c r="F185" i="6" s="1"/>
  <c r="E184" i="6"/>
  <c r="F184" i="6" s="1"/>
  <c r="E183" i="6"/>
  <c r="F183" i="6" s="1"/>
  <c r="E182" i="6"/>
  <c r="F182" i="6" s="1"/>
  <c r="P1261" i="3" l="1"/>
  <c r="R1241" i="3"/>
  <c r="R1242" i="3"/>
  <c r="R1243" i="3"/>
  <c r="R1259" i="3"/>
  <c r="R1265" i="3"/>
  <c r="AG1747" i="4"/>
  <c r="AG1751" i="4"/>
  <c r="AG1750" i="4"/>
  <c r="AG1756" i="4"/>
  <c r="AG1757" i="4"/>
  <c r="Z1729" i="4"/>
  <c r="AG1733" i="4"/>
  <c r="AG1737" i="4"/>
  <c r="AG1742" i="4"/>
  <c r="AG1736" i="4"/>
  <c r="AG1741" i="4"/>
  <c r="AG1748" i="4"/>
  <c r="AG1752" i="4"/>
  <c r="AG1758" i="4"/>
  <c r="AG1735" i="4"/>
  <c r="AG1739" i="4"/>
  <c r="AG1746" i="4"/>
  <c r="AG1738" i="4"/>
  <c r="AG1744" i="4"/>
  <c r="D1729" i="4"/>
  <c r="H32" i="7" s="1"/>
  <c r="AG1749" i="4"/>
  <c r="AG1753" i="4"/>
  <c r="AG1734" i="4"/>
  <c r="P1257" i="3"/>
  <c r="P1263" i="3"/>
  <c r="G1708" i="4"/>
  <c r="H1708" i="4"/>
  <c r="I1708" i="4"/>
  <c r="X1708" i="4"/>
  <c r="AF1708" i="4"/>
  <c r="AI1708" i="4"/>
  <c r="AF1725" i="4"/>
  <c r="AI1725" i="4"/>
  <c r="AF1723" i="4"/>
  <c r="AI1723" i="4"/>
  <c r="G1707" i="4"/>
  <c r="H1707" i="4"/>
  <c r="I1707" i="4"/>
  <c r="X1707" i="4"/>
  <c r="AF1707" i="4"/>
  <c r="AI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X1722" i="4"/>
  <c r="AF1722" i="4"/>
  <c r="AI1722" i="4"/>
  <c r="P1217" i="3" l="1"/>
  <c r="P1216" i="3"/>
  <c r="AG1729" i="4"/>
  <c r="H33" i="7" s="1"/>
  <c r="AG1708" i="4"/>
  <c r="AG1725" i="4"/>
  <c r="AG1723" i="4"/>
  <c r="AG1707" i="4"/>
  <c r="P1175" i="3"/>
  <c r="P1215" i="3"/>
  <c r="AG1722" i="4"/>
  <c r="AF1719" i="4" l="1"/>
  <c r="AI1719" i="4"/>
  <c r="AF1721" i="4"/>
  <c r="AI1721" i="4"/>
  <c r="AF1718" i="4"/>
  <c r="AI1718" i="4"/>
  <c r="AG1719" i="4" l="1"/>
  <c r="AG1721" i="4"/>
  <c r="AG1718" i="4"/>
  <c r="L3" i="3"/>
  <c r="AF1716" i="4"/>
  <c r="AI1716" i="4"/>
  <c r="AF1717" i="4"/>
  <c r="AI1717" i="4"/>
  <c r="AF1715" i="4"/>
  <c r="AI1715" i="4"/>
  <c r="AF1714" i="4"/>
  <c r="AI1714" i="4"/>
  <c r="AF1712" i="4"/>
  <c r="AI1712" i="4"/>
  <c r="AF1713" i="4"/>
  <c r="AI1713" i="4"/>
  <c r="AG1715" i="4" l="1"/>
  <c r="AG1717" i="4"/>
  <c r="AG1714" i="4"/>
  <c r="AG1716" i="4"/>
  <c r="AG1713" i="4"/>
  <c r="AG1712" i="4"/>
  <c r="F181" i="6"/>
  <c r="E181" i="6"/>
  <c r="E180" i="6"/>
  <c r="F180" i="6" s="1"/>
  <c r="E179" i="6"/>
  <c r="F179" i="6" s="1"/>
  <c r="S1121" i="3" l="1"/>
  <c r="W1121" i="3"/>
  <c r="V1121" i="3" s="1"/>
  <c r="U1121" i="3"/>
  <c r="AF1710" i="4" l="1"/>
  <c r="AI1710" i="4"/>
  <c r="G1706" i="4"/>
  <c r="G1703" i="4" s="1"/>
  <c r="H1706" i="4"/>
  <c r="H1703" i="4" s="1"/>
  <c r="I1706" i="4"/>
  <c r="I1703" i="4" s="1"/>
  <c r="X1706" i="4"/>
  <c r="W1703" i="4" s="1"/>
  <c r="AF1706" i="4"/>
  <c r="AI1706" i="4"/>
  <c r="AI1728" i="4"/>
  <c r="AH1728" i="4"/>
  <c r="AI1704" i="4"/>
  <c r="AH1704" i="4"/>
  <c r="AF1704" i="4"/>
  <c r="AG1704" i="4" s="1"/>
  <c r="AI1703" i="4"/>
  <c r="AH1703" i="4"/>
  <c r="Y1703" i="4"/>
  <c r="F1703" i="4"/>
  <c r="G31" i="7" s="1"/>
  <c r="S1205" i="3"/>
  <c r="N1205" i="3"/>
  <c r="R1205" i="3" s="1"/>
  <c r="G1696" i="4"/>
  <c r="H1696" i="4"/>
  <c r="I1696" i="4"/>
  <c r="X1696" i="4"/>
  <c r="AF1696" i="4"/>
  <c r="AI1696" i="4"/>
  <c r="AF1694" i="4"/>
  <c r="AI1694" i="4"/>
  <c r="AF1693" i="4"/>
  <c r="AI1693" i="4"/>
  <c r="AF1692" i="4"/>
  <c r="AI1692" i="4"/>
  <c r="AF1700" i="4"/>
  <c r="AI1700" i="4"/>
  <c r="AF1691" i="4"/>
  <c r="AI1691" i="4"/>
  <c r="AF1698" i="4"/>
  <c r="AI1698" i="4"/>
  <c r="AF1701" i="4"/>
  <c r="AI1701" i="4"/>
  <c r="N1190" i="3"/>
  <c r="R1190" i="3" s="1"/>
  <c r="AF1690" i="4"/>
  <c r="AI1690" i="4"/>
  <c r="AF1689" i="4"/>
  <c r="AI1689" i="4"/>
  <c r="N1176" i="3"/>
  <c r="E178" i="6"/>
  <c r="F178" i="6" s="1"/>
  <c r="E177" i="6"/>
  <c r="F177" i="6" s="1"/>
  <c r="E176" i="6"/>
  <c r="F176" i="6" l="1"/>
  <c r="F175" i="6" s="1"/>
  <c r="E175" i="6"/>
  <c r="AG1706" i="4"/>
  <c r="AG1710" i="4"/>
  <c r="Z1703" i="4"/>
  <c r="D1703" i="4"/>
  <c r="G32" i="7" s="1"/>
  <c r="P1205" i="3"/>
  <c r="AG1696" i="4"/>
  <c r="AG1694" i="4"/>
  <c r="AG1693" i="4"/>
  <c r="AG1692" i="4"/>
  <c r="AG1698" i="4"/>
  <c r="AG1700" i="4"/>
  <c r="AG1691" i="4"/>
  <c r="AG1701" i="4"/>
  <c r="AG1690" i="4"/>
  <c r="P1190" i="3"/>
  <c r="AG1689" i="4"/>
  <c r="AG1703" i="4" l="1"/>
  <c r="G33" i="7" s="1"/>
  <c r="AF1688" i="4"/>
  <c r="AI1688" i="4"/>
  <c r="AF1687" i="4"/>
  <c r="AI1687" i="4"/>
  <c r="AF1686" i="4"/>
  <c r="AI1686" i="4"/>
  <c r="AF1684" i="4"/>
  <c r="AI1684" i="4"/>
  <c r="AF1685" i="4"/>
  <c r="AI1685" i="4"/>
  <c r="AF1683" i="4"/>
  <c r="AI1683" i="4"/>
  <c r="G1681" i="4"/>
  <c r="G1678" i="4" s="1"/>
  <c r="H1681" i="4"/>
  <c r="H1678" i="4" s="1"/>
  <c r="I1681" i="4"/>
  <c r="I1678" i="4" s="1"/>
  <c r="X1681" i="4"/>
  <c r="W1678" i="4" s="1"/>
  <c r="AF1681" i="4"/>
  <c r="AI1681" i="4"/>
  <c r="AI1702" i="4"/>
  <c r="AH1702" i="4"/>
  <c r="AI1680" i="4"/>
  <c r="AH1680" i="4"/>
  <c r="AF1680" i="4"/>
  <c r="AG1680" i="4" s="1"/>
  <c r="AI1679" i="4"/>
  <c r="AH1679" i="4"/>
  <c r="AF1679" i="4"/>
  <c r="AG1679" i="4" s="1"/>
  <c r="AE1678" i="4"/>
  <c r="Y1678" i="4"/>
  <c r="F1678" i="4"/>
  <c r="F31" i="7" s="1"/>
  <c r="AG1688" i="4" l="1"/>
  <c r="AG1686" i="4"/>
  <c r="AG1687" i="4"/>
  <c r="AG1685" i="4"/>
  <c r="AG1684" i="4"/>
  <c r="Z1678" i="4"/>
  <c r="AG1683" i="4"/>
  <c r="AG1681" i="4"/>
  <c r="D1678" i="4"/>
  <c r="F32" i="7" s="1"/>
  <c r="AI1668" i="4"/>
  <c r="AF1668" i="4"/>
  <c r="X1668" i="4"/>
  <c r="I1668" i="4"/>
  <c r="H1668" i="4"/>
  <c r="G1668" i="4"/>
  <c r="G1667" i="4"/>
  <c r="H1667" i="4"/>
  <c r="I1667" i="4"/>
  <c r="X1667" i="4"/>
  <c r="AF1667" i="4"/>
  <c r="AI1667" i="4"/>
  <c r="AF1664" i="4"/>
  <c r="AI1664" i="4"/>
  <c r="AF1666" i="4"/>
  <c r="AI1666" i="4"/>
  <c r="AG1678" i="4" l="1"/>
  <c r="F33" i="7" s="1"/>
  <c r="AG1667" i="4"/>
  <c r="AG1664" i="4"/>
  <c r="AG1668" i="4"/>
  <c r="AG1666" i="4"/>
  <c r="AF1663" i="4"/>
  <c r="AI1663" i="4"/>
  <c r="AF1662" i="4"/>
  <c r="AI1662" i="4"/>
  <c r="AF1670" i="4"/>
  <c r="AI1670" i="4"/>
  <c r="AF1671" i="4"/>
  <c r="AI1671" i="4"/>
  <c r="AF1673" i="4"/>
  <c r="AI1673" i="4"/>
  <c r="AG1671" i="4" l="1"/>
  <c r="AG1663" i="4"/>
  <c r="AG1673" i="4"/>
  <c r="AG1662" i="4"/>
  <c r="AG1670" i="4"/>
  <c r="AF1661" i="4"/>
  <c r="AI1661" i="4"/>
  <c r="AF1674" i="4"/>
  <c r="AI1674" i="4"/>
  <c r="AF1660" i="4"/>
  <c r="AI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F1659" i="4"/>
  <c r="AI1659" i="4"/>
  <c r="AF1658" i="4"/>
  <c r="AI1658" i="4"/>
  <c r="AG1661" i="4" l="1"/>
  <c r="AG1659" i="4"/>
  <c r="AG1674" i="4"/>
  <c r="AG1660" i="4"/>
  <c r="AG1658" i="4"/>
  <c r="W1292" i="3" l="1"/>
  <c r="AH1914" i="4" s="1"/>
  <c r="U1292" i="3"/>
  <c r="S1292" i="3"/>
  <c r="R1292" i="3"/>
  <c r="P1292" i="3"/>
  <c r="W1291" i="3"/>
  <c r="AH1913" i="4" s="1"/>
  <c r="U1291" i="3"/>
  <c r="S1291" i="3"/>
  <c r="R1291" i="3"/>
  <c r="P1291" i="3"/>
  <c r="W1290" i="3"/>
  <c r="AH1928" i="4" s="1"/>
  <c r="U1290" i="3"/>
  <c r="S1290" i="3"/>
  <c r="R1290" i="3"/>
  <c r="P1290" i="3"/>
  <c r="W1289" i="3"/>
  <c r="AH1882" i="4" s="1"/>
  <c r="U1289" i="3"/>
  <c r="S1289" i="3"/>
  <c r="R1289" i="3"/>
  <c r="P1289" i="3"/>
  <c r="W1288" i="3"/>
  <c r="AH1879" i="4" s="1"/>
  <c r="U1288" i="3"/>
  <c r="S1288" i="3"/>
  <c r="R1288" i="3"/>
  <c r="P1288" i="3"/>
  <c r="W1287" i="3"/>
  <c r="AH1874" i="4" s="1"/>
  <c r="U1287" i="3"/>
  <c r="S1287" i="3"/>
  <c r="R1287" i="3"/>
  <c r="P1287" i="3"/>
  <c r="W1286" i="3"/>
  <c r="V1286" i="3" s="1"/>
  <c r="U1286" i="3"/>
  <c r="S1286" i="3"/>
  <c r="R1286" i="3"/>
  <c r="P1286" i="3"/>
  <c r="W1285" i="3"/>
  <c r="V1285" i="3" s="1"/>
  <c r="U1285" i="3"/>
  <c r="S1285" i="3"/>
  <c r="R1285" i="3"/>
  <c r="P1285" i="3"/>
  <c r="W1284" i="3"/>
  <c r="AH1872" i="4" s="1"/>
  <c r="U1284" i="3"/>
  <c r="S1284" i="3"/>
  <c r="R1284" i="3"/>
  <c r="P1284" i="3"/>
  <c r="W1283" i="3"/>
  <c r="AH1875" i="4" s="1"/>
  <c r="U1283" i="3"/>
  <c r="S1283" i="3"/>
  <c r="R1283" i="3"/>
  <c r="P1283" i="3"/>
  <c r="W1282" i="3"/>
  <c r="AH1873" i="4" s="1"/>
  <c r="U1282" i="3"/>
  <c r="S1282" i="3"/>
  <c r="R1282" i="3"/>
  <c r="P1282" i="3"/>
  <c r="W1281" i="3"/>
  <c r="V1281" i="3" s="1"/>
  <c r="U1281" i="3"/>
  <c r="S1281" i="3"/>
  <c r="R1281" i="3"/>
  <c r="P1281" i="3"/>
  <c r="W1280" i="3"/>
  <c r="AH1844" i="4" s="1"/>
  <c r="U1280" i="3"/>
  <c r="S1280" i="3"/>
  <c r="R1280" i="3"/>
  <c r="P1280" i="3"/>
  <c r="W1279" i="3"/>
  <c r="V1279" i="3" s="1"/>
  <c r="U1279" i="3"/>
  <c r="S1279" i="3"/>
  <c r="R1279" i="3"/>
  <c r="P1279" i="3"/>
  <c r="W1278" i="3"/>
  <c r="V1278" i="3" s="1"/>
  <c r="U1278" i="3"/>
  <c r="S1278" i="3"/>
  <c r="R1278" i="3"/>
  <c r="P1278" i="3"/>
  <c r="AH1839" i="4"/>
  <c r="U1277" i="3"/>
  <c r="S1277" i="3"/>
  <c r="R1277" i="3"/>
  <c r="P1277" i="3"/>
  <c r="W1276" i="3"/>
  <c r="AH1838" i="4" s="1"/>
  <c r="U1276" i="3"/>
  <c r="S1276" i="3"/>
  <c r="R1276" i="3"/>
  <c r="W1275" i="3"/>
  <c r="AH1806" i="4" s="1"/>
  <c r="U1275" i="3"/>
  <c r="S1275" i="3"/>
  <c r="R1275" i="3"/>
  <c r="P1275" i="3"/>
  <c r="W1274" i="3"/>
  <c r="AH1871" i="4" s="1"/>
  <c r="U1274" i="3"/>
  <c r="S1274" i="3"/>
  <c r="R1274" i="3"/>
  <c r="P1274" i="3"/>
  <c r="W1273" i="3"/>
  <c r="AH1899" i="4" s="1"/>
  <c r="U1273" i="3"/>
  <c r="S1273" i="3"/>
  <c r="R1273" i="3"/>
  <c r="P1273" i="3"/>
  <c r="W1272" i="3"/>
  <c r="AH1870" i="4" s="1"/>
  <c r="U1272" i="3"/>
  <c r="S1272" i="3"/>
  <c r="R1272" i="3"/>
  <c r="P1272" i="3"/>
  <c r="W1271" i="3"/>
  <c r="AH1865" i="4" s="1"/>
  <c r="U1271" i="3"/>
  <c r="S1271" i="3"/>
  <c r="R1271" i="3"/>
  <c r="P1271" i="3"/>
  <c r="W1270" i="3"/>
  <c r="AH1867" i="4" s="1"/>
  <c r="U1270" i="3"/>
  <c r="S1270" i="3"/>
  <c r="R1270" i="3"/>
  <c r="P1270" i="3"/>
  <c r="W1269" i="3"/>
  <c r="AH1868" i="4" s="1"/>
  <c r="U1269" i="3"/>
  <c r="S1269" i="3"/>
  <c r="R1269" i="3"/>
  <c r="P1269" i="3"/>
  <c r="W1268" i="3"/>
  <c r="AH1866" i="4" s="1"/>
  <c r="U1268" i="3"/>
  <c r="S1268" i="3"/>
  <c r="R1268" i="3"/>
  <c r="P1268" i="3"/>
  <c r="W1267" i="3"/>
  <c r="V1267" i="3" s="1"/>
  <c r="U1267" i="3"/>
  <c r="S1267" i="3"/>
  <c r="R1267" i="3"/>
  <c r="P1267" i="3"/>
  <c r="W1266" i="3"/>
  <c r="AH1853" i="4" s="1"/>
  <c r="U1266" i="3"/>
  <c r="S1266" i="3"/>
  <c r="R1266" i="3"/>
  <c r="P1266" i="3"/>
  <c r="W1265" i="3"/>
  <c r="W1264" i="3"/>
  <c r="AH1841" i="4" s="1"/>
  <c r="W1263" i="3"/>
  <c r="W1262" i="3"/>
  <c r="AH1842" i="4" s="1"/>
  <c r="W1261" i="3"/>
  <c r="W1260" i="3"/>
  <c r="AH1843" i="4" s="1"/>
  <c r="U1260" i="3"/>
  <c r="S1260" i="3"/>
  <c r="R1260" i="3"/>
  <c r="P1260" i="3"/>
  <c r="W1259" i="3"/>
  <c r="AH1845" i="4" s="1"/>
  <c r="W1258" i="3"/>
  <c r="W1257" i="3"/>
  <c r="AH1846" i="4" s="1"/>
  <c r="W1256" i="3"/>
  <c r="AH1925" i="4" s="1"/>
  <c r="W1255" i="3"/>
  <c r="AH1864" i="4" s="1"/>
  <c r="U1255" i="3"/>
  <c r="S1255" i="3"/>
  <c r="R1255" i="3"/>
  <c r="P1255" i="3"/>
  <c r="W1254" i="3"/>
  <c r="V1254" i="3" s="1"/>
  <c r="U1254" i="3"/>
  <c r="S1254" i="3"/>
  <c r="R1254" i="3"/>
  <c r="P1254" i="3"/>
  <c r="W1253" i="3"/>
  <c r="V1253" i="3" s="1"/>
  <c r="U1253" i="3"/>
  <c r="S1253" i="3"/>
  <c r="R1253" i="3"/>
  <c r="P1253" i="3"/>
  <c r="W1252" i="3"/>
  <c r="AH1897" i="4" s="1"/>
  <c r="W1251" i="3"/>
  <c r="V1251" i="3" s="1"/>
  <c r="W1250" i="3"/>
  <c r="AH1905" i="4" s="1"/>
  <c r="U1250" i="3"/>
  <c r="S1250" i="3"/>
  <c r="R1250" i="3"/>
  <c r="P1250" i="3"/>
  <c r="W1249" i="3"/>
  <c r="AH1908" i="4" s="1"/>
  <c r="U1249" i="3"/>
  <c r="S1249" i="3"/>
  <c r="R1249" i="3"/>
  <c r="P1249" i="3"/>
  <c r="W1248" i="3"/>
  <c r="AH1904" i="4" s="1"/>
  <c r="U1248" i="3"/>
  <c r="S1248" i="3"/>
  <c r="R1248" i="3"/>
  <c r="P1248" i="3"/>
  <c r="W1247" i="3"/>
  <c r="AH1903" i="4" s="1"/>
  <c r="U1247" i="3"/>
  <c r="S1247" i="3"/>
  <c r="R1247" i="3"/>
  <c r="P1247" i="3"/>
  <c r="W1246" i="3"/>
  <c r="AH1907" i="4" s="1"/>
  <c r="U1246" i="3"/>
  <c r="S1246" i="3"/>
  <c r="R1246" i="3"/>
  <c r="P1246" i="3"/>
  <c r="W1245" i="3"/>
  <c r="AH1902" i="4" s="1"/>
  <c r="U1245" i="3"/>
  <c r="S1245" i="3"/>
  <c r="R1245" i="3"/>
  <c r="P1245" i="3"/>
  <c r="W1244" i="3"/>
  <c r="AH1901" i="4" s="1"/>
  <c r="U1244" i="3"/>
  <c r="S1244" i="3"/>
  <c r="R1244" i="3"/>
  <c r="P1244" i="3"/>
  <c r="W1243" i="3"/>
  <c r="U1243" i="3"/>
  <c r="W1242" i="3"/>
  <c r="U1242" i="3"/>
  <c r="W1241" i="3"/>
  <c r="U1241" i="3"/>
  <c r="W1240" i="3"/>
  <c r="AH1813" i="4" s="1"/>
  <c r="U1240" i="3"/>
  <c r="S1240" i="3"/>
  <c r="R1240" i="3"/>
  <c r="P1240" i="3"/>
  <c r="W1239" i="3"/>
  <c r="AH1812" i="4" s="1"/>
  <c r="W1238" i="3"/>
  <c r="AH1886" i="4" s="1"/>
  <c r="U1238" i="3"/>
  <c r="S1238" i="3"/>
  <c r="R1238" i="3"/>
  <c r="P1238" i="3"/>
  <c r="W1237" i="3"/>
  <c r="AH1885" i="4" s="1"/>
  <c r="U1237" i="3"/>
  <c r="S1237" i="3"/>
  <c r="R1237" i="3"/>
  <c r="P1237" i="3"/>
  <c r="W1236" i="3"/>
  <c r="V1236" i="3" s="1"/>
  <c r="U1236" i="3"/>
  <c r="S1236" i="3"/>
  <c r="R1236" i="3"/>
  <c r="P1236" i="3"/>
  <c r="W1235" i="3"/>
  <c r="V1235" i="3" s="1"/>
  <c r="U1235" i="3"/>
  <c r="S1235" i="3"/>
  <c r="R1235" i="3"/>
  <c r="P1235" i="3"/>
  <c r="W1234" i="3"/>
  <c r="AH1804" i="4" s="1"/>
  <c r="U1234" i="3"/>
  <c r="S1234" i="3"/>
  <c r="R1234" i="3"/>
  <c r="P1234" i="3"/>
  <c r="W1233" i="3"/>
  <c r="V1233" i="3" s="1"/>
  <c r="U1233" i="3"/>
  <c r="S1233" i="3"/>
  <c r="R1233" i="3"/>
  <c r="P1233" i="3"/>
  <c r="W1232" i="3"/>
  <c r="V1232" i="3" s="1"/>
  <c r="U1232" i="3"/>
  <c r="S1232" i="3"/>
  <c r="R1232" i="3"/>
  <c r="P1232" i="3"/>
  <c r="W1231" i="3"/>
  <c r="AH1833" i="4" s="1"/>
  <c r="U1231" i="3"/>
  <c r="S1231" i="3"/>
  <c r="R1231" i="3"/>
  <c r="P1231" i="3"/>
  <c r="W1230" i="3"/>
  <c r="AH1832" i="4" s="1"/>
  <c r="U1230" i="3"/>
  <c r="S1230" i="3"/>
  <c r="R1230" i="3"/>
  <c r="P1230" i="3"/>
  <c r="W1229" i="3"/>
  <c r="U1229" i="3"/>
  <c r="S1229" i="3"/>
  <c r="R1229" i="3"/>
  <c r="P1229" i="3"/>
  <c r="W1228" i="3"/>
  <c r="AH1831" i="4" s="1"/>
  <c r="U1228" i="3"/>
  <c r="S1228" i="3"/>
  <c r="R1228" i="3"/>
  <c r="P1228" i="3"/>
  <c r="W1227" i="3"/>
  <c r="V1227" i="3" s="1"/>
  <c r="U1227" i="3"/>
  <c r="S1227" i="3"/>
  <c r="R1227" i="3"/>
  <c r="P1227" i="3"/>
  <c r="W1226" i="3"/>
  <c r="AH1830" i="4" s="1"/>
  <c r="U1226" i="3"/>
  <c r="S1226" i="3"/>
  <c r="R1226" i="3"/>
  <c r="P1226" i="3"/>
  <c r="W1225" i="3"/>
  <c r="AH1829" i="4" s="1"/>
  <c r="U1225" i="3"/>
  <c r="S1225" i="3"/>
  <c r="R1225" i="3"/>
  <c r="P1225" i="3"/>
  <c r="W1224" i="3"/>
  <c r="AH1828" i="4" s="1"/>
  <c r="U1224" i="3"/>
  <c r="S1224" i="3"/>
  <c r="R1224" i="3"/>
  <c r="P1224" i="3"/>
  <c r="W1223" i="3"/>
  <c r="AH1849" i="4" s="1"/>
  <c r="U1223" i="3"/>
  <c r="S1223" i="3"/>
  <c r="R1223" i="3"/>
  <c r="P1223" i="3"/>
  <c r="W1222" i="3"/>
  <c r="AH1848" i="4" s="1"/>
  <c r="U1222" i="3"/>
  <c r="S1222" i="3"/>
  <c r="R1222" i="3"/>
  <c r="P1222" i="3"/>
  <c r="W1221" i="3"/>
  <c r="AH1952" i="4" s="1"/>
  <c r="U1221" i="3"/>
  <c r="S1221" i="3"/>
  <c r="R1221" i="3"/>
  <c r="P1221" i="3"/>
  <c r="W1220" i="3"/>
  <c r="AH1951" i="4" s="1"/>
  <c r="U1220" i="3"/>
  <c r="S1220" i="3"/>
  <c r="R1220" i="3"/>
  <c r="P1220" i="3"/>
  <c r="W1219" i="3"/>
  <c r="AH1950" i="4" s="1"/>
  <c r="U1219" i="3"/>
  <c r="S1219" i="3"/>
  <c r="R1219" i="3"/>
  <c r="P1219" i="3"/>
  <c r="W1218" i="3"/>
  <c r="AH1949" i="4" s="1"/>
  <c r="U1218" i="3"/>
  <c r="S1218" i="3"/>
  <c r="R1218" i="3"/>
  <c r="P1218" i="3"/>
  <c r="W1217" i="3"/>
  <c r="AH1826" i="4" s="1"/>
  <c r="W1216" i="3"/>
  <c r="AH1825" i="4" s="1"/>
  <c r="W1215" i="3"/>
  <c r="AH1824" i="4" s="1"/>
  <c r="W1214" i="3"/>
  <c r="U1214" i="3"/>
  <c r="S1214" i="3"/>
  <c r="R1214" i="3"/>
  <c r="P1214" i="3"/>
  <c r="W1213" i="3"/>
  <c r="AH1815" i="4" s="1"/>
  <c r="U1213" i="3"/>
  <c r="S1213" i="3"/>
  <c r="R1213" i="3"/>
  <c r="P1213" i="3"/>
  <c r="W1212" i="3"/>
  <c r="AH1837" i="4" s="1"/>
  <c r="U1212" i="3"/>
  <c r="S1212" i="3"/>
  <c r="R1212" i="3"/>
  <c r="P1212" i="3"/>
  <c r="W1211" i="3"/>
  <c r="AH1809" i="4" s="1"/>
  <c r="U1211" i="3"/>
  <c r="S1211" i="3"/>
  <c r="R1211" i="3"/>
  <c r="P1211" i="3"/>
  <c r="W1210" i="3"/>
  <c r="AH1854" i="4" s="1"/>
  <c r="U1210" i="3"/>
  <c r="S1210" i="3"/>
  <c r="R1210" i="3"/>
  <c r="P1210" i="3"/>
  <c r="W1209" i="3"/>
  <c r="V1209" i="3" s="1"/>
  <c r="U1209" i="3"/>
  <c r="S1209" i="3"/>
  <c r="R1209" i="3"/>
  <c r="P1209" i="3"/>
  <c r="W1208" i="3"/>
  <c r="V1208" i="3" s="1"/>
  <c r="U1208" i="3"/>
  <c r="S1208" i="3"/>
  <c r="R1208" i="3"/>
  <c r="P1208" i="3"/>
  <c r="W1207" i="3"/>
  <c r="AH1807" i="4" s="1"/>
  <c r="U1207" i="3"/>
  <c r="S1207" i="3"/>
  <c r="R1207" i="3"/>
  <c r="P1207" i="3"/>
  <c r="W1206" i="3"/>
  <c r="AH1802" i="4" s="1"/>
  <c r="U1206" i="3"/>
  <c r="S1206" i="3"/>
  <c r="R1206" i="3"/>
  <c r="P1206" i="3"/>
  <c r="W1205" i="3"/>
  <c r="AH1805" i="4" s="1"/>
  <c r="U1205" i="3"/>
  <c r="W1204" i="3"/>
  <c r="U1204" i="3"/>
  <c r="S1204" i="3"/>
  <c r="R1204" i="3"/>
  <c r="P1204" i="3"/>
  <c r="W1203" i="3"/>
  <c r="V1203" i="3" s="1"/>
  <c r="U1203" i="3"/>
  <c r="S1203" i="3"/>
  <c r="R1203" i="3"/>
  <c r="P1203" i="3"/>
  <c r="W1202" i="3"/>
  <c r="V1202" i="3" s="1"/>
  <c r="U1202" i="3"/>
  <c r="S1202" i="3"/>
  <c r="R1202" i="3"/>
  <c r="P1202" i="3"/>
  <c r="W1201" i="3"/>
  <c r="AH1810" i="4" s="1"/>
  <c r="U1201" i="3"/>
  <c r="S1201" i="3"/>
  <c r="R1201" i="3"/>
  <c r="P1201" i="3"/>
  <c r="W1200" i="3"/>
  <c r="AH1922" i="4" s="1"/>
  <c r="U1200" i="3"/>
  <c r="S1200" i="3"/>
  <c r="R1200" i="3"/>
  <c r="P1200" i="3"/>
  <c r="W1199" i="3"/>
  <c r="U1199" i="3"/>
  <c r="S1199" i="3"/>
  <c r="R1199" i="3"/>
  <c r="P1199" i="3"/>
  <c r="W1198" i="3"/>
  <c r="AH1915" i="4" s="1"/>
  <c r="U1198" i="3"/>
  <c r="S1198" i="3"/>
  <c r="R1198" i="3"/>
  <c r="P1198" i="3"/>
  <c r="W1197" i="3"/>
  <c r="V1197" i="3" s="1"/>
  <c r="U1197" i="3"/>
  <c r="S1197" i="3"/>
  <c r="R1197" i="3"/>
  <c r="P1197" i="3"/>
  <c r="W1196" i="3"/>
  <c r="V1196" i="3" s="1"/>
  <c r="U1196" i="3"/>
  <c r="S1196" i="3"/>
  <c r="R1196" i="3"/>
  <c r="P1196" i="3"/>
  <c r="W1195" i="3"/>
  <c r="U1195" i="3"/>
  <c r="S1195" i="3"/>
  <c r="R1195" i="3"/>
  <c r="P1195" i="3"/>
  <c r="W1194" i="3"/>
  <c r="AH1796" i="4" s="1"/>
  <c r="U1194" i="3"/>
  <c r="S1194" i="3"/>
  <c r="R1194" i="3"/>
  <c r="P1194" i="3"/>
  <c r="W1193" i="3"/>
  <c r="V1193" i="3" s="1"/>
  <c r="U1193" i="3"/>
  <c r="S1193" i="3"/>
  <c r="R1193" i="3"/>
  <c r="P1193" i="3"/>
  <c r="W1192" i="3"/>
  <c r="V1192" i="3" s="1"/>
  <c r="U1192" i="3"/>
  <c r="S1192" i="3"/>
  <c r="R1192" i="3"/>
  <c r="P1192" i="3"/>
  <c r="W1191" i="3"/>
  <c r="V1191" i="3" s="1"/>
  <c r="U1191" i="3"/>
  <c r="S1191" i="3"/>
  <c r="R1191" i="3"/>
  <c r="P1191" i="3"/>
  <c r="W1190" i="3"/>
  <c r="V1190" i="3" s="1"/>
  <c r="U1190" i="3"/>
  <c r="S1190" i="3"/>
  <c r="W1189" i="3"/>
  <c r="AH1780" i="4" s="1"/>
  <c r="U1189" i="3"/>
  <c r="S1189" i="3"/>
  <c r="R1189" i="3"/>
  <c r="P1189" i="3"/>
  <c r="W1188" i="3"/>
  <c r="AH1779" i="4" s="1"/>
  <c r="U1188" i="3"/>
  <c r="S1188" i="3"/>
  <c r="R1188" i="3"/>
  <c r="P1188" i="3"/>
  <c r="W1187" i="3"/>
  <c r="V1187" i="3" s="1"/>
  <c r="U1187" i="3"/>
  <c r="S1187" i="3"/>
  <c r="R1187" i="3"/>
  <c r="P1187" i="3"/>
  <c r="W1186" i="3"/>
  <c r="V1186" i="3" s="1"/>
  <c r="U1186" i="3"/>
  <c r="S1186" i="3"/>
  <c r="R1186" i="3"/>
  <c r="P1186" i="3"/>
  <c r="W1185" i="3"/>
  <c r="AH1772" i="4" s="1"/>
  <c r="U1185" i="3"/>
  <c r="S1185" i="3"/>
  <c r="R1185" i="3"/>
  <c r="P1185" i="3"/>
  <c r="W1184" i="3"/>
  <c r="AH1803" i="4" s="1"/>
  <c r="U1184" i="3"/>
  <c r="S1184" i="3"/>
  <c r="R1184" i="3"/>
  <c r="P1184" i="3"/>
  <c r="W1183" i="3"/>
  <c r="AH1777" i="4" s="1"/>
  <c r="U1183" i="3"/>
  <c r="S1183" i="3"/>
  <c r="R1183" i="3"/>
  <c r="P1183" i="3"/>
  <c r="W1182" i="3"/>
  <c r="AH1827" i="4" s="1"/>
  <c r="U1182" i="3"/>
  <c r="S1182" i="3"/>
  <c r="R1182" i="3"/>
  <c r="P1182" i="3"/>
  <c r="W1181" i="3"/>
  <c r="AH1799" i="4" s="1"/>
  <c r="U1181" i="3"/>
  <c r="S1181" i="3"/>
  <c r="R1181" i="3"/>
  <c r="P1181" i="3"/>
  <c r="W1180" i="3"/>
  <c r="AH1775" i="4" s="1"/>
  <c r="U1180" i="3"/>
  <c r="S1180" i="3"/>
  <c r="R1180" i="3"/>
  <c r="P1180" i="3"/>
  <c r="W1179" i="3"/>
  <c r="AH1769" i="4" s="1"/>
  <c r="U1179" i="3"/>
  <c r="S1179" i="3"/>
  <c r="R1179" i="3"/>
  <c r="P1179" i="3"/>
  <c r="W1178" i="3"/>
  <c r="AH1770" i="4" s="1"/>
  <c r="U1178" i="3"/>
  <c r="S1178" i="3"/>
  <c r="R1178" i="3"/>
  <c r="W1177" i="3"/>
  <c r="AH1771" i="4" s="1"/>
  <c r="U1177" i="3"/>
  <c r="S1177" i="3"/>
  <c r="R1177" i="3"/>
  <c r="P1177" i="3"/>
  <c r="W1176" i="3"/>
  <c r="AH1774" i="4" s="1"/>
  <c r="U1176" i="3"/>
  <c r="S1176" i="3"/>
  <c r="R1176" i="3"/>
  <c r="P1176" i="3"/>
  <c r="W1175" i="3"/>
  <c r="V1175" i="3" s="1"/>
  <c r="U1175" i="3"/>
  <c r="W1174" i="3"/>
  <c r="AH1851" i="4" s="1"/>
  <c r="U1174" i="3"/>
  <c r="S1174" i="3"/>
  <c r="R1174" i="3"/>
  <c r="P1174" i="3"/>
  <c r="W1173" i="3"/>
  <c r="AH1850" i="4" s="1"/>
  <c r="U1173" i="3"/>
  <c r="S1173" i="3"/>
  <c r="R1173" i="3"/>
  <c r="P1173" i="3"/>
  <c r="W1172" i="3"/>
  <c r="AH1753" i="4" s="1"/>
  <c r="U1172" i="3"/>
  <c r="S1172" i="3"/>
  <c r="R1172" i="3"/>
  <c r="P1172" i="3"/>
  <c r="W1171" i="3"/>
  <c r="V1171" i="3" s="1"/>
  <c r="U1171" i="3"/>
  <c r="S1171" i="3"/>
  <c r="R1171" i="3"/>
  <c r="P1171" i="3"/>
  <c r="W1170" i="3"/>
  <c r="V1170" i="3" s="1"/>
  <c r="U1170" i="3"/>
  <c r="S1170" i="3"/>
  <c r="R1170" i="3"/>
  <c r="P1170" i="3"/>
  <c r="W1169" i="3"/>
  <c r="V1169" i="3" s="1"/>
  <c r="U1169" i="3"/>
  <c r="S1169" i="3"/>
  <c r="R1169" i="3"/>
  <c r="P1169" i="3"/>
  <c r="W1168" i="3"/>
  <c r="AH1752" i="4" s="1"/>
  <c r="U1168" i="3"/>
  <c r="S1168" i="3"/>
  <c r="R1168" i="3"/>
  <c r="P1168" i="3"/>
  <c r="W1167" i="3"/>
  <c r="V1167" i="3" s="1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F1657" i="4"/>
  <c r="AI1657" i="4"/>
  <c r="G1654" i="4"/>
  <c r="AI1656" i="4"/>
  <c r="AH1656" i="4"/>
  <c r="AF1656" i="4"/>
  <c r="AG1656" i="4" s="1"/>
  <c r="AI1655" i="4"/>
  <c r="AH1655" i="4"/>
  <c r="AF1655" i="4"/>
  <c r="AG1655" i="4" s="1"/>
  <c r="AE1654" i="4"/>
  <c r="W1654" i="4"/>
  <c r="Z1654" i="4" s="1"/>
  <c r="I1654" i="4"/>
  <c r="H1654" i="4"/>
  <c r="F1654" i="4"/>
  <c r="E31" i="7" s="1"/>
  <c r="V1258" i="3" l="1"/>
  <c r="AH1909" i="4"/>
  <c r="V1214" i="3"/>
  <c r="AH1823" i="4"/>
  <c r="V1256" i="3"/>
  <c r="V1248" i="3"/>
  <c r="V1200" i="3"/>
  <c r="V1277" i="3"/>
  <c r="V1199" i="3"/>
  <c r="AH1782" i="4"/>
  <c r="V1212" i="3"/>
  <c r="V1220" i="3"/>
  <c r="V1224" i="3"/>
  <c r="V1234" i="3"/>
  <c r="V1237" i="3"/>
  <c r="V1242" i="3"/>
  <c r="AH1788" i="4"/>
  <c r="V1245" i="3"/>
  <c r="V1252" i="3"/>
  <c r="V1259" i="3"/>
  <c r="AH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H1800" i="4"/>
  <c r="V1210" i="3"/>
  <c r="V1218" i="3"/>
  <c r="V1222" i="3"/>
  <c r="V1229" i="3"/>
  <c r="AH1776" i="4"/>
  <c r="V1239" i="3"/>
  <c r="V1241" i="3"/>
  <c r="AH1787" i="4"/>
  <c r="V1243" i="3"/>
  <c r="AH1789" i="4"/>
  <c r="V1247" i="3"/>
  <c r="V1250" i="3"/>
  <c r="V1257" i="3"/>
  <c r="AH1786" i="4"/>
  <c r="V1261" i="3"/>
  <c r="AH1785" i="4"/>
  <c r="V1265" i="3"/>
  <c r="V1268" i="3"/>
  <c r="V1272" i="3"/>
  <c r="V1280" i="3"/>
  <c r="V1284" i="3"/>
  <c r="V1287" i="3"/>
  <c r="V1291" i="3"/>
  <c r="V1179" i="3"/>
  <c r="V1195" i="3"/>
  <c r="AH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G1657" i="4"/>
  <c r="AG1654" i="4" s="1"/>
  <c r="E33" i="7" s="1"/>
  <c r="D1654" i="4"/>
  <c r="E32" i="7" s="1"/>
  <c r="AF1647" i="4" l="1"/>
  <c r="AI1647" i="4"/>
  <c r="AF1651" i="4"/>
  <c r="AI1651" i="4"/>
  <c r="AF1652" i="4"/>
  <c r="AI1652" i="4"/>
  <c r="U1160" i="3"/>
  <c r="S1160" i="3"/>
  <c r="N1160" i="3"/>
  <c r="P1160" i="3" s="1"/>
  <c r="AF1649" i="4"/>
  <c r="AI1649" i="4"/>
  <c r="R1160" i="3" l="1"/>
  <c r="AG1651" i="4"/>
  <c r="AG1647" i="4"/>
  <c r="AG1652" i="4"/>
  <c r="AG1649" i="4"/>
  <c r="W1155" i="3" l="1"/>
  <c r="U1155" i="3"/>
  <c r="S1155" i="3"/>
  <c r="N1155" i="3"/>
  <c r="P1155" i="3" s="1"/>
  <c r="AF1636" i="4"/>
  <c r="AI1636" i="4"/>
  <c r="AF1640" i="4"/>
  <c r="AI1640" i="4"/>
  <c r="AF1641" i="4"/>
  <c r="AI1641" i="4"/>
  <c r="AF1642" i="4"/>
  <c r="AI1642" i="4"/>
  <c r="AF1643" i="4"/>
  <c r="AI1643" i="4"/>
  <c r="AF1644" i="4"/>
  <c r="AI1644" i="4"/>
  <c r="AF1645" i="4"/>
  <c r="AI1645" i="4"/>
  <c r="AF1635" i="4"/>
  <c r="AI1635" i="4"/>
  <c r="V1155" i="3" l="1"/>
  <c r="AH1768" i="4"/>
  <c r="R1155" i="3"/>
  <c r="AG1636" i="4"/>
  <c r="AG1645" i="4"/>
  <c r="AG1641" i="4"/>
  <c r="AG1644" i="4"/>
  <c r="AG1640" i="4"/>
  <c r="AG1635" i="4"/>
  <c r="AG1642" i="4"/>
  <c r="AG1643" i="4"/>
  <c r="E162" i="6" l="1"/>
  <c r="F162" i="6" s="1"/>
  <c r="E161" i="6"/>
  <c r="F161" i="6" s="1"/>
  <c r="E160" i="6"/>
  <c r="F160" i="6" s="1"/>
  <c r="E159" i="6"/>
  <c r="F159" i="6" s="1"/>
  <c r="AF1638" i="4" l="1"/>
  <c r="AI1638" i="4"/>
  <c r="AF1634" i="4"/>
  <c r="AI1634" i="4"/>
  <c r="AG1634" i="4" l="1"/>
  <c r="AG1638" i="4"/>
  <c r="AF1633" i="4"/>
  <c r="AI1633" i="4"/>
  <c r="AF1632" i="4"/>
  <c r="AI1632" i="4"/>
  <c r="AF1631" i="4"/>
  <c r="AI1631" i="4"/>
  <c r="AF1630" i="4"/>
  <c r="AI1630" i="4"/>
  <c r="AF1629" i="4"/>
  <c r="AI1629" i="4"/>
  <c r="AF1628" i="4"/>
  <c r="AI1628" i="4"/>
  <c r="AF1627" i="4"/>
  <c r="AI1627" i="4"/>
  <c r="AE1623" i="4"/>
  <c r="W1623" i="4"/>
  <c r="Z1623" i="4" s="1"/>
  <c r="I1623" i="4"/>
  <c r="H1623" i="4"/>
  <c r="G1623" i="4"/>
  <c r="F1623" i="4"/>
  <c r="D31" i="7" s="1"/>
  <c r="E158" i="6"/>
  <c r="F158" i="6" s="1"/>
  <c r="E157" i="6"/>
  <c r="F157" i="6" s="1"/>
  <c r="U1143" i="3"/>
  <c r="S1143" i="3"/>
  <c r="N1143" i="3"/>
  <c r="P1143" i="3" s="1"/>
  <c r="N1142" i="3"/>
  <c r="R1142" i="3" s="1"/>
  <c r="N1140" i="3"/>
  <c r="R1140" i="3" s="1"/>
  <c r="P1142" i="3" l="1"/>
  <c r="AG1633" i="4"/>
  <c r="AG1632" i="4"/>
  <c r="AG1631" i="4"/>
  <c r="AG1629" i="4"/>
  <c r="AG1628" i="4"/>
  <c r="AG1630" i="4"/>
  <c r="D1623" i="4"/>
  <c r="D32" i="7" s="1"/>
  <c r="AG1627" i="4"/>
  <c r="R1143" i="3"/>
  <c r="P1140" i="3"/>
  <c r="AG1623" i="4" l="1"/>
  <c r="D33" i="7" s="1"/>
  <c r="AF1620" i="4"/>
  <c r="AI1620" i="4"/>
  <c r="AF1618" i="4"/>
  <c r="AI1618" i="4"/>
  <c r="AF1617" i="4"/>
  <c r="AI1617" i="4"/>
  <c r="AF1621" i="4"/>
  <c r="AI1621" i="4"/>
  <c r="AF1616" i="4"/>
  <c r="AI1616" i="4"/>
  <c r="AF1615" i="4"/>
  <c r="AI1615" i="4"/>
  <c r="AF1614" i="4"/>
  <c r="AI1614" i="4"/>
  <c r="AF1613" i="4"/>
  <c r="AI1613" i="4"/>
  <c r="AE1608" i="4"/>
  <c r="Y1608" i="4"/>
  <c r="W1608" i="4"/>
  <c r="I1608" i="4"/>
  <c r="H1608" i="4"/>
  <c r="G1608" i="4"/>
  <c r="F1608" i="4"/>
  <c r="C31" i="7" s="1"/>
  <c r="S1131" i="3"/>
  <c r="N1131" i="3"/>
  <c r="R1131" i="3" s="1"/>
  <c r="H1128" i="3"/>
  <c r="G1128" i="3"/>
  <c r="F1128" i="3"/>
  <c r="E1128" i="3"/>
  <c r="P1131" i="3" l="1"/>
  <c r="AG1620" i="4"/>
  <c r="AG1621" i="4"/>
  <c r="AG1618" i="4"/>
  <c r="AG1617" i="4"/>
  <c r="AG1616" i="4"/>
  <c r="AG1615" i="4"/>
  <c r="AG1613" i="4"/>
  <c r="AG1614" i="4"/>
  <c r="Z1608" i="4"/>
  <c r="D1608" i="4"/>
  <c r="C32" i="7" s="1"/>
  <c r="AG1608" i="4" l="1"/>
  <c r="C33" i="7" s="1"/>
  <c r="C34" i="7" s="1"/>
  <c r="C35" i="7" l="1"/>
  <c r="D34" i="7"/>
  <c r="AF1602" i="4"/>
  <c r="AI1602" i="4"/>
  <c r="AF1601" i="4"/>
  <c r="AI1601" i="4"/>
  <c r="AF1600" i="4"/>
  <c r="AI1600" i="4"/>
  <c r="AF1599" i="4"/>
  <c r="AI1599" i="4"/>
  <c r="D35" i="7" l="1"/>
  <c r="E34" i="7"/>
  <c r="AG1601" i="4"/>
  <c r="AG1602" i="4"/>
  <c r="AG1600" i="4"/>
  <c r="AG1599" i="4"/>
  <c r="AF1598" i="4"/>
  <c r="AI1598" i="4"/>
  <c r="AF1596" i="4"/>
  <c r="AI1596" i="4"/>
  <c r="E35" i="7" l="1"/>
  <c r="F34" i="7"/>
  <c r="AG1598" i="4"/>
  <c r="AG1596" i="4"/>
  <c r="F35" i="7" l="1"/>
  <c r="G34" i="7"/>
  <c r="AF1595" i="4"/>
  <c r="AI1595" i="4"/>
  <c r="AF1604" i="4"/>
  <c r="AI1604" i="4"/>
  <c r="AF1605" i="4"/>
  <c r="AI1605" i="4"/>
  <c r="N1121" i="3"/>
  <c r="W1166" i="3"/>
  <c r="AH1751" i="4" s="1"/>
  <c r="U1166" i="3"/>
  <c r="S1166" i="3"/>
  <c r="R1166" i="3"/>
  <c r="W1164" i="3"/>
  <c r="V1164" i="3" s="1"/>
  <c r="W1163" i="3"/>
  <c r="V1163" i="3" s="1"/>
  <c r="U1163" i="3"/>
  <c r="S1163" i="3"/>
  <c r="R1163" i="3"/>
  <c r="W1162" i="3"/>
  <c r="V1162" i="3" s="1"/>
  <c r="U1162" i="3"/>
  <c r="S1162" i="3"/>
  <c r="N1162" i="3"/>
  <c r="R1162" i="3" s="1"/>
  <c r="W1161" i="3"/>
  <c r="AH1750" i="4" s="1"/>
  <c r="U1161" i="3"/>
  <c r="S1161" i="3"/>
  <c r="N1161" i="3"/>
  <c r="R1161" i="3" s="1"/>
  <c r="W1160" i="3"/>
  <c r="AH1749" i="4" s="1"/>
  <c r="W1159" i="3"/>
  <c r="AH1748" i="4" s="1"/>
  <c r="U1159" i="3"/>
  <c r="S1159" i="3"/>
  <c r="N1159" i="3"/>
  <c r="R1159" i="3" s="1"/>
  <c r="W1158" i="3"/>
  <c r="AH1747" i="4" s="1"/>
  <c r="U1158" i="3"/>
  <c r="S1158" i="3"/>
  <c r="N1158" i="3"/>
  <c r="P1158" i="3" s="1"/>
  <c r="W1157" i="3"/>
  <c r="AH1746" i="4" s="1"/>
  <c r="U1157" i="3"/>
  <c r="S1157" i="3"/>
  <c r="N1157" i="3"/>
  <c r="R1157" i="3" s="1"/>
  <c r="W1156" i="3"/>
  <c r="AH1694" i="4" s="1"/>
  <c r="U1156" i="3"/>
  <c r="S1156" i="3"/>
  <c r="N1156" i="3"/>
  <c r="R1156" i="3" s="1"/>
  <c r="W1154" i="3"/>
  <c r="AH1742" i="4" s="1"/>
  <c r="U1154" i="3"/>
  <c r="S1154" i="3"/>
  <c r="N1154" i="3"/>
  <c r="R1154" i="3" s="1"/>
  <c r="W1153" i="3"/>
  <c r="AH1767" i="4" s="1"/>
  <c r="U1153" i="3"/>
  <c r="S1153" i="3"/>
  <c r="N1153" i="3"/>
  <c r="R1153" i="3" s="1"/>
  <c r="W1152" i="3"/>
  <c r="AH1723" i="4" s="1"/>
  <c r="U1152" i="3"/>
  <c r="S1152" i="3"/>
  <c r="N1152" i="3"/>
  <c r="R1152" i="3" s="1"/>
  <c r="W1151" i="3"/>
  <c r="V1151" i="3" s="1"/>
  <c r="U1151" i="3"/>
  <c r="S1151" i="3"/>
  <c r="N1151" i="3"/>
  <c r="R1151" i="3" s="1"/>
  <c r="W1150" i="3"/>
  <c r="U1150" i="3"/>
  <c r="S1150" i="3"/>
  <c r="N1150" i="3"/>
  <c r="P1150" i="3" s="1"/>
  <c r="W1149" i="3"/>
  <c r="U1149" i="3"/>
  <c r="S1149" i="3"/>
  <c r="N1149" i="3"/>
  <c r="P1149" i="3" s="1"/>
  <c r="W1148" i="3"/>
  <c r="U1148" i="3"/>
  <c r="S1148" i="3"/>
  <c r="N1148" i="3"/>
  <c r="R1148" i="3" s="1"/>
  <c r="W1147" i="3"/>
  <c r="U1147" i="3"/>
  <c r="S1147" i="3"/>
  <c r="N1147" i="3"/>
  <c r="R1147" i="3" s="1"/>
  <c r="W1146" i="3"/>
  <c r="AH1757" i="4" s="1"/>
  <c r="U1146" i="3"/>
  <c r="S1146" i="3"/>
  <c r="N1146" i="3"/>
  <c r="R1146" i="3" s="1"/>
  <c r="W1145" i="3"/>
  <c r="U1145" i="3"/>
  <c r="S1145" i="3"/>
  <c r="N1145" i="3"/>
  <c r="R1145" i="3" s="1"/>
  <c r="W1144" i="3"/>
  <c r="U1144" i="3"/>
  <c r="S1144" i="3"/>
  <c r="N1144" i="3"/>
  <c r="R1144" i="3" s="1"/>
  <c r="W1143" i="3"/>
  <c r="W1142" i="3"/>
  <c r="AH1684" i="4" s="1"/>
  <c r="U1142" i="3"/>
  <c r="S1142" i="3"/>
  <c r="W1141" i="3"/>
  <c r="V1141" i="3" s="1"/>
  <c r="U1141" i="3"/>
  <c r="S1141" i="3"/>
  <c r="N1141" i="3"/>
  <c r="R1141" i="3" s="1"/>
  <c r="W1140" i="3"/>
  <c r="AH1721" i="4" s="1"/>
  <c r="U1140" i="3"/>
  <c r="S1140" i="3"/>
  <c r="W1139" i="3"/>
  <c r="AH1719" i="4" s="1"/>
  <c r="U1139" i="3"/>
  <c r="S1139" i="3"/>
  <c r="N1139" i="3"/>
  <c r="R1139" i="3" s="1"/>
  <c r="W1138" i="3"/>
  <c r="AH1744" i="4" s="1"/>
  <c r="U1138" i="3"/>
  <c r="S1138" i="3"/>
  <c r="N1138" i="3"/>
  <c r="P1138" i="3" s="1"/>
  <c r="W1137" i="3"/>
  <c r="AH1778" i="4" s="1"/>
  <c r="U1137" i="3"/>
  <c r="S1137" i="3"/>
  <c r="N1137" i="3"/>
  <c r="R1137" i="3" s="1"/>
  <c r="W1136" i="3"/>
  <c r="AH1713" i="4" s="1"/>
  <c r="U1136" i="3"/>
  <c r="S1136" i="3"/>
  <c r="N1136" i="3"/>
  <c r="P1136" i="3" s="1"/>
  <c r="W1135" i="3"/>
  <c r="AH1712" i="4" s="1"/>
  <c r="U1135" i="3"/>
  <c r="S1135" i="3"/>
  <c r="N1135" i="3"/>
  <c r="R1135" i="3" s="1"/>
  <c r="W1134" i="3"/>
  <c r="AH1718" i="4" s="1"/>
  <c r="U1134" i="3"/>
  <c r="S1134" i="3"/>
  <c r="N1134" i="3"/>
  <c r="R1134" i="3" s="1"/>
  <c r="W1133" i="3"/>
  <c r="AH1717" i="4" s="1"/>
  <c r="U1133" i="3"/>
  <c r="S1133" i="3"/>
  <c r="N1133" i="3"/>
  <c r="R1133" i="3" s="1"/>
  <c r="W1132" i="3"/>
  <c r="AH1716" i="4" s="1"/>
  <c r="U1132" i="3"/>
  <c r="S1132" i="3"/>
  <c r="N1132" i="3"/>
  <c r="R1132" i="3" s="1"/>
  <c r="W1131" i="3"/>
  <c r="AH1714" i="4" s="1"/>
  <c r="U1131" i="3"/>
  <c r="W1130" i="3"/>
  <c r="U1130" i="3"/>
  <c r="S1130" i="3"/>
  <c r="N1130" i="3"/>
  <c r="R1130" i="3" s="1"/>
  <c r="W1129" i="3"/>
  <c r="AH1801" i="4" s="1"/>
  <c r="U1129" i="3"/>
  <c r="S1129" i="3"/>
  <c r="N1129" i="3"/>
  <c r="P1129" i="3" s="1"/>
  <c r="W1127" i="3"/>
  <c r="U1127" i="3"/>
  <c r="S1127" i="3"/>
  <c r="N1127" i="3"/>
  <c r="P1127" i="3" s="1"/>
  <c r="W1126" i="3"/>
  <c r="U1126" i="3"/>
  <c r="S1126" i="3"/>
  <c r="N1126" i="3"/>
  <c r="R1126" i="3" s="1"/>
  <c r="W1125" i="3"/>
  <c r="V1125" i="3" s="1"/>
  <c r="U1125" i="3"/>
  <c r="S1125" i="3"/>
  <c r="N1125" i="3"/>
  <c r="R1125" i="3" s="1"/>
  <c r="W1124" i="3"/>
  <c r="V1124" i="3" s="1"/>
  <c r="U1124" i="3"/>
  <c r="S1124" i="3"/>
  <c r="N1124" i="3"/>
  <c r="R1124" i="3" s="1"/>
  <c r="W1123" i="3"/>
  <c r="U1123" i="3"/>
  <c r="S1123" i="3"/>
  <c r="N1123" i="3"/>
  <c r="P1123" i="3" s="1"/>
  <c r="W1122" i="3"/>
  <c r="U1122" i="3"/>
  <c r="S1122" i="3"/>
  <c r="N1122" i="3"/>
  <c r="R1122" i="3" s="1"/>
  <c r="H1122" i="3"/>
  <c r="G1122" i="3"/>
  <c r="F1122" i="3"/>
  <c r="E156" i="6"/>
  <c r="F156" i="6" s="1"/>
  <c r="E155" i="6"/>
  <c r="F155" i="6" s="1"/>
  <c r="E154" i="6"/>
  <c r="F154" i="6" s="1"/>
  <c r="AF1594" i="4"/>
  <c r="AI1594" i="4"/>
  <c r="AF1593" i="4"/>
  <c r="AI1593" i="4"/>
  <c r="AF1592" i="4"/>
  <c r="AI1592" i="4"/>
  <c r="AI1606" i="4"/>
  <c r="AH1606" i="4"/>
  <c r="AI1586" i="4"/>
  <c r="AH1586" i="4"/>
  <c r="AE1586" i="4"/>
  <c r="Y1586" i="4"/>
  <c r="W1586" i="4"/>
  <c r="I1586" i="4"/>
  <c r="H1586" i="4"/>
  <c r="G1586" i="4"/>
  <c r="F1586" i="4"/>
  <c r="BA17" i="7" s="1"/>
  <c r="G35" i="7" l="1"/>
  <c r="H34" i="7"/>
  <c r="V1161" i="3"/>
  <c r="R1149" i="3"/>
  <c r="R1158" i="3"/>
  <c r="V1146" i="3"/>
  <c r="R1150" i="3"/>
  <c r="V1144" i="3"/>
  <c r="V1122" i="3"/>
  <c r="AH1754" i="4"/>
  <c r="AH1722" i="4"/>
  <c r="AH1715" i="4"/>
  <c r="V1148" i="3"/>
  <c r="AH1758" i="4"/>
  <c r="R1129" i="3"/>
  <c r="V1142" i="3"/>
  <c r="V1135" i="3"/>
  <c r="V1153" i="3"/>
  <c r="V1123" i="3"/>
  <c r="AH1741" i="4"/>
  <c r="AH1708" i="4"/>
  <c r="AH1707" i="4"/>
  <c r="AH1706" i="4"/>
  <c r="AH1696" i="4"/>
  <c r="V1130" i="3"/>
  <c r="AH1739" i="4"/>
  <c r="V1149" i="3"/>
  <c r="AH1765" i="4"/>
  <c r="V1145" i="3"/>
  <c r="AH1756" i="4"/>
  <c r="R1121" i="3"/>
  <c r="P1121" i="3"/>
  <c r="V1132" i="3"/>
  <c r="V1147" i="3"/>
  <c r="V1150" i="3"/>
  <c r="AH1666" i="4"/>
  <c r="V1152" i="3"/>
  <c r="V1158" i="3"/>
  <c r="V1159" i="3"/>
  <c r="V1126" i="3"/>
  <c r="AH1620" i="4"/>
  <c r="V1127" i="3"/>
  <c r="AH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H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G1595" i="4"/>
  <c r="AG1605" i="4"/>
  <c r="AG1604" i="4"/>
  <c r="AG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G1594" i="4"/>
  <c r="AG1593" i="4"/>
  <c r="D1586" i="4"/>
  <c r="BA22" i="7" s="1"/>
  <c r="Z1586" i="4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2" i="6"/>
  <c r="E113" i="6"/>
  <c r="E116" i="6"/>
  <c r="E117" i="6"/>
  <c r="E118" i="6"/>
  <c r="E119" i="6"/>
  <c r="E120" i="6"/>
  <c r="E121" i="6"/>
  <c r="E122" i="6"/>
  <c r="E123" i="6"/>
  <c r="E124" i="6"/>
  <c r="E125" i="6"/>
  <c r="E126" i="6"/>
  <c r="E128" i="6"/>
  <c r="E130" i="6"/>
  <c r="E131" i="6"/>
  <c r="E132" i="6"/>
  <c r="E133" i="6"/>
  <c r="E134" i="6"/>
  <c r="E135" i="6"/>
  <c r="E136" i="6"/>
  <c r="E138" i="6"/>
  <c r="E139" i="6"/>
  <c r="E140" i="6"/>
  <c r="E142" i="6"/>
  <c r="E143" i="6"/>
  <c r="E144" i="6"/>
  <c r="E145" i="6"/>
  <c r="E146" i="6"/>
  <c r="E147" i="6"/>
  <c r="E148" i="6"/>
  <c r="E149" i="6"/>
  <c r="E151" i="6"/>
  <c r="E152" i="6"/>
  <c r="E153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F1584" i="4"/>
  <c r="AI1584" i="4"/>
  <c r="AI1583" i="4"/>
  <c r="AG1583" i="4" s="1"/>
  <c r="AF1582" i="4"/>
  <c r="AI1582" i="4"/>
  <c r="G1580" i="4"/>
  <c r="H1580" i="4"/>
  <c r="I1580" i="4"/>
  <c r="AF1580" i="4"/>
  <c r="AI1580" i="4"/>
  <c r="U1110" i="3"/>
  <c r="S1110" i="3"/>
  <c r="N1110" i="3"/>
  <c r="P1110" i="3" s="1"/>
  <c r="N1111" i="3"/>
  <c r="R1111" i="3" s="1"/>
  <c r="AF1574" i="4"/>
  <c r="AI1574" i="4"/>
  <c r="AF1570" i="4"/>
  <c r="AI1570" i="4"/>
  <c r="AF1572" i="4"/>
  <c r="AI1572" i="4"/>
  <c r="AF1573" i="4"/>
  <c r="AI1573" i="4"/>
  <c r="U1112" i="3"/>
  <c r="S1112" i="3"/>
  <c r="N1112" i="3"/>
  <c r="P1112" i="3" s="1"/>
  <c r="G1579" i="4"/>
  <c r="H1579" i="4"/>
  <c r="I1579" i="4"/>
  <c r="X1579" i="4"/>
  <c r="AF1579" i="4"/>
  <c r="AI1579" i="4"/>
  <c r="H35" i="7" l="1"/>
  <c r="I34" i="7"/>
  <c r="E20" i="6"/>
  <c r="R1110" i="3"/>
  <c r="R1112" i="3"/>
  <c r="R1100" i="3"/>
  <c r="P1111" i="3"/>
  <c r="R1096" i="3"/>
  <c r="R1105" i="3"/>
  <c r="R1094" i="3"/>
  <c r="AG1586" i="4"/>
  <c r="BA24" i="7" s="1"/>
  <c r="AG1584" i="4"/>
  <c r="P1092" i="3"/>
  <c r="P1093" i="3"/>
  <c r="P1095" i="3"/>
  <c r="P1098" i="3"/>
  <c r="AG1582" i="4"/>
  <c r="AG1580" i="4"/>
  <c r="AG1574" i="4"/>
  <c r="AG1570" i="4"/>
  <c r="AG1572" i="4"/>
  <c r="AG1573" i="4"/>
  <c r="AG1579" i="4"/>
  <c r="G1578" i="4"/>
  <c r="H1578" i="4"/>
  <c r="I1578" i="4"/>
  <c r="X1578" i="4"/>
  <c r="AF1578" i="4"/>
  <c r="AI1578" i="4"/>
  <c r="I35" i="7" l="1"/>
  <c r="J34" i="7"/>
  <c r="AG1578" i="4"/>
  <c r="U1106" i="3"/>
  <c r="S1106" i="3"/>
  <c r="N1106" i="3"/>
  <c r="P1106" i="3" s="1"/>
  <c r="J35" i="7" l="1"/>
  <c r="K34" i="7"/>
  <c r="R1106" i="3"/>
  <c r="AF1577" i="4"/>
  <c r="AI1577" i="4"/>
  <c r="F153" i="6"/>
  <c r="F151" i="6"/>
  <c r="F152" i="6"/>
  <c r="AI1585" i="4"/>
  <c r="AH1585" i="4"/>
  <c r="I1566" i="4"/>
  <c r="AI1569" i="4"/>
  <c r="AG1569" i="4" s="1"/>
  <c r="AI1566" i="4"/>
  <c r="AH1566" i="4"/>
  <c r="Y1566" i="4"/>
  <c r="W1566" i="4"/>
  <c r="H1566" i="4"/>
  <c r="G1566" i="4"/>
  <c r="F1566" i="4"/>
  <c r="AZ17" i="7" s="1"/>
  <c r="K35" i="7" l="1"/>
  <c r="L34" i="7"/>
  <c r="AG1577" i="4"/>
  <c r="Z1566" i="4"/>
  <c r="D1566" i="4"/>
  <c r="AZ22" i="7" s="1"/>
  <c r="L35" i="7" l="1"/>
  <c r="M34" i="7"/>
  <c r="AF1575" i="4"/>
  <c r="AI1575" i="4"/>
  <c r="M35" i="7" l="1"/>
  <c r="N34" i="7"/>
  <c r="AG1575" i="4"/>
  <c r="AG1566" i="4" s="1"/>
  <c r="AZ24" i="7" s="1"/>
  <c r="AI1539" i="4"/>
  <c r="AG1539" i="4" s="1"/>
  <c r="AF1538" i="4"/>
  <c r="AI1538" i="4"/>
  <c r="AF1537" i="4"/>
  <c r="AI1537" i="4"/>
  <c r="AF1555" i="4"/>
  <c r="AI1555" i="4"/>
  <c r="AF1554" i="4"/>
  <c r="AI1554" i="4"/>
  <c r="AF1553" i="4"/>
  <c r="AI1553" i="4"/>
  <c r="AF1552" i="4"/>
  <c r="AI1552" i="4"/>
  <c r="N35" i="7" l="1"/>
  <c r="O34" i="7"/>
  <c r="AG1554" i="4"/>
  <c r="AG1538" i="4"/>
  <c r="AG1537" i="4"/>
  <c r="AG1555" i="4"/>
  <c r="AG1553" i="4"/>
  <c r="AG1552" i="4"/>
  <c r="AF1559" i="4"/>
  <c r="AI1559" i="4"/>
  <c r="O35" i="7" l="1"/>
  <c r="P34" i="7"/>
  <c r="AG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W257" i="3"/>
  <c r="V257" i="3" s="1"/>
  <c r="N258" i="3"/>
  <c r="S258" i="3"/>
  <c r="U258" i="3"/>
  <c r="W258" i="3"/>
  <c r="V258" i="3" s="1"/>
  <c r="N259" i="3"/>
  <c r="S259" i="3"/>
  <c r="U259" i="3"/>
  <c r="W259" i="3"/>
  <c r="V259" i="3" s="1"/>
  <c r="N260" i="3"/>
  <c r="S260" i="3"/>
  <c r="U260" i="3"/>
  <c r="W260" i="3"/>
  <c r="V260" i="3" s="1"/>
  <c r="N261" i="3"/>
  <c r="S261" i="3"/>
  <c r="U261" i="3"/>
  <c r="W261" i="3"/>
  <c r="V261" i="3" s="1"/>
  <c r="F262" i="3"/>
  <c r="G262" i="3"/>
  <c r="H262" i="3"/>
  <c r="N262" i="3"/>
  <c r="S262" i="3"/>
  <c r="U262" i="3"/>
  <c r="W262" i="3"/>
  <c r="V262" i="3" s="1"/>
  <c r="F263" i="3"/>
  <c r="G263" i="3"/>
  <c r="H263" i="3"/>
  <c r="N263" i="3"/>
  <c r="S263" i="3"/>
  <c r="U263" i="3"/>
  <c r="W263" i="3"/>
  <c r="V263" i="3" s="1"/>
  <c r="N264" i="3"/>
  <c r="S264" i="3"/>
  <c r="U264" i="3"/>
  <c r="W264" i="3"/>
  <c r="V264" i="3" s="1"/>
  <c r="F265" i="3"/>
  <c r="G265" i="3"/>
  <c r="H265" i="3"/>
  <c r="N265" i="3"/>
  <c r="S265" i="3"/>
  <c r="U265" i="3"/>
  <c r="W265" i="3"/>
  <c r="V265" i="3" s="1"/>
  <c r="F266" i="3"/>
  <c r="G266" i="3"/>
  <c r="H266" i="3"/>
  <c r="N266" i="3"/>
  <c r="S266" i="3"/>
  <c r="U266" i="3"/>
  <c r="W266" i="3"/>
  <c r="V266" i="3" s="1"/>
  <c r="N267" i="3"/>
  <c r="P267" i="3" s="1"/>
  <c r="S267" i="3"/>
  <c r="U267" i="3"/>
  <c r="W267" i="3"/>
  <c r="V267" i="3" s="1"/>
  <c r="N268" i="3"/>
  <c r="S268" i="3"/>
  <c r="U268" i="3"/>
  <c r="W268" i="3"/>
  <c r="V268" i="3" s="1"/>
  <c r="N269" i="3"/>
  <c r="P269" i="3" s="1"/>
  <c r="S269" i="3"/>
  <c r="U269" i="3"/>
  <c r="W269" i="3"/>
  <c r="V269" i="3" s="1"/>
  <c r="N270" i="3"/>
  <c r="R270" i="3" s="1"/>
  <c r="S270" i="3"/>
  <c r="U270" i="3"/>
  <c r="W270" i="3"/>
  <c r="V270" i="3" s="1"/>
  <c r="N271" i="3"/>
  <c r="P271" i="3" s="1"/>
  <c r="S271" i="3"/>
  <c r="U271" i="3"/>
  <c r="W271" i="3"/>
  <c r="V271" i="3" s="1"/>
  <c r="N272" i="3"/>
  <c r="P272" i="3" s="1"/>
  <c r="S272" i="3"/>
  <c r="U272" i="3"/>
  <c r="W272" i="3"/>
  <c r="V272" i="3" s="1"/>
  <c r="N273" i="3"/>
  <c r="P273" i="3" s="1"/>
  <c r="S273" i="3"/>
  <c r="U273" i="3"/>
  <c r="W273" i="3"/>
  <c r="V273" i="3" s="1"/>
  <c r="N274" i="3"/>
  <c r="R274" i="3" s="1"/>
  <c r="S274" i="3"/>
  <c r="U274" i="3"/>
  <c r="W274" i="3"/>
  <c r="V274" i="3" s="1"/>
  <c r="N275" i="3"/>
  <c r="S275" i="3"/>
  <c r="U275" i="3"/>
  <c r="W275" i="3"/>
  <c r="V275" i="3" s="1"/>
  <c r="F276" i="3"/>
  <c r="G276" i="3"/>
  <c r="H276" i="3"/>
  <c r="N276" i="3"/>
  <c r="P276" i="3" s="1"/>
  <c r="S276" i="3"/>
  <c r="U276" i="3"/>
  <c r="W276" i="3"/>
  <c r="V276" i="3" s="1"/>
  <c r="N277" i="3"/>
  <c r="S277" i="3"/>
  <c r="U277" i="3"/>
  <c r="W277" i="3"/>
  <c r="V277" i="3" s="1"/>
  <c r="N278" i="3"/>
  <c r="P278" i="3" s="1"/>
  <c r="S278" i="3"/>
  <c r="U278" i="3"/>
  <c r="W278" i="3"/>
  <c r="V278" i="3" s="1"/>
  <c r="N279" i="3"/>
  <c r="S279" i="3"/>
  <c r="U279" i="3"/>
  <c r="W279" i="3"/>
  <c r="V279" i="3" s="1"/>
  <c r="N280" i="3"/>
  <c r="P280" i="3" s="1"/>
  <c r="S280" i="3"/>
  <c r="U280" i="3"/>
  <c r="W280" i="3"/>
  <c r="V280" i="3" s="1"/>
  <c r="N281" i="3"/>
  <c r="P281" i="3" s="1"/>
  <c r="S281" i="3"/>
  <c r="U281" i="3"/>
  <c r="W281" i="3"/>
  <c r="V281" i="3" s="1"/>
  <c r="N282" i="3"/>
  <c r="S282" i="3"/>
  <c r="U282" i="3"/>
  <c r="W282" i="3"/>
  <c r="V282" i="3" s="1"/>
  <c r="N283" i="3"/>
  <c r="R283" i="3" s="1"/>
  <c r="S283" i="3"/>
  <c r="U283" i="3"/>
  <c r="W283" i="3"/>
  <c r="V283" i="3" s="1"/>
  <c r="N284" i="3"/>
  <c r="S284" i="3"/>
  <c r="U284" i="3"/>
  <c r="W284" i="3"/>
  <c r="V284" i="3" s="1"/>
  <c r="N285" i="3"/>
  <c r="P285" i="3" s="1"/>
  <c r="S285" i="3"/>
  <c r="U285" i="3"/>
  <c r="W285" i="3"/>
  <c r="V285" i="3" s="1"/>
  <c r="N286" i="3"/>
  <c r="S286" i="3"/>
  <c r="U286" i="3"/>
  <c r="W286" i="3"/>
  <c r="V286" i="3" s="1"/>
  <c r="N287" i="3"/>
  <c r="P287" i="3" s="1"/>
  <c r="S287" i="3"/>
  <c r="U287" i="3"/>
  <c r="W287" i="3"/>
  <c r="V287" i="3" s="1"/>
  <c r="N288" i="3"/>
  <c r="S288" i="3"/>
  <c r="U288" i="3"/>
  <c r="W288" i="3"/>
  <c r="V288" i="3" s="1"/>
  <c r="N289" i="3"/>
  <c r="S289" i="3"/>
  <c r="U289" i="3"/>
  <c r="W289" i="3"/>
  <c r="V289" i="3" s="1"/>
  <c r="N290" i="3"/>
  <c r="P290" i="3" s="1"/>
  <c r="S290" i="3"/>
  <c r="U290" i="3"/>
  <c r="W290" i="3"/>
  <c r="V290" i="3" s="1"/>
  <c r="N291" i="3"/>
  <c r="P291" i="3" s="1"/>
  <c r="S291" i="3"/>
  <c r="U291" i="3"/>
  <c r="W291" i="3"/>
  <c r="V291" i="3" s="1"/>
  <c r="N292" i="3"/>
  <c r="S292" i="3"/>
  <c r="U292" i="3"/>
  <c r="W292" i="3"/>
  <c r="V292" i="3" s="1"/>
  <c r="N293" i="3"/>
  <c r="P293" i="3" s="1"/>
  <c r="S293" i="3"/>
  <c r="U293" i="3"/>
  <c r="W293" i="3"/>
  <c r="V293" i="3" s="1"/>
  <c r="N294" i="3"/>
  <c r="S294" i="3"/>
  <c r="U294" i="3"/>
  <c r="W294" i="3"/>
  <c r="V294" i="3" s="1"/>
  <c r="N295" i="3"/>
  <c r="P295" i="3" s="1"/>
  <c r="S295" i="3"/>
  <c r="U295" i="3"/>
  <c r="W295" i="3"/>
  <c r="V295" i="3" s="1"/>
  <c r="N296" i="3"/>
  <c r="S296" i="3"/>
  <c r="U296" i="3"/>
  <c r="W296" i="3"/>
  <c r="V296" i="3" s="1"/>
  <c r="N297" i="3"/>
  <c r="S297" i="3"/>
  <c r="U297" i="3"/>
  <c r="W297" i="3"/>
  <c r="V297" i="3" s="1"/>
  <c r="F298" i="3"/>
  <c r="G298" i="3"/>
  <c r="H298" i="3"/>
  <c r="N298" i="3"/>
  <c r="S298" i="3"/>
  <c r="U298" i="3"/>
  <c r="W298" i="3"/>
  <c r="V298" i="3" s="1"/>
  <c r="N299" i="3"/>
  <c r="P299" i="3" s="1"/>
  <c r="S299" i="3"/>
  <c r="U299" i="3"/>
  <c r="W299" i="3"/>
  <c r="V299" i="3" s="1"/>
  <c r="F300" i="3"/>
  <c r="G300" i="3"/>
  <c r="H300" i="3"/>
  <c r="N300" i="3"/>
  <c r="S300" i="3"/>
  <c r="U300" i="3"/>
  <c r="W300" i="3"/>
  <c r="V300" i="3" s="1"/>
  <c r="N301" i="3"/>
  <c r="S301" i="3"/>
  <c r="U301" i="3"/>
  <c r="W301" i="3"/>
  <c r="V301" i="3" s="1"/>
  <c r="N302" i="3"/>
  <c r="P302" i="3" s="1"/>
  <c r="S302" i="3"/>
  <c r="U302" i="3"/>
  <c r="W302" i="3"/>
  <c r="V302" i="3" s="1"/>
  <c r="N303" i="3"/>
  <c r="P303" i="3" s="1"/>
  <c r="S303" i="3"/>
  <c r="U303" i="3"/>
  <c r="W303" i="3"/>
  <c r="V303" i="3" s="1"/>
  <c r="N304" i="3"/>
  <c r="S304" i="3"/>
  <c r="U304" i="3"/>
  <c r="W304" i="3"/>
  <c r="V304" i="3" s="1"/>
  <c r="N305" i="3"/>
  <c r="S305" i="3"/>
  <c r="U305" i="3"/>
  <c r="W305" i="3"/>
  <c r="V305" i="3" s="1"/>
  <c r="N306" i="3"/>
  <c r="P306" i="3" s="1"/>
  <c r="S306" i="3"/>
  <c r="U306" i="3"/>
  <c r="W306" i="3"/>
  <c r="V306" i="3" s="1"/>
  <c r="N307" i="3"/>
  <c r="P307" i="3" s="1"/>
  <c r="S307" i="3"/>
  <c r="U307" i="3"/>
  <c r="W307" i="3"/>
  <c r="V307" i="3" s="1"/>
  <c r="N308" i="3"/>
  <c r="S308" i="3"/>
  <c r="U308" i="3"/>
  <c r="W308" i="3"/>
  <c r="V308" i="3" s="1"/>
  <c r="N309" i="3"/>
  <c r="S309" i="3"/>
  <c r="U309" i="3"/>
  <c r="W309" i="3"/>
  <c r="V309" i="3" s="1"/>
  <c r="N310" i="3"/>
  <c r="P310" i="3" s="1"/>
  <c r="S310" i="3"/>
  <c r="U310" i="3"/>
  <c r="W310" i="3"/>
  <c r="V310" i="3" s="1"/>
  <c r="N311" i="3"/>
  <c r="P311" i="3" s="1"/>
  <c r="S311" i="3"/>
  <c r="U311" i="3"/>
  <c r="W311" i="3"/>
  <c r="V311" i="3" s="1"/>
  <c r="N312" i="3"/>
  <c r="S312" i="3"/>
  <c r="U312" i="3"/>
  <c r="W312" i="3"/>
  <c r="V312" i="3" s="1"/>
  <c r="N313" i="3"/>
  <c r="S313" i="3"/>
  <c r="U313" i="3"/>
  <c r="W313" i="3"/>
  <c r="V313" i="3" s="1"/>
  <c r="N314" i="3"/>
  <c r="P314" i="3" s="1"/>
  <c r="S314" i="3"/>
  <c r="U314" i="3"/>
  <c r="W314" i="3"/>
  <c r="V314" i="3" s="1"/>
  <c r="N315" i="3"/>
  <c r="P315" i="3" s="1"/>
  <c r="S315" i="3"/>
  <c r="U315" i="3"/>
  <c r="W315" i="3"/>
  <c r="V315" i="3" s="1"/>
  <c r="N316" i="3"/>
  <c r="S316" i="3"/>
  <c r="U316" i="3"/>
  <c r="W316" i="3"/>
  <c r="V316" i="3" s="1"/>
  <c r="N317" i="3"/>
  <c r="S317" i="3"/>
  <c r="U317" i="3"/>
  <c r="W317" i="3"/>
  <c r="V317" i="3" s="1"/>
  <c r="N318" i="3"/>
  <c r="S318" i="3"/>
  <c r="U318" i="3"/>
  <c r="W318" i="3"/>
  <c r="V318" i="3" s="1"/>
  <c r="F319" i="3"/>
  <c r="G319" i="3"/>
  <c r="H319" i="3"/>
  <c r="N319" i="3"/>
  <c r="S319" i="3"/>
  <c r="U319" i="3"/>
  <c r="W319" i="3"/>
  <c r="V319" i="3" s="1"/>
  <c r="N320" i="3"/>
  <c r="S320" i="3"/>
  <c r="U320" i="3"/>
  <c r="W320" i="3"/>
  <c r="V320" i="3" s="1"/>
  <c r="N321" i="3"/>
  <c r="S321" i="3"/>
  <c r="U321" i="3"/>
  <c r="W321" i="3"/>
  <c r="V321" i="3" s="1"/>
  <c r="F322" i="3"/>
  <c r="G322" i="3"/>
  <c r="H322" i="3"/>
  <c r="N322" i="3"/>
  <c r="S322" i="3"/>
  <c r="U322" i="3"/>
  <c r="W322" i="3"/>
  <c r="V322" i="3" s="1"/>
  <c r="N323" i="3"/>
  <c r="S323" i="3"/>
  <c r="W323" i="3"/>
  <c r="V323" i="3" s="1"/>
  <c r="N324" i="3"/>
  <c r="P324" i="3" s="1"/>
  <c r="S324" i="3"/>
  <c r="U324" i="3"/>
  <c r="W324" i="3"/>
  <c r="V324" i="3" s="1"/>
  <c r="N325" i="3"/>
  <c r="S325" i="3"/>
  <c r="U325" i="3"/>
  <c r="W325" i="3"/>
  <c r="V325" i="3" s="1"/>
  <c r="N326" i="3"/>
  <c r="S326" i="3"/>
  <c r="U326" i="3"/>
  <c r="W326" i="3"/>
  <c r="V326" i="3" s="1"/>
  <c r="N327" i="3"/>
  <c r="P327" i="3" s="1"/>
  <c r="S327" i="3"/>
  <c r="U327" i="3"/>
  <c r="W327" i="3"/>
  <c r="V327" i="3" s="1"/>
  <c r="N328" i="3"/>
  <c r="P328" i="3" s="1"/>
  <c r="S328" i="3"/>
  <c r="U328" i="3"/>
  <c r="W328" i="3"/>
  <c r="V328" i="3" s="1"/>
  <c r="N329" i="3"/>
  <c r="S329" i="3"/>
  <c r="U329" i="3"/>
  <c r="W329" i="3"/>
  <c r="V329" i="3" s="1"/>
  <c r="N330" i="3"/>
  <c r="P330" i="3" s="1"/>
  <c r="S330" i="3"/>
  <c r="U330" i="3"/>
  <c r="W330" i="3"/>
  <c r="V330" i="3" s="1"/>
  <c r="N331" i="3"/>
  <c r="S331" i="3"/>
  <c r="U331" i="3"/>
  <c r="W331" i="3"/>
  <c r="V331" i="3" s="1"/>
  <c r="N332" i="3"/>
  <c r="P332" i="3" s="1"/>
  <c r="S332" i="3"/>
  <c r="U332" i="3"/>
  <c r="W332" i="3"/>
  <c r="V332" i="3" s="1"/>
  <c r="N333" i="3"/>
  <c r="S333" i="3"/>
  <c r="U333" i="3"/>
  <c r="W333" i="3"/>
  <c r="V333" i="3" s="1"/>
  <c r="N334" i="3"/>
  <c r="S334" i="3"/>
  <c r="U334" i="3"/>
  <c r="W334" i="3"/>
  <c r="V334" i="3" s="1"/>
  <c r="N335" i="3"/>
  <c r="S335" i="3"/>
  <c r="U335" i="3"/>
  <c r="W335" i="3"/>
  <c r="V335" i="3" s="1"/>
  <c r="N336" i="3"/>
  <c r="P336" i="3" s="1"/>
  <c r="S336" i="3"/>
  <c r="U336" i="3"/>
  <c r="W336" i="3"/>
  <c r="V336" i="3" s="1"/>
  <c r="N337" i="3"/>
  <c r="S337" i="3"/>
  <c r="U337" i="3"/>
  <c r="W337" i="3"/>
  <c r="V337" i="3" s="1"/>
  <c r="N338" i="3"/>
  <c r="P338" i="3" s="1"/>
  <c r="S338" i="3"/>
  <c r="U338" i="3"/>
  <c r="W338" i="3"/>
  <c r="V338" i="3" s="1"/>
  <c r="N339" i="3"/>
  <c r="S339" i="3"/>
  <c r="U339" i="3"/>
  <c r="W339" i="3"/>
  <c r="V339" i="3" s="1"/>
  <c r="N340" i="3"/>
  <c r="P340" i="3" s="1"/>
  <c r="S340" i="3"/>
  <c r="U340" i="3"/>
  <c r="W340" i="3"/>
  <c r="V340" i="3" s="1"/>
  <c r="F341" i="3"/>
  <c r="G341" i="3"/>
  <c r="H341" i="3"/>
  <c r="N341" i="3"/>
  <c r="P341" i="3" s="1"/>
  <c r="S341" i="3"/>
  <c r="U341" i="3"/>
  <c r="W341" i="3"/>
  <c r="V341" i="3" s="1"/>
  <c r="N342" i="3"/>
  <c r="S342" i="3"/>
  <c r="U342" i="3"/>
  <c r="W342" i="3"/>
  <c r="V342" i="3" s="1"/>
  <c r="N343" i="3"/>
  <c r="P343" i="3" s="1"/>
  <c r="S343" i="3"/>
  <c r="U343" i="3"/>
  <c r="W343" i="3"/>
  <c r="V343" i="3" s="1"/>
  <c r="N344" i="3"/>
  <c r="S344" i="3"/>
  <c r="U344" i="3"/>
  <c r="W344" i="3"/>
  <c r="V344" i="3" s="1"/>
  <c r="N345" i="3"/>
  <c r="R345" i="3" s="1"/>
  <c r="S345" i="3"/>
  <c r="U345" i="3"/>
  <c r="W345" i="3"/>
  <c r="V345" i="3" s="1"/>
  <c r="N346" i="3"/>
  <c r="P346" i="3" s="1"/>
  <c r="S346" i="3"/>
  <c r="U346" i="3"/>
  <c r="W346" i="3"/>
  <c r="V346" i="3" s="1"/>
  <c r="N347" i="3"/>
  <c r="S347" i="3"/>
  <c r="U347" i="3"/>
  <c r="W347" i="3"/>
  <c r="V347" i="3" s="1"/>
  <c r="N348" i="3"/>
  <c r="R348" i="3" s="1"/>
  <c r="S348" i="3"/>
  <c r="U348" i="3"/>
  <c r="W348" i="3"/>
  <c r="V348" i="3" s="1"/>
  <c r="N349" i="3"/>
  <c r="S349" i="3"/>
  <c r="U349" i="3"/>
  <c r="W349" i="3"/>
  <c r="V349" i="3" s="1"/>
  <c r="N350" i="3"/>
  <c r="S350" i="3"/>
  <c r="U350" i="3"/>
  <c r="W350" i="3"/>
  <c r="V350" i="3" s="1"/>
  <c r="N351" i="3"/>
  <c r="S351" i="3"/>
  <c r="U351" i="3"/>
  <c r="W351" i="3"/>
  <c r="V351" i="3" s="1"/>
  <c r="N352" i="3"/>
  <c r="S352" i="3"/>
  <c r="U352" i="3"/>
  <c r="W352" i="3"/>
  <c r="V352" i="3" s="1"/>
  <c r="N353" i="3"/>
  <c r="R353" i="3" s="1"/>
  <c r="S353" i="3"/>
  <c r="U353" i="3"/>
  <c r="W353" i="3"/>
  <c r="V353" i="3" s="1"/>
  <c r="N354" i="3"/>
  <c r="P354" i="3" s="1"/>
  <c r="S354" i="3"/>
  <c r="U354" i="3"/>
  <c r="W354" i="3"/>
  <c r="V354" i="3" s="1"/>
  <c r="N355" i="3"/>
  <c r="S355" i="3"/>
  <c r="U355" i="3"/>
  <c r="W355" i="3"/>
  <c r="V355" i="3" s="1"/>
  <c r="N356" i="3"/>
  <c r="R356" i="3" s="1"/>
  <c r="S356" i="3"/>
  <c r="U356" i="3"/>
  <c r="W356" i="3"/>
  <c r="V356" i="3" s="1"/>
  <c r="N357" i="3"/>
  <c r="P357" i="3" s="1"/>
  <c r="S357" i="3"/>
  <c r="U357" i="3"/>
  <c r="W357" i="3"/>
  <c r="V357" i="3" s="1"/>
  <c r="N358" i="3"/>
  <c r="S358" i="3"/>
  <c r="U358" i="3"/>
  <c r="W358" i="3"/>
  <c r="V358" i="3" s="1"/>
  <c r="N359" i="3"/>
  <c r="S359" i="3"/>
  <c r="U359" i="3"/>
  <c r="W359" i="3"/>
  <c r="V359" i="3" s="1"/>
  <c r="N360" i="3"/>
  <c r="R360" i="3" s="1"/>
  <c r="S360" i="3"/>
  <c r="U360" i="3"/>
  <c r="W360" i="3"/>
  <c r="V360" i="3" s="1"/>
  <c r="N361" i="3"/>
  <c r="S361" i="3"/>
  <c r="U361" i="3"/>
  <c r="W361" i="3"/>
  <c r="V361" i="3" s="1"/>
  <c r="N362" i="3"/>
  <c r="P362" i="3" s="1"/>
  <c r="S362" i="3"/>
  <c r="U362" i="3"/>
  <c r="W362" i="3"/>
  <c r="V362" i="3" s="1"/>
  <c r="N363" i="3"/>
  <c r="S363" i="3"/>
  <c r="U363" i="3"/>
  <c r="W363" i="3"/>
  <c r="V363" i="3" s="1"/>
  <c r="P364" i="3"/>
  <c r="R364" i="3"/>
  <c r="S364" i="3"/>
  <c r="U364" i="3"/>
  <c r="W364" i="3"/>
  <c r="V364" i="3" s="1"/>
  <c r="N365" i="3"/>
  <c r="S365" i="3"/>
  <c r="U365" i="3"/>
  <c r="W365" i="3"/>
  <c r="V365" i="3" s="1"/>
  <c r="N366" i="3"/>
  <c r="R366" i="3" s="1"/>
  <c r="S366" i="3"/>
  <c r="U366" i="3"/>
  <c r="W366" i="3"/>
  <c r="V366" i="3" s="1"/>
  <c r="N367" i="3"/>
  <c r="S367" i="3"/>
  <c r="U367" i="3"/>
  <c r="W367" i="3"/>
  <c r="V367" i="3" s="1"/>
  <c r="N368" i="3"/>
  <c r="P368" i="3" s="1"/>
  <c r="S368" i="3"/>
  <c r="U368" i="3"/>
  <c r="W368" i="3"/>
  <c r="V368" i="3" s="1"/>
  <c r="N369" i="3"/>
  <c r="P369" i="3" s="1"/>
  <c r="S369" i="3"/>
  <c r="U369" i="3"/>
  <c r="W369" i="3"/>
  <c r="V369" i="3" s="1"/>
  <c r="N370" i="3"/>
  <c r="R370" i="3" s="1"/>
  <c r="S370" i="3"/>
  <c r="U370" i="3"/>
  <c r="W370" i="3"/>
  <c r="V370" i="3" s="1"/>
  <c r="N371" i="3"/>
  <c r="S371" i="3"/>
  <c r="U371" i="3"/>
  <c r="W371" i="3"/>
  <c r="V371" i="3" s="1"/>
  <c r="N372" i="3"/>
  <c r="S372" i="3"/>
  <c r="U372" i="3"/>
  <c r="W372" i="3"/>
  <c r="V372" i="3" s="1"/>
  <c r="N373" i="3"/>
  <c r="P373" i="3" s="1"/>
  <c r="S373" i="3"/>
  <c r="U373" i="3"/>
  <c r="W373" i="3"/>
  <c r="V373" i="3" s="1"/>
  <c r="N374" i="3"/>
  <c r="R374" i="3" s="1"/>
  <c r="S374" i="3"/>
  <c r="U374" i="3"/>
  <c r="W374" i="3"/>
  <c r="V374" i="3" s="1"/>
  <c r="N375" i="3"/>
  <c r="P375" i="3" s="1"/>
  <c r="S375" i="3"/>
  <c r="U375" i="3"/>
  <c r="W375" i="3"/>
  <c r="V375" i="3" s="1"/>
  <c r="N376" i="3"/>
  <c r="S376" i="3"/>
  <c r="U376" i="3"/>
  <c r="W376" i="3"/>
  <c r="V376" i="3" s="1"/>
  <c r="N377" i="3"/>
  <c r="S377" i="3"/>
  <c r="U377" i="3"/>
  <c r="W377" i="3"/>
  <c r="V377" i="3" s="1"/>
  <c r="N378" i="3"/>
  <c r="S378" i="3"/>
  <c r="U378" i="3"/>
  <c r="W378" i="3"/>
  <c r="V378" i="3" s="1"/>
  <c r="N379" i="3"/>
  <c r="P379" i="3" s="1"/>
  <c r="S379" i="3"/>
  <c r="U379" i="3"/>
  <c r="W379" i="3"/>
  <c r="V379" i="3" s="1"/>
  <c r="N380" i="3"/>
  <c r="P380" i="3" s="1"/>
  <c r="S380" i="3"/>
  <c r="U380" i="3"/>
  <c r="W380" i="3"/>
  <c r="V380" i="3" s="1"/>
  <c r="N381" i="3"/>
  <c r="S381" i="3"/>
  <c r="U381" i="3"/>
  <c r="W381" i="3"/>
  <c r="V381" i="3" s="1"/>
  <c r="N382" i="3"/>
  <c r="R382" i="3" s="1"/>
  <c r="S382" i="3"/>
  <c r="U382" i="3"/>
  <c r="W382" i="3"/>
  <c r="V382" i="3" s="1"/>
  <c r="N383" i="3"/>
  <c r="S383" i="3"/>
  <c r="U383" i="3"/>
  <c r="W383" i="3"/>
  <c r="V383" i="3" s="1"/>
  <c r="N384" i="3"/>
  <c r="P384" i="3" s="1"/>
  <c r="S384" i="3"/>
  <c r="U384" i="3"/>
  <c r="W384" i="3"/>
  <c r="V384" i="3" s="1"/>
  <c r="N385" i="3"/>
  <c r="P385" i="3" s="1"/>
  <c r="S385" i="3"/>
  <c r="U385" i="3"/>
  <c r="W385" i="3"/>
  <c r="V385" i="3" s="1"/>
  <c r="N386" i="3"/>
  <c r="R386" i="3" s="1"/>
  <c r="S386" i="3"/>
  <c r="U386" i="3"/>
  <c r="W386" i="3"/>
  <c r="V386" i="3" s="1"/>
  <c r="N387" i="3"/>
  <c r="S387" i="3"/>
  <c r="U387" i="3"/>
  <c r="W387" i="3"/>
  <c r="V387" i="3" s="1"/>
  <c r="N388" i="3"/>
  <c r="P388" i="3" s="1"/>
  <c r="S388" i="3"/>
  <c r="U388" i="3"/>
  <c r="W388" i="3"/>
  <c r="V388" i="3" s="1"/>
  <c r="N389" i="3"/>
  <c r="P389" i="3" s="1"/>
  <c r="S389" i="3"/>
  <c r="U389" i="3"/>
  <c r="W389" i="3"/>
  <c r="V389" i="3" s="1"/>
  <c r="N390" i="3"/>
  <c r="S390" i="3"/>
  <c r="U390" i="3"/>
  <c r="W390" i="3"/>
  <c r="V390" i="3" s="1"/>
  <c r="N391" i="3"/>
  <c r="P391" i="3" s="1"/>
  <c r="S391" i="3"/>
  <c r="U391" i="3"/>
  <c r="W391" i="3"/>
  <c r="V391" i="3" s="1"/>
  <c r="N392" i="3"/>
  <c r="S392" i="3"/>
  <c r="U392" i="3"/>
  <c r="W392" i="3"/>
  <c r="V392" i="3" s="1"/>
  <c r="N393" i="3"/>
  <c r="S393" i="3"/>
  <c r="U393" i="3"/>
  <c r="W393" i="3"/>
  <c r="V393" i="3" s="1"/>
  <c r="N394" i="3"/>
  <c r="S394" i="3"/>
  <c r="U394" i="3"/>
  <c r="W394" i="3"/>
  <c r="V394" i="3" s="1"/>
  <c r="N395" i="3"/>
  <c r="S395" i="3"/>
  <c r="U395" i="3"/>
  <c r="W395" i="3"/>
  <c r="V395" i="3" s="1"/>
  <c r="N396" i="3"/>
  <c r="P396" i="3" s="1"/>
  <c r="S396" i="3"/>
  <c r="U396" i="3"/>
  <c r="W396" i="3"/>
  <c r="V396" i="3" s="1"/>
  <c r="N397" i="3"/>
  <c r="S397" i="3"/>
  <c r="U397" i="3"/>
  <c r="W397" i="3"/>
  <c r="V397" i="3" s="1"/>
  <c r="N398" i="3"/>
  <c r="R398" i="3" s="1"/>
  <c r="S398" i="3"/>
  <c r="U398" i="3"/>
  <c r="W398" i="3"/>
  <c r="V398" i="3" s="1"/>
  <c r="N399" i="3"/>
  <c r="P399" i="3" s="1"/>
  <c r="S399" i="3"/>
  <c r="U399" i="3"/>
  <c r="W399" i="3"/>
  <c r="V399" i="3" s="1"/>
  <c r="N400" i="3"/>
  <c r="S400" i="3"/>
  <c r="U400" i="3"/>
  <c r="W400" i="3"/>
  <c r="V400" i="3" s="1"/>
  <c r="N401" i="3"/>
  <c r="P401" i="3" s="1"/>
  <c r="S401" i="3"/>
  <c r="U401" i="3"/>
  <c r="W401" i="3"/>
  <c r="V401" i="3" s="1"/>
  <c r="N402" i="3"/>
  <c r="R402" i="3" s="1"/>
  <c r="S402" i="3"/>
  <c r="U402" i="3"/>
  <c r="W402" i="3"/>
  <c r="V402" i="3" s="1"/>
  <c r="N403" i="3"/>
  <c r="S403" i="3"/>
  <c r="U403" i="3"/>
  <c r="W403" i="3"/>
  <c r="V403" i="3" s="1"/>
  <c r="N404" i="3"/>
  <c r="S404" i="3"/>
  <c r="U404" i="3"/>
  <c r="W404" i="3"/>
  <c r="V404" i="3" s="1"/>
  <c r="N405" i="3"/>
  <c r="P405" i="3" s="1"/>
  <c r="S405" i="3"/>
  <c r="U405" i="3"/>
  <c r="W405" i="3"/>
  <c r="V405" i="3" s="1"/>
  <c r="N406" i="3"/>
  <c r="R406" i="3" s="1"/>
  <c r="S406" i="3"/>
  <c r="U406" i="3"/>
  <c r="W406" i="3"/>
  <c r="V406" i="3" s="1"/>
  <c r="N407" i="3"/>
  <c r="P407" i="3" s="1"/>
  <c r="S407" i="3"/>
  <c r="U407" i="3"/>
  <c r="W407" i="3"/>
  <c r="V407" i="3" s="1"/>
  <c r="N408" i="3"/>
  <c r="S408" i="3"/>
  <c r="U408" i="3"/>
  <c r="W408" i="3"/>
  <c r="V408" i="3" s="1"/>
  <c r="N409" i="3"/>
  <c r="P409" i="3" s="1"/>
  <c r="S409" i="3"/>
  <c r="U409" i="3"/>
  <c r="W409" i="3"/>
  <c r="V409" i="3" s="1"/>
  <c r="N410" i="3"/>
  <c r="S410" i="3"/>
  <c r="U410" i="3"/>
  <c r="W410" i="3"/>
  <c r="V410" i="3" s="1"/>
  <c r="N411" i="3"/>
  <c r="P411" i="3" s="1"/>
  <c r="S411" i="3"/>
  <c r="U411" i="3"/>
  <c r="W411" i="3"/>
  <c r="V411" i="3" s="1"/>
  <c r="N412" i="3"/>
  <c r="S412" i="3"/>
  <c r="U412" i="3"/>
  <c r="W412" i="3"/>
  <c r="V412" i="3" s="1"/>
  <c r="N413" i="3"/>
  <c r="S413" i="3"/>
  <c r="U413" i="3"/>
  <c r="W413" i="3"/>
  <c r="V413" i="3" s="1"/>
  <c r="N414" i="3"/>
  <c r="U414" i="3"/>
  <c r="W414" i="3"/>
  <c r="V414" i="3" s="1"/>
  <c r="N415" i="3"/>
  <c r="S415" i="3"/>
  <c r="U415" i="3"/>
  <c r="W415" i="3"/>
  <c r="V415" i="3" s="1"/>
  <c r="N416" i="3"/>
  <c r="S416" i="3"/>
  <c r="U416" i="3"/>
  <c r="W416" i="3"/>
  <c r="V416" i="3" s="1"/>
  <c r="N418" i="3"/>
  <c r="S418" i="3"/>
  <c r="U418" i="3"/>
  <c r="W418" i="3"/>
  <c r="V418" i="3" s="1"/>
  <c r="N419" i="3"/>
  <c r="S419" i="3"/>
  <c r="U419" i="3"/>
  <c r="W419" i="3"/>
  <c r="V419" i="3" s="1"/>
  <c r="N420" i="3"/>
  <c r="R420" i="3" s="1"/>
  <c r="S420" i="3"/>
  <c r="U420" i="3"/>
  <c r="W420" i="3"/>
  <c r="V420" i="3" s="1"/>
  <c r="N421" i="3"/>
  <c r="S421" i="3"/>
  <c r="U421" i="3"/>
  <c r="W421" i="3"/>
  <c r="V421" i="3" s="1"/>
  <c r="N422" i="3"/>
  <c r="R422" i="3" s="1"/>
  <c r="S422" i="3"/>
  <c r="U422" i="3"/>
  <c r="W422" i="3"/>
  <c r="V422" i="3" s="1"/>
  <c r="N423" i="3"/>
  <c r="P423" i="3" s="1"/>
  <c r="S423" i="3"/>
  <c r="U423" i="3"/>
  <c r="W423" i="3"/>
  <c r="V423" i="3" s="1"/>
  <c r="N424" i="3"/>
  <c r="R424" i="3" s="1"/>
  <c r="S424" i="3"/>
  <c r="U424" i="3"/>
  <c r="W424" i="3"/>
  <c r="V424" i="3" s="1"/>
  <c r="N425" i="3"/>
  <c r="S425" i="3"/>
  <c r="U425" i="3"/>
  <c r="W425" i="3"/>
  <c r="V425" i="3" s="1"/>
  <c r="N426" i="3"/>
  <c r="R426" i="3" s="1"/>
  <c r="S426" i="3"/>
  <c r="U426" i="3"/>
  <c r="W426" i="3"/>
  <c r="V426" i="3" s="1"/>
  <c r="N427" i="3"/>
  <c r="P427" i="3" s="1"/>
  <c r="S427" i="3"/>
  <c r="U427" i="3"/>
  <c r="W427" i="3"/>
  <c r="V427" i="3" s="1"/>
  <c r="N428" i="3"/>
  <c r="S428" i="3"/>
  <c r="U428" i="3"/>
  <c r="W428" i="3"/>
  <c r="V428" i="3" s="1"/>
  <c r="N429" i="3"/>
  <c r="P429" i="3" s="1"/>
  <c r="S429" i="3"/>
  <c r="U429" i="3"/>
  <c r="W429" i="3"/>
  <c r="V429" i="3" s="1"/>
  <c r="N430" i="3"/>
  <c r="S430" i="3"/>
  <c r="U430" i="3"/>
  <c r="W430" i="3"/>
  <c r="V430" i="3" s="1"/>
  <c r="N431" i="3"/>
  <c r="S431" i="3"/>
  <c r="U431" i="3"/>
  <c r="W431" i="3"/>
  <c r="V431" i="3" s="1"/>
  <c r="N432" i="3"/>
  <c r="S432" i="3"/>
  <c r="U432" i="3"/>
  <c r="W432" i="3"/>
  <c r="V432" i="3" s="1"/>
  <c r="N433" i="3"/>
  <c r="P433" i="3" s="1"/>
  <c r="S433" i="3"/>
  <c r="U433" i="3"/>
  <c r="W433" i="3"/>
  <c r="V433" i="3" s="1"/>
  <c r="N435" i="3"/>
  <c r="R435" i="3" s="1"/>
  <c r="S435" i="3"/>
  <c r="U435" i="3"/>
  <c r="W435" i="3"/>
  <c r="V435" i="3" s="1"/>
  <c r="N436" i="3"/>
  <c r="S436" i="3"/>
  <c r="U436" i="3"/>
  <c r="W436" i="3"/>
  <c r="V436" i="3" s="1"/>
  <c r="N437" i="3"/>
  <c r="R437" i="3" s="1"/>
  <c r="S437" i="3"/>
  <c r="U437" i="3"/>
  <c r="W437" i="3"/>
  <c r="V437" i="3" s="1"/>
  <c r="N438" i="3"/>
  <c r="R438" i="3" s="1"/>
  <c r="S438" i="3"/>
  <c r="U438" i="3"/>
  <c r="W438" i="3"/>
  <c r="V438" i="3" s="1"/>
  <c r="N439" i="3"/>
  <c r="S439" i="3"/>
  <c r="U439" i="3"/>
  <c r="W439" i="3"/>
  <c r="V439" i="3" s="1"/>
  <c r="N440" i="3"/>
  <c r="P440" i="3" s="1"/>
  <c r="S440" i="3"/>
  <c r="U440" i="3"/>
  <c r="W440" i="3"/>
  <c r="V440" i="3" s="1"/>
  <c r="N441" i="3"/>
  <c r="R441" i="3" s="1"/>
  <c r="S441" i="3"/>
  <c r="U441" i="3"/>
  <c r="W441" i="3"/>
  <c r="V441" i="3" s="1"/>
  <c r="N442" i="3"/>
  <c r="S442" i="3"/>
  <c r="U442" i="3"/>
  <c r="W442" i="3"/>
  <c r="V442" i="3" s="1"/>
  <c r="N443" i="3"/>
  <c r="R443" i="3" s="1"/>
  <c r="S443" i="3"/>
  <c r="U443" i="3"/>
  <c r="W443" i="3"/>
  <c r="V443" i="3" s="1"/>
  <c r="W444" i="3"/>
  <c r="N445" i="3"/>
  <c r="R445" i="3" s="1"/>
  <c r="S445" i="3"/>
  <c r="U445" i="3"/>
  <c r="W445" i="3"/>
  <c r="V445" i="3" s="1"/>
  <c r="N446" i="3"/>
  <c r="P446" i="3" s="1"/>
  <c r="S446" i="3"/>
  <c r="U446" i="3"/>
  <c r="W446" i="3"/>
  <c r="V446" i="3" s="1"/>
  <c r="N447" i="3"/>
  <c r="R447" i="3" s="1"/>
  <c r="S447" i="3"/>
  <c r="U447" i="3"/>
  <c r="W447" i="3"/>
  <c r="V447" i="3" s="1"/>
  <c r="N448" i="3"/>
  <c r="P448" i="3" s="1"/>
  <c r="S448" i="3"/>
  <c r="U448" i="3"/>
  <c r="W448" i="3"/>
  <c r="V448" i="3" s="1"/>
  <c r="N449" i="3"/>
  <c r="S449" i="3"/>
  <c r="U449" i="3"/>
  <c r="W449" i="3"/>
  <c r="V449" i="3" s="1"/>
  <c r="N450" i="3"/>
  <c r="P450" i="3" s="1"/>
  <c r="S450" i="3"/>
  <c r="U450" i="3"/>
  <c r="W450" i="3"/>
  <c r="V450" i="3" s="1"/>
  <c r="N451" i="3"/>
  <c r="S451" i="3"/>
  <c r="U451" i="3"/>
  <c r="W451" i="3"/>
  <c r="V451" i="3" s="1"/>
  <c r="N452" i="3"/>
  <c r="P452" i="3" s="1"/>
  <c r="S452" i="3"/>
  <c r="U452" i="3"/>
  <c r="W452" i="3"/>
  <c r="V452" i="3" s="1"/>
  <c r="N453" i="3"/>
  <c r="R453" i="3" s="1"/>
  <c r="S453" i="3"/>
  <c r="U453" i="3"/>
  <c r="W453" i="3"/>
  <c r="V453" i="3" s="1"/>
  <c r="N454" i="3"/>
  <c r="S454" i="3"/>
  <c r="U454" i="3"/>
  <c r="W454" i="3"/>
  <c r="V454" i="3" s="1"/>
  <c r="N455" i="3"/>
  <c r="R455" i="3" s="1"/>
  <c r="S455" i="3"/>
  <c r="U455" i="3"/>
  <c r="W455" i="3"/>
  <c r="V455" i="3" s="1"/>
  <c r="N456" i="3"/>
  <c r="S456" i="3"/>
  <c r="U456" i="3"/>
  <c r="W456" i="3"/>
  <c r="V456" i="3" s="1"/>
  <c r="N457" i="3"/>
  <c r="P457" i="3" s="1"/>
  <c r="S457" i="3"/>
  <c r="U457" i="3"/>
  <c r="W457" i="3"/>
  <c r="V457" i="3" s="1"/>
  <c r="N458" i="3"/>
  <c r="P458" i="3" s="1"/>
  <c r="S458" i="3"/>
  <c r="U458" i="3"/>
  <c r="W458" i="3"/>
  <c r="V458" i="3" s="1"/>
  <c r="N459" i="3"/>
  <c r="R459" i="3" s="1"/>
  <c r="S459" i="3"/>
  <c r="U459" i="3"/>
  <c r="W459" i="3"/>
  <c r="V459" i="3" s="1"/>
  <c r="N460" i="3"/>
  <c r="S460" i="3"/>
  <c r="U460" i="3"/>
  <c r="W460" i="3"/>
  <c r="V460" i="3" s="1"/>
  <c r="N461" i="3"/>
  <c r="P461" i="3" s="1"/>
  <c r="S461" i="3"/>
  <c r="U461" i="3"/>
  <c r="W461" i="3"/>
  <c r="V461" i="3" s="1"/>
  <c r="N462" i="3"/>
  <c r="P462" i="3" s="1"/>
  <c r="S462" i="3"/>
  <c r="U462" i="3"/>
  <c r="W462" i="3"/>
  <c r="V462" i="3" s="1"/>
  <c r="N463" i="3"/>
  <c r="S463" i="3"/>
  <c r="U463" i="3"/>
  <c r="W463" i="3"/>
  <c r="V463" i="3" s="1"/>
  <c r="N464" i="3"/>
  <c r="P464" i="3" s="1"/>
  <c r="S464" i="3"/>
  <c r="U464" i="3"/>
  <c r="W464" i="3"/>
  <c r="V464" i="3" s="1"/>
  <c r="N465" i="3"/>
  <c r="R465" i="3" s="1"/>
  <c r="S465" i="3"/>
  <c r="U465" i="3"/>
  <c r="W465" i="3"/>
  <c r="V465" i="3" s="1"/>
  <c r="N466" i="3"/>
  <c r="S466" i="3"/>
  <c r="U466" i="3"/>
  <c r="W466" i="3"/>
  <c r="V466" i="3" s="1"/>
  <c r="N467" i="3"/>
  <c r="S467" i="3"/>
  <c r="U467" i="3"/>
  <c r="W467" i="3"/>
  <c r="V467" i="3" s="1"/>
  <c r="N468" i="3"/>
  <c r="S468" i="3"/>
  <c r="U468" i="3"/>
  <c r="W468" i="3"/>
  <c r="V468" i="3" s="1"/>
  <c r="N469" i="3"/>
  <c r="S469" i="3"/>
  <c r="U469" i="3"/>
  <c r="W469" i="3"/>
  <c r="V469" i="3" s="1"/>
  <c r="N470" i="3"/>
  <c r="S470" i="3"/>
  <c r="U470" i="3"/>
  <c r="W470" i="3"/>
  <c r="V470" i="3" s="1"/>
  <c r="N471" i="3"/>
  <c r="R471" i="3" s="1"/>
  <c r="S471" i="3"/>
  <c r="U471" i="3"/>
  <c r="W471" i="3"/>
  <c r="V471" i="3" s="1"/>
  <c r="N472" i="3"/>
  <c r="R472" i="3" s="1"/>
  <c r="S472" i="3"/>
  <c r="U472" i="3"/>
  <c r="W472" i="3"/>
  <c r="V472" i="3" s="1"/>
  <c r="N473" i="3"/>
  <c r="S473" i="3"/>
  <c r="U473" i="3"/>
  <c r="W473" i="3"/>
  <c r="V473" i="3" s="1"/>
  <c r="N474" i="3"/>
  <c r="P474" i="3" s="1"/>
  <c r="S474" i="3"/>
  <c r="U474" i="3"/>
  <c r="W474" i="3"/>
  <c r="V474" i="3" s="1"/>
  <c r="N475" i="3"/>
  <c r="R475" i="3" s="1"/>
  <c r="S475" i="3"/>
  <c r="U475" i="3"/>
  <c r="W475" i="3"/>
  <c r="V475" i="3" s="1"/>
  <c r="N476" i="3"/>
  <c r="S476" i="3"/>
  <c r="U476" i="3"/>
  <c r="W476" i="3"/>
  <c r="V476" i="3" s="1"/>
  <c r="N477" i="3"/>
  <c r="S477" i="3"/>
  <c r="U477" i="3"/>
  <c r="W477" i="3"/>
  <c r="V477" i="3" s="1"/>
  <c r="N478" i="3"/>
  <c r="P478" i="3" s="1"/>
  <c r="S478" i="3"/>
  <c r="U478" i="3"/>
  <c r="W478" i="3"/>
  <c r="V478" i="3" s="1"/>
  <c r="N479" i="3"/>
  <c r="R479" i="3" s="1"/>
  <c r="S479" i="3"/>
  <c r="U479" i="3"/>
  <c r="W479" i="3"/>
  <c r="V479" i="3" s="1"/>
  <c r="N480" i="3"/>
  <c r="P480" i="3" s="1"/>
  <c r="S480" i="3"/>
  <c r="U480" i="3"/>
  <c r="W480" i="3"/>
  <c r="V480" i="3" s="1"/>
  <c r="N481" i="3"/>
  <c r="R481" i="3" s="1"/>
  <c r="S481" i="3"/>
  <c r="U481" i="3"/>
  <c r="W481" i="3"/>
  <c r="V481" i="3" s="1"/>
  <c r="N482" i="3"/>
  <c r="P482" i="3" s="1"/>
  <c r="S482" i="3"/>
  <c r="U482" i="3"/>
  <c r="W482" i="3"/>
  <c r="V482" i="3" s="1"/>
  <c r="N483" i="3"/>
  <c r="S483" i="3"/>
  <c r="U483" i="3"/>
  <c r="W483" i="3"/>
  <c r="V483" i="3" s="1"/>
  <c r="N484" i="3"/>
  <c r="P484" i="3" s="1"/>
  <c r="S484" i="3"/>
  <c r="U484" i="3"/>
  <c r="W484" i="3"/>
  <c r="V484" i="3" s="1"/>
  <c r="N485" i="3"/>
  <c r="R485" i="3" s="1"/>
  <c r="S485" i="3"/>
  <c r="U485" i="3"/>
  <c r="W485" i="3"/>
  <c r="V485" i="3" s="1"/>
  <c r="N486" i="3"/>
  <c r="S486" i="3"/>
  <c r="U486" i="3"/>
  <c r="W486" i="3"/>
  <c r="V486" i="3" s="1"/>
  <c r="N487" i="3"/>
  <c r="R487" i="3" s="1"/>
  <c r="S487" i="3"/>
  <c r="U487" i="3"/>
  <c r="W487" i="3"/>
  <c r="V487" i="3" s="1"/>
  <c r="N488" i="3"/>
  <c r="S488" i="3"/>
  <c r="U488" i="3"/>
  <c r="W488" i="3"/>
  <c r="V488" i="3" s="1"/>
  <c r="N489" i="3"/>
  <c r="P489" i="3" s="1"/>
  <c r="S489" i="3"/>
  <c r="U489" i="3"/>
  <c r="W489" i="3"/>
  <c r="V489" i="3" s="1"/>
  <c r="N490" i="3"/>
  <c r="P490" i="3" s="1"/>
  <c r="S490" i="3"/>
  <c r="U490" i="3"/>
  <c r="W490" i="3"/>
  <c r="V490" i="3" s="1"/>
  <c r="N491" i="3"/>
  <c r="R491" i="3" s="1"/>
  <c r="S491" i="3"/>
  <c r="U491" i="3"/>
  <c r="W491" i="3"/>
  <c r="V491" i="3" s="1"/>
  <c r="N492" i="3"/>
  <c r="S492" i="3"/>
  <c r="U492" i="3"/>
  <c r="W492" i="3"/>
  <c r="V492" i="3" s="1"/>
  <c r="N493" i="3"/>
  <c r="P493" i="3" s="1"/>
  <c r="S493" i="3"/>
  <c r="U493" i="3"/>
  <c r="W493" i="3"/>
  <c r="V493" i="3" s="1"/>
  <c r="N494" i="3"/>
  <c r="P494" i="3" s="1"/>
  <c r="S494" i="3"/>
  <c r="U494" i="3"/>
  <c r="W494" i="3"/>
  <c r="V494" i="3" s="1"/>
  <c r="N495" i="3"/>
  <c r="S495" i="3"/>
  <c r="U495" i="3"/>
  <c r="W495" i="3"/>
  <c r="V495" i="3" s="1"/>
  <c r="N496" i="3"/>
  <c r="P496" i="3" s="1"/>
  <c r="S496" i="3"/>
  <c r="U496" i="3"/>
  <c r="W496" i="3"/>
  <c r="V496" i="3" s="1"/>
  <c r="N497" i="3"/>
  <c r="P497" i="3" s="1"/>
  <c r="S497" i="3"/>
  <c r="U497" i="3"/>
  <c r="W497" i="3"/>
  <c r="V497" i="3" s="1"/>
  <c r="N498" i="3"/>
  <c r="P498" i="3" s="1"/>
  <c r="S498" i="3"/>
  <c r="U498" i="3"/>
  <c r="W498" i="3"/>
  <c r="V498" i="3" s="1"/>
  <c r="N499" i="3"/>
  <c r="S499" i="3"/>
  <c r="U499" i="3"/>
  <c r="W499" i="3"/>
  <c r="V499" i="3" s="1"/>
  <c r="N500" i="3"/>
  <c r="P500" i="3" s="1"/>
  <c r="S500" i="3"/>
  <c r="U500" i="3"/>
  <c r="W500" i="3"/>
  <c r="V500" i="3" s="1"/>
  <c r="N501" i="3"/>
  <c r="P501" i="3" s="1"/>
  <c r="S501" i="3"/>
  <c r="U501" i="3"/>
  <c r="W501" i="3"/>
  <c r="V501" i="3" s="1"/>
  <c r="N502" i="3"/>
  <c r="S502" i="3"/>
  <c r="U502" i="3"/>
  <c r="W502" i="3"/>
  <c r="V502" i="3" s="1"/>
  <c r="N503" i="3"/>
  <c r="P503" i="3" s="1"/>
  <c r="S503" i="3"/>
  <c r="U503" i="3"/>
  <c r="W503" i="3"/>
  <c r="V503" i="3" s="1"/>
  <c r="N504" i="3"/>
  <c r="P504" i="3" s="1"/>
  <c r="S504" i="3"/>
  <c r="U504" i="3"/>
  <c r="W504" i="3"/>
  <c r="V504" i="3" s="1"/>
  <c r="N505" i="3"/>
  <c r="S505" i="3"/>
  <c r="U505" i="3"/>
  <c r="W505" i="3"/>
  <c r="V505" i="3" s="1"/>
  <c r="N506" i="3"/>
  <c r="P506" i="3" s="1"/>
  <c r="S506" i="3"/>
  <c r="U506" i="3"/>
  <c r="W506" i="3"/>
  <c r="V506" i="3" s="1"/>
  <c r="N507" i="3"/>
  <c r="P507" i="3" s="1"/>
  <c r="S507" i="3"/>
  <c r="U507" i="3"/>
  <c r="W507" i="3"/>
  <c r="V507" i="3" s="1"/>
  <c r="N508" i="3"/>
  <c r="P508" i="3" s="1"/>
  <c r="S508" i="3"/>
  <c r="U508" i="3"/>
  <c r="W508" i="3"/>
  <c r="V508" i="3" s="1"/>
  <c r="N509" i="3"/>
  <c r="S509" i="3"/>
  <c r="U509" i="3"/>
  <c r="W509" i="3"/>
  <c r="V509" i="3" s="1"/>
  <c r="N510" i="3"/>
  <c r="S510" i="3"/>
  <c r="U510" i="3"/>
  <c r="W510" i="3"/>
  <c r="V510" i="3" s="1"/>
  <c r="N511" i="3"/>
  <c r="P511" i="3" s="1"/>
  <c r="S511" i="3"/>
  <c r="U511" i="3"/>
  <c r="W511" i="3"/>
  <c r="V511" i="3" s="1"/>
  <c r="N512" i="3"/>
  <c r="P512" i="3" s="1"/>
  <c r="S512" i="3"/>
  <c r="U512" i="3"/>
  <c r="W512" i="3"/>
  <c r="V512" i="3" s="1"/>
  <c r="N513" i="3"/>
  <c r="S513" i="3"/>
  <c r="U513" i="3"/>
  <c r="W513" i="3"/>
  <c r="V513" i="3" s="1"/>
  <c r="N514" i="3"/>
  <c r="P514" i="3" s="1"/>
  <c r="S514" i="3"/>
  <c r="U514" i="3"/>
  <c r="W514" i="3"/>
  <c r="V514" i="3" s="1"/>
  <c r="N515" i="3"/>
  <c r="P515" i="3" s="1"/>
  <c r="S515" i="3"/>
  <c r="U515" i="3"/>
  <c r="W515" i="3"/>
  <c r="V515" i="3" s="1"/>
  <c r="N516" i="3"/>
  <c r="P516" i="3" s="1"/>
  <c r="S516" i="3"/>
  <c r="U516" i="3"/>
  <c r="W516" i="3"/>
  <c r="V516" i="3" s="1"/>
  <c r="N517" i="3"/>
  <c r="S517" i="3"/>
  <c r="U517" i="3"/>
  <c r="W517" i="3"/>
  <c r="V517" i="3" s="1"/>
  <c r="N518" i="3"/>
  <c r="R518" i="3" s="1"/>
  <c r="S518" i="3"/>
  <c r="U518" i="3"/>
  <c r="W518" i="3"/>
  <c r="V518" i="3" s="1"/>
  <c r="N519" i="3"/>
  <c r="P519" i="3" s="1"/>
  <c r="S519" i="3"/>
  <c r="U519" i="3"/>
  <c r="W519" i="3"/>
  <c r="V519" i="3" s="1"/>
  <c r="N520" i="3"/>
  <c r="P520" i="3" s="1"/>
  <c r="S520" i="3"/>
  <c r="U520" i="3"/>
  <c r="W520" i="3"/>
  <c r="V520" i="3" s="1"/>
  <c r="N521" i="3"/>
  <c r="S521" i="3"/>
  <c r="U521" i="3"/>
  <c r="W521" i="3"/>
  <c r="V521" i="3" s="1"/>
  <c r="N522" i="3"/>
  <c r="S522" i="3"/>
  <c r="U522" i="3"/>
  <c r="W522" i="3"/>
  <c r="V522" i="3" s="1"/>
  <c r="N523" i="3"/>
  <c r="P523" i="3" s="1"/>
  <c r="S523" i="3"/>
  <c r="U523" i="3"/>
  <c r="W523" i="3"/>
  <c r="V523" i="3" s="1"/>
  <c r="N524" i="3"/>
  <c r="P524" i="3" s="1"/>
  <c r="S524" i="3"/>
  <c r="U524" i="3"/>
  <c r="W524" i="3"/>
  <c r="V524" i="3" s="1"/>
  <c r="N525" i="3"/>
  <c r="S525" i="3"/>
  <c r="U525" i="3"/>
  <c r="W525" i="3"/>
  <c r="V525" i="3" s="1"/>
  <c r="N526" i="3"/>
  <c r="S526" i="3"/>
  <c r="U526" i="3"/>
  <c r="W526" i="3"/>
  <c r="V526" i="3" s="1"/>
  <c r="N527" i="3"/>
  <c r="P527" i="3" s="1"/>
  <c r="S527" i="3"/>
  <c r="U527" i="3"/>
  <c r="W527" i="3"/>
  <c r="V527" i="3" s="1"/>
  <c r="N528" i="3"/>
  <c r="P528" i="3" s="1"/>
  <c r="S528" i="3"/>
  <c r="U528" i="3"/>
  <c r="W528" i="3"/>
  <c r="V528" i="3" s="1"/>
  <c r="N529" i="3"/>
  <c r="S529" i="3"/>
  <c r="U529" i="3"/>
  <c r="W529" i="3"/>
  <c r="V529" i="3" s="1"/>
  <c r="N530" i="3"/>
  <c r="R530" i="3" s="1"/>
  <c r="S530" i="3"/>
  <c r="U530" i="3"/>
  <c r="W530" i="3"/>
  <c r="V530" i="3" s="1"/>
  <c r="N531" i="3"/>
  <c r="P531" i="3" s="1"/>
  <c r="S531" i="3"/>
  <c r="U531" i="3"/>
  <c r="W531" i="3"/>
  <c r="V531" i="3" s="1"/>
  <c r="N532" i="3"/>
  <c r="P532" i="3" s="1"/>
  <c r="S532" i="3"/>
  <c r="U532" i="3"/>
  <c r="W532" i="3"/>
  <c r="V532" i="3" s="1"/>
  <c r="N533" i="3"/>
  <c r="S533" i="3"/>
  <c r="U533" i="3"/>
  <c r="W533" i="3"/>
  <c r="V533" i="3" s="1"/>
  <c r="N534" i="3"/>
  <c r="R534" i="3" s="1"/>
  <c r="S534" i="3"/>
  <c r="U534" i="3"/>
  <c r="W534" i="3"/>
  <c r="V534" i="3" s="1"/>
  <c r="N535" i="3"/>
  <c r="P535" i="3" s="1"/>
  <c r="S535" i="3"/>
  <c r="U535" i="3"/>
  <c r="W535" i="3"/>
  <c r="V535" i="3" s="1"/>
  <c r="N536" i="3"/>
  <c r="P536" i="3" s="1"/>
  <c r="S536" i="3"/>
  <c r="U536" i="3"/>
  <c r="W536" i="3"/>
  <c r="V536" i="3" s="1"/>
  <c r="N537" i="3"/>
  <c r="S537" i="3"/>
  <c r="U537" i="3"/>
  <c r="W537" i="3"/>
  <c r="V537" i="3" s="1"/>
  <c r="N538" i="3"/>
  <c r="P538" i="3" s="1"/>
  <c r="S538" i="3"/>
  <c r="U538" i="3"/>
  <c r="W538" i="3"/>
  <c r="V538" i="3" s="1"/>
  <c r="N539" i="3"/>
  <c r="P539" i="3" s="1"/>
  <c r="S539" i="3"/>
  <c r="U539" i="3"/>
  <c r="W539" i="3"/>
  <c r="V539" i="3" s="1"/>
  <c r="N540" i="3"/>
  <c r="P540" i="3" s="1"/>
  <c r="S540" i="3"/>
  <c r="U540" i="3"/>
  <c r="W540" i="3"/>
  <c r="V540" i="3" s="1"/>
  <c r="N541" i="3"/>
  <c r="S541" i="3"/>
  <c r="U541" i="3"/>
  <c r="W541" i="3"/>
  <c r="V541" i="3" s="1"/>
  <c r="N542" i="3"/>
  <c r="S542" i="3"/>
  <c r="U542" i="3"/>
  <c r="W542" i="3"/>
  <c r="V542" i="3" s="1"/>
  <c r="N543" i="3"/>
  <c r="S543" i="3"/>
  <c r="U543" i="3"/>
  <c r="W543" i="3"/>
  <c r="V543" i="3" s="1"/>
  <c r="N544" i="3"/>
  <c r="P544" i="3" s="1"/>
  <c r="S544" i="3"/>
  <c r="U544" i="3"/>
  <c r="W544" i="3"/>
  <c r="V544" i="3" s="1"/>
  <c r="N545" i="3"/>
  <c r="S545" i="3"/>
  <c r="U545" i="3"/>
  <c r="W545" i="3"/>
  <c r="V545" i="3" s="1"/>
  <c r="N546" i="3"/>
  <c r="P546" i="3" s="1"/>
  <c r="S546" i="3"/>
  <c r="U546" i="3"/>
  <c r="W546" i="3"/>
  <c r="V546" i="3" s="1"/>
  <c r="N547" i="3"/>
  <c r="P547" i="3" s="1"/>
  <c r="S547" i="3"/>
  <c r="U547" i="3"/>
  <c r="W547" i="3"/>
  <c r="V547" i="3" s="1"/>
  <c r="N548" i="3"/>
  <c r="P548" i="3" s="1"/>
  <c r="S548" i="3"/>
  <c r="U548" i="3"/>
  <c r="W548" i="3"/>
  <c r="V548" i="3" s="1"/>
  <c r="N549" i="3"/>
  <c r="S549" i="3"/>
  <c r="U549" i="3"/>
  <c r="W549" i="3"/>
  <c r="V549" i="3" s="1"/>
  <c r="N550" i="3"/>
  <c r="R550" i="3" s="1"/>
  <c r="S550" i="3"/>
  <c r="U550" i="3"/>
  <c r="W550" i="3"/>
  <c r="V550" i="3" s="1"/>
  <c r="N551" i="3"/>
  <c r="S551" i="3"/>
  <c r="U551" i="3"/>
  <c r="W551" i="3"/>
  <c r="V551" i="3" s="1"/>
  <c r="N552" i="3"/>
  <c r="P552" i="3" s="1"/>
  <c r="S552" i="3"/>
  <c r="U552" i="3"/>
  <c r="W552" i="3"/>
  <c r="V552" i="3" s="1"/>
  <c r="N553" i="3"/>
  <c r="S553" i="3"/>
  <c r="U553" i="3"/>
  <c r="W553" i="3"/>
  <c r="V553" i="3" s="1"/>
  <c r="N554" i="3"/>
  <c r="S554" i="3"/>
  <c r="U554" i="3"/>
  <c r="W554" i="3"/>
  <c r="V554" i="3" s="1"/>
  <c r="N555" i="3"/>
  <c r="P555" i="3" s="1"/>
  <c r="S555" i="3"/>
  <c r="U555" i="3"/>
  <c r="W555" i="3"/>
  <c r="V555" i="3" s="1"/>
  <c r="N556" i="3"/>
  <c r="P556" i="3" s="1"/>
  <c r="S556" i="3"/>
  <c r="U556" i="3"/>
  <c r="W556" i="3"/>
  <c r="V556" i="3" s="1"/>
  <c r="N557" i="3"/>
  <c r="S557" i="3"/>
  <c r="U557" i="3"/>
  <c r="W557" i="3"/>
  <c r="V557" i="3" s="1"/>
  <c r="N558" i="3"/>
  <c r="S558" i="3"/>
  <c r="U558" i="3"/>
  <c r="W558" i="3"/>
  <c r="V558" i="3" s="1"/>
  <c r="N559" i="3"/>
  <c r="S559" i="3"/>
  <c r="U559" i="3"/>
  <c r="W559" i="3"/>
  <c r="V559" i="3" s="1"/>
  <c r="N560" i="3"/>
  <c r="P560" i="3" s="1"/>
  <c r="S560" i="3"/>
  <c r="U560" i="3"/>
  <c r="W560" i="3"/>
  <c r="V560" i="3" s="1"/>
  <c r="N561" i="3"/>
  <c r="S561" i="3"/>
  <c r="U561" i="3"/>
  <c r="W561" i="3"/>
  <c r="V561" i="3" s="1"/>
  <c r="N562" i="3"/>
  <c r="R562" i="3" s="1"/>
  <c r="S562" i="3"/>
  <c r="U562" i="3"/>
  <c r="W562" i="3"/>
  <c r="V562" i="3" s="1"/>
  <c r="N563" i="3"/>
  <c r="P563" i="3" s="1"/>
  <c r="S563" i="3"/>
  <c r="U563" i="3"/>
  <c r="W563" i="3"/>
  <c r="V563" i="3" s="1"/>
  <c r="N564" i="3"/>
  <c r="P564" i="3" s="1"/>
  <c r="S564" i="3"/>
  <c r="U564" i="3"/>
  <c r="W564" i="3"/>
  <c r="V564" i="3" s="1"/>
  <c r="N565" i="3"/>
  <c r="S565" i="3"/>
  <c r="U565" i="3"/>
  <c r="W565" i="3"/>
  <c r="V565" i="3" s="1"/>
  <c r="N566" i="3"/>
  <c r="R566" i="3" s="1"/>
  <c r="S566" i="3"/>
  <c r="U566" i="3"/>
  <c r="W566" i="3"/>
  <c r="V566" i="3" s="1"/>
  <c r="N567" i="3"/>
  <c r="S567" i="3"/>
  <c r="U567" i="3"/>
  <c r="W567" i="3"/>
  <c r="V567" i="3" s="1"/>
  <c r="N568" i="3"/>
  <c r="P568" i="3" s="1"/>
  <c r="S568" i="3"/>
  <c r="U568" i="3"/>
  <c r="W568" i="3"/>
  <c r="V568" i="3" s="1"/>
  <c r="N569" i="3"/>
  <c r="R569" i="3" s="1"/>
  <c r="S569" i="3"/>
  <c r="U569" i="3"/>
  <c r="W569" i="3"/>
  <c r="V569" i="3" s="1"/>
  <c r="N570" i="3"/>
  <c r="P570" i="3" s="1"/>
  <c r="S570" i="3"/>
  <c r="U570" i="3"/>
  <c r="W570" i="3"/>
  <c r="V570" i="3" s="1"/>
  <c r="N571" i="3"/>
  <c r="S571" i="3"/>
  <c r="U571" i="3"/>
  <c r="W571" i="3"/>
  <c r="V571" i="3" s="1"/>
  <c r="N572" i="3"/>
  <c r="S572" i="3"/>
  <c r="U572" i="3"/>
  <c r="W572" i="3"/>
  <c r="V572" i="3" s="1"/>
  <c r="N573" i="3"/>
  <c r="R573" i="3" s="1"/>
  <c r="S573" i="3"/>
  <c r="U573" i="3"/>
  <c r="W573" i="3"/>
  <c r="V573" i="3" s="1"/>
  <c r="N574" i="3"/>
  <c r="S574" i="3"/>
  <c r="U574" i="3"/>
  <c r="W574" i="3"/>
  <c r="V574" i="3" s="1"/>
  <c r="N575" i="3"/>
  <c r="S575" i="3"/>
  <c r="U575" i="3"/>
  <c r="W575" i="3"/>
  <c r="V575" i="3" s="1"/>
  <c r="N576" i="3"/>
  <c r="S576" i="3"/>
  <c r="U576" i="3"/>
  <c r="W576" i="3"/>
  <c r="V576" i="3" s="1"/>
  <c r="N577" i="3"/>
  <c r="S577" i="3"/>
  <c r="U577" i="3"/>
  <c r="W577" i="3"/>
  <c r="V577" i="3" s="1"/>
  <c r="N578" i="3"/>
  <c r="P578" i="3" s="1"/>
  <c r="S578" i="3"/>
  <c r="U578" i="3"/>
  <c r="W578" i="3"/>
  <c r="V578" i="3" s="1"/>
  <c r="N579" i="3"/>
  <c r="P579" i="3" s="1"/>
  <c r="S579" i="3"/>
  <c r="U579" i="3"/>
  <c r="W579" i="3"/>
  <c r="V579" i="3" s="1"/>
  <c r="N580" i="3"/>
  <c r="S580" i="3"/>
  <c r="U580" i="3"/>
  <c r="W580" i="3"/>
  <c r="V580" i="3" s="1"/>
  <c r="N581" i="3"/>
  <c r="S581" i="3"/>
  <c r="U581" i="3"/>
  <c r="W581" i="3"/>
  <c r="V581" i="3" s="1"/>
  <c r="N582" i="3"/>
  <c r="S582" i="3"/>
  <c r="U582" i="3"/>
  <c r="W582" i="3"/>
  <c r="V582" i="3" s="1"/>
  <c r="N583" i="3"/>
  <c r="S583" i="3"/>
  <c r="U583" i="3"/>
  <c r="W583" i="3"/>
  <c r="V583" i="3" s="1"/>
  <c r="N584" i="3"/>
  <c r="S584" i="3"/>
  <c r="U584" i="3"/>
  <c r="W584" i="3"/>
  <c r="V584" i="3" s="1"/>
  <c r="N585" i="3"/>
  <c r="R585" i="3" s="1"/>
  <c r="S585" i="3"/>
  <c r="U585" i="3"/>
  <c r="W585" i="3"/>
  <c r="V585" i="3" s="1"/>
  <c r="N586" i="3"/>
  <c r="S586" i="3"/>
  <c r="U586" i="3"/>
  <c r="W586" i="3"/>
  <c r="V586" i="3" s="1"/>
  <c r="N587" i="3"/>
  <c r="P587" i="3" s="1"/>
  <c r="S587" i="3"/>
  <c r="U587" i="3"/>
  <c r="W587" i="3"/>
  <c r="V587" i="3" s="1"/>
  <c r="N588" i="3"/>
  <c r="S588" i="3"/>
  <c r="U588" i="3"/>
  <c r="W588" i="3"/>
  <c r="V588" i="3" s="1"/>
  <c r="N589" i="3"/>
  <c r="R589" i="3" s="1"/>
  <c r="S589" i="3"/>
  <c r="U589" i="3"/>
  <c r="W589" i="3"/>
  <c r="V589" i="3" s="1"/>
  <c r="N590" i="3"/>
  <c r="S590" i="3"/>
  <c r="U590" i="3"/>
  <c r="W590" i="3"/>
  <c r="V590" i="3" s="1"/>
  <c r="N591" i="3"/>
  <c r="S591" i="3"/>
  <c r="U591" i="3"/>
  <c r="W591" i="3"/>
  <c r="V591" i="3" s="1"/>
  <c r="N592" i="3"/>
  <c r="S592" i="3"/>
  <c r="U592" i="3"/>
  <c r="W592" i="3"/>
  <c r="V592" i="3" s="1"/>
  <c r="N593" i="3"/>
  <c r="S593" i="3"/>
  <c r="U593" i="3"/>
  <c r="W593" i="3"/>
  <c r="V593" i="3" s="1"/>
  <c r="N594" i="3"/>
  <c r="S594" i="3"/>
  <c r="U594" i="3"/>
  <c r="W594" i="3"/>
  <c r="V594" i="3" s="1"/>
  <c r="N595" i="3"/>
  <c r="P595" i="3" s="1"/>
  <c r="S595" i="3"/>
  <c r="U595" i="3"/>
  <c r="W595" i="3"/>
  <c r="V595" i="3" s="1"/>
  <c r="N596" i="3"/>
  <c r="S596" i="3"/>
  <c r="U596" i="3"/>
  <c r="W596" i="3"/>
  <c r="V596" i="3" s="1"/>
  <c r="N597" i="3"/>
  <c r="R597" i="3" s="1"/>
  <c r="S597" i="3"/>
  <c r="U597" i="3"/>
  <c r="W597" i="3"/>
  <c r="V597" i="3" s="1"/>
  <c r="N598" i="3"/>
  <c r="R598" i="3" s="1"/>
  <c r="S598" i="3"/>
  <c r="U598" i="3"/>
  <c r="W598" i="3"/>
  <c r="V598" i="3" s="1"/>
  <c r="N599" i="3"/>
  <c r="S599" i="3"/>
  <c r="U599" i="3"/>
  <c r="W599" i="3"/>
  <c r="V599" i="3" s="1"/>
  <c r="N600" i="3"/>
  <c r="S600" i="3"/>
  <c r="U600" i="3"/>
  <c r="W600" i="3"/>
  <c r="V600" i="3" s="1"/>
  <c r="N601" i="3"/>
  <c r="R601" i="3" s="1"/>
  <c r="S601" i="3" s="1"/>
  <c r="U601" i="3"/>
  <c r="W601" i="3"/>
  <c r="V601" i="3" s="1"/>
  <c r="N602" i="3"/>
  <c r="S602" i="3"/>
  <c r="U602" i="3"/>
  <c r="W602" i="3"/>
  <c r="V602" i="3" s="1"/>
  <c r="N603" i="3"/>
  <c r="P603" i="3" s="1"/>
  <c r="S603" i="3"/>
  <c r="U603" i="3"/>
  <c r="W603" i="3"/>
  <c r="V603" i="3" s="1"/>
  <c r="N604" i="3"/>
  <c r="S604" i="3"/>
  <c r="U604" i="3"/>
  <c r="W604" i="3"/>
  <c r="V604" i="3" s="1"/>
  <c r="N605" i="3"/>
  <c r="R605" i="3" s="1"/>
  <c r="S605" i="3"/>
  <c r="U605" i="3"/>
  <c r="W605" i="3"/>
  <c r="V605" i="3" s="1"/>
  <c r="N606" i="3"/>
  <c r="S606" i="3"/>
  <c r="U606" i="3"/>
  <c r="W606" i="3"/>
  <c r="V606" i="3" s="1"/>
  <c r="N607" i="3"/>
  <c r="P607" i="3" s="1"/>
  <c r="S607" i="3"/>
  <c r="U607" i="3"/>
  <c r="W607" i="3"/>
  <c r="V607" i="3" s="1"/>
  <c r="N608" i="3"/>
  <c r="S608" i="3"/>
  <c r="U608" i="3"/>
  <c r="W608" i="3"/>
  <c r="V608" i="3" s="1"/>
  <c r="N609" i="3"/>
  <c r="S609" i="3"/>
  <c r="U609" i="3"/>
  <c r="W609" i="3"/>
  <c r="V609" i="3" s="1"/>
  <c r="N610" i="3"/>
  <c r="R610" i="3" s="1"/>
  <c r="S610" i="3"/>
  <c r="U610" i="3"/>
  <c r="W610" i="3"/>
  <c r="V610" i="3" s="1"/>
  <c r="N611" i="3"/>
  <c r="S611" i="3"/>
  <c r="U611" i="3"/>
  <c r="W611" i="3"/>
  <c r="V611" i="3" s="1"/>
  <c r="N612" i="3"/>
  <c r="S612" i="3"/>
  <c r="U612" i="3"/>
  <c r="W612" i="3"/>
  <c r="V612" i="3" s="1"/>
  <c r="N613" i="3"/>
  <c r="P613" i="3" s="1"/>
  <c r="S613" i="3"/>
  <c r="U613" i="3"/>
  <c r="W613" i="3"/>
  <c r="V613" i="3" s="1"/>
  <c r="N614" i="3"/>
  <c r="S614" i="3"/>
  <c r="U614" i="3"/>
  <c r="W614" i="3"/>
  <c r="V614" i="3" s="1"/>
  <c r="N615" i="3"/>
  <c r="P615" i="3" s="1"/>
  <c r="S615" i="3"/>
  <c r="U615" i="3"/>
  <c r="W615" i="3"/>
  <c r="V615" i="3" s="1"/>
  <c r="N616" i="3"/>
  <c r="R616" i="3" s="1"/>
  <c r="S616" i="3"/>
  <c r="U616" i="3"/>
  <c r="W616" i="3"/>
  <c r="V616" i="3" s="1"/>
  <c r="N617" i="3"/>
  <c r="S617" i="3"/>
  <c r="U617" i="3"/>
  <c r="W617" i="3"/>
  <c r="V617" i="3" s="1"/>
  <c r="N618" i="3"/>
  <c r="S618" i="3"/>
  <c r="U618" i="3"/>
  <c r="W618" i="3"/>
  <c r="V618" i="3" s="1"/>
  <c r="N619" i="3"/>
  <c r="P619" i="3" s="1"/>
  <c r="S619" i="3"/>
  <c r="U619" i="3"/>
  <c r="W619" i="3"/>
  <c r="V619" i="3" s="1"/>
  <c r="N620" i="3"/>
  <c r="S620" i="3"/>
  <c r="U620" i="3"/>
  <c r="W620" i="3"/>
  <c r="V620" i="3" s="1"/>
  <c r="N621" i="3"/>
  <c r="R621" i="3" s="1"/>
  <c r="S621" i="3"/>
  <c r="U621" i="3"/>
  <c r="W621" i="3"/>
  <c r="V621" i="3" s="1"/>
  <c r="N622" i="3"/>
  <c r="S622" i="3"/>
  <c r="U622" i="3"/>
  <c r="W622" i="3"/>
  <c r="V622" i="3" s="1"/>
  <c r="N623" i="3"/>
  <c r="P623" i="3" s="1"/>
  <c r="S623" i="3"/>
  <c r="U623" i="3"/>
  <c r="W623" i="3"/>
  <c r="V623" i="3" s="1"/>
  <c r="N624" i="3"/>
  <c r="S624" i="3"/>
  <c r="U624" i="3"/>
  <c r="W624" i="3"/>
  <c r="V624" i="3" s="1"/>
  <c r="N625" i="3"/>
  <c r="S625" i="3"/>
  <c r="U625" i="3"/>
  <c r="W625" i="3"/>
  <c r="V625" i="3" s="1"/>
  <c r="N626" i="3"/>
  <c r="R626" i="3" s="1"/>
  <c r="S626" i="3"/>
  <c r="U626" i="3"/>
  <c r="W626" i="3"/>
  <c r="V626" i="3" s="1"/>
  <c r="N627" i="3"/>
  <c r="S627" i="3"/>
  <c r="U627" i="3"/>
  <c r="W627" i="3"/>
  <c r="V627" i="3" s="1"/>
  <c r="N628" i="3"/>
  <c r="S628" i="3"/>
  <c r="U628" i="3"/>
  <c r="W628" i="3"/>
  <c r="V628" i="3" s="1"/>
  <c r="N629" i="3"/>
  <c r="P629" i="3" s="1"/>
  <c r="S629" i="3"/>
  <c r="U629" i="3"/>
  <c r="W629" i="3"/>
  <c r="V629" i="3" s="1"/>
  <c r="N630" i="3"/>
  <c r="S630" i="3"/>
  <c r="U630" i="3"/>
  <c r="W630" i="3"/>
  <c r="V630" i="3" s="1"/>
  <c r="F631" i="3"/>
  <c r="G631" i="3"/>
  <c r="H631" i="3"/>
  <c r="N631" i="3"/>
  <c r="S631" i="3"/>
  <c r="U631" i="3"/>
  <c r="W631" i="3"/>
  <c r="V631" i="3" s="1"/>
  <c r="N632" i="3"/>
  <c r="S632" i="3"/>
  <c r="U632" i="3"/>
  <c r="W632" i="3"/>
  <c r="V632" i="3" s="1"/>
  <c r="N633" i="3"/>
  <c r="S633" i="3"/>
  <c r="U633" i="3"/>
  <c r="W633" i="3"/>
  <c r="V633" i="3" s="1"/>
  <c r="N634" i="3"/>
  <c r="S634" i="3"/>
  <c r="U634" i="3"/>
  <c r="W634" i="3"/>
  <c r="V634" i="3" s="1"/>
  <c r="N635" i="3"/>
  <c r="R635" i="3" s="1"/>
  <c r="S635" i="3"/>
  <c r="U635" i="3"/>
  <c r="W635" i="3"/>
  <c r="V635" i="3" s="1"/>
  <c r="N636" i="3"/>
  <c r="R636" i="3" s="1"/>
  <c r="S636" i="3"/>
  <c r="U636" i="3"/>
  <c r="W636" i="3"/>
  <c r="V636" i="3" s="1"/>
  <c r="N637" i="3"/>
  <c r="S637" i="3"/>
  <c r="U637" i="3"/>
  <c r="W637" i="3"/>
  <c r="V637" i="3" s="1"/>
  <c r="N638" i="3"/>
  <c r="P638" i="3" s="1"/>
  <c r="S638" i="3"/>
  <c r="U638" i="3"/>
  <c r="W638" i="3"/>
  <c r="V638" i="3" s="1"/>
  <c r="N639" i="3"/>
  <c r="R639" i="3" s="1"/>
  <c r="S639" i="3"/>
  <c r="U639" i="3"/>
  <c r="W639" i="3"/>
  <c r="V639" i="3" s="1"/>
  <c r="N640" i="3"/>
  <c r="S640" i="3"/>
  <c r="U640" i="3"/>
  <c r="W640" i="3"/>
  <c r="V640" i="3" s="1"/>
  <c r="N641" i="3"/>
  <c r="S641" i="3"/>
  <c r="U641" i="3"/>
  <c r="W641" i="3"/>
  <c r="V641" i="3" s="1"/>
  <c r="N642" i="3"/>
  <c r="P642" i="3" s="1"/>
  <c r="S642" i="3"/>
  <c r="U642" i="3"/>
  <c r="W642" i="3"/>
  <c r="V642" i="3" s="1"/>
  <c r="N643" i="3"/>
  <c r="S643" i="3"/>
  <c r="U643" i="3"/>
  <c r="W643" i="3"/>
  <c r="V643" i="3" s="1"/>
  <c r="N644" i="3"/>
  <c r="R644" i="3" s="1"/>
  <c r="S644" i="3"/>
  <c r="U644" i="3"/>
  <c r="W644" i="3"/>
  <c r="V644" i="3" s="1"/>
  <c r="N645" i="3"/>
  <c r="P645" i="3" s="1"/>
  <c r="S645" i="3"/>
  <c r="U645" i="3"/>
  <c r="W645" i="3"/>
  <c r="V645" i="3" s="1"/>
  <c r="N646" i="3"/>
  <c r="P646" i="3" s="1"/>
  <c r="S646" i="3"/>
  <c r="U646" i="3"/>
  <c r="W646" i="3"/>
  <c r="V646" i="3" s="1"/>
  <c r="N647" i="3"/>
  <c r="S647" i="3"/>
  <c r="U647" i="3"/>
  <c r="W647" i="3"/>
  <c r="V647" i="3" s="1"/>
  <c r="N648" i="3"/>
  <c r="P648" i="3" s="1"/>
  <c r="S648" i="3"/>
  <c r="U648" i="3"/>
  <c r="W648" i="3"/>
  <c r="V648" i="3" s="1"/>
  <c r="N649" i="3"/>
  <c r="P649" i="3" s="1"/>
  <c r="S649" i="3"/>
  <c r="U649" i="3"/>
  <c r="W649" i="3"/>
  <c r="V649" i="3" s="1"/>
  <c r="N650" i="3"/>
  <c r="S650" i="3"/>
  <c r="U650" i="3"/>
  <c r="W650" i="3"/>
  <c r="V650" i="3" s="1"/>
  <c r="N651" i="3"/>
  <c r="S651" i="3"/>
  <c r="U651" i="3"/>
  <c r="W651" i="3"/>
  <c r="V651" i="3" s="1"/>
  <c r="N652" i="3"/>
  <c r="R652" i="3" s="1"/>
  <c r="S652" i="3"/>
  <c r="U652" i="3"/>
  <c r="W652" i="3"/>
  <c r="V652" i="3" s="1"/>
  <c r="N653" i="3"/>
  <c r="P653" i="3" s="1"/>
  <c r="S653" i="3"/>
  <c r="U653" i="3"/>
  <c r="W653" i="3"/>
  <c r="V653" i="3" s="1"/>
  <c r="N654" i="3"/>
  <c r="S654" i="3"/>
  <c r="U654" i="3"/>
  <c r="W654" i="3"/>
  <c r="V654" i="3" s="1"/>
  <c r="N655" i="3"/>
  <c r="R655" i="3" s="1"/>
  <c r="S655" i="3"/>
  <c r="U655" i="3"/>
  <c r="W655" i="3"/>
  <c r="V655" i="3" s="1"/>
  <c r="N656" i="3"/>
  <c r="S656" i="3"/>
  <c r="U656" i="3"/>
  <c r="W656" i="3"/>
  <c r="V656" i="3" s="1"/>
  <c r="N657" i="3"/>
  <c r="P657" i="3" s="1"/>
  <c r="S657" i="3"/>
  <c r="U657" i="3"/>
  <c r="W657" i="3"/>
  <c r="V657" i="3" s="1"/>
  <c r="N658" i="3"/>
  <c r="P658" i="3" s="1"/>
  <c r="S658" i="3"/>
  <c r="U658" i="3"/>
  <c r="W658" i="3"/>
  <c r="V658" i="3" s="1"/>
  <c r="N659" i="3"/>
  <c r="R659" i="3" s="1"/>
  <c r="S659" i="3"/>
  <c r="U659" i="3"/>
  <c r="W659" i="3"/>
  <c r="V659" i="3" s="1"/>
  <c r="N660" i="3"/>
  <c r="S660" i="3"/>
  <c r="U660" i="3"/>
  <c r="W660" i="3"/>
  <c r="V660" i="3" s="1"/>
  <c r="N661" i="3"/>
  <c r="P661" i="3" s="1"/>
  <c r="S661" i="3"/>
  <c r="U661" i="3"/>
  <c r="W661" i="3"/>
  <c r="V661" i="3" s="1"/>
  <c r="N662" i="3"/>
  <c r="P662" i="3" s="1"/>
  <c r="S662" i="3"/>
  <c r="U662" i="3"/>
  <c r="W662" i="3"/>
  <c r="V662" i="3" s="1"/>
  <c r="N663" i="3"/>
  <c r="S663" i="3"/>
  <c r="U663" i="3"/>
  <c r="W663" i="3"/>
  <c r="V663" i="3" s="1"/>
  <c r="N664" i="3"/>
  <c r="P664" i="3" s="1"/>
  <c r="S664" i="3"/>
  <c r="U664" i="3"/>
  <c r="W664" i="3"/>
  <c r="V664" i="3" s="1"/>
  <c r="N665" i="3"/>
  <c r="P665" i="3" s="1"/>
  <c r="S665" i="3"/>
  <c r="U665" i="3"/>
  <c r="W665" i="3"/>
  <c r="V665" i="3" s="1"/>
  <c r="N666" i="3"/>
  <c r="S666" i="3"/>
  <c r="U666" i="3"/>
  <c r="W666" i="3"/>
  <c r="V666" i="3" s="1"/>
  <c r="N667" i="3"/>
  <c r="R667" i="3" s="1"/>
  <c r="S667" i="3"/>
  <c r="U667" i="3"/>
  <c r="W667" i="3"/>
  <c r="V667" i="3" s="1"/>
  <c r="N668" i="3"/>
  <c r="R668" i="3" s="1"/>
  <c r="S668" i="3"/>
  <c r="U668" i="3"/>
  <c r="W668" i="3"/>
  <c r="V668" i="3" s="1"/>
  <c r="N669" i="3"/>
  <c r="S669" i="3"/>
  <c r="U669" i="3"/>
  <c r="W669" i="3"/>
  <c r="V669" i="3" s="1"/>
  <c r="N670" i="3"/>
  <c r="S670" i="3"/>
  <c r="U670" i="3"/>
  <c r="W670" i="3"/>
  <c r="V670" i="3" s="1"/>
  <c r="N671" i="3"/>
  <c r="R671" i="3" s="1"/>
  <c r="S671" i="3"/>
  <c r="U671" i="3"/>
  <c r="W671" i="3"/>
  <c r="V671" i="3" s="1"/>
  <c r="N672" i="3"/>
  <c r="S672" i="3"/>
  <c r="U672" i="3"/>
  <c r="W672" i="3"/>
  <c r="V672" i="3" s="1"/>
  <c r="N673" i="3"/>
  <c r="P673" i="3" s="1"/>
  <c r="S673" i="3"/>
  <c r="U673" i="3"/>
  <c r="W673" i="3"/>
  <c r="V673" i="3" s="1"/>
  <c r="N674" i="3"/>
  <c r="P674" i="3" s="1"/>
  <c r="S674" i="3"/>
  <c r="U674" i="3"/>
  <c r="W674" i="3"/>
  <c r="V674" i="3" s="1"/>
  <c r="N675" i="3"/>
  <c r="R675" i="3" s="1"/>
  <c r="S675" i="3"/>
  <c r="U675" i="3"/>
  <c r="W675" i="3"/>
  <c r="V675" i="3" s="1"/>
  <c r="N676" i="3"/>
  <c r="R676" i="3" s="1"/>
  <c r="S676" i="3"/>
  <c r="U676" i="3"/>
  <c r="W676" i="3"/>
  <c r="V676" i="3" s="1"/>
  <c r="N677" i="3"/>
  <c r="P677" i="3" s="1"/>
  <c r="S677" i="3"/>
  <c r="U677" i="3"/>
  <c r="W677" i="3"/>
  <c r="V677" i="3" s="1"/>
  <c r="F678" i="3"/>
  <c r="G678" i="3"/>
  <c r="H678" i="3"/>
  <c r="N678" i="3"/>
  <c r="R678" i="3" s="1"/>
  <c r="S678" i="3"/>
  <c r="U678" i="3"/>
  <c r="W678" i="3"/>
  <c r="V678" i="3" s="1"/>
  <c r="N679" i="3"/>
  <c r="S679" i="3"/>
  <c r="U679" i="3"/>
  <c r="W679" i="3"/>
  <c r="V679" i="3" s="1"/>
  <c r="N680" i="3"/>
  <c r="R680" i="3" s="1"/>
  <c r="S680" i="3"/>
  <c r="U680" i="3"/>
  <c r="W680" i="3"/>
  <c r="V680" i="3" s="1"/>
  <c r="N681" i="3"/>
  <c r="P681" i="3" s="1"/>
  <c r="S681" i="3"/>
  <c r="U681" i="3"/>
  <c r="W681" i="3"/>
  <c r="V681" i="3" s="1"/>
  <c r="N682" i="3"/>
  <c r="R682" i="3" s="1"/>
  <c r="S682" i="3"/>
  <c r="U682" i="3"/>
  <c r="W682" i="3"/>
  <c r="V682" i="3" s="1"/>
  <c r="N683" i="3"/>
  <c r="S683" i="3"/>
  <c r="U683" i="3"/>
  <c r="W683" i="3"/>
  <c r="V683" i="3" s="1"/>
  <c r="N684" i="3"/>
  <c r="P684" i="3" s="1"/>
  <c r="S684" i="3"/>
  <c r="U684" i="3"/>
  <c r="W684" i="3"/>
  <c r="V684" i="3" s="1"/>
  <c r="N685" i="3"/>
  <c r="S685" i="3"/>
  <c r="U685" i="3"/>
  <c r="W685" i="3"/>
  <c r="V685" i="3" s="1"/>
  <c r="N686" i="3"/>
  <c r="S686" i="3"/>
  <c r="U686" i="3"/>
  <c r="W686" i="3"/>
  <c r="V686" i="3" s="1"/>
  <c r="N687" i="3"/>
  <c r="P687" i="3" s="1"/>
  <c r="S687" i="3"/>
  <c r="U687" i="3"/>
  <c r="W687" i="3"/>
  <c r="V687" i="3" s="1"/>
  <c r="N688" i="3"/>
  <c r="R688" i="3" s="1"/>
  <c r="S688" i="3"/>
  <c r="U688" i="3"/>
  <c r="W688" i="3"/>
  <c r="V688" i="3" s="1"/>
  <c r="N689" i="3"/>
  <c r="S689" i="3"/>
  <c r="U689" i="3"/>
  <c r="W689" i="3"/>
  <c r="V689" i="3" s="1"/>
  <c r="N690" i="3"/>
  <c r="S690" i="3"/>
  <c r="U690" i="3"/>
  <c r="W690" i="3"/>
  <c r="V690" i="3" s="1"/>
  <c r="N691" i="3"/>
  <c r="P691" i="3" s="1"/>
  <c r="S691" i="3"/>
  <c r="U691" i="3"/>
  <c r="W691" i="3"/>
  <c r="V691" i="3" s="1"/>
  <c r="N692" i="3"/>
  <c r="R692" i="3" s="1"/>
  <c r="S692" i="3"/>
  <c r="U692" i="3"/>
  <c r="W692" i="3"/>
  <c r="V692" i="3" s="1"/>
  <c r="N693" i="3"/>
  <c r="P693" i="3" s="1"/>
  <c r="S693" i="3"/>
  <c r="U693" i="3"/>
  <c r="W693" i="3"/>
  <c r="V693" i="3" s="1"/>
  <c r="N694" i="3"/>
  <c r="R694" i="3" s="1"/>
  <c r="S694" i="3"/>
  <c r="U694" i="3"/>
  <c r="W694" i="3"/>
  <c r="V694" i="3" s="1"/>
  <c r="N695" i="3"/>
  <c r="S695" i="3"/>
  <c r="U695" i="3"/>
  <c r="W695" i="3"/>
  <c r="V695" i="3" s="1"/>
  <c r="N696" i="3"/>
  <c r="R696" i="3" s="1"/>
  <c r="S696" i="3"/>
  <c r="U696" i="3"/>
  <c r="W696" i="3"/>
  <c r="V696" i="3" s="1"/>
  <c r="N697" i="3"/>
  <c r="P697" i="3" s="1"/>
  <c r="S697" i="3"/>
  <c r="U697" i="3"/>
  <c r="W697" i="3"/>
  <c r="V697" i="3" s="1"/>
  <c r="N698" i="3"/>
  <c r="R698" i="3" s="1"/>
  <c r="S698" i="3"/>
  <c r="U698" i="3"/>
  <c r="W698" i="3"/>
  <c r="V698" i="3" s="1"/>
  <c r="N699" i="3"/>
  <c r="S699" i="3"/>
  <c r="U699" i="3"/>
  <c r="W699" i="3"/>
  <c r="V699" i="3" s="1"/>
  <c r="N700" i="3"/>
  <c r="P700" i="3" s="1"/>
  <c r="S700" i="3"/>
  <c r="U700" i="3"/>
  <c r="W700" i="3"/>
  <c r="V700" i="3" s="1"/>
  <c r="N701" i="3"/>
  <c r="S701" i="3"/>
  <c r="U701" i="3"/>
  <c r="W701" i="3"/>
  <c r="V701" i="3" s="1"/>
  <c r="N702" i="3"/>
  <c r="S702" i="3"/>
  <c r="U702" i="3"/>
  <c r="W702" i="3"/>
  <c r="V702" i="3" s="1"/>
  <c r="N703" i="3"/>
  <c r="P703" i="3" s="1"/>
  <c r="S703" i="3"/>
  <c r="U703" i="3"/>
  <c r="W703" i="3"/>
  <c r="V703" i="3" s="1"/>
  <c r="N704" i="3"/>
  <c r="P704" i="3" s="1"/>
  <c r="S704" i="3"/>
  <c r="U704" i="3"/>
  <c r="W704" i="3"/>
  <c r="V704" i="3" s="1"/>
  <c r="N705" i="3"/>
  <c r="S705" i="3"/>
  <c r="U705" i="3"/>
  <c r="W705" i="3"/>
  <c r="V705" i="3" s="1"/>
  <c r="N706" i="3"/>
  <c r="R706" i="3" s="1"/>
  <c r="S706" i="3"/>
  <c r="U706" i="3"/>
  <c r="W706" i="3"/>
  <c r="V706" i="3" s="1"/>
  <c r="N707" i="3"/>
  <c r="S707" i="3"/>
  <c r="U707" i="3"/>
  <c r="W707" i="3"/>
  <c r="V707" i="3" s="1"/>
  <c r="N708" i="3"/>
  <c r="P708" i="3" s="1"/>
  <c r="S708" i="3"/>
  <c r="U708" i="3"/>
  <c r="W708" i="3"/>
  <c r="V708" i="3" s="1"/>
  <c r="N709" i="3"/>
  <c r="P709" i="3" s="1"/>
  <c r="S709" i="3"/>
  <c r="U709" i="3"/>
  <c r="W709" i="3"/>
  <c r="V709" i="3" s="1"/>
  <c r="N710" i="3"/>
  <c r="R710" i="3" s="1"/>
  <c r="S710" i="3"/>
  <c r="U710" i="3"/>
  <c r="W710" i="3"/>
  <c r="V710" i="3" s="1"/>
  <c r="N711" i="3"/>
  <c r="S711" i="3"/>
  <c r="U711" i="3"/>
  <c r="W711" i="3"/>
  <c r="V711" i="3" s="1"/>
  <c r="F712" i="3"/>
  <c r="G712" i="3"/>
  <c r="H712" i="3"/>
  <c r="N712" i="3"/>
  <c r="P712" i="3" s="1"/>
  <c r="S712" i="3"/>
  <c r="U712" i="3"/>
  <c r="W712" i="3"/>
  <c r="V712" i="3" s="1"/>
  <c r="N713" i="3"/>
  <c r="R713" i="3" s="1"/>
  <c r="S713" i="3"/>
  <c r="U713" i="3"/>
  <c r="W713" i="3"/>
  <c r="V713" i="3" s="1"/>
  <c r="N714" i="3"/>
  <c r="R714" i="3" s="1"/>
  <c r="S714" i="3"/>
  <c r="U714" i="3"/>
  <c r="W714" i="3"/>
  <c r="V714" i="3" s="1"/>
  <c r="N715" i="3"/>
  <c r="P715" i="3" s="1"/>
  <c r="S715" i="3"/>
  <c r="U715" i="3"/>
  <c r="W715" i="3"/>
  <c r="V715" i="3" s="1"/>
  <c r="N716" i="3"/>
  <c r="P716" i="3" s="1"/>
  <c r="S716" i="3"/>
  <c r="U716" i="3"/>
  <c r="W716" i="3"/>
  <c r="V716" i="3" s="1"/>
  <c r="N717" i="3"/>
  <c r="S717" i="3"/>
  <c r="U717" i="3"/>
  <c r="W717" i="3"/>
  <c r="V717" i="3" s="1"/>
  <c r="N718" i="3"/>
  <c r="P718" i="3" s="1"/>
  <c r="S718" i="3"/>
  <c r="U718" i="3"/>
  <c r="W718" i="3"/>
  <c r="V718" i="3" s="1"/>
  <c r="N719" i="3"/>
  <c r="P719" i="3" s="1"/>
  <c r="S719" i="3"/>
  <c r="U719" i="3"/>
  <c r="W719" i="3"/>
  <c r="V719" i="3" s="1"/>
  <c r="N720" i="3"/>
  <c r="S720" i="3"/>
  <c r="U720" i="3"/>
  <c r="W720" i="3"/>
  <c r="V720" i="3" s="1"/>
  <c r="N721" i="3"/>
  <c r="R721" i="3" s="1"/>
  <c r="S721" i="3"/>
  <c r="U721" i="3"/>
  <c r="W721" i="3"/>
  <c r="V721" i="3" s="1"/>
  <c r="N722" i="3"/>
  <c r="P722" i="3" s="1"/>
  <c r="S722" i="3"/>
  <c r="U722" i="3"/>
  <c r="W722" i="3"/>
  <c r="V722" i="3" s="1"/>
  <c r="N723" i="3"/>
  <c r="P723" i="3" s="1"/>
  <c r="S723" i="3"/>
  <c r="U723" i="3"/>
  <c r="W723" i="3"/>
  <c r="V723" i="3" s="1"/>
  <c r="N724" i="3"/>
  <c r="P724" i="3" s="1"/>
  <c r="S724" i="3"/>
  <c r="U724" i="3"/>
  <c r="W724" i="3"/>
  <c r="V724" i="3" s="1"/>
  <c r="N725" i="3"/>
  <c r="R725" i="3" s="1"/>
  <c r="S725" i="3"/>
  <c r="U725" i="3"/>
  <c r="W725" i="3"/>
  <c r="V725" i="3" s="1"/>
  <c r="N726" i="3"/>
  <c r="S726" i="3"/>
  <c r="U726" i="3"/>
  <c r="W726" i="3"/>
  <c r="V726" i="3" s="1"/>
  <c r="N727" i="3"/>
  <c r="P727" i="3" s="1"/>
  <c r="S727" i="3"/>
  <c r="U727" i="3"/>
  <c r="W727" i="3"/>
  <c r="V727" i="3" s="1"/>
  <c r="N728" i="3"/>
  <c r="P728" i="3" s="1"/>
  <c r="S728" i="3"/>
  <c r="U728" i="3"/>
  <c r="W728" i="3"/>
  <c r="V728" i="3" s="1"/>
  <c r="N729" i="3"/>
  <c r="R729" i="3" s="1"/>
  <c r="S729" i="3"/>
  <c r="U729" i="3"/>
  <c r="W729" i="3"/>
  <c r="V729" i="3" s="1"/>
  <c r="N730" i="3"/>
  <c r="R730" i="3" s="1"/>
  <c r="S730" i="3"/>
  <c r="U730" i="3"/>
  <c r="W730" i="3"/>
  <c r="V730" i="3" s="1"/>
  <c r="N731" i="3"/>
  <c r="P731" i="3" s="1"/>
  <c r="S731" i="3"/>
  <c r="U731" i="3"/>
  <c r="W731" i="3"/>
  <c r="V731" i="3" s="1"/>
  <c r="N732" i="3"/>
  <c r="P732" i="3" s="1"/>
  <c r="S732" i="3"/>
  <c r="U732" i="3"/>
  <c r="W732" i="3"/>
  <c r="V732" i="3" s="1"/>
  <c r="N733" i="3"/>
  <c r="S733" i="3"/>
  <c r="U733" i="3"/>
  <c r="W733" i="3"/>
  <c r="V733" i="3" s="1"/>
  <c r="N734" i="3"/>
  <c r="P734" i="3" s="1"/>
  <c r="S734" i="3"/>
  <c r="U734" i="3"/>
  <c r="W734" i="3"/>
  <c r="V734" i="3" s="1"/>
  <c r="N735" i="3"/>
  <c r="P735" i="3" s="1"/>
  <c r="S735" i="3"/>
  <c r="U735" i="3"/>
  <c r="W735" i="3"/>
  <c r="V735" i="3" s="1"/>
  <c r="N736" i="3"/>
  <c r="S736" i="3"/>
  <c r="U736" i="3"/>
  <c r="W736" i="3"/>
  <c r="V736" i="3" s="1"/>
  <c r="N737" i="3"/>
  <c r="R737" i="3" s="1"/>
  <c r="S737" i="3"/>
  <c r="U737" i="3"/>
  <c r="W737" i="3"/>
  <c r="V737" i="3" s="1"/>
  <c r="N738" i="3"/>
  <c r="P738" i="3" s="1"/>
  <c r="S738" i="3"/>
  <c r="U738" i="3"/>
  <c r="W738" i="3"/>
  <c r="V738" i="3" s="1"/>
  <c r="N739" i="3"/>
  <c r="P739" i="3" s="1"/>
  <c r="S739" i="3"/>
  <c r="U739" i="3"/>
  <c r="W739" i="3"/>
  <c r="V739" i="3" s="1"/>
  <c r="N740" i="3"/>
  <c r="S740" i="3"/>
  <c r="U740" i="3"/>
  <c r="W740" i="3"/>
  <c r="V740" i="3" s="1"/>
  <c r="N741" i="3"/>
  <c r="P741" i="3" s="1"/>
  <c r="S741" i="3"/>
  <c r="U741" i="3"/>
  <c r="W741" i="3"/>
  <c r="V741" i="3" s="1"/>
  <c r="N742" i="3"/>
  <c r="P742" i="3" s="1"/>
  <c r="S742" i="3"/>
  <c r="U742" i="3"/>
  <c r="W742" i="3"/>
  <c r="V742" i="3" s="1"/>
  <c r="N743" i="3"/>
  <c r="R743" i="3" s="1"/>
  <c r="S743" i="3"/>
  <c r="U743" i="3"/>
  <c r="W743" i="3"/>
  <c r="V743" i="3" s="1"/>
  <c r="N744" i="3"/>
  <c r="S744" i="3"/>
  <c r="U744" i="3"/>
  <c r="W744" i="3"/>
  <c r="V744" i="3" s="1"/>
  <c r="N745" i="3"/>
  <c r="P745" i="3" s="1"/>
  <c r="S745" i="3"/>
  <c r="U745" i="3"/>
  <c r="W745" i="3"/>
  <c r="V745" i="3" s="1"/>
  <c r="N746" i="3"/>
  <c r="P746" i="3" s="1"/>
  <c r="S746" i="3"/>
  <c r="U746" i="3"/>
  <c r="W746" i="3"/>
  <c r="V746" i="3" s="1"/>
  <c r="N747" i="3"/>
  <c r="R747" i="3" s="1"/>
  <c r="S747" i="3"/>
  <c r="U747" i="3"/>
  <c r="W747" i="3"/>
  <c r="V747" i="3" s="1"/>
  <c r="N748" i="3"/>
  <c r="S748" i="3"/>
  <c r="U748" i="3"/>
  <c r="W748" i="3"/>
  <c r="V748" i="3" s="1"/>
  <c r="N749" i="3"/>
  <c r="P749" i="3" s="1"/>
  <c r="S749" i="3"/>
  <c r="U749" i="3"/>
  <c r="W749" i="3"/>
  <c r="V749" i="3" s="1"/>
  <c r="N750" i="3"/>
  <c r="P750" i="3" s="1"/>
  <c r="S750" i="3"/>
  <c r="U750" i="3"/>
  <c r="W750" i="3"/>
  <c r="V750" i="3" s="1"/>
  <c r="N751" i="3"/>
  <c r="R751" i="3" s="1"/>
  <c r="S751" i="3"/>
  <c r="U751" i="3"/>
  <c r="W751" i="3"/>
  <c r="V751" i="3" s="1"/>
  <c r="N752" i="3"/>
  <c r="S752" i="3"/>
  <c r="U752" i="3"/>
  <c r="W752" i="3"/>
  <c r="V752" i="3" s="1"/>
  <c r="N753" i="3"/>
  <c r="S753" i="3"/>
  <c r="U753" i="3"/>
  <c r="W753" i="3"/>
  <c r="V753" i="3" s="1"/>
  <c r="N754" i="3"/>
  <c r="P754" i="3" s="1"/>
  <c r="S754" i="3"/>
  <c r="U754" i="3"/>
  <c r="W754" i="3"/>
  <c r="V754" i="3" s="1"/>
  <c r="N755" i="3"/>
  <c r="R755" i="3" s="1"/>
  <c r="S755" i="3"/>
  <c r="U755" i="3"/>
  <c r="W755" i="3"/>
  <c r="V755" i="3" s="1"/>
  <c r="N756" i="3"/>
  <c r="S756" i="3"/>
  <c r="U756" i="3"/>
  <c r="W756" i="3"/>
  <c r="V756" i="3" s="1"/>
  <c r="N757" i="3"/>
  <c r="P757" i="3" s="1"/>
  <c r="S757" i="3"/>
  <c r="U757" i="3"/>
  <c r="W757" i="3"/>
  <c r="V757" i="3" s="1"/>
  <c r="N758" i="3"/>
  <c r="P758" i="3" s="1"/>
  <c r="S758" i="3"/>
  <c r="U758" i="3"/>
  <c r="W758" i="3"/>
  <c r="V758" i="3" s="1"/>
  <c r="N759" i="3"/>
  <c r="R759" i="3" s="1"/>
  <c r="S759" i="3"/>
  <c r="U759" i="3"/>
  <c r="W759" i="3"/>
  <c r="V759" i="3" s="1"/>
  <c r="N760" i="3"/>
  <c r="S760" i="3"/>
  <c r="U760" i="3"/>
  <c r="W760" i="3"/>
  <c r="V760" i="3" s="1"/>
  <c r="N761" i="3"/>
  <c r="P761" i="3" s="1"/>
  <c r="S761" i="3"/>
  <c r="U761" i="3"/>
  <c r="W761" i="3"/>
  <c r="V761" i="3" s="1"/>
  <c r="N762" i="3"/>
  <c r="P762" i="3" s="1"/>
  <c r="S762" i="3"/>
  <c r="U762" i="3"/>
  <c r="W762" i="3"/>
  <c r="V762" i="3" s="1"/>
  <c r="N763" i="3"/>
  <c r="R763" i="3" s="1"/>
  <c r="S763" i="3"/>
  <c r="U763" i="3"/>
  <c r="W763" i="3"/>
  <c r="V763" i="3" s="1"/>
  <c r="N764" i="3"/>
  <c r="S764" i="3"/>
  <c r="U764" i="3"/>
  <c r="W764" i="3"/>
  <c r="V764" i="3" s="1"/>
  <c r="N765" i="3"/>
  <c r="P765" i="3" s="1"/>
  <c r="S765" i="3"/>
  <c r="U765" i="3"/>
  <c r="W765" i="3"/>
  <c r="V765" i="3" s="1"/>
  <c r="N766" i="3"/>
  <c r="S766" i="3"/>
  <c r="U766" i="3"/>
  <c r="W766" i="3"/>
  <c r="V766" i="3" s="1"/>
  <c r="N767" i="3"/>
  <c r="R767" i="3" s="1"/>
  <c r="S767" i="3"/>
  <c r="U767" i="3"/>
  <c r="W767" i="3"/>
  <c r="V767" i="3" s="1"/>
  <c r="N768" i="3"/>
  <c r="S768" i="3"/>
  <c r="U768" i="3"/>
  <c r="W768" i="3"/>
  <c r="V768" i="3" s="1"/>
  <c r="N769" i="3"/>
  <c r="P769" i="3" s="1"/>
  <c r="S769" i="3"/>
  <c r="U769" i="3"/>
  <c r="W769" i="3"/>
  <c r="V769" i="3" s="1"/>
  <c r="N770" i="3"/>
  <c r="P770" i="3" s="1"/>
  <c r="S770" i="3"/>
  <c r="U770" i="3"/>
  <c r="W770" i="3"/>
  <c r="V770" i="3" s="1"/>
  <c r="N771" i="3"/>
  <c r="R771" i="3" s="1"/>
  <c r="S771" i="3"/>
  <c r="U771" i="3"/>
  <c r="W771" i="3"/>
  <c r="V771" i="3" s="1"/>
  <c r="N772" i="3"/>
  <c r="S772" i="3"/>
  <c r="U772" i="3"/>
  <c r="W772" i="3"/>
  <c r="V772" i="3" s="1"/>
  <c r="N773" i="3"/>
  <c r="P773" i="3" s="1"/>
  <c r="S773" i="3"/>
  <c r="U773" i="3"/>
  <c r="W773" i="3"/>
  <c r="V773" i="3" s="1"/>
  <c r="N774" i="3"/>
  <c r="P774" i="3" s="1"/>
  <c r="S774" i="3"/>
  <c r="U774" i="3"/>
  <c r="W774" i="3"/>
  <c r="V774" i="3" s="1"/>
  <c r="N775" i="3"/>
  <c r="R775" i="3" s="1"/>
  <c r="S775" i="3"/>
  <c r="U775" i="3"/>
  <c r="W775" i="3"/>
  <c r="V775" i="3" s="1"/>
  <c r="N776" i="3"/>
  <c r="S776" i="3"/>
  <c r="U776" i="3"/>
  <c r="W776" i="3"/>
  <c r="V776" i="3" s="1"/>
  <c r="N777" i="3"/>
  <c r="P777" i="3" s="1"/>
  <c r="S777" i="3"/>
  <c r="U777" i="3"/>
  <c r="W777" i="3"/>
  <c r="V777" i="3" s="1"/>
  <c r="N778" i="3"/>
  <c r="P778" i="3" s="1"/>
  <c r="S778" i="3"/>
  <c r="U778" i="3"/>
  <c r="W778" i="3"/>
  <c r="V778" i="3" s="1"/>
  <c r="N779" i="3"/>
  <c r="R779" i="3" s="1"/>
  <c r="S779" i="3"/>
  <c r="U779" i="3"/>
  <c r="W779" i="3"/>
  <c r="V779" i="3" s="1"/>
  <c r="N780" i="3"/>
  <c r="P780" i="3" s="1"/>
  <c r="S780" i="3"/>
  <c r="U780" i="3"/>
  <c r="W780" i="3"/>
  <c r="V780" i="3" s="1"/>
  <c r="N781" i="3"/>
  <c r="P781" i="3" s="1"/>
  <c r="S781" i="3"/>
  <c r="U781" i="3"/>
  <c r="W781" i="3"/>
  <c r="V781" i="3" s="1"/>
  <c r="N782" i="3"/>
  <c r="P782" i="3" s="1"/>
  <c r="S782" i="3"/>
  <c r="U782" i="3"/>
  <c r="W782" i="3"/>
  <c r="V782" i="3" s="1"/>
  <c r="N783" i="3"/>
  <c r="R783" i="3" s="1"/>
  <c r="S783" i="3"/>
  <c r="U783" i="3"/>
  <c r="W783" i="3"/>
  <c r="V783" i="3" s="1"/>
  <c r="N784" i="3"/>
  <c r="P784" i="3" s="1"/>
  <c r="S784" i="3"/>
  <c r="U784" i="3"/>
  <c r="W784" i="3"/>
  <c r="V784" i="3" s="1"/>
  <c r="N785" i="3"/>
  <c r="S785" i="3"/>
  <c r="U785" i="3"/>
  <c r="W785" i="3"/>
  <c r="V785" i="3" s="1"/>
  <c r="P786" i="3"/>
  <c r="R786" i="3"/>
  <c r="S786" i="3"/>
  <c r="U786" i="3"/>
  <c r="W786" i="3"/>
  <c r="V786" i="3" s="1"/>
  <c r="N787" i="3"/>
  <c r="P787" i="3" s="1"/>
  <c r="S787" i="3"/>
  <c r="U787" i="3"/>
  <c r="W787" i="3"/>
  <c r="V787" i="3" s="1"/>
  <c r="N788" i="3"/>
  <c r="P788" i="3" s="1"/>
  <c r="S788" i="3"/>
  <c r="U788" i="3"/>
  <c r="W788" i="3"/>
  <c r="V788" i="3" s="1"/>
  <c r="N789" i="3"/>
  <c r="P789" i="3" s="1"/>
  <c r="S789" i="3"/>
  <c r="U789" i="3"/>
  <c r="W789" i="3"/>
  <c r="V789" i="3" s="1"/>
  <c r="N790" i="3"/>
  <c r="R790" i="3" s="1"/>
  <c r="S790" i="3"/>
  <c r="U790" i="3"/>
  <c r="W790" i="3"/>
  <c r="V790" i="3" s="1"/>
  <c r="N791" i="3"/>
  <c r="P791" i="3" s="1"/>
  <c r="S791" i="3"/>
  <c r="U791" i="3"/>
  <c r="W791" i="3"/>
  <c r="V791" i="3" s="1"/>
  <c r="N792" i="3"/>
  <c r="P792" i="3" s="1"/>
  <c r="S792" i="3"/>
  <c r="U792" i="3"/>
  <c r="W792" i="3"/>
  <c r="V792" i="3" s="1"/>
  <c r="N793" i="3"/>
  <c r="P793" i="3" s="1"/>
  <c r="S793" i="3"/>
  <c r="U793" i="3"/>
  <c r="W793" i="3"/>
  <c r="V793" i="3" s="1"/>
  <c r="N794" i="3"/>
  <c r="R794" i="3" s="1"/>
  <c r="S794" i="3"/>
  <c r="U794" i="3"/>
  <c r="W794" i="3"/>
  <c r="V794" i="3" s="1"/>
  <c r="N795" i="3"/>
  <c r="P795" i="3" s="1"/>
  <c r="S795" i="3"/>
  <c r="U795" i="3"/>
  <c r="W795" i="3"/>
  <c r="V795" i="3" s="1"/>
  <c r="N796" i="3"/>
  <c r="P796" i="3" s="1"/>
  <c r="S796" i="3"/>
  <c r="U796" i="3"/>
  <c r="W796" i="3"/>
  <c r="V796" i="3" s="1"/>
  <c r="N797" i="3"/>
  <c r="P797" i="3" s="1"/>
  <c r="S797" i="3"/>
  <c r="U797" i="3"/>
  <c r="W797" i="3"/>
  <c r="V797" i="3" s="1"/>
  <c r="N798" i="3"/>
  <c r="R798" i="3" s="1"/>
  <c r="S798" i="3"/>
  <c r="U798" i="3"/>
  <c r="W798" i="3"/>
  <c r="V798" i="3" s="1"/>
  <c r="N799" i="3"/>
  <c r="P799" i="3" s="1"/>
  <c r="S799" i="3"/>
  <c r="U799" i="3"/>
  <c r="W799" i="3"/>
  <c r="V799" i="3" s="1"/>
  <c r="N800" i="3"/>
  <c r="P800" i="3" s="1"/>
  <c r="S800" i="3"/>
  <c r="U800" i="3"/>
  <c r="W800" i="3"/>
  <c r="V800" i="3" s="1"/>
  <c r="N801" i="3"/>
  <c r="P801" i="3" s="1"/>
  <c r="S801" i="3"/>
  <c r="U801" i="3"/>
  <c r="W801" i="3"/>
  <c r="V801" i="3" s="1"/>
  <c r="N802" i="3"/>
  <c r="S802" i="3"/>
  <c r="U802" i="3"/>
  <c r="W802" i="3"/>
  <c r="V802" i="3" s="1"/>
  <c r="N803" i="3"/>
  <c r="P803" i="3" s="1"/>
  <c r="S803" i="3"/>
  <c r="U803" i="3"/>
  <c r="V803" i="3"/>
  <c r="N804" i="3"/>
  <c r="P804" i="3" s="1"/>
  <c r="S804" i="3"/>
  <c r="U804" i="3"/>
  <c r="W804" i="3"/>
  <c r="V804" i="3" s="1"/>
  <c r="N805" i="3"/>
  <c r="R805" i="3" s="1"/>
  <c r="S805" i="3"/>
  <c r="U805" i="3"/>
  <c r="W805" i="3"/>
  <c r="V805" i="3" s="1"/>
  <c r="N806" i="3"/>
  <c r="P806" i="3" s="1"/>
  <c r="S806" i="3"/>
  <c r="U806" i="3"/>
  <c r="W806" i="3"/>
  <c r="V806" i="3" s="1"/>
  <c r="N807" i="3"/>
  <c r="R807" i="3" s="1"/>
  <c r="S807" i="3"/>
  <c r="U807" i="3"/>
  <c r="W807" i="3"/>
  <c r="V807" i="3" s="1"/>
  <c r="N808" i="3"/>
  <c r="P808" i="3" s="1"/>
  <c r="S808" i="3"/>
  <c r="U808" i="3"/>
  <c r="W808" i="3"/>
  <c r="V808" i="3" s="1"/>
  <c r="N809" i="3"/>
  <c r="R809" i="3" s="1"/>
  <c r="S809" i="3"/>
  <c r="U809" i="3"/>
  <c r="W809" i="3"/>
  <c r="V809" i="3" s="1"/>
  <c r="N810" i="3"/>
  <c r="P810" i="3" s="1"/>
  <c r="S810" i="3"/>
  <c r="U810" i="3"/>
  <c r="W810" i="3"/>
  <c r="V810" i="3" s="1"/>
  <c r="N811" i="3"/>
  <c r="R811" i="3" s="1"/>
  <c r="S811" i="3"/>
  <c r="U811" i="3"/>
  <c r="W811" i="3"/>
  <c r="V811" i="3" s="1"/>
  <c r="N812" i="3"/>
  <c r="P812" i="3" s="1"/>
  <c r="S812" i="3"/>
  <c r="U812" i="3"/>
  <c r="W812" i="3"/>
  <c r="V812" i="3" s="1"/>
  <c r="N813" i="3"/>
  <c r="R813" i="3" s="1"/>
  <c r="S813" i="3"/>
  <c r="U813" i="3"/>
  <c r="W813" i="3"/>
  <c r="V813" i="3" s="1"/>
  <c r="N814" i="3"/>
  <c r="P814" i="3" s="1"/>
  <c r="S814" i="3"/>
  <c r="U814" i="3"/>
  <c r="W814" i="3"/>
  <c r="V814" i="3" s="1"/>
  <c r="N815" i="3"/>
  <c r="P815" i="3" s="1"/>
  <c r="S815" i="3"/>
  <c r="U815" i="3"/>
  <c r="W815" i="3"/>
  <c r="V815" i="3" s="1"/>
  <c r="N816" i="3"/>
  <c r="P816" i="3" s="1"/>
  <c r="S816" i="3"/>
  <c r="U816" i="3"/>
  <c r="W816" i="3"/>
  <c r="V816" i="3" s="1"/>
  <c r="N817" i="3"/>
  <c r="R817" i="3" s="1"/>
  <c r="S817" i="3"/>
  <c r="U817" i="3"/>
  <c r="W817" i="3"/>
  <c r="V817" i="3" s="1"/>
  <c r="N818" i="3"/>
  <c r="P818" i="3" s="1"/>
  <c r="S818" i="3"/>
  <c r="U818" i="3"/>
  <c r="W818" i="3"/>
  <c r="V818" i="3" s="1"/>
  <c r="N819" i="3"/>
  <c r="R819" i="3" s="1"/>
  <c r="S819" i="3"/>
  <c r="U819" i="3"/>
  <c r="W819" i="3"/>
  <c r="V819" i="3" s="1"/>
  <c r="N820" i="3"/>
  <c r="P820" i="3" s="1"/>
  <c r="S820" i="3"/>
  <c r="U820" i="3"/>
  <c r="W820" i="3"/>
  <c r="V820" i="3" s="1"/>
  <c r="N821" i="3"/>
  <c r="R821" i="3" s="1"/>
  <c r="S821" i="3"/>
  <c r="U821" i="3"/>
  <c r="W821" i="3"/>
  <c r="V821" i="3" s="1"/>
  <c r="N822" i="3"/>
  <c r="P822" i="3" s="1"/>
  <c r="S822" i="3"/>
  <c r="U822" i="3"/>
  <c r="W822" i="3"/>
  <c r="V822" i="3" s="1"/>
  <c r="N823" i="3"/>
  <c r="P823" i="3" s="1"/>
  <c r="S823" i="3"/>
  <c r="U823" i="3"/>
  <c r="W823" i="3"/>
  <c r="V823" i="3" s="1"/>
  <c r="N824" i="3"/>
  <c r="P824" i="3" s="1"/>
  <c r="S824" i="3"/>
  <c r="U824" i="3"/>
  <c r="W824" i="3"/>
  <c r="V824" i="3" s="1"/>
  <c r="N825" i="3"/>
  <c r="R825" i="3" s="1"/>
  <c r="S825" i="3"/>
  <c r="U825" i="3"/>
  <c r="W825" i="3"/>
  <c r="V825" i="3" s="1"/>
  <c r="N826" i="3"/>
  <c r="P826" i="3" s="1"/>
  <c r="S826" i="3"/>
  <c r="U826" i="3"/>
  <c r="W826" i="3"/>
  <c r="V826" i="3" s="1"/>
  <c r="N827" i="3"/>
  <c r="P827" i="3" s="1"/>
  <c r="S827" i="3"/>
  <c r="U827" i="3"/>
  <c r="W827" i="3"/>
  <c r="V827" i="3" s="1"/>
  <c r="N828" i="3"/>
  <c r="P828" i="3" s="1"/>
  <c r="S828" i="3"/>
  <c r="U828" i="3"/>
  <c r="W828" i="3"/>
  <c r="V828" i="3" s="1"/>
  <c r="N829" i="3"/>
  <c r="R829" i="3" s="1"/>
  <c r="S829" i="3"/>
  <c r="U829" i="3"/>
  <c r="W829" i="3"/>
  <c r="V829" i="3" s="1"/>
  <c r="N830" i="3"/>
  <c r="P830" i="3" s="1"/>
  <c r="S830" i="3"/>
  <c r="U830" i="3"/>
  <c r="W830" i="3"/>
  <c r="V830" i="3" s="1"/>
  <c r="N831" i="3"/>
  <c r="P831" i="3" s="1"/>
  <c r="S831" i="3"/>
  <c r="U831" i="3"/>
  <c r="W831" i="3"/>
  <c r="V831" i="3" s="1"/>
  <c r="N832" i="3"/>
  <c r="S832" i="3"/>
  <c r="U832" i="3"/>
  <c r="W832" i="3"/>
  <c r="V832" i="3" s="1"/>
  <c r="N833" i="3"/>
  <c r="R833" i="3" s="1"/>
  <c r="S833" i="3"/>
  <c r="U833" i="3"/>
  <c r="W833" i="3"/>
  <c r="V833" i="3" s="1"/>
  <c r="N834" i="3"/>
  <c r="P834" i="3" s="1"/>
  <c r="S834" i="3"/>
  <c r="U834" i="3"/>
  <c r="W834" i="3"/>
  <c r="V834" i="3" s="1"/>
  <c r="N835" i="3"/>
  <c r="P835" i="3" s="1"/>
  <c r="S835" i="3"/>
  <c r="U835" i="3"/>
  <c r="W835" i="3"/>
  <c r="V835" i="3" s="1"/>
  <c r="N836" i="3"/>
  <c r="P836" i="3" s="1"/>
  <c r="S836" i="3"/>
  <c r="U836" i="3"/>
  <c r="W836" i="3"/>
  <c r="V836" i="3" s="1"/>
  <c r="N837" i="3"/>
  <c r="R837" i="3" s="1"/>
  <c r="S837" i="3"/>
  <c r="U837" i="3"/>
  <c r="W837" i="3"/>
  <c r="V837" i="3" s="1"/>
  <c r="N838" i="3"/>
  <c r="P838" i="3" s="1"/>
  <c r="S838" i="3"/>
  <c r="U838" i="3"/>
  <c r="W838" i="3"/>
  <c r="V838" i="3" s="1"/>
  <c r="N839" i="3"/>
  <c r="P839" i="3" s="1"/>
  <c r="S839" i="3"/>
  <c r="U839" i="3"/>
  <c r="W839" i="3"/>
  <c r="V839" i="3" s="1"/>
  <c r="N840" i="3"/>
  <c r="P840" i="3" s="1"/>
  <c r="S840" i="3"/>
  <c r="U840" i="3"/>
  <c r="W840" i="3"/>
  <c r="V840" i="3" s="1"/>
  <c r="N841" i="3"/>
  <c r="R841" i="3" s="1"/>
  <c r="S841" i="3"/>
  <c r="U841" i="3"/>
  <c r="W841" i="3"/>
  <c r="V841" i="3" s="1"/>
  <c r="N842" i="3"/>
  <c r="P842" i="3" s="1"/>
  <c r="S842" i="3"/>
  <c r="U842" i="3"/>
  <c r="W842" i="3"/>
  <c r="V842" i="3" s="1"/>
  <c r="N843" i="3"/>
  <c r="P843" i="3" s="1"/>
  <c r="S843" i="3"/>
  <c r="U843" i="3"/>
  <c r="W843" i="3"/>
  <c r="V843" i="3" s="1"/>
  <c r="N844" i="3"/>
  <c r="P844" i="3" s="1"/>
  <c r="S844" i="3"/>
  <c r="U844" i="3"/>
  <c r="W844" i="3"/>
  <c r="V844" i="3" s="1"/>
  <c r="N845" i="3"/>
  <c r="R845" i="3" s="1"/>
  <c r="S845" i="3"/>
  <c r="U845" i="3"/>
  <c r="W845" i="3"/>
  <c r="V845" i="3" s="1"/>
  <c r="N846" i="3"/>
  <c r="P846" i="3" s="1"/>
  <c r="S846" i="3"/>
  <c r="U846" i="3"/>
  <c r="W846" i="3"/>
  <c r="V846" i="3" s="1"/>
  <c r="N847" i="3"/>
  <c r="P847" i="3" s="1"/>
  <c r="S847" i="3"/>
  <c r="U847" i="3"/>
  <c r="W847" i="3"/>
  <c r="V847" i="3" s="1"/>
  <c r="N848" i="3"/>
  <c r="S848" i="3"/>
  <c r="U848" i="3"/>
  <c r="W848" i="3"/>
  <c r="V848" i="3" s="1"/>
  <c r="N849" i="3"/>
  <c r="R849" i="3" s="1"/>
  <c r="S849" i="3"/>
  <c r="U849" i="3"/>
  <c r="W849" i="3"/>
  <c r="V849" i="3" s="1"/>
  <c r="N850" i="3"/>
  <c r="P850" i="3" s="1"/>
  <c r="S850" i="3"/>
  <c r="U850" i="3"/>
  <c r="W850" i="3"/>
  <c r="V850" i="3" s="1"/>
  <c r="N851" i="3"/>
  <c r="P851" i="3" s="1"/>
  <c r="S851" i="3"/>
  <c r="U851" i="3"/>
  <c r="W851" i="3"/>
  <c r="V851" i="3" s="1"/>
  <c r="N852" i="3"/>
  <c r="P852" i="3" s="1"/>
  <c r="S852" i="3"/>
  <c r="U852" i="3"/>
  <c r="W852" i="3"/>
  <c r="V852" i="3" s="1"/>
  <c r="N853" i="3"/>
  <c r="R853" i="3" s="1"/>
  <c r="S853" i="3"/>
  <c r="U853" i="3"/>
  <c r="W853" i="3"/>
  <c r="V853" i="3" s="1"/>
  <c r="N854" i="3"/>
  <c r="P854" i="3" s="1"/>
  <c r="S854" i="3"/>
  <c r="U854" i="3"/>
  <c r="W854" i="3"/>
  <c r="V854" i="3" s="1"/>
  <c r="N855" i="3"/>
  <c r="P855" i="3" s="1"/>
  <c r="S855" i="3"/>
  <c r="U855" i="3"/>
  <c r="W855" i="3"/>
  <c r="V855" i="3" s="1"/>
  <c r="U856" i="3"/>
  <c r="W856" i="3"/>
  <c r="V856" i="3" s="1"/>
  <c r="N857" i="3"/>
  <c r="R857" i="3" s="1"/>
  <c r="S857" i="3"/>
  <c r="U857" i="3"/>
  <c r="W857" i="3"/>
  <c r="V857" i="3" s="1"/>
  <c r="F858" i="3"/>
  <c r="G858" i="3"/>
  <c r="H858" i="3"/>
  <c r="N858" i="3"/>
  <c r="P858" i="3" s="1"/>
  <c r="S858" i="3"/>
  <c r="U858" i="3"/>
  <c r="W858" i="3"/>
  <c r="V858" i="3" s="1"/>
  <c r="N859" i="3"/>
  <c r="P859" i="3" s="1"/>
  <c r="S859" i="3"/>
  <c r="U859" i="3"/>
  <c r="W859" i="3"/>
  <c r="V859" i="3" s="1"/>
  <c r="N860" i="3"/>
  <c r="R860" i="3" s="1"/>
  <c r="S860" i="3"/>
  <c r="U860" i="3"/>
  <c r="W860" i="3"/>
  <c r="V860" i="3" s="1"/>
  <c r="N861" i="3"/>
  <c r="P861" i="3" s="1"/>
  <c r="S861" i="3"/>
  <c r="U861" i="3"/>
  <c r="W861" i="3"/>
  <c r="V861" i="3" s="1"/>
  <c r="N862" i="3"/>
  <c r="P862" i="3" s="1"/>
  <c r="S862" i="3"/>
  <c r="U862" i="3"/>
  <c r="W862" i="3"/>
  <c r="V862" i="3" s="1"/>
  <c r="N863" i="3"/>
  <c r="P863" i="3" s="1"/>
  <c r="S863" i="3"/>
  <c r="U863" i="3"/>
  <c r="W863" i="3"/>
  <c r="V863" i="3" s="1"/>
  <c r="N864" i="3"/>
  <c r="R864" i="3" s="1"/>
  <c r="S864" i="3"/>
  <c r="U864" i="3"/>
  <c r="W864" i="3"/>
  <c r="V864" i="3" s="1"/>
  <c r="N865" i="3"/>
  <c r="P865" i="3" s="1"/>
  <c r="S865" i="3"/>
  <c r="U865" i="3"/>
  <c r="W865" i="3"/>
  <c r="V865" i="3" s="1"/>
  <c r="N866" i="3"/>
  <c r="P866" i="3" s="1"/>
  <c r="S866" i="3"/>
  <c r="U866" i="3"/>
  <c r="W866" i="3"/>
  <c r="V866" i="3" s="1"/>
  <c r="N867" i="3"/>
  <c r="P867" i="3" s="1"/>
  <c r="S867" i="3"/>
  <c r="U867" i="3"/>
  <c r="W867" i="3"/>
  <c r="V867" i="3" s="1"/>
  <c r="N868" i="3"/>
  <c r="R868" i="3" s="1"/>
  <c r="S868" i="3"/>
  <c r="U868" i="3"/>
  <c r="W868" i="3"/>
  <c r="V868" i="3" s="1"/>
  <c r="N869" i="3"/>
  <c r="P869" i="3" s="1"/>
  <c r="S869" i="3"/>
  <c r="U869" i="3"/>
  <c r="W869" i="3"/>
  <c r="V869" i="3" s="1"/>
  <c r="N870" i="3"/>
  <c r="P870" i="3" s="1"/>
  <c r="S870" i="3"/>
  <c r="U870" i="3"/>
  <c r="W870" i="3"/>
  <c r="V870" i="3" s="1"/>
  <c r="N871" i="3"/>
  <c r="P871" i="3" s="1"/>
  <c r="S871" i="3"/>
  <c r="U871" i="3"/>
  <c r="W871" i="3"/>
  <c r="V871" i="3" s="1"/>
  <c r="N872" i="3"/>
  <c r="R872" i="3" s="1"/>
  <c r="S872" i="3"/>
  <c r="U872" i="3"/>
  <c r="W872" i="3"/>
  <c r="V872" i="3" s="1"/>
  <c r="N873" i="3"/>
  <c r="P873" i="3" s="1"/>
  <c r="S873" i="3"/>
  <c r="U873" i="3"/>
  <c r="W873" i="3"/>
  <c r="V873" i="3" s="1"/>
  <c r="N874" i="3"/>
  <c r="P874" i="3" s="1"/>
  <c r="S874" i="3"/>
  <c r="U874" i="3"/>
  <c r="W874" i="3"/>
  <c r="V874" i="3" s="1"/>
  <c r="N875" i="3"/>
  <c r="P875" i="3" s="1"/>
  <c r="S875" i="3"/>
  <c r="U875" i="3"/>
  <c r="W875" i="3"/>
  <c r="V875" i="3" s="1"/>
  <c r="N876" i="3"/>
  <c r="R876" i="3" s="1"/>
  <c r="S876" i="3"/>
  <c r="U876" i="3"/>
  <c r="W876" i="3"/>
  <c r="V876" i="3" s="1"/>
  <c r="N877" i="3"/>
  <c r="P877" i="3" s="1"/>
  <c r="S877" i="3"/>
  <c r="U877" i="3"/>
  <c r="W877" i="3"/>
  <c r="V877" i="3" s="1"/>
  <c r="N878" i="3"/>
  <c r="P878" i="3" s="1"/>
  <c r="S878" i="3"/>
  <c r="U878" i="3"/>
  <c r="W878" i="3"/>
  <c r="V878" i="3" s="1"/>
  <c r="N879" i="3"/>
  <c r="P879" i="3" s="1"/>
  <c r="S879" i="3"/>
  <c r="U879" i="3"/>
  <c r="W879" i="3"/>
  <c r="V879" i="3" s="1"/>
  <c r="N880" i="3"/>
  <c r="R880" i="3" s="1"/>
  <c r="S880" i="3"/>
  <c r="U880" i="3"/>
  <c r="W880" i="3"/>
  <c r="V880" i="3" s="1"/>
  <c r="N881" i="3"/>
  <c r="S881" i="3"/>
  <c r="U881" i="3"/>
  <c r="W881" i="3"/>
  <c r="V881" i="3" s="1"/>
  <c r="N882" i="3"/>
  <c r="P882" i="3" s="1"/>
  <c r="S882" i="3"/>
  <c r="U882" i="3"/>
  <c r="W882" i="3"/>
  <c r="V882" i="3" s="1"/>
  <c r="N883" i="3"/>
  <c r="P883" i="3" s="1"/>
  <c r="S883" i="3"/>
  <c r="U883" i="3"/>
  <c r="W883" i="3"/>
  <c r="V883" i="3" s="1"/>
  <c r="N884" i="3"/>
  <c r="R884" i="3" s="1"/>
  <c r="S884" i="3"/>
  <c r="U884" i="3"/>
  <c r="W884" i="3"/>
  <c r="V884" i="3" s="1"/>
  <c r="N885" i="3"/>
  <c r="P885" i="3" s="1"/>
  <c r="S885" i="3"/>
  <c r="U885" i="3"/>
  <c r="W885" i="3"/>
  <c r="V885" i="3" s="1"/>
  <c r="N886" i="3"/>
  <c r="P886" i="3" s="1"/>
  <c r="S886" i="3"/>
  <c r="U886" i="3"/>
  <c r="W886" i="3"/>
  <c r="V886" i="3" s="1"/>
  <c r="N887" i="3"/>
  <c r="P887" i="3" s="1"/>
  <c r="S887" i="3"/>
  <c r="U887" i="3"/>
  <c r="W887" i="3"/>
  <c r="V887" i="3" s="1"/>
  <c r="N888" i="3"/>
  <c r="R888" i="3" s="1"/>
  <c r="S888" i="3"/>
  <c r="U888" i="3"/>
  <c r="W888" i="3"/>
  <c r="V888" i="3" s="1"/>
  <c r="N889" i="3"/>
  <c r="P889" i="3" s="1"/>
  <c r="S889" i="3"/>
  <c r="U889" i="3"/>
  <c r="W889" i="3"/>
  <c r="V889" i="3" s="1"/>
  <c r="N890" i="3"/>
  <c r="P890" i="3" s="1"/>
  <c r="S890" i="3"/>
  <c r="U890" i="3"/>
  <c r="W890" i="3"/>
  <c r="V890" i="3" s="1"/>
  <c r="N891" i="3"/>
  <c r="P891" i="3" s="1"/>
  <c r="S891" i="3"/>
  <c r="U891" i="3"/>
  <c r="W891" i="3"/>
  <c r="V891" i="3" s="1"/>
  <c r="N892" i="3"/>
  <c r="R892" i="3" s="1"/>
  <c r="S892" i="3"/>
  <c r="U892" i="3"/>
  <c r="W892" i="3"/>
  <c r="V892" i="3" s="1"/>
  <c r="N893" i="3"/>
  <c r="P893" i="3" s="1"/>
  <c r="S893" i="3"/>
  <c r="U893" i="3"/>
  <c r="W893" i="3"/>
  <c r="V893" i="3" s="1"/>
  <c r="N894" i="3"/>
  <c r="P894" i="3" s="1"/>
  <c r="S894" i="3"/>
  <c r="U894" i="3"/>
  <c r="W894" i="3"/>
  <c r="V894" i="3" s="1"/>
  <c r="N895" i="3"/>
  <c r="P895" i="3" s="1"/>
  <c r="S895" i="3"/>
  <c r="U895" i="3"/>
  <c r="W895" i="3"/>
  <c r="V895" i="3" s="1"/>
  <c r="N896" i="3"/>
  <c r="R896" i="3" s="1"/>
  <c r="S896" i="3"/>
  <c r="U896" i="3"/>
  <c r="W896" i="3"/>
  <c r="V896" i="3" s="1"/>
  <c r="N897" i="3"/>
  <c r="P897" i="3" s="1"/>
  <c r="S897" i="3"/>
  <c r="U897" i="3"/>
  <c r="W897" i="3"/>
  <c r="V897" i="3" s="1"/>
  <c r="N898" i="3"/>
  <c r="P898" i="3" s="1"/>
  <c r="S898" i="3"/>
  <c r="U898" i="3"/>
  <c r="W898" i="3"/>
  <c r="V898" i="3" s="1"/>
  <c r="N899" i="3"/>
  <c r="P899" i="3" s="1"/>
  <c r="S899" i="3"/>
  <c r="U899" i="3"/>
  <c r="W899" i="3"/>
  <c r="V899" i="3" s="1"/>
  <c r="N900" i="3"/>
  <c r="R900" i="3" s="1"/>
  <c r="S900" i="3"/>
  <c r="U900" i="3"/>
  <c r="W900" i="3"/>
  <c r="V900" i="3" s="1"/>
  <c r="N901" i="3"/>
  <c r="P901" i="3" s="1"/>
  <c r="S901" i="3"/>
  <c r="U901" i="3"/>
  <c r="W901" i="3"/>
  <c r="V901" i="3" s="1"/>
  <c r="N902" i="3"/>
  <c r="P902" i="3" s="1"/>
  <c r="S902" i="3"/>
  <c r="U902" i="3"/>
  <c r="W902" i="3"/>
  <c r="V902" i="3" s="1"/>
  <c r="N903" i="3"/>
  <c r="P903" i="3" s="1"/>
  <c r="S903" i="3"/>
  <c r="U903" i="3"/>
  <c r="W903" i="3"/>
  <c r="V903" i="3" s="1"/>
  <c r="N904" i="3"/>
  <c r="S904" i="3"/>
  <c r="U904" i="3"/>
  <c r="W904" i="3"/>
  <c r="V904" i="3" s="1"/>
  <c r="N905" i="3"/>
  <c r="P905" i="3" s="1"/>
  <c r="S905" i="3"/>
  <c r="U905" i="3"/>
  <c r="W905" i="3"/>
  <c r="V905" i="3" s="1"/>
  <c r="N906" i="3"/>
  <c r="R906" i="3" s="1"/>
  <c r="S906" i="3"/>
  <c r="U906" i="3"/>
  <c r="W906" i="3"/>
  <c r="V906" i="3" s="1"/>
  <c r="N907" i="3"/>
  <c r="P907" i="3" s="1"/>
  <c r="S907" i="3"/>
  <c r="U907" i="3"/>
  <c r="W907" i="3"/>
  <c r="V907" i="3" s="1"/>
  <c r="N908" i="3"/>
  <c r="R908" i="3" s="1"/>
  <c r="S908" i="3"/>
  <c r="U908" i="3"/>
  <c r="W908" i="3"/>
  <c r="V908" i="3" s="1"/>
  <c r="N909" i="3"/>
  <c r="S909" i="3"/>
  <c r="U909" i="3"/>
  <c r="W909" i="3"/>
  <c r="V909" i="3" s="1"/>
  <c r="N910" i="3"/>
  <c r="P910" i="3" s="1"/>
  <c r="S910" i="3"/>
  <c r="U910" i="3"/>
  <c r="W910" i="3"/>
  <c r="V910" i="3" s="1"/>
  <c r="N911" i="3"/>
  <c r="P911" i="3" s="1"/>
  <c r="S911" i="3"/>
  <c r="U911" i="3"/>
  <c r="W911" i="3"/>
  <c r="V911" i="3" s="1"/>
  <c r="N912" i="3"/>
  <c r="R912" i="3" s="1"/>
  <c r="S912" i="3"/>
  <c r="U912" i="3"/>
  <c r="W912" i="3"/>
  <c r="V912" i="3" s="1"/>
  <c r="N913" i="3"/>
  <c r="P913" i="3" s="1"/>
  <c r="S913" i="3"/>
  <c r="U913" i="3"/>
  <c r="W913" i="3"/>
  <c r="V913" i="3" s="1"/>
  <c r="W914" i="3"/>
  <c r="V914" i="3" s="1"/>
  <c r="N915" i="3"/>
  <c r="R915" i="3" s="1"/>
  <c r="S915" i="3"/>
  <c r="U915" i="3"/>
  <c r="W915" i="3"/>
  <c r="V915" i="3" s="1"/>
  <c r="N916" i="3"/>
  <c r="P916" i="3" s="1"/>
  <c r="S916" i="3"/>
  <c r="U916" i="3"/>
  <c r="W916" i="3"/>
  <c r="V916" i="3" s="1"/>
  <c r="N917" i="3"/>
  <c r="S917" i="3"/>
  <c r="U917" i="3"/>
  <c r="W917" i="3"/>
  <c r="V917" i="3" s="1"/>
  <c r="N918" i="3"/>
  <c r="S918" i="3"/>
  <c r="U918" i="3"/>
  <c r="W918" i="3"/>
  <c r="V918" i="3" s="1"/>
  <c r="N919" i="3"/>
  <c r="R919" i="3" s="1"/>
  <c r="S919" i="3"/>
  <c r="U919" i="3"/>
  <c r="W919" i="3"/>
  <c r="V919" i="3" s="1"/>
  <c r="N920" i="3"/>
  <c r="P920" i="3" s="1"/>
  <c r="S920" i="3"/>
  <c r="U920" i="3"/>
  <c r="W920" i="3"/>
  <c r="V920" i="3" s="1"/>
  <c r="N921" i="3"/>
  <c r="P921" i="3" s="1"/>
  <c r="S921" i="3"/>
  <c r="U921" i="3"/>
  <c r="W921" i="3"/>
  <c r="V921" i="3" s="1"/>
  <c r="N922" i="3"/>
  <c r="P922" i="3" s="1"/>
  <c r="S922" i="3"/>
  <c r="U922" i="3"/>
  <c r="W922" i="3"/>
  <c r="V922" i="3" s="1"/>
  <c r="N923" i="3"/>
  <c r="R923" i="3" s="1"/>
  <c r="S923" i="3"/>
  <c r="U923" i="3"/>
  <c r="W923" i="3"/>
  <c r="V923" i="3" s="1"/>
  <c r="N924" i="3"/>
  <c r="P924" i="3" s="1"/>
  <c r="S924" i="3"/>
  <c r="U924" i="3"/>
  <c r="W924" i="3"/>
  <c r="V924" i="3" s="1"/>
  <c r="N925" i="3"/>
  <c r="P925" i="3" s="1"/>
  <c r="S925" i="3"/>
  <c r="U925" i="3"/>
  <c r="W925" i="3"/>
  <c r="V925" i="3" s="1"/>
  <c r="N926" i="3"/>
  <c r="P926" i="3" s="1"/>
  <c r="S926" i="3"/>
  <c r="U926" i="3"/>
  <c r="W926" i="3"/>
  <c r="V926" i="3" s="1"/>
  <c r="N927" i="3"/>
  <c r="R927" i="3" s="1"/>
  <c r="S927" i="3"/>
  <c r="U927" i="3"/>
  <c r="W927" i="3"/>
  <c r="V927" i="3" s="1"/>
  <c r="N928" i="3"/>
  <c r="P928" i="3" s="1"/>
  <c r="S928" i="3"/>
  <c r="U928" i="3"/>
  <c r="W928" i="3"/>
  <c r="V928" i="3" s="1"/>
  <c r="N929" i="3"/>
  <c r="P929" i="3" s="1"/>
  <c r="S929" i="3"/>
  <c r="U929" i="3"/>
  <c r="W929" i="3"/>
  <c r="V929" i="3" s="1"/>
  <c r="N930" i="3"/>
  <c r="P930" i="3" s="1"/>
  <c r="S930" i="3"/>
  <c r="U930" i="3"/>
  <c r="W930" i="3"/>
  <c r="V930" i="3" s="1"/>
  <c r="N931" i="3"/>
  <c r="S931" i="3"/>
  <c r="U931" i="3"/>
  <c r="W931" i="3"/>
  <c r="V931" i="3" s="1"/>
  <c r="N932" i="3"/>
  <c r="P932" i="3" s="1"/>
  <c r="S932" i="3"/>
  <c r="U932" i="3"/>
  <c r="W932" i="3"/>
  <c r="V932" i="3" s="1"/>
  <c r="N933" i="3"/>
  <c r="R933" i="3" s="1"/>
  <c r="S933" i="3"/>
  <c r="U933" i="3"/>
  <c r="W933" i="3"/>
  <c r="V933" i="3" s="1"/>
  <c r="N934" i="3"/>
  <c r="P934" i="3" s="1"/>
  <c r="S934" i="3"/>
  <c r="U934" i="3"/>
  <c r="W934" i="3"/>
  <c r="V934" i="3" s="1"/>
  <c r="N935" i="3"/>
  <c r="R935" i="3" s="1"/>
  <c r="S935" i="3"/>
  <c r="U935" i="3"/>
  <c r="W935" i="3"/>
  <c r="V935" i="3" s="1"/>
  <c r="N936" i="3"/>
  <c r="S936" i="3"/>
  <c r="U936" i="3"/>
  <c r="W936" i="3"/>
  <c r="V936" i="3" s="1"/>
  <c r="F937" i="3"/>
  <c r="G937" i="3"/>
  <c r="H937" i="3"/>
  <c r="N937" i="3"/>
  <c r="P937" i="3" s="1"/>
  <c r="S937" i="3"/>
  <c r="U937" i="3"/>
  <c r="W937" i="3"/>
  <c r="V937" i="3" s="1"/>
  <c r="N938" i="3"/>
  <c r="R938" i="3" s="1"/>
  <c r="S938" i="3"/>
  <c r="U938" i="3"/>
  <c r="W938" i="3"/>
  <c r="V938" i="3" s="1"/>
  <c r="N939" i="3"/>
  <c r="P939" i="3" s="1"/>
  <c r="S939" i="3"/>
  <c r="U939" i="3"/>
  <c r="W939" i="3"/>
  <c r="V939" i="3" s="1"/>
  <c r="N940" i="3"/>
  <c r="S940" i="3"/>
  <c r="U940" i="3"/>
  <c r="W940" i="3"/>
  <c r="N941" i="3"/>
  <c r="P941" i="3" s="1"/>
  <c r="S941" i="3"/>
  <c r="U941" i="3"/>
  <c r="W941" i="3"/>
  <c r="V941" i="3" s="1"/>
  <c r="N942" i="3"/>
  <c r="R942" i="3" s="1"/>
  <c r="S942" i="3"/>
  <c r="U942" i="3"/>
  <c r="W942" i="3"/>
  <c r="V942" i="3" s="1"/>
  <c r="N943" i="3"/>
  <c r="P943" i="3" s="1"/>
  <c r="S943" i="3"/>
  <c r="U943" i="3"/>
  <c r="W943" i="3"/>
  <c r="V943" i="3" s="1"/>
  <c r="N944" i="3"/>
  <c r="S944" i="3"/>
  <c r="U944" i="3"/>
  <c r="W944" i="3"/>
  <c r="V944" i="3" s="1"/>
  <c r="N945" i="3"/>
  <c r="P945" i="3" s="1"/>
  <c r="S945" i="3"/>
  <c r="U945" i="3"/>
  <c r="W945" i="3"/>
  <c r="V945" i="3" s="1"/>
  <c r="N946" i="3"/>
  <c r="R946" i="3" s="1"/>
  <c r="S946" i="3"/>
  <c r="U946" i="3"/>
  <c r="W946" i="3"/>
  <c r="V946" i="3" s="1"/>
  <c r="N947" i="3"/>
  <c r="P947" i="3" s="1"/>
  <c r="S947" i="3"/>
  <c r="U947" i="3"/>
  <c r="W947" i="3"/>
  <c r="V947" i="3" s="1"/>
  <c r="N948" i="3"/>
  <c r="P948" i="3" s="1"/>
  <c r="S948" i="3"/>
  <c r="U948" i="3"/>
  <c r="W948" i="3"/>
  <c r="V948" i="3" s="1"/>
  <c r="N949" i="3"/>
  <c r="P949" i="3" s="1"/>
  <c r="S949" i="3"/>
  <c r="U949" i="3"/>
  <c r="W949" i="3"/>
  <c r="V949" i="3" s="1"/>
  <c r="N950" i="3"/>
  <c r="R950" i="3" s="1"/>
  <c r="S950" i="3"/>
  <c r="U950" i="3"/>
  <c r="W950" i="3"/>
  <c r="V950" i="3" s="1"/>
  <c r="N951" i="3"/>
  <c r="P951" i="3" s="1"/>
  <c r="S951" i="3"/>
  <c r="U951" i="3"/>
  <c r="W951" i="3"/>
  <c r="V951" i="3" s="1"/>
  <c r="N952" i="3"/>
  <c r="S952" i="3"/>
  <c r="U952" i="3"/>
  <c r="W952" i="3"/>
  <c r="V952" i="3" s="1"/>
  <c r="N953" i="3"/>
  <c r="P953" i="3" s="1"/>
  <c r="S953" i="3"/>
  <c r="U953" i="3"/>
  <c r="W953" i="3"/>
  <c r="V953" i="3" s="1"/>
  <c r="N954" i="3"/>
  <c r="R954" i="3" s="1"/>
  <c r="S954" i="3"/>
  <c r="U954" i="3"/>
  <c r="W954" i="3"/>
  <c r="V954" i="3" s="1"/>
  <c r="N955" i="3"/>
  <c r="S955" i="3"/>
  <c r="U955" i="3"/>
  <c r="W955" i="3"/>
  <c r="V955" i="3" s="1"/>
  <c r="N956" i="3"/>
  <c r="R956" i="3" s="1"/>
  <c r="S956" i="3"/>
  <c r="U956" i="3"/>
  <c r="W956" i="3"/>
  <c r="V956" i="3" s="1"/>
  <c r="N957" i="3"/>
  <c r="P957" i="3" s="1"/>
  <c r="S957" i="3"/>
  <c r="U957" i="3"/>
  <c r="W957" i="3"/>
  <c r="V957" i="3" s="1"/>
  <c r="N958" i="3"/>
  <c r="R958" i="3" s="1"/>
  <c r="S958" i="3"/>
  <c r="U958" i="3"/>
  <c r="W958" i="3"/>
  <c r="V958" i="3" s="1"/>
  <c r="N959" i="3"/>
  <c r="P959" i="3" s="1"/>
  <c r="S959" i="3"/>
  <c r="U959" i="3"/>
  <c r="W959" i="3"/>
  <c r="V959" i="3" s="1"/>
  <c r="N960" i="3"/>
  <c r="R960" i="3" s="1"/>
  <c r="S960" i="3"/>
  <c r="U960" i="3"/>
  <c r="W960" i="3"/>
  <c r="V960" i="3" s="1"/>
  <c r="N961" i="3"/>
  <c r="P961" i="3" s="1"/>
  <c r="S961" i="3"/>
  <c r="U961" i="3"/>
  <c r="W961" i="3"/>
  <c r="V961" i="3" s="1"/>
  <c r="N962" i="3"/>
  <c r="R962" i="3" s="1"/>
  <c r="S962" i="3"/>
  <c r="U962" i="3"/>
  <c r="W962" i="3"/>
  <c r="V962" i="3" s="1"/>
  <c r="N963" i="3"/>
  <c r="P963" i="3" s="1"/>
  <c r="S963" i="3"/>
  <c r="U963" i="3"/>
  <c r="W963" i="3"/>
  <c r="V963" i="3" s="1"/>
  <c r="N964" i="3"/>
  <c r="P964" i="3" s="1"/>
  <c r="S964" i="3"/>
  <c r="U964" i="3"/>
  <c r="W964" i="3"/>
  <c r="V964" i="3" s="1"/>
  <c r="N965" i="3"/>
  <c r="S965" i="3"/>
  <c r="U965" i="3"/>
  <c r="W965" i="3"/>
  <c r="V965" i="3" s="1"/>
  <c r="N966" i="3"/>
  <c r="R966" i="3" s="1"/>
  <c r="S966" i="3"/>
  <c r="U966" i="3"/>
  <c r="W966" i="3"/>
  <c r="V966" i="3" s="1"/>
  <c r="N967" i="3"/>
  <c r="P967" i="3" s="1"/>
  <c r="S967" i="3"/>
  <c r="U967" i="3"/>
  <c r="W967" i="3"/>
  <c r="V967" i="3" s="1"/>
  <c r="N968" i="3"/>
  <c r="P968" i="3" s="1"/>
  <c r="S968" i="3"/>
  <c r="U968" i="3"/>
  <c r="W968" i="3"/>
  <c r="V968" i="3" s="1"/>
  <c r="N969" i="3"/>
  <c r="P969" i="3" s="1"/>
  <c r="S969" i="3"/>
  <c r="U969" i="3"/>
  <c r="W969" i="3"/>
  <c r="V969" i="3" s="1"/>
  <c r="N970" i="3"/>
  <c r="R970" i="3" s="1"/>
  <c r="S970" i="3"/>
  <c r="U970" i="3"/>
  <c r="W970" i="3"/>
  <c r="V970" i="3" s="1"/>
  <c r="N971" i="3"/>
  <c r="R971" i="3" s="1"/>
  <c r="S971" i="3"/>
  <c r="U971" i="3"/>
  <c r="W971" i="3"/>
  <c r="AH1559" i="4" s="1"/>
  <c r="N972" i="3"/>
  <c r="P972" i="3" s="1"/>
  <c r="S972" i="3"/>
  <c r="U972" i="3"/>
  <c r="W972" i="3"/>
  <c r="N973" i="3"/>
  <c r="P973" i="3" s="1"/>
  <c r="S973" i="3"/>
  <c r="U973" i="3"/>
  <c r="W973" i="3"/>
  <c r="V973" i="3" s="1"/>
  <c r="N974" i="3"/>
  <c r="R974" i="3" s="1"/>
  <c r="S974" i="3"/>
  <c r="U974" i="3"/>
  <c r="W974" i="3"/>
  <c r="V974" i="3" s="1"/>
  <c r="N975" i="3"/>
  <c r="P975" i="3" s="1"/>
  <c r="S975" i="3"/>
  <c r="U975" i="3"/>
  <c r="W975" i="3"/>
  <c r="V975" i="3" s="1"/>
  <c r="N976" i="3"/>
  <c r="P976" i="3" s="1"/>
  <c r="S976" i="3"/>
  <c r="U976" i="3"/>
  <c r="W976" i="3"/>
  <c r="V976" i="3" s="1"/>
  <c r="N977" i="3"/>
  <c r="P977" i="3" s="1"/>
  <c r="S977" i="3"/>
  <c r="U977" i="3"/>
  <c r="W977" i="3"/>
  <c r="V977" i="3" s="1"/>
  <c r="N978" i="3"/>
  <c r="R978" i="3" s="1"/>
  <c r="S978" i="3"/>
  <c r="U978" i="3"/>
  <c r="W978" i="3"/>
  <c r="V978" i="3" s="1"/>
  <c r="N979" i="3"/>
  <c r="P979" i="3" s="1"/>
  <c r="S979" i="3"/>
  <c r="U979" i="3"/>
  <c r="W979" i="3"/>
  <c r="V979" i="3" s="1"/>
  <c r="N980" i="3"/>
  <c r="S980" i="3"/>
  <c r="U980" i="3"/>
  <c r="W980" i="3"/>
  <c r="V980" i="3" s="1"/>
  <c r="N981" i="3"/>
  <c r="S981" i="3"/>
  <c r="U981" i="3"/>
  <c r="W981" i="3"/>
  <c r="V981" i="3" s="1"/>
  <c r="N982" i="3"/>
  <c r="R982" i="3" s="1"/>
  <c r="S982" i="3"/>
  <c r="U982" i="3"/>
  <c r="W982" i="3"/>
  <c r="V982" i="3" s="1"/>
  <c r="N983" i="3"/>
  <c r="P983" i="3" s="1"/>
  <c r="S983" i="3"/>
  <c r="U983" i="3"/>
  <c r="W983" i="3"/>
  <c r="N984" i="3"/>
  <c r="P984" i="3" s="1"/>
  <c r="S984" i="3"/>
  <c r="U984" i="3"/>
  <c r="W984" i="3"/>
  <c r="N985" i="3"/>
  <c r="P985" i="3" s="1"/>
  <c r="S985" i="3"/>
  <c r="U985" i="3"/>
  <c r="W985" i="3"/>
  <c r="N986" i="3"/>
  <c r="R986" i="3" s="1"/>
  <c r="S986" i="3"/>
  <c r="U986" i="3"/>
  <c r="W986" i="3"/>
  <c r="AH1555" i="4" s="1"/>
  <c r="N987" i="3"/>
  <c r="P987" i="3" s="1"/>
  <c r="S987" i="3"/>
  <c r="U987" i="3"/>
  <c r="W987" i="3"/>
  <c r="N988" i="3"/>
  <c r="P988" i="3" s="1"/>
  <c r="S988" i="3"/>
  <c r="U988" i="3"/>
  <c r="W988" i="3"/>
  <c r="V988" i="3" s="1"/>
  <c r="N989" i="3"/>
  <c r="P989" i="3" s="1"/>
  <c r="S989" i="3"/>
  <c r="U989" i="3"/>
  <c r="W989" i="3"/>
  <c r="V989" i="3" s="1"/>
  <c r="N990" i="3"/>
  <c r="R990" i="3" s="1"/>
  <c r="S990" i="3"/>
  <c r="U990" i="3"/>
  <c r="W990" i="3"/>
  <c r="V990" i="3" s="1"/>
  <c r="N991" i="3"/>
  <c r="P991" i="3" s="1"/>
  <c r="S991" i="3"/>
  <c r="U991" i="3"/>
  <c r="W991" i="3"/>
  <c r="V991" i="3" s="1"/>
  <c r="N992" i="3"/>
  <c r="P992" i="3" s="1"/>
  <c r="S992" i="3"/>
  <c r="U992" i="3"/>
  <c r="W992" i="3"/>
  <c r="V992" i="3" s="1"/>
  <c r="N993" i="3"/>
  <c r="P993" i="3" s="1"/>
  <c r="S993" i="3"/>
  <c r="U993" i="3"/>
  <c r="W993" i="3"/>
  <c r="V993" i="3" s="1"/>
  <c r="N994" i="3"/>
  <c r="S994" i="3"/>
  <c r="U994" i="3"/>
  <c r="W994" i="3"/>
  <c r="AH1572" i="4" s="1"/>
  <c r="N995" i="3"/>
  <c r="P995" i="3" s="1"/>
  <c r="S995" i="3"/>
  <c r="U995" i="3"/>
  <c r="W995" i="3"/>
  <c r="AH1573" i="4" s="1"/>
  <c r="N996" i="3"/>
  <c r="R996" i="3" s="1"/>
  <c r="S996" i="3"/>
  <c r="U996" i="3"/>
  <c r="W996" i="3"/>
  <c r="AH1584" i="4" s="1"/>
  <c r="N997" i="3"/>
  <c r="P997" i="3" s="1"/>
  <c r="S997" i="3"/>
  <c r="U997" i="3"/>
  <c r="W997" i="3"/>
  <c r="V997" i="3" s="1"/>
  <c r="N998" i="3"/>
  <c r="R998" i="3" s="1"/>
  <c r="S998" i="3"/>
  <c r="U998" i="3"/>
  <c r="W998" i="3"/>
  <c r="V998" i="3" s="1"/>
  <c r="N999" i="3"/>
  <c r="S999" i="3"/>
  <c r="U999" i="3"/>
  <c r="W999" i="3"/>
  <c r="V999" i="3" s="1"/>
  <c r="N1000" i="3"/>
  <c r="P1000" i="3" s="1"/>
  <c r="S1000" i="3"/>
  <c r="U1000" i="3"/>
  <c r="W1000" i="3"/>
  <c r="AH1537" i="4" s="1"/>
  <c r="N1001" i="3"/>
  <c r="P1001" i="3" s="1"/>
  <c r="S1001" i="3"/>
  <c r="U1001" i="3"/>
  <c r="W1001" i="3"/>
  <c r="N1002" i="3"/>
  <c r="R1002" i="3" s="1"/>
  <c r="S1002" i="3"/>
  <c r="U1002" i="3"/>
  <c r="W1002" i="3"/>
  <c r="V1002" i="3" s="1"/>
  <c r="N1003" i="3"/>
  <c r="P1003" i="3" s="1"/>
  <c r="S1003" i="3"/>
  <c r="U1003" i="3"/>
  <c r="W1003" i="3"/>
  <c r="V1003" i="3" s="1"/>
  <c r="N1004" i="3"/>
  <c r="S1004" i="3"/>
  <c r="U1004" i="3"/>
  <c r="W1004" i="3"/>
  <c r="N1005" i="3"/>
  <c r="P1005" i="3" s="1"/>
  <c r="S1005" i="3"/>
  <c r="U1005" i="3"/>
  <c r="W1005" i="3"/>
  <c r="V1005" i="3" s="1"/>
  <c r="N1006" i="3"/>
  <c r="R1006" i="3" s="1"/>
  <c r="S1006" i="3"/>
  <c r="U1006" i="3"/>
  <c r="W1006" i="3"/>
  <c r="V1006" i="3" s="1"/>
  <c r="N1007" i="3"/>
  <c r="P1007" i="3" s="1"/>
  <c r="S1007" i="3"/>
  <c r="U1007" i="3"/>
  <c r="W1007" i="3"/>
  <c r="V1007" i="3" s="1"/>
  <c r="N1008" i="3"/>
  <c r="S1008" i="3"/>
  <c r="U1008" i="3"/>
  <c r="W1008" i="3"/>
  <c r="V1008" i="3" s="1"/>
  <c r="N1009" i="3"/>
  <c r="P1009" i="3" s="1"/>
  <c r="S1009" i="3"/>
  <c r="U1009" i="3"/>
  <c r="W1009" i="3"/>
  <c r="V1009" i="3" s="1"/>
  <c r="N1010" i="3"/>
  <c r="R1010" i="3" s="1"/>
  <c r="S1010" i="3"/>
  <c r="U1010" i="3"/>
  <c r="W1010" i="3"/>
  <c r="V1010" i="3" s="1"/>
  <c r="N1011" i="3"/>
  <c r="P1011" i="3" s="1"/>
  <c r="S1011" i="3"/>
  <c r="U1011" i="3"/>
  <c r="W1011" i="3"/>
  <c r="V1011" i="3" s="1"/>
  <c r="N1012" i="3"/>
  <c r="S1012" i="3"/>
  <c r="U1012" i="3"/>
  <c r="W1012" i="3"/>
  <c r="V1012" i="3" s="1"/>
  <c r="N1013" i="3"/>
  <c r="P1013" i="3" s="1"/>
  <c r="S1013" i="3"/>
  <c r="U1013" i="3"/>
  <c r="W1013" i="3"/>
  <c r="V1013" i="3" s="1"/>
  <c r="N1014" i="3"/>
  <c r="P1014" i="3" s="1"/>
  <c r="S1014" i="3"/>
  <c r="U1014" i="3"/>
  <c r="W1014" i="3"/>
  <c r="N1015" i="3"/>
  <c r="P1015" i="3" s="1"/>
  <c r="S1015" i="3"/>
  <c r="U1015" i="3"/>
  <c r="W1015" i="3"/>
  <c r="N1016" i="3"/>
  <c r="P1016" i="3" s="1"/>
  <c r="S1016" i="3"/>
  <c r="U1016" i="3"/>
  <c r="W1016" i="3"/>
  <c r="AH1598" i="4" s="1"/>
  <c r="N1017" i="3"/>
  <c r="P1017" i="3" s="1"/>
  <c r="S1017" i="3"/>
  <c r="U1017" i="3"/>
  <c r="W1017" i="3"/>
  <c r="N1018" i="3"/>
  <c r="S1018" i="3"/>
  <c r="U1018" i="3"/>
  <c r="W1018" i="3"/>
  <c r="N1019" i="3"/>
  <c r="P1019" i="3" s="1"/>
  <c r="S1019" i="3"/>
  <c r="U1019" i="3"/>
  <c r="W1019" i="3"/>
  <c r="V1019" i="3" s="1"/>
  <c r="N1020" i="3"/>
  <c r="P1020" i="3" s="1"/>
  <c r="S1020" i="3"/>
  <c r="U1020" i="3"/>
  <c r="W1020" i="3"/>
  <c r="AH1583" i="4" s="1"/>
  <c r="N1021" i="3"/>
  <c r="R1021" i="3" s="1"/>
  <c r="S1021" i="3"/>
  <c r="U1021" i="3"/>
  <c r="W1021" i="3"/>
  <c r="AH1596" i="4" s="1"/>
  <c r="N1022" i="3"/>
  <c r="S1022" i="3"/>
  <c r="U1022" i="3"/>
  <c r="W1022" i="3"/>
  <c r="N1023" i="3"/>
  <c r="P1023" i="3" s="1"/>
  <c r="S1023" i="3"/>
  <c r="U1023" i="3"/>
  <c r="W1023" i="3"/>
  <c r="N1024" i="3"/>
  <c r="P1024" i="3" s="1"/>
  <c r="S1024" i="3"/>
  <c r="U1024" i="3"/>
  <c r="W1024" i="3"/>
  <c r="N1025" i="3"/>
  <c r="P1025" i="3" s="1"/>
  <c r="S1025" i="3"/>
  <c r="U1025" i="3"/>
  <c r="W1025" i="3"/>
  <c r="V1025" i="3" s="1"/>
  <c r="N1026" i="3"/>
  <c r="S1026" i="3"/>
  <c r="U1026" i="3"/>
  <c r="W1026" i="3"/>
  <c r="V1026" i="3" s="1"/>
  <c r="N1027" i="3"/>
  <c r="P1027" i="3" s="1"/>
  <c r="S1027" i="3"/>
  <c r="U1027" i="3"/>
  <c r="W1027" i="3"/>
  <c r="V1027" i="3" s="1"/>
  <c r="F1028" i="3"/>
  <c r="G1028" i="3"/>
  <c r="H1028" i="3"/>
  <c r="N1028" i="3"/>
  <c r="P1028" i="3" s="1"/>
  <c r="S1028" i="3"/>
  <c r="U1028" i="3"/>
  <c r="W1028" i="3"/>
  <c r="N1029" i="3"/>
  <c r="S1029" i="3"/>
  <c r="U1029" i="3"/>
  <c r="W1029" i="3"/>
  <c r="V1029" i="3" s="1"/>
  <c r="N1030" i="3"/>
  <c r="P1030" i="3" s="1"/>
  <c r="S1030" i="3"/>
  <c r="U1030" i="3"/>
  <c r="W1030" i="3"/>
  <c r="V1030" i="3" s="1"/>
  <c r="N1031" i="3"/>
  <c r="P1031" i="3" s="1"/>
  <c r="S1031" i="3"/>
  <c r="U1031" i="3"/>
  <c r="W1031" i="3"/>
  <c r="AH1595" i="4" s="1"/>
  <c r="N1032" i="3"/>
  <c r="R1032" i="3" s="1"/>
  <c r="S1032" i="3"/>
  <c r="U1032" i="3"/>
  <c r="W1032" i="3"/>
  <c r="AH1570" i="4" s="1"/>
  <c r="N1033" i="3"/>
  <c r="P1033" i="3" s="1"/>
  <c r="S1033" i="3"/>
  <c r="U1033" i="3"/>
  <c r="W1033" i="3"/>
  <c r="V1033" i="3" s="1"/>
  <c r="F1034" i="3"/>
  <c r="G1034" i="3"/>
  <c r="H1034" i="3"/>
  <c r="N1034" i="3"/>
  <c r="P1034" i="3" s="1"/>
  <c r="S1034" i="3"/>
  <c r="U1034" i="3"/>
  <c r="W1034" i="3"/>
  <c r="AH1580" i="4" s="1"/>
  <c r="N1035" i="3"/>
  <c r="R1035" i="3" s="1"/>
  <c r="S1035" i="3"/>
  <c r="U1035" i="3"/>
  <c r="W1035" i="3"/>
  <c r="N1036" i="3"/>
  <c r="P1036" i="3" s="1"/>
  <c r="S1036" i="3"/>
  <c r="U1036" i="3"/>
  <c r="W1036" i="3"/>
  <c r="N1037" i="3"/>
  <c r="P1037" i="3" s="1"/>
  <c r="S1037" i="3"/>
  <c r="U1037" i="3"/>
  <c r="W1037" i="3"/>
  <c r="N1038" i="3"/>
  <c r="P1038" i="3" s="1"/>
  <c r="S1038" i="3"/>
  <c r="U1038" i="3"/>
  <c r="W1038" i="3"/>
  <c r="N1039" i="3"/>
  <c r="S1039" i="3"/>
  <c r="U1039" i="3"/>
  <c r="W1039" i="3"/>
  <c r="V1039" i="3" s="1"/>
  <c r="N1040" i="3"/>
  <c r="S1040" i="3"/>
  <c r="U1040" i="3"/>
  <c r="W1040" i="3"/>
  <c r="N1041" i="3"/>
  <c r="P1041" i="3" s="1"/>
  <c r="S1041" i="3"/>
  <c r="U1041" i="3"/>
  <c r="W1041" i="3"/>
  <c r="N1042" i="3"/>
  <c r="P1042" i="3" s="1"/>
  <c r="S1042" i="3"/>
  <c r="U1042" i="3"/>
  <c r="W1042" i="3"/>
  <c r="AH1601" i="4" s="1"/>
  <c r="N1043" i="3"/>
  <c r="R1043" i="3" s="1"/>
  <c r="S1043" i="3"/>
  <c r="U1043" i="3"/>
  <c r="W1043" i="3"/>
  <c r="V1043" i="3" s="1"/>
  <c r="N1044" i="3"/>
  <c r="P1044" i="3" s="1"/>
  <c r="S1044" i="3"/>
  <c r="U1044" i="3"/>
  <c r="W1044" i="3"/>
  <c r="N1045" i="3"/>
  <c r="P1045" i="3" s="1"/>
  <c r="S1045" i="3"/>
  <c r="U1045" i="3"/>
  <c r="W1045" i="3"/>
  <c r="N1046" i="3"/>
  <c r="P1046" i="3" s="1"/>
  <c r="S1046" i="3"/>
  <c r="U1046" i="3"/>
  <c r="W1046" i="3"/>
  <c r="V1046" i="3" s="1"/>
  <c r="N1047" i="3"/>
  <c r="P1047" i="3" s="1"/>
  <c r="S1047" i="3"/>
  <c r="U1047" i="3"/>
  <c r="W1047" i="3"/>
  <c r="V1047" i="3" s="1"/>
  <c r="N1048" i="3"/>
  <c r="S1048" i="3"/>
  <c r="U1048" i="3"/>
  <c r="W1048" i="3"/>
  <c r="V1048" i="3" s="1"/>
  <c r="N1049" i="3"/>
  <c r="R1049" i="3" s="1"/>
  <c r="S1049" i="3"/>
  <c r="U1049" i="3"/>
  <c r="W1049" i="3"/>
  <c r="N1050" i="3"/>
  <c r="S1050" i="3"/>
  <c r="U1050" i="3"/>
  <c r="W1050" i="3"/>
  <c r="V1050" i="3" s="1"/>
  <c r="N1051" i="3"/>
  <c r="P1051" i="3" s="1"/>
  <c r="S1051" i="3"/>
  <c r="U1051" i="3"/>
  <c r="W1051" i="3"/>
  <c r="V1051" i="3" s="1"/>
  <c r="N1052" i="3"/>
  <c r="P1052" i="3" s="1"/>
  <c r="S1052" i="3"/>
  <c r="U1052" i="3"/>
  <c r="W1052" i="3"/>
  <c r="N1053" i="3"/>
  <c r="P1053" i="3" s="1"/>
  <c r="S1053" i="3"/>
  <c r="U1053" i="3"/>
  <c r="W1053" i="3"/>
  <c r="N1054" i="3"/>
  <c r="P1054" i="3" s="1"/>
  <c r="S1054" i="3"/>
  <c r="U1054" i="3"/>
  <c r="W1054" i="3"/>
  <c r="N1055" i="3"/>
  <c r="P1055" i="3" s="1"/>
  <c r="S1055" i="3"/>
  <c r="U1055" i="3"/>
  <c r="W1055" i="3"/>
  <c r="AH1628" i="4" s="1"/>
  <c r="N1056" i="3"/>
  <c r="R1056" i="3" s="1"/>
  <c r="S1056" i="3"/>
  <c r="U1056" i="3"/>
  <c r="W1056" i="3"/>
  <c r="V1056" i="3" s="1"/>
  <c r="N1057" i="3"/>
  <c r="P1057" i="3" s="1"/>
  <c r="S1057" i="3"/>
  <c r="U1057" i="3"/>
  <c r="W1057" i="3"/>
  <c r="V1057" i="3" s="1"/>
  <c r="N1058" i="3"/>
  <c r="P1058" i="3" s="1"/>
  <c r="S1058" i="3"/>
  <c r="U1058" i="3"/>
  <c r="W1058" i="3"/>
  <c r="N1059" i="3"/>
  <c r="P1059" i="3" s="1"/>
  <c r="S1059" i="3"/>
  <c r="U1059" i="3"/>
  <c r="W1059" i="3"/>
  <c r="V1059" i="3" s="1"/>
  <c r="N1060" i="3"/>
  <c r="P1060" i="3" s="1"/>
  <c r="S1060" i="3"/>
  <c r="U1060" i="3"/>
  <c r="W1060" i="3"/>
  <c r="V1060" i="3" s="1"/>
  <c r="N1061" i="3"/>
  <c r="P1061" i="3" s="1"/>
  <c r="S1061" i="3"/>
  <c r="U1061" i="3"/>
  <c r="W1061" i="3"/>
  <c r="N1062" i="3"/>
  <c r="P1062" i="3" s="1"/>
  <c r="S1062" i="3"/>
  <c r="U1062" i="3"/>
  <c r="W1062" i="3"/>
  <c r="N1063" i="3"/>
  <c r="P1063" i="3" s="1"/>
  <c r="S1063" i="3"/>
  <c r="U1063" i="3"/>
  <c r="W1063" i="3"/>
  <c r="N1064" i="3"/>
  <c r="R1064" i="3" s="1"/>
  <c r="S1064" i="3"/>
  <c r="U1064" i="3"/>
  <c r="W1064" i="3"/>
  <c r="AH1604" i="4" s="1"/>
  <c r="N1065" i="3"/>
  <c r="P1065" i="3" s="1"/>
  <c r="S1065" i="3"/>
  <c r="U1065" i="3"/>
  <c r="W1065" i="3"/>
  <c r="N1066" i="3"/>
  <c r="P1066" i="3" s="1"/>
  <c r="S1066" i="3"/>
  <c r="U1066" i="3"/>
  <c r="W1066" i="3"/>
  <c r="V1066" i="3" s="1"/>
  <c r="N1067" i="3"/>
  <c r="P1067" i="3" s="1"/>
  <c r="S1067" i="3"/>
  <c r="U1067" i="3"/>
  <c r="W1067" i="3"/>
  <c r="V1067" i="3" s="1"/>
  <c r="N1068" i="3"/>
  <c r="P1068" i="3" s="1"/>
  <c r="S1068" i="3"/>
  <c r="U1068" i="3"/>
  <c r="N1069" i="3"/>
  <c r="P1069" i="3" s="1"/>
  <c r="S1069" i="3"/>
  <c r="U1069" i="3"/>
  <c r="W1069" i="3"/>
  <c r="N1070" i="3"/>
  <c r="P1070" i="3" s="1"/>
  <c r="S1070" i="3"/>
  <c r="U1070" i="3"/>
  <c r="W1070" i="3"/>
  <c r="N1071" i="3"/>
  <c r="P1071" i="3" s="1"/>
  <c r="S1071" i="3"/>
  <c r="U1071" i="3"/>
  <c r="W1071" i="3"/>
  <c r="N1072" i="3"/>
  <c r="P1072" i="3" s="1"/>
  <c r="S1072" i="3"/>
  <c r="U1072" i="3"/>
  <c r="W1072" i="3"/>
  <c r="N1073" i="3"/>
  <c r="S1073" i="3"/>
  <c r="U1073" i="3"/>
  <c r="W1073" i="3"/>
  <c r="N1074" i="3"/>
  <c r="P1074" i="3" s="1"/>
  <c r="S1074" i="3"/>
  <c r="U1074" i="3"/>
  <c r="W1074" i="3"/>
  <c r="N1075" i="3"/>
  <c r="P1075" i="3" s="1"/>
  <c r="S1075" i="3"/>
  <c r="U1075" i="3"/>
  <c r="W1075" i="3"/>
  <c r="N1076" i="3"/>
  <c r="P1076" i="3" s="1"/>
  <c r="S1076" i="3"/>
  <c r="U1076" i="3"/>
  <c r="W1076" i="3"/>
  <c r="N1077" i="3"/>
  <c r="P1077" i="3" s="1"/>
  <c r="S1077" i="3"/>
  <c r="U1077" i="3"/>
  <c r="W1077" i="3"/>
  <c r="N1078" i="3"/>
  <c r="P1078" i="3" s="1"/>
  <c r="S1078" i="3"/>
  <c r="U1078" i="3"/>
  <c r="W1078" i="3"/>
  <c r="AH1791" i="4" s="1"/>
  <c r="N1079" i="3"/>
  <c r="P1079" i="3" s="1"/>
  <c r="S1079" i="3"/>
  <c r="U1079" i="3"/>
  <c r="W1079" i="3"/>
  <c r="N1080" i="3"/>
  <c r="P1080" i="3" s="1"/>
  <c r="S1080" i="3"/>
  <c r="U1080" i="3"/>
  <c r="W1080" i="3"/>
  <c r="N1081" i="3"/>
  <c r="P1081" i="3" s="1"/>
  <c r="S1081" i="3"/>
  <c r="U1081" i="3"/>
  <c r="W1081" i="3"/>
  <c r="N1082" i="3"/>
  <c r="P1082" i="3" s="1"/>
  <c r="S1082" i="3"/>
  <c r="U1082" i="3"/>
  <c r="W1082" i="3"/>
  <c r="N1083" i="3"/>
  <c r="P1083" i="3" s="1"/>
  <c r="S1083" i="3"/>
  <c r="U1083" i="3"/>
  <c r="W1083" i="3"/>
  <c r="F1084" i="3"/>
  <c r="G1084" i="3"/>
  <c r="H1084" i="3"/>
  <c r="N1084" i="3"/>
  <c r="P1084" i="3" s="1"/>
  <c r="S1084" i="3"/>
  <c r="U1084" i="3"/>
  <c r="W1084" i="3"/>
  <c r="N1085" i="3"/>
  <c r="P1085" i="3" s="1"/>
  <c r="S1085" i="3"/>
  <c r="U1085" i="3"/>
  <c r="W1085" i="3"/>
  <c r="V1085" i="3" s="1"/>
  <c r="N1086" i="3"/>
  <c r="P1086" i="3" s="1"/>
  <c r="S1086" i="3"/>
  <c r="U1086" i="3"/>
  <c r="W1086" i="3"/>
  <c r="V1086" i="3" s="1"/>
  <c r="N1087" i="3"/>
  <c r="P1087" i="3" s="1"/>
  <c r="S1087" i="3"/>
  <c r="U1087" i="3"/>
  <c r="W1087" i="3"/>
  <c r="N1088" i="3"/>
  <c r="P1088" i="3" s="1"/>
  <c r="S1088" i="3"/>
  <c r="U1088" i="3"/>
  <c r="W1088" i="3"/>
  <c r="N1089" i="3"/>
  <c r="P1089" i="3" s="1"/>
  <c r="S1089" i="3"/>
  <c r="U1089" i="3"/>
  <c r="W1089" i="3"/>
  <c r="AH1640" i="4" s="1"/>
  <c r="N1090" i="3"/>
  <c r="S1090" i="3"/>
  <c r="U1090" i="3"/>
  <c r="W1090" i="3"/>
  <c r="N1091" i="3"/>
  <c r="P1091" i="3" s="1"/>
  <c r="S1091" i="3"/>
  <c r="U1091" i="3"/>
  <c r="W1091" i="3"/>
  <c r="W1092" i="3"/>
  <c r="W1093" i="3"/>
  <c r="W1094" i="3"/>
  <c r="W1095" i="3"/>
  <c r="W1096" i="3"/>
  <c r="AH1734" i="4" s="1"/>
  <c r="N1097" i="3"/>
  <c r="P1097" i="3" s="1"/>
  <c r="S1097" i="3"/>
  <c r="U1097" i="3"/>
  <c r="W1097" i="3"/>
  <c r="AH1735" i="4" s="1"/>
  <c r="W1098" i="3"/>
  <c r="AH1736" i="4" s="1"/>
  <c r="N1099" i="3"/>
  <c r="P1099" i="3" s="1"/>
  <c r="S1099" i="3"/>
  <c r="U1099" i="3"/>
  <c r="W1099" i="3"/>
  <c r="AH1737" i="4" s="1"/>
  <c r="W1100" i="3"/>
  <c r="AH1738" i="4" s="1"/>
  <c r="N1101" i="3"/>
  <c r="P1101" i="3" s="1"/>
  <c r="S1101" i="3"/>
  <c r="U1101" i="3"/>
  <c r="W1101" i="3"/>
  <c r="AH1764" i="4" s="1"/>
  <c r="N1102" i="3"/>
  <c r="P1102" i="3" s="1"/>
  <c r="S1102" i="3"/>
  <c r="U1102" i="3"/>
  <c r="W1102" i="3"/>
  <c r="N1103" i="3"/>
  <c r="S1103" i="3"/>
  <c r="U1103" i="3"/>
  <c r="W1103" i="3"/>
  <c r="V1103" i="3" s="1"/>
  <c r="N1104" i="3"/>
  <c r="P1104" i="3" s="1"/>
  <c r="S1104" i="3"/>
  <c r="U1104" i="3"/>
  <c r="W1104" i="3"/>
  <c r="W1105" i="3"/>
  <c r="W1106" i="3"/>
  <c r="N1107" i="3"/>
  <c r="P1107" i="3" s="1"/>
  <c r="S1107" i="3"/>
  <c r="U1107" i="3"/>
  <c r="W1107" i="3"/>
  <c r="AH1689" i="4" s="1"/>
  <c r="N1108" i="3"/>
  <c r="P1108" i="3" s="1"/>
  <c r="S1108" i="3"/>
  <c r="U1108" i="3"/>
  <c r="W1108" i="3"/>
  <c r="N1109" i="3"/>
  <c r="P1109" i="3" s="1"/>
  <c r="S1109" i="3"/>
  <c r="U1109" i="3"/>
  <c r="W1109" i="3"/>
  <c r="W1110" i="3"/>
  <c r="AH1692" i="4" s="1"/>
  <c r="S1111" i="3"/>
  <c r="U1111" i="3"/>
  <c r="W1111" i="3"/>
  <c r="AH1693" i="4" s="1"/>
  <c r="W1112" i="3"/>
  <c r="AH1687" i="4" s="1"/>
  <c r="N1113" i="3"/>
  <c r="P1113" i="3" s="1"/>
  <c r="S1113" i="3"/>
  <c r="U1113" i="3"/>
  <c r="W1113" i="3"/>
  <c r="AH1686" i="4" s="1"/>
  <c r="N1114" i="3"/>
  <c r="P1114" i="3" s="1"/>
  <c r="S1114" i="3"/>
  <c r="U1114" i="3"/>
  <c r="W1114" i="3"/>
  <c r="AH1700" i="4" s="1"/>
  <c r="N1115" i="3"/>
  <c r="P1115" i="3" s="1"/>
  <c r="S1115" i="3"/>
  <c r="U1115" i="3"/>
  <c r="W1115" i="3"/>
  <c r="AH1701" i="4" s="1"/>
  <c r="N1116" i="3"/>
  <c r="P1116" i="3" s="1"/>
  <c r="S1116" i="3"/>
  <c r="U1116" i="3"/>
  <c r="W1116" i="3"/>
  <c r="V1116" i="3" s="1"/>
  <c r="N1117" i="3"/>
  <c r="P1117" i="3" s="1"/>
  <c r="S1117" i="3"/>
  <c r="U1117" i="3"/>
  <c r="W1117" i="3"/>
  <c r="V1117" i="3" s="1"/>
  <c r="N1118" i="3"/>
  <c r="P1118" i="3" s="1"/>
  <c r="S1118" i="3"/>
  <c r="U1118" i="3"/>
  <c r="W1118" i="3"/>
  <c r="AH1698" i="4" s="1"/>
  <c r="N1119" i="3"/>
  <c r="P1119" i="3" s="1"/>
  <c r="S1119" i="3"/>
  <c r="U1119" i="3"/>
  <c r="W1119" i="3"/>
  <c r="AH1710" i="4" s="1"/>
  <c r="N1120" i="3"/>
  <c r="P1120" i="3" s="1"/>
  <c r="S1120" i="3"/>
  <c r="U1120" i="3"/>
  <c r="W1120" i="3"/>
  <c r="V1120" i="3" s="1"/>
  <c r="P35" i="7" l="1"/>
  <c r="Q34" i="7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H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H1733" i="4"/>
  <c r="V1079" i="3"/>
  <c r="AH1725" i="4"/>
  <c r="R367" i="3"/>
  <c r="P367" i="3"/>
  <c r="V1058" i="3"/>
  <c r="AH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H1670" i="4"/>
  <c r="V1094" i="3"/>
  <c r="AH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H1673" i="4"/>
  <c r="V1108" i="3"/>
  <c r="AH1674" i="4"/>
  <c r="V1106" i="3"/>
  <c r="AH1690" i="4"/>
  <c r="R1090" i="3"/>
  <c r="P1090" i="3"/>
  <c r="R1083" i="3"/>
  <c r="V1075" i="3"/>
  <c r="AH1657" i="4"/>
  <c r="V1074" i="3"/>
  <c r="AH1652" i="4"/>
  <c r="V1073" i="3"/>
  <c r="AH1658" i="4"/>
  <c r="V1072" i="3"/>
  <c r="AH1664" i="4"/>
  <c r="V1071" i="3"/>
  <c r="AH1638" i="4"/>
  <c r="V1070" i="3"/>
  <c r="AH1661" i="4"/>
  <c r="V1069" i="3"/>
  <c r="AH1651" i="4"/>
  <c r="V1065" i="3"/>
  <c r="AH1636" i="4"/>
  <c r="P1050" i="3"/>
  <c r="R1050" i="3"/>
  <c r="R1047" i="3"/>
  <c r="V1041" i="3"/>
  <c r="AH1616" i="4"/>
  <c r="V1040" i="3"/>
  <c r="AH1649" i="4"/>
  <c r="V1038" i="3"/>
  <c r="AH1617" i="4"/>
  <c r="V1037" i="3"/>
  <c r="AH1614" i="4"/>
  <c r="V1036" i="3"/>
  <c r="AH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H1644" i="4"/>
  <c r="P1073" i="3"/>
  <c r="R1073" i="3"/>
  <c r="R1114" i="3"/>
  <c r="P1103" i="3"/>
  <c r="R1103" i="3"/>
  <c r="V1091" i="3"/>
  <c r="AH1642" i="4"/>
  <c r="V1090" i="3"/>
  <c r="AH1641" i="4"/>
  <c r="V1083" i="3"/>
  <c r="AH1662" i="4"/>
  <c r="V1049" i="3"/>
  <c r="AH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H1613" i="4"/>
  <c r="V1035" i="3"/>
  <c r="AH1618" i="4"/>
  <c r="R1028" i="3"/>
  <c r="R1025" i="3"/>
  <c r="R822" i="3"/>
  <c r="R578" i="3"/>
  <c r="R570" i="3"/>
  <c r="R546" i="3"/>
  <c r="R538" i="3"/>
  <c r="R514" i="3"/>
  <c r="R506" i="3"/>
  <c r="R368" i="3"/>
  <c r="V1084" i="3"/>
  <c r="AH1681" i="4"/>
  <c r="AH1667" i="4"/>
  <c r="AH1668" i="4"/>
  <c r="V1082" i="3"/>
  <c r="AH1659" i="4"/>
  <c r="V1081" i="3"/>
  <c r="AH1663" i="4"/>
  <c r="V1080" i="3"/>
  <c r="AH1660" i="4"/>
  <c r="V1105" i="3"/>
  <c r="AH1671" i="4"/>
  <c r="V1092" i="3"/>
  <c r="AH1643" i="4"/>
  <c r="V1078" i="3"/>
  <c r="V1077" i="3"/>
  <c r="AH1647" i="4"/>
  <c r="V1063" i="3"/>
  <c r="AH1635" i="4"/>
  <c r="V1062" i="3"/>
  <c r="AH1634" i="4"/>
  <c r="V1061" i="3"/>
  <c r="AH1632" i="4"/>
  <c r="V1055" i="3"/>
  <c r="V1054" i="3"/>
  <c r="AH1630" i="4"/>
  <c r="V1053" i="3"/>
  <c r="AH1633" i="4"/>
  <c r="V1052" i="3"/>
  <c r="AH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H1683" i="4"/>
  <c r="V1087" i="3"/>
  <c r="AH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H1594" i="4"/>
  <c r="V972" i="3"/>
  <c r="AH1582" i="4"/>
  <c r="V940" i="3"/>
  <c r="AH1577" i="4"/>
  <c r="R581" i="3"/>
  <c r="P581" i="3"/>
  <c r="R558" i="3"/>
  <c r="P558" i="3"/>
  <c r="P522" i="3"/>
  <c r="R522" i="3"/>
  <c r="V1110" i="3"/>
  <c r="V1098" i="3"/>
  <c r="V1064" i="3"/>
  <c r="V1045" i="3"/>
  <c r="AH1602" i="4"/>
  <c r="V1042" i="3"/>
  <c r="V1028" i="3"/>
  <c r="AH1579" i="4"/>
  <c r="AH1578" i="4"/>
  <c r="V1021" i="3"/>
  <c r="V1004" i="3"/>
  <c r="AH1593" i="4"/>
  <c r="V996" i="3"/>
  <c r="V994" i="3"/>
  <c r="V986" i="3"/>
  <c r="V985" i="3"/>
  <c r="AH1554" i="4"/>
  <c r="V984" i="3"/>
  <c r="AH1553" i="4"/>
  <c r="V1115" i="3"/>
  <c r="V1114" i="3"/>
  <c r="V1111" i="3"/>
  <c r="V1076" i="3"/>
  <c r="AH1605" i="4"/>
  <c r="V1034" i="3"/>
  <c r="V1016" i="3"/>
  <c r="V1015" i="3"/>
  <c r="AH1592" i="4"/>
  <c r="V1014" i="3"/>
  <c r="AH1599" i="4"/>
  <c r="V1001" i="3"/>
  <c r="AH1538" i="4"/>
  <c r="V983" i="3"/>
  <c r="AH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H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H1569" i="4"/>
  <c r="V1023" i="3"/>
  <c r="AH1539" i="4"/>
  <c r="V1022" i="3"/>
  <c r="AH1575" i="4"/>
  <c r="V1020" i="3"/>
  <c r="R1017" i="3"/>
  <c r="V1000" i="3"/>
  <c r="V987" i="3"/>
  <c r="AH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F1560" i="4"/>
  <c r="AI1560" i="4"/>
  <c r="AF1562" i="4"/>
  <c r="AI1562" i="4"/>
  <c r="AF1561" i="4"/>
  <c r="AI1561" i="4"/>
  <c r="AF1563" i="4"/>
  <c r="AI1563" i="4"/>
  <c r="AF1557" i="4"/>
  <c r="AI1557" i="4"/>
  <c r="AF1551" i="4"/>
  <c r="AI1551" i="4"/>
  <c r="AF1550" i="4"/>
  <c r="AI1550" i="4"/>
  <c r="AF1548" i="4"/>
  <c r="AI1548" i="4"/>
  <c r="AF1549" i="4"/>
  <c r="AI1549" i="4"/>
  <c r="AF1547" i="4"/>
  <c r="AI1547" i="4"/>
  <c r="AF1546" i="4"/>
  <c r="AI1546" i="4"/>
  <c r="AI1544" i="4"/>
  <c r="AG1544" i="4" s="1"/>
  <c r="Q35" i="7" l="1"/>
  <c r="R34" i="7"/>
  <c r="AG1557" i="4"/>
  <c r="AG1548" i="4"/>
  <c r="AG1549" i="4"/>
  <c r="AG1563" i="4"/>
  <c r="AG1547" i="4"/>
  <c r="AG1551" i="4"/>
  <c r="AG1560" i="4"/>
  <c r="AG1546" i="4"/>
  <c r="AG1550" i="4"/>
  <c r="AG1562" i="4"/>
  <c r="AG1561" i="4"/>
  <c r="R35" i="7" l="1"/>
  <c r="S34" i="7"/>
  <c r="AF1541" i="4"/>
  <c r="AI1541" i="4"/>
  <c r="S35" i="7" l="1"/>
  <c r="T34" i="7"/>
  <c r="AG1541" i="4"/>
  <c r="F150" i="6"/>
  <c r="F149" i="6"/>
  <c r="F148" i="6"/>
  <c r="AF1543" i="4"/>
  <c r="AI1543" i="4"/>
  <c r="T35" i="7" l="1"/>
  <c r="U34" i="7"/>
  <c r="AG1543" i="4"/>
  <c r="U35" i="7" l="1"/>
  <c r="V34" i="7"/>
  <c r="AF1564" i="4"/>
  <c r="AI1564" i="4"/>
  <c r="AD1501" i="4"/>
  <c r="V35" i="7" l="1"/>
  <c r="W34" i="7"/>
  <c r="AG1564" i="4"/>
  <c r="AF1536" i="4"/>
  <c r="AI1536" i="4"/>
  <c r="AI1565" i="4"/>
  <c r="AH1565" i="4"/>
  <c r="Y1530" i="4"/>
  <c r="W1530" i="4"/>
  <c r="I1530" i="4"/>
  <c r="H1530" i="4"/>
  <c r="G1530" i="4"/>
  <c r="F1530" i="4"/>
  <c r="AY17" i="7" s="1"/>
  <c r="W35" i="7" l="1"/>
  <c r="X34" i="7"/>
  <c r="Z1530" i="4"/>
  <c r="AG1536" i="4"/>
  <c r="AG1530" i="4" s="1"/>
  <c r="AY24" i="7" s="1"/>
  <c r="D1530" i="4"/>
  <c r="AY22" i="7" s="1"/>
  <c r="AF1518" i="4"/>
  <c r="AI1518" i="4"/>
  <c r="X35" i="7" l="1"/>
  <c r="Y34" i="7"/>
  <c r="AG1518" i="4"/>
  <c r="F747" i="4"/>
  <c r="F734" i="4"/>
  <c r="C16" i="7"/>
  <c r="Y35" i="7" l="1"/>
  <c r="Z34" i="7"/>
  <c r="D16" i="7"/>
  <c r="AF1516" i="4"/>
  <c r="AI1516" i="4"/>
  <c r="AF1519" i="4"/>
  <c r="AI1519" i="4"/>
  <c r="AF1520" i="4"/>
  <c r="AI1520" i="4"/>
  <c r="Z35" i="7" l="1"/>
  <c r="AA34" i="7"/>
  <c r="AG1516" i="4"/>
  <c r="AG1519" i="4"/>
  <c r="AG1520" i="4"/>
  <c r="AF1515" i="4"/>
  <c r="AI1515" i="4"/>
  <c r="AF1514" i="4"/>
  <c r="AI1514" i="4"/>
  <c r="AA35" i="7" l="1"/>
  <c r="AB34" i="7"/>
  <c r="AG1515" i="4"/>
  <c r="AG1514" i="4"/>
  <c r="AB35" i="7" l="1"/>
  <c r="AC34" i="7"/>
  <c r="AF1524" i="4"/>
  <c r="AI1524" i="4"/>
  <c r="AF1513" i="4"/>
  <c r="AI1513" i="4"/>
  <c r="AF1512" i="4"/>
  <c r="AI1512" i="4"/>
  <c r="AI1522" i="4"/>
  <c r="AG1522" i="4" s="1"/>
  <c r="AF1511" i="4"/>
  <c r="AI1511" i="4"/>
  <c r="AD1457" i="4"/>
  <c r="AF1510" i="4"/>
  <c r="AI1510" i="4"/>
  <c r="AF1509" i="4"/>
  <c r="AI1509" i="4"/>
  <c r="AF1508" i="4"/>
  <c r="AI1508" i="4"/>
  <c r="AF1525" i="4"/>
  <c r="AI1525" i="4"/>
  <c r="AC35" i="7" l="1"/>
  <c r="AD34" i="7"/>
  <c r="AG1509" i="4"/>
  <c r="AG1524" i="4"/>
  <c r="AG1510" i="4"/>
  <c r="AG1511" i="4"/>
  <c r="AG1513" i="4"/>
  <c r="AG1512" i="4"/>
  <c r="AG1525" i="4"/>
  <c r="AG1508" i="4"/>
  <c r="AD35" i="7" l="1"/>
  <c r="AE34" i="7"/>
  <c r="AF1507" i="4"/>
  <c r="AI1507" i="4"/>
  <c r="AF1526" i="4"/>
  <c r="AH1526" i="4"/>
  <c r="AI1526" i="4"/>
  <c r="AF1506" i="4"/>
  <c r="AI1506" i="4"/>
  <c r="AE35" i="7" l="1"/>
  <c r="AF34" i="7"/>
  <c r="AG1507" i="4"/>
  <c r="AG1526" i="4"/>
  <c r="AG1506" i="4"/>
  <c r="AG34" i="7" l="1"/>
  <c r="AF35" i="7"/>
  <c r="AF1528" i="4"/>
  <c r="AI1528" i="4"/>
  <c r="AF1505" i="4"/>
  <c r="AI1505" i="4"/>
  <c r="AF1504" i="4"/>
  <c r="AI1504" i="4"/>
  <c r="AF1501" i="4"/>
  <c r="Y1500" i="4"/>
  <c r="W1500" i="4"/>
  <c r="I1500" i="4"/>
  <c r="H1500" i="4"/>
  <c r="G1500" i="4"/>
  <c r="F1500" i="4"/>
  <c r="AX17" i="7" s="1"/>
  <c r="F145" i="6"/>
  <c r="F147" i="6"/>
  <c r="F146" i="6"/>
  <c r="AH34" i="7" l="1"/>
  <c r="AG35" i="7"/>
  <c r="AG1505" i="4"/>
  <c r="AG1528" i="4"/>
  <c r="AG1504" i="4"/>
  <c r="D1500" i="4"/>
  <c r="AX22" i="7" s="1"/>
  <c r="Z1500" i="4"/>
  <c r="AF1478" i="4"/>
  <c r="AI1478" i="4"/>
  <c r="AH35" i="7" l="1"/>
  <c r="AI34" i="7"/>
  <c r="AG1500" i="4"/>
  <c r="AX24" i="7" s="1"/>
  <c r="AG1478" i="4"/>
  <c r="AJ1478" i="4" s="1"/>
  <c r="AI362" i="4"/>
  <c r="AF362" i="4"/>
  <c r="T362" i="4"/>
  <c r="AI361" i="4"/>
  <c r="AF361" i="4"/>
  <c r="T361" i="4"/>
  <c r="I361" i="4"/>
  <c r="H361" i="4"/>
  <c r="G361" i="4"/>
  <c r="AI360" i="4"/>
  <c r="AF360" i="4"/>
  <c r="X360" i="4"/>
  <c r="W354" i="4" s="1"/>
  <c r="Z354" i="4" s="1"/>
  <c r="T360" i="4"/>
  <c r="I360" i="4"/>
  <c r="H360" i="4"/>
  <c r="G360" i="4"/>
  <c r="AI359" i="4"/>
  <c r="AF359" i="4"/>
  <c r="T359" i="4"/>
  <c r="I359" i="4"/>
  <c r="H359" i="4"/>
  <c r="G359" i="4"/>
  <c r="AI358" i="4"/>
  <c r="AF358" i="4"/>
  <c r="T358" i="4"/>
  <c r="H358" i="4"/>
  <c r="AI357" i="4"/>
  <c r="AF357" i="4"/>
  <c r="T357" i="4"/>
  <c r="AI356" i="4"/>
  <c r="AF356" i="4"/>
  <c r="T356" i="4"/>
  <c r="AI355" i="4"/>
  <c r="AF355" i="4"/>
  <c r="T355" i="4"/>
  <c r="AI354" i="4"/>
  <c r="AH354" i="4"/>
  <c r="AF354" i="4"/>
  <c r="F354" i="4"/>
  <c r="AI352" i="4"/>
  <c r="AF352" i="4"/>
  <c r="X352" i="4"/>
  <c r="T352" i="4"/>
  <c r="I352" i="4"/>
  <c r="H352" i="4"/>
  <c r="G352" i="4"/>
  <c r="AI351" i="4"/>
  <c r="AF351" i="4"/>
  <c r="X351" i="4"/>
  <c r="T351" i="4"/>
  <c r="I351" i="4"/>
  <c r="H351" i="4"/>
  <c r="G351" i="4"/>
  <c r="AI350" i="4"/>
  <c r="AF350" i="4"/>
  <c r="T350" i="4"/>
  <c r="AI349" i="4"/>
  <c r="AF349" i="4"/>
  <c r="X349" i="4"/>
  <c r="T349" i="4"/>
  <c r="I349" i="4"/>
  <c r="H349" i="4"/>
  <c r="G349" i="4"/>
  <c r="AI348" i="4"/>
  <c r="AH348" i="4"/>
  <c r="AF348" i="4"/>
  <c r="F348" i="4"/>
  <c r="AI346" i="4"/>
  <c r="AF346" i="4"/>
  <c r="X346" i="4"/>
  <c r="T346" i="4"/>
  <c r="I346" i="4"/>
  <c r="H346" i="4"/>
  <c r="G346" i="4"/>
  <c r="AI345" i="4"/>
  <c r="AF345" i="4"/>
  <c r="X345" i="4"/>
  <c r="T345" i="4"/>
  <c r="I345" i="4"/>
  <c r="H345" i="4"/>
  <c r="G345" i="4"/>
  <c r="AI344" i="4"/>
  <c r="AF344" i="4"/>
  <c r="T344" i="4"/>
  <c r="AI343" i="4"/>
  <c r="AF343" i="4"/>
  <c r="T343" i="4"/>
  <c r="I343" i="4"/>
  <c r="H343" i="4"/>
  <c r="G343" i="4"/>
  <c r="AI342" i="4"/>
  <c r="AF342" i="4"/>
  <c r="T342" i="4"/>
  <c r="AI341" i="4"/>
  <c r="AH341" i="4"/>
  <c r="AF341" i="4"/>
  <c r="AG341" i="4" s="1"/>
  <c r="AJ341" i="4" s="1"/>
  <c r="AI340" i="4"/>
  <c r="AF340" i="4"/>
  <c r="T340" i="4"/>
  <c r="I340" i="4"/>
  <c r="H340" i="4"/>
  <c r="G340" i="4"/>
  <c r="AI339" i="4"/>
  <c r="AF339" i="4"/>
  <c r="T339" i="4"/>
  <c r="AI338" i="4"/>
  <c r="AH338" i="4"/>
  <c r="AF338" i="4"/>
  <c r="F338" i="4"/>
  <c r="AI336" i="4"/>
  <c r="AF336" i="4"/>
  <c r="AI335" i="4"/>
  <c r="AF335" i="4"/>
  <c r="AI334" i="4"/>
  <c r="AF334" i="4"/>
  <c r="T334" i="4"/>
  <c r="AI333" i="4"/>
  <c r="AF333" i="4"/>
  <c r="T333" i="4"/>
  <c r="AI332" i="4"/>
  <c r="AF332" i="4"/>
  <c r="T332" i="4"/>
  <c r="I332" i="4"/>
  <c r="I329" i="4" s="1"/>
  <c r="H332" i="4"/>
  <c r="H329" i="4" s="1"/>
  <c r="G332" i="4"/>
  <c r="G329" i="4" s="1"/>
  <c r="AI331" i="4"/>
  <c r="AH331" i="4"/>
  <c r="AF331" i="4"/>
  <c r="AG331" i="4" s="1"/>
  <c r="AJ331" i="4" s="1"/>
  <c r="AI330" i="4"/>
  <c r="AH330" i="4"/>
  <c r="AF330" i="4"/>
  <c r="AG330" i="4" s="1"/>
  <c r="AI329" i="4"/>
  <c r="AH329" i="4"/>
  <c r="AF329" i="4"/>
  <c r="W329" i="4"/>
  <c r="Z329" i="4" s="1"/>
  <c r="F329" i="4"/>
  <c r="AI327" i="4"/>
  <c r="AG327" i="4" s="1"/>
  <c r="AJ327" i="4" s="1"/>
  <c r="AF327" i="4"/>
  <c r="T327" i="4"/>
  <c r="AI326" i="4"/>
  <c r="AF326" i="4"/>
  <c r="AI325" i="4"/>
  <c r="AF325" i="4"/>
  <c r="T325" i="4"/>
  <c r="AI324" i="4"/>
  <c r="AF324" i="4"/>
  <c r="T324" i="4"/>
  <c r="AI323" i="4"/>
  <c r="AF323" i="4"/>
  <c r="T323" i="4"/>
  <c r="AI322" i="4"/>
  <c r="AF322" i="4"/>
  <c r="T322" i="4"/>
  <c r="AI321" i="4"/>
  <c r="AF321" i="4"/>
  <c r="T321" i="4"/>
  <c r="AI320" i="4"/>
  <c r="AF320" i="4"/>
  <c r="T320" i="4"/>
  <c r="AI319" i="4"/>
  <c r="AH319" i="4"/>
  <c r="AF319" i="4"/>
  <c r="AG319" i="4" s="1"/>
  <c r="AJ319" i="4" s="1"/>
  <c r="AI318" i="4"/>
  <c r="AH318" i="4"/>
  <c r="AF318" i="4"/>
  <c r="W318" i="4"/>
  <c r="Z318" i="4" s="1"/>
  <c r="I318" i="4"/>
  <c r="H318" i="4"/>
  <c r="G318" i="4"/>
  <c r="F318" i="4"/>
  <c r="AI316" i="4"/>
  <c r="AF316" i="4"/>
  <c r="T316" i="4"/>
  <c r="AI315" i="4"/>
  <c r="AF315" i="4"/>
  <c r="T315" i="4"/>
  <c r="AI314" i="4"/>
  <c r="AF314" i="4"/>
  <c r="T314" i="4"/>
  <c r="AI313" i="4"/>
  <c r="AF313" i="4"/>
  <c r="T313" i="4"/>
  <c r="AI312" i="4"/>
  <c r="AF312" i="4"/>
  <c r="T312" i="4"/>
  <c r="AI311" i="4"/>
  <c r="AF311" i="4"/>
  <c r="T311" i="4"/>
  <c r="AI310" i="4"/>
  <c r="AF310" i="4"/>
  <c r="T310" i="4"/>
  <c r="AI309" i="4"/>
  <c r="AF309" i="4"/>
  <c r="T309" i="4"/>
  <c r="AI308" i="4"/>
  <c r="AF308" i="4"/>
  <c r="T308" i="4"/>
  <c r="AI307" i="4"/>
  <c r="AF307" i="4"/>
  <c r="T307" i="4"/>
  <c r="AI306" i="4"/>
  <c r="AF306" i="4"/>
  <c r="T306" i="4"/>
  <c r="AI305" i="4"/>
  <c r="AF305" i="4"/>
  <c r="T305" i="4"/>
  <c r="AI304" i="4"/>
  <c r="AF304" i="4"/>
  <c r="T304" i="4"/>
  <c r="AI303" i="4"/>
  <c r="AH303" i="4"/>
  <c r="AF303" i="4"/>
  <c r="AG303" i="4" s="1"/>
  <c r="AJ303" i="4" s="1"/>
  <c r="AI302" i="4"/>
  <c r="AH302" i="4"/>
  <c r="AF302" i="4"/>
  <c r="AG302" i="4" s="1"/>
  <c r="Y301" i="4"/>
  <c r="W301" i="4"/>
  <c r="I301" i="4"/>
  <c r="H301" i="4"/>
  <c r="G301" i="4"/>
  <c r="F301" i="4"/>
  <c r="AJ299" i="4"/>
  <c r="AI299" i="4"/>
  <c r="AF299" i="4"/>
  <c r="T299" i="4"/>
  <c r="AI298" i="4"/>
  <c r="AF298" i="4"/>
  <c r="T298" i="4"/>
  <c r="AI297" i="4"/>
  <c r="AF297" i="4"/>
  <c r="T297" i="4"/>
  <c r="AI296" i="4"/>
  <c r="AF296" i="4"/>
  <c r="T296" i="4"/>
  <c r="AI295" i="4"/>
  <c r="AF295" i="4"/>
  <c r="T295" i="4"/>
  <c r="AI294" i="4"/>
  <c r="AF294" i="4"/>
  <c r="T294" i="4"/>
  <c r="AI293" i="4"/>
  <c r="AF293" i="4"/>
  <c r="T293" i="4"/>
  <c r="AI292" i="4"/>
  <c r="AH292" i="4"/>
  <c r="AF292" i="4"/>
  <c r="AG292" i="4" s="1"/>
  <c r="AJ292" i="4" s="1"/>
  <c r="Y291" i="4"/>
  <c r="W291" i="4"/>
  <c r="I291" i="4"/>
  <c r="H291" i="4"/>
  <c r="G291" i="4"/>
  <c r="F291" i="4"/>
  <c r="AI289" i="4"/>
  <c r="AF289" i="4"/>
  <c r="T289" i="4"/>
  <c r="AI288" i="4"/>
  <c r="AF288" i="4"/>
  <c r="T288" i="4"/>
  <c r="AI287" i="4"/>
  <c r="AF287" i="4"/>
  <c r="T287" i="4"/>
  <c r="AI286" i="4"/>
  <c r="AF286" i="4"/>
  <c r="T286" i="4"/>
  <c r="AI285" i="4"/>
  <c r="AF285" i="4"/>
  <c r="T285" i="4"/>
  <c r="AI284" i="4"/>
  <c r="AF284" i="4"/>
  <c r="T284" i="4"/>
  <c r="AI283" i="4"/>
  <c r="AF283" i="4"/>
  <c r="T283" i="4"/>
  <c r="AI282" i="4"/>
  <c r="AF282" i="4"/>
  <c r="T282" i="4"/>
  <c r="AI281" i="4"/>
  <c r="AF281" i="4"/>
  <c r="T281" i="4"/>
  <c r="AI280" i="4"/>
  <c r="AH280" i="4"/>
  <c r="AF280" i="4"/>
  <c r="AG280" i="4" s="1"/>
  <c r="AJ280" i="4" s="1"/>
  <c r="AI279" i="4"/>
  <c r="AH279" i="4"/>
  <c r="AF279" i="4"/>
  <c r="AG279" i="4" s="1"/>
  <c r="Y278" i="4"/>
  <c r="W278" i="4"/>
  <c r="I278" i="4"/>
  <c r="H278" i="4"/>
  <c r="G278" i="4"/>
  <c r="F278" i="4"/>
  <c r="AI276" i="4"/>
  <c r="AF276" i="4"/>
  <c r="T276" i="4"/>
  <c r="AI275" i="4"/>
  <c r="AF275" i="4"/>
  <c r="T275" i="4"/>
  <c r="AI274" i="4"/>
  <c r="AF274" i="4"/>
  <c r="T274" i="4"/>
  <c r="AI273" i="4"/>
  <c r="AF273" i="4"/>
  <c r="T273" i="4"/>
  <c r="AI272" i="4"/>
  <c r="AF272" i="4"/>
  <c r="T272" i="4"/>
  <c r="AI271" i="4"/>
  <c r="AF271" i="4"/>
  <c r="T271" i="4"/>
  <c r="AI270" i="4"/>
  <c r="AF270" i="4"/>
  <c r="T270" i="4"/>
  <c r="AI269" i="4"/>
  <c r="AF269" i="4"/>
  <c r="T269" i="4"/>
  <c r="AI268" i="4"/>
  <c r="AF268" i="4"/>
  <c r="T268" i="4"/>
  <c r="AI267" i="4"/>
  <c r="AF267" i="4"/>
  <c r="T267" i="4"/>
  <c r="AI266" i="4"/>
  <c r="AF266" i="4"/>
  <c r="T266" i="4"/>
  <c r="AI265" i="4"/>
  <c r="AF265" i="4"/>
  <c r="T265" i="4"/>
  <c r="AI264" i="4"/>
  <c r="AF264" i="4"/>
  <c r="T264" i="4"/>
  <c r="AI263" i="4"/>
  <c r="AF263" i="4"/>
  <c r="T263" i="4"/>
  <c r="AI262" i="4"/>
  <c r="AH262" i="4"/>
  <c r="AF262" i="4"/>
  <c r="AG262" i="4" s="1"/>
  <c r="Y261" i="4"/>
  <c r="W261" i="4"/>
  <c r="I261" i="4"/>
  <c r="H261" i="4"/>
  <c r="G261" i="4"/>
  <c r="F261" i="4"/>
  <c r="AI259" i="4"/>
  <c r="AF259" i="4"/>
  <c r="T259" i="4"/>
  <c r="AI258" i="4"/>
  <c r="AF258" i="4"/>
  <c r="T258" i="4"/>
  <c r="AI257" i="4"/>
  <c r="AF257" i="4"/>
  <c r="T257" i="4"/>
  <c r="AI256" i="4"/>
  <c r="AF256" i="4"/>
  <c r="T256" i="4"/>
  <c r="AI255" i="4"/>
  <c r="AF255" i="4"/>
  <c r="T255" i="4"/>
  <c r="AI254" i="4"/>
  <c r="AH254" i="4"/>
  <c r="AF254" i="4"/>
  <c r="AG254" i="4" s="1"/>
  <c r="AJ254" i="4" s="1"/>
  <c r="AI253" i="4"/>
  <c r="AH253" i="4"/>
  <c r="AF253" i="4"/>
  <c r="AG253" i="4" s="1"/>
  <c r="AJ253" i="4" s="1"/>
  <c r="AI252" i="4"/>
  <c r="AH252" i="4"/>
  <c r="AF252" i="4"/>
  <c r="AG252" i="4" s="1"/>
  <c r="AJ252" i="4" s="1"/>
  <c r="AI251" i="4"/>
  <c r="AF251" i="4"/>
  <c r="T251" i="4"/>
  <c r="AI250" i="4"/>
  <c r="AF250" i="4"/>
  <c r="T250" i="4"/>
  <c r="AI249" i="4"/>
  <c r="AH249" i="4"/>
  <c r="AF249" i="4"/>
  <c r="AG249" i="4" s="1"/>
  <c r="AI248" i="4"/>
  <c r="AF248" i="4"/>
  <c r="T248" i="4"/>
  <c r="AI247" i="4"/>
  <c r="AF247" i="4"/>
  <c r="T247" i="4"/>
  <c r="AI246" i="4"/>
  <c r="AH246" i="4"/>
  <c r="AF246" i="4"/>
  <c r="AG246" i="4" s="1"/>
  <c r="T246" i="4"/>
  <c r="Y245" i="4"/>
  <c r="W245" i="4"/>
  <c r="I245" i="4"/>
  <c r="H245" i="4"/>
  <c r="G245" i="4"/>
  <c r="F245" i="4"/>
  <c r="AI243" i="4"/>
  <c r="AF243" i="4"/>
  <c r="T243" i="4"/>
  <c r="AI242" i="4"/>
  <c r="AF242" i="4"/>
  <c r="T242" i="4"/>
  <c r="AI241" i="4"/>
  <c r="AF241" i="4"/>
  <c r="T241" i="4"/>
  <c r="AI240" i="4"/>
  <c r="AF240" i="4"/>
  <c r="T240" i="4"/>
  <c r="AI239" i="4"/>
  <c r="AF239" i="4"/>
  <c r="T239" i="4"/>
  <c r="AI238" i="4"/>
  <c r="AF238" i="4"/>
  <c r="T238" i="4"/>
  <c r="AI237" i="4"/>
  <c r="AH237" i="4"/>
  <c r="AF237" i="4"/>
  <c r="AG237" i="4" s="1"/>
  <c r="AJ237" i="4" s="1"/>
  <c r="T237" i="4"/>
  <c r="AI236" i="4"/>
  <c r="AH236" i="4"/>
  <c r="AF236" i="4"/>
  <c r="Y236" i="4"/>
  <c r="W236" i="4"/>
  <c r="I236" i="4"/>
  <c r="H236" i="4"/>
  <c r="G236" i="4"/>
  <c r="F236" i="4"/>
  <c r="AI234" i="4"/>
  <c r="AF234" i="4"/>
  <c r="T234" i="4"/>
  <c r="AI233" i="4"/>
  <c r="AF233" i="4"/>
  <c r="T233" i="4"/>
  <c r="AI232" i="4"/>
  <c r="AF232" i="4"/>
  <c r="T232" i="4"/>
  <c r="AI231" i="4"/>
  <c r="AF231" i="4"/>
  <c r="T231" i="4"/>
  <c r="AI230" i="4"/>
  <c r="AF230" i="4"/>
  <c r="T230" i="4"/>
  <c r="AI229" i="4"/>
  <c r="AF229" i="4"/>
  <c r="T229" i="4"/>
  <c r="AI228" i="4"/>
  <c r="AF228" i="4"/>
  <c r="T228" i="4"/>
  <c r="AI227" i="4"/>
  <c r="AF227" i="4"/>
  <c r="T227" i="4"/>
  <c r="AI226" i="4"/>
  <c r="AH226" i="4"/>
  <c r="AF226" i="4"/>
  <c r="Y226" i="4"/>
  <c r="I226" i="4"/>
  <c r="H226" i="4"/>
  <c r="G226" i="4"/>
  <c r="F226" i="4"/>
  <c r="AI224" i="4"/>
  <c r="AF224" i="4"/>
  <c r="X224" i="4"/>
  <c r="W216" i="4" s="1"/>
  <c r="T224" i="4"/>
  <c r="I224" i="4"/>
  <c r="I216" i="4" s="1"/>
  <c r="H224" i="4"/>
  <c r="H216" i="4" s="1"/>
  <c r="G224" i="4"/>
  <c r="G216" i="4" s="1"/>
  <c r="AI223" i="4"/>
  <c r="AF223" i="4"/>
  <c r="T223" i="4"/>
  <c r="AI222" i="4"/>
  <c r="AF222" i="4"/>
  <c r="T222" i="4"/>
  <c r="AI221" i="4"/>
  <c r="AF221" i="4"/>
  <c r="T221" i="4"/>
  <c r="AI220" i="4"/>
  <c r="AF220" i="4"/>
  <c r="T220" i="4"/>
  <c r="AI219" i="4"/>
  <c r="AF219" i="4"/>
  <c r="T219" i="4"/>
  <c r="AI218" i="4"/>
  <c r="AF218" i="4"/>
  <c r="T218" i="4"/>
  <c r="AI217" i="4"/>
  <c r="AH217" i="4"/>
  <c r="AF217" i="4"/>
  <c r="AG217" i="4" s="1"/>
  <c r="T217" i="4"/>
  <c r="AI216" i="4"/>
  <c r="AH216" i="4"/>
  <c r="AF216" i="4"/>
  <c r="Y216" i="4"/>
  <c r="F216" i="4"/>
  <c r="AI214" i="4"/>
  <c r="AF214" i="4"/>
  <c r="X214" i="4"/>
  <c r="W202" i="4" s="1"/>
  <c r="T214" i="4"/>
  <c r="I214" i="4"/>
  <c r="I202" i="4" s="1"/>
  <c r="H214" i="4"/>
  <c r="H202" i="4" s="1"/>
  <c r="G214" i="4"/>
  <c r="G202" i="4" s="1"/>
  <c r="AJ213" i="4"/>
  <c r="AI213" i="4"/>
  <c r="AF213" i="4"/>
  <c r="T213" i="4"/>
  <c r="AI212" i="4"/>
  <c r="AF212" i="4"/>
  <c r="T212" i="4"/>
  <c r="AI211" i="4"/>
  <c r="AF211" i="4"/>
  <c r="T211" i="4"/>
  <c r="AI210" i="4"/>
  <c r="AF210" i="4"/>
  <c r="T210" i="4"/>
  <c r="AI209" i="4"/>
  <c r="AF209" i="4"/>
  <c r="T209" i="4"/>
  <c r="AI208" i="4"/>
  <c r="AF208" i="4"/>
  <c r="T208" i="4"/>
  <c r="AI207" i="4"/>
  <c r="AF207" i="4"/>
  <c r="T207" i="4"/>
  <c r="AI206" i="4"/>
  <c r="AF206" i="4"/>
  <c r="T206" i="4"/>
  <c r="AI205" i="4"/>
  <c r="AF205" i="4"/>
  <c r="T205" i="4"/>
  <c r="AI204" i="4"/>
  <c r="AH204" i="4"/>
  <c r="AF204" i="4"/>
  <c r="AG204" i="4" s="1"/>
  <c r="AJ204" i="4" s="1"/>
  <c r="T204" i="4"/>
  <c r="AI203" i="4"/>
  <c r="AH203" i="4"/>
  <c r="AF203" i="4"/>
  <c r="AG203" i="4" s="1"/>
  <c r="AJ203" i="4" s="1"/>
  <c r="T203" i="4"/>
  <c r="AI202" i="4"/>
  <c r="AH202" i="4"/>
  <c r="AF202" i="4"/>
  <c r="Y202" i="4"/>
  <c r="F202" i="4"/>
  <c r="AI200" i="4"/>
  <c r="AF200" i="4"/>
  <c r="X200" i="4"/>
  <c r="T200" i="4"/>
  <c r="I200" i="4"/>
  <c r="I189" i="4" s="1"/>
  <c r="H200" i="4"/>
  <c r="H189" i="4" s="1"/>
  <c r="G200" i="4"/>
  <c r="G189" i="4" s="1"/>
  <c r="AI199" i="4"/>
  <c r="AF199" i="4"/>
  <c r="T199" i="4"/>
  <c r="AI198" i="4"/>
  <c r="AF198" i="4"/>
  <c r="T198" i="4"/>
  <c r="AI197" i="4"/>
  <c r="AH197" i="4"/>
  <c r="AF197" i="4"/>
  <c r="AG197" i="4" s="1"/>
  <c r="AJ197" i="4" s="1"/>
  <c r="AI196" i="4"/>
  <c r="AF196" i="4"/>
  <c r="T196" i="4"/>
  <c r="AI195" i="4"/>
  <c r="AF195" i="4"/>
  <c r="T195" i="4"/>
  <c r="AI194" i="4"/>
  <c r="AF194" i="4"/>
  <c r="T194" i="4"/>
  <c r="AI193" i="4"/>
  <c r="AF193" i="4"/>
  <c r="T193" i="4"/>
  <c r="AI192" i="4"/>
  <c r="AF192" i="4"/>
  <c r="T192" i="4"/>
  <c r="AI191" i="4"/>
  <c r="AF191" i="4"/>
  <c r="T191" i="4"/>
  <c r="AI190" i="4"/>
  <c r="AH190" i="4"/>
  <c r="AF190" i="4"/>
  <c r="AG190" i="4" s="1"/>
  <c r="T190" i="4"/>
  <c r="AI189" i="4"/>
  <c r="AH189" i="4"/>
  <c r="AF189" i="4"/>
  <c r="Y189" i="4"/>
  <c r="W189" i="4"/>
  <c r="F189" i="4"/>
  <c r="AI187" i="4"/>
  <c r="AF187" i="4"/>
  <c r="X187" i="4"/>
  <c r="T187" i="4"/>
  <c r="I187" i="4"/>
  <c r="H187" i="4"/>
  <c r="G187" i="4"/>
  <c r="AI186" i="4"/>
  <c r="AF186" i="4"/>
  <c r="X186" i="4"/>
  <c r="T186" i="4"/>
  <c r="I186" i="4"/>
  <c r="H186" i="4"/>
  <c r="G186" i="4"/>
  <c r="AI185" i="4"/>
  <c r="AF185" i="4"/>
  <c r="X185" i="4"/>
  <c r="T185" i="4"/>
  <c r="I185" i="4"/>
  <c r="H185" i="4"/>
  <c r="AI184" i="4"/>
  <c r="AF184" i="4"/>
  <c r="X184" i="4"/>
  <c r="T184" i="4"/>
  <c r="I184" i="4"/>
  <c r="H184" i="4"/>
  <c r="AI183" i="4"/>
  <c r="AH183" i="4"/>
  <c r="AF183" i="4"/>
  <c r="AG183" i="4" s="1"/>
  <c r="AJ183" i="4" s="1"/>
  <c r="AI182" i="4"/>
  <c r="AH182" i="4"/>
  <c r="AF182" i="4"/>
  <c r="AG182" i="4" s="1"/>
  <c r="AI181" i="4"/>
  <c r="AH181" i="4"/>
  <c r="AF181" i="4"/>
  <c r="Y181" i="4"/>
  <c r="F181" i="4"/>
  <c r="AI179" i="4"/>
  <c r="AF179" i="4"/>
  <c r="T179" i="4"/>
  <c r="AI178" i="4"/>
  <c r="AF178" i="4"/>
  <c r="T178" i="4"/>
  <c r="AI177" i="4"/>
  <c r="AF177" i="4"/>
  <c r="T177" i="4"/>
  <c r="AI176" i="4"/>
  <c r="AF176" i="4"/>
  <c r="T176" i="4"/>
  <c r="AI175" i="4"/>
  <c r="AF175" i="4"/>
  <c r="T175" i="4"/>
  <c r="AI174" i="4"/>
  <c r="AF174" i="4"/>
  <c r="T174" i="4"/>
  <c r="AI173" i="4"/>
  <c r="AF173" i="4"/>
  <c r="T173" i="4"/>
  <c r="AI172" i="4"/>
  <c r="AH172" i="4"/>
  <c r="AF172" i="4"/>
  <c r="AG172" i="4" s="1"/>
  <c r="AJ172" i="4" s="1"/>
  <c r="AI171" i="4"/>
  <c r="AH171" i="4"/>
  <c r="AF171" i="4"/>
  <c r="Y171" i="4"/>
  <c r="W171" i="4"/>
  <c r="I171" i="4"/>
  <c r="H171" i="4"/>
  <c r="G171" i="4"/>
  <c r="F171" i="4"/>
  <c r="AI169" i="4"/>
  <c r="AF169" i="4"/>
  <c r="T169" i="4"/>
  <c r="AI168" i="4"/>
  <c r="AF168" i="4"/>
  <c r="T168" i="4"/>
  <c r="AI167" i="4"/>
  <c r="AF167" i="4"/>
  <c r="T167" i="4"/>
  <c r="AI166" i="4"/>
  <c r="AF166" i="4"/>
  <c r="T166" i="4"/>
  <c r="AI165" i="4"/>
  <c r="AF165" i="4"/>
  <c r="T165" i="4"/>
  <c r="AI164" i="4"/>
  <c r="AF164" i="4"/>
  <c r="T164" i="4"/>
  <c r="AI163" i="4"/>
  <c r="AF163" i="4"/>
  <c r="T163" i="4"/>
  <c r="AI162" i="4"/>
  <c r="AH162" i="4"/>
  <c r="AF162" i="4"/>
  <c r="AG162" i="4" s="1"/>
  <c r="AJ162" i="4" s="1"/>
  <c r="AI161" i="4"/>
  <c r="AH161" i="4"/>
  <c r="AF161" i="4"/>
  <c r="AG161" i="4" s="1"/>
  <c r="AJ161" i="4" s="1"/>
  <c r="AI160" i="4"/>
  <c r="AH160" i="4"/>
  <c r="AF160" i="4"/>
  <c r="Y160" i="4"/>
  <c r="W160" i="4"/>
  <c r="I160" i="4"/>
  <c r="H160" i="4"/>
  <c r="G160" i="4"/>
  <c r="F160" i="4"/>
  <c r="AI158" i="4"/>
  <c r="AH158" i="4"/>
  <c r="AF158" i="4"/>
  <c r="AG158" i="4" s="1"/>
  <c r="AJ158" i="4" s="1"/>
  <c r="AI157" i="4"/>
  <c r="AF157" i="4"/>
  <c r="T157" i="4"/>
  <c r="AI156" i="4"/>
  <c r="AF156" i="4"/>
  <c r="T156" i="4"/>
  <c r="AI155" i="4"/>
  <c r="AF155" i="4"/>
  <c r="T155" i="4"/>
  <c r="AJ154" i="4"/>
  <c r="AI154" i="4"/>
  <c r="AF154" i="4"/>
  <c r="T154" i="4"/>
  <c r="AI153" i="4"/>
  <c r="AH153" i="4"/>
  <c r="AF153" i="4"/>
  <c r="AG153" i="4" s="1"/>
  <c r="AJ153" i="4" s="1"/>
  <c r="AI152" i="4"/>
  <c r="AH152" i="4"/>
  <c r="AF152" i="4"/>
  <c r="AG152" i="4" s="1"/>
  <c r="AJ152" i="4" s="1"/>
  <c r="AI151" i="4"/>
  <c r="AH151" i="4"/>
  <c r="AF151" i="4"/>
  <c r="AG151" i="4" s="1"/>
  <c r="T151" i="4"/>
  <c r="AI150" i="4"/>
  <c r="AH150" i="4"/>
  <c r="AF150" i="4"/>
  <c r="Y150" i="4"/>
  <c r="W150" i="4"/>
  <c r="I150" i="4"/>
  <c r="H150" i="4"/>
  <c r="G150" i="4"/>
  <c r="F150" i="4"/>
  <c r="AI148" i="4"/>
  <c r="AH148" i="4"/>
  <c r="AF148" i="4"/>
  <c r="AG148" i="4" s="1"/>
  <c r="AJ148" i="4" s="1"/>
  <c r="T148" i="4"/>
  <c r="AI147" i="4"/>
  <c r="AH147" i="4"/>
  <c r="AF147" i="4"/>
  <c r="AG147" i="4" s="1"/>
  <c r="AJ147" i="4" s="1"/>
  <c r="AI146" i="4"/>
  <c r="AH146" i="4"/>
  <c r="AF146" i="4"/>
  <c r="AG146" i="4" s="1"/>
  <c r="AJ146" i="4" s="1"/>
  <c r="AI145" i="4"/>
  <c r="AH145" i="4"/>
  <c r="AF145" i="4"/>
  <c r="AG145" i="4" s="1"/>
  <c r="AJ145" i="4" s="1"/>
  <c r="AI144" i="4"/>
  <c r="AF144" i="4"/>
  <c r="T144" i="4"/>
  <c r="AI143" i="4"/>
  <c r="AF143" i="4"/>
  <c r="T143" i="4"/>
  <c r="AI142" i="4"/>
  <c r="AF142" i="4"/>
  <c r="T142" i="4"/>
  <c r="AI141" i="4"/>
  <c r="AF141" i="4"/>
  <c r="T141" i="4"/>
  <c r="AI140" i="4"/>
  <c r="AH140" i="4"/>
  <c r="AF140" i="4"/>
  <c r="AG140" i="4" s="1"/>
  <c r="AJ140" i="4" s="1"/>
  <c r="AI139" i="4"/>
  <c r="AH139" i="4"/>
  <c r="AF139" i="4"/>
  <c r="AG139" i="4" s="1"/>
  <c r="AJ139" i="4" s="1"/>
  <c r="T139" i="4"/>
  <c r="AI138" i="4"/>
  <c r="AH138" i="4"/>
  <c r="AF138" i="4"/>
  <c r="Y138" i="4"/>
  <c r="W138" i="4"/>
  <c r="I138" i="4"/>
  <c r="H138" i="4"/>
  <c r="G138" i="4"/>
  <c r="F138" i="4"/>
  <c r="AI136" i="4"/>
  <c r="AH136" i="4"/>
  <c r="AF136" i="4"/>
  <c r="AG136" i="4" s="1"/>
  <c r="AJ136" i="4" s="1"/>
  <c r="T136" i="4"/>
  <c r="AI135" i="4"/>
  <c r="AH135" i="4"/>
  <c r="AF135" i="4"/>
  <c r="AG135" i="4" s="1"/>
  <c r="AJ135" i="4" s="1"/>
  <c r="AI134" i="4"/>
  <c r="AH134" i="4"/>
  <c r="AF134" i="4"/>
  <c r="AG134" i="4" s="1"/>
  <c r="AJ134" i="4" s="1"/>
  <c r="AI133" i="4"/>
  <c r="AF133" i="4"/>
  <c r="T133" i="4"/>
  <c r="AI132" i="4"/>
  <c r="AF132" i="4"/>
  <c r="T132" i="4"/>
  <c r="AI131" i="4"/>
  <c r="AF131" i="4"/>
  <c r="T131" i="4"/>
  <c r="AI130" i="4"/>
  <c r="AF130" i="4"/>
  <c r="T130" i="4"/>
  <c r="AI129" i="4"/>
  <c r="AF129" i="4"/>
  <c r="T129" i="4"/>
  <c r="AI128" i="4"/>
  <c r="AF128" i="4"/>
  <c r="T128" i="4"/>
  <c r="AI127" i="4"/>
  <c r="AH127" i="4"/>
  <c r="AF127" i="4"/>
  <c r="Y127" i="4"/>
  <c r="W127" i="4"/>
  <c r="I127" i="4"/>
  <c r="H127" i="4"/>
  <c r="G127" i="4"/>
  <c r="F127" i="4"/>
  <c r="AI125" i="4"/>
  <c r="AH125" i="4"/>
  <c r="AF125" i="4"/>
  <c r="AG125" i="4" s="1"/>
  <c r="AJ125" i="4" s="1"/>
  <c r="AI124" i="4"/>
  <c r="AF124" i="4"/>
  <c r="T124" i="4"/>
  <c r="AI123" i="4"/>
  <c r="AF123" i="4"/>
  <c r="T123" i="4"/>
  <c r="AI122" i="4"/>
  <c r="AF122" i="4"/>
  <c r="T122" i="4"/>
  <c r="AI121" i="4"/>
  <c r="AF121" i="4"/>
  <c r="T121" i="4"/>
  <c r="AI120" i="4"/>
  <c r="AF120" i="4"/>
  <c r="T120" i="4"/>
  <c r="AI119" i="4"/>
  <c r="AF119" i="4"/>
  <c r="T119" i="4"/>
  <c r="AI118" i="4"/>
  <c r="AF118" i="4"/>
  <c r="T118" i="4"/>
  <c r="AI117" i="4"/>
  <c r="AH117" i="4"/>
  <c r="AF117" i="4"/>
  <c r="AG117" i="4" s="1"/>
  <c r="AJ117" i="4" s="1"/>
  <c r="AI116" i="4"/>
  <c r="AH116" i="4"/>
  <c r="AF116" i="4"/>
  <c r="AG116" i="4" s="1"/>
  <c r="AJ116" i="4" s="1"/>
  <c r="T116" i="4"/>
  <c r="AI115" i="4"/>
  <c r="AH115" i="4"/>
  <c r="AF115" i="4"/>
  <c r="Y115" i="4"/>
  <c r="W115" i="4"/>
  <c r="I115" i="4"/>
  <c r="H115" i="4"/>
  <c r="G115" i="4"/>
  <c r="F115" i="4"/>
  <c r="AI113" i="4"/>
  <c r="AH113" i="4"/>
  <c r="AF113" i="4"/>
  <c r="AG113" i="4" s="1"/>
  <c r="AJ113" i="4" s="1"/>
  <c r="T113" i="4"/>
  <c r="AI112" i="4"/>
  <c r="AF112" i="4"/>
  <c r="T112" i="4"/>
  <c r="AI111" i="4"/>
  <c r="AF111" i="4"/>
  <c r="AI110" i="4"/>
  <c r="AF110" i="4"/>
  <c r="T110" i="4"/>
  <c r="AI109" i="4"/>
  <c r="AF109" i="4"/>
  <c r="T109" i="4"/>
  <c r="AI108" i="4"/>
  <c r="AF108" i="4"/>
  <c r="T108" i="4"/>
  <c r="AI107" i="4"/>
  <c r="AF107" i="4"/>
  <c r="T107" i="4"/>
  <c r="AI106" i="4"/>
  <c r="AF106" i="4"/>
  <c r="T106" i="4"/>
  <c r="AI105" i="4"/>
  <c r="AH105" i="4"/>
  <c r="AF105" i="4"/>
  <c r="Y105" i="4"/>
  <c r="W105" i="4"/>
  <c r="I105" i="4"/>
  <c r="H105" i="4"/>
  <c r="G105" i="4"/>
  <c r="F105" i="4"/>
  <c r="AI103" i="4"/>
  <c r="AF103" i="4"/>
  <c r="T103" i="4"/>
  <c r="AI102" i="4"/>
  <c r="AF102" i="4"/>
  <c r="T102" i="4"/>
  <c r="AF101" i="4"/>
  <c r="T101" i="4"/>
  <c r="AJ100" i="4"/>
  <c r="AI100" i="4"/>
  <c r="AF100" i="4"/>
  <c r="T100" i="4"/>
  <c r="AI99" i="4"/>
  <c r="AF99" i="4"/>
  <c r="T99" i="4"/>
  <c r="AI98" i="4"/>
  <c r="AF98" i="4"/>
  <c r="T98" i="4"/>
  <c r="AI97" i="4"/>
  <c r="AF97" i="4"/>
  <c r="T97" i="4"/>
  <c r="AI96" i="4"/>
  <c r="AF96" i="4"/>
  <c r="T96" i="4"/>
  <c r="AI95" i="4"/>
  <c r="AF95" i="4"/>
  <c r="T95" i="4"/>
  <c r="AI94" i="4"/>
  <c r="AF94" i="4"/>
  <c r="T94" i="4"/>
  <c r="AI93" i="4"/>
  <c r="AF93" i="4"/>
  <c r="T93" i="4"/>
  <c r="AI92" i="4"/>
  <c r="AH92" i="4"/>
  <c r="AF92" i="4"/>
  <c r="AG92" i="4" s="1"/>
  <c r="AI91" i="4"/>
  <c r="AH91" i="4"/>
  <c r="AF91" i="4"/>
  <c r="Y91" i="4"/>
  <c r="W91" i="4"/>
  <c r="I91" i="4"/>
  <c r="H91" i="4"/>
  <c r="G91" i="4"/>
  <c r="F91" i="4"/>
  <c r="AI89" i="4"/>
  <c r="AH89" i="4"/>
  <c r="AF89" i="4"/>
  <c r="AG89" i="4" s="1"/>
  <c r="AJ89" i="4" s="1"/>
  <c r="AJ88" i="4"/>
  <c r="AI88" i="4"/>
  <c r="AF88" i="4"/>
  <c r="T88" i="4"/>
  <c r="AI87" i="4"/>
  <c r="AF87" i="4"/>
  <c r="T87" i="4"/>
  <c r="AI86" i="4"/>
  <c r="AF86" i="4"/>
  <c r="T86" i="4"/>
  <c r="AI85" i="4"/>
  <c r="AF85" i="4"/>
  <c r="T85" i="4"/>
  <c r="AI84" i="4"/>
  <c r="AF84" i="4"/>
  <c r="T84" i="4"/>
  <c r="AI83" i="4"/>
  <c r="AF83" i="4"/>
  <c r="T83" i="4"/>
  <c r="AI82" i="4"/>
  <c r="AH82" i="4"/>
  <c r="AF82" i="4"/>
  <c r="AG82" i="4" s="1"/>
  <c r="AI81" i="4"/>
  <c r="AH81" i="4"/>
  <c r="AF81" i="4"/>
  <c r="Y81" i="4"/>
  <c r="W81" i="4"/>
  <c r="I81" i="4"/>
  <c r="H81" i="4"/>
  <c r="G81" i="4"/>
  <c r="F81" i="4"/>
  <c r="AI79" i="4"/>
  <c r="AF79" i="4"/>
  <c r="T79" i="4"/>
  <c r="AI78" i="4"/>
  <c r="AF78" i="4"/>
  <c r="T78" i="4"/>
  <c r="AI77" i="4"/>
  <c r="AF77" i="4"/>
  <c r="T77" i="4"/>
  <c r="AI76" i="4"/>
  <c r="AF76" i="4"/>
  <c r="T76" i="4"/>
  <c r="AI75" i="4"/>
  <c r="AF75" i="4"/>
  <c r="T75" i="4"/>
  <c r="AI74" i="4"/>
  <c r="AF74" i="4"/>
  <c r="T74" i="4"/>
  <c r="AI73" i="4"/>
  <c r="AF73" i="4"/>
  <c r="T73" i="4"/>
  <c r="AI72" i="4"/>
  <c r="AH72" i="4"/>
  <c r="AF72" i="4"/>
  <c r="Y72" i="4"/>
  <c r="Z72" i="4" s="1"/>
  <c r="W72" i="4"/>
  <c r="I72" i="4"/>
  <c r="H72" i="4"/>
  <c r="G72" i="4"/>
  <c r="F72" i="4"/>
  <c r="AI70" i="4"/>
  <c r="AH70" i="4"/>
  <c r="AF70" i="4"/>
  <c r="AG70" i="4" s="1"/>
  <c r="AJ70" i="4" s="1"/>
  <c r="AI69" i="4"/>
  <c r="AF69" i="4"/>
  <c r="T69" i="4"/>
  <c r="AI68" i="4"/>
  <c r="AF68" i="4"/>
  <c r="T68" i="4"/>
  <c r="AI67" i="4"/>
  <c r="AF67" i="4"/>
  <c r="T67" i="4"/>
  <c r="AJ66" i="4"/>
  <c r="AI66" i="4"/>
  <c r="AF66" i="4"/>
  <c r="X66" i="4"/>
  <c r="T66" i="4"/>
  <c r="I66" i="4"/>
  <c r="I64" i="4" s="1"/>
  <c r="H66" i="4"/>
  <c r="H64" i="4" s="1"/>
  <c r="G66" i="4"/>
  <c r="G64" i="4" s="1"/>
  <c r="AI65" i="4"/>
  <c r="AH65" i="4"/>
  <c r="AF65" i="4"/>
  <c r="AG65" i="4" s="1"/>
  <c r="AJ65" i="4" s="1"/>
  <c r="X65" i="4"/>
  <c r="W64" i="4" s="1"/>
  <c r="U65" i="4"/>
  <c r="AI64" i="4"/>
  <c r="AH64" i="4"/>
  <c r="AF64" i="4"/>
  <c r="Y64" i="4"/>
  <c r="F64" i="4"/>
  <c r="AI62" i="4"/>
  <c r="AH62" i="4"/>
  <c r="AF62" i="4"/>
  <c r="AG62" i="4" s="1"/>
  <c r="AJ62" i="4" s="1"/>
  <c r="T62" i="4"/>
  <c r="AI61" i="4"/>
  <c r="AF61" i="4"/>
  <c r="X61" i="4"/>
  <c r="W55" i="4" s="1"/>
  <c r="T61" i="4"/>
  <c r="I61" i="4"/>
  <c r="I55" i="4" s="1"/>
  <c r="H61" i="4"/>
  <c r="H55" i="4" s="1"/>
  <c r="G61" i="4"/>
  <c r="G55" i="4" s="1"/>
  <c r="AI60" i="4"/>
  <c r="AF60" i="4"/>
  <c r="T60" i="4"/>
  <c r="AI59" i="4"/>
  <c r="AF59" i="4"/>
  <c r="T59" i="4"/>
  <c r="AI58" i="4"/>
  <c r="AF58" i="4"/>
  <c r="T58" i="4"/>
  <c r="AI57" i="4"/>
  <c r="AH57" i="4"/>
  <c r="AF57" i="4"/>
  <c r="AG57" i="4" s="1"/>
  <c r="AJ57" i="4" s="1"/>
  <c r="AI56" i="4"/>
  <c r="AH56" i="4"/>
  <c r="AF56" i="4"/>
  <c r="AG56" i="4" s="1"/>
  <c r="T56" i="4"/>
  <c r="AI55" i="4"/>
  <c r="AH55" i="4"/>
  <c r="AF55" i="4"/>
  <c r="Y55" i="4"/>
  <c r="F55" i="4"/>
  <c r="AI53" i="4"/>
  <c r="AH53" i="4"/>
  <c r="AF53" i="4"/>
  <c r="AG53" i="4" s="1"/>
  <c r="AJ53" i="4" s="1"/>
  <c r="X53" i="4"/>
  <c r="W50" i="4" s="1"/>
  <c r="T53" i="4"/>
  <c r="AI52" i="4"/>
  <c r="AF52" i="4"/>
  <c r="T52" i="4"/>
  <c r="AI51" i="4"/>
  <c r="AF51" i="4"/>
  <c r="T51" i="4"/>
  <c r="AI50" i="4"/>
  <c r="AH50" i="4"/>
  <c r="AF50" i="4"/>
  <c r="Y50" i="4"/>
  <c r="I50" i="4"/>
  <c r="H50" i="4"/>
  <c r="G50" i="4"/>
  <c r="F50" i="4"/>
  <c r="AI48" i="4"/>
  <c r="AF48" i="4"/>
  <c r="T48" i="4"/>
  <c r="AI47" i="4"/>
  <c r="AF47" i="4"/>
  <c r="T47" i="4"/>
  <c r="AI46" i="4"/>
  <c r="AF46" i="4"/>
  <c r="T46" i="4"/>
  <c r="AI45" i="4"/>
  <c r="AF45" i="4"/>
  <c r="T45" i="4"/>
  <c r="AI44" i="4"/>
  <c r="AF44" i="4"/>
  <c r="T44" i="4"/>
  <c r="AI43" i="4"/>
  <c r="AH43" i="4"/>
  <c r="AF43" i="4"/>
  <c r="AG43" i="4" s="1"/>
  <c r="AJ43" i="4" s="1"/>
  <c r="T43" i="4"/>
  <c r="AI42" i="4"/>
  <c r="AH42" i="4"/>
  <c r="AF42" i="4"/>
  <c r="W42" i="4"/>
  <c r="I42" i="4"/>
  <c r="H42" i="4"/>
  <c r="G42" i="4"/>
  <c r="F42" i="4"/>
  <c r="AI40" i="4"/>
  <c r="AH40" i="4"/>
  <c r="AF40" i="4"/>
  <c r="AG40" i="4" s="1"/>
  <c r="AJ40" i="4" s="1"/>
  <c r="X40" i="4"/>
  <c r="W39" i="4" s="1"/>
  <c r="T40" i="4"/>
  <c r="AI39" i="4"/>
  <c r="AH39" i="4"/>
  <c r="AF39" i="4"/>
  <c r="Y39" i="4"/>
  <c r="I39" i="4"/>
  <c r="H39" i="4"/>
  <c r="G39" i="4"/>
  <c r="F39" i="4"/>
  <c r="AI37" i="4"/>
  <c r="AH37" i="4"/>
  <c r="AF37" i="4"/>
  <c r="AG37" i="4" s="1"/>
  <c r="AJ37" i="4" s="1"/>
  <c r="AI36" i="4"/>
  <c r="AF36" i="4"/>
  <c r="T36" i="4"/>
  <c r="AI35" i="4"/>
  <c r="AF35" i="4"/>
  <c r="T35" i="4"/>
  <c r="AI34" i="4"/>
  <c r="AH34" i="4"/>
  <c r="AF34" i="4"/>
  <c r="W34" i="4"/>
  <c r="I34" i="4"/>
  <c r="H34" i="4"/>
  <c r="G34" i="4"/>
  <c r="F34" i="4"/>
  <c r="AJ32" i="4"/>
  <c r="AI32" i="4"/>
  <c r="AF32" i="4"/>
  <c r="T32" i="4"/>
  <c r="AI31" i="4"/>
  <c r="AF31" i="4"/>
  <c r="T31" i="4"/>
  <c r="AI30" i="4"/>
  <c r="AF30" i="4"/>
  <c r="T30" i="4"/>
  <c r="AI29" i="4"/>
  <c r="AF29" i="4"/>
  <c r="T29" i="4"/>
  <c r="AI28" i="4"/>
  <c r="AF28" i="4"/>
  <c r="T28" i="4"/>
  <c r="AI27" i="4"/>
  <c r="AH27" i="4"/>
  <c r="AF27" i="4"/>
  <c r="W27" i="4"/>
  <c r="I27" i="4"/>
  <c r="H27" i="4"/>
  <c r="G27" i="4"/>
  <c r="F27" i="4"/>
  <c r="AI25" i="4"/>
  <c r="AH25" i="4"/>
  <c r="AF25" i="4"/>
  <c r="AG25" i="4" s="1"/>
  <c r="AJ25" i="4" s="1"/>
  <c r="X25" i="4"/>
  <c r="V24" i="4" s="1"/>
  <c r="AI24" i="4"/>
  <c r="AH24" i="4"/>
  <c r="AF24" i="4"/>
  <c r="Y24" i="4"/>
  <c r="I24" i="4"/>
  <c r="H24" i="4"/>
  <c r="G24" i="4"/>
  <c r="F24" i="4"/>
  <c r="AI22" i="4"/>
  <c r="AH22" i="4"/>
  <c r="AF22" i="4"/>
  <c r="AG22" i="4" s="1"/>
  <c r="AJ22" i="4" s="1"/>
  <c r="X22" i="4"/>
  <c r="W20" i="4" s="1"/>
  <c r="AI21" i="4"/>
  <c r="AF21" i="4"/>
  <c r="T21" i="4"/>
  <c r="AI20" i="4"/>
  <c r="AH20" i="4"/>
  <c r="AF20" i="4"/>
  <c r="Y20" i="4"/>
  <c r="I20" i="4"/>
  <c r="H20" i="4"/>
  <c r="G20" i="4"/>
  <c r="F20" i="4"/>
  <c r="AI18" i="4"/>
  <c r="AF18" i="4"/>
  <c r="T18" i="4"/>
  <c r="AI17" i="4"/>
  <c r="AF17" i="4"/>
  <c r="T17" i="4"/>
  <c r="AI16" i="4"/>
  <c r="AH16" i="4"/>
  <c r="AF16" i="4"/>
  <c r="W16" i="4"/>
  <c r="I16" i="4"/>
  <c r="H16" i="4"/>
  <c r="G16" i="4"/>
  <c r="F16" i="4"/>
  <c r="AI14" i="4"/>
  <c r="AF14" i="4"/>
  <c r="T14" i="4"/>
  <c r="AI13" i="4"/>
  <c r="AF13" i="4"/>
  <c r="T13" i="4"/>
  <c r="AI12" i="4"/>
  <c r="AF12" i="4"/>
  <c r="T12" i="4"/>
  <c r="AI11" i="4"/>
  <c r="AF11" i="4"/>
  <c r="T11" i="4"/>
  <c r="AI10" i="4"/>
  <c r="AF10" i="4"/>
  <c r="T10" i="4"/>
  <c r="AI9" i="4"/>
  <c r="AH9" i="4"/>
  <c r="AF9" i="4"/>
  <c r="W9" i="4"/>
  <c r="I9" i="4"/>
  <c r="H9" i="4"/>
  <c r="G9" i="4"/>
  <c r="F9" i="4"/>
  <c r="AI7" i="4"/>
  <c r="AF7" i="4"/>
  <c r="T7" i="4"/>
  <c r="AI6" i="4"/>
  <c r="AF6" i="4"/>
  <c r="T6" i="4"/>
  <c r="AI5" i="4"/>
  <c r="AF5" i="4"/>
  <c r="T5" i="4"/>
  <c r="W4" i="4"/>
  <c r="I4" i="4"/>
  <c r="H4" i="4"/>
  <c r="G4" i="4"/>
  <c r="F4" i="4"/>
  <c r="Y1" i="4"/>
  <c r="Y34" i="4" s="1"/>
  <c r="AI35" i="7" l="1"/>
  <c r="AJ34" i="7"/>
  <c r="H338" i="4"/>
  <c r="I348" i="4"/>
  <c r="Z34" i="4"/>
  <c r="D16" i="4"/>
  <c r="H348" i="4"/>
  <c r="W338" i="4"/>
  <c r="Z338" i="4" s="1"/>
  <c r="D105" i="4"/>
  <c r="G181" i="4"/>
  <c r="I354" i="4"/>
  <c r="AG361" i="4"/>
  <c r="AJ361" i="4" s="1"/>
  <c r="AG362" i="4"/>
  <c r="AJ362" i="4" s="1"/>
  <c r="AG11" i="4"/>
  <c r="AJ11" i="4" s="1"/>
  <c r="AG191" i="4"/>
  <c r="AJ191" i="4" s="1"/>
  <c r="AG196" i="4"/>
  <c r="AJ196" i="4" s="1"/>
  <c r="AG207" i="4"/>
  <c r="AJ207" i="4" s="1"/>
  <c r="AG52" i="4"/>
  <c r="AJ52" i="4" s="1"/>
  <c r="AG184" i="4"/>
  <c r="AJ184" i="4" s="1"/>
  <c r="AG357" i="4"/>
  <c r="AJ357" i="4" s="1"/>
  <c r="AG242" i="4"/>
  <c r="AJ242" i="4" s="1"/>
  <c r="AG243" i="4"/>
  <c r="AJ243" i="4" s="1"/>
  <c r="AG248" i="4"/>
  <c r="AG13" i="4"/>
  <c r="AJ13" i="4" s="1"/>
  <c r="AG304" i="4"/>
  <c r="AJ304" i="4" s="1"/>
  <c r="AG307" i="4"/>
  <c r="AJ307" i="4" s="1"/>
  <c r="AG309" i="4"/>
  <c r="AJ309" i="4" s="1"/>
  <c r="AG326" i="4"/>
  <c r="AJ326" i="4" s="1"/>
  <c r="AG336" i="4"/>
  <c r="AJ336" i="4" s="1"/>
  <c r="Z291" i="4"/>
  <c r="Z39" i="4"/>
  <c r="Z216" i="4"/>
  <c r="Z55" i="4"/>
  <c r="Z171" i="4"/>
  <c r="AG46" i="4"/>
  <c r="AJ46" i="4" s="1"/>
  <c r="AG102" i="4"/>
  <c r="AJ102" i="4" s="1"/>
  <c r="Z278" i="4"/>
  <c r="AG5" i="4"/>
  <c r="AJ5" i="4" s="1"/>
  <c r="AG7" i="4"/>
  <c r="AJ7" i="4" s="1"/>
  <c r="AG35" i="4"/>
  <c r="AJ35" i="4" s="1"/>
  <c r="AG36" i="4"/>
  <c r="AJ36" i="4" s="1"/>
  <c r="AG214" i="4"/>
  <c r="AG269" i="4"/>
  <c r="AJ269" i="4" s="1"/>
  <c r="AG271" i="4"/>
  <c r="AJ271" i="4" s="1"/>
  <c r="AG275" i="4"/>
  <c r="AJ275" i="4" s="1"/>
  <c r="D9" i="4"/>
  <c r="D50" i="4"/>
  <c r="D245" i="4"/>
  <c r="Z245" i="4"/>
  <c r="AG295" i="4"/>
  <c r="AJ295" i="4" s="1"/>
  <c r="AG17" i="4"/>
  <c r="AJ17" i="4" s="1"/>
  <c r="D20" i="4"/>
  <c r="AG44" i="4"/>
  <c r="AJ44" i="4" s="1"/>
  <c r="AG51" i="4"/>
  <c r="AJ51" i="4" s="1"/>
  <c r="AG69" i="4"/>
  <c r="AJ69" i="4" s="1"/>
  <c r="Z81" i="4"/>
  <c r="Z91" i="4"/>
  <c r="AG130" i="4"/>
  <c r="AJ130" i="4" s="1"/>
  <c r="AG131" i="4"/>
  <c r="AJ131" i="4" s="1"/>
  <c r="AG132" i="4"/>
  <c r="AJ132" i="4" s="1"/>
  <c r="AG133" i="4"/>
  <c r="AJ133" i="4" s="1"/>
  <c r="D150" i="4"/>
  <c r="D160" i="4"/>
  <c r="AG173" i="4"/>
  <c r="AJ173" i="4" s="1"/>
  <c r="AG177" i="4"/>
  <c r="AJ177" i="4" s="1"/>
  <c r="D318" i="4"/>
  <c r="AG321" i="4"/>
  <c r="AJ321" i="4" s="1"/>
  <c r="AG325" i="4"/>
  <c r="AG335" i="4"/>
  <c r="G338" i="4"/>
  <c r="D27" i="4"/>
  <c r="D39" i="4"/>
  <c r="AG75" i="4"/>
  <c r="AJ75" i="4" s="1"/>
  <c r="AG76" i="4"/>
  <c r="AG78" i="4"/>
  <c r="AJ78" i="4" s="1"/>
  <c r="AG106" i="4"/>
  <c r="AJ106" i="4" s="1"/>
  <c r="AG108" i="4"/>
  <c r="AJ108" i="4" s="1"/>
  <c r="AG155" i="4"/>
  <c r="AG185" i="4"/>
  <c r="AG186" i="4"/>
  <c r="AJ186" i="4" s="1"/>
  <c r="AG187" i="4"/>
  <c r="D226" i="4"/>
  <c r="Z236" i="4"/>
  <c r="AG265" i="4"/>
  <c r="AJ265" i="4" s="1"/>
  <c r="AG313" i="4"/>
  <c r="AJ313" i="4" s="1"/>
  <c r="Z20" i="4"/>
  <c r="AG29" i="4"/>
  <c r="AJ29" i="4" s="1"/>
  <c r="AG48" i="4"/>
  <c r="AJ48" i="4" s="1"/>
  <c r="AG73" i="4"/>
  <c r="AJ73" i="4" s="1"/>
  <c r="AG74" i="4"/>
  <c r="AJ74" i="4" s="1"/>
  <c r="D34" i="4"/>
  <c r="Z64" i="4"/>
  <c r="Z127" i="4"/>
  <c r="AG240" i="4"/>
  <c r="AJ240" i="4" s="1"/>
  <c r="AG255" i="4"/>
  <c r="AJ255" i="4" s="1"/>
  <c r="AG256" i="4"/>
  <c r="AJ256" i="4" s="1"/>
  <c r="AG284" i="4"/>
  <c r="AJ284" i="4" s="1"/>
  <c r="AG288" i="4"/>
  <c r="AG297" i="4"/>
  <c r="AJ297" i="4" s="1"/>
  <c r="AG298" i="4"/>
  <c r="Z301" i="4"/>
  <c r="AG10" i="4"/>
  <c r="AJ10" i="4" s="1"/>
  <c r="AG30" i="4"/>
  <c r="AJ30" i="4" s="1"/>
  <c r="AG45" i="4"/>
  <c r="AJ45" i="4" s="1"/>
  <c r="AG58" i="4"/>
  <c r="AG59" i="4"/>
  <c r="AJ59" i="4" s="1"/>
  <c r="AG60" i="4"/>
  <c r="AJ60" i="4" s="1"/>
  <c r="AG61" i="4"/>
  <c r="AJ61" i="4" s="1"/>
  <c r="AG79" i="4"/>
  <c r="AJ79" i="4" s="1"/>
  <c r="AG109" i="4"/>
  <c r="AJ109" i="4" s="1"/>
  <c r="AG110" i="4"/>
  <c r="AG178" i="4"/>
  <c r="AJ178" i="4" s="1"/>
  <c r="AG199" i="4"/>
  <c r="AJ199" i="4" s="1"/>
  <c r="AG200" i="4"/>
  <c r="AG205" i="4"/>
  <c r="AJ205" i="4" s="1"/>
  <c r="AG211" i="4"/>
  <c r="AJ211" i="4" s="1"/>
  <c r="AG238" i="4"/>
  <c r="AG273" i="4"/>
  <c r="AJ273" i="4" s="1"/>
  <c r="AG281" i="4"/>
  <c r="AG282" i="4"/>
  <c r="AJ282" i="4" s="1"/>
  <c r="AG283" i="4"/>
  <c r="AJ283" i="4" s="1"/>
  <c r="AG286" i="4"/>
  <c r="AJ286" i="4" s="1"/>
  <c r="AG310" i="4"/>
  <c r="AJ310" i="4" s="1"/>
  <c r="AG311" i="4"/>
  <c r="AJ311" i="4" s="1"/>
  <c r="AG332" i="4"/>
  <c r="AG340" i="4"/>
  <c r="AJ340" i="4" s="1"/>
  <c r="AG343" i="4"/>
  <c r="AG349" i="4"/>
  <c r="AJ349" i="4" s="1"/>
  <c r="AG350" i="4"/>
  <c r="AG351" i="4"/>
  <c r="AJ351" i="4" s="1"/>
  <c r="AG352" i="4"/>
  <c r="AJ352" i="4" s="1"/>
  <c r="AI3" i="4"/>
  <c r="AG21" i="4"/>
  <c r="AJ21" i="4" s="1"/>
  <c r="AG118" i="4"/>
  <c r="AJ118" i="4" s="1"/>
  <c r="AG119" i="4"/>
  <c r="AJ119" i="4" s="1"/>
  <c r="AG120" i="4"/>
  <c r="AJ120" i="4" s="1"/>
  <c r="AG121" i="4"/>
  <c r="AJ121" i="4" s="1"/>
  <c r="AG122" i="4"/>
  <c r="AJ122" i="4" s="1"/>
  <c r="AG123" i="4"/>
  <c r="AJ123" i="4" s="1"/>
  <c r="AG141" i="4"/>
  <c r="AJ141" i="4" s="1"/>
  <c r="AG144" i="4"/>
  <c r="AJ144" i="4" s="1"/>
  <c r="AG164" i="4"/>
  <c r="AJ164" i="4" s="1"/>
  <c r="AG175" i="4"/>
  <c r="AJ175" i="4" s="1"/>
  <c r="AG176" i="4"/>
  <c r="AJ176" i="4" s="1"/>
  <c r="AG192" i="4"/>
  <c r="AJ192" i="4" s="1"/>
  <c r="AG194" i="4"/>
  <c r="AJ194" i="4" s="1"/>
  <c r="AG195" i="4"/>
  <c r="AJ195" i="4" s="1"/>
  <c r="AG218" i="4"/>
  <c r="AJ218" i="4" s="1"/>
  <c r="AG220" i="4"/>
  <c r="AJ220" i="4" s="1"/>
  <c r="AG221" i="4"/>
  <c r="AJ221" i="4" s="1"/>
  <c r="AG222" i="4"/>
  <c r="AJ222" i="4" s="1"/>
  <c r="AG228" i="4"/>
  <c r="AJ228" i="4" s="1"/>
  <c r="AG230" i="4"/>
  <c r="AJ230" i="4" s="1"/>
  <c r="AG232" i="4"/>
  <c r="AJ232" i="4" s="1"/>
  <c r="AG234" i="4"/>
  <c r="AJ234" i="4" s="1"/>
  <c r="AG258" i="4"/>
  <c r="AJ258" i="4" s="1"/>
  <c r="AG267" i="4"/>
  <c r="AJ267" i="4" s="1"/>
  <c r="AG268" i="4"/>
  <c r="AJ268" i="4" s="1"/>
  <c r="AG293" i="4"/>
  <c r="AJ293" i="4" s="1"/>
  <c r="AG305" i="4"/>
  <c r="AJ305" i="4" s="1"/>
  <c r="AG314" i="4"/>
  <c r="AJ314" i="4" s="1"/>
  <c r="AG315" i="4"/>
  <c r="AG323" i="4"/>
  <c r="AJ323" i="4" s="1"/>
  <c r="AG355" i="4"/>
  <c r="AJ355" i="4" s="1"/>
  <c r="AG356" i="4"/>
  <c r="AJ356" i="4" s="1"/>
  <c r="AG360" i="4"/>
  <c r="AJ360" i="4" s="1"/>
  <c r="Z24" i="4"/>
  <c r="AG18" i="4"/>
  <c r="AJ18" i="4" s="1"/>
  <c r="AG103" i="4"/>
  <c r="AJ103" i="4" s="1"/>
  <c r="AG111" i="4"/>
  <c r="AG124" i="4"/>
  <c r="AG209" i="4"/>
  <c r="AJ209" i="4" s="1"/>
  <c r="AG210" i="4"/>
  <c r="AJ210" i="4" s="1"/>
  <c r="AG259" i="4"/>
  <c r="AJ259" i="4" s="1"/>
  <c r="AG274" i="4"/>
  <c r="AJ274" i="4" s="1"/>
  <c r="AG339" i="4"/>
  <c r="AJ339" i="4" s="1"/>
  <c r="G354" i="4"/>
  <c r="AG12" i="4"/>
  <c r="AJ12" i="4" s="1"/>
  <c r="Y16" i="4"/>
  <c r="Z16" i="4" s="1"/>
  <c r="D4" i="4"/>
  <c r="AG6" i="4"/>
  <c r="AJ6" i="4" s="1"/>
  <c r="AG14" i="4"/>
  <c r="AJ14" i="4" s="1"/>
  <c r="AG31" i="4"/>
  <c r="AJ31" i="4" s="1"/>
  <c r="D42" i="4"/>
  <c r="AG47" i="4"/>
  <c r="AJ47" i="4" s="1"/>
  <c r="Z50" i="4"/>
  <c r="D81" i="4"/>
  <c r="AG83" i="4"/>
  <c r="AJ83" i="4" s="1"/>
  <c r="AG84" i="4"/>
  <c r="AJ84" i="4" s="1"/>
  <c r="AG85" i="4"/>
  <c r="AJ85" i="4" s="1"/>
  <c r="AG86" i="4"/>
  <c r="AJ86" i="4" s="1"/>
  <c r="AG87" i="4"/>
  <c r="AG107" i="4"/>
  <c r="AJ107" i="4" s="1"/>
  <c r="AG128" i="4"/>
  <c r="AJ128" i="4" s="1"/>
  <c r="Z138" i="4"/>
  <c r="AG165" i="4"/>
  <c r="AJ165" i="4" s="1"/>
  <c r="AG166" i="4"/>
  <c r="AJ166" i="4" s="1"/>
  <c r="AG167" i="4"/>
  <c r="AJ167" i="4" s="1"/>
  <c r="AG168" i="4"/>
  <c r="AJ168" i="4" s="1"/>
  <c r="AG174" i="4"/>
  <c r="AJ174" i="4" s="1"/>
  <c r="Z202" i="4"/>
  <c r="AG229" i="4"/>
  <c r="AJ229" i="4" s="1"/>
  <c r="AG231" i="4"/>
  <c r="AJ231" i="4" s="1"/>
  <c r="AG233" i="4"/>
  <c r="AJ233" i="4" s="1"/>
  <c r="AG239" i="4"/>
  <c r="AJ239" i="4" s="1"/>
  <c r="AG250" i="4"/>
  <c r="AG251" i="4"/>
  <c r="AG289" i="4"/>
  <c r="D291" i="4"/>
  <c r="D24" i="4"/>
  <c r="AG28" i="4"/>
  <c r="AJ28" i="4" s="1"/>
  <c r="AG67" i="4"/>
  <c r="AJ67" i="4" s="1"/>
  <c r="AG68" i="4"/>
  <c r="D72" i="4"/>
  <c r="AG77" i="4"/>
  <c r="AJ77" i="4" s="1"/>
  <c r="D91" i="4"/>
  <c r="AG93" i="4"/>
  <c r="AJ93" i="4" s="1"/>
  <c r="AG94" i="4"/>
  <c r="AJ94" i="4" s="1"/>
  <c r="AG95" i="4"/>
  <c r="AJ95" i="4" s="1"/>
  <c r="AG96" i="4"/>
  <c r="AJ96" i="4" s="1"/>
  <c r="AG97" i="4"/>
  <c r="AJ97" i="4" s="1"/>
  <c r="AG98" i="4"/>
  <c r="AJ98" i="4" s="1"/>
  <c r="AG99" i="4"/>
  <c r="AJ99" i="4" s="1"/>
  <c r="Z105" i="4"/>
  <c r="D115" i="4"/>
  <c r="D127" i="4"/>
  <c r="AG142" i="4"/>
  <c r="AJ142" i="4" s="1"/>
  <c r="AG143" i="4"/>
  <c r="AJ143" i="4" s="1"/>
  <c r="Z150" i="4"/>
  <c r="AG156" i="4"/>
  <c r="AJ156" i="4" s="1"/>
  <c r="AG157" i="4"/>
  <c r="AG163" i="4"/>
  <c r="AG169" i="4"/>
  <c r="AJ169" i="4" s="1"/>
  <c r="AG179" i="4"/>
  <c r="AJ179" i="4" s="1"/>
  <c r="W181" i="4"/>
  <c r="Z181" i="4" s="1"/>
  <c r="AG193" i="4"/>
  <c r="AJ193" i="4" s="1"/>
  <c r="AG212" i="4"/>
  <c r="AJ212" i="4" s="1"/>
  <c r="D216" i="4"/>
  <c r="AA216" i="4" s="1"/>
  <c r="AG224" i="4"/>
  <c r="AG247" i="4"/>
  <c r="AG263" i="4"/>
  <c r="AG264" i="4"/>
  <c r="AJ264" i="4" s="1"/>
  <c r="AG287" i="4"/>
  <c r="AJ287" i="4" s="1"/>
  <c r="AG294" i="4"/>
  <c r="AJ294" i="4" s="1"/>
  <c r="AG308" i="4"/>
  <c r="AG316" i="4"/>
  <c r="AJ316" i="4" s="1"/>
  <c r="AG320" i="4"/>
  <c r="AJ320" i="4" s="1"/>
  <c r="AG333" i="4"/>
  <c r="AG342" i="4"/>
  <c r="AJ342" i="4" s="1"/>
  <c r="AG344" i="4"/>
  <c r="AJ344" i="4" s="1"/>
  <c r="AG346" i="4"/>
  <c r="AJ346" i="4" s="1"/>
  <c r="G348" i="4"/>
  <c r="W348" i="4"/>
  <c r="Z348" i="4" s="1"/>
  <c r="AG358" i="4"/>
  <c r="H181" i="4"/>
  <c r="I181" i="4"/>
  <c r="D189" i="4"/>
  <c r="D202" i="4"/>
  <c r="AA202" i="4" s="1"/>
  <c r="D236" i="4"/>
  <c r="D261" i="4"/>
  <c r="Z261" i="4"/>
  <c r="I338" i="4"/>
  <c r="H354" i="4"/>
  <c r="AJ92" i="4"/>
  <c r="AJ82" i="4"/>
  <c r="AJ56" i="4"/>
  <c r="D55" i="4"/>
  <c r="D64" i="4"/>
  <c r="AJ330" i="4"/>
  <c r="Y9" i="4"/>
  <c r="Z9" i="4" s="1"/>
  <c r="AG39" i="4"/>
  <c r="AG112" i="4"/>
  <c r="Z160" i="4"/>
  <c r="AJ217" i="4"/>
  <c r="Y27" i="4"/>
  <c r="Z27" i="4" s="1"/>
  <c r="Y42" i="4"/>
  <c r="Z42" i="4" s="1"/>
  <c r="Y4" i="4"/>
  <c r="Z4" i="4" s="1"/>
  <c r="AG24" i="4"/>
  <c r="Z115" i="4"/>
  <c r="D138" i="4"/>
  <c r="D171" i="4"/>
  <c r="AJ182" i="4"/>
  <c r="Z189" i="4"/>
  <c r="AJ246" i="4"/>
  <c r="AG198" i="4"/>
  <c r="AJ198" i="4" s="1"/>
  <c r="AG208" i="4"/>
  <c r="AJ208" i="4" s="1"/>
  <c r="AG241" i="4"/>
  <c r="AJ241" i="4" s="1"/>
  <c r="AG257" i="4"/>
  <c r="AJ257" i="4" s="1"/>
  <c r="AG266" i="4"/>
  <c r="AJ266" i="4" s="1"/>
  <c r="AG270" i="4"/>
  <c r="D301" i="4"/>
  <c r="AG306" i="4"/>
  <c r="AJ306" i="4" s="1"/>
  <c r="AG322" i="4"/>
  <c r="D329" i="4"/>
  <c r="AG334" i="4"/>
  <c r="AG206" i="4"/>
  <c r="AJ206" i="4" s="1"/>
  <c r="AG219" i="4"/>
  <c r="AJ219" i="4" s="1"/>
  <c r="AG223" i="4"/>
  <c r="AJ223" i="4" s="1"/>
  <c r="AG227" i="4"/>
  <c r="AG272" i="4"/>
  <c r="AJ272" i="4" s="1"/>
  <c r="AG276" i="4"/>
  <c r="AJ276" i="4" s="1"/>
  <c r="AJ279" i="4"/>
  <c r="AG285" i="4"/>
  <c r="AJ285" i="4" s="1"/>
  <c r="AG296" i="4"/>
  <c r="AJ296" i="4" s="1"/>
  <c r="AJ302" i="4"/>
  <c r="AG312" i="4"/>
  <c r="AJ312" i="4" s="1"/>
  <c r="AG324" i="4"/>
  <c r="AJ324" i="4" s="1"/>
  <c r="AG345" i="4"/>
  <c r="AJ345" i="4" s="1"/>
  <c r="AG359" i="4"/>
  <c r="AJ359" i="4" s="1"/>
  <c r="AJ190" i="4"/>
  <c r="AJ262" i="4"/>
  <c r="D278" i="4"/>
  <c r="AF1477" i="4"/>
  <c r="AI1477" i="4"/>
  <c r="AF1476" i="4"/>
  <c r="AI1476" i="4"/>
  <c r="AJ35" i="7" l="1"/>
  <c r="AK34" i="7"/>
  <c r="D348" i="4"/>
  <c r="AH1507" i="4"/>
  <c r="AG50" i="4"/>
  <c r="AG34" i="4"/>
  <c r="AG329" i="4"/>
  <c r="AG181" i="4"/>
  <c r="AG127" i="4"/>
  <c r="AG236" i="4"/>
  <c r="AG42" i="4"/>
  <c r="AG4" i="4"/>
  <c r="AG105" i="4"/>
  <c r="AG72" i="4"/>
  <c r="AG55" i="4"/>
  <c r="AG338" i="4"/>
  <c r="AG20" i="4"/>
  <c r="AG64" i="4"/>
  <c r="D338" i="4"/>
  <c r="AG27" i="4"/>
  <c r="AG16" i="4"/>
  <c r="AG138" i="4"/>
  <c r="AG91" i="4"/>
  <c r="AG348" i="4"/>
  <c r="AG115" i="4"/>
  <c r="AG318" i="4"/>
  <c r="AG171" i="4"/>
  <c r="AG9" i="4"/>
  <c r="AG150" i="4"/>
  <c r="AG1477" i="4"/>
  <c r="AJ1477" i="4" s="1"/>
  <c r="AG81" i="4"/>
  <c r="D181" i="4"/>
  <c r="AG160" i="4"/>
  <c r="D354" i="4"/>
  <c r="AG261" i="4"/>
  <c r="AG301" i="4"/>
  <c r="AG278" i="4"/>
  <c r="AJ227" i="4"/>
  <c r="AG226" i="4"/>
  <c r="AG245" i="4"/>
  <c r="AG291" i="4"/>
  <c r="AG354" i="4"/>
  <c r="AG202" i="4"/>
  <c r="AG189" i="4"/>
  <c r="AG216" i="4"/>
  <c r="AG1476" i="4"/>
  <c r="AJ1476" i="4" s="1"/>
  <c r="AI1498" i="4"/>
  <c r="AG1498" i="4" s="1"/>
  <c r="AJ1498" i="4" s="1"/>
  <c r="AF1496" i="4"/>
  <c r="AI1496" i="4"/>
  <c r="AF1475" i="4"/>
  <c r="AH1475" i="4"/>
  <c r="AI1475" i="4"/>
  <c r="AK35" i="7" l="1"/>
  <c r="AL34" i="7"/>
  <c r="AG1496" i="4"/>
  <c r="AJ1496" i="4" s="1"/>
  <c r="AG1475" i="4"/>
  <c r="AL35" i="7" l="1"/>
  <c r="AM34" i="7"/>
  <c r="AI1486" i="4"/>
  <c r="AF1462" i="4"/>
  <c r="AI1462" i="4"/>
  <c r="AM35" i="7" l="1"/>
  <c r="AN34" i="7"/>
  <c r="AG1462" i="4"/>
  <c r="AJ1462" i="4" s="1"/>
  <c r="AF1474" i="4"/>
  <c r="AI1474" i="4"/>
  <c r="AF1473" i="4"/>
  <c r="AI1473" i="4"/>
  <c r="AF1494" i="4"/>
  <c r="AI1494" i="4"/>
  <c r="AF1493" i="4"/>
  <c r="AI1493" i="4"/>
  <c r="AF1492" i="4"/>
  <c r="AI1492" i="4"/>
  <c r="AF1491" i="4"/>
  <c r="AI1491" i="4"/>
  <c r="AF1490" i="4"/>
  <c r="AI1490" i="4"/>
  <c r="AF1487" i="4"/>
  <c r="AI1487" i="4"/>
  <c r="AF1488" i="4"/>
  <c r="AI1488" i="4"/>
  <c r="AF1489" i="4"/>
  <c r="AI1489" i="4"/>
  <c r="AF1486" i="4"/>
  <c r="AG1486" i="4" s="1"/>
  <c r="AJ1486" i="4" s="1"/>
  <c r="AF1480" i="4"/>
  <c r="AI1480" i="4"/>
  <c r="AF1481" i="4"/>
  <c r="AI1481" i="4"/>
  <c r="AF1482" i="4"/>
  <c r="AI1482" i="4"/>
  <c r="AF1483" i="4"/>
  <c r="AI1483" i="4"/>
  <c r="AF1484" i="4"/>
  <c r="AI1484" i="4"/>
  <c r="AN35" i="7" l="1"/>
  <c r="AO34" i="7"/>
  <c r="AG1492" i="4"/>
  <c r="AJ1492" i="4" s="1"/>
  <c r="AG1488" i="4"/>
  <c r="AJ1488" i="4" s="1"/>
  <c r="AG1474" i="4"/>
  <c r="AJ1474" i="4" s="1"/>
  <c r="AG1473" i="4"/>
  <c r="AJ1473" i="4" s="1"/>
  <c r="AG1482" i="4"/>
  <c r="AJ1482" i="4" s="1"/>
  <c r="AG1487" i="4"/>
  <c r="AJ1487" i="4" s="1"/>
  <c r="AG1493" i="4"/>
  <c r="AJ1493" i="4" s="1"/>
  <c r="AG1491" i="4"/>
  <c r="AJ1491" i="4" s="1"/>
  <c r="AG1484" i="4"/>
  <c r="AJ1484" i="4" s="1"/>
  <c r="AG1489" i="4"/>
  <c r="AJ1489" i="4" s="1"/>
  <c r="AG1481" i="4"/>
  <c r="AJ1481" i="4" s="1"/>
  <c r="AG1490" i="4"/>
  <c r="AJ1490" i="4" s="1"/>
  <c r="AG1494" i="4"/>
  <c r="AJ1494" i="4" s="1"/>
  <c r="AG1483" i="4"/>
  <c r="AJ1483" i="4" s="1"/>
  <c r="AG1480" i="4"/>
  <c r="AJ1480" i="4" s="1"/>
  <c r="AO35" i="7" l="1"/>
  <c r="AP34" i="7"/>
  <c r="AF1472" i="4"/>
  <c r="AI1472" i="4"/>
  <c r="AF1471" i="4"/>
  <c r="AI1471" i="4"/>
  <c r="AF1470" i="4"/>
  <c r="AI1470" i="4"/>
  <c r="AP35" i="7" l="1"/>
  <c r="AQ34" i="7"/>
  <c r="AG1470" i="4"/>
  <c r="AJ1470" i="4" s="1"/>
  <c r="AG1471" i="4"/>
  <c r="AJ1471" i="4" s="1"/>
  <c r="AG1472" i="4"/>
  <c r="AJ1472" i="4" s="1"/>
  <c r="AF1469" i="4"/>
  <c r="AI1469" i="4"/>
  <c r="AF1468" i="4"/>
  <c r="AI1468" i="4"/>
  <c r="AF1467" i="4"/>
  <c r="AI1467" i="4"/>
  <c r="AF1465" i="4"/>
  <c r="AI1465" i="4"/>
  <c r="AF1464" i="4"/>
  <c r="AI1464" i="4"/>
  <c r="W1456" i="4"/>
  <c r="I1456" i="4"/>
  <c r="H1456" i="4"/>
  <c r="G1456" i="4"/>
  <c r="F1456" i="4"/>
  <c r="AW17" i="7" s="1"/>
  <c r="AD1427" i="4"/>
  <c r="AQ35" i="7" l="1"/>
  <c r="AR34" i="7"/>
  <c r="AS34" i="7" s="1"/>
  <c r="AT34" i="7" s="1"/>
  <c r="AU34" i="7" s="1"/>
  <c r="AV34" i="7" s="1"/>
  <c r="AW34" i="7" s="1"/>
  <c r="AX34" i="7" s="1"/>
  <c r="AY34" i="7" s="1"/>
  <c r="AZ34" i="7" s="1"/>
  <c r="BA34" i="7" s="1"/>
  <c r="BD33" i="7" s="1"/>
  <c r="AI1456" i="4"/>
  <c r="AG1465" i="4"/>
  <c r="AJ1465" i="4" s="1"/>
  <c r="Z1456" i="4"/>
  <c r="AG1469" i="4"/>
  <c r="AJ1469" i="4" s="1"/>
  <c r="AG1468" i="4"/>
  <c r="AJ1468" i="4" s="1"/>
  <c r="AG1464" i="4"/>
  <c r="AJ1464" i="4" s="1"/>
  <c r="AG1467" i="4"/>
  <c r="AJ1467" i="4" s="1"/>
  <c r="D1456" i="4"/>
  <c r="AW22" i="7" s="1"/>
  <c r="AI1412" i="4"/>
  <c r="F144" i="6"/>
  <c r="F143" i="6"/>
  <c r="AI1386" i="4"/>
  <c r="AI1388" i="4"/>
  <c r="AG1456" i="4" l="1"/>
  <c r="AF1454" i="4" l="1"/>
  <c r="AH1454" i="4"/>
  <c r="AI1454" i="4"/>
  <c r="AF1453" i="4"/>
  <c r="AI1453" i="4"/>
  <c r="AF1452" i="4"/>
  <c r="AI1452" i="4"/>
  <c r="AF1451" i="4"/>
  <c r="AI1451" i="4"/>
  <c r="G1450" i="4"/>
  <c r="H1450" i="4"/>
  <c r="I1450" i="4"/>
  <c r="AF1450" i="4"/>
  <c r="AI1450" i="4"/>
  <c r="G1449" i="4"/>
  <c r="H1449" i="4"/>
  <c r="I1449" i="4"/>
  <c r="AF1449" i="4"/>
  <c r="AI1449" i="4"/>
  <c r="AF1448" i="4"/>
  <c r="AI1448" i="4"/>
  <c r="AF1445" i="4"/>
  <c r="AI1445" i="4"/>
  <c r="AF1446" i="4"/>
  <c r="AI1446" i="4"/>
  <c r="AW24" i="7"/>
  <c r="AI15" i="7"/>
  <c r="AH15" i="7"/>
  <c r="AG15" i="7"/>
  <c r="AI1444" i="4"/>
  <c r="AI1443" i="4"/>
  <c r="AI1442" i="4"/>
  <c r="AI1441" i="4"/>
  <c r="AI1440" i="4"/>
  <c r="AI1439" i="4"/>
  <c r="AF1444" i="4"/>
  <c r="AF1443" i="4"/>
  <c r="AF1442" i="4"/>
  <c r="AF1441" i="4"/>
  <c r="AF1440" i="4"/>
  <c r="AF1439" i="4"/>
  <c r="AF1437" i="4"/>
  <c r="AF1436" i="4"/>
  <c r="AF1435" i="4"/>
  <c r="AF1433" i="4"/>
  <c r="AF1427" i="4"/>
  <c r="AF1426" i="4"/>
  <c r="AG1443" i="4" l="1"/>
  <c r="AJ1443" i="4" s="1"/>
  <c r="AG1450" i="4"/>
  <c r="AJ1450" i="4" s="1"/>
  <c r="AG1448" i="4"/>
  <c r="AJ1448" i="4" s="1"/>
  <c r="AG1453" i="4"/>
  <c r="AJ1453" i="4" s="1"/>
  <c r="AG1442" i="4"/>
  <c r="AJ1442" i="4" s="1"/>
  <c r="AG1452" i="4"/>
  <c r="AJ1452" i="4" s="1"/>
  <c r="AG1449" i="4"/>
  <c r="AJ1449" i="4" s="1"/>
  <c r="AG1451" i="4"/>
  <c r="AJ1451" i="4" s="1"/>
  <c r="AG1454" i="4"/>
  <c r="AJ1454" i="4" s="1"/>
  <c r="AG1439" i="4"/>
  <c r="AJ1439" i="4" s="1"/>
  <c r="AG1446" i="4"/>
  <c r="AJ1446" i="4" s="1"/>
  <c r="AG1441" i="4"/>
  <c r="AJ1441" i="4" s="1"/>
  <c r="AG1445" i="4"/>
  <c r="AJ1445" i="4" s="1"/>
  <c r="AG1444" i="4"/>
  <c r="AJ1444" i="4" s="1"/>
  <c r="AG1440" i="4"/>
  <c r="AJ1440" i="4" s="1"/>
  <c r="AI1393" i="4"/>
  <c r="AI1381" i="4"/>
  <c r="AI1375" i="4"/>
  <c r="AG657" i="4" l="1"/>
  <c r="AJ657" i="4" s="1"/>
  <c r="AJ626" i="4"/>
  <c r="AF1424" i="4"/>
  <c r="AF1423" i="4"/>
  <c r="AF1422" i="4"/>
  <c r="AF1421" i="4"/>
  <c r="AF1420" i="4"/>
  <c r="AF1419" i="4"/>
  <c r="AF1418" i="4"/>
  <c r="AF1417" i="4"/>
  <c r="AF1416" i="4"/>
  <c r="AF1414" i="4"/>
  <c r="AF1412" i="4"/>
  <c r="AG1412" i="4" s="1"/>
  <c r="AJ1412" i="4" s="1"/>
  <c r="AF1411" i="4"/>
  <c r="AF1410" i="4"/>
  <c r="AF1409" i="4"/>
  <c r="AF1399" i="4"/>
  <c r="AF1397" i="4"/>
  <c r="AF1396" i="4"/>
  <c r="AF1395" i="4"/>
  <c r="AF1393" i="4"/>
  <c r="AG1393" i="4" s="1"/>
  <c r="AJ1393" i="4" s="1"/>
  <c r="AF1392" i="4"/>
  <c r="AF1391" i="4"/>
  <c r="AG1391" i="4" s="1"/>
  <c r="AJ1391" i="4" s="1"/>
  <c r="AF1390" i="4"/>
  <c r="AF1389" i="4"/>
  <c r="AF1388" i="4"/>
  <c r="AG1388" i="4" s="1"/>
  <c r="AJ1388" i="4" s="1"/>
  <c r="AF1387" i="4"/>
  <c r="AF1386" i="4"/>
  <c r="AG1386" i="4" s="1"/>
  <c r="AJ1386" i="4" s="1"/>
  <c r="AF1385" i="4"/>
  <c r="AF1383" i="4"/>
  <c r="AF1382" i="4"/>
  <c r="AF1381" i="4"/>
  <c r="AG1381" i="4" s="1"/>
  <c r="AJ1381" i="4" s="1"/>
  <c r="AF1380" i="4"/>
  <c r="AF1379" i="4"/>
  <c r="AF1378" i="4"/>
  <c r="AF1377" i="4"/>
  <c r="AF1376" i="4"/>
  <c r="AF1375" i="4"/>
  <c r="AG1375" i="4" s="1"/>
  <c r="AJ1375" i="4" s="1"/>
  <c r="AF1374" i="4"/>
  <c r="AF1372" i="4"/>
  <c r="AF1371" i="4"/>
  <c r="AF1368" i="4"/>
  <c r="AF1367" i="4"/>
  <c r="AF1365" i="4"/>
  <c r="AF1364" i="4"/>
  <c r="AF1363" i="4"/>
  <c r="AF1362" i="4"/>
  <c r="AF1361" i="4"/>
  <c r="AF1360" i="4"/>
  <c r="AF1359" i="4"/>
  <c r="AF1358" i="4"/>
  <c r="AF1357" i="4"/>
  <c r="AF1356" i="4"/>
  <c r="AF1355" i="4"/>
  <c r="AF1354" i="4"/>
  <c r="AF1353" i="4"/>
  <c r="AF1352" i="4"/>
  <c r="AF1351" i="4"/>
  <c r="AF1350" i="4"/>
  <c r="AF1349" i="4"/>
  <c r="AF1347" i="4"/>
  <c r="AF1346" i="4"/>
  <c r="AF1345" i="4"/>
  <c r="AF1336" i="4"/>
  <c r="AF1333" i="4"/>
  <c r="AF1332" i="4"/>
  <c r="AF1328" i="4"/>
  <c r="AF1327" i="4"/>
  <c r="AF1326" i="4"/>
  <c r="AF1325" i="4"/>
  <c r="AF1324" i="4"/>
  <c r="AF1323" i="4"/>
  <c r="AF1322" i="4"/>
  <c r="AF1320" i="4"/>
  <c r="AF1318" i="4"/>
  <c r="AF1317" i="4"/>
  <c r="AF1316" i="4"/>
  <c r="AF1315" i="4"/>
  <c r="AF1314" i="4"/>
  <c r="AF1312" i="4"/>
  <c r="AF1311" i="4"/>
  <c r="AF1306" i="4"/>
  <c r="AF1304" i="4"/>
  <c r="AF1302" i="4"/>
  <c r="AF1300" i="4"/>
  <c r="AF1299" i="4"/>
  <c r="AF1298" i="4"/>
  <c r="AF1297" i="4"/>
  <c r="AF1296" i="4"/>
  <c r="AF1295" i="4"/>
  <c r="AF1294" i="4"/>
  <c r="AF1291" i="4"/>
  <c r="AF1290" i="4"/>
  <c r="AF1289" i="4"/>
  <c r="AF1288" i="4"/>
  <c r="AF1287" i="4"/>
  <c r="AF1286" i="4"/>
  <c r="AF1285" i="4"/>
  <c r="AF1284" i="4"/>
  <c r="AF1283" i="4"/>
  <c r="AF1282" i="4"/>
  <c r="AF1280" i="4"/>
  <c r="AF1270" i="4"/>
  <c r="AF1267" i="4"/>
  <c r="AF1266" i="4"/>
  <c r="AF1265" i="4"/>
  <c r="AF1264" i="4"/>
  <c r="AF1263" i="4"/>
  <c r="AF1262" i="4"/>
  <c r="AF1261" i="4"/>
  <c r="AF1260" i="4"/>
  <c r="AF1259" i="4"/>
  <c r="AF1258" i="4"/>
  <c r="AF1256" i="4"/>
  <c r="AF1255" i="4"/>
  <c r="AF1254" i="4"/>
  <c r="AF1252" i="4"/>
  <c r="AF1250" i="4"/>
  <c r="AF1248" i="4"/>
  <c r="AF1246" i="4"/>
  <c r="AF1245" i="4"/>
  <c r="AF1244" i="4"/>
  <c r="AF1243" i="4"/>
  <c r="AF1242" i="4"/>
  <c r="AF1241" i="4"/>
  <c r="AF1240" i="4"/>
  <c r="AF1239" i="4"/>
  <c r="AF1238" i="4"/>
  <c r="AF1237" i="4"/>
  <c r="AF1235" i="4"/>
  <c r="AF1234" i="4"/>
  <c r="AF1232" i="4"/>
  <c r="AF1231" i="4"/>
  <c r="AF1230" i="4"/>
  <c r="AF1218" i="4"/>
  <c r="AF1217" i="4"/>
  <c r="AG1217" i="4" s="1"/>
  <c r="AJ1217" i="4" s="1"/>
  <c r="AF1216" i="4"/>
  <c r="AF1215" i="4"/>
  <c r="AG1215" i="4" s="1"/>
  <c r="AJ1215" i="4" s="1"/>
  <c r="AF1214" i="4"/>
  <c r="AF1213" i="4"/>
  <c r="AF1212" i="4"/>
  <c r="AG1212" i="4" s="1"/>
  <c r="AJ1212" i="4" s="1"/>
  <c r="AF1211" i="4"/>
  <c r="AF1210" i="4"/>
  <c r="AF1209" i="4"/>
  <c r="AF1208" i="4"/>
  <c r="AF1207" i="4"/>
  <c r="AF1206" i="4"/>
  <c r="AF1205" i="4"/>
  <c r="AF1204" i="4"/>
  <c r="AG1204" i="4" s="1"/>
  <c r="AJ1204" i="4" s="1"/>
  <c r="AF1203" i="4"/>
  <c r="AF1202" i="4"/>
  <c r="AG1202" i="4" s="1"/>
  <c r="AJ1202" i="4" s="1"/>
  <c r="AF1201" i="4"/>
  <c r="AF1200" i="4"/>
  <c r="AF1199" i="4"/>
  <c r="AF1198" i="4"/>
  <c r="AF1197" i="4"/>
  <c r="AF1196" i="4"/>
  <c r="AF1195" i="4"/>
  <c r="AG1195" i="4" s="1"/>
  <c r="AJ1195" i="4" s="1"/>
  <c r="AF1194" i="4"/>
  <c r="AF1193" i="4"/>
  <c r="AG1193" i="4" s="1"/>
  <c r="AJ1193" i="4" s="1"/>
  <c r="AF1192" i="4"/>
  <c r="AG1192" i="4" s="1"/>
  <c r="AJ1192" i="4" s="1"/>
  <c r="AF1191" i="4"/>
  <c r="AG1191" i="4" s="1"/>
  <c r="AJ1191" i="4" s="1"/>
  <c r="AF1190" i="4"/>
  <c r="AG1190" i="4" s="1"/>
  <c r="AJ1190" i="4" s="1"/>
  <c r="AF1189" i="4"/>
  <c r="AG1189" i="4" s="1"/>
  <c r="AJ1189" i="4" s="1"/>
  <c r="AF1188" i="4"/>
  <c r="AG1188" i="4" s="1"/>
  <c r="AJ1188" i="4" s="1"/>
  <c r="AF1187" i="4"/>
  <c r="AG1187" i="4" s="1"/>
  <c r="AF1186" i="4"/>
  <c r="AF1184" i="4"/>
  <c r="AF1183" i="4"/>
  <c r="AG1183" i="4" s="1"/>
  <c r="AJ1183" i="4" s="1"/>
  <c r="AF1182" i="4"/>
  <c r="AF1181" i="4"/>
  <c r="AF1180" i="4"/>
  <c r="AF1179" i="4"/>
  <c r="AG1179" i="4" s="1"/>
  <c r="AJ1179" i="4" s="1"/>
  <c r="AF1178" i="4"/>
  <c r="AF1177" i="4"/>
  <c r="AF1176" i="4"/>
  <c r="AF1175" i="4"/>
  <c r="AF1174" i="4"/>
  <c r="AF1173" i="4"/>
  <c r="AF1172" i="4"/>
  <c r="AF1171" i="4"/>
  <c r="AF1170" i="4"/>
  <c r="AF1169" i="4"/>
  <c r="AF1168" i="4"/>
  <c r="AF1167" i="4"/>
  <c r="AF1166" i="4"/>
  <c r="AF1165" i="4"/>
  <c r="AG1165" i="4" s="1"/>
  <c r="AJ1165" i="4" s="1"/>
  <c r="AF1164" i="4"/>
  <c r="AG1164" i="4" s="1"/>
  <c r="AJ1164" i="4" s="1"/>
  <c r="AF1163" i="4"/>
  <c r="AG1163" i="4" s="1"/>
  <c r="AJ1163" i="4" s="1"/>
  <c r="AF1162" i="4"/>
  <c r="AG1162" i="4" s="1"/>
  <c r="AJ1162" i="4" s="1"/>
  <c r="AF1161" i="4"/>
  <c r="AG1161" i="4" s="1"/>
  <c r="AJ1161" i="4" s="1"/>
  <c r="AF1160" i="4"/>
  <c r="AG1160" i="4" s="1"/>
  <c r="AJ1160" i="4" s="1"/>
  <c r="AF1159" i="4"/>
  <c r="AG1159" i="4" s="1"/>
  <c r="AF1158" i="4"/>
  <c r="AF1156" i="4"/>
  <c r="AG1156" i="4" s="1"/>
  <c r="AJ1156" i="4" s="1"/>
  <c r="AF1155" i="4"/>
  <c r="AF1154" i="4"/>
  <c r="AF1153" i="4"/>
  <c r="AG1153" i="4" s="1"/>
  <c r="AJ1153" i="4" s="1"/>
  <c r="AF1152" i="4"/>
  <c r="AF1151" i="4"/>
  <c r="AG1151" i="4" s="1"/>
  <c r="AJ1151" i="4" s="1"/>
  <c r="AF1150" i="4"/>
  <c r="AF1149" i="4"/>
  <c r="AF1148" i="4"/>
  <c r="AF1147" i="4"/>
  <c r="AF1146" i="4"/>
  <c r="AF1145" i="4"/>
  <c r="AF1144" i="4"/>
  <c r="AG1144" i="4" s="1"/>
  <c r="AJ1144" i="4" s="1"/>
  <c r="AF1143" i="4"/>
  <c r="AF1142" i="4"/>
  <c r="AF1141" i="4"/>
  <c r="AG1141" i="4" s="1"/>
  <c r="AJ1141" i="4" s="1"/>
  <c r="AF1140" i="4"/>
  <c r="AF1139" i="4"/>
  <c r="AF1138" i="4"/>
  <c r="AF1137" i="4"/>
  <c r="AF1136" i="4"/>
  <c r="AF1135" i="4"/>
  <c r="AF1134" i="4"/>
  <c r="AF1133" i="4"/>
  <c r="AF1132" i="4"/>
  <c r="AF1131" i="4"/>
  <c r="AF1130" i="4"/>
  <c r="AF1129" i="4"/>
  <c r="AF1128" i="4"/>
  <c r="AF1127" i="4"/>
  <c r="AG1127" i="4" s="1"/>
  <c r="AJ1127" i="4" s="1"/>
  <c r="AF1126" i="4"/>
  <c r="AF1125" i="4"/>
  <c r="AF1124" i="4"/>
  <c r="AG1124" i="4" s="1"/>
  <c r="AJ1124" i="4" s="1"/>
  <c r="AF1123" i="4"/>
  <c r="AG1123" i="4" s="1"/>
  <c r="AJ1123" i="4" s="1"/>
  <c r="AF1122" i="4"/>
  <c r="AG1122" i="4" s="1"/>
  <c r="AJ1122" i="4" s="1"/>
  <c r="AF1121" i="4"/>
  <c r="AG1121" i="4" s="1"/>
  <c r="AJ1121" i="4" s="1"/>
  <c r="AF1120" i="4"/>
  <c r="AG1120" i="4" s="1"/>
  <c r="AJ1120" i="4" s="1"/>
  <c r="AF1119" i="4"/>
  <c r="AG1119" i="4" s="1"/>
  <c r="AJ1119" i="4" s="1"/>
  <c r="AF1118" i="4"/>
  <c r="AG1118" i="4" s="1"/>
  <c r="AJ1118" i="4" s="1"/>
  <c r="AF1117" i="4"/>
  <c r="AG1117" i="4" s="1"/>
  <c r="AJ1117" i="4" s="1"/>
  <c r="AF1116" i="4"/>
  <c r="AG1116" i="4" s="1"/>
  <c r="AJ1116" i="4" s="1"/>
  <c r="AF1115" i="4"/>
  <c r="AG1115" i="4" s="1"/>
  <c r="AJ1115" i="4" s="1"/>
  <c r="AF1114" i="4"/>
  <c r="AG1114" i="4" s="1"/>
  <c r="AF1113" i="4"/>
  <c r="AF1111" i="4"/>
  <c r="AF1110" i="4"/>
  <c r="AG1110" i="4" s="1"/>
  <c r="AJ1110" i="4" s="1"/>
  <c r="AF1109" i="4"/>
  <c r="AF1108" i="4"/>
  <c r="AF1107" i="4"/>
  <c r="AF1106" i="4"/>
  <c r="AF1105" i="4"/>
  <c r="AF1104" i="4"/>
  <c r="AF1103" i="4"/>
  <c r="AG1103" i="4" s="1"/>
  <c r="AJ1103" i="4" s="1"/>
  <c r="AF1102" i="4"/>
  <c r="AG1102" i="4" s="1"/>
  <c r="AJ1102" i="4" s="1"/>
  <c r="AF1101" i="4"/>
  <c r="AF1100" i="4"/>
  <c r="AF1099" i="4"/>
  <c r="AF1098" i="4"/>
  <c r="AF1097" i="4"/>
  <c r="AF1096" i="4"/>
  <c r="AF1095" i="4"/>
  <c r="AF1094" i="4"/>
  <c r="AF1093" i="4"/>
  <c r="AF1092" i="4"/>
  <c r="AF1091" i="4"/>
  <c r="AG1091" i="4" s="1"/>
  <c r="AJ1091" i="4" s="1"/>
  <c r="AF1090" i="4"/>
  <c r="AG1090" i="4" s="1"/>
  <c r="AJ1090" i="4" s="1"/>
  <c r="AF1089" i="4"/>
  <c r="AG1089" i="4" s="1"/>
  <c r="AJ1089" i="4" s="1"/>
  <c r="AF1088" i="4"/>
  <c r="AG1088" i="4" s="1"/>
  <c r="AJ1088" i="4" s="1"/>
  <c r="AF1087" i="4"/>
  <c r="AG1087" i="4" s="1"/>
  <c r="AJ1087" i="4" s="1"/>
  <c r="AF1086" i="4"/>
  <c r="AG1086" i="4" s="1"/>
  <c r="AJ1086" i="4" s="1"/>
  <c r="AF1085" i="4"/>
  <c r="AG1085" i="4" s="1"/>
  <c r="AJ1085" i="4" s="1"/>
  <c r="AF1084" i="4"/>
  <c r="AG1084" i="4" s="1"/>
  <c r="AF1083" i="4"/>
  <c r="AF1081" i="4"/>
  <c r="AF1080" i="4"/>
  <c r="AF1079" i="4"/>
  <c r="AG1079" i="4" s="1"/>
  <c r="AJ1079" i="4" s="1"/>
  <c r="AF1078" i="4"/>
  <c r="AF1077" i="4"/>
  <c r="AF1076" i="4"/>
  <c r="AF1075" i="4"/>
  <c r="AF1074" i="4"/>
  <c r="AF1073" i="4"/>
  <c r="AF1072" i="4"/>
  <c r="AG1072" i="4" s="1"/>
  <c r="AJ1072" i="4" s="1"/>
  <c r="AF1071" i="4"/>
  <c r="AF1070" i="4"/>
  <c r="AF1069" i="4"/>
  <c r="AF1068" i="4"/>
  <c r="AF1067" i="4"/>
  <c r="AG1067" i="4" s="1"/>
  <c r="AJ1067" i="4" s="1"/>
  <c r="AF1066" i="4"/>
  <c r="AF1065" i="4"/>
  <c r="AF1064" i="4"/>
  <c r="AF1063" i="4"/>
  <c r="AF1062" i="4"/>
  <c r="AF1061" i="4"/>
  <c r="AF1060" i="4"/>
  <c r="AF1059" i="4"/>
  <c r="AF1058" i="4"/>
  <c r="AF1057" i="4"/>
  <c r="AF1056" i="4"/>
  <c r="AF1055" i="4"/>
  <c r="AG1055" i="4" s="1"/>
  <c r="AJ1055" i="4" s="1"/>
  <c r="AF1054" i="4"/>
  <c r="AF1053" i="4"/>
  <c r="AG1053" i="4" s="1"/>
  <c r="AJ1053" i="4" s="1"/>
  <c r="AF1052" i="4"/>
  <c r="AF1051" i="4"/>
  <c r="AG1051" i="4" s="1"/>
  <c r="AJ1051" i="4" s="1"/>
  <c r="AF1050" i="4"/>
  <c r="AG1050" i="4" s="1"/>
  <c r="AJ1050" i="4" s="1"/>
  <c r="AF1049" i="4"/>
  <c r="AG1049" i="4" s="1"/>
  <c r="AJ1049" i="4" s="1"/>
  <c r="AF1048" i="4"/>
  <c r="AG1048" i="4" s="1"/>
  <c r="AJ1048" i="4" s="1"/>
  <c r="AF1047" i="4"/>
  <c r="AG1047" i="4" s="1"/>
  <c r="AJ1047" i="4" s="1"/>
  <c r="AF1046" i="4"/>
  <c r="AG1046" i="4" s="1"/>
  <c r="AJ1046" i="4" s="1"/>
  <c r="AF1045" i="4"/>
  <c r="AG1045" i="4" s="1"/>
  <c r="AF1044" i="4"/>
  <c r="AF1042" i="4"/>
  <c r="AF1041" i="4"/>
  <c r="AF1040" i="4"/>
  <c r="AF1039" i="4"/>
  <c r="AF1038" i="4"/>
  <c r="AF1037" i="4"/>
  <c r="AF1036" i="4"/>
  <c r="AF1035" i="4"/>
  <c r="AF1034" i="4"/>
  <c r="AF1033" i="4"/>
  <c r="AF1032" i="4"/>
  <c r="AF1031" i="4"/>
  <c r="AF1030" i="4"/>
  <c r="AG1030" i="4" s="1"/>
  <c r="AJ1030" i="4" s="1"/>
  <c r="AF1029" i="4"/>
  <c r="AG1029" i="4" s="1"/>
  <c r="AJ1029" i="4" s="1"/>
  <c r="AF1028" i="4"/>
  <c r="AG1028" i="4" s="1"/>
  <c r="AJ1028" i="4" s="1"/>
  <c r="AF1027" i="4"/>
  <c r="AG1027" i="4" s="1"/>
  <c r="AJ1027" i="4" s="1"/>
  <c r="AF1026" i="4"/>
  <c r="AG1026" i="4" s="1"/>
  <c r="AJ1026" i="4" s="1"/>
  <c r="AF1025" i="4"/>
  <c r="AG1025" i="4" s="1"/>
  <c r="AF1024" i="4"/>
  <c r="AF1022" i="4"/>
  <c r="AF1021" i="4"/>
  <c r="AF1020" i="4"/>
  <c r="AF1019" i="4"/>
  <c r="AF1018" i="4"/>
  <c r="AF1017" i="4"/>
  <c r="AG1017" i="4" s="1"/>
  <c r="AJ1017" i="4" s="1"/>
  <c r="AF1016" i="4"/>
  <c r="AF1015" i="4"/>
  <c r="AF1014" i="4"/>
  <c r="AG1014" i="4" s="1"/>
  <c r="AJ1014" i="4" s="1"/>
  <c r="AF1013" i="4"/>
  <c r="AF1012" i="4"/>
  <c r="AG1012" i="4" s="1"/>
  <c r="AJ1012" i="4" s="1"/>
  <c r="AF1011" i="4"/>
  <c r="AF1010" i="4"/>
  <c r="AF1009" i="4"/>
  <c r="AF1008" i="4"/>
  <c r="AF1007" i="4"/>
  <c r="AF1006" i="4"/>
  <c r="AG1006" i="4" s="1"/>
  <c r="AJ1006" i="4" s="1"/>
  <c r="AF1005" i="4"/>
  <c r="AG1005" i="4" s="1"/>
  <c r="AJ1005" i="4" s="1"/>
  <c r="AF1004" i="4"/>
  <c r="AG1004" i="4" s="1"/>
  <c r="AJ1004" i="4" s="1"/>
  <c r="AF1003" i="4"/>
  <c r="AG1003" i="4" s="1"/>
  <c r="AJ1003" i="4" s="1"/>
  <c r="AF1002" i="4"/>
  <c r="AG1002" i="4" s="1"/>
  <c r="AJ1002" i="4" s="1"/>
  <c r="AF1001" i="4"/>
  <c r="AG1001" i="4" s="1"/>
  <c r="AJ1001" i="4" s="1"/>
  <c r="AF1000" i="4"/>
  <c r="AG1000" i="4" s="1"/>
  <c r="AJ1000" i="4" s="1"/>
  <c r="AF999" i="4"/>
  <c r="AG999" i="4" s="1"/>
  <c r="AJ999" i="4" s="1"/>
  <c r="AF998" i="4"/>
  <c r="AG998" i="4" s="1"/>
  <c r="AJ998" i="4" s="1"/>
  <c r="AF997" i="4"/>
  <c r="AG997" i="4" s="1"/>
  <c r="AJ997" i="4" s="1"/>
  <c r="AF996" i="4"/>
  <c r="AG996" i="4" s="1"/>
  <c r="AJ996" i="4" s="1"/>
  <c r="AF995" i="4"/>
  <c r="AG995" i="4" s="1"/>
  <c r="AF994" i="4"/>
  <c r="AF992" i="4"/>
  <c r="AF991" i="4"/>
  <c r="AF990" i="4"/>
  <c r="AG990" i="4" s="1"/>
  <c r="AJ990" i="4" s="1"/>
  <c r="AF989" i="4"/>
  <c r="AF988" i="4"/>
  <c r="AF987" i="4"/>
  <c r="AF986" i="4"/>
  <c r="AF985" i="4"/>
  <c r="AF984" i="4"/>
  <c r="AF983" i="4"/>
  <c r="AF982" i="4"/>
  <c r="AF981" i="4"/>
  <c r="AF980" i="4"/>
  <c r="AF979" i="4"/>
  <c r="AF978" i="4"/>
  <c r="AF977" i="4"/>
  <c r="AG977" i="4" s="1"/>
  <c r="AJ977" i="4" s="1"/>
  <c r="AF976" i="4"/>
  <c r="AF975" i="4"/>
  <c r="AG975" i="4" s="1"/>
  <c r="AJ975" i="4" s="1"/>
  <c r="AF974" i="4"/>
  <c r="AF973" i="4"/>
  <c r="AG973" i="4" s="1"/>
  <c r="AJ973" i="4" s="1"/>
  <c r="AF972" i="4"/>
  <c r="AF971" i="4"/>
  <c r="AG971" i="4" s="1"/>
  <c r="AJ971" i="4" s="1"/>
  <c r="AF970" i="4"/>
  <c r="AG970" i="4" s="1"/>
  <c r="AJ970" i="4" s="1"/>
  <c r="AF969" i="4"/>
  <c r="AF968" i="4"/>
  <c r="AF967" i="4"/>
  <c r="AF966" i="4"/>
  <c r="AF965" i="4"/>
  <c r="AF964" i="4"/>
  <c r="AF963" i="4"/>
  <c r="AF962" i="4"/>
  <c r="AF961" i="4"/>
  <c r="AF960" i="4"/>
  <c r="AG960" i="4" s="1"/>
  <c r="AJ960" i="4" s="1"/>
  <c r="AF959" i="4"/>
  <c r="AG959" i="4" s="1"/>
  <c r="AJ959" i="4" s="1"/>
  <c r="AF958" i="4"/>
  <c r="AG958" i="4" s="1"/>
  <c r="AJ958" i="4" s="1"/>
  <c r="AF957" i="4"/>
  <c r="AG957" i="4" s="1"/>
  <c r="AJ957" i="4" s="1"/>
  <c r="AF956" i="4"/>
  <c r="AG956" i="4" s="1"/>
  <c r="AJ956" i="4" s="1"/>
  <c r="AF955" i="4"/>
  <c r="AG955" i="4" s="1"/>
  <c r="AJ955" i="4" s="1"/>
  <c r="AF954" i="4"/>
  <c r="AG954" i="4" s="1"/>
  <c r="AJ954" i="4" s="1"/>
  <c r="AF953" i="4"/>
  <c r="AG953" i="4" s="1"/>
  <c r="AF952" i="4"/>
  <c r="AF950" i="4"/>
  <c r="AF949" i="4"/>
  <c r="AF948" i="4"/>
  <c r="AF947" i="4"/>
  <c r="AG947" i="4" s="1"/>
  <c r="AJ947" i="4" s="1"/>
  <c r="AF946" i="4"/>
  <c r="AF945" i="4"/>
  <c r="AF944" i="4"/>
  <c r="AF943" i="4"/>
  <c r="AG943" i="4" s="1"/>
  <c r="AJ943" i="4" s="1"/>
  <c r="AF942" i="4"/>
  <c r="AF941" i="4"/>
  <c r="AG941" i="4" s="1"/>
  <c r="AJ941" i="4" s="1"/>
  <c r="AF940" i="4"/>
  <c r="AF939" i="4"/>
  <c r="AF938" i="4"/>
  <c r="AF937" i="4"/>
  <c r="AF936" i="4"/>
  <c r="AF935" i="4"/>
  <c r="AF934" i="4"/>
  <c r="AF933" i="4"/>
  <c r="AF932" i="4"/>
  <c r="AF931" i="4"/>
  <c r="AF930" i="4"/>
  <c r="AF929" i="4"/>
  <c r="AF928" i="4"/>
  <c r="AF927" i="4"/>
  <c r="AF926" i="4"/>
  <c r="AF925" i="4"/>
  <c r="AG925" i="4" s="1"/>
  <c r="AJ925" i="4" s="1"/>
  <c r="AF924" i="4"/>
  <c r="AG924" i="4" s="1"/>
  <c r="AJ924" i="4" s="1"/>
  <c r="AF923" i="4"/>
  <c r="AG923" i="4" s="1"/>
  <c r="AJ923" i="4" s="1"/>
  <c r="AF922" i="4"/>
  <c r="AG922" i="4" s="1"/>
  <c r="AJ922" i="4" s="1"/>
  <c r="AF921" i="4"/>
  <c r="AG921" i="4" s="1"/>
  <c r="AJ921" i="4" s="1"/>
  <c r="AF920" i="4"/>
  <c r="AG920" i="4" s="1"/>
  <c r="AJ920" i="4" s="1"/>
  <c r="AF919" i="4"/>
  <c r="AG919" i="4" s="1"/>
  <c r="AJ919" i="4" s="1"/>
  <c r="AF918" i="4"/>
  <c r="AG918" i="4" s="1"/>
  <c r="AJ918" i="4" s="1"/>
  <c r="AF917" i="4"/>
  <c r="AG917" i="4" s="1"/>
  <c r="AJ917" i="4" s="1"/>
  <c r="AF916" i="4"/>
  <c r="AG916" i="4" s="1"/>
  <c r="AJ916" i="4" s="1"/>
  <c r="AF915" i="4"/>
  <c r="AG915" i="4" s="1"/>
  <c r="AJ915" i="4" s="1"/>
  <c r="AF914" i="4"/>
  <c r="AG914" i="4" s="1"/>
  <c r="AF913" i="4"/>
  <c r="AF911" i="4"/>
  <c r="AF910" i="4"/>
  <c r="AF909" i="4"/>
  <c r="AG909" i="4" s="1"/>
  <c r="AJ909" i="4" s="1"/>
  <c r="AF908" i="4"/>
  <c r="AF907" i="4"/>
  <c r="AF906" i="4"/>
  <c r="AF905" i="4"/>
  <c r="AF904" i="4"/>
  <c r="AF903" i="4"/>
  <c r="AF902" i="4"/>
  <c r="AF901" i="4"/>
  <c r="AG901" i="4" s="1"/>
  <c r="AJ901" i="4" s="1"/>
  <c r="AF900" i="4"/>
  <c r="AF899" i="4"/>
  <c r="AF898" i="4"/>
  <c r="AF897" i="4"/>
  <c r="AF896" i="4"/>
  <c r="AF895" i="4"/>
  <c r="AF894" i="4"/>
  <c r="AF893" i="4"/>
  <c r="AF892" i="4"/>
  <c r="AF891" i="4"/>
  <c r="AF890" i="4"/>
  <c r="AF889" i="4"/>
  <c r="AG889" i="4" s="1"/>
  <c r="AJ889" i="4" s="1"/>
  <c r="AF888" i="4"/>
  <c r="AG888" i="4" s="1"/>
  <c r="AJ888" i="4" s="1"/>
  <c r="AF887" i="4"/>
  <c r="AG887" i="4" s="1"/>
  <c r="AJ887" i="4" s="1"/>
  <c r="AF886" i="4"/>
  <c r="AG886" i="4" s="1"/>
  <c r="AJ886" i="4" s="1"/>
  <c r="AF885" i="4"/>
  <c r="AG885" i="4" s="1"/>
  <c r="AJ885" i="4" s="1"/>
  <c r="AF884" i="4"/>
  <c r="AG884" i="4" s="1"/>
  <c r="AJ884" i="4" s="1"/>
  <c r="AF883" i="4"/>
  <c r="AG883" i="4" s="1"/>
  <c r="AJ883" i="4" s="1"/>
  <c r="AF882" i="4"/>
  <c r="AG882" i="4" s="1"/>
  <c r="AJ882" i="4" s="1"/>
  <c r="AF881" i="4"/>
  <c r="AG881" i="4" s="1"/>
  <c r="AJ881" i="4" s="1"/>
  <c r="AF880" i="4"/>
  <c r="AG880" i="4" s="1"/>
  <c r="AJ880" i="4" s="1"/>
  <c r="AF879" i="4"/>
  <c r="AG879" i="4" s="1"/>
  <c r="AJ879" i="4" s="1"/>
  <c r="AF878" i="4"/>
  <c r="AG878" i="4" s="1"/>
  <c r="AF877" i="4"/>
  <c r="AF875" i="4"/>
  <c r="AF874" i="4"/>
  <c r="AF873" i="4"/>
  <c r="AF872" i="4"/>
  <c r="AF871" i="4"/>
  <c r="AF870" i="4"/>
  <c r="AF869" i="4"/>
  <c r="AF868" i="4"/>
  <c r="AF867" i="4"/>
  <c r="AG867" i="4" s="1"/>
  <c r="AJ867" i="4" s="1"/>
  <c r="AF866" i="4"/>
  <c r="AF865" i="4"/>
  <c r="AF864" i="4"/>
  <c r="AF863" i="4"/>
  <c r="AF862" i="4"/>
  <c r="AF861" i="4"/>
  <c r="AG861" i="4" s="1"/>
  <c r="AJ861" i="4" s="1"/>
  <c r="AF860" i="4"/>
  <c r="AG860" i="4" s="1"/>
  <c r="AJ860" i="4" s="1"/>
  <c r="AF859" i="4"/>
  <c r="AG859" i="4" s="1"/>
  <c r="AJ859" i="4" s="1"/>
  <c r="AF858" i="4"/>
  <c r="AG858" i="4" s="1"/>
  <c r="AJ858" i="4" s="1"/>
  <c r="AF857" i="4"/>
  <c r="AG857" i="4" s="1"/>
  <c r="AJ857" i="4" s="1"/>
  <c r="AF856" i="4"/>
  <c r="AG856" i="4" s="1"/>
  <c r="AJ856" i="4" s="1"/>
  <c r="AF855" i="4"/>
  <c r="AG855" i="4" s="1"/>
  <c r="AJ855" i="4" s="1"/>
  <c r="AF854" i="4"/>
  <c r="AG854" i="4" s="1"/>
  <c r="AJ854" i="4" s="1"/>
  <c r="AF853" i="4"/>
  <c r="AG853" i="4" s="1"/>
  <c r="AJ853" i="4" s="1"/>
  <c r="AF852" i="4"/>
  <c r="AG852" i="4" s="1"/>
  <c r="AJ852" i="4" s="1"/>
  <c r="AF851" i="4"/>
  <c r="AG851" i="4" s="1"/>
  <c r="AJ851" i="4" s="1"/>
  <c r="AF850" i="4"/>
  <c r="AG850" i="4" s="1"/>
  <c r="AF846" i="4"/>
  <c r="AF845" i="4"/>
  <c r="AF844" i="4"/>
  <c r="AF843" i="4"/>
  <c r="AF842" i="4"/>
  <c r="AG842" i="4" s="1"/>
  <c r="AJ842" i="4" s="1"/>
  <c r="AF841" i="4"/>
  <c r="AF840" i="4"/>
  <c r="AF839" i="4"/>
  <c r="AF838" i="4"/>
  <c r="AF837" i="4"/>
  <c r="AF836" i="4"/>
  <c r="AF835" i="4"/>
  <c r="AF834" i="4"/>
  <c r="AF833" i="4"/>
  <c r="AF832" i="4"/>
  <c r="AG832" i="4" s="1"/>
  <c r="AJ832" i="4" s="1"/>
  <c r="AF831" i="4"/>
  <c r="AG831" i="4" s="1"/>
  <c r="AJ831" i="4" s="1"/>
  <c r="AF830" i="4"/>
  <c r="AG830" i="4" s="1"/>
  <c r="AJ830" i="4" s="1"/>
  <c r="AF829" i="4"/>
  <c r="AG829" i="4" s="1"/>
  <c r="AJ829" i="4" s="1"/>
  <c r="AF828" i="4"/>
  <c r="AG828" i="4" s="1"/>
  <c r="AJ828" i="4" s="1"/>
  <c r="AF827" i="4"/>
  <c r="AG827" i="4" s="1"/>
  <c r="AJ827" i="4" s="1"/>
  <c r="AF826" i="4"/>
  <c r="AG826" i="4" s="1"/>
  <c r="AJ826" i="4" s="1"/>
  <c r="AF825" i="4"/>
  <c r="AG825" i="4" s="1"/>
  <c r="AJ825" i="4" s="1"/>
  <c r="AF824" i="4"/>
  <c r="AG824" i="4" s="1"/>
  <c r="AJ824" i="4" s="1"/>
  <c r="AF823" i="4"/>
  <c r="AG823" i="4" s="1"/>
  <c r="AJ823" i="4" s="1"/>
  <c r="AF822" i="4"/>
  <c r="AG822" i="4" s="1"/>
  <c r="AF819" i="4"/>
  <c r="AF818" i="4"/>
  <c r="AF817" i="4"/>
  <c r="AF816" i="4"/>
  <c r="AF815" i="4"/>
  <c r="AF814" i="4"/>
  <c r="AG814" i="4" s="1"/>
  <c r="AJ814" i="4" s="1"/>
  <c r="AF813" i="4"/>
  <c r="AF812" i="4"/>
  <c r="AF811" i="4"/>
  <c r="AG811" i="4" s="1"/>
  <c r="AJ811" i="4" s="1"/>
  <c r="AF810" i="4"/>
  <c r="AF809" i="4"/>
  <c r="AF808" i="4"/>
  <c r="AF807" i="4"/>
  <c r="AF806" i="4"/>
  <c r="AF805" i="4"/>
  <c r="AF804" i="4"/>
  <c r="AF803" i="4"/>
  <c r="AF802" i="4"/>
  <c r="AF801" i="4"/>
  <c r="AF800" i="4"/>
  <c r="AF799" i="4"/>
  <c r="AG799" i="4" s="1"/>
  <c r="AJ799" i="4" s="1"/>
  <c r="AF798" i="4"/>
  <c r="AG798" i="4" s="1"/>
  <c r="AJ798" i="4" s="1"/>
  <c r="AF797" i="4"/>
  <c r="AG797" i="4" s="1"/>
  <c r="AJ797" i="4" s="1"/>
  <c r="AF796" i="4"/>
  <c r="AG796" i="4" s="1"/>
  <c r="AJ796" i="4" s="1"/>
  <c r="AF795" i="4"/>
  <c r="AG795" i="4" s="1"/>
  <c r="AJ795" i="4" s="1"/>
  <c r="AF794" i="4"/>
  <c r="AG794" i="4" s="1"/>
  <c r="AJ794" i="4" s="1"/>
  <c r="AF793" i="4"/>
  <c r="AG793" i="4" s="1"/>
  <c r="AJ793" i="4" s="1"/>
  <c r="AF792" i="4"/>
  <c r="AG792" i="4" s="1"/>
  <c r="AJ792" i="4" s="1"/>
  <c r="AF791" i="4"/>
  <c r="AG791" i="4" s="1"/>
  <c r="AF790" i="4"/>
  <c r="AF788" i="4"/>
  <c r="AF787" i="4"/>
  <c r="AF786" i="4"/>
  <c r="AF785" i="4"/>
  <c r="AF784" i="4"/>
  <c r="AF783" i="4"/>
  <c r="AF782" i="4"/>
  <c r="AG782" i="4" s="1"/>
  <c r="AJ782" i="4" s="1"/>
  <c r="AF781" i="4"/>
  <c r="AF780" i="4"/>
  <c r="AF779" i="4"/>
  <c r="AF778" i="4"/>
  <c r="AF777" i="4"/>
  <c r="AF776" i="4"/>
  <c r="AF775" i="4"/>
  <c r="AF774" i="4"/>
  <c r="AF773" i="4"/>
  <c r="AF772" i="4"/>
  <c r="AF771" i="4"/>
  <c r="AF770" i="4"/>
  <c r="AG770" i="4" s="1"/>
  <c r="AJ770" i="4" s="1"/>
  <c r="AF769" i="4"/>
  <c r="AG769" i="4" s="1"/>
  <c r="AJ769" i="4" s="1"/>
  <c r="AF768" i="4"/>
  <c r="AG768" i="4" s="1"/>
  <c r="AJ768" i="4" s="1"/>
  <c r="AF767" i="4"/>
  <c r="AG767" i="4" s="1"/>
  <c r="AJ767" i="4" s="1"/>
  <c r="AF766" i="4"/>
  <c r="AG766" i="4" s="1"/>
  <c r="AJ766" i="4" s="1"/>
  <c r="AF765" i="4"/>
  <c r="AG765" i="4" s="1"/>
  <c r="AJ765" i="4" s="1"/>
  <c r="AF764" i="4"/>
  <c r="AG764" i="4" s="1"/>
  <c r="AJ764" i="4" s="1"/>
  <c r="AF763" i="4"/>
  <c r="AG763" i="4" s="1"/>
  <c r="AJ763" i="4" s="1"/>
  <c r="AF762" i="4"/>
  <c r="AG762" i="4" s="1"/>
  <c r="AF761" i="4"/>
  <c r="AF759" i="4"/>
  <c r="AF758" i="4"/>
  <c r="AF757" i="4"/>
  <c r="AF756" i="4"/>
  <c r="AF755" i="4"/>
  <c r="AG755" i="4" s="1"/>
  <c r="AJ755" i="4" s="1"/>
  <c r="AF754" i="4"/>
  <c r="AF753" i="4"/>
  <c r="AF752" i="4"/>
  <c r="AF751" i="4"/>
  <c r="AF750" i="4"/>
  <c r="AF749" i="4"/>
  <c r="AF748" i="4"/>
  <c r="AF747" i="4"/>
  <c r="AF746" i="4"/>
  <c r="AG746" i="4" s="1"/>
  <c r="AJ746" i="4" s="1"/>
  <c r="AF745" i="4"/>
  <c r="AG745" i="4" s="1"/>
  <c r="AJ745" i="4" s="1"/>
  <c r="AF744" i="4"/>
  <c r="AG744" i="4" s="1"/>
  <c r="AJ744" i="4" s="1"/>
  <c r="AF743" i="4"/>
  <c r="AG743" i="4" s="1"/>
  <c r="AJ743" i="4" s="1"/>
  <c r="AF742" i="4"/>
  <c r="AG742" i="4" s="1"/>
  <c r="AJ742" i="4" s="1"/>
  <c r="AF741" i="4"/>
  <c r="AG741" i="4" s="1"/>
  <c r="AJ741" i="4" s="1"/>
  <c r="AF740" i="4"/>
  <c r="AG740" i="4" s="1"/>
  <c r="AF739" i="4"/>
  <c r="AF737" i="4"/>
  <c r="AF736" i="4"/>
  <c r="AF735" i="4"/>
  <c r="AG735" i="4" s="1"/>
  <c r="AJ735" i="4" s="1"/>
  <c r="AF734" i="4"/>
  <c r="AF733" i="4"/>
  <c r="AF732" i="4"/>
  <c r="AG732" i="4" s="1"/>
  <c r="AJ732" i="4" s="1"/>
  <c r="AF731" i="4"/>
  <c r="AF730" i="4"/>
  <c r="AF729" i="4"/>
  <c r="AG729" i="4" s="1"/>
  <c r="AJ729" i="4" s="1"/>
  <c r="AF728" i="4"/>
  <c r="AG728" i="4" s="1"/>
  <c r="AJ728" i="4" s="1"/>
  <c r="AF727" i="4"/>
  <c r="AG727" i="4" s="1"/>
  <c r="AJ727" i="4" s="1"/>
  <c r="AF726" i="4"/>
  <c r="AG726" i="4" s="1"/>
  <c r="AJ726" i="4" s="1"/>
  <c r="AF725" i="4"/>
  <c r="AG725" i="4" s="1"/>
  <c r="AJ725" i="4" s="1"/>
  <c r="AF724" i="4"/>
  <c r="AG724" i="4" s="1"/>
  <c r="AJ724" i="4" s="1"/>
  <c r="AF723" i="4"/>
  <c r="AG723" i="4" s="1"/>
  <c r="AF722" i="4"/>
  <c r="AF720" i="4"/>
  <c r="AF719" i="4"/>
  <c r="AF718" i="4"/>
  <c r="AF717" i="4"/>
  <c r="AG717" i="4" s="1"/>
  <c r="AJ717" i="4" s="1"/>
  <c r="AF716" i="4"/>
  <c r="AF715" i="4"/>
  <c r="AF714" i="4"/>
  <c r="AF713" i="4"/>
  <c r="AF712" i="4"/>
  <c r="AF711" i="4"/>
  <c r="AF710" i="4"/>
  <c r="AF709" i="4"/>
  <c r="AF708" i="4"/>
  <c r="AF707" i="4"/>
  <c r="AF706" i="4"/>
  <c r="AF705" i="4"/>
  <c r="AG705" i="4" s="1"/>
  <c r="AJ705" i="4" s="1"/>
  <c r="AF704" i="4"/>
  <c r="AG704" i="4" s="1"/>
  <c r="AJ704" i="4" s="1"/>
  <c r="AF703" i="4"/>
  <c r="AG703" i="4" s="1"/>
  <c r="AJ703" i="4" s="1"/>
  <c r="AF702" i="4"/>
  <c r="AG702" i="4" s="1"/>
  <c r="AF701" i="4"/>
  <c r="AF699" i="4"/>
  <c r="AF698" i="4"/>
  <c r="AF697" i="4"/>
  <c r="AF696" i="4"/>
  <c r="AF695" i="4"/>
  <c r="AF694" i="4"/>
  <c r="AF693" i="4"/>
  <c r="AF692" i="4"/>
  <c r="AG692" i="4" s="1"/>
  <c r="AJ692" i="4" s="1"/>
  <c r="AF691" i="4"/>
  <c r="AF690" i="4"/>
  <c r="AG690" i="4" s="1"/>
  <c r="AJ690" i="4" s="1"/>
  <c r="AF689" i="4"/>
  <c r="AF688" i="4"/>
  <c r="AF687" i="4"/>
  <c r="AF686" i="4"/>
  <c r="AF685" i="4"/>
  <c r="AG685" i="4" s="1"/>
  <c r="AJ685" i="4" s="1"/>
  <c r="AF684" i="4"/>
  <c r="AG684" i="4" s="1"/>
  <c r="AJ684" i="4" s="1"/>
  <c r="AF683" i="4"/>
  <c r="AG683" i="4" s="1"/>
  <c r="AJ683" i="4" s="1"/>
  <c r="AF682" i="4"/>
  <c r="AG682" i="4" s="1"/>
  <c r="AF681" i="4"/>
  <c r="AF679" i="4"/>
  <c r="AF678" i="4"/>
  <c r="AF677" i="4"/>
  <c r="AF676" i="4"/>
  <c r="AF675" i="4"/>
  <c r="AF674" i="4"/>
  <c r="AG674" i="4" s="1"/>
  <c r="AJ674" i="4" s="1"/>
  <c r="AF673" i="4"/>
  <c r="AF672" i="4"/>
  <c r="AF671" i="4"/>
  <c r="AF670" i="4"/>
  <c r="AG670" i="4" s="1"/>
  <c r="AJ670" i="4" s="1"/>
  <c r="AF669" i="4"/>
  <c r="AF668" i="4"/>
  <c r="AF667" i="4"/>
  <c r="AG667" i="4" s="1"/>
  <c r="AJ667" i="4" s="1"/>
  <c r="AF666" i="4"/>
  <c r="AG666" i="4" s="1"/>
  <c r="AJ666" i="4" s="1"/>
  <c r="AF665" i="4"/>
  <c r="AG665" i="4" s="1"/>
  <c r="AJ665" i="4" s="1"/>
  <c r="AF664" i="4"/>
  <c r="AG664" i="4" s="1"/>
  <c r="AJ664" i="4" s="1"/>
  <c r="AF663" i="4"/>
  <c r="AG663" i="4" s="1"/>
  <c r="AJ663" i="4" s="1"/>
  <c r="AF662" i="4"/>
  <c r="AG662" i="4" s="1"/>
  <c r="AJ662" i="4" s="1"/>
  <c r="AF661" i="4"/>
  <c r="AG661" i="4" s="1"/>
  <c r="AF660" i="4"/>
  <c r="AF658" i="4"/>
  <c r="AF657" i="4"/>
  <c r="AF656" i="4"/>
  <c r="AF655" i="4"/>
  <c r="AF654" i="4"/>
  <c r="AF653" i="4"/>
  <c r="AF652" i="4"/>
  <c r="AF651" i="4"/>
  <c r="AF650" i="4"/>
  <c r="AG650" i="4" s="1"/>
  <c r="AJ650" i="4" s="1"/>
  <c r="AF649" i="4"/>
  <c r="AG649" i="4" s="1"/>
  <c r="AJ649" i="4" s="1"/>
  <c r="AF648" i="4"/>
  <c r="AF647" i="4"/>
  <c r="AF646" i="4"/>
  <c r="AF645" i="4"/>
  <c r="AF644" i="4"/>
  <c r="AF643" i="4"/>
  <c r="AF642" i="4"/>
  <c r="AG642" i="4" s="1"/>
  <c r="AJ642" i="4" s="1"/>
  <c r="AF641" i="4"/>
  <c r="AF640" i="4"/>
  <c r="AF639" i="4"/>
  <c r="AF638" i="4"/>
  <c r="AF637" i="4"/>
  <c r="AG637" i="4" s="1"/>
  <c r="AJ637" i="4" s="1"/>
  <c r="AF636" i="4"/>
  <c r="AF635" i="4"/>
  <c r="AF634" i="4"/>
  <c r="AF633" i="4"/>
  <c r="AF632" i="4"/>
  <c r="AF631" i="4"/>
  <c r="AF630" i="4"/>
  <c r="AF629" i="4"/>
  <c r="AG629" i="4" s="1"/>
  <c r="AJ629" i="4" s="1"/>
  <c r="AF628" i="4"/>
  <c r="AG628" i="4" s="1"/>
  <c r="AJ628" i="4" s="1"/>
  <c r="AF627" i="4"/>
  <c r="AG627" i="4" s="1"/>
  <c r="AJ627" i="4" s="1"/>
  <c r="AF626" i="4"/>
  <c r="AF625" i="4"/>
  <c r="AG625" i="4" s="1"/>
  <c r="AJ625" i="4" s="1"/>
  <c r="AF624" i="4"/>
  <c r="AG624" i="4" s="1"/>
  <c r="AF623" i="4"/>
  <c r="AG623" i="4" s="1"/>
  <c r="AJ623" i="4" s="1"/>
  <c r="AF622" i="4"/>
  <c r="AF620" i="4"/>
  <c r="AF619" i="4"/>
  <c r="AG619" i="4" s="1"/>
  <c r="AJ619" i="4" s="1"/>
  <c r="AF618" i="4"/>
  <c r="AF617" i="4"/>
  <c r="AF616" i="4"/>
  <c r="AF615" i="4"/>
  <c r="AF614" i="4"/>
  <c r="AF613" i="4"/>
  <c r="AF612" i="4"/>
  <c r="AF611" i="4"/>
  <c r="AF610" i="4"/>
  <c r="AG610" i="4" s="1"/>
  <c r="AJ610" i="4" s="1"/>
  <c r="AF609" i="4"/>
  <c r="AG609" i="4" s="1"/>
  <c r="AJ609" i="4" s="1"/>
  <c r="AF608" i="4"/>
  <c r="AG608" i="4" s="1"/>
  <c r="AJ608" i="4" s="1"/>
  <c r="AF607" i="4"/>
  <c r="AG607" i="4" s="1"/>
  <c r="AJ607" i="4" s="1"/>
  <c r="AF606" i="4"/>
  <c r="AG606" i="4" s="1"/>
  <c r="AJ606" i="4" s="1"/>
  <c r="AF605" i="4"/>
  <c r="AG605" i="4" s="1"/>
  <c r="AF604" i="4"/>
  <c r="AF602" i="4"/>
  <c r="AG602" i="4" s="1"/>
  <c r="AJ602" i="4" s="1"/>
  <c r="AF601" i="4"/>
  <c r="AF600" i="4"/>
  <c r="AF599" i="4"/>
  <c r="AF598" i="4"/>
  <c r="AF597" i="4"/>
  <c r="AF596" i="4"/>
  <c r="AF595" i="4"/>
  <c r="AG595" i="4" s="1"/>
  <c r="AF594" i="4"/>
  <c r="AF593" i="4"/>
  <c r="AF592" i="4"/>
  <c r="AF591" i="4"/>
  <c r="AF590" i="4"/>
  <c r="AF589" i="4"/>
  <c r="AF588" i="4"/>
  <c r="AF587" i="4"/>
  <c r="AF586" i="4"/>
  <c r="AG586" i="4" s="1"/>
  <c r="AJ586" i="4" s="1"/>
  <c r="AF585" i="4"/>
  <c r="AG585" i="4" s="1"/>
  <c r="AJ585" i="4" s="1"/>
  <c r="AF584" i="4"/>
  <c r="AG584" i="4" s="1"/>
  <c r="AJ584" i="4" s="1"/>
  <c r="AF583" i="4"/>
  <c r="AG583" i="4" s="1"/>
  <c r="AF582" i="4"/>
  <c r="AF580" i="4"/>
  <c r="AF579" i="4"/>
  <c r="AF578" i="4"/>
  <c r="AF577" i="4"/>
  <c r="AF576" i="4"/>
  <c r="AF575" i="4"/>
  <c r="AF574" i="4"/>
  <c r="AF573" i="4"/>
  <c r="AF572" i="4"/>
  <c r="AF571" i="4"/>
  <c r="AF570" i="4"/>
  <c r="AG570" i="4" s="1"/>
  <c r="AJ570" i="4" s="1"/>
  <c r="AF569" i="4"/>
  <c r="AG569" i="4" s="1"/>
  <c r="AJ569" i="4" s="1"/>
  <c r="AF568" i="4"/>
  <c r="AG568" i="4" s="1"/>
  <c r="AF567" i="4"/>
  <c r="AF565" i="4"/>
  <c r="AF564" i="4"/>
  <c r="AF563" i="4"/>
  <c r="AF562" i="4"/>
  <c r="AF561" i="4"/>
  <c r="AF560" i="4"/>
  <c r="AF559" i="4"/>
  <c r="AF558" i="4"/>
  <c r="AF557" i="4"/>
  <c r="AF556" i="4"/>
  <c r="AF555" i="4"/>
  <c r="AG555" i="4" s="1"/>
  <c r="AJ555" i="4" s="1"/>
  <c r="AF554" i="4"/>
  <c r="AG554" i="4" s="1"/>
  <c r="AF553" i="4"/>
  <c r="AF551" i="4"/>
  <c r="AF550" i="4"/>
  <c r="AF549" i="4"/>
  <c r="AF548" i="4"/>
  <c r="AF547" i="4"/>
  <c r="AF546" i="4"/>
  <c r="AF545" i="4"/>
  <c r="AF544" i="4"/>
  <c r="AF543" i="4"/>
  <c r="AF542" i="4"/>
  <c r="AF541" i="4"/>
  <c r="AF540" i="4"/>
  <c r="AF539" i="4"/>
  <c r="AF538" i="4"/>
  <c r="AF537" i="4"/>
  <c r="AF536" i="4"/>
  <c r="AF535" i="4"/>
  <c r="AG535" i="4" s="1"/>
  <c r="AJ535" i="4" s="1"/>
  <c r="AF534" i="4"/>
  <c r="AG534" i="4" s="1"/>
  <c r="AJ534" i="4" s="1"/>
  <c r="AF533" i="4"/>
  <c r="AG533" i="4" s="1"/>
  <c r="AF532" i="4"/>
  <c r="AF530" i="4"/>
  <c r="AF529" i="4"/>
  <c r="AF528" i="4"/>
  <c r="AF527" i="4"/>
  <c r="AF526" i="4"/>
  <c r="AF525" i="4"/>
  <c r="AF524" i="4"/>
  <c r="AF523" i="4"/>
  <c r="AF522" i="4"/>
  <c r="AG522" i="4" s="1"/>
  <c r="AJ522" i="4" s="1"/>
  <c r="AF521" i="4"/>
  <c r="AG521" i="4" s="1"/>
  <c r="AJ521" i="4" s="1"/>
  <c r="AF520" i="4"/>
  <c r="AG520" i="4" s="1"/>
  <c r="AJ520" i="4" s="1"/>
  <c r="AF519" i="4"/>
  <c r="AG519" i="4" s="1"/>
  <c r="AJ519" i="4" s="1"/>
  <c r="AF518" i="4"/>
  <c r="AG518" i="4" s="1"/>
  <c r="AF517" i="4"/>
  <c r="AF515" i="4"/>
  <c r="AG515" i="4" s="1"/>
  <c r="AJ515" i="4" s="1"/>
  <c r="AF514" i="4"/>
  <c r="AF513" i="4"/>
  <c r="AF512" i="4"/>
  <c r="AF511" i="4"/>
  <c r="AF510" i="4"/>
  <c r="AF509" i="4"/>
  <c r="AF508" i="4"/>
  <c r="AF507" i="4"/>
  <c r="AF506" i="4"/>
  <c r="AF505" i="4"/>
  <c r="AF504" i="4"/>
  <c r="AF503" i="4"/>
  <c r="AF502" i="4"/>
  <c r="AF501" i="4"/>
  <c r="AG501" i="4" s="1"/>
  <c r="AJ501" i="4" s="1"/>
  <c r="AF500" i="4"/>
  <c r="AG500" i="4" s="1"/>
  <c r="AJ500" i="4" s="1"/>
  <c r="AF499" i="4"/>
  <c r="AG499" i="4" s="1"/>
  <c r="AJ499" i="4" s="1"/>
  <c r="AF498" i="4"/>
  <c r="AG498" i="4" s="1"/>
  <c r="AF497" i="4"/>
  <c r="AF495" i="4"/>
  <c r="AG495" i="4" s="1"/>
  <c r="AJ495" i="4" s="1"/>
  <c r="AF494" i="4"/>
  <c r="AF493" i="4"/>
  <c r="AF492" i="4"/>
  <c r="AF491" i="4"/>
  <c r="AF490" i="4"/>
  <c r="AF489" i="4"/>
  <c r="AF488" i="4"/>
  <c r="AF487" i="4"/>
  <c r="AF486" i="4"/>
  <c r="AF485" i="4"/>
  <c r="AF484" i="4"/>
  <c r="AF483" i="4"/>
  <c r="AF482" i="4"/>
  <c r="AF481" i="4"/>
  <c r="AF480" i="4"/>
  <c r="AG480" i="4" s="1"/>
  <c r="AJ480" i="4" s="1"/>
  <c r="AF479" i="4"/>
  <c r="AG479" i="4" s="1"/>
  <c r="AJ479" i="4" s="1"/>
  <c r="AF478" i="4"/>
  <c r="AG478" i="4" s="1"/>
  <c r="AF477" i="4"/>
  <c r="AF475" i="4"/>
  <c r="AG475" i="4" s="1"/>
  <c r="AJ475" i="4" s="1"/>
  <c r="AF474" i="4"/>
  <c r="AF473" i="4"/>
  <c r="AF472" i="4"/>
  <c r="AF471" i="4"/>
  <c r="AF470" i="4"/>
  <c r="AF469" i="4"/>
  <c r="AF468" i="4"/>
  <c r="AF467" i="4"/>
  <c r="AF466" i="4"/>
  <c r="AF465" i="4"/>
  <c r="AF464" i="4"/>
  <c r="AF463" i="4"/>
  <c r="AF462" i="4"/>
  <c r="AF461" i="4"/>
  <c r="AG461" i="4" s="1"/>
  <c r="AJ461" i="4" s="1"/>
  <c r="AF460" i="4"/>
  <c r="AG460" i="4" s="1"/>
  <c r="AJ460" i="4" s="1"/>
  <c r="AF459" i="4"/>
  <c r="AG459" i="4" s="1"/>
  <c r="AJ459" i="4" s="1"/>
  <c r="AF458" i="4"/>
  <c r="AG458" i="4" s="1"/>
  <c r="AF457" i="4"/>
  <c r="AF455" i="4"/>
  <c r="AG455" i="4" s="1"/>
  <c r="AJ455" i="4" s="1"/>
  <c r="AF454" i="4"/>
  <c r="AF453" i="4"/>
  <c r="AF452" i="4"/>
  <c r="AF451" i="4"/>
  <c r="AF450" i="4"/>
  <c r="AF449" i="4"/>
  <c r="AF448" i="4"/>
  <c r="AF447" i="4"/>
  <c r="AF446" i="4"/>
  <c r="AF445" i="4"/>
  <c r="AF444" i="4"/>
  <c r="AG444" i="4" s="1"/>
  <c r="AJ444" i="4" s="1"/>
  <c r="AF443" i="4"/>
  <c r="AG443" i="4" s="1"/>
  <c r="AJ443" i="4" s="1"/>
  <c r="AF442" i="4"/>
  <c r="AG442" i="4" s="1"/>
  <c r="AF441" i="4"/>
  <c r="AF439" i="4"/>
  <c r="AG439" i="4" s="1"/>
  <c r="AJ439" i="4" s="1"/>
  <c r="AF438" i="4"/>
  <c r="AG438" i="4" s="1"/>
  <c r="AJ438" i="4" s="1"/>
  <c r="AF437" i="4"/>
  <c r="AF436" i="4"/>
  <c r="AF435" i="4"/>
  <c r="AF434" i="4"/>
  <c r="AG434" i="4" s="1"/>
  <c r="AJ434" i="4" s="1"/>
  <c r="AF433" i="4"/>
  <c r="AF432" i="4"/>
  <c r="AF431" i="4"/>
  <c r="AF430" i="4"/>
  <c r="AF429" i="4"/>
  <c r="AF428" i="4"/>
  <c r="AF427" i="4"/>
  <c r="AF426" i="4"/>
  <c r="AF425" i="4"/>
  <c r="AF424" i="4"/>
  <c r="AF423" i="4"/>
  <c r="AF422" i="4"/>
  <c r="AF421" i="4"/>
  <c r="AG421" i="4" s="1"/>
  <c r="AJ421" i="4" s="1"/>
  <c r="AF420" i="4"/>
  <c r="AG420" i="4" s="1"/>
  <c r="AF419" i="4"/>
  <c r="AF417" i="4"/>
  <c r="AG417" i="4" s="1"/>
  <c r="AJ417" i="4" s="1"/>
  <c r="AF416" i="4"/>
  <c r="AG416" i="4" s="1"/>
  <c r="AJ416" i="4" s="1"/>
  <c r="AF415" i="4"/>
  <c r="AG415" i="4" s="1"/>
  <c r="AJ415" i="4" s="1"/>
  <c r="AF414" i="4"/>
  <c r="AF413" i="4"/>
  <c r="AF412" i="4"/>
  <c r="AF411" i="4"/>
  <c r="AF410" i="4"/>
  <c r="AF409" i="4"/>
  <c r="AG409" i="4" s="1"/>
  <c r="AJ409" i="4" s="1"/>
  <c r="AF408" i="4"/>
  <c r="AF407" i="4"/>
  <c r="AF406" i="4"/>
  <c r="AF405" i="4"/>
  <c r="AF404" i="4"/>
  <c r="AF403" i="4"/>
  <c r="AF402" i="4"/>
  <c r="AF400" i="4"/>
  <c r="AG400" i="4" s="1"/>
  <c r="AJ400" i="4" s="1"/>
  <c r="AF399" i="4"/>
  <c r="AG399" i="4" s="1"/>
  <c r="AJ399" i="4" s="1"/>
  <c r="AF398" i="4"/>
  <c r="AF397" i="4"/>
  <c r="AF396" i="4"/>
  <c r="AF395" i="4"/>
  <c r="AF394" i="4"/>
  <c r="AF393" i="4"/>
  <c r="AF392" i="4"/>
  <c r="AF391" i="4"/>
  <c r="AF390" i="4"/>
  <c r="AF389" i="4"/>
  <c r="AF387" i="4"/>
  <c r="AG387" i="4" s="1"/>
  <c r="AJ387" i="4" s="1"/>
  <c r="AF386" i="4"/>
  <c r="AF385" i="4"/>
  <c r="AF384" i="4"/>
  <c r="AF383" i="4"/>
  <c r="AF382" i="4"/>
  <c r="AG382" i="4" s="1"/>
  <c r="AJ382" i="4" s="1"/>
  <c r="AF381" i="4"/>
  <c r="AF380" i="4"/>
  <c r="AF379" i="4"/>
  <c r="AF378" i="4"/>
  <c r="AF377" i="4"/>
  <c r="AF375" i="4"/>
  <c r="AG375" i="4" s="1"/>
  <c r="AJ375" i="4" s="1"/>
  <c r="AF374" i="4"/>
  <c r="AG374" i="4" s="1"/>
  <c r="AJ374" i="4" s="1"/>
  <c r="AF373" i="4"/>
  <c r="AF372" i="4"/>
  <c r="AF371" i="4"/>
  <c r="AF370" i="4"/>
  <c r="AF369" i="4"/>
  <c r="AF368" i="4"/>
  <c r="AF367" i="4"/>
  <c r="AF366" i="4"/>
  <c r="AG366" i="4" s="1"/>
  <c r="AF365" i="4"/>
  <c r="AI1436" i="4"/>
  <c r="AG1436" i="4" s="1"/>
  <c r="AJ1436" i="4" s="1"/>
  <c r="AD1337" i="4"/>
  <c r="AD1307" i="4"/>
  <c r="AD1271" i="4"/>
  <c r="AD1368" i="4"/>
  <c r="AD1400" i="4"/>
  <c r="AI1437" i="4"/>
  <c r="AG1437" i="4" s="1"/>
  <c r="AJ1437" i="4" s="1"/>
  <c r="W1426" i="4"/>
  <c r="I1426" i="4"/>
  <c r="H1426" i="4"/>
  <c r="G1426" i="4"/>
  <c r="F1426" i="4"/>
  <c r="AV17" i="7" s="1"/>
  <c r="F141" i="6"/>
  <c r="F142" i="6"/>
  <c r="AI1416" i="4"/>
  <c r="AI1417" i="4"/>
  <c r="AI1411" i="4"/>
  <c r="AI1424" i="4"/>
  <c r="AI1418" i="4"/>
  <c r="AI1423" i="4"/>
  <c r="AI1422" i="4"/>
  <c r="AI1420" i="4"/>
  <c r="AI1421" i="4"/>
  <c r="AJ878" i="4" l="1"/>
  <c r="AG1426" i="4"/>
  <c r="AV24" i="7" s="1"/>
  <c r="AG1424" i="4"/>
  <c r="AJ1424" i="4" s="1"/>
  <c r="Q15" i="7"/>
  <c r="T15" i="7"/>
  <c r="AI1426" i="4"/>
  <c r="AJ740" i="4"/>
  <c r="AJ498" i="4"/>
  <c r="AJ605" i="4"/>
  <c r="AJ533" i="4"/>
  <c r="AJ554" i="4"/>
  <c r="AJ850" i="4"/>
  <c r="AJ953" i="4"/>
  <c r="AJ1114" i="4"/>
  <c r="Z1426" i="4"/>
  <c r="AJ420" i="4"/>
  <c r="AJ458" i="4"/>
  <c r="AJ568" i="4"/>
  <c r="AJ702" i="4"/>
  <c r="AJ723" i="4"/>
  <c r="AJ995" i="4"/>
  <c r="AJ1045" i="4"/>
  <c r="AJ661" i="4"/>
  <c r="AJ682" i="4"/>
  <c r="AJ791" i="4"/>
  <c r="AJ1025" i="4"/>
  <c r="AG1418" i="4"/>
  <c r="AJ1418" i="4" s="1"/>
  <c r="AG1422" i="4"/>
  <c r="AJ1422" i="4" s="1"/>
  <c r="AJ478" i="4"/>
  <c r="AJ442" i="4"/>
  <c r="AJ518" i="4"/>
  <c r="AJ624" i="4"/>
  <c r="AJ762" i="4"/>
  <c r="AJ914" i="4"/>
  <c r="AJ366" i="4"/>
  <c r="AJ583" i="4"/>
  <c r="AJ822" i="4"/>
  <c r="AJ1084" i="4"/>
  <c r="AJ1187" i="4"/>
  <c r="AG1411" i="4"/>
  <c r="AJ1411" i="4" s="1"/>
  <c r="AG1423" i="4"/>
  <c r="AJ1423" i="4" s="1"/>
  <c r="AJ1159" i="4"/>
  <c r="AG1416" i="4"/>
  <c r="AJ1416" i="4" s="1"/>
  <c r="AG1420" i="4"/>
  <c r="AJ1420" i="4" s="1"/>
  <c r="AG1417" i="4"/>
  <c r="AJ1417" i="4" s="1"/>
  <c r="AG1421" i="4"/>
  <c r="AJ1421" i="4" s="1"/>
  <c r="D1426" i="4"/>
  <c r="AV22" i="7" s="1"/>
  <c r="AJ1426" i="4" l="1"/>
  <c r="AI1419" i="4" l="1"/>
  <c r="AG1419" i="4" s="1"/>
  <c r="AJ1419" i="4" s="1"/>
  <c r="AH365" i="4" l="1"/>
  <c r="AI365" i="4"/>
  <c r="AH366" i="4"/>
  <c r="AI366" i="4"/>
  <c r="AI367" i="4"/>
  <c r="AG367" i="4" s="1"/>
  <c r="AI368" i="4"/>
  <c r="AG368" i="4" s="1"/>
  <c r="AJ368" i="4" s="1"/>
  <c r="AI369" i="4"/>
  <c r="AG369" i="4" s="1"/>
  <c r="AJ369" i="4" s="1"/>
  <c r="AI370" i="4"/>
  <c r="AG370" i="4" s="1"/>
  <c r="AJ370" i="4" s="1"/>
  <c r="AI371" i="4"/>
  <c r="AG371" i="4" s="1"/>
  <c r="AJ371" i="4" s="1"/>
  <c r="AI372" i="4"/>
  <c r="AG372" i="4" s="1"/>
  <c r="AJ372" i="4" s="1"/>
  <c r="AI373" i="4"/>
  <c r="AG373" i="4" s="1"/>
  <c r="AJ373" i="4" s="1"/>
  <c r="AH374" i="4"/>
  <c r="AI374" i="4"/>
  <c r="AH375" i="4"/>
  <c r="AI375" i="4"/>
  <c r="AH377" i="4"/>
  <c r="AI377" i="4"/>
  <c r="AI378" i="4"/>
  <c r="AG378" i="4" s="1"/>
  <c r="AI379" i="4"/>
  <c r="AG379" i="4" s="1"/>
  <c r="AJ379" i="4" s="1"/>
  <c r="AI380" i="4"/>
  <c r="AG380" i="4" s="1"/>
  <c r="AJ380" i="4" s="1"/>
  <c r="AI381" i="4"/>
  <c r="AG381" i="4" s="1"/>
  <c r="AJ381" i="4" s="1"/>
  <c r="AH382" i="4"/>
  <c r="AI382" i="4"/>
  <c r="AI383" i="4"/>
  <c r="AG383" i="4" s="1"/>
  <c r="AJ383" i="4" s="1"/>
  <c r="AI384" i="4"/>
  <c r="AG384" i="4" s="1"/>
  <c r="AJ384" i="4" s="1"/>
  <c r="AI385" i="4"/>
  <c r="AG385" i="4" s="1"/>
  <c r="AJ385" i="4" s="1"/>
  <c r="AI386" i="4"/>
  <c r="AG386" i="4" s="1"/>
  <c r="AJ386" i="4" s="1"/>
  <c r="AH387" i="4"/>
  <c r="AI387" i="4"/>
  <c r="AH389" i="4"/>
  <c r="AI389" i="4"/>
  <c r="AI390" i="4"/>
  <c r="AG390" i="4" s="1"/>
  <c r="AI391" i="4"/>
  <c r="AG391" i="4" s="1"/>
  <c r="AJ391" i="4" s="1"/>
  <c r="AI392" i="4"/>
  <c r="AG392" i="4" s="1"/>
  <c r="AJ392" i="4" s="1"/>
  <c r="AI393" i="4"/>
  <c r="AG393" i="4" s="1"/>
  <c r="AJ393" i="4" s="1"/>
  <c r="AI394" i="4"/>
  <c r="AG394" i="4" s="1"/>
  <c r="AJ394" i="4" s="1"/>
  <c r="AI395" i="4"/>
  <c r="AG395" i="4" s="1"/>
  <c r="AJ395" i="4" s="1"/>
  <c r="AI396" i="4"/>
  <c r="AG396" i="4" s="1"/>
  <c r="AJ396" i="4" s="1"/>
  <c r="AI397" i="4"/>
  <c r="AG397" i="4" s="1"/>
  <c r="AJ397" i="4" s="1"/>
  <c r="AI398" i="4"/>
  <c r="AG398" i="4" s="1"/>
  <c r="AJ398" i="4" s="1"/>
  <c r="AH399" i="4"/>
  <c r="AI399" i="4"/>
  <c r="AH400" i="4"/>
  <c r="AI400" i="4"/>
  <c r="AH402" i="4"/>
  <c r="AI402" i="4"/>
  <c r="AI403" i="4"/>
  <c r="AG403" i="4" s="1"/>
  <c r="AI404" i="4"/>
  <c r="AG404" i="4" s="1"/>
  <c r="AJ404" i="4" s="1"/>
  <c r="AI405" i="4"/>
  <c r="AG405" i="4" s="1"/>
  <c r="AJ405" i="4" s="1"/>
  <c r="AI406" i="4"/>
  <c r="AG406" i="4" s="1"/>
  <c r="AJ406" i="4" s="1"/>
  <c r="AI407" i="4"/>
  <c r="AG407" i="4" s="1"/>
  <c r="AJ407" i="4" s="1"/>
  <c r="AI408" i="4"/>
  <c r="AG408" i="4" s="1"/>
  <c r="AJ408" i="4" s="1"/>
  <c r="AH409" i="4"/>
  <c r="AI409" i="4"/>
  <c r="AI410" i="4"/>
  <c r="AG410" i="4" s="1"/>
  <c r="AJ410" i="4" s="1"/>
  <c r="AI411" i="4"/>
  <c r="AG411" i="4" s="1"/>
  <c r="AJ411" i="4" s="1"/>
  <c r="AI412" i="4"/>
  <c r="AG412" i="4" s="1"/>
  <c r="AJ412" i="4" s="1"/>
  <c r="AI413" i="4"/>
  <c r="AG413" i="4" s="1"/>
  <c r="AJ413" i="4" s="1"/>
  <c r="AI414" i="4"/>
  <c r="AG414" i="4" s="1"/>
  <c r="AJ414" i="4" s="1"/>
  <c r="AH415" i="4"/>
  <c r="AI415" i="4"/>
  <c r="AH416" i="4"/>
  <c r="AI416" i="4"/>
  <c r="AH417" i="4"/>
  <c r="AI417" i="4"/>
  <c r="AH419" i="4"/>
  <c r="AI419" i="4"/>
  <c r="AH420" i="4"/>
  <c r="AI420" i="4"/>
  <c r="AH421" i="4"/>
  <c r="AI421" i="4"/>
  <c r="AI422" i="4"/>
  <c r="AG422" i="4" s="1"/>
  <c r="AI423" i="4"/>
  <c r="AG423" i="4" s="1"/>
  <c r="AJ423" i="4" s="1"/>
  <c r="AI424" i="4"/>
  <c r="AG424" i="4" s="1"/>
  <c r="AJ424" i="4" s="1"/>
  <c r="AI425" i="4"/>
  <c r="AG425" i="4" s="1"/>
  <c r="AJ425" i="4" s="1"/>
  <c r="AI426" i="4"/>
  <c r="AG426" i="4" s="1"/>
  <c r="AJ426" i="4" s="1"/>
  <c r="AI427" i="4"/>
  <c r="AG427" i="4" s="1"/>
  <c r="AJ427" i="4" s="1"/>
  <c r="AI428" i="4"/>
  <c r="AG428" i="4" s="1"/>
  <c r="AJ428" i="4" s="1"/>
  <c r="AI429" i="4"/>
  <c r="AG429" i="4" s="1"/>
  <c r="AJ429" i="4" s="1"/>
  <c r="AI430" i="4"/>
  <c r="AG430" i="4" s="1"/>
  <c r="AJ430" i="4" s="1"/>
  <c r="AI431" i="4"/>
  <c r="AG431" i="4" s="1"/>
  <c r="AJ431" i="4" s="1"/>
  <c r="AI432" i="4"/>
  <c r="AG432" i="4" s="1"/>
  <c r="AJ432" i="4" s="1"/>
  <c r="AI433" i="4"/>
  <c r="AG433" i="4" s="1"/>
  <c r="AJ433" i="4" s="1"/>
  <c r="AH434" i="4"/>
  <c r="AI434" i="4"/>
  <c r="AI435" i="4"/>
  <c r="AG435" i="4" s="1"/>
  <c r="AJ435" i="4" s="1"/>
  <c r="AI436" i="4"/>
  <c r="AG436" i="4" s="1"/>
  <c r="AJ436" i="4" s="1"/>
  <c r="AI437" i="4"/>
  <c r="AG437" i="4" s="1"/>
  <c r="AJ437" i="4" s="1"/>
  <c r="AH438" i="4"/>
  <c r="AI438" i="4"/>
  <c r="AH439" i="4"/>
  <c r="AI439" i="4"/>
  <c r="AH441" i="4"/>
  <c r="AI441" i="4"/>
  <c r="AH442" i="4"/>
  <c r="AI442" i="4"/>
  <c r="AH443" i="4"/>
  <c r="AI443" i="4"/>
  <c r="AH444" i="4"/>
  <c r="AI444" i="4"/>
  <c r="AI445" i="4"/>
  <c r="AG445" i="4" s="1"/>
  <c r="AI446" i="4"/>
  <c r="AG446" i="4" s="1"/>
  <c r="AJ446" i="4" s="1"/>
  <c r="AI447" i="4"/>
  <c r="AG447" i="4" s="1"/>
  <c r="AJ447" i="4" s="1"/>
  <c r="AI448" i="4"/>
  <c r="AG448" i="4" s="1"/>
  <c r="AJ448" i="4" s="1"/>
  <c r="AI449" i="4"/>
  <c r="AG449" i="4" s="1"/>
  <c r="AJ449" i="4" s="1"/>
  <c r="AI450" i="4"/>
  <c r="AG450" i="4" s="1"/>
  <c r="AJ450" i="4" s="1"/>
  <c r="AI451" i="4"/>
  <c r="AG451" i="4" s="1"/>
  <c r="AJ451" i="4" s="1"/>
  <c r="AI452" i="4"/>
  <c r="AG452" i="4" s="1"/>
  <c r="AJ452" i="4" s="1"/>
  <c r="AI453" i="4"/>
  <c r="AG453" i="4" s="1"/>
  <c r="AJ453" i="4" s="1"/>
  <c r="AI454" i="4"/>
  <c r="AG454" i="4" s="1"/>
  <c r="AJ454" i="4" s="1"/>
  <c r="AH455" i="4"/>
  <c r="AI455" i="4"/>
  <c r="AH457" i="4"/>
  <c r="AI457" i="4"/>
  <c r="AH458" i="4"/>
  <c r="AI458" i="4"/>
  <c r="AH459" i="4"/>
  <c r="AI459" i="4"/>
  <c r="AH460" i="4"/>
  <c r="AI460" i="4"/>
  <c r="AH461" i="4"/>
  <c r="AI461" i="4"/>
  <c r="AI462" i="4"/>
  <c r="AG462" i="4" s="1"/>
  <c r="AI463" i="4"/>
  <c r="AG463" i="4" s="1"/>
  <c r="AJ463" i="4" s="1"/>
  <c r="AI464" i="4"/>
  <c r="AG464" i="4" s="1"/>
  <c r="AJ464" i="4" s="1"/>
  <c r="AI465" i="4"/>
  <c r="AG465" i="4" s="1"/>
  <c r="AJ465" i="4" s="1"/>
  <c r="AI466" i="4"/>
  <c r="AG466" i="4" s="1"/>
  <c r="AJ466" i="4" s="1"/>
  <c r="AI467" i="4"/>
  <c r="AG467" i="4" s="1"/>
  <c r="AJ467" i="4" s="1"/>
  <c r="AI468" i="4"/>
  <c r="AG468" i="4" s="1"/>
  <c r="AJ468" i="4" s="1"/>
  <c r="AI469" i="4"/>
  <c r="AG469" i="4" s="1"/>
  <c r="AJ469" i="4" s="1"/>
  <c r="AI470" i="4"/>
  <c r="AG470" i="4" s="1"/>
  <c r="AJ470" i="4" s="1"/>
  <c r="AI471" i="4"/>
  <c r="AG471" i="4" s="1"/>
  <c r="AJ471" i="4" s="1"/>
  <c r="AI472" i="4"/>
  <c r="AG472" i="4" s="1"/>
  <c r="AJ472" i="4" s="1"/>
  <c r="AI473" i="4"/>
  <c r="AG473" i="4" s="1"/>
  <c r="AJ473" i="4" s="1"/>
  <c r="AI474" i="4"/>
  <c r="AG474" i="4" s="1"/>
  <c r="AJ474" i="4" s="1"/>
  <c r="AH475" i="4"/>
  <c r="AI475" i="4"/>
  <c r="AH477" i="4"/>
  <c r="AI477" i="4"/>
  <c r="AH478" i="4"/>
  <c r="AI478" i="4"/>
  <c r="AH479" i="4"/>
  <c r="AI479" i="4"/>
  <c r="AH480" i="4"/>
  <c r="AI480" i="4"/>
  <c r="AI481" i="4"/>
  <c r="AG481" i="4" s="1"/>
  <c r="AI482" i="4"/>
  <c r="AG482" i="4" s="1"/>
  <c r="AJ482" i="4" s="1"/>
  <c r="AI483" i="4"/>
  <c r="AG483" i="4" s="1"/>
  <c r="AJ483" i="4" s="1"/>
  <c r="AI484" i="4"/>
  <c r="AG484" i="4" s="1"/>
  <c r="AJ484" i="4" s="1"/>
  <c r="AI485" i="4"/>
  <c r="AG485" i="4" s="1"/>
  <c r="AJ485" i="4" s="1"/>
  <c r="AI486" i="4"/>
  <c r="AG486" i="4" s="1"/>
  <c r="AJ486" i="4" s="1"/>
  <c r="AI487" i="4"/>
  <c r="AG487" i="4" s="1"/>
  <c r="AJ487" i="4" s="1"/>
  <c r="AI488" i="4"/>
  <c r="AG488" i="4" s="1"/>
  <c r="AJ488" i="4" s="1"/>
  <c r="AI489" i="4"/>
  <c r="AG489" i="4" s="1"/>
  <c r="AJ489" i="4" s="1"/>
  <c r="AI490" i="4"/>
  <c r="AG490" i="4" s="1"/>
  <c r="AJ490" i="4" s="1"/>
  <c r="AI491" i="4"/>
  <c r="AG491" i="4" s="1"/>
  <c r="AJ491" i="4" s="1"/>
  <c r="AI492" i="4"/>
  <c r="AG492" i="4" s="1"/>
  <c r="AJ492" i="4" s="1"/>
  <c r="AI493" i="4"/>
  <c r="AG493" i="4" s="1"/>
  <c r="AJ493" i="4" s="1"/>
  <c r="AI494" i="4"/>
  <c r="AG494" i="4" s="1"/>
  <c r="AJ494" i="4" s="1"/>
  <c r="AH495" i="4"/>
  <c r="AI495" i="4"/>
  <c r="AH497" i="4"/>
  <c r="AI497" i="4"/>
  <c r="AH498" i="4"/>
  <c r="AI498" i="4"/>
  <c r="AH499" i="4"/>
  <c r="AI499" i="4"/>
  <c r="AH500" i="4"/>
  <c r="AI500" i="4"/>
  <c r="AH501" i="4"/>
  <c r="AI501" i="4"/>
  <c r="AI502" i="4"/>
  <c r="AG502" i="4" s="1"/>
  <c r="AI503" i="4"/>
  <c r="AG503" i="4" s="1"/>
  <c r="AJ503" i="4" s="1"/>
  <c r="AI504" i="4"/>
  <c r="AG504" i="4" s="1"/>
  <c r="AJ504" i="4" s="1"/>
  <c r="AI505" i="4"/>
  <c r="AG505" i="4" s="1"/>
  <c r="AJ505" i="4" s="1"/>
  <c r="AI506" i="4"/>
  <c r="AG506" i="4" s="1"/>
  <c r="AJ506" i="4" s="1"/>
  <c r="AI507" i="4"/>
  <c r="AG507" i="4" s="1"/>
  <c r="AJ507" i="4" s="1"/>
  <c r="AI508" i="4"/>
  <c r="AG508" i="4" s="1"/>
  <c r="AJ508" i="4" s="1"/>
  <c r="AI509" i="4"/>
  <c r="AG509" i="4" s="1"/>
  <c r="AJ509" i="4" s="1"/>
  <c r="AI510" i="4"/>
  <c r="AG510" i="4" s="1"/>
  <c r="AJ510" i="4" s="1"/>
  <c r="AI511" i="4"/>
  <c r="AG511" i="4" s="1"/>
  <c r="AJ511" i="4" s="1"/>
  <c r="AI512" i="4"/>
  <c r="AG512" i="4" s="1"/>
  <c r="AJ512" i="4" s="1"/>
  <c r="AI513" i="4"/>
  <c r="AG513" i="4" s="1"/>
  <c r="AJ513" i="4" s="1"/>
  <c r="AI514" i="4"/>
  <c r="AG514" i="4" s="1"/>
  <c r="AJ514" i="4" s="1"/>
  <c r="AH515" i="4"/>
  <c r="AI515" i="4"/>
  <c r="AH517" i="4"/>
  <c r="AI517" i="4"/>
  <c r="AH518" i="4"/>
  <c r="AI518" i="4"/>
  <c r="AH519" i="4"/>
  <c r="AI519" i="4"/>
  <c r="AH520" i="4"/>
  <c r="AI520" i="4"/>
  <c r="AH521" i="4"/>
  <c r="AI521" i="4"/>
  <c r="AH522" i="4"/>
  <c r="AI522" i="4"/>
  <c r="AI523" i="4"/>
  <c r="AG523" i="4" s="1"/>
  <c r="AI524" i="4"/>
  <c r="AG524" i="4" s="1"/>
  <c r="AJ524" i="4" s="1"/>
  <c r="AI525" i="4"/>
  <c r="AG525" i="4" s="1"/>
  <c r="AJ525" i="4" s="1"/>
  <c r="AI526" i="4"/>
  <c r="AG526" i="4" s="1"/>
  <c r="AJ526" i="4" s="1"/>
  <c r="AI527" i="4"/>
  <c r="AG527" i="4" s="1"/>
  <c r="AJ527" i="4" s="1"/>
  <c r="AI528" i="4"/>
  <c r="AG528" i="4" s="1"/>
  <c r="AJ528" i="4" s="1"/>
  <c r="AI529" i="4"/>
  <c r="AG529" i="4" s="1"/>
  <c r="AJ529" i="4" s="1"/>
  <c r="AI530" i="4"/>
  <c r="AG530" i="4" s="1"/>
  <c r="AJ530" i="4" s="1"/>
  <c r="AH532" i="4"/>
  <c r="AI532" i="4"/>
  <c r="AH533" i="4"/>
  <c r="AI533" i="4"/>
  <c r="AH534" i="4"/>
  <c r="AI534" i="4"/>
  <c r="AH535" i="4"/>
  <c r="AI535" i="4"/>
  <c r="AI536" i="4"/>
  <c r="AG536" i="4" s="1"/>
  <c r="AI537" i="4"/>
  <c r="AG537" i="4" s="1"/>
  <c r="AJ537" i="4" s="1"/>
  <c r="AI538" i="4"/>
  <c r="AG538" i="4" s="1"/>
  <c r="AJ538" i="4" s="1"/>
  <c r="AI539" i="4"/>
  <c r="AG539" i="4" s="1"/>
  <c r="AJ539" i="4" s="1"/>
  <c r="AI540" i="4"/>
  <c r="AG540" i="4" s="1"/>
  <c r="AJ540" i="4" s="1"/>
  <c r="AI541" i="4"/>
  <c r="AG541" i="4" s="1"/>
  <c r="AJ541" i="4" s="1"/>
  <c r="AI542" i="4"/>
  <c r="AG542" i="4" s="1"/>
  <c r="AJ542" i="4" s="1"/>
  <c r="AI543" i="4"/>
  <c r="AG543" i="4" s="1"/>
  <c r="AJ543" i="4" s="1"/>
  <c r="AI544" i="4"/>
  <c r="AG544" i="4" s="1"/>
  <c r="AJ544" i="4" s="1"/>
  <c r="AI545" i="4"/>
  <c r="AG545" i="4" s="1"/>
  <c r="AJ545" i="4" s="1"/>
  <c r="AI546" i="4"/>
  <c r="AG546" i="4" s="1"/>
  <c r="AJ546" i="4" s="1"/>
  <c r="AI547" i="4"/>
  <c r="AG547" i="4" s="1"/>
  <c r="AJ547" i="4" s="1"/>
  <c r="AI548" i="4"/>
  <c r="AG548" i="4" s="1"/>
  <c r="AJ548" i="4" s="1"/>
  <c r="AI549" i="4"/>
  <c r="AG549" i="4" s="1"/>
  <c r="AJ549" i="4" s="1"/>
  <c r="AI550" i="4"/>
  <c r="AG550" i="4" s="1"/>
  <c r="AJ550" i="4" s="1"/>
  <c r="AI551" i="4"/>
  <c r="AG551" i="4" s="1"/>
  <c r="AJ551" i="4" s="1"/>
  <c r="AH553" i="4"/>
  <c r="AI553" i="4"/>
  <c r="AH554" i="4"/>
  <c r="AI554" i="4"/>
  <c r="AH555" i="4"/>
  <c r="AI555" i="4"/>
  <c r="AI556" i="4"/>
  <c r="AG556" i="4" s="1"/>
  <c r="AI557" i="4"/>
  <c r="AG557" i="4" s="1"/>
  <c r="AJ557" i="4" s="1"/>
  <c r="AI558" i="4"/>
  <c r="AG558" i="4" s="1"/>
  <c r="AJ558" i="4" s="1"/>
  <c r="AI559" i="4"/>
  <c r="AG559" i="4" s="1"/>
  <c r="AJ559" i="4" s="1"/>
  <c r="AI560" i="4"/>
  <c r="AG560" i="4" s="1"/>
  <c r="AJ560" i="4" s="1"/>
  <c r="AI561" i="4"/>
  <c r="AG561" i="4" s="1"/>
  <c r="AJ561" i="4" s="1"/>
  <c r="AI562" i="4"/>
  <c r="AG562" i="4" s="1"/>
  <c r="AJ562" i="4" s="1"/>
  <c r="AI563" i="4"/>
  <c r="AG563" i="4" s="1"/>
  <c r="AJ563" i="4" s="1"/>
  <c r="AI564" i="4"/>
  <c r="AG564" i="4" s="1"/>
  <c r="AJ564" i="4" s="1"/>
  <c r="AI565" i="4"/>
  <c r="AG565" i="4" s="1"/>
  <c r="AJ565" i="4" s="1"/>
  <c r="AH567" i="4"/>
  <c r="AI567" i="4"/>
  <c r="AH568" i="4"/>
  <c r="AI568" i="4"/>
  <c r="AH569" i="4"/>
  <c r="AI569" i="4"/>
  <c r="AH570" i="4"/>
  <c r="AI570" i="4"/>
  <c r="AI571" i="4"/>
  <c r="AG571" i="4" s="1"/>
  <c r="AI572" i="4"/>
  <c r="AG572" i="4" s="1"/>
  <c r="AJ572" i="4" s="1"/>
  <c r="AI573" i="4"/>
  <c r="AG573" i="4" s="1"/>
  <c r="AJ573" i="4" s="1"/>
  <c r="AI574" i="4"/>
  <c r="AG574" i="4" s="1"/>
  <c r="AJ574" i="4" s="1"/>
  <c r="AI575" i="4"/>
  <c r="AG575" i="4" s="1"/>
  <c r="AJ575" i="4" s="1"/>
  <c r="AI576" i="4"/>
  <c r="AG576" i="4" s="1"/>
  <c r="AJ576" i="4" s="1"/>
  <c r="AI577" i="4"/>
  <c r="AG577" i="4" s="1"/>
  <c r="AJ577" i="4" s="1"/>
  <c r="AI578" i="4"/>
  <c r="AG578" i="4" s="1"/>
  <c r="AJ578" i="4" s="1"/>
  <c r="AI579" i="4"/>
  <c r="AG579" i="4" s="1"/>
  <c r="AJ579" i="4" s="1"/>
  <c r="AI580" i="4"/>
  <c r="AG580" i="4" s="1"/>
  <c r="AJ580" i="4" s="1"/>
  <c r="AH582" i="4"/>
  <c r="AI582" i="4"/>
  <c r="AH583" i="4"/>
  <c r="AI583" i="4"/>
  <c r="AH584" i="4"/>
  <c r="AI584" i="4"/>
  <c r="AH585" i="4"/>
  <c r="AI585" i="4"/>
  <c r="AH586" i="4"/>
  <c r="AI586" i="4"/>
  <c r="AI587" i="4"/>
  <c r="AG587" i="4" s="1"/>
  <c r="AI588" i="4"/>
  <c r="AG588" i="4" s="1"/>
  <c r="AJ588" i="4" s="1"/>
  <c r="AI589" i="4"/>
  <c r="AG589" i="4" s="1"/>
  <c r="AJ589" i="4" s="1"/>
  <c r="AI590" i="4"/>
  <c r="AG590" i="4" s="1"/>
  <c r="AJ590" i="4" s="1"/>
  <c r="AI591" i="4"/>
  <c r="AG591" i="4" s="1"/>
  <c r="AJ591" i="4" s="1"/>
  <c r="AI592" i="4"/>
  <c r="AG592" i="4" s="1"/>
  <c r="AJ592" i="4" s="1"/>
  <c r="AI593" i="4"/>
  <c r="AG593" i="4" s="1"/>
  <c r="AJ593" i="4" s="1"/>
  <c r="AI594" i="4"/>
  <c r="AG594" i="4" s="1"/>
  <c r="AJ594" i="4" s="1"/>
  <c r="AI596" i="4"/>
  <c r="AG596" i="4" s="1"/>
  <c r="AJ596" i="4" s="1"/>
  <c r="AI597" i="4"/>
  <c r="AG597" i="4" s="1"/>
  <c r="AJ597" i="4" s="1"/>
  <c r="AI598" i="4"/>
  <c r="AG598" i="4" s="1"/>
  <c r="AJ598" i="4" s="1"/>
  <c r="AI599" i="4"/>
  <c r="AG599" i="4" s="1"/>
  <c r="AJ599" i="4" s="1"/>
  <c r="AI600" i="4"/>
  <c r="AG600" i="4" s="1"/>
  <c r="AJ600" i="4" s="1"/>
  <c r="AI601" i="4"/>
  <c r="AG601" i="4" s="1"/>
  <c r="AJ601" i="4" s="1"/>
  <c r="AH602" i="4"/>
  <c r="AI602" i="4"/>
  <c r="AH604" i="4"/>
  <c r="AI604" i="4"/>
  <c r="AH605" i="4"/>
  <c r="AI605" i="4"/>
  <c r="AH606" i="4"/>
  <c r="AI606" i="4"/>
  <c r="AH607" i="4"/>
  <c r="AI607" i="4"/>
  <c r="AH608" i="4"/>
  <c r="AI608" i="4"/>
  <c r="AH609" i="4"/>
  <c r="AI609" i="4"/>
  <c r="AH610" i="4"/>
  <c r="AI610" i="4"/>
  <c r="AI611" i="4"/>
  <c r="AG611" i="4" s="1"/>
  <c r="AI612" i="4"/>
  <c r="AG612" i="4" s="1"/>
  <c r="AJ612" i="4" s="1"/>
  <c r="AI613" i="4"/>
  <c r="AG613" i="4" s="1"/>
  <c r="AJ613" i="4" s="1"/>
  <c r="AI614" i="4"/>
  <c r="AG614" i="4" s="1"/>
  <c r="AJ614" i="4" s="1"/>
  <c r="AI615" i="4"/>
  <c r="AG615" i="4" s="1"/>
  <c r="AJ615" i="4" s="1"/>
  <c r="AI616" i="4"/>
  <c r="AG616" i="4" s="1"/>
  <c r="AJ616" i="4" s="1"/>
  <c r="AI617" i="4"/>
  <c r="AG617" i="4" s="1"/>
  <c r="AJ617" i="4" s="1"/>
  <c r="AI618" i="4"/>
  <c r="AG618" i="4" s="1"/>
  <c r="AJ618" i="4" s="1"/>
  <c r="AH619" i="4"/>
  <c r="AI619" i="4"/>
  <c r="AI620" i="4"/>
  <c r="AG620" i="4" s="1"/>
  <c r="AJ620" i="4" s="1"/>
  <c r="AH622" i="4"/>
  <c r="AI622" i="4"/>
  <c r="AH623" i="4"/>
  <c r="AI623" i="4"/>
  <c r="AH624" i="4"/>
  <c r="AI624" i="4"/>
  <c r="AH625" i="4"/>
  <c r="AI625" i="4"/>
  <c r="AH626" i="4"/>
  <c r="AI626" i="4"/>
  <c r="AH627" i="4"/>
  <c r="AI627" i="4"/>
  <c r="AH628" i="4"/>
  <c r="AI628" i="4"/>
  <c r="AH629" i="4"/>
  <c r="AI629" i="4"/>
  <c r="AI630" i="4"/>
  <c r="AG630" i="4" s="1"/>
  <c r="AI631" i="4"/>
  <c r="AG631" i="4" s="1"/>
  <c r="AJ631" i="4" s="1"/>
  <c r="AI632" i="4"/>
  <c r="AG632" i="4" s="1"/>
  <c r="AJ632" i="4" s="1"/>
  <c r="AI633" i="4"/>
  <c r="AG633" i="4" s="1"/>
  <c r="AJ633" i="4" s="1"/>
  <c r="AI634" i="4"/>
  <c r="AG634" i="4" s="1"/>
  <c r="AJ634" i="4" s="1"/>
  <c r="AI635" i="4"/>
  <c r="AG635" i="4" s="1"/>
  <c r="AJ635" i="4" s="1"/>
  <c r="AI636" i="4"/>
  <c r="AG636" i="4" s="1"/>
  <c r="AJ636" i="4" s="1"/>
  <c r="AH637" i="4"/>
  <c r="AI637" i="4"/>
  <c r="AI638" i="4"/>
  <c r="AG638" i="4" s="1"/>
  <c r="AJ638" i="4" s="1"/>
  <c r="AI639" i="4"/>
  <c r="AG639" i="4" s="1"/>
  <c r="AJ639" i="4" s="1"/>
  <c r="AI640" i="4"/>
  <c r="AG640" i="4" s="1"/>
  <c r="AJ640" i="4" s="1"/>
  <c r="AI641" i="4"/>
  <c r="AG641" i="4" s="1"/>
  <c r="AJ641" i="4" s="1"/>
  <c r="AH642" i="4"/>
  <c r="AI642" i="4"/>
  <c r="AI643" i="4"/>
  <c r="AG643" i="4" s="1"/>
  <c r="AJ643" i="4" s="1"/>
  <c r="AI644" i="4"/>
  <c r="AG644" i="4" s="1"/>
  <c r="AJ644" i="4" s="1"/>
  <c r="AI645" i="4"/>
  <c r="AG645" i="4" s="1"/>
  <c r="AJ645" i="4" s="1"/>
  <c r="AI646" i="4"/>
  <c r="AG646" i="4" s="1"/>
  <c r="AJ646" i="4" s="1"/>
  <c r="AI647" i="4"/>
  <c r="AG647" i="4" s="1"/>
  <c r="AJ647" i="4" s="1"/>
  <c r="AI648" i="4"/>
  <c r="AG648" i="4" s="1"/>
  <c r="AJ648" i="4" s="1"/>
  <c r="AH649" i="4"/>
  <c r="AI649" i="4"/>
  <c r="AH650" i="4"/>
  <c r="AI650" i="4"/>
  <c r="AI651" i="4"/>
  <c r="AG651" i="4" s="1"/>
  <c r="AJ651" i="4" s="1"/>
  <c r="AI652" i="4"/>
  <c r="AG652" i="4" s="1"/>
  <c r="AJ652" i="4" s="1"/>
  <c r="AH653" i="4"/>
  <c r="AI653" i="4"/>
  <c r="AG653" i="4" s="1"/>
  <c r="AJ653" i="4" s="1"/>
  <c r="AI654" i="4"/>
  <c r="AG654" i="4" s="1"/>
  <c r="AJ654" i="4" s="1"/>
  <c r="AI655" i="4"/>
  <c r="AG655" i="4" s="1"/>
  <c r="AJ655" i="4" s="1"/>
  <c r="AI656" i="4"/>
  <c r="AG656" i="4" s="1"/>
  <c r="AJ656" i="4" s="1"/>
  <c r="AI658" i="4"/>
  <c r="AG658" i="4" s="1"/>
  <c r="AJ658" i="4" s="1"/>
  <c r="AH660" i="4"/>
  <c r="AI660" i="4"/>
  <c r="AH661" i="4"/>
  <c r="AI661" i="4"/>
  <c r="AH662" i="4"/>
  <c r="AI662" i="4"/>
  <c r="AH663" i="4"/>
  <c r="AI663" i="4"/>
  <c r="AH664" i="4"/>
  <c r="AI664" i="4"/>
  <c r="AH665" i="4"/>
  <c r="AI665" i="4"/>
  <c r="AH666" i="4"/>
  <c r="AI666" i="4"/>
  <c r="AH667" i="4"/>
  <c r="AI667" i="4"/>
  <c r="AI668" i="4"/>
  <c r="AG668" i="4" s="1"/>
  <c r="AI669" i="4"/>
  <c r="AG669" i="4" s="1"/>
  <c r="AJ669" i="4" s="1"/>
  <c r="AH670" i="4"/>
  <c r="AI670" i="4"/>
  <c r="AI671" i="4"/>
  <c r="AG671" i="4" s="1"/>
  <c r="AJ671" i="4" s="1"/>
  <c r="AI672" i="4"/>
  <c r="AG672" i="4" s="1"/>
  <c r="AJ672" i="4" s="1"/>
  <c r="AI673" i="4"/>
  <c r="AG673" i="4" s="1"/>
  <c r="AJ673" i="4" s="1"/>
  <c r="AH674" i="4"/>
  <c r="AI674" i="4"/>
  <c r="AI675" i="4"/>
  <c r="AG675" i="4" s="1"/>
  <c r="AJ675" i="4" s="1"/>
  <c r="AI676" i="4"/>
  <c r="AG676" i="4" s="1"/>
  <c r="AJ676" i="4" s="1"/>
  <c r="AI677" i="4"/>
  <c r="AG677" i="4" s="1"/>
  <c r="AJ677" i="4" s="1"/>
  <c r="AI678" i="4"/>
  <c r="AG678" i="4" s="1"/>
  <c r="AJ678" i="4" s="1"/>
  <c r="AI679" i="4"/>
  <c r="AG679" i="4" s="1"/>
  <c r="AJ679" i="4" s="1"/>
  <c r="AH681" i="4"/>
  <c r="AI681" i="4"/>
  <c r="AH682" i="4"/>
  <c r="AI682" i="4"/>
  <c r="AH683" i="4"/>
  <c r="AI683" i="4"/>
  <c r="AH684" i="4"/>
  <c r="AI684" i="4"/>
  <c r="AH685" i="4"/>
  <c r="AI685" i="4"/>
  <c r="AI686" i="4"/>
  <c r="AG686" i="4" s="1"/>
  <c r="AI687" i="4"/>
  <c r="AG687" i="4" s="1"/>
  <c r="AJ687" i="4" s="1"/>
  <c r="AI688" i="4"/>
  <c r="AG688" i="4" s="1"/>
  <c r="AJ688" i="4" s="1"/>
  <c r="AI689" i="4"/>
  <c r="AG689" i="4" s="1"/>
  <c r="AJ689" i="4" s="1"/>
  <c r="AH690" i="4"/>
  <c r="AI690" i="4"/>
  <c r="AI691" i="4"/>
  <c r="AG691" i="4" s="1"/>
  <c r="AJ691" i="4" s="1"/>
  <c r="AH692" i="4"/>
  <c r="AI692" i="4"/>
  <c r="AI693" i="4"/>
  <c r="AG693" i="4" s="1"/>
  <c r="AJ693" i="4" s="1"/>
  <c r="AI694" i="4"/>
  <c r="AG694" i="4" s="1"/>
  <c r="AJ694" i="4" s="1"/>
  <c r="AI695" i="4"/>
  <c r="AG695" i="4" s="1"/>
  <c r="AJ695" i="4" s="1"/>
  <c r="AI696" i="4"/>
  <c r="AG696" i="4" s="1"/>
  <c r="AJ696" i="4" s="1"/>
  <c r="AI697" i="4"/>
  <c r="AG697" i="4" s="1"/>
  <c r="AJ697" i="4" s="1"/>
  <c r="AI698" i="4"/>
  <c r="AG698" i="4" s="1"/>
  <c r="AJ698" i="4" s="1"/>
  <c r="AI699" i="4"/>
  <c r="AG699" i="4" s="1"/>
  <c r="AJ699" i="4" s="1"/>
  <c r="AH701" i="4"/>
  <c r="AI701" i="4"/>
  <c r="AH702" i="4"/>
  <c r="AI702" i="4"/>
  <c r="AH703" i="4"/>
  <c r="AI703" i="4"/>
  <c r="AH704" i="4"/>
  <c r="AI704" i="4"/>
  <c r="AH705" i="4"/>
  <c r="AI705" i="4"/>
  <c r="AI706" i="4"/>
  <c r="AG706" i="4" s="1"/>
  <c r="AI707" i="4"/>
  <c r="AG707" i="4" s="1"/>
  <c r="AJ707" i="4" s="1"/>
  <c r="AI708" i="4"/>
  <c r="AG708" i="4" s="1"/>
  <c r="AJ708" i="4" s="1"/>
  <c r="AI709" i="4"/>
  <c r="AG709" i="4" s="1"/>
  <c r="AJ709" i="4" s="1"/>
  <c r="AI710" i="4"/>
  <c r="AG710" i="4" s="1"/>
  <c r="AJ710" i="4" s="1"/>
  <c r="AI711" i="4"/>
  <c r="AG711" i="4" s="1"/>
  <c r="AJ711" i="4" s="1"/>
  <c r="AI712" i="4"/>
  <c r="AG712" i="4" s="1"/>
  <c r="AJ712" i="4" s="1"/>
  <c r="AI713" i="4"/>
  <c r="AG713" i="4" s="1"/>
  <c r="AJ713" i="4" s="1"/>
  <c r="AI714" i="4"/>
  <c r="AG714" i="4" s="1"/>
  <c r="AJ714" i="4" s="1"/>
  <c r="AI715" i="4"/>
  <c r="AG715" i="4" s="1"/>
  <c r="AJ715" i="4" s="1"/>
  <c r="AI716" i="4"/>
  <c r="AG716" i="4" s="1"/>
  <c r="AJ716" i="4" s="1"/>
  <c r="AH717" i="4"/>
  <c r="AI717" i="4"/>
  <c r="AI718" i="4"/>
  <c r="AG718" i="4" s="1"/>
  <c r="AJ718" i="4" s="1"/>
  <c r="AI719" i="4"/>
  <c r="AG719" i="4" s="1"/>
  <c r="AJ719" i="4" s="1"/>
  <c r="AI720" i="4"/>
  <c r="AG720" i="4" s="1"/>
  <c r="AJ720" i="4" s="1"/>
  <c r="AH722" i="4"/>
  <c r="AI722" i="4"/>
  <c r="AH723" i="4"/>
  <c r="AI723" i="4"/>
  <c r="AH724" i="4"/>
  <c r="AI724" i="4"/>
  <c r="AH725" i="4"/>
  <c r="AI725" i="4"/>
  <c r="AH726" i="4"/>
  <c r="AI726" i="4"/>
  <c r="AH727" i="4"/>
  <c r="AI727" i="4"/>
  <c r="AH728" i="4"/>
  <c r="AI728" i="4"/>
  <c r="AH729" i="4"/>
  <c r="AI729" i="4"/>
  <c r="AI730" i="4"/>
  <c r="AG730" i="4" s="1"/>
  <c r="AI731" i="4"/>
  <c r="AG731" i="4" s="1"/>
  <c r="AJ731" i="4" s="1"/>
  <c r="AH732" i="4"/>
  <c r="AI732" i="4"/>
  <c r="AI733" i="4"/>
  <c r="AG733" i="4" s="1"/>
  <c r="AJ733" i="4" s="1"/>
  <c r="AI734" i="4"/>
  <c r="AG734" i="4" s="1"/>
  <c r="AJ734" i="4" s="1"/>
  <c r="AH735" i="4"/>
  <c r="AI735" i="4"/>
  <c r="AI736" i="4"/>
  <c r="AG736" i="4" s="1"/>
  <c r="AJ736" i="4" s="1"/>
  <c r="AI737" i="4"/>
  <c r="AG737" i="4" s="1"/>
  <c r="AJ737" i="4" s="1"/>
  <c r="AH739" i="4"/>
  <c r="AI739" i="4"/>
  <c r="AH740" i="4"/>
  <c r="AI740" i="4"/>
  <c r="AH741" i="4"/>
  <c r="AI741" i="4"/>
  <c r="AH742" i="4"/>
  <c r="AI742" i="4"/>
  <c r="AH743" i="4"/>
  <c r="AI743" i="4"/>
  <c r="AH744" i="4"/>
  <c r="AI744" i="4"/>
  <c r="AH745" i="4"/>
  <c r="AI745" i="4"/>
  <c r="AH746" i="4"/>
  <c r="AI746" i="4"/>
  <c r="AI747" i="4"/>
  <c r="AG747" i="4" s="1"/>
  <c r="AI748" i="4"/>
  <c r="AG748" i="4" s="1"/>
  <c r="AJ748" i="4" s="1"/>
  <c r="AI749" i="4"/>
  <c r="AG749" i="4" s="1"/>
  <c r="AJ749" i="4" s="1"/>
  <c r="AI750" i="4"/>
  <c r="AG750" i="4" s="1"/>
  <c r="AJ750" i="4" s="1"/>
  <c r="AI751" i="4"/>
  <c r="AG751" i="4" s="1"/>
  <c r="AJ751" i="4" s="1"/>
  <c r="AI752" i="4"/>
  <c r="AG752" i="4" s="1"/>
  <c r="AJ752" i="4" s="1"/>
  <c r="AI753" i="4"/>
  <c r="AG753" i="4" s="1"/>
  <c r="AJ753" i="4" s="1"/>
  <c r="AI754" i="4"/>
  <c r="AG754" i="4" s="1"/>
  <c r="AJ754" i="4" s="1"/>
  <c r="AH755" i="4"/>
  <c r="AI755" i="4"/>
  <c r="AI756" i="4"/>
  <c r="AG756" i="4" s="1"/>
  <c r="AJ756" i="4" s="1"/>
  <c r="AI757" i="4"/>
  <c r="AG757" i="4" s="1"/>
  <c r="AJ757" i="4" s="1"/>
  <c r="AI758" i="4"/>
  <c r="AG758" i="4" s="1"/>
  <c r="AJ758" i="4" s="1"/>
  <c r="AI759" i="4"/>
  <c r="AG759" i="4" s="1"/>
  <c r="AJ759" i="4" s="1"/>
  <c r="AH761" i="4"/>
  <c r="AI761" i="4"/>
  <c r="AH762" i="4"/>
  <c r="AI762" i="4"/>
  <c r="AH763" i="4"/>
  <c r="AI763" i="4"/>
  <c r="AH764" i="4"/>
  <c r="AI764" i="4"/>
  <c r="AH765" i="4"/>
  <c r="AI765" i="4"/>
  <c r="AH766" i="4"/>
  <c r="AI766" i="4"/>
  <c r="AH767" i="4"/>
  <c r="AI767" i="4"/>
  <c r="AH768" i="4"/>
  <c r="AI768" i="4"/>
  <c r="AH769" i="4"/>
  <c r="AI769" i="4"/>
  <c r="AH770" i="4"/>
  <c r="AI770" i="4"/>
  <c r="AI771" i="4"/>
  <c r="AG771" i="4" s="1"/>
  <c r="AI772" i="4"/>
  <c r="AG772" i="4" s="1"/>
  <c r="AJ772" i="4" s="1"/>
  <c r="AI773" i="4"/>
  <c r="AG773" i="4" s="1"/>
  <c r="AJ773" i="4" s="1"/>
  <c r="AI774" i="4"/>
  <c r="AG774" i="4" s="1"/>
  <c r="AJ774" i="4" s="1"/>
  <c r="AI775" i="4"/>
  <c r="AG775" i="4" s="1"/>
  <c r="AJ775" i="4" s="1"/>
  <c r="AI776" i="4"/>
  <c r="AG776" i="4" s="1"/>
  <c r="AJ776" i="4" s="1"/>
  <c r="AI777" i="4"/>
  <c r="AG777" i="4" s="1"/>
  <c r="AJ777" i="4" s="1"/>
  <c r="AI778" i="4"/>
  <c r="AG778" i="4" s="1"/>
  <c r="AJ778" i="4" s="1"/>
  <c r="AI779" i="4"/>
  <c r="AG779" i="4" s="1"/>
  <c r="AJ779" i="4" s="1"/>
  <c r="AI780" i="4"/>
  <c r="AG780" i="4" s="1"/>
  <c r="AJ780" i="4" s="1"/>
  <c r="AI781" i="4"/>
  <c r="AG781" i="4" s="1"/>
  <c r="AJ781" i="4" s="1"/>
  <c r="AH782" i="4"/>
  <c r="AI782" i="4"/>
  <c r="AI783" i="4"/>
  <c r="AG783" i="4" s="1"/>
  <c r="AJ783" i="4" s="1"/>
  <c r="AI784" i="4"/>
  <c r="AG784" i="4" s="1"/>
  <c r="AJ784" i="4" s="1"/>
  <c r="AI785" i="4"/>
  <c r="AG785" i="4" s="1"/>
  <c r="AJ785" i="4" s="1"/>
  <c r="AI786" i="4"/>
  <c r="AG786" i="4" s="1"/>
  <c r="AJ786" i="4" s="1"/>
  <c r="AI787" i="4"/>
  <c r="AG787" i="4" s="1"/>
  <c r="AJ787" i="4" s="1"/>
  <c r="AI788" i="4"/>
  <c r="AG788" i="4" s="1"/>
  <c r="AJ788" i="4" s="1"/>
  <c r="AH790" i="4"/>
  <c r="AI790" i="4"/>
  <c r="AH791" i="4"/>
  <c r="AI791" i="4"/>
  <c r="AH792" i="4"/>
  <c r="AI792" i="4"/>
  <c r="AH793" i="4"/>
  <c r="AI793" i="4"/>
  <c r="AH794" i="4"/>
  <c r="AI794" i="4"/>
  <c r="AH795" i="4"/>
  <c r="AI795" i="4"/>
  <c r="AH796" i="4"/>
  <c r="AI796" i="4"/>
  <c r="AH797" i="4"/>
  <c r="AI797" i="4"/>
  <c r="AH798" i="4"/>
  <c r="AI798" i="4"/>
  <c r="AH799" i="4"/>
  <c r="AI799" i="4"/>
  <c r="AI800" i="4"/>
  <c r="AG800" i="4" s="1"/>
  <c r="AI801" i="4"/>
  <c r="AG801" i="4" s="1"/>
  <c r="AJ801" i="4" s="1"/>
  <c r="AI802" i="4"/>
  <c r="AG802" i="4" s="1"/>
  <c r="AJ802" i="4" s="1"/>
  <c r="AI803" i="4"/>
  <c r="AG803" i="4" s="1"/>
  <c r="AJ803" i="4" s="1"/>
  <c r="AI804" i="4"/>
  <c r="AG804" i="4" s="1"/>
  <c r="AJ804" i="4" s="1"/>
  <c r="AI805" i="4"/>
  <c r="AG805" i="4" s="1"/>
  <c r="AJ805" i="4" s="1"/>
  <c r="AI806" i="4"/>
  <c r="AG806" i="4" s="1"/>
  <c r="AJ806" i="4" s="1"/>
  <c r="AI807" i="4"/>
  <c r="AG807" i="4" s="1"/>
  <c r="AJ807" i="4" s="1"/>
  <c r="AI808" i="4"/>
  <c r="AG808" i="4" s="1"/>
  <c r="AJ808" i="4" s="1"/>
  <c r="AI809" i="4"/>
  <c r="AG809" i="4" s="1"/>
  <c r="AJ809" i="4" s="1"/>
  <c r="AI810" i="4"/>
  <c r="AG810" i="4" s="1"/>
  <c r="AJ810" i="4" s="1"/>
  <c r="AH811" i="4"/>
  <c r="AI811" i="4"/>
  <c r="AI812" i="4"/>
  <c r="AG812" i="4" s="1"/>
  <c r="AJ812" i="4" s="1"/>
  <c r="AI813" i="4"/>
  <c r="AG813" i="4" s="1"/>
  <c r="AJ813" i="4" s="1"/>
  <c r="AH814" i="4"/>
  <c r="AI814" i="4"/>
  <c r="AI815" i="4"/>
  <c r="AG815" i="4" s="1"/>
  <c r="AJ815" i="4" s="1"/>
  <c r="AI816" i="4"/>
  <c r="AG816" i="4" s="1"/>
  <c r="AJ816" i="4" s="1"/>
  <c r="AI817" i="4"/>
  <c r="AG817" i="4" s="1"/>
  <c r="AJ817" i="4" s="1"/>
  <c r="AI818" i="4"/>
  <c r="AG818" i="4" s="1"/>
  <c r="AJ818" i="4" s="1"/>
  <c r="AI819" i="4"/>
  <c r="AG819" i="4" s="1"/>
  <c r="AJ819" i="4" s="1"/>
  <c r="AH822" i="4"/>
  <c r="AI822" i="4"/>
  <c r="AH823" i="4"/>
  <c r="AI823" i="4"/>
  <c r="AH824" i="4"/>
  <c r="AI824" i="4"/>
  <c r="AH825" i="4"/>
  <c r="AI825" i="4"/>
  <c r="AH826" i="4"/>
  <c r="AI826" i="4"/>
  <c r="AH827" i="4"/>
  <c r="AI827" i="4"/>
  <c r="AH828" i="4"/>
  <c r="AI828" i="4"/>
  <c r="AH829" i="4"/>
  <c r="AI829" i="4"/>
  <c r="AH830" i="4"/>
  <c r="AI830" i="4"/>
  <c r="AH831" i="4"/>
  <c r="AI831" i="4"/>
  <c r="AH832" i="4"/>
  <c r="AI832" i="4"/>
  <c r="AI833" i="4"/>
  <c r="AG833" i="4" s="1"/>
  <c r="AI834" i="4"/>
  <c r="AG834" i="4" s="1"/>
  <c r="AJ834" i="4" s="1"/>
  <c r="AI835" i="4"/>
  <c r="AG835" i="4" s="1"/>
  <c r="AJ835" i="4" s="1"/>
  <c r="AI836" i="4"/>
  <c r="AG836" i="4" s="1"/>
  <c r="AJ836" i="4" s="1"/>
  <c r="AI837" i="4"/>
  <c r="AG837" i="4" s="1"/>
  <c r="AJ837" i="4" s="1"/>
  <c r="AI838" i="4"/>
  <c r="AG838" i="4" s="1"/>
  <c r="AJ838" i="4" s="1"/>
  <c r="AI839" i="4"/>
  <c r="AG839" i="4" s="1"/>
  <c r="AJ839" i="4" s="1"/>
  <c r="AI840" i="4"/>
  <c r="AG840" i="4" s="1"/>
  <c r="AJ840" i="4" s="1"/>
  <c r="AI841" i="4"/>
  <c r="AG841" i="4" s="1"/>
  <c r="AJ841" i="4" s="1"/>
  <c r="AH842" i="4"/>
  <c r="AI842" i="4"/>
  <c r="AI843" i="4"/>
  <c r="AG843" i="4" s="1"/>
  <c r="AJ843" i="4" s="1"/>
  <c r="AI844" i="4"/>
  <c r="AG844" i="4" s="1"/>
  <c r="AJ844" i="4" s="1"/>
  <c r="AI845" i="4"/>
  <c r="AG845" i="4" s="1"/>
  <c r="AJ845" i="4" s="1"/>
  <c r="AI846" i="4"/>
  <c r="AG846" i="4" s="1"/>
  <c r="AJ846" i="4" s="1"/>
  <c r="AH850" i="4"/>
  <c r="AI850" i="4"/>
  <c r="AH851" i="4"/>
  <c r="AI851" i="4"/>
  <c r="AH852" i="4"/>
  <c r="AI852" i="4"/>
  <c r="AH853" i="4"/>
  <c r="AI853" i="4"/>
  <c r="AH854" i="4"/>
  <c r="AI854" i="4"/>
  <c r="AH855" i="4"/>
  <c r="AI855" i="4"/>
  <c r="AH856" i="4"/>
  <c r="AI856" i="4"/>
  <c r="AH857" i="4"/>
  <c r="AI857" i="4"/>
  <c r="AH858" i="4"/>
  <c r="AI858" i="4"/>
  <c r="AH859" i="4"/>
  <c r="AI859" i="4"/>
  <c r="AH860" i="4"/>
  <c r="AI860" i="4"/>
  <c r="AH861" i="4"/>
  <c r="AI861" i="4"/>
  <c r="AI862" i="4"/>
  <c r="AG862" i="4" s="1"/>
  <c r="AI863" i="4"/>
  <c r="AG863" i="4" s="1"/>
  <c r="AJ863" i="4" s="1"/>
  <c r="AI864" i="4"/>
  <c r="AG864" i="4" s="1"/>
  <c r="AJ864" i="4" s="1"/>
  <c r="AI865" i="4"/>
  <c r="AG865" i="4" s="1"/>
  <c r="AJ865" i="4" s="1"/>
  <c r="AI866" i="4"/>
  <c r="AG866" i="4" s="1"/>
  <c r="AJ866" i="4" s="1"/>
  <c r="AH867" i="4"/>
  <c r="AI867" i="4"/>
  <c r="AI868" i="4"/>
  <c r="AG868" i="4" s="1"/>
  <c r="AJ868" i="4" s="1"/>
  <c r="AI869" i="4"/>
  <c r="AG869" i="4" s="1"/>
  <c r="AJ869" i="4" s="1"/>
  <c r="AI870" i="4"/>
  <c r="AG870" i="4" s="1"/>
  <c r="AJ870" i="4" s="1"/>
  <c r="AI871" i="4"/>
  <c r="AG871" i="4" s="1"/>
  <c r="AJ871" i="4" s="1"/>
  <c r="AI872" i="4"/>
  <c r="AG872" i="4" s="1"/>
  <c r="AJ872" i="4" s="1"/>
  <c r="AI873" i="4"/>
  <c r="AG873" i="4" s="1"/>
  <c r="AJ873" i="4" s="1"/>
  <c r="AI874" i="4"/>
  <c r="AG874" i="4" s="1"/>
  <c r="AJ874" i="4" s="1"/>
  <c r="AI875" i="4"/>
  <c r="AG875" i="4" s="1"/>
  <c r="AJ875" i="4" s="1"/>
  <c r="AH877" i="4"/>
  <c r="AI877" i="4"/>
  <c r="AH878" i="4"/>
  <c r="AI878" i="4"/>
  <c r="AH879" i="4"/>
  <c r="AI879" i="4"/>
  <c r="AH880" i="4"/>
  <c r="AI880" i="4"/>
  <c r="AH881" i="4"/>
  <c r="AI881" i="4"/>
  <c r="AH882" i="4"/>
  <c r="AI882" i="4"/>
  <c r="AH883" i="4"/>
  <c r="AI883" i="4"/>
  <c r="AH884" i="4"/>
  <c r="AI884" i="4"/>
  <c r="AH885" i="4"/>
  <c r="AI885" i="4"/>
  <c r="AH886" i="4"/>
  <c r="AI886" i="4"/>
  <c r="AH887" i="4"/>
  <c r="AI887" i="4"/>
  <c r="AH888" i="4"/>
  <c r="AI888" i="4"/>
  <c r="AH889" i="4"/>
  <c r="AI889" i="4"/>
  <c r="AI890" i="4"/>
  <c r="AG890" i="4" s="1"/>
  <c r="AI891" i="4"/>
  <c r="AG891" i="4" s="1"/>
  <c r="AJ891" i="4" s="1"/>
  <c r="AI892" i="4"/>
  <c r="AG892" i="4" s="1"/>
  <c r="AJ892" i="4" s="1"/>
  <c r="AI893" i="4"/>
  <c r="AG893" i="4" s="1"/>
  <c r="AJ893" i="4" s="1"/>
  <c r="AI894" i="4"/>
  <c r="AG894" i="4" s="1"/>
  <c r="AJ894" i="4" s="1"/>
  <c r="AI895" i="4"/>
  <c r="AG895" i="4" s="1"/>
  <c r="AJ895" i="4" s="1"/>
  <c r="AI896" i="4"/>
  <c r="AG896" i="4" s="1"/>
  <c r="AJ896" i="4" s="1"/>
  <c r="AI897" i="4"/>
  <c r="AG897" i="4" s="1"/>
  <c r="AJ897" i="4" s="1"/>
  <c r="AI898" i="4"/>
  <c r="AG898" i="4" s="1"/>
  <c r="AJ898" i="4" s="1"/>
  <c r="AI899" i="4"/>
  <c r="AG899" i="4" s="1"/>
  <c r="AJ899" i="4" s="1"/>
  <c r="AI900" i="4"/>
  <c r="AG900" i="4" s="1"/>
  <c r="AJ900" i="4" s="1"/>
  <c r="AH901" i="4"/>
  <c r="AI901" i="4"/>
  <c r="AI902" i="4"/>
  <c r="AG902" i="4" s="1"/>
  <c r="AJ902" i="4" s="1"/>
  <c r="AI903" i="4"/>
  <c r="AG903" i="4" s="1"/>
  <c r="AJ903" i="4" s="1"/>
  <c r="AI904" i="4"/>
  <c r="AG904" i="4" s="1"/>
  <c r="AJ904" i="4" s="1"/>
  <c r="AI905" i="4"/>
  <c r="AG905" i="4" s="1"/>
  <c r="AJ905" i="4" s="1"/>
  <c r="AI906" i="4"/>
  <c r="AG906" i="4" s="1"/>
  <c r="AJ906" i="4" s="1"/>
  <c r="AI907" i="4"/>
  <c r="AG907" i="4" s="1"/>
  <c r="AJ907" i="4" s="1"/>
  <c r="AI908" i="4"/>
  <c r="AG908" i="4" s="1"/>
  <c r="AJ908" i="4" s="1"/>
  <c r="AH909" i="4"/>
  <c r="AI909" i="4"/>
  <c r="AI910" i="4"/>
  <c r="AG910" i="4" s="1"/>
  <c r="AJ910" i="4" s="1"/>
  <c r="AI911" i="4"/>
  <c r="AG911" i="4" s="1"/>
  <c r="AJ911" i="4" s="1"/>
  <c r="AH913" i="4"/>
  <c r="AI913" i="4"/>
  <c r="AH914" i="4"/>
  <c r="AI914" i="4"/>
  <c r="AH915" i="4"/>
  <c r="AI915" i="4"/>
  <c r="AH916" i="4"/>
  <c r="AI916" i="4"/>
  <c r="AH917" i="4"/>
  <c r="AI917" i="4"/>
  <c r="AH918" i="4"/>
  <c r="AI918" i="4"/>
  <c r="AH919" i="4"/>
  <c r="AI919" i="4"/>
  <c r="AH920" i="4"/>
  <c r="AI920" i="4"/>
  <c r="AH921" i="4"/>
  <c r="AI921" i="4"/>
  <c r="AH922" i="4"/>
  <c r="AI922" i="4"/>
  <c r="AH923" i="4"/>
  <c r="AI923" i="4"/>
  <c r="AH924" i="4"/>
  <c r="AI924" i="4"/>
  <c r="AH925" i="4"/>
  <c r="AI925" i="4"/>
  <c r="AI926" i="4"/>
  <c r="AG926" i="4" s="1"/>
  <c r="AI927" i="4"/>
  <c r="AG927" i="4" s="1"/>
  <c r="AJ927" i="4" s="1"/>
  <c r="AI928" i="4"/>
  <c r="AG928" i="4" s="1"/>
  <c r="AJ928" i="4" s="1"/>
  <c r="AI929" i="4"/>
  <c r="AG929" i="4" s="1"/>
  <c r="AJ929" i="4" s="1"/>
  <c r="AI930" i="4"/>
  <c r="AG930" i="4" s="1"/>
  <c r="AJ930" i="4" s="1"/>
  <c r="AI931" i="4"/>
  <c r="AG931" i="4" s="1"/>
  <c r="AJ931" i="4" s="1"/>
  <c r="AI932" i="4"/>
  <c r="AG932" i="4" s="1"/>
  <c r="AJ932" i="4" s="1"/>
  <c r="AI933" i="4"/>
  <c r="AG933" i="4" s="1"/>
  <c r="AJ933" i="4" s="1"/>
  <c r="AI934" i="4"/>
  <c r="AG934" i="4" s="1"/>
  <c r="AJ934" i="4" s="1"/>
  <c r="AI935" i="4"/>
  <c r="AG935" i="4" s="1"/>
  <c r="AJ935" i="4" s="1"/>
  <c r="AI936" i="4"/>
  <c r="AG936" i="4" s="1"/>
  <c r="AJ936" i="4" s="1"/>
  <c r="AI937" i="4"/>
  <c r="AG937" i="4" s="1"/>
  <c r="AJ937" i="4" s="1"/>
  <c r="AI938" i="4"/>
  <c r="AG938" i="4" s="1"/>
  <c r="AJ938" i="4" s="1"/>
  <c r="AI939" i="4"/>
  <c r="AG939" i="4" s="1"/>
  <c r="AJ939" i="4" s="1"/>
  <c r="AI940" i="4"/>
  <c r="AG940" i="4" s="1"/>
  <c r="AJ940" i="4" s="1"/>
  <c r="AH941" i="4"/>
  <c r="AI941" i="4"/>
  <c r="AI942" i="4"/>
  <c r="AG942" i="4" s="1"/>
  <c r="AJ942" i="4" s="1"/>
  <c r="AH943" i="4"/>
  <c r="AI943" i="4"/>
  <c r="AI944" i="4"/>
  <c r="AG944" i="4" s="1"/>
  <c r="AJ944" i="4" s="1"/>
  <c r="AI945" i="4"/>
  <c r="AG945" i="4" s="1"/>
  <c r="AJ945" i="4" s="1"/>
  <c r="AI946" i="4"/>
  <c r="AG946" i="4" s="1"/>
  <c r="AJ946" i="4" s="1"/>
  <c r="AH947" i="4"/>
  <c r="AI947" i="4"/>
  <c r="AI948" i="4"/>
  <c r="AG948" i="4" s="1"/>
  <c r="AJ948" i="4" s="1"/>
  <c r="AI949" i="4"/>
  <c r="AG949" i="4" s="1"/>
  <c r="AJ949" i="4" s="1"/>
  <c r="AI950" i="4"/>
  <c r="AG950" i="4" s="1"/>
  <c r="AJ950" i="4" s="1"/>
  <c r="AH952" i="4"/>
  <c r="AI952" i="4"/>
  <c r="AH953" i="4"/>
  <c r="AI953" i="4"/>
  <c r="AH954" i="4"/>
  <c r="AI954" i="4"/>
  <c r="AH955" i="4"/>
  <c r="AI955" i="4"/>
  <c r="AH956" i="4"/>
  <c r="AI956" i="4"/>
  <c r="AH957" i="4"/>
  <c r="AI957" i="4"/>
  <c r="AH958" i="4"/>
  <c r="AI958" i="4"/>
  <c r="AH959" i="4"/>
  <c r="AI959" i="4"/>
  <c r="AH960" i="4"/>
  <c r="AI960" i="4"/>
  <c r="AI961" i="4"/>
  <c r="AG961" i="4" s="1"/>
  <c r="AI962" i="4"/>
  <c r="AG962" i="4" s="1"/>
  <c r="AJ962" i="4" s="1"/>
  <c r="AI963" i="4"/>
  <c r="AG963" i="4" s="1"/>
  <c r="AJ963" i="4" s="1"/>
  <c r="AI964" i="4"/>
  <c r="AG964" i="4" s="1"/>
  <c r="AJ964" i="4" s="1"/>
  <c r="AI965" i="4"/>
  <c r="AG965" i="4" s="1"/>
  <c r="AJ965" i="4" s="1"/>
  <c r="AI966" i="4"/>
  <c r="AG966" i="4" s="1"/>
  <c r="AJ966" i="4" s="1"/>
  <c r="AI967" i="4"/>
  <c r="AG967" i="4" s="1"/>
  <c r="AJ967" i="4" s="1"/>
  <c r="AI968" i="4"/>
  <c r="AG968" i="4" s="1"/>
  <c r="AJ968" i="4" s="1"/>
  <c r="AI969" i="4"/>
  <c r="AG969" i="4" s="1"/>
  <c r="AJ969" i="4" s="1"/>
  <c r="AH970" i="4"/>
  <c r="AI970" i="4"/>
  <c r="AH971" i="4"/>
  <c r="AI971" i="4"/>
  <c r="AI972" i="4"/>
  <c r="AG972" i="4" s="1"/>
  <c r="AJ972" i="4" s="1"/>
  <c r="AH973" i="4"/>
  <c r="AI973" i="4"/>
  <c r="AI974" i="4"/>
  <c r="AG974" i="4" s="1"/>
  <c r="AJ974" i="4" s="1"/>
  <c r="AH975" i="4"/>
  <c r="AI975" i="4"/>
  <c r="AI976" i="4"/>
  <c r="AG976" i="4" s="1"/>
  <c r="AJ976" i="4" s="1"/>
  <c r="AH977" i="4"/>
  <c r="AI977" i="4"/>
  <c r="AI978" i="4"/>
  <c r="AG978" i="4" s="1"/>
  <c r="AJ978" i="4" s="1"/>
  <c r="AI979" i="4"/>
  <c r="AG979" i="4" s="1"/>
  <c r="AJ979" i="4" s="1"/>
  <c r="AI980" i="4"/>
  <c r="AG980" i="4" s="1"/>
  <c r="AJ980" i="4" s="1"/>
  <c r="AI981" i="4"/>
  <c r="AG981" i="4" s="1"/>
  <c r="AJ981" i="4" s="1"/>
  <c r="AI982" i="4"/>
  <c r="AG982" i="4" s="1"/>
  <c r="AJ982" i="4" s="1"/>
  <c r="AI983" i="4"/>
  <c r="AG983" i="4" s="1"/>
  <c r="AJ983" i="4" s="1"/>
  <c r="AI984" i="4"/>
  <c r="AG984" i="4" s="1"/>
  <c r="AJ984" i="4" s="1"/>
  <c r="AI985" i="4"/>
  <c r="AG985" i="4" s="1"/>
  <c r="AJ985" i="4" s="1"/>
  <c r="AI986" i="4"/>
  <c r="AG986" i="4" s="1"/>
  <c r="AJ986" i="4" s="1"/>
  <c r="AI987" i="4"/>
  <c r="AG987" i="4" s="1"/>
  <c r="AJ987" i="4" s="1"/>
  <c r="AI988" i="4"/>
  <c r="AG988" i="4" s="1"/>
  <c r="AJ988" i="4" s="1"/>
  <c r="AI989" i="4"/>
  <c r="AG989" i="4" s="1"/>
  <c r="AJ989" i="4" s="1"/>
  <c r="AH990" i="4"/>
  <c r="AI990" i="4"/>
  <c r="AI991" i="4"/>
  <c r="AG991" i="4" s="1"/>
  <c r="AJ991" i="4" s="1"/>
  <c r="AI992" i="4"/>
  <c r="AG992" i="4" s="1"/>
  <c r="AJ992" i="4" s="1"/>
  <c r="AH994" i="4"/>
  <c r="AI994" i="4"/>
  <c r="AH995" i="4"/>
  <c r="AI995" i="4"/>
  <c r="AH996" i="4"/>
  <c r="AI996" i="4"/>
  <c r="AH997" i="4"/>
  <c r="AI997" i="4"/>
  <c r="AH998" i="4"/>
  <c r="AI998" i="4"/>
  <c r="AH999" i="4"/>
  <c r="AI999" i="4"/>
  <c r="AH1000" i="4"/>
  <c r="AI1000" i="4"/>
  <c r="AH1001" i="4"/>
  <c r="AI1001" i="4"/>
  <c r="AH1002" i="4"/>
  <c r="AI1002" i="4"/>
  <c r="AH1003" i="4"/>
  <c r="AI1003" i="4"/>
  <c r="AH1004" i="4"/>
  <c r="AI1004" i="4"/>
  <c r="AH1005" i="4"/>
  <c r="AI1005" i="4"/>
  <c r="AH1006" i="4"/>
  <c r="AI1006" i="4"/>
  <c r="AI1007" i="4"/>
  <c r="AG1007" i="4" s="1"/>
  <c r="AI1008" i="4"/>
  <c r="AG1008" i="4" s="1"/>
  <c r="AJ1008" i="4" s="1"/>
  <c r="AI1009" i="4"/>
  <c r="AG1009" i="4" s="1"/>
  <c r="AJ1009" i="4" s="1"/>
  <c r="AI1010" i="4"/>
  <c r="AG1010" i="4" s="1"/>
  <c r="AJ1010" i="4" s="1"/>
  <c r="AI1011" i="4"/>
  <c r="AG1011" i="4" s="1"/>
  <c r="AJ1011" i="4" s="1"/>
  <c r="AH1012" i="4"/>
  <c r="AI1012" i="4"/>
  <c r="AI1013" i="4"/>
  <c r="AG1013" i="4" s="1"/>
  <c r="AJ1013" i="4" s="1"/>
  <c r="AH1014" i="4"/>
  <c r="AI1014" i="4"/>
  <c r="AI1015" i="4"/>
  <c r="AG1015" i="4" s="1"/>
  <c r="AJ1015" i="4" s="1"/>
  <c r="AI1016" i="4"/>
  <c r="AG1016" i="4" s="1"/>
  <c r="AJ1016" i="4" s="1"/>
  <c r="AH1017" i="4"/>
  <c r="AI1017" i="4"/>
  <c r="AI1018" i="4"/>
  <c r="AG1018" i="4" s="1"/>
  <c r="AJ1018" i="4" s="1"/>
  <c r="AI1019" i="4"/>
  <c r="AG1019" i="4" s="1"/>
  <c r="AJ1019" i="4" s="1"/>
  <c r="AI1020" i="4"/>
  <c r="AG1020" i="4" s="1"/>
  <c r="AJ1020" i="4" s="1"/>
  <c r="AI1021" i="4"/>
  <c r="AG1021" i="4" s="1"/>
  <c r="AJ1021" i="4" s="1"/>
  <c r="AI1022" i="4"/>
  <c r="AG1022" i="4" s="1"/>
  <c r="AJ1022" i="4" s="1"/>
  <c r="AH1024" i="4"/>
  <c r="AI1024" i="4"/>
  <c r="AH1025" i="4"/>
  <c r="AI1025" i="4"/>
  <c r="AH1026" i="4"/>
  <c r="AI1026" i="4"/>
  <c r="AH1027" i="4"/>
  <c r="AI1027" i="4"/>
  <c r="AH1028" i="4"/>
  <c r="AI1028" i="4"/>
  <c r="AH1029" i="4"/>
  <c r="AI1029" i="4"/>
  <c r="AH1030" i="4"/>
  <c r="AI1030" i="4"/>
  <c r="AI1031" i="4"/>
  <c r="AG1031" i="4" s="1"/>
  <c r="AI1032" i="4"/>
  <c r="AG1032" i="4" s="1"/>
  <c r="AJ1032" i="4" s="1"/>
  <c r="AI1033" i="4"/>
  <c r="AG1033" i="4" s="1"/>
  <c r="AJ1033" i="4" s="1"/>
  <c r="AI1034" i="4"/>
  <c r="AG1034" i="4" s="1"/>
  <c r="AJ1034" i="4" s="1"/>
  <c r="AI1035" i="4"/>
  <c r="AG1035" i="4" s="1"/>
  <c r="AJ1035" i="4" s="1"/>
  <c r="AI1036" i="4"/>
  <c r="AG1036" i="4" s="1"/>
  <c r="AJ1036" i="4" s="1"/>
  <c r="AI1037" i="4"/>
  <c r="AG1037" i="4" s="1"/>
  <c r="AJ1037" i="4" s="1"/>
  <c r="AI1038" i="4"/>
  <c r="AG1038" i="4" s="1"/>
  <c r="AJ1038" i="4" s="1"/>
  <c r="AI1039" i="4"/>
  <c r="AG1039" i="4" s="1"/>
  <c r="AJ1039" i="4" s="1"/>
  <c r="AI1040" i="4"/>
  <c r="AG1040" i="4" s="1"/>
  <c r="AJ1040" i="4" s="1"/>
  <c r="AI1041" i="4"/>
  <c r="AG1041" i="4" s="1"/>
  <c r="AJ1041" i="4" s="1"/>
  <c r="AI1042" i="4"/>
  <c r="AG1042" i="4" s="1"/>
  <c r="AJ1042" i="4" s="1"/>
  <c r="AH1045" i="4"/>
  <c r="AI1045" i="4"/>
  <c r="AH1046" i="4"/>
  <c r="AI1046" i="4"/>
  <c r="AH1047" i="4"/>
  <c r="AI1047" i="4"/>
  <c r="AH1048" i="4"/>
  <c r="AI1048" i="4"/>
  <c r="AH1049" i="4"/>
  <c r="AI1049" i="4"/>
  <c r="AH1050" i="4"/>
  <c r="AI1050" i="4"/>
  <c r="AH1051" i="4"/>
  <c r="AI1051" i="4"/>
  <c r="AI1052" i="4"/>
  <c r="AG1052" i="4" s="1"/>
  <c r="AH1053" i="4"/>
  <c r="AI1053" i="4"/>
  <c r="AI1054" i="4"/>
  <c r="AG1054" i="4" s="1"/>
  <c r="AJ1054" i="4" s="1"/>
  <c r="AH1055" i="4"/>
  <c r="AI1055" i="4"/>
  <c r="AI1056" i="4"/>
  <c r="AG1056" i="4" s="1"/>
  <c r="AJ1056" i="4" s="1"/>
  <c r="AI1057" i="4"/>
  <c r="AG1057" i="4" s="1"/>
  <c r="AJ1057" i="4" s="1"/>
  <c r="AI1058" i="4"/>
  <c r="AG1058" i="4" s="1"/>
  <c r="AJ1058" i="4" s="1"/>
  <c r="AI1059" i="4"/>
  <c r="AG1059" i="4" s="1"/>
  <c r="AJ1059" i="4" s="1"/>
  <c r="AI1060" i="4"/>
  <c r="AG1060" i="4" s="1"/>
  <c r="AJ1060" i="4" s="1"/>
  <c r="AI1061" i="4"/>
  <c r="AG1061" i="4" s="1"/>
  <c r="AJ1061" i="4" s="1"/>
  <c r="AI1062" i="4"/>
  <c r="AG1062" i="4" s="1"/>
  <c r="AJ1062" i="4" s="1"/>
  <c r="AI1063" i="4"/>
  <c r="AG1063" i="4" s="1"/>
  <c r="AJ1063" i="4" s="1"/>
  <c r="AI1064" i="4"/>
  <c r="AG1064" i="4" s="1"/>
  <c r="AJ1064" i="4" s="1"/>
  <c r="AI1065" i="4"/>
  <c r="AG1065" i="4" s="1"/>
  <c r="AJ1065" i="4" s="1"/>
  <c r="AI1066" i="4"/>
  <c r="AG1066" i="4" s="1"/>
  <c r="AJ1066" i="4" s="1"/>
  <c r="AH1067" i="4"/>
  <c r="AI1067" i="4"/>
  <c r="AI1068" i="4"/>
  <c r="AG1068" i="4" s="1"/>
  <c r="AJ1068" i="4" s="1"/>
  <c r="AI1069" i="4"/>
  <c r="AG1069" i="4" s="1"/>
  <c r="AJ1069" i="4" s="1"/>
  <c r="AI1070" i="4"/>
  <c r="AG1070" i="4" s="1"/>
  <c r="AJ1070" i="4" s="1"/>
  <c r="AI1071" i="4"/>
  <c r="AG1071" i="4" s="1"/>
  <c r="AJ1071" i="4" s="1"/>
  <c r="AH1072" i="4"/>
  <c r="AI1072" i="4"/>
  <c r="AI1073" i="4"/>
  <c r="AG1073" i="4" s="1"/>
  <c r="AJ1073" i="4" s="1"/>
  <c r="AI1074" i="4"/>
  <c r="AG1074" i="4" s="1"/>
  <c r="AJ1074" i="4" s="1"/>
  <c r="AI1075" i="4"/>
  <c r="AG1075" i="4" s="1"/>
  <c r="AJ1075" i="4" s="1"/>
  <c r="AI1076" i="4"/>
  <c r="AG1076" i="4" s="1"/>
  <c r="AJ1076" i="4" s="1"/>
  <c r="AI1077" i="4"/>
  <c r="AG1077" i="4" s="1"/>
  <c r="AJ1077" i="4" s="1"/>
  <c r="AI1078" i="4"/>
  <c r="AG1078" i="4" s="1"/>
  <c r="AJ1078" i="4" s="1"/>
  <c r="AH1079" i="4"/>
  <c r="AI1079" i="4"/>
  <c r="AI1080" i="4"/>
  <c r="AG1080" i="4" s="1"/>
  <c r="AJ1080" i="4" s="1"/>
  <c r="AI1081" i="4"/>
  <c r="AG1081" i="4" s="1"/>
  <c r="AJ1081" i="4" s="1"/>
  <c r="AH1083" i="4"/>
  <c r="AI1083" i="4"/>
  <c r="AH1084" i="4"/>
  <c r="AI1084" i="4"/>
  <c r="AH1085" i="4"/>
  <c r="AI1085" i="4"/>
  <c r="AH1086" i="4"/>
  <c r="AI1086" i="4"/>
  <c r="AH1087" i="4"/>
  <c r="AI1087" i="4"/>
  <c r="AH1088" i="4"/>
  <c r="AI1088" i="4"/>
  <c r="AH1089" i="4"/>
  <c r="AI1089" i="4"/>
  <c r="AH1090" i="4"/>
  <c r="AI1090" i="4"/>
  <c r="AH1091" i="4"/>
  <c r="AI1091" i="4"/>
  <c r="AI1092" i="4"/>
  <c r="AG1092" i="4" s="1"/>
  <c r="AI1093" i="4"/>
  <c r="AG1093" i="4" s="1"/>
  <c r="AJ1093" i="4" s="1"/>
  <c r="AI1094" i="4"/>
  <c r="AG1094" i="4" s="1"/>
  <c r="AJ1094" i="4" s="1"/>
  <c r="AI1095" i="4"/>
  <c r="AG1095" i="4" s="1"/>
  <c r="AJ1095" i="4" s="1"/>
  <c r="AI1096" i="4"/>
  <c r="AG1096" i="4" s="1"/>
  <c r="AJ1096" i="4" s="1"/>
  <c r="AI1097" i="4"/>
  <c r="AG1097" i="4" s="1"/>
  <c r="AJ1097" i="4" s="1"/>
  <c r="AI1098" i="4"/>
  <c r="AG1098" i="4" s="1"/>
  <c r="AJ1098" i="4" s="1"/>
  <c r="AI1099" i="4"/>
  <c r="AG1099" i="4" s="1"/>
  <c r="AJ1099" i="4" s="1"/>
  <c r="AI1100" i="4"/>
  <c r="AG1100" i="4" s="1"/>
  <c r="AJ1100" i="4" s="1"/>
  <c r="AI1101" i="4"/>
  <c r="AG1101" i="4" s="1"/>
  <c r="AJ1101" i="4" s="1"/>
  <c r="AH1102" i="4"/>
  <c r="AI1102" i="4"/>
  <c r="AH1103" i="4"/>
  <c r="AI1103" i="4"/>
  <c r="AI1104" i="4"/>
  <c r="AG1104" i="4" s="1"/>
  <c r="AJ1104" i="4" s="1"/>
  <c r="AI1105" i="4"/>
  <c r="AG1105" i="4" s="1"/>
  <c r="AJ1105" i="4" s="1"/>
  <c r="AI1106" i="4"/>
  <c r="AG1106" i="4" s="1"/>
  <c r="AJ1106" i="4" s="1"/>
  <c r="AI1107" i="4"/>
  <c r="AG1107" i="4" s="1"/>
  <c r="AJ1107" i="4" s="1"/>
  <c r="AI1108" i="4"/>
  <c r="AG1108" i="4" s="1"/>
  <c r="AJ1108" i="4" s="1"/>
  <c r="AI1109" i="4"/>
  <c r="AG1109" i="4" s="1"/>
  <c r="AJ1109" i="4" s="1"/>
  <c r="AH1110" i="4"/>
  <c r="AI1110" i="4"/>
  <c r="AI1111" i="4"/>
  <c r="AG1111" i="4" s="1"/>
  <c r="AJ1111" i="4" s="1"/>
  <c r="AH1114" i="4"/>
  <c r="AI1114" i="4"/>
  <c r="AH1115" i="4"/>
  <c r="AI1115" i="4"/>
  <c r="AH1116" i="4"/>
  <c r="AI1116" i="4"/>
  <c r="AH1117" i="4"/>
  <c r="AI1117" i="4"/>
  <c r="AH1118" i="4"/>
  <c r="AI1118" i="4"/>
  <c r="AH1119" i="4"/>
  <c r="AI1119" i="4"/>
  <c r="AH1120" i="4"/>
  <c r="AI1120" i="4"/>
  <c r="AH1121" i="4"/>
  <c r="AI1121" i="4"/>
  <c r="AH1122" i="4"/>
  <c r="AI1122" i="4"/>
  <c r="AH1123" i="4"/>
  <c r="AI1123" i="4"/>
  <c r="AH1124" i="4"/>
  <c r="AI1124" i="4"/>
  <c r="AI1125" i="4"/>
  <c r="AG1125" i="4" s="1"/>
  <c r="AI1126" i="4"/>
  <c r="AG1126" i="4" s="1"/>
  <c r="AJ1126" i="4" s="1"/>
  <c r="AH1127" i="4"/>
  <c r="AI1127" i="4"/>
  <c r="AI1128" i="4"/>
  <c r="AG1128" i="4" s="1"/>
  <c r="AJ1128" i="4" s="1"/>
  <c r="AI1129" i="4"/>
  <c r="AG1129" i="4" s="1"/>
  <c r="AJ1129" i="4" s="1"/>
  <c r="AI1130" i="4"/>
  <c r="AG1130" i="4" s="1"/>
  <c r="AJ1130" i="4" s="1"/>
  <c r="AI1131" i="4"/>
  <c r="AG1131" i="4" s="1"/>
  <c r="AJ1131" i="4" s="1"/>
  <c r="AI1132" i="4"/>
  <c r="AG1132" i="4" s="1"/>
  <c r="AJ1132" i="4" s="1"/>
  <c r="AI1133" i="4"/>
  <c r="AG1133" i="4" s="1"/>
  <c r="AJ1133" i="4" s="1"/>
  <c r="AI1134" i="4"/>
  <c r="AG1134" i="4" s="1"/>
  <c r="AJ1134" i="4" s="1"/>
  <c r="AI1135" i="4"/>
  <c r="AG1135" i="4" s="1"/>
  <c r="AJ1135" i="4" s="1"/>
  <c r="AI1136" i="4"/>
  <c r="AG1136" i="4" s="1"/>
  <c r="AJ1136" i="4" s="1"/>
  <c r="AI1137" i="4"/>
  <c r="AG1137" i="4" s="1"/>
  <c r="AJ1137" i="4" s="1"/>
  <c r="AI1138" i="4"/>
  <c r="AG1138" i="4" s="1"/>
  <c r="AJ1138" i="4" s="1"/>
  <c r="AI1139" i="4"/>
  <c r="AG1139" i="4" s="1"/>
  <c r="AJ1139" i="4" s="1"/>
  <c r="AI1140" i="4"/>
  <c r="AG1140" i="4" s="1"/>
  <c r="AJ1140" i="4" s="1"/>
  <c r="AH1141" i="4"/>
  <c r="AI1141" i="4"/>
  <c r="AI1142" i="4"/>
  <c r="AG1142" i="4" s="1"/>
  <c r="AJ1142" i="4" s="1"/>
  <c r="AI1143" i="4"/>
  <c r="AG1143" i="4" s="1"/>
  <c r="AJ1143" i="4" s="1"/>
  <c r="AH1144" i="4"/>
  <c r="AI1144" i="4"/>
  <c r="AI1145" i="4"/>
  <c r="AG1145" i="4" s="1"/>
  <c r="AJ1145" i="4" s="1"/>
  <c r="AI1146" i="4"/>
  <c r="AG1146" i="4" s="1"/>
  <c r="AJ1146" i="4" s="1"/>
  <c r="AI1147" i="4"/>
  <c r="AG1147" i="4" s="1"/>
  <c r="AJ1147" i="4" s="1"/>
  <c r="AI1148" i="4"/>
  <c r="AG1148" i="4" s="1"/>
  <c r="AJ1148" i="4" s="1"/>
  <c r="AI1149" i="4"/>
  <c r="AG1149" i="4" s="1"/>
  <c r="AJ1149" i="4" s="1"/>
  <c r="AI1150" i="4"/>
  <c r="AG1150" i="4" s="1"/>
  <c r="AJ1150" i="4" s="1"/>
  <c r="AH1151" i="4"/>
  <c r="AI1151" i="4"/>
  <c r="AI1152" i="4"/>
  <c r="AG1152" i="4" s="1"/>
  <c r="AJ1152" i="4" s="1"/>
  <c r="AH1153" i="4"/>
  <c r="AI1153" i="4"/>
  <c r="AI1154" i="4"/>
  <c r="AG1154" i="4" s="1"/>
  <c r="AJ1154" i="4" s="1"/>
  <c r="AI1155" i="4"/>
  <c r="AG1155" i="4" s="1"/>
  <c r="AJ1155" i="4" s="1"/>
  <c r="AH1156" i="4"/>
  <c r="AI1156" i="4"/>
  <c r="AH1159" i="4"/>
  <c r="AI1159" i="4"/>
  <c r="AH1160" i="4"/>
  <c r="AI1160" i="4"/>
  <c r="AH1161" i="4"/>
  <c r="AI1161" i="4"/>
  <c r="AH1162" i="4"/>
  <c r="AI1162" i="4"/>
  <c r="AH1163" i="4"/>
  <c r="AI1163" i="4"/>
  <c r="AH1164" i="4"/>
  <c r="AI1164" i="4"/>
  <c r="AH1165" i="4"/>
  <c r="AI1165" i="4"/>
  <c r="AI1166" i="4"/>
  <c r="AG1166" i="4" s="1"/>
  <c r="AI1167" i="4"/>
  <c r="AG1167" i="4" s="1"/>
  <c r="AJ1167" i="4" s="1"/>
  <c r="AI1168" i="4"/>
  <c r="AG1168" i="4" s="1"/>
  <c r="AJ1168" i="4" s="1"/>
  <c r="AI1169" i="4"/>
  <c r="AG1169" i="4" s="1"/>
  <c r="AJ1169" i="4" s="1"/>
  <c r="AI1170" i="4"/>
  <c r="AG1170" i="4" s="1"/>
  <c r="AJ1170" i="4" s="1"/>
  <c r="AI1171" i="4"/>
  <c r="AG1171" i="4" s="1"/>
  <c r="AJ1171" i="4" s="1"/>
  <c r="AI1172" i="4"/>
  <c r="AG1172" i="4" s="1"/>
  <c r="AJ1172" i="4" s="1"/>
  <c r="AI1173" i="4"/>
  <c r="AG1173" i="4" s="1"/>
  <c r="AJ1173" i="4" s="1"/>
  <c r="AI1174" i="4"/>
  <c r="AG1174" i="4" s="1"/>
  <c r="AJ1174" i="4" s="1"/>
  <c r="AI1175" i="4"/>
  <c r="AG1175" i="4" s="1"/>
  <c r="AJ1175" i="4" s="1"/>
  <c r="AI1176" i="4"/>
  <c r="AG1176" i="4" s="1"/>
  <c r="AJ1176" i="4" s="1"/>
  <c r="AI1177" i="4"/>
  <c r="AG1177" i="4" s="1"/>
  <c r="AJ1177" i="4" s="1"/>
  <c r="AI1178" i="4"/>
  <c r="AG1178" i="4" s="1"/>
  <c r="AJ1178" i="4" s="1"/>
  <c r="AH1179" i="4"/>
  <c r="AI1179" i="4"/>
  <c r="AI1180" i="4"/>
  <c r="AG1180" i="4" s="1"/>
  <c r="AJ1180" i="4" s="1"/>
  <c r="AI1181" i="4"/>
  <c r="AG1181" i="4" s="1"/>
  <c r="AJ1181" i="4" s="1"/>
  <c r="AI1182" i="4"/>
  <c r="AG1182" i="4" s="1"/>
  <c r="AJ1182" i="4" s="1"/>
  <c r="AH1183" i="4"/>
  <c r="AI1183" i="4"/>
  <c r="AI1184" i="4"/>
  <c r="AG1184" i="4" s="1"/>
  <c r="AJ1184" i="4" s="1"/>
  <c r="AH1187" i="4"/>
  <c r="AI1187" i="4"/>
  <c r="AH1188" i="4"/>
  <c r="AI1188" i="4"/>
  <c r="AH1189" i="4"/>
  <c r="AI1189" i="4"/>
  <c r="AH1190" i="4"/>
  <c r="AI1190" i="4"/>
  <c r="AH1191" i="4"/>
  <c r="AI1191" i="4"/>
  <c r="AH1192" i="4"/>
  <c r="AI1192" i="4"/>
  <c r="AH1193" i="4"/>
  <c r="AI1193" i="4"/>
  <c r="AI1194" i="4"/>
  <c r="AG1194" i="4" s="1"/>
  <c r="AH1195" i="4"/>
  <c r="AI1195" i="4"/>
  <c r="AI1196" i="4"/>
  <c r="AG1196" i="4" s="1"/>
  <c r="AJ1196" i="4" s="1"/>
  <c r="AI1197" i="4"/>
  <c r="AG1197" i="4" s="1"/>
  <c r="AJ1197" i="4" s="1"/>
  <c r="AI1198" i="4"/>
  <c r="AG1198" i="4" s="1"/>
  <c r="AJ1198" i="4" s="1"/>
  <c r="AI1199" i="4"/>
  <c r="AG1199" i="4" s="1"/>
  <c r="AJ1199" i="4" s="1"/>
  <c r="AI1200" i="4"/>
  <c r="AG1200" i="4" s="1"/>
  <c r="AJ1200" i="4" s="1"/>
  <c r="AI1201" i="4"/>
  <c r="AG1201" i="4" s="1"/>
  <c r="AJ1201" i="4" s="1"/>
  <c r="AH1202" i="4"/>
  <c r="AI1202" i="4"/>
  <c r="AI1203" i="4"/>
  <c r="AG1203" i="4" s="1"/>
  <c r="AJ1203" i="4" s="1"/>
  <c r="AH1204" i="4"/>
  <c r="AI1204" i="4"/>
  <c r="AI1205" i="4"/>
  <c r="AG1205" i="4" s="1"/>
  <c r="AJ1205" i="4" s="1"/>
  <c r="AI1206" i="4"/>
  <c r="AG1206" i="4" s="1"/>
  <c r="AJ1206" i="4" s="1"/>
  <c r="AI1207" i="4"/>
  <c r="AG1207" i="4" s="1"/>
  <c r="AJ1207" i="4" s="1"/>
  <c r="AI1208" i="4"/>
  <c r="AG1208" i="4" s="1"/>
  <c r="AJ1208" i="4" s="1"/>
  <c r="AI1209" i="4"/>
  <c r="AG1209" i="4" s="1"/>
  <c r="AJ1209" i="4" s="1"/>
  <c r="AI1210" i="4"/>
  <c r="AG1210" i="4" s="1"/>
  <c r="AJ1210" i="4" s="1"/>
  <c r="AI1211" i="4"/>
  <c r="AG1211" i="4" s="1"/>
  <c r="AJ1211" i="4" s="1"/>
  <c r="AH1212" i="4"/>
  <c r="AI1212" i="4"/>
  <c r="AI1213" i="4"/>
  <c r="AG1213" i="4" s="1"/>
  <c r="AJ1213" i="4" s="1"/>
  <c r="AI1214" i="4"/>
  <c r="AG1214" i="4" s="1"/>
  <c r="AJ1214" i="4" s="1"/>
  <c r="AH1215" i="4"/>
  <c r="AI1215" i="4"/>
  <c r="AI1216" i="4"/>
  <c r="AG1216" i="4" s="1"/>
  <c r="AJ1216" i="4" s="1"/>
  <c r="AH1217" i="4"/>
  <c r="AI1217" i="4"/>
  <c r="AI1218" i="4"/>
  <c r="AG1218" i="4" s="1"/>
  <c r="AJ1218" i="4" s="1"/>
  <c r="AI1230" i="4"/>
  <c r="AG1230" i="4" s="1"/>
  <c r="AI1231" i="4"/>
  <c r="AG1231" i="4" s="1"/>
  <c r="AJ1231" i="4" s="1"/>
  <c r="AI1232" i="4"/>
  <c r="AG1232" i="4" s="1"/>
  <c r="AJ1232" i="4" s="1"/>
  <c r="AI1234" i="4"/>
  <c r="AG1234" i="4" s="1"/>
  <c r="AJ1234" i="4" s="1"/>
  <c r="AI1235" i="4"/>
  <c r="AG1235" i="4" s="1"/>
  <c r="AJ1235" i="4" s="1"/>
  <c r="AI1237" i="4"/>
  <c r="AG1237" i="4" s="1"/>
  <c r="AJ1237" i="4" s="1"/>
  <c r="AI1238" i="4"/>
  <c r="AG1238" i="4" s="1"/>
  <c r="AJ1238" i="4" s="1"/>
  <c r="AI1239" i="4"/>
  <c r="AG1239" i="4" s="1"/>
  <c r="AJ1239" i="4" s="1"/>
  <c r="AI1240" i="4"/>
  <c r="AG1240" i="4" s="1"/>
  <c r="AJ1240" i="4" s="1"/>
  <c r="AI1241" i="4"/>
  <c r="AG1241" i="4" s="1"/>
  <c r="AJ1241" i="4" s="1"/>
  <c r="AI1242" i="4"/>
  <c r="AG1242" i="4" s="1"/>
  <c r="AJ1242" i="4" s="1"/>
  <c r="AI1243" i="4"/>
  <c r="AG1243" i="4" s="1"/>
  <c r="AJ1243" i="4" s="1"/>
  <c r="AI1244" i="4"/>
  <c r="AG1244" i="4" s="1"/>
  <c r="AJ1244" i="4" s="1"/>
  <c r="AI1245" i="4"/>
  <c r="AG1245" i="4" s="1"/>
  <c r="AJ1245" i="4" s="1"/>
  <c r="AI1246" i="4"/>
  <c r="AG1246" i="4" s="1"/>
  <c r="AJ1246" i="4" s="1"/>
  <c r="AI1248" i="4"/>
  <c r="AG1248" i="4" s="1"/>
  <c r="AJ1248" i="4" s="1"/>
  <c r="AI1250" i="4"/>
  <c r="AG1250" i="4" s="1"/>
  <c r="AJ1250" i="4" s="1"/>
  <c r="AI1252" i="4"/>
  <c r="AG1252" i="4" s="1"/>
  <c r="AJ1252" i="4" s="1"/>
  <c r="AI1254" i="4"/>
  <c r="AG1254" i="4" s="1"/>
  <c r="AJ1254" i="4" s="1"/>
  <c r="AI1255" i="4"/>
  <c r="AG1255" i="4" s="1"/>
  <c r="AJ1255" i="4" s="1"/>
  <c r="AI1256" i="4"/>
  <c r="AG1256" i="4" s="1"/>
  <c r="AJ1256" i="4" s="1"/>
  <c r="AI1258" i="4"/>
  <c r="AG1258" i="4" s="1"/>
  <c r="AJ1258" i="4" s="1"/>
  <c r="AI1259" i="4"/>
  <c r="AG1259" i="4" s="1"/>
  <c r="AJ1259" i="4" s="1"/>
  <c r="AI1260" i="4"/>
  <c r="AG1260" i="4" s="1"/>
  <c r="AJ1260" i="4" s="1"/>
  <c r="AI1261" i="4"/>
  <c r="AG1261" i="4" s="1"/>
  <c r="AJ1261" i="4" s="1"/>
  <c r="AI1262" i="4"/>
  <c r="AG1262" i="4" s="1"/>
  <c r="AJ1262" i="4" s="1"/>
  <c r="AI1263" i="4"/>
  <c r="AG1263" i="4" s="1"/>
  <c r="AJ1263" i="4" s="1"/>
  <c r="AI1264" i="4"/>
  <c r="AG1264" i="4" s="1"/>
  <c r="AJ1264" i="4" s="1"/>
  <c r="AI1265" i="4"/>
  <c r="AG1265" i="4" s="1"/>
  <c r="AJ1265" i="4" s="1"/>
  <c r="AI1266" i="4"/>
  <c r="AG1266" i="4" s="1"/>
  <c r="AJ1266" i="4" s="1"/>
  <c r="AI1267" i="4"/>
  <c r="AG1267" i="4" s="1"/>
  <c r="AJ1267" i="4" s="1"/>
  <c r="AI1280" i="4"/>
  <c r="AG1280" i="4" s="1"/>
  <c r="AI1282" i="4"/>
  <c r="AG1282" i="4" s="1"/>
  <c r="AJ1282" i="4" s="1"/>
  <c r="AI1283" i="4"/>
  <c r="AG1283" i="4" s="1"/>
  <c r="AJ1283" i="4" s="1"/>
  <c r="AI1284" i="4"/>
  <c r="AG1284" i="4" s="1"/>
  <c r="AJ1284" i="4" s="1"/>
  <c r="AI1285" i="4"/>
  <c r="AG1285" i="4" s="1"/>
  <c r="AJ1285" i="4" s="1"/>
  <c r="AI1286" i="4"/>
  <c r="AG1286" i="4" s="1"/>
  <c r="AJ1286" i="4" s="1"/>
  <c r="AI1287" i="4"/>
  <c r="AG1287" i="4" s="1"/>
  <c r="AJ1287" i="4" s="1"/>
  <c r="AI1288" i="4"/>
  <c r="AG1288" i="4" s="1"/>
  <c r="AJ1288" i="4" s="1"/>
  <c r="AI1289" i="4"/>
  <c r="AG1289" i="4" s="1"/>
  <c r="AJ1289" i="4" s="1"/>
  <c r="AI1290" i="4"/>
  <c r="AG1290" i="4" s="1"/>
  <c r="AJ1290" i="4" s="1"/>
  <c r="AI1291" i="4"/>
  <c r="AG1291" i="4" s="1"/>
  <c r="AJ1291" i="4" s="1"/>
  <c r="AI1294" i="4"/>
  <c r="AG1294" i="4" s="1"/>
  <c r="AJ1294" i="4" s="1"/>
  <c r="AI1295" i="4"/>
  <c r="AG1295" i="4" s="1"/>
  <c r="AJ1295" i="4" s="1"/>
  <c r="AI1296" i="4"/>
  <c r="AG1296" i="4" s="1"/>
  <c r="AJ1296" i="4" s="1"/>
  <c r="AI1297" i="4"/>
  <c r="AG1297" i="4" s="1"/>
  <c r="AJ1297" i="4" s="1"/>
  <c r="AI1298" i="4"/>
  <c r="AG1298" i="4" s="1"/>
  <c r="AJ1298" i="4" s="1"/>
  <c r="AI1299" i="4"/>
  <c r="AG1299" i="4" s="1"/>
  <c r="AJ1299" i="4" s="1"/>
  <c r="AI1300" i="4"/>
  <c r="AG1300" i="4" s="1"/>
  <c r="AJ1300" i="4" s="1"/>
  <c r="AI1302" i="4"/>
  <c r="AG1302" i="4" s="1"/>
  <c r="AJ1302" i="4" s="1"/>
  <c r="AI1304" i="4"/>
  <c r="AG1304" i="4" s="1"/>
  <c r="AJ1304" i="4" s="1"/>
  <c r="AI1311" i="4"/>
  <c r="AG1311" i="4" s="1"/>
  <c r="AI1312" i="4"/>
  <c r="AG1312" i="4" s="1"/>
  <c r="AJ1312" i="4" s="1"/>
  <c r="AI1314" i="4"/>
  <c r="AG1314" i="4" s="1"/>
  <c r="AJ1314" i="4" s="1"/>
  <c r="AI1315" i="4"/>
  <c r="AG1315" i="4" s="1"/>
  <c r="AJ1315" i="4" s="1"/>
  <c r="AI1316" i="4"/>
  <c r="AG1316" i="4" s="1"/>
  <c r="AJ1316" i="4" s="1"/>
  <c r="AI1317" i="4"/>
  <c r="AG1317" i="4" s="1"/>
  <c r="AJ1317" i="4" s="1"/>
  <c r="AI1318" i="4"/>
  <c r="AG1318" i="4" s="1"/>
  <c r="AJ1318" i="4" s="1"/>
  <c r="AI1320" i="4"/>
  <c r="AG1320" i="4" s="1"/>
  <c r="AJ1320" i="4" s="1"/>
  <c r="AI1322" i="4"/>
  <c r="AG1322" i="4" s="1"/>
  <c r="AJ1322" i="4" s="1"/>
  <c r="AI1323" i="4"/>
  <c r="AG1323" i="4" s="1"/>
  <c r="AJ1323" i="4" s="1"/>
  <c r="AI1324" i="4"/>
  <c r="AG1324" i="4" s="1"/>
  <c r="AJ1324" i="4" s="1"/>
  <c r="AI1325" i="4"/>
  <c r="AG1325" i="4" s="1"/>
  <c r="AJ1325" i="4" s="1"/>
  <c r="AI1326" i="4"/>
  <c r="AG1326" i="4" s="1"/>
  <c r="AJ1326" i="4" s="1"/>
  <c r="AI1327" i="4"/>
  <c r="AG1327" i="4" s="1"/>
  <c r="AJ1327" i="4" s="1"/>
  <c r="AI1328" i="4"/>
  <c r="AG1328" i="4" s="1"/>
  <c r="AJ1328" i="4" s="1"/>
  <c r="AI1332" i="4"/>
  <c r="AG1332" i="4" s="1"/>
  <c r="AJ1332" i="4" s="1"/>
  <c r="AI1333" i="4"/>
  <c r="AG1333" i="4" s="1"/>
  <c r="AJ1333" i="4" s="1"/>
  <c r="AI1345" i="4"/>
  <c r="AG1345" i="4" s="1"/>
  <c r="AI1346" i="4"/>
  <c r="AG1346" i="4" s="1"/>
  <c r="AJ1346" i="4" s="1"/>
  <c r="AI1347" i="4"/>
  <c r="AG1347" i="4" s="1"/>
  <c r="AJ1347" i="4" s="1"/>
  <c r="AI1349" i="4"/>
  <c r="AG1349" i="4" s="1"/>
  <c r="AJ1349" i="4" s="1"/>
  <c r="AI1350" i="4"/>
  <c r="AG1350" i="4" s="1"/>
  <c r="AJ1350" i="4" s="1"/>
  <c r="AI1351" i="4"/>
  <c r="AG1351" i="4" s="1"/>
  <c r="AJ1351" i="4" s="1"/>
  <c r="AI1352" i="4"/>
  <c r="AG1352" i="4" s="1"/>
  <c r="AJ1352" i="4" s="1"/>
  <c r="AI1353" i="4"/>
  <c r="AG1353" i="4" s="1"/>
  <c r="AJ1353" i="4" s="1"/>
  <c r="AI1354" i="4"/>
  <c r="AG1354" i="4" s="1"/>
  <c r="AJ1354" i="4" s="1"/>
  <c r="AI1355" i="4"/>
  <c r="AG1355" i="4" s="1"/>
  <c r="AJ1355" i="4" s="1"/>
  <c r="AI1356" i="4"/>
  <c r="AG1356" i="4" s="1"/>
  <c r="AJ1356" i="4" s="1"/>
  <c r="AI1357" i="4"/>
  <c r="AG1357" i="4" s="1"/>
  <c r="AJ1357" i="4" s="1"/>
  <c r="AI1358" i="4"/>
  <c r="AG1358" i="4" s="1"/>
  <c r="AJ1358" i="4" s="1"/>
  <c r="AI1359" i="4"/>
  <c r="AG1359" i="4" s="1"/>
  <c r="AJ1359" i="4" s="1"/>
  <c r="AI1360" i="4"/>
  <c r="AG1360" i="4" s="1"/>
  <c r="AJ1360" i="4" s="1"/>
  <c r="AI1361" i="4"/>
  <c r="AG1361" i="4" s="1"/>
  <c r="AJ1361" i="4" s="1"/>
  <c r="AI1362" i="4"/>
  <c r="AG1362" i="4" s="1"/>
  <c r="AJ1362" i="4" s="1"/>
  <c r="AI1363" i="4"/>
  <c r="AG1363" i="4" s="1"/>
  <c r="AJ1363" i="4" s="1"/>
  <c r="AI1364" i="4"/>
  <c r="AG1364" i="4" s="1"/>
  <c r="AJ1364" i="4" s="1"/>
  <c r="AI1365" i="4"/>
  <c r="AG1365" i="4" s="1"/>
  <c r="AJ1365" i="4" s="1"/>
  <c r="AI1372" i="4"/>
  <c r="AG1372" i="4" s="1"/>
  <c r="AI1374" i="4"/>
  <c r="AG1374" i="4" s="1"/>
  <c r="AJ1374" i="4" s="1"/>
  <c r="AI1376" i="4"/>
  <c r="AG1376" i="4" s="1"/>
  <c r="AJ1376" i="4" s="1"/>
  <c r="AI1377" i="4"/>
  <c r="AG1377" i="4" s="1"/>
  <c r="AJ1377" i="4" s="1"/>
  <c r="AI1378" i="4"/>
  <c r="AG1378" i="4" s="1"/>
  <c r="AJ1378" i="4" s="1"/>
  <c r="AI1379" i="4"/>
  <c r="AG1379" i="4" s="1"/>
  <c r="AJ1379" i="4" s="1"/>
  <c r="AI1380" i="4"/>
  <c r="AG1380" i="4" s="1"/>
  <c r="AJ1380" i="4" s="1"/>
  <c r="AI1382" i="4"/>
  <c r="AG1382" i="4" s="1"/>
  <c r="AJ1382" i="4" s="1"/>
  <c r="AI1383" i="4"/>
  <c r="AG1383" i="4" s="1"/>
  <c r="AJ1383" i="4" s="1"/>
  <c r="AI1385" i="4"/>
  <c r="AG1385" i="4" s="1"/>
  <c r="AJ1385" i="4" s="1"/>
  <c r="AI1387" i="4"/>
  <c r="AG1387" i="4" s="1"/>
  <c r="AJ1387" i="4" s="1"/>
  <c r="AI1389" i="4"/>
  <c r="AG1389" i="4" s="1"/>
  <c r="AJ1389" i="4" s="1"/>
  <c r="AI1390" i="4"/>
  <c r="AG1390" i="4" s="1"/>
  <c r="AJ1390" i="4" s="1"/>
  <c r="AH1391" i="4"/>
  <c r="AI1391" i="4"/>
  <c r="AI1392" i="4"/>
  <c r="AG1392" i="4" s="1"/>
  <c r="AJ1392" i="4" s="1"/>
  <c r="AI1395" i="4"/>
  <c r="AI1396" i="4"/>
  <c r="AG1396" i="4" s="1"/>
  <c r="AJ1396" i="4" s="1"/>
  <c r="AI1397" i="4"/>
  <c r="AG1397" i="4" s="1"/>
  <c r="AJ1397" i="4" s="1"/>
  <c r="AI1409" i="4"/>
  <c r="AG1409" i="4" s="1"/>
  <c r="AI1410" i="4"/>
  <c r="AG1410" i="4" s="1"/>
  <c r="AJ1410" i="4" s="1"/>
  <c r="AI1414" i="4"/>
  <c r="AG1414" i="4" s="1"/>
  <c r="AJ1414" i="4" s="1"/>
  <c r="AJ890" i="4" l="1"/>
  <c r="AG877" i="4"/>
  <c r="AB24" i="7" s="1"/>
  <c r="AX15" i="7"/>
  <c r="AR15" i="7"/>
  <c r="AV15" i="7"/>
  <c r="AY15" i="7"/>
  <c r="AT15" i="7"/>
  <c r="AS15" i="7"/>
  <c r="AZ15" i="7"/>
  <c r="AU15" i="7"/>
  <c r="S15" i="7"/>
  <c r="AG1395" i="4"/>
  <c r="AJ1395" i="4" s="1"/>
  <c r="AJ1125" i="4"/>
  <c r="AG1113" i="4"/>
  <c r="AM24" i="7" s="1"/>
  <c r="AJ630" i="4"/>
  <c r="AG622" i="4"/>
  <c r="AJ502" i="4"/>
  <c r="AG497" i="4"/>
  <c r="AJ422" i="4"/>
  <c r="AG419" i="4"/>
  <c r="G24" i="7" s="1"/>
  <c r="AG389" i="4"/>
  <c r="E24" i="7" s="1"/>
  <c r="AJ390" i="4"/>
  <c r="AJ1409" i="4"/>
  <c r="AG1399" i="4"/>
  <c r="AU24" i="7" s="1"/>
  <c r="AJ1345" i="4"/>
  <c r="AG1336" i="4"/>
  <c r="AS24" i="7" s="1"/>
  <c r="AJ1280" i="4"/>
  <c r="AG1270" i="4"/>
  <c r="AQ24" i="7" s="1"/>
  <c r="AJ1194" i="4"/>
  <c r="AG1186" i="4"/>
  <c r="AO24" i="7" s="1"/>
  <c r="AJ1052" i="4"/>
  <c r="AG1044" i="4"/>
  <c r="AK24" i="7" s="1"/>
  <c r="AJ800" i="4"/>
  <c r="AG790" i="4"/>
  <c r="AJ730" i="4"/>
  <c r="AG722" i="4"/>
  <c r="AJ706" i="4"/>
  <c r="AG701" i="4"/>
  <c r="AJ587" i="4"/>
  <c r="AG582" i="4"/>
  <c r="AJ571" i="4"/>
  <c r="AG567" i="4"/>
  <c r="AJ536" i="4"/>
  <c r="AG532" i="4"/>
  <c r="AJ523" i="4"/>
  <c r="AG517" i="4"/>
  <c r="AJ462" i="4"/>
  <c r="AG457" i="4"/>
  <c r="AG402" i="4"/>
  <c r="F24" i="7" s="1"/>
  <c r="AJ403" i="4"/>
  <c r="AJ1166" i="4"/>
  <c r="AG1158" i="4"/>
  <c r="AN24" i="7" s="1"/>
  <c r="AI1399" i="4"/>
  <c r="AJ1230" i="4"/>
  <c r="AG1220" i="4"/>
  <c r="AP24" i="7" s="1"/>
  <c r="AJ1092" i="4"/>
  <c r="AG1083" i="4"/>
  <c r="AL24" i="7" s="1"/>
  <c r="AJ1031" i="4"/>
  <c r="AG1024" i="4"/>
  <c r="AJ24" i="7" s="1"/>
  <c r="AJ771" i="4"/>
  <c r="AG761" i="4"/>
  <c r="AJ481" i="4"/>
  <c r="AG477" i="4"/>
  <c r="AG377" i="4"/>
  <c r="D24" i="7" s="1"/>
  <c r="AJ378" i="4"/>
  <c r="AJ1372" i="4"/>
  <c r="AJ1311" i="4"/>
  <c r="AG1306" i="4"/>
  <c r="AR24" i="7" s="1"/>
  <c r="AJ1007" i="4"/>
  <c r="AG994" i="4"/>
  <c r="AE24" i="7" s="1"/>
  <c r="AJ961" i="4"/>
  <c r="AG952" i="4"/>
  <c r="AD24" i="7" s="1"/>
  <c r="AJ926" i="4"/>
  <c r="AG913" i="4"/>
  <c r="AC24" i="7" s="1"/>
  <c r="AJ862" i="4"/>
  <c r="AG848" i="4"/>
  <c r="AA24" i="7" s="1"/>
  <c r="AJ833" i="4"/>
  <c r="AG821" i="4"/>
  <c r="Z24" i="7" s="1"/>
  <c r="AJ747" i="4"/>
  <c r="AG739" i="4"/>
  <c r="AJ686" i="4"/>
  <c r="AG681" i="4"/>
  <c r="AJ668" i="4"/>
  <c r="AG660" i="4"/>
  <c r="AJ611" i="4"/>
  <c r="AG604" i="4"/>
  <c r="AJ556" i="4"/>
  <c r="AG553" i="4"/>
  <c r="AJ445" i="4"/>
  <c r="AG441" i="4"/>
  <c r="AJ367" i="4"/>
  <c r="AG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G1367" i="4"/>
  <c r="AT24" i="7" s="1"/>
  <c r="AJ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AK25" i="7" l="1"/>
  <c r="AD1221" i="4"/>
  <c r="F140" i="6"/>
  <c r="F139" i="6"/>
  <c r="AL25" i="7" l="1"/>
  <c r="W1399" i="4"/>
  <c r="I1399" i="4"/>
  <c r="H1399" i="4"/>
  <c r="G1399" i="4"/>
  <c r="F1399" i="4"/>
  <c r="AU17" i="7" s="1"/>
  <c r="AM25" i="7" l="1"/>
  <c r="Z1399" i="4"/>
  <c r="D1399" i="4"/>
  <c r="AU22" i="7" s="1"/>
  <c r="AN25" i="7" l="1"/>
  <c r="AH1439" i="4"/>
  <c r="AH1486" i="4"/>
  <c r="AO25" i="7" l="1"/>
  <c r="F138" i="6"/>
  <c r="F136" i="6"/>
  <c r="F137" i="6"/>
  <c r="W1367" i="4"/>
  <c r="I1367" i="4"/>
  <c r="H1367" i="4"/>
  <c r="G1367" i="4"/>
  <c r="F1367" i="4"/>
  <c r="AT17" i="7" s="1"/>
  <c r="AP25" i="7" l="1"/>
  <c r="D1367" i="4"/>
  <c r="AT22" i="7" s="1"/>
  <c r="Z1367" i="4"/>
  <c r="AQ25" i="7" l="1"/>
  <c r="F132" i="6"/>
  <c r="F135" i="6"/>
  <c r="F134" i="6"/>
  <c r="F133" i="6"/>
  <c r="F131" i="6"/>
  <c r="AR25" i="7" l="1"/>
  <c r="W1336" i="4"/>
  <c r="Z1336" i="4" s="1"/>
  <c r="I1336" i="4"/>
  <c r="H1336" i="4"/>
  <c r="G1336" i="4"/>
  <c r="F1336" i="4"/>
  <c r="AS17" i="7" s="1"/>
  <c r="AS25" i="7" l="1"/>
  <c r="D1336" i="4"/>
  <c r="AS22" i="7" s="1"/>
  <c r="AH759" i="4"/>
  <c r="AH1155" i="4"/>
  <c r="AH938" i="4"/>
  <c r="AH936" i="4"/>
  <c r="AH937" i="4"/>
  <c r="AH910" i="4"/>
  <c r="AH928" i="4"/>
  <c r="AH935" i="4"/>
  <c r="AH934" i="4"/>
  <c r="AH933" i="4"/>
  <c r="AH892" i="4"/>
  <c r="AH931" i="4"/>
  <c r="AH930" i="4"/>
  <c r="AH900" i="4"/>
  <c r="AH929" i="4"/>
  <c r="AH926" i="4"/>
  <c r="AH950" i="4"/>
  <c r="AH949" i="4"/>
  <c r="AH948" i="4"/>
  <c r="AH907" i="4"/>
  <c r="AH906" i="4"/>
  <c r="AH905" i="4"/>
  <c r="AH904" i="4"/>
  <c r="AH875" i="4"/>
  <c r="AH787" i="4"/>
  <c r="AH894" i="4"/>
  <c r="AH927" i="4"/>
  <c r="AH891" i="4"/>
  <c r="AH895" i="4"/>
  <c r="AH898" i="4"/>
  <c r="AH896" i="4"/>
  <c r="AH873" i="4"/>
  <c r="AH788" i="4"/>
  <c r="AH908" i="4"/>
  <c r="AH785" i="4"/>
  <c r="AH784" i="4"/>
  <c r="AH783" i="4"/>
  <c r="AH756" i="4"/>
  <c r="AH989" i="4"/>
  <c r="G1312" i="4"/>
  <c r="H1312" i="4"/>
  <c r="I1312" i="4"/>
  <c r="X1312" i="4"/>
  <c r="AT25" i="7" l="1"/>
  <c r="AH810" i="4"/>
  <c r="AH838" i="4"/>
  <c r="AH874" i="4"/>
  <c r="AH978" i="4"/>
  <c r="AH1022" i="4"/>
  <c r="AH984" i="4"/>
  <c r="AH942" i="4"/>
  <c r="G5" i="3"/>
  <c r="F5" i="3"/>
  <c r="E12" i="3"/>
  <c r="AH1021" i="4"/>
  <c r="H1311" i="4"/>
  <c r="H1306" i="4" s="1"/>
  <c r="I1311" i="4"/>
  <c r="I1306" i="4" s="1"/>
  <c r="X1311" i="4"/>
  <c r="W1306" i="4" s="1"/>
  <c r="Z1306" i="4" s="1"/>
  <c r="F130" i="6"/>
  <c r="F128" i="6"/>
  <c r="F126" i="6"/>
  <c r="G127" i="6" s="1"/>
  <c r="F124" i="6"/>
  <c r="F125" i="6"/>
  <c r="G1306" i="4"/>
  <c r="F1306" i="4"/>
  <c r="AR17" i="7" s="1"/>
  <c r="AU25" i="7" l="1"/>
  <c r="D1306" i="4"/>
  <c r="AR22" i="7" s="1"/>
  <c r="AV25" i="7" l="1"/>
  <c r="W1270" i="4"/>
  <c r="I1270" i="4"/>
  <c r="H1270" i="4"/>
  <c r="G1270" i="4"/>
  <c r="F1270" i="4"/>
  <c r="AQ17" i="7" s="1"/>
  <c r="AW25" i="7" l="1"/>
  <c r="D1270" i="4"/>
  <c r="AQ22" i="7" s="1"/>
  <c r="Z1270" i="4"/>
  <c r="AX25" i="7" l="1"/>
  <c r="F123" i="6"/>
  <c r="F122" i="6"/>
  <c r="AY25" i="7" l="1"/>
  <c r="AD1186" i="4"/>
  <c r="AZ25" i="7" l="1"/>
  <c r="W1220" i="4"/>
  <c r="I1220" i="4"/>
  <c r="H1220" i="4"/>
  <c r="G1220" i="4"/>
  <c r="F1220" i="4"/>
  <c r="AP17" i="7" s="1"/>
  <c r="F121" i="6"/>
  <c r="BA25" i="7" l="1"/>
  <c r="D1220" i="4"/>
  <c r="AP22" i="7" s="1"/>
  <c r="Z1220" i="4"/>
  <c r="T1201" i="4"/>
  <c r="AD1113" i="4"/>
  <c r="AD1158" i="4"/>
  <c r="W1186" i="4" l="1"/>
  <c r="I1186" i="4"/>
  <c r="H1186" i="4"/>
  <c r="G1186" i="4"/>
  <c r="F1186" i="4"/>
  <c r="AO17" i="7" s="1"/>
  <c r="Z1186" i="4" l="1"/>
  <c r="D1186" i="4"/>
  <c r="AO22" i="7" s="1"/>
  <c r="F120" i="6" l="1"/>
  <c r="F119" i="6"/>
  <c r="F117" i="6"/>
  <c r="H16" i="9"/>
  <c r="G1180" i="4" l="1"/>
  <c r="H1180" i="4"/>
  <c r="I1180" i="4"/>
  <c r="X1180" i="4"/>
  <c r="G1181" i="4"/>
  <c r="H1181" i="4"/>
  <c r="I1181" i="4"/>
  <c r="X1181" i="4"/>
  <c r="G1182" i="4"/>
  <c r="H1182" i="4"/>
  <c r="I1182" i="4"/>
  <c r="X1182" i="4"/>
  <c r="T1170" i="4" l="1"/>
  <c r="T1169" i="4"/>
  <c r="T1168" i="4"/>
  <c r="T1167" i="4"/>
  <c r="X1166" i="4"/>
  <c r="W1158" i="4" s="1"/>
  <c r="T1166" i="4"/>
  <c r="I1166" i="4"/>
  <c r="I1158" i="4" s="1"/>
  <c r="H1166" i="4"/>
  <c r="H1158" i="4" s="1"/>
  <c r="G1166" i="4"/>
  <c r="G1158" i="4" s="1"/>
  <c r="F1158" i="4"/>
  <c r="AN17" i="7" s="1"/>
  <c r="D1158" i="4" l="1"/>
  <c r="AN22" i="7" s="1"/>
  <c r="Z1158" i="4"/>
  <c r="AH1194" i="4" l="1"/>
  <c r="F116" i="6" l="1"/>
  <c r="G1140" i="4" l="1"/>
  <c r="H1140" i="4"/>
  <c r="I1140" i="4"/>
  <c r="T1140" i="4"/>
  <c r="X1140" i="4"/>
  <c r="T1138" i="4"/>
  <c r="T1139" i="4"/>
  <c r="X1137" i="4"/>
  <c r="T1137" i="4"/>
  <c r="I1137" i="4"/>
  <c r="H1137" i="4"/>
  <c r="G1137" i="4"/>
  <c r="T1136" i="4"/>
  <c r="T1135" i="4"/>
  <c r="AH1238" i="4" l="1"/>
  <c r="T1133" i="4"/>
  <c r="T1132" i="4"/>
  <c r="T1131" i="4"/>
  <c r="T1130" i="4"/>
  <c r="T1129" i="4"/>
  <c r="T1128" i="4"/>
  <c r="AH1346" i="4" l="1"/>
  <c r="AH1347" i="4"/>
  <c r="AD1083" i="4"/>
  <c r="H1113" i="4"/>
  <c r="G1113" i="4"/>
  <c r="W1113" i="4"/>
  <c r="I1113" i="4"/>
  <c r="F1113" i="4"/>
  <c r="AM17" i="7" s="1"/>
  <c r="F115" i="6"/>
  <c r="F114" i="6"/>
  <c r="F113" i="6"/>
  <c r="F112" i="6"/>
  <c r="D1113" i="4" l="1"/>
  <c r="AM22" i="7" s="1"/>
  <c r="Z1113" i="4"/>
  <c r="T1101" i="4"/>
  <c r="T1100" i="4" l="1"/>
  <c r="T1098" i="4" l="1"/>
  <c r="T1097" i="4"/>
  <c r="T1096" i="4" l="1"/>
  <c r="F47" i="6"/>
  <c r="F63" i="6"/>
  <c r="F66" i="6"/>
  <c r="F65" i="6"/>
  <c r="F64" i="6"/>
  <c r="F62" i="6"/>
  <c r="F51" i="6"/>
  <c r="F50" i="6"/>
  <c r="F49" i="6"/>
  <c r="F48" i="6"/>
  <c r="T1095" i="4"/>
  <c r="T1094" i="4"/>
  <c r="T1092" i="4"/>
  <c r="F46" i="6"/>
  <c r="F45" i="6"/>
  <c r="W1083" i="4" l="1"/>
  <c r="I1083" i="4"/>
  <c r="H1083" i="4"/>
  <c r="G1083" i="4"/>
  <c r="F1083" i="4"/>
  <c r="AL17" i="7" s="1"/>
  <c r="F111" i="6"/>
  <c r="F110" i="6"/>
  <c r="D1083" i="4" l="1"/>
  <c r="AL22" i="7" s="1"/>
  <c r="Z1083" i="4"/>
  <c r="T1066" i="4"/>
  <c r="T1065" i="4"/>
  <c r="T1064" i="4"/>
  <c r="AD1044" i="4"/>
  <c r="T1060" i="4"/>
  <c r="T1059" i="4" l="1"/>
  <c r="T1058" i="4"/>
  <c r="T1057" i="4" l="1"/>
  <c r="T1056" i="4"/>
  <c r="W1044" i="4"/>
  <c r="I1044" i="4"/>
  <c r="H1044" i="4"/>
  <c r="G1044" i="4"/>
  <c r="F1044" i="4"/>
  <c r="AK17" i="7" s="1"/>
  <c r="F109" i="6"/>
  <c r="AD1024" i="4"/>
  <c r="T1042" i="4"/>
  <c r="T1041" i="4"/>
  <c r="T1040" i="4"/>
  <c r="T1039" i="4"/>
  <c r="T1038" i="4"/>
  <c r="T1037" i="4"/>
  <c r="T1036" i="4"/>
  <c r="T1035" i="4"/>
  <c r="T1034" i="4"/>
  <c r="T1033" i="4"/>
  <c r="T1032" i="4"/>
  <c r="W1024" i="4"/>
  <c r="I1024" i="4"/>
  <c r="H1024" i="4"/>
  <c r="G1024" i="4"/>
  <c r="F1024" i="4"/>
  <c r="AJ17" i="7" s="1"/>
  <c r="D1044" i="4" l="1"/>
  <c r="AK22" i="7" s="1"/>
  <c r="Z1044" i="4"/>
  <c r="D1024" i="4"/>
  <c r="AJ22" i="7" s="1"/>
  <c r="Z1024" i="4"/>
  <c r="F103" i="6"/>
  <c r="F102" i="6"/>
  <c r="F95" i="6"/>
  <c r="F94" i="6"/>
  <c r="F108" i="6"/>
  <c r="F107" i="6"/>
  <c r="F106" i="6"/>
  <c r="F105" i="6"/>
  <c r="F104" i="6"/>
  <c r="F101" i="6"/>
  <c r="F100" i="6"/>
  <c r="F99" i="6"/>
  <c r="F98" i="6"/>
  <c r="F97" i="6"/>
  <c r="F96" i="6"/>
  <c r="F93" i="6"/>
  <c r="F92" i="6"/>
  <c r="AD994" i="4" l="1"/>
  <c r="T1018" i="4" l="1"/>
  <c r="G1019" i="4"/>
  <c r="H1019" i="4"/>
  <c r="I1019" i="4"/>
  <c r="T1019" i="4"/>
  <c r="G1020" i="4"/>
  <c r="H1020" i="4"/>
  <c r="I1020" i="4"/>
  <c r="T1020" i="4"/>
  <c r="T1022" i="4" l="1"/>
  <c r="AD952" i="4" l="1"/>
  <c r="W994" i="4" l="1"/>
  <c r="Z994" i="4" s="1"/>
  <c r="I994" i="4"/>
  <c r="H994" i="4"/>
  <c r="G994" i="4"/>
  <c r="F994" i="4"/>
  <c r="AE17" i="7" s="1"/>
  <c r="D994" i="4" l="1"/>
  <c r="AE22" i="7" s="1"/>
  <c r="T989" i="4"/>
  <c r="T986" i="4"/>
  <c r="T987" i="4"/>
  <c r="T985" i="4" l="1"/>
  <c r="T982" i="4"/>
  <c r="T983" i="4"/>
  <c r="AD913" i="4"/>
  <c r="T979" i="4"/>
  <c r="T980" i="4"/>
  <c r="W952" i="4"/>
  <c r="I952" i="4"/>
  <c r="H952" i="4"/>
  <c r="G952" i="4"/>
  <c r="F952" i="4"/>
  <c r="AD17" i="7" s="1"/>
  <c r="Z952" i="4" l="1"/>
  <c r="D952" i="4"/>
  <c r="AD22" i="7" s="1"/>
  <c r="T937" i="4"/>
  <c r="T938" i="4"/>
  <c r="T939" i="4"/>
  <c r="T940" i="4"/>
  <c r="T935" i="4"/>
  <c r="T936" i="4"/>
  <c r="T933" i="4" l="1"/>
  <c r="T934" i="4"/>
  <c r="F90" i="6" l="1"/>
  <c r="F89" i="6"/>
  <c r="F88" i="6"/>
  <c r="F87" i="6"/>
  <c r="H14" i="9"/>
  <c r="H15" i="9"/>
  <c r="T930" i="4"/>
  <c r="T931" i="4"/>
  <c r="T929" i="4" l="1"/>
  <c r="T928" i="4"/>
  <c r="AD877" i="4" l="1"/>
  <c r="H913" i="4"/>
  <c r="G913" i="4"/>
  <c r="F913" i="4"/>
  <c r="AC17" i="7" s="1"/>
  <c r="W913" i="4"/>
  <c r="Z913" i="4" s="1"/>
  <c r="T927" i="4"/>
  <c r="T926" i="4"/>
  <c r="I913" i="4"/>
  <c r="D913" i="4" l="1"/>
  <c r="AC22" i="7" s="1"/>
  <c r="AH560" i="4"/>
  <c r="AH547" i="4"/>
  <c r="AH561" i="4"/>
  <c r="AH589" i="4"/>
  <c r="AH562" i="4"/>
  <c r="AH652" i="4"/>
  <c r="AH563" i="4"/>
  <c r="AH564" i="4"/>
  <c r="AH645" i="4"/>
  <c r="AH646" i="4"/>
  <c r="AH675" i="4"/>
  <c r="AH677" i="4"/>
  <c r="AH676" i="4"/>
  <c r="AH678" i="4"/>
  <c r="AH686" i="4"/>
  <c r="AH687" i="4"/>
  <c r="AH817" i="4"/>
  <c r="AH818" i="4"/>
  <c r="AH819" i="4"/>
  <c r="AH815" i="4"/>
  <c r="AH565" i="4" l="1"/>
  <c r="AH551" i="4"/>
  <c r="AH816" i="4"/>
  <c r="AD848" i="4" l="1"/>
  <c r="W877" i="4"/>
  <c r="F877" i="4"/>
  <c r="AB17" i="7" s="1"/>
  <c r="T900" i="4"/>
  <c r="T899" i="4"/>
  <c r="T898" i="4"/>
  <c r="AH777" i="4" l="1"/>
  <c r="T896" i="4"/>
  <c r="T895" i="4"/>
  <c r="T894" i="4" l="1"/>
  <c r="T893" i="4"/>
  <c r="T892" i="4"/>
  <c r="T891" i="4"/>
  <c r="T890" i="4" l="1"/>
  <c r="T880" i="4"/>
  <c r="Z877" i="4"/>
  <c r="I877" i="4"/>
  <c r="H877" i="4"/>
  <c r="G877" i="4"/>
  <c r="F86" i="6"/>
  <c r="F85" i="6"/>
  <c r="F84" i="6"/>
  <c r="F83" i="6"/>
  <c r="F82" i="6"/>
  <c r="W848" i="4"/>
  <c r="T875" i="4"/>
  <c r="T868" i="4"/>
  <c r="D877" i="4" l="1"/>
  <c r="AB22" i="7" s="1"/>
  <c r="T869" i="4"/>
  <c r="F77" i="6"/>
  <c r="F81" i="6"/>
  <c r="T870" i="4"/>
  <c r="F80" i="6"/>
  <c r="F79" i="6"/>
  <c r="F78" i="6"/>
  <c r="F76" i="6"/>
  <c r="F75" i="6"/>
  <c r="F74" i="6"/>
  <c r="F73" i="6"/>
  <c r="T873" i="4"/>
  <c r="T872" i="4"/>
  <c r="T871" i="4"/>
  <c r="AD821" i="4"/>
  <c r="W821" i="4" l="1"/>
  <c r="Z848" i="4"/>
  <c r="I848" i="4"/>
  <c r="H848" i="4"/>
  <c r="G848" i="4"/>
  <c r="F848" i="4"/>
  <c r="AA17" i="7" s="1"/>
  <c r="D848" i="4" l="1"/>
  <c r="AA22" i="7" s="1"/>
  <c r="T841" i="4" l="1"/>
  <c r="T840" i="4"/>
  <c r="T839" i="4"/>
  <c r="AD790" i="4"/>
  <c r="AH1036" i="4" l="1"/>
  <c r="AH1032" i="4"/>
  <c r="T844" i="4"/>
  <c r="T838" i="4"/>
  <c r="T837" i="4"/>
  <c r="T836" i="4"/>
  <c r="T843" i="4"/>
  <c r="T835" i="4"/>
  <c r="T834" i="4"/>
  <c r="T833" i="4"/>
  <c r="Z821" i="4"/>
  <c r="I821" i="4"/>
  <c r="H821" i="4"/>
  <c r="G821" i="4"/>
  <c r="F821" i="4"/>
  <c r="Z17" i="7" s="1"/>
  <c r="D821" i="4" l="1"/>
  <c r="Z22" i="7" s="1"/>
  <c r="AD761" i="4"/>
  <c r="W790" i="4"/>
  <c r="G790" i="4"/>
  <c r="F790" i="4"/>
  <c r="Y17" i="7" s="1"/>
  <c r="T819" i="4"/>
  <c r="T818" i="4"/>
  <c r="T817" i="4"/>
  <c r="T816" i="4"/>
  <c r="T810" i="4" l="1"/>
  <c r="T815" i="4"/>
  <c r="AH1062" i="4"/>
  <c r="AH1013" i="4"/>
  <c r="AH1063" i="4"/>
  <c r="AH1152" i="4"/>
  <c r="AH1040" i="4"/>
  <c r="AH1080" i="4"/>
  <c r="AH976" i="4"/>
  <c r="AH991" i="4"/>
  <c r="AH987" i="4"/>
  <c r="AH1010" i="4"/>
  <c r="AH1011" i="4"/>
  <c r="AH968" i="4"/>
  <c r="AH986" i="4"/>
  <c r="AH902" i="4"/>
  <c r="AH1009" i="4"/>
  <c r="AH1007" i="4"/>
  <c r="AH1008" i="4"/>
  <c r="AH969" i="4"/>
  <c r="AH939" i="4"/>
  <c r="AH980" i="4"/>
  <c r="AH940" i="4"/>
  <c r="AH979" i="4"/>
  <c r="AH982" i="4"/>
  <c r="AH983" i="4"/>
  <c r="AH985" i="4"/>
  <c r="AH893" i="4"/>
  <c r="AH868" i="4"/>
  <c r="AH872" i="4"/>
  <c r="AH869" i="4"/>
  <c r="AH870" i="4"/>
  <c r="AH778" i="4"/>
  <c r="AH911" i="4"/>
  <c r="AH845" i="4"/>
  <c r="AH863" i="4"/>
  <c r="AH903" i="4"/>
  <c r="AH866" i="4"/>
  <c r="AH865" i="4"/>
  <c r="AH864" i="4"/>
  <c r="AH840" i="4"/>
  <c r="AH974" i="4"/>
  <c r="AH871" i="4"/>
  <c r="AH839" i="4"/>
  <c r="AH837" i="4"/>
  <c r="AH758" i="4"/>
  <c r="AH836" i="4"/>
  <c r="AH833" i="4"/>
  <c r="AH972" i="4"/>
  <c r="AH843" i="4"/>
  <c r="AH699" i="4"/>
  <c r="AH835" i="4"/>
  <c r="AH807" i="4"/>
  <c r="AH803" i="4"/>
  <c r="AH780" i="4"/>
  <c r="AH804" i="4"/>
  <c r="AH806" i="4"/>
  <c r="AH802" i="4"/>
  <c r="AH805" i="4"/>
  <c r="AH800" i="4"/>
  <c r="AH779" i="4"/>
  <c r="AH771" i="4"/>
  <c r="AH656" i="4"/>
  <c r="AH658" i="4"/>
  <c r="AH776" i="4"/>
  <c r="AH775" i="4"/>
  <c r="AH774" i="4"/>
  <c r="AH754" i="4"/>
  <c r="AH844" i="4"/>
  <c r="AH748" i="4"/>
  <c r="AH671" i="4"/>
  <c r="AH773" i="4"/>
  <c r="AH772" i="4"/>
  <c r="AH786" i="4"/>
  <c r="AH752" i="4"/>
  <c r="AH654" i="4"/>
  <c r="AH751" i="4"/>
  <c r="AH651" i="4"/>
  <c r="AH750" i="4"/>
  <c r="AH749" i="4"/>
  <c r="AH648" i="4"/>
  <c r="AH720" i="4"/>
  <c r="AH719" i="4"/>
  <c r="AH718" i="4"/>
  <c r="AH673" i="4"/>
  <c r="AH672" i="4"/>
  <c r="AH737" i="4"/>
  <c r="AH715" i="4"/>
  <c r="AH711" i="4"/>
  <c r="AH757" i="4"/>
  <c r="AH647" i="4"/>
  <c r="AH714" i="4"/>
  <c r="AH736" i="4"/>
  <c r="AH710" i="4"/>
  <c r="AH712" i="4"/>
  <c r="AH709" i="4"/>
  <c r="AH707" i="4"/>
  <c r="AH691" i="4"/>
  <c r="AH643" i="4"/>
  <c r="AH644" i="4"/>
  <c r="AH655" i="4"/>
  <c r="AH695" i="4"/>
  <c r="AH813" i="4"/>
  <c r="AH694" i="4"/>
  <c r="AH698" i="4"/>
  <c r="AH697" i="4"/>
  <c r="AH696" i="4"/>
  <c r="AH668" i="4"/>
  <c r="AH635" i="4"/>
  <c r="AH634" i="4"/>
  <c r="AH631" i="4"/>
  <c r="AH630" i="4"/>
  <c r="AH633" i="4"/>
  <c r="AH632" i="4"/>
  <c r="AH639" i="4"/>
  <c r="AH638" i="4"/>
  <c r="AH708" i="4"/>
  <c r="AH596" i="4"/>
  <c r="AH713" i="4"/>
  <c r="AH706" i="4"/>
  <c r="AH601" i="4"/>
  <c r="AH576" i="4"/>
  <c r="AH577" i="4"/>
  <c r="AH693" i="4"/>
  <c r="AH753" i="4"/>
  <c r="AH640" i="4"/>
  <c r="AH615" i="4"/>
  <c r="AH597" i="4"/>
  <c r="AH689" i="4"/>
  <c r="AH688" i="4"/>
  <c r="AH572" i="4"/>
  <c r="AH558" i="4"/>
  <c r="AH1544" i="4"/>
  <c r="AH1522" i="4"/>
  <c r="AH1528" i="4"/>
  <c r="AH1543" i="4"/>
  <c r="AH1519" i="4"/>
  <c r="AH1560" i="4"/>
  <c r="AH1564" i="4"/>
  <c r="AH1557" i="4"/>
  <c r="AH1551" i="4"/>
  <c r="AH1550" i="4"/>
  <c r="AH1547" i="4"/>
  <c r="AH1546" i="4"/>
  <c r="AH1549" i="4"/>
  <c r="AH1548" i="4"/>
  <c r="AH1516" i="4"/>
  <c r="AH1536" i="4"/>
  <c r="AH1518" i="4"/>
  <c r="AH1520" i="4"/>
  <c r="AH1562" i="4"/>
  <c r="AH1561" i="4"/>
  <c r="AH1514" i="4"/>
  <c r="AH1563" i="4"/>
  <c r="AH1515" i="4"/>
  <c r="AH1474" i="4"/>
  <c r="AH1511" i="4"/>
  <c r="AH1512" i="4"/>
  <c r="AH1477" i="4"/>
  <c r="AH1504" i="4"/>
  <c r="AH1508" i="4"/>
  <c r="AH1505" i="4"/>
  <c r="AH1509" i="4"/>
  <c r="AH1476" i="4"/>
  <c r="AH1506" i="4"/>
  <c r="AH1513" i="4"/>
  <c r="AH1525" i="4"/>
  <c r="AH1524" i="4"/>
  <c r="AH1541" i="4"/>
  <c r="AH1498" i="4"/>
  <c r="AH1471" i="4"/>
  <c r="AH1496" i="4"/>
  <c r="AH1491" i="4"/>
  <c r="AH1472" i="4"/>
  <c r="AH1462" i="4"/>
  <c r="AH1452" i="4"/>
  <c r="AH1453" i="4"/>
  <c r="AH1470" i="4"/>
  <c r="AH1510" i="4"/>
  <c r="AH1478" i="4"/>
  <c r="AH1473" i="4"/>
  <c r="AH1465" i="4"/>
  <c r="AH1489" i="4"/>
  <c r="AH1488" i="4"/>
  <c r="AH1487" i="4"/>
  <c r="AH1490" i="4"/>
  <c r="AH1493" i="4"/>
  <c r="AH1492" i="4"/>
  <c r="AH1494" i="4"/>
  <c r="AH1481" i="4"/>
  <c r="AH1480" i="4"/>
  <c r="AH1467" i="4"/>
  <c r="AH1446" i="4"/>
  <c r="AH1445" i="4"/>
  <c r="AH1442" i="4"/>
  <c r="AH1393" i="4"/>
  <c r="AH1437" i="4"/>
  <c r="AH1436" i="4"/>
  <c r="AH1448" i="4"/>
  <c r="AH1469" i="4"/>
  <c r="AH1451" i="4"/>
  <c r="AH1464" i="4"/>
  <c r="AH1375" i="4"/>
  <c r="AH1483" i="4"/>
  <c r="AH1482" i="4"/>
  <c r="AH1484" i="4"/>
  <c r="I761" i="4"/>
  <c r="H761" i="4"/>
  <c r="G761" i="4"/>
  <c r="F761" i="4"/>
  <c r="T809" i="4"/>
  <c r="T813" i="4"/>
  <c r="W761" i="4"/>
  <c r="T812" i="4"/>
  <c r="T808" i="4"/>
  <c r="T806" i="4"/>
  <c r="T807" i="4"/>
  <c r="T805" i="4"/>
  <c r="T804" i="4"/>
  <c r="F72" i="6"/>
  <c r="F71" i="6"/>
  <c r="F70" i="6"/>
  <c r="F69" i="6"/>
  <c r="F68" i="6"/>
  <c r="F67" i="6"/>
  <c r="AH1412" i="4" l="1"/>
  <c r="AH1468" i="4"/>
  <c r="AH1456" i="4" s="1"/>
  <c r="AH1386" i="4"/>
  <c r="AH1388" i="4"/>
  <c r="AH1328" i="4"/>
  <c r="AH1355" i="4"/>
  <c r="AH1450" i="4"/>
  <c r="AH1449" i="4"/>
  <c r="AH834" i="4"/>
  <c r="AH812" i="4"/>
  <c r="AH890" i="4"/>
  <c r="AH1150" i="4"/>
  <c r="AH1332" i="4"/>
  <c r="AH1444" i="4"/>
  <c r="AH1142" i="4"/>
  <c r="AH1149" i="4"/>
  <c r="AH1136" i="4"/>
  <c r="AH1139" i="4"/>
  <c r="AH1345" i="4"/>
  <c r="AH1372" i="4"/>
  <c r="AH1333" i="4"/>
  <c r="AH1356" i="4"/>
  <c r="AH1443" i="4"/>
  <c r="AH1133" i="4"/>
  <c r="AH1081" i="4"/>
  <c r="AH1300" i="4"/>
  <c r="AH1216" i="4"/>
  <c r="AH1441" i="4"/>
  <c r="AH1440" i="4"/>
  <c r="AH932" i="4"/>
  <c r="AH841" i="4"/>
  <c r="AH992" i="4"/>
  <c r="AH1154" i="4"/>
  <c r="AH1362" i="4"/>
  <c r="AH1291" i="4"/>
  <c r="AH1101" i="4"/>
  <c r="AH1218" i="4"/>
  <c r="AH1298" i="4"/>
  <c r="AH1299" i="4"/>
  <c r="AH1358" i="4"/>
  <c r="AH1039" i="4"/>
  <c r="AH1327" i="4"/>
  <c r="AH1146" i="4"/>
  <c r="AH1206" i="4"/>
  <c r="AH1137" i="4"/>
  <c r="AH1140" i="4"/>
  <c r="AH1166" i="4"/>
  <c r="AH1324" i="4"/>
  <c r="AH1364" i="4"/>
  <c r="AH636" i="4"/>
  <c r="AH669" i="4"/>
  <c r="AH1035" i="4"/>
  <c r="AH1016" i="4"/>
  <c r="AH1041" i="4"/>
  <c r="AH1060" i="4"/>
  <c r="AH1058" i="4"/>
  <c r="AH1069" i="4"/>
  <c r="AH961" i="4"/>
  <c r="AH1147" i="4"/>
  <c r="AH1207" i="4"/>
  <c r="AH1255" i="4"/>
  <c r="AH1198" i="4"/>
  <c r="AH1199" i="4"/>
  <c r="AH1243" i="4"/>
  <c r="AH1263" i="4"/>
  <c r="AH1295" i="4"/>
  <c r="AH1246" i="4"/>
  <c r="AH1350" i="4"/>
  <c r="AH1353" i="4"/>
  <c r="AH988" i="4"/>
  <c r="AH1105" i="4"/>
  <c r="AH1104" i="4"/>
  <c r="AH1109" i="4"/>
  <c r="AH1107" i="4"/>
  <c r="AH1108" i="4"/>
  <c r="AH1064" i="4"/>
  <c r="AH1129" i="4"/>
  <c r="AH1130" i="4"/>
  <c r="AH1239" i="4"/>
  <c r="AH1031" i="4"/>
  <c r="AH1066" i="4"/>
  <c r="AH1065" i="4"/>
  <c r="AH1092" i="4"/>
  <c r="AH1134" i="4"/>
  <c r="AH1078" i="4"/>
  <c r="AH1132" i="4"/>
  <c r="AH1128" i="4"/>
  <c r="AH1245" i="4"/>
  <c r="AH1211" i="4"/>
  <c r="AH1280" i="4"/>
  <c r="AH1302" i="4"/>
  <c r="AH1230" i="4"/>
  <c r="AH1314" i="4"/>
  <c r="AH1203" i="4"/>
  <c r="AH1231" i="4"/>
  <c r="AH1315" i="4"/>
  <c r="AH1316" i="4"/>
  <c r="AH1317" i="4"/>
  <c r="AH1318" i="4"/>
  <c r="AH1232" i="4"/>
  <c r="AH1240" i="4"/>
  <c r="AH1242" i="4"/>
  <c r="AH1237" i="4"/>
  <c r="AH1180" i="4"/>
  <c r="AH1181" i="4"/>
  <c r="AH1182" i="4"/>
  <c r="AH1287" i="4"/>
  <c r="AH1261" i="4"/>
  <c r="AH1352" i="4"/>
  <c r="AH1296" i="4"/>
  <c r="AH1214" i="4"/>
  <c r="AH1361" i="4"/>
  <c r="AH1311" i="4"/>
  <c r="AH1312" i="4"/>
  <c r="AH1267" i="4"/>
  <c r="AH1250" i="4"/>
  <c r="AH1357" i="4"/>
  <c r="AH1419" i="4"/>
  <c r="AH1359" i="4"/>
  <c r="AH1363" i="4"/>
  <c r="AH1376" i="4"/>
  <c r="AH1379" i="4"/>
  <c r="AH1377" i="4"/>
  <c r="AH1423" i="4"/>
  <c r="AH1424" i="4"/>
  <c r="AH1420" i="4"/>
  <c r="AH1421" i="4"/>
  <c r="AH1422" i="4"/>
  <c r="AH679" i="4"/>
  <c r="AH1057" i="4"/>
  <c r="AH1054" i="4"/>
  <c r="AH1056" i="4"/>
  <c r="AH1099" i="4"/>
  <c r="AH1037" i="4"/>
  <c r="AH1093" i="4"/>
  <c r="AH1020" i="4"/>
  <c r="AH1019" i="4"/>
  <c r="AH1070" i="4"/>
  <c r="AH1098" i="4"/>
  <c r="AH1106" i="4"/>
  <c r="AH1213" i="4"/>
  <c r="AH1209" i="4"/>
  <c r="AH1208" i="4"/>
  <c r="AH1197" i="4"/>
  <c r="AH1322" i="4"/>
  <c r="AH1325" i="4"/>
  <c r="AH1320" i="4"/>
  <c r="AH1365" i="4"/>
  <c r="AH1351" i="4"/>
  <c r="AH1354" i="4"/>
  <c r="AH1097" i="4"/>
  <c r="AH1094" i="4"/>
  <c r="AH1077" i="4"/>
  <c r="AH1095" i="4"/>
  <c r="AH1015" i="4"/>
  <c r="AH1100" i="4"/>
  <c r="AH1148" i="4"/>
  <c r="AH1061" i="4"/>
  <c r="AH1111" i="4"/>
  <c r="AH1125" i="4"/>
  <c r="AH1235" i="4"/>
  <c r="AH1126" i="4"/>
  <c r="AH1135" i="4"/>
  <c r="AH1138" i="4"/>
  <c r="AH1131" i="4"/>
  <c r="AH1167" i="4"/>
  <c r="AH1168" i="4"/>
  <c r="AH1169" i="4"/>
  <c r="AH1170" i="4"/>
  <c r="AH1266" i="4"/>
  <c r="AH1177" i="4"/>
  <c r="AH1282" i="4"/>
  <c r="AH1171" i="4"/>
  <c r="AH1258" i="4"/>
  <c r="AH1172" i="4"/>
  <c r="AH1173" i="4"/>
  <c r="AH1201" i="4"/>
  <c r="AH1178" i="4"/>
  <c r="AH1174" i="4"/>
  <c r="AH1200" i="4"/>
  <c r="AH1175" i="4"/>
  <c r="AH1176" i="4"/>
  <c r="AH1196" i="4"/>
  <c r="AH1254" i="4"/>
  <c r="AH1260" i="4"/>
  <c r="AH1244" i="4"/>
  <c r="AH1265" i="4"/>
  <c r="AH1397" i="4"/>
  <c r="AH1392" i="4"/>
  <c r="AH1385" i="4"/>
  <c r="AH1411" i="4"/>
  <c r="AH1396" i="4"/>
  <c r="AH1414" i="4"/>
  <c r="AH1382" i="4"/>
  <c r="AH801" i="4"/>
  <c r="AH781" i="4"/>
  <c r="AH1018" i="4"/>
  <c r="AH1234" i="4"/>
  <c r="AH1034" i="4"/>
  <c r="AH1033" i="4"/>
  <c r="AH1042" i="4"/>
  <c r="AH1059" i="4"/>
  <c r="AH944" i="4"/>
  <c r="AH1071" i="4"/>
  <c r="AH1184" i="4"/>
  <c r="AH1052" i="4"/>
  <c r="AH1210" i="4"/>
  <c r="AH1256" i="4"/>
  <c r="AH1323" i="4"/>
  <c r="AH1143" i="4"/>
  <c r="AH1284" i="4"/>
  <c r="AH1205" i="4"/>
  <c r="AH1289" i="4"/>
  <c r="AH1360" i="4"/>
  <c r="AH1349" i="4"/>
  <c r="AH1387" i="4"/>
  <c r="AH1073" i="4"/>
  <c r="AH1074" i="4"/>
  <c r="AH1075" i="4"/>
  <c r="AH1076" i="4"/>
  <c r="AH1096" i="4"/>
  <c r="AH1286" i="4"/>
  <c r="AH1285" i="4"/>
  <c r="AH1395" i="4"/>
  <c r="AH1283" i="4"/>
  <c r="AH1264" i="4"/>
  <c r="AH1241" i="4"/>
  <c r="AH1252" i="4"/>
  <c r="AH1248" i="4"/>
  <c r="AH1262" i="4"/>
  <c r="AH1259" i="4"/>
  <c r="AH1294" i="4"/>
  <c r="AH1417" i="4"/>
  <c r="AH1383" i="4"/>
  <c r="AH1380" i="4"/>
  <c r="AH1378" i="4"/>
  <c r="AH1288" i="4"/>
  <c r="AH1410" i="4"/>
  <c r="AH1389" i="4"/>
  <c r="AH1418" i="4"/>
  <c r="AH1297" i="4"/>
  <c r="AH1374" i="4"/>
  <c r="AH1409" i="4"/>
  <c r="AH1390" i="4"/>
  <c r="AH1290" i="4"/>
  <c r="AH1416" i="4"/>
  <c r="AH538" i="4"/>
  <c r="AH502" i="4"/>
  <c r="AH641" i="4"/>
  <c r="AH808" i="4"/>
  <c r="AH809" i="4"/>
  <c r="AH899" i="4"/>
  <c r="AH1038" i="4"/>
  <c r="AH981" i="4"/>
  <c r="AH1068" i="4"/>
  <c r="AH1145" i="4"/>
  <c r="AH1326" i="4"/>
  <c r="AH1304" i="4"/>
  <c r="D761" i="4"/>
  <c r="T803" i="4"/>
  <c r="AH1426" i="4" l="1"/>
  <c r="AH1399" i="4"/>
  <c r="T802" i="4"/>
  <c r="T801" i="4"/>
  <c r="T800" i="4"/>
  <c r="I790" i="4"/>
  <c r="H790" i="4"/>
  <c r="AH946" i="4" l="1"/>
  <c r="Z790" i="4"/>
  <c r="D790" i="4"/>
  <c r="Y22" i="7" s="1"/>
  <c r="AH965" i="4"/>
  <c r="AH862" i="4" l="1"/>
  <c r="AH945" i="4"/>
  <c r="AH963" i="4"/>
  <c r="AH962" i="4"/>
  <c r="AH846" i="4"/>
  <c r="AH967" i="4"/>
  <c r="AH966" i="4"/>
  <c r="AH964" i="4"/>
  <c r="G23" i="9"/>
  <c r="F23" i="9"/>
  <c r="E23" i="9"/>
  <c r="D23" i="9"/>
  <c r="C23" i="9"/>
  <c r="H13" i="9"/>
  <c r="H12" i="9"/>
  <c r="H11" i="9"/>
  <c r="H10" i="9"/>
  <c r="H9" i="9"/>
  <c r="H8" i="9"/>
  <c r="H7" i="9"/>
  <c r="H6" i="9"/>
  <c r="H5" i="9"/>
  <c r="H4" i="9"/>
  <c r="F61" i="6"/>
  <c r="F60" i="6"/>
  <c r="F59" i="6"/>
  <c r="F58" i="6"/>
  <c r="F57" i="6"/>
  <c r="F56" i="6"/>
  <c r="F55" i="6"/>
  <c r="F54" i="6"/>
  <c r="F53" i="6"/>
  <c r="F52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T788" i="4"/>
  <c r="T786" i="4"/>
  <c r="T785" i="4"/>
  <c r="T784" i="4"/>
  <c r="T783" i="4"/>
  <c r="T781" i="4"/>
  <c r="T780" i="4"/>
  <c r="T779" i="4"/>
  <c r="T778" i="4"/>
  <c r="T777" i="4"/>
  <c r="T776" i="4"/>
  <c r="T775" i="4"/>
  <c r="T774" i="4"/>
  <c r="T773" i="4"/>
  <c r="T772" i="4"/>
  <c r="T771" i="4"/>
  <c r="Z761" i="4"/>
  <c r="X17" i="7"/>
  <c r="T759" i="4"/>
  <c r="T758" i="4"/>
  <c r="T757" i="4"/>
  <c r="T756" i="4"/>
  <c r="T754" i="4"/>
  <c r="T753" i="4"/>
  <c r="T752" i="4"/>
  <c r="T751" i="4"/>
  <c r="T750" i="4"/>
  <c r="T749" i="4"/>
  <c r="T748" i="4"/>
  <c r="T747" i="4"/>
  <c r="AD739" i="4"/>
  <c r="W739" i="4"/>
  <c r="Z739" i="4" s="1"/>
  <c r="I739" i="4"/>
  <c r="H739" i="4"/>
  <c r="G739" i="4"/>
  <c r="F739" i="4"/>
  <c r="W17" i="7" s="1"/>
  <c r="W19" i="7" s="1"/>
  <c r="T737" i="4"/>
  <c r="T734" i="4"/>
  <c r="T733" i="4"/>
  <c r="T731" i="4"/>
  <c r="T730" i="4"/>
  <c r="W722" i="4"/>
  <c r="Z722" i="4" s="1"/>
  <c r="I722" i="4"/>
  <c r="H722" i="4"/>
  <c r="G722" i="4"/>
  <c r="F722" i="4"/>
  <c r="V17" i="7" s="1"/>
  <c r="T720" i="4"/>
  <c r="T719" i="4"/>
  <c r="T718" i="4"/>
  <c r="T716" i="4"/>
  <c r="T715" i="4"/>
  <c r="T714" i="4"/>
  <c r="T713" i="4"/>
  <c r="T712" i="4"/>
  <c r="T711" i="4"/>
  <c r="T709" i="4"/>
  <c r="T706" i="4"/>
  <c r="W701" i="4"/>
  <c r="Z701" i="4" s="1"/>
  <c r="I701" i="4"/>
  <c r="H701" i="4"/>
  <c r="G701" i="4"/>
  <c r="F701" i="4"/>
  <c r="U17" i="7" s="1"/>
  <c r="U19" i="7" s="1"/>
  <c r="T699" i="4"/>
  <c r="T698" i="4"/>
  <c r="T697" i="4"/>
  <c r="T696" i="4"/>
  <c r="T695" i="4"/>
  <c r="T694" i="4"/>
  <c r="T693" i="4"/>
  <c r="T691" i="4"/>
  <c r="T689" i="4"/>
  <c r="T688" i="4"/>
  <c r="T687" i="4"/>
  <c r="T686" i="4"/>
  <c r="W681" i="4"/>
  <c r="Z681" i="4" s="1"/>
  <c r="I681" i="4"/>
  <c r="H681" i="4"/>
  <c r="G681" i="4"/>
  <c r="F681" i="4"/>
  <c r="T17" i="7" s="1"/>
  <c r="T678" i="4"/>
  <c r="T677" i="4"/>
  <c r="T676" i="4"/>
  <c r="T675" i="4"/>
  <c r="T673" i="4"/>
  <c r="T672" i="4"/>
  <c r="T671" i="4"/>
  <c r="T669" i="4"/>
  <c r="T668" i="4"/>
  <c r="W660" i="4"/>
  <c r="Z660" i="4" s="1"/>
  <c r="I660" i="4"/>
  <c r="H660" i="4"/>
  <c r="G660" i="4"/>
  <c r="F660" i="4"/>
  <c r="S17" i="7" s="1"/>
  <c r="S19" i="7" s="1"/>
  <c r="T647" i="4"/>
  <c r="T646" i="4"/>
  <c r="T645" i="4"/>
  <c r="T644" i="4"/>
  <c r="T643" i="4"/>
  <c r="T641" i="4"/>
  <c r="T640" i="4"/>
  <c r="T638" i="4"/>
  <c r="T636" i="4"/>
  <c r="T635" i="4"/>
  <c r="W622" i="4"/>
  <c r="Z622" i="4" s="1"/>
  <c r="I622" i="4"/>
  <c r="H622" i="4"/>
  <c r="G622" i="4"/>
  <c r="F622" i="4"/>
  <c r="R17" i="7" s="1"/>
  <c r="T620" i="4"/>
  <c r="T618" i="4"/>
  <c r="T617" i="4"/>
  <c r="T616" i="4"/>
  <c r="T614" i="4"/>
  <c r="T613" i="4"/>
  <c r="T612" i="4"/>
  <c r="T611" i="4"/>
  <c r="W604" i="4"/>
  <c r="Z604" i="4" s="1"/>
  <c r="I604" i="4"/>
  <c r="H604" i="4"/>
  <c r="G604" i="4"/>
  <c r="F604" i="4"/>
  <c r="Q17" i="7" s="1"/>
  <c r="Q19" i="7" s="1"/>
  <c r="T601" i="4"/>
  <c r="T600" i="4"/>
  <c r="T599" i="4"/>
  <c r="T598" i="4"/>
  <c r="T597" i="4"/>
  <c r="T596" i="4"/>
  <c r="T595" i="4"/>
  <c r="T594" i="4"/>
  <c r="T593" i="4"/>
  <c r="X592" i="4"/>
  <c r="W582" i="4" s="1"/>
  <c r="Z582" i="4" s="1"/>
  <c r="T592" i="4"/>
  <c r="T591" i="4"/>
  <c r="T590" i="4"/>
  <c r="T589" i="4"/>
  <c r="T588" i="4"/>
  <c r="T587" i="4"/>
  <c r="I582" i="4"/>
  <c r="H582" i="4"/>
  <c r="G582" i="4"/>
  <c r="F582" i="4"/>
  <c r="P17" i="7" s="1"/>
  <c r="T580" i="4"/>
  <c r="X578" i="4"/>
  <c r="W567" i="4" s="1"/>
  <c r="Z567" i="4" s="1"/>
  <c r="T578" i="4"/>
  <c r="T577" i="4"/>
  <c r="T576" i="4"/>
  <c r="T575" i="4"/>
  <c r="T574" i="4"/>
  <c r="T573" i="4"/>
  <c r="T572" i="4"/>
  <c r="T571" i="4"/>
  <c r="I567" i="4"/>
  <c r="H567" i="4"/>
  <c r="G567" i="4"/>
  <c r="F567" i="4"/>
  <c r="O17" i="7" s="1"/>
  <c r="O19" i="7" s="1"/>
  <c r="X565" i="4"/>
  <c r="W553" i="4" s="1"/>
  <c r="Z553" i="4" s="1"/>
  <c r="T565" i="4"/>
  <c r="I565" i="4"/>
  <c r="I553" i="4" s="1"/>
  <c r="H565" i="4"/>
  <c r="H553" i="4" s="1"/>
  <c r="G565" i="4"/>
  <c r="G553" i="4" s="1"/>
  <c r="T564" i="4"/>
  <c r="T563" i="4"/>
  <c r="T562" i="4"/>
  <c r="T561" i="4"/>
  <c r="T560" i="4"/>
  <c r="T559" i="4"/>
  <c r="T558" i="4"/>
  <c r="T557" i="4"/>
  <c r="T556" i="4"/>
  <c r="F553" i="4"/>
  <c r="N17" i="7" s="1"/>
  <c r="X551" i="4"/>
  <c r="W532" i="4" s="1"/>
  <c r="Z532" i="4" s="1"/>
  <c r="T551" i="4"/>
  <c r="I551" i="4"/>
  <c r="H551" i="4"/>
  <c r="G551" i="4"/>
  <c r="T550" i="4"/>
  <c r="T549" i="4"/>
  <c r="T548" i="4"/>
  <c r="T547" i="4"/>
  <c r="T546" i="4"/>
  <c r="T545" i="4"/>
  <c r="T544" i="4"/>
  <c r="T543" i="4"/>
  <c r="I543" i="4"/>
  <c r="H543" i="4"/>
  <c r="G543" i="4"/>
  <c r="T541" i="4"/>
  <c r="I541" i="4"/>
  <c r="H541" i="4"/>
  <c r="G541" i="4"/>
  <c r="T540" i="4"/>
  <c r="I540" i="4"/>
  <c r="H540" i="4"/>
  <c r="G540" i="4"/>
  <c r="T539" i="4"/>
  <c r="T536" i="4"/>
  <c r="F532" i="4"/>
  <c r="M17" i="7" s="1"/>
  <c r="T530" i="4"/>
  <c r="T529" i="4"/>
  <c r="I529" i="4"/>
  <c r="I517" i="4" s="1"/>
  <c r="H529" i="4"/>
  <c r="H517" i="4" s="1"/>
  <c r="G529" i="4"/>
  <c r="G517" i="4" s="1"/>
  <c r="T528" i="4"/>
  <c r="T527" i="4"/>
  <c r="T525" i="4"/>
  <c r="T524" i="4"/>
  <c r="T523" i="4"/>
  <c r="W517" i="4"/>
  <c r="Z517" i="4" s="1"/>
  <c r="F517" i="4"/>
  <c r="L17" i="7" s="1"/>
  <c r="T514" i="4"/>
  <c r="T513" i="4"/>
  <c r="T512" i="4"/>
  <c r="I512" i="4"/>
  <c r="H512" i="4"/>
  <c r="G512" i="4"/>
  <c r="T511" i="4"/>
  <c r="T510" i="4"/>
  <c r="T509" i="4"/>
  <c r="T507" i="4"/>
  <c r="T505" i="4"/>
  <c r="T504" i="4"/>
  <c r="X503" i="4"/>
  <c r="W497" i="4" s="1"/>
  <c r="Z497" i="4" s="1"/>
  <c r="T503" i="4"/>
  <c r="I503" i="4"/>
  <c r="H503" i="4"/>
  <c r="G503" i="4"/>
  <c r="T502" i="4"/>
  <c r="F497" i="4"/>
  <c r="K17" i="7" s="1"/>
  <c r="K19" i="7" s="1"/>
  <c r="X494" i="4"/>
  <c r="T494" i="4"/>
  <c r="I494" i="4"/>
  <c r="H494" i="4"/>
  <c r="G494" i="4"/>
  <c r="T493" i="4"/>
  <c r="X492" i="4"/>
  <c r="T492" i="4"/>
  <c r="I492" i="4"/>
  <c r="H492" i="4"/>
  <c r="G492" i="4"/>
  <c r="T491" i="4"/>
  <c r="T490" i="4"/>
  <c r="T489" i="4"/>
  <c r="T488" i="4"/>
  <c r="T487" i="4"/>
  <c r="T486" i="4"/>
  <c r="T485" i="4"/>
  <c r="T484" i="4"/>
  <c r="T483" i="4"/>
  <c r="T482" i="4"/>
  <c r="I482" i="4"/>
  <c r="H482" i="4"/>
  <c r="G482" i="4"/>
  <c r="T481" i="4"/>
  <c r="I481" i="4"/>
  <c r="H481" i="4"/>
  <c r="G481" i="4"/>
  <c r="F477" i="4"/>
  <c r="J17" i="7" s="1"/>
  <c r="T474" i="4"/>
  <c r="I474" i="4"/>
  <c r="H474" i="4"/>
  <c r="G474" i="4"/>
  <c r="T473" i="4"/>
  <c r="I473" i="4"/>
  <c r="H473" i="4"/>
  <c r="G473" i="4"/>
  <c r="T472" i="4"/>
  <c r="T471" i="4"/>
  <c r="T470" i="4"/>
  <c r="T469" i="4"/>
  <c r="T468" i="4"/>
  <c r="T467" i="4"/>
  <c r="T466" i="4"/>
  <c r="X465" i="4"/>
  <c r="T465" i="4"/>
  <c r="I465" i="4"/>
  <c r="H465" i="4"/>
  <c r="G465" i="4"/>
  <c r="X464" i="4"/>
  <c r="T464" i="4"/>
  <c r="I464" i="4"/>
  <c r="H464" i="4"/>
  <c r="G464" i="4"/>
  <c r="X463" i="4"/>
  <c r="T463" i="4"/>
  <c r="I463" i="4"/>
  <c r="H463" i="4"/>
  <c r="G463" i="4"/>
  <c r="X462" i="4"/>
  <c r="T462" i="4"/>
  <c r="I462" i="4"/>
  <c r="H462" i="4"/>
  <c r="G462" i="4"/>
  <c r="F457" i="4"/>
  <c r="I17" i="7" s="1"/>
  <c r="T454" i="4"/>
  <c r="T453" i="4"/>
  <c r="T452" i="4"/>
  <c r="T451" i="4"/>
  <c r="T450" i="4"/>
  <c r="I450" i="4"/>
  <c r="H450" i="4"/>
  <c r="G450" i="4"/>
  <c r="X449" i="4"/>
  <c r="T449" i="4"/>
  <c r="I449" i="4"/>
  <c r="H449" i="4"/>
  <c r="G449" i="4"/>
  <c r="T448" i="4"/>
  <c r="I448" i="4"/>
  <c r="H448" i="4"/>
  <c r="G448" i="4"/>
  <c r="T447" i="4"/>
  <c r="I447" i="4"/>
  <c r="H447" i="4"/>
  <c r="G447" i="4"/>
  <c r="X446" i="4"/>
  <c r="T446" i="4"/>
  <c r="I446" i="4"/>
  <c r="H446" i="4"/>
  <c r="G446" i="4"/>
  <c r="T445" i="4"/>
  <c r="F441" i="4"/>
  <c r="H17" i="7" s="1"/>
  <c r="X437" i="4"/>
  <c r="T437" i="4"/>
  <c r="I437" i="4"/>
  <c r="H437" i="4"/>
  <c r="G437" i="4"/>
  <c r="X436" i="4"/>
  <c r="T436" i="4"/>
  <c r="I436" i="4"/>
  <c r="H436" i="4"/>
  <c r="G436" i="4"/>
  <c r="T435" i="4"/>
  <c r="X433" i="4"/>
  <c r="T433" i="4"/>
  <c r="I433" i="4"/>
  <c r="H433" i="4"/>
  <c r="G433" i="4"/>
  <c r="X432" i="4"/>
  <c r="T432" i="4"/>
  <c r="I432" i="4"/>
  <c r="H432" i="4"/>
  <c r="G432" i="4"/>
  <c r="T431" i="4"/>
  <c r="T430" i="4"/>
  <c r="T429" i="4"/>
  <c r="T428" i="4"/>
  <c r="T427" i="4"/>
  <c r="T426" i="4"/>
  <c r="X425" i="4"/>
  <c r="T425" i="4"/>
  <c r="I425" i="4"/>
  <c r="H425" i="4"/>
  <c r="G425" i="4"/>
  <c r="T424" i="4"/>
  <c r="T423" i="4"/>
  <c r="T422" i="4"/>
  <c r="F419" i="4"/>
  <c r="G17" i="7" s="1"/>
  <c r="G19" i="7" s="1"/>
  <c r="T414" i="4"/>
  <c r="T413" i="4"/>
  <c r="T412" i="4"/>
  <c r="T411" i="4"/>
  <c r="T410" i="4"/>
  <c r="T408" i="4"/>
  <c r="T407" i="4"/>
  <c r="T406" i="4"/>
  <c r="T405" i="4"/>
  <c r="T404" i="4"/>
  <c r="X403" i="4"/>
  <c r="W402" i="4" s="1"/>
  <c r="Z402" i="4" s="1"/>
  <c r="T403" i="4"/>
  <c r="I403" i="4"/>
  <c r="I402" i="4" s="1"/>
  <c r="H403" i="4"/>
  <c r="H402" i="4" s="1"/>
  <c r="G403" i="4"/>
  <c r="G402" i="4" s="1"/>
  <c r="F402" i="4"/>
  <c r="F17" i="7" s="1"/>
  <c r="T400" i="4"/>
  <c r="X398" i="4"/>
  <c r="T398" i="4"/>
  <c r="I398" i="4"/>
  <c r="H398" i="4"/>
  <c r="G398" i="4"/>
  <c r="X397" i="4"/>
  <c r="T397" i="4"/>
  <c r="I397" i="4"/>
  <c r="H397" i="4"/>
  <c r="G397" i="4"/>
  <c r="X396" i="4"/>
  <c r="T396" i="4"/>
  <c r="I396" i="4"/>
  <c r="H396" i="4"/>
  <c r="G396" i="4"/>
  <c r="X395" i="4"/>
  <c r="T395" i="4"/>
  <c r="I395" i="4"/>
  <c r="H395" i="4"/>
  <c r="G395" i="4"/>
  <c r="X394" i="4"/>
  <c r="T394" i="4"/>
  <c r="I394" i="4"/>
  <c r="H394" i="4"/>
  <c r="G394" i="4"/>
  <c r="X393" i="4"/>
  <c r="T393" i="4"/>
  <c r="I393" i="4"/>
  <c r="H393" i="4"/>
  <c r="G393" i="4"/>
  <c r="T392" i="4"/>
  <c r="T391" i="4"/>
  <c r="T390" i="4"/>
  <c r="F389" i="4"/>
  <c r="E17" i="7" s="1"/>
  <c r="E19" i="7" s="1"/>
  <c r="X386" i="4"/>
  <c r="T386" i="4"/>
  <c r="I386" i="4"/>
  <c r="H386" i="4"/>
  <c r="G386" i="4"/>
  <c r="X385" i="4"/>
  <c r="T385" i="4"/>
  <c r="I385" i="4"/>
  <c r="H385" i="4"/>
  <c r="G385" i="4"/>
  <c r="X384" i="4"/>
  <c r="T384" i="4"/>
  <c r="I384" i="4"/>
  <c r="H384" i="4"/>
  <c r="G384" i="4"/>
  <c r="T383" i="4"/>
  <c r="I383" i="4"/>
  <c r="H383" i="4"/>
  <c r="G383" i="4"/>
  <c r="T381" i="4"/>
  <c r="T380" i="4"/>
  <c r="T379" i="4"/>
  <c r="T378" i="4"/>
  <c r="F377" i="4"/>
  <c r="D17" i="7" s="1"/>
  <c r="T375" i="4"/>
  <c r="X373" i="4"/>
  <c r="T373" i="4"/>
  <c r="I373" i="4"/>
  <c r="H373" i="4"/>
  <c r="G373" i="4"/>
  <c r="X372" i="4"/>
  <c r="T372" i="4"/>
  <c r="I372" i="4"/>
  <c r="H372" i="4"/>
  <c r="G372" i="4"/>
  <c r="X371" i="4"/>
  <c r="T371" i="4"/>
  <c r="I371" i="4"/>
  <c r="H371" i="4"/>
  <c r="G371" i="4"/>
  <c r="T370" i="4"/>
  <c r="I370" i="4"/>
  <c r="H370" i="4"/>
  <c r="G370" i="4"/>
  <c r="T369" i="4"/>
  <c r="T368" i="4"/>
  <c r="I368" i="4"/>
  <c r="H368" i="4"/>
  <c r="G368" i="4"/>
  <c r="T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H362" i="4"/>
  <c r="AH356" i="4"/>
  <c r="AH359" i="4"/>
  <c r="AH355" i="4"/>
  <c r="AH361" i="4"/>
  <c r="AH324" i="4"/>
  <c r="AH299" i="4"/>
  <c r="AH314" i="4"/>
  <c r="AH313" i="4"/>
  <c r="AH312" i="4"/>
  <c r="AH321" i="4"/>
  <c r="AH320" i="4"/>
  <c r="AH311" i="4"/>
  <c r="AH309" i="4"/>
  <c r="AH294" i="4"/>
  <c r="AH297" i="4"/>
  <c r="AH307" i="4"/>
  <c r="AH306" i="4"/>
  <c r="AH305" i="4"/>
  <c r="AH296" i="4"/>
  <c r="AH295" i="4"/>
  <c r="AH323" i="4"/>
  <c r="AH327" i="4"/>
  <c r="AH293" i="4"/>
  <c r="AH286" i="4"/>
  <c r="AH283" i="4"/>
  <c r="AH282" i="4"/>
  <c r="AH287" i="4"/>
  <c r="AH285" i="4"/>
  <c r="AH284" i="4"/>
  <c r="AH232" i="4"/>
  <c r="AH264" i="4"/>
  <c r="AH275" i="4"/>
  <c r="AH231" i="4"/>
  <c r="AH267" i="4"/>
  <c r="AH230" i="4"/>
  <c r="AH274" i="4"/>
  <c r="AH273" i="4"/>
  <c r="AH272" i="4"/>
  <c r="AH271" i="4"/>
  <c r="AH269" i="4"/>
  <c r="AH268" i="4"/>
  <c r="AH266" i="4"/>
  <c r="AH265" i="4"/>
  <c r="AH257" i="4"/>
  <c r="AH259" i="4"/>
  <c r="AH276" i="4"/>
  <c r="AH258" i="4"/>
  <c r="AH256" i="4"/>
  <c r="AH206" i="4"/>
  <c r="W159" i="3"/>
  <c r="V159" i="3" s="1"/>
  <c r="U159" i="3"/>
  <c r="S159" i="3"/>
  <c r="N159" i="3"/>
  <c r="W158" i="3"/>
  <c r="AH243" i="4" s="1"/>
  <c r="U158" i="3"/>
  <c r="S158" i="3"/>
  <c r="N158" i="3"/>
  <c r="P158" i="3" s="1"/>
  <c r="W157" i="3"/>
  <c r="AH234" i="4" s="1"/>
  <c r="U157" i="3"/>
  <c r="S157" i="3"/>
  <c r="N157" i="3"/>
  <c r="R157" i="3" s="1"/>
  <c r="W156" i="3"/>
  <c r="AH242" i="4" s="1"/>
  <c r="U156" i="3"/>
  <c r="S156" i="3"/>
  <c r="N156" i="3"/>
  <c r="R156" i="3" s="1"/>
  <c r="W155" i="3"/>
  <c r="AH241" i="4" s="1"/>
  <c r="U155" i="3"/>
  <c r="S155" i="3"/>
  <c r="N155" i="3"/>
  <c r="R155" i="3" s="1"/>
  <c r="W154" i="3"/>
  <c r="AH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H213" i="4" s="1"/>
  <c r="U152" i="3"/>
  <c r="S152" i="3"/>
  <c r="N152" i="3"/>
  <c r="X151" i="3"/>
  <c r="W151" i="3" s="1"/>
  <c r="AH239" i="4" s="1"/>
  <c r="U151" i="3"/>
  <c r="S151" i="3"/>
  <c r="N151" i="3"/>
  <c r="X150" i="3"/>
  <c r="W150" i="3" s="1"/>
  <c r="AH255" i="4" s="1"/>
  <c r="U150" i="3"/>
  <c r="S150" i="3"/>
  <c r="N150" i="3"/>
  <c r="W149" i="3"/>
  <c r="AH205" i="4" s="1"/>
  <c r="U149" i="3"/>
  <c r="S149" i="3"/>
  <c r="N149" i="3"/>
  <c r="R149" i="3" s="1"/>
  <c r="W148" i="3"/>
  <c r="AH199" i="4" s="1"/>
  <c r="U148" i="3"/>
  <c r="S148" i="3"/>
  <c r="N148" i="3"/>
  <c r="P148" i="3" s="1"/>
  <c r="W147" i="3"/>
  <c r="AH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H233" i="4" s="1"/>
  <c r="U144" i="3"/>
  <c r="S144" i="3"/>
  <c r="N144" i="3"/>
  <c r="R144" i="3" s="1"/>
  <c r="X143" i="3"/>
  <c r="W143" i="3" s="1"/>
  <c r="AH221" i="4" s="1"/>
  <c r="U143" i="3"/>
  <c r="S143" i="3"/>
  <c r="N143" i="3"/>
  <c r="R143" i="3" s="1"/>
  <c r="X142" i="3"/>
  <c r="W142" i="3" s="1"/>
  <c r="AH222" i="4" s="1"/>
  <c r="U142" i="3"/>
  <c r="S142" i="3"/>
  <c r="N142" i="3"/>
  <c r="R142" i="3" s="1"/>
  <c r="X141" i="3"/>
  <c r="W141" i="3" s="1"/>
  <c r="AH220" i="4" s="1"/>
  <c r="U141" i="3"/>
  <c r="S141" i="3"/>
  <c r="N141" i="3"/>
  <c r="R141" i="3" s="1"/>
  <c r="X140" i="3"/>
  <c r="W140" i="3" s="1"/>
  <c r="AH223" i="4" s="1"/>
  <c r="U140" i="3"/>
  <c r="S140" i="3"/>
  <c r="N140" i="3"/>
  <c r="R140" i="3" s="1"/>
  <c r="X139" i="3"/>
  <c r="W139" i="3" s="1"/>
  <c r="AH219" i="4" s="1"/>
  <c r="U139" i="3"/>
  <c r="S139" i="3"/>
  <c r="N139" i="3"/>
  <c r="R139" i="3" s="1"/>
  <c r="X138" i="3"/>
  <c r="W138" i="3" s="1"/>
  <c r="AH218" i="4" s="1"/>
  <c r="U138" i="3"/>
  <c r="S138" i="3"/>
  <c r="N138" i="3"/>
  <c r="R138" i="3" s="1"/>
  <c r="X137" i="3"/>
  <c r="W137" i="3" s="1"/>
  <c r="AH212" i="4" s="1"/>
  <c r="U137" i="3"/>
  <c r="S137" i="3"/>
  <c r="N137" i="3"/>
  <c r="R137" i="3" s="1"/>
  <c r="X136" i="3"/>
  <c r="W136" i="3" s="1"/>
  <c r="AH211" i="4" s="1"/>
  <c r="U136" i="3"/>
  <c r="S136" i="3"/>
  <c r="N136" i="3"/>
  <c r="R136" i="3" s="1"/>
  <c r="X135" i="3"/>
  <c r="W135" i="3" s="1"/>
  <c r="AH210" i="4" s="1"/>
  <c r="U135" i="3"/>
  <c r="S135" i="3"/>
  <c r="N135" i="3"/>
  <c r="R135" i="3" s="1"/>
  <c r="X134" i="3"/>
  <c r="W134" i="3" s="1"/>
  <c r="AH209" i="4" s="1"/>
  <c r="U134" i="3"/>
  <c r="S134" i="3"/>
  <c r="N134" i="3"/>
  <c r="R134" i="3" s="1"/>
  <c r="X133" i="3"/>
  <c r="W133" i="3" s="1"/>
  <c r="AH208" i="4" s="1"/>
  <c r="U133" i="3"/>
  <c r="S133" i="3"/>
  <c r="N133" i="3"/>
  <c r="R133" i="3" s="1"/>
  <c r="X132" i="3"/>
  <c r="W132" i="3" s="1"/>
  <c r="AH207" i="4" s="1"/>
  <c r="U132" i="3"/>
  <c r="S132" i="3"/>
  <c r="N132" i="3"/>
  <c r="R132" i="3" s="1"/>
  <c r="X131" i="3"/>
  <c r="V131" i="3"/>
  <c r="U131" i="3"/>
  <c r="S131" i="3"/>
  <c r="N131" i="3"/>
  <c r="W130" i="3"/>
  <c r="AH229" i="4" s="1"/>
  <c r="U130" i="3"/>
  <c r="S130" i="3"/>
  <c r="N130" i="3"/>
  <c r="R130" i="3" s="1"/>
  <c r="W129" i="3"/>
  <c r="AH228" i="4" s="1"/>
  <c r="U129" i="3"/>
  <c r="S129" i="3"/>
  <c r="N129" i="3"/>
  <c r="W128" i="3"/>
  <c r="AH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H196" i="4" s="1"/>
  <c r="U125" i="3"/>
  <c r="S125" i="3"/>
  <c r="N125" i="3"/>
  <c r="P125" i="3" s="1"/>
  <c r="W124" i="3"/>
  <c r="AH195" i="4" s="1"/>
  <c r="U124" i="3"/>
  <c r="S124" i="3"/>
  <c r="N124" i="3"/>
  <c r="R124" i="3" s="1"/>
  <c r="W123" i="3"/>
  <c r="AH194" i="4" s="1"/>
  <c r="U123" i="3"/>
  <c r="S123" i="3"/>
  <c r="N123" i="3"/>
  <c r="W122" i="3"/>
  <c r="AH193" i="4" s="1"/>
  <c r="U122" i="3"/>
  <c r="S122" i="3"/>
  <c r="N122" i="3"/>
  <c r="R122" i="3" s="1"/>
  <c r="W121" i="3"/>
  <c r="AH192" i="4" s="1"/>
  <c r="U121" i="3"/>
  <c r="S121" i="3"/>
  <c r="N121" i="3"/>
  <c r="P121" i="3" s="1"/>
  <c r="W120" i="3"/>
  <c r="AH191" i="4" s="1"/>
  <c r="U120" i="3"/>
  <c r="S120" i="3"/>
  <c r="N120" i="3"/>
  <c r="R120" i="3" s="1"/>
  <c r="W119" i="3"/>
  <c r="AH179" i="4" s="1"/>
  <c r="U119" i="3"/>
  <c r="S119" i="3"/>
  <c r="N119" i="3"/>
  <c r="W118" i="3"/>
  <c r="AH178" i="4" s="1"/>
  <c r="U118" i="3"/>
  <c r="S118" i="3"/>
  <c r="N118" i="3"/>
  <c r="R118" i="3" s="1"/>
  <c r="W117" i="3"/>
  <c r="AH177" i="4" s="1"/>
  <c r="U117" i="3"/>
  <c r="S117" i="3"/>
  <c r="N117" i="3"/>
  <c r="P117" i="3" s="1"/>
  <c r="W116" i="3"/>
  <c r="AH176" i="4" s="1"/>
  <c r="U116" i="3"/>
  <c r="S116" i="3"/>
  <c r="N116" i="3"/>
  <c r="R116" i="3" s="1"/>
  <c r="W115" i="3"/>
  <c r="AH155" i="4" s="1"/>
  <c r="U115" i="3"/>
  <c r="S115" i="3"/>
  <c r="N115" i="3"/>
  <c r="W114" i="3"/>
  <c r="AH169" i="4" s="1"/>
  <c r="U114" i="3"/>
  <c r="S114" i="3"/>
  <c r="N114" i="3"/>
  <c r="R114" i="3" s="1"/>
  <c r="W113" i="3"/>
  <c r="AH175" i="4" s="1"/>
  <c r="U113" i="3"/>
  <c r="S113" i="3"/>
  <c r="N113" i="3"/>
  <c r="P113" i="3" s="1"/>
  <c r="W112" i="3"/>
  <c r="AH174" i="4" s="1"/>
  <c r="U112" i="3"/>
  <c r="S112" i="3"/>
  <c r="N112" i="3"/>
  <c r="P112" i="3" s="1"/>
  <c r="W111" i="3"/>
  <c r="AH173" i="4" s="1"/>
  <c r="U111" i="3"/>
  <c r="S111" i="3"/>
  <c r="N111" i="3"/>
  <c r="W110" i="3"/>
  <c r="AH168" i="4" s="1"/>
  <c r="U110" i="3"/>
  <c r="S110" i="3"/>
  <c r="N110" i="3"/>
  <c r="R110" i="3" s="1"/>
  <c r="W109" i="3"/>
  <c r="AH167" i="4" s="1"/>
  <c r="U109" i="3"/>
  <c r="S109" i="3"/>
  <c r="N109" i="3"/>
  <c r="P109" i="3" s="1"/>
  <c r="W108" i="3"/>
  <c r="AH166" i="4" s="1"/>
  <c r="U108" i="3"/>
  <c r="S108" i="3"/>
  <c r="N108" i="3"/>
  <c r="R108" i="3" s="1"/>
  <c r="W107" i="3"/>
  <c r="AH165" i="4" s="1"/>
  <c r="U107" i="3"/>
  <c r="S107" i="3"/>
  <c r="N107" i="3"/>
  <c r="P107" i="3" s="1"/>
  <c r="W106" i="3"/>
  <c r="AH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H156" i="4" s="1"/>
  <c r="U103" i="3"/>
  <c r="S103" i="3"/>
  <c r="N103" i="3"/>
  <c r="P103" i="3" s="1"/>
  <c r="W102" i="3"/>
  <c r="U102" i="3"/>
  <c r="S102" i="3"/>
  <c r="N102" i="3"/>
  <c r="R102" i="3" s="1"/>
  <c r="W101" i="3"/>
  <c r="AH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H123" i="4" s="1"/>
  <c r="U99" i="3"/>
  <c r="S99" i="3"/>
  <c r="N99" i="3"/>
  <c r="P99" i="3" s="1"/>
  <c r="W98" i="3"/>
  <c r="V98" i="3" s="1"/>
  <c r="U98" i="3"/>
  <c r="S98" i="3"/>
  <c r="N98" i="3"/>
  <c r="P98" i="3" s="1"/>
  <c r="W97" i="3"/>
  <c r="AH142" i="4" s="1"/>
  <c r="U97" i="3"/>
  <c r="S97" i="3"/>
  <c r="N97" i="3"/>
  <c r="P97" i="3" s="1"/>
  <c r="W96" i="3"/>
  <c r="AH141" i="4" s="1"/>
  <c r="U96" i="3"/>
  <c r="S96" i="3"/>
  <c r="N96" i="3"/>
  <c r="R96" i="3" s="1"/>
  <c r="W95" i="3"/>
  <c r="AH154" i="4" s="1"/>
  <c r="U95" i="3"/>
  <c r="S95" i="3"/>
  <c r="N95" i="3"/>
  <c r="P95" i="3" s="1"/>
  <c r="W94" i="3"/>
  <c r="AH144" i="4" s="1"/>
  <c r="U94" i="3"/>
  <c r="S94" i="3"/>
  <c r="N94" i="3"/>
  <c r="R94" i="3" s="1"/>
  <c r="W93" i="3"/>
  <c r="AH133" i="4" s="1"/>
  <c r="U93" i="3"/>
  <c r="S93" i="3"/>
  <c r="N93" i="3"/>
  <c r="P93" i="3" s="1"/>
  <c r="W92" i="3"/>
  <c r="AH132" i="4" s="1"/>
  <c r="U92" i="3"/>
  <c r="S92" i="3"/>
  <c r="N92" i="3"/>
  <c r="R92" i="3" s="1"/>
  <c r="W91" i="3"/>
  <c r="AH131" i="4" s="1"/>
  <c r="U91" i="3"/>
  <c r="S91" i="3"/>
  <c r="N91" i="3"/>
  <c r="P91" i="3" s="1"/>
  <c r="W90" i="3"/>
  <c r="AH130" i="4" s="1"/>
  <c r="U90" i="3"/>
  <c r="S90" i="3"/>
  <c r="N90" i="3"/>
  <c r="R90" i="3" s="1"/>
  <c r="W89" i="3"/>
  <c r="AH128" i="4" s="1"/>
  <c r="U89" i="3"/>
  <c r="S89" i="3"/>
  <c r="N89" i="3"/>
  <c r="P89" i="3" s="1"/>
  <c r="W88" i="3"/>
  <c r="AH122" i="4" s="1"/>
  <c r="U88" i="3"/>
  <c r="S88" i="3"/>
  <c r="N88" i="3"/>
  <c r="R88" i="3" s="1"/>
  <c r="W87" i="3"/>
  <c r="AH121" i="4" s="1"/>
  <c r="U87" i="3"/>
  <c r="S87" i="3"/>
  <c r="N87" i="3"/>
  <c r="P87" i="3" s="1"/>
  <c r="W86" i="3"/>
  <c r="AH120" i="4" s="1"/>
  <c r="U86" i="3"/>
  <c r="S86" i="3"/>
  <c r="N86" i="3"/>
  <c r="R86" i="3" s="1"/>
  <c r="W85" i="3"/>
  <c r="AH119" i="4" s="1"/>
  <c r="U85" i="3"/>
  <c r="S85" i="3"/>
  <c r="N85" i="3"/>
  <c r="P85" i="3" s="1"/>
  <c r="W84" i="3"/>
  <c r="AH118" i="4" s="1"/>
  <c r="U84" i="3"/>
  <c r="S84" i="3"/>
  <c r="N84" i="3"/>
  <c r="R84" i="3" s="1"/>
  <c r="W83" i="3"/>
  <c r="AH109" i="4" s="1"/>
  <c r="U83" i="3"/>
  <c r="S83" i="3"/>
  <c r="N83" i="3"/>
  <c r="P83" i="3" s="1"/>
  <c r="W82" i="3"/>
  <c r="AH108" i="4" s="1"/>
  <c r="U82" i="3"/>
  <c r="S82" i="3"/>
  <c r="N82" i="3"/>
  <c r="R82" i="3" s="1"/>
  <c r="W81" i="3"/>
  <c r="AH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H107" i="4" s="1"/>
  <c r="U78" i="3"/>
  <c r="S78" i="3"/>
  <c r="N78" i="3"/>
  <c r="R78" i="3" s="1"/>
  <c r="W77" i="3"/>
  <c r="AH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H103" i="4" s="1"/>
  <c r="U72" i="3"/>
  <c r="S72" i="3"/>
  <c r="N72" i="3"/>
  <c r="R72" i="3" s="1"/>
  <c r="W71" i="3"/>
  <c r="V71" i="3" s="1"/>
  <c r="U71" i="3"/>
  <c r="S71" i="3"/>
  <c r="N71" i="3"/>
  <c r="P71" i="3" s="1"/>
  <c r="W70" i="3"/>
  <c r="AH102" i="4" s="1"/>
  <c r="U70" i="3"/>
  <c r="S70" i="3"/>
  <c r="N70" i="3"/>
  <c r="R70" i="3" s="1"/>
  <c r="W69" i="3"/>
  <c r="AH100" i="4" s="1"/>
  <c r="U69" i="3"/>
  <c r="S69" i="3"/>
  <c r="N69" i="3"/>
  <c r="P69" i="3" s="1"/>
  <c r="W68" i="3"/>
  <c r="AH99" i="4" s="1"/>
  <c r="U68" i="3"/>
  <c r="S68" i="3"/>
  <c r="N68" i="3"/>
  <c r="R68" i="3" s="1"/>
  <c r="W67" i="3"/>
  <c r="AH98" i="4" s="1"/>
  <c r="U67" i="3"/>
  <c r="S67" i="3"/>
  <c r="N67" i="3"/>
  <c r="P67" i="3" s="1"/>
  <c r="W66" i="3"/>
  <c r="AH97" i="4" s="1"/>
  <c r="U66" i="3"/>
  <c r="S66" i="3"/>
  <c r="N66" i="3"/>
  <c r="P66" i="3" s="1"/>
  <c r="W65" i="3"/>
  <c r="AH96" i="4" s="1"/>
  <c r="U65" i="3"/>
  <c r="S65" i="3"/>
  <c r="N65" i="3"/>
  <c r="P65" i="3" s="1"/>
  <c r="W64" i="3"/>
  <c r="V64" i="3" s="1"/>
  <c r="U64" i="3"/>
  <c r="S64" i="3"/>
  <c r="N64" i="3"/>
  <c r="R64" i="3" s="1"/>
  <c r="W63" i="3"/>
  <c r="AH95" i="4" s="1"/>
  <c r="S63" i="3"/>
  <c r="N63" i="3"/>
  <c r="R63" i="3" s="1"/>
  <c r="W62" i="3"/>
  <c r="AH94" i="4" s="1"/>
  <c r="U62" i="3"/>
  <c r="S62" i="3"/>
  <c r="N62" i="3"/>
  <c r="P62" i="3" s="1"/>
  <c r="W61" i="3"/>
  <c r="AH93" i="4" s="1"/>
  <c r="U61" i="3"/>
  <c r="S61" i="3"/>
  <c r="N61" i="3"/>
  <c r="R61" i="3" s="1"/>
  <c r="W60" i="3"/>
  <c r="AH86" i="4" s="1"/>
  <c r="U60" i="3"/>
  <c r="S60" i="3"/>
  <c r="N60" i="3"/>
  <c r="P60" i="3" s="1"/>
  <c r="W59" i="3"/>
  <c r="AH85" i="4" s="1"/>
  <c r="U59" i="3"/>
  <c r="S59" i="3"/>
  <c r="N59" i="3"/>
  <c r="R59" i="3" s="1"/>
  <c r="W58" i="3"/>
  <c r="AH84" i="4" s="1"/>
  <c r="U58" i="3"/>
  <c r="S58" i="3"/>
  <c r="N58" i="3"/>
  <c r="P58" i="3" s="1"/>
  <c r="W57" i="3"/>
  <c r="U57" i="3"/>
  <c r="S57" i="3"/>
  <c r="N57" i="3"/>
  <c r="R57" i="3" s="1"/>
  <c r="W56" i="3"/>
  <c r="AH78" i="4" s="1"/>
  <c r="U56" i="3"/>
  <c r="S56" i="3"/>
  <c r="N56" i="3"/>
  <c r="P56" i="3" s="1"/>
  <c r="W55" i="3"/>
  <c r="AH75" i="4" s="1"/>
  <c r="U55" i="3"/>
  <c r="S55" i="3"/>
  <c r="N55" i="3"/>
  <c r="P55" i="3" s="1"/>
  <c r="W54" i="3"/>
  <c r="AH77" i="4" s="1"/>
  <c r="U54" i="3"/>
  <c r="S54" i="3"/>
  <c r="N54" i="3"/>
  <c r="P54" i="3" s="1"/>
  <c r="W53" i="3"/>
  <c r="AH74" i="4" s="1"/>
  <c r="U53" i="3"/>
  <c r="S53" i="3"/>
  <c r="N53" i="3"/>
  <c r="R53" i="3" s="1"/>
  <c r="W52" i="3"/>
  <c r="AH73" i="4" s="1"/>
  <c r="U52" i="3"/>
  <c r="S52" i="3"/>
  <c r="N52" i="3"/>
  <c r="P52" i="3" s="1"/>
  <c r="W51" i="3"/>
  <c r="AH129" i="4" s="1"/>
  <c r="U51" i="3"/>
  <c r="S51" i="3"/>
  <c r="N51" i="3"/>
  <c r="R51" i="3" s="1"/>
  <c r="W50" i="3"/>
  <c r="U50" i="3"/>
  <c r="S50" i="3"/>
  <c r="N50" i="3"/>
  <c r="P50" i="3" s="1"/>
  <c r="W49" i="3"/>
  <c r="AH69" i="4" s="1"/>
  <c r="U49" i="3"/>
  <c r="S49" i="3"/>
  <c r="N49" i="3"/>
  <c r="R49" i="3" s="1"/>
  <c r="W48" i="3"/>
  <c r="AH67" i="4" s="1"/>
  <c r="U48" i="3"/>
  <c r="S48" i="3"/>
  <c r="N48" i="3"/>
  <c r="P48" i="3" s="1"/>
  <c r="W47" i="3"/>
  <c r="AH60" i="4" s="1"/>
  <c r="U47" i="3"/>
  <c r="S47" i="3"/>
  <c r="N47" i="3"/>
  <c r="P47" i="3" s="1"/>
  <c r="W46" i="3"/>
  <c r="AH48" i="4" s="1"/>
  <c r="U46" i="3"/>
  <c r="S46" i="3"/>
  <c r="N46" i="3"/>
  <c r="P46" i="3" s="1"/>
  <c r="W45" i="3"/>
  <c r="AH79" i="4" s="1"/>
  <c r="U45" i="3"/>
  <c r="S45" i="3"/>
  <c r="N45" i="3"/>
  <c r="W44" i="3"/>
  <c r="AH52" i="4" s="1"/>
  <c r="W43" i="3"/>
  <c r="AH46" i="4" s="1"/>
  <c r="W42" i="3"/>
  <c r="AH59" i="4" s="1"/>
  <c r="W41" i="3"/>
  <c r="V41" i="3" s="1"/>
  <c r="U41" i="3"/>
  <c r="S41" i="3"/>
  <c r="R41" i="3"/>
  <c r="P41" i="3"/>
  <c r="W40" i="3"/>
  <c r="AH66" i="4" s="1"/>
  <c r="U40" i="3"/>
  <c r="S40" i="3"/>
  <c r="N40" i="3"/>
  <c r="R40" i="3" s="1"/>
  <c r="W39" i="3"/>
  <c r="AH61" i="4" s="1"/>
  <c r="W38" i="3"/>
  <c r="AH45" i="4" s="1"/>
  <c r="U38" i="3"/>
  <c r="S38" i="3"/>
  <c r="N38" i="3"/>
  <c r="R38" i="3" s="1"/>
  <c r="W37" i="3"/>
  <c r="AH44" i="4" s="1"/>
  <c r="W36" i="3"/>
  <c r="W35" i="3"/>
  <c r="V35" i="3" s="1"/>
  <c r="S35" i="3"/>
  <c r="W34" i="3"/>
  <c r="AH29" i="4" s="1"/>
  <c r="W33" i="3"/>
  <c r="W32" i="3"/>
  <c r="AH32" i="4" s="1"/>
  <c r="W31" i="3"/>
  <c r="AH28" i="4" s="1"/>
  <c r="W30" i="3"/>
  <c r="AH31" i="4" s="1"/>
  <c r="W29" i="3"/>
  <c r="AH30" i="4" s="1"/>
  <c r="W28" i="3"/>
  <c r="V28" i="3" s="1"/>
  <c r="W27" i="3"/>
  <c r="AH18" i="4" s="1"/>
  <c r="W26" i="3"/>
  <c r="AH17" i="4" s="1"/>
  <c r="W25" i="3"/>
  <c r="AH14" i="4" s="1"/>
  <c r="W24" i="3"/>
  <c r="AH11" i="4" s="1"/>
  <c r="W23" i="3"/>
  <c r="AH13" i="4" s="1"/>
  <c r="W22" i="3"/>
  <c r="AH12" i="4" s="1"/>
  <c r="W21" i="3"/>
  <c r="AH10" i="4" s="1"/>
  <c r="W20" i="3"/>
  <c r="AH7" i="4" s="1"/>
  <c r="W19" i="3"/>
  <c r="AH6" i="4" s="1"/>
  <c r="W18" i="3"/>
  <c r="AH5" i="4" s="1"/>
  <c r="W17" i="3"/>
  <c r="W16" i="3"/>
  <c r="AH36" i="4" s="1"/>
  <c r="W15" i="3"/>
  <c r="AH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E3" i="3" s="1"/>
  <c r="L1" i="3"/>
  <c r="N3" i="3" l="1"/>
  <c r="W3" i="3"/>
  <c r="H23" i="9"/>
  <c r="F20" i="6"/>
  <c r="R45" i="3"/>
  <c r="AH58" i="4"/>
  <c r="AH35" i="4"/>
  <c r="AH335" i="4"/>
  <c r="AH304" i="4"/>
  <c r="AH344" i="4"/>
  <c r="AH310" i="4"/>
  <c r="AH157" i="4"/>
  <c r="AH163" i="4"/>
  <c r="AH224" i="4"/>
  <c r="AH187" i="4"/>
  <c r="AH185" i="4"/>
  <c r="AH200" i="4"/>
  <c r="AH250" i="4"/>
  <c r="AH270" i="4"/>
  <c r="AH263" i="4"/>
  <c r="AH251" i="4"/>
  <c r="AH247" i="4"/>
  <c r="AH238" i="4"/>
  <c r="AH281" i="4"/>
  <c r="AH248" i="4"/>
  <c r="AH325" i="4"/>
  <c r="AH322" i="4"/>
  <c r="AH298" i="4"/>
  <c r="AH339" i="4"/>
  <c r="AH315" i="4"/>
  <c r="AH342" i="4"/>
  <c r="AH334" i="4"/>
  <c r="AH333" i="4"/>
  <c r="AH326" i="4"/>
  <c r="AH289" i="4"/>
  <c r="AH288" i="4"/>
  <c r="AH336" i="4"/>
  <c r="AH308" i="4"/>
  <c r="AH316" i="4"/>
  <c r="AH360" i="4"/>
  <c r="AH357" i="4"/>
  <c r="AH352" i="4"/>
  <c r="AH351" i="4"/>
  <c r="AH349" i="4"/>
  <c r="AH124" i="4"/>
  <c r="AH112" i="4"/>
  <c r="AH111" i="4"/>
  <c r="AH87" i="4"/>
  <c r="AH76" i="4"/>
  <c r="AH68" i="4"/>
  <c r="AH346" i="4"/>
  <c r="AH345" i="4"/>
  <c r="AH51" i="4"/>
  <c r="AH47" i="4"/>
  <c r="AH110" i="4"/>
  <c r="AH83" i="4"/>
  <c r="AH184" i="4"/>
  <c r="AH186" i="4"/>
  <c r="AH214" i="4"/>
  <c r="AH358" i="4"/>
  <c r="AH340" i="4"/>
  <c r="AH332" i="4"/>
  <c r="AH350" i="4"/>
  <c r="AH343" i="4"/>
  <c r="C17" i="7"/>
  <c r="C19" i="7" s="1"/>
  <c r="F302" i="4"/>
  <c r="W226" i="4"/>
  <c r="X1" i="4"/>
  <c r="Z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H385" i="4"/>
  <c r="AH393" i="4"/>
  <c r="AH395" i="4"/>
  <c r="AH397" i="4"/>
  <c r="AH394" i="4"/>
  <c r="AH386" i="4"/>
  <c r="AH398" i="4"/>
  <c r="AH384" i="4"/>
  <c r="AH396" i="4"/>
  <c r="AH368" i="4"/>
  <c r="AH378" i="4"/>
  <c r="AH371" i="4"/>
  <c r="AH373" i="4"/>
  <c r="AH372" i="4"/>
  <c r="AH379" i="4"/>
  <c r="AH380" i="4"/>
  <c r="AH381" i="4"/>
  <c r="AH424" i="4"/>
  <c r="AH412" i="4"/>
  <c r="AH427" i="4"/>
  <c r="AH445" i="4"/>
  <c r="AH406" i="4"/>
  <c r="AH430" i="4"/>
  <c r="AH447" i="4"/>
  <c r="AH473" i="4"/>
  <c r="AH448" i="4"/>
  <c r="AH453" i="4"/>
  <c r="AH454" i="4"/>
  <c r="AH452" i="4"/>
  <c r="AH504" i="4"/>
  <c r="AH487" i="4"/>
  <c r="AH503" i="4"/>
  <c r="AH492" i="4"/>
  <c r="AH494" i="4"/>
  <c r="V17" i="3"/>
  <c r="V42" i="3"/>
  <c r="AH391" i="4"/>
  <c r="AH413" i="4"/>
  <c r="AH423" i="4"/>
  <c r="AH407" i="4"/>
  <c r="AH431" i="4"/>
  <c r="AH542" i="4"/>
  <c r="AH543" i="4"/>
  <c r="AH541" i="4"/>
  <c r="AH544" i="4"/>
  <c r="AH549" i="4"/>
  <c r="AH598" i="4"/>
  <c r="AH599" i="4"/>
  <c r="AH550" i="4"/>
  <c r="AH546" i="4"/>
  <c r="AH548" i="4"/>
  <c r="AH559" i="4"/>
  <c r="AH574" i="4"/>
  <c r="AH573" i="4"/>
  <c r="AH600" i="4"/>
  <c r="AH579" i="4"/>
  <c r="AH571" i="4"/>
  <c r="AH611" i="4"/>
  <c r="AH616" i="4"/>
  <c r="AH617" i="4"/>
  <c r="V21" i="3"/>
  <c r="V29" i="3"/>
  <c r="AH403" i="4"/>
  <c r="AH425" i="4"/>
  <c r="AH463" i="4"/>
  <c r="AH466" i="4"/>
  <c r="AH471" i="4"/>
  <c r="AH468" i="4"/>
  <c r="AH485" i="4"/>
  <c r="AH482" i="4"/>
  <c r="AH489" i="4"/>
  <c r="AH514" i="4"/>
  <c r="AH507" i="4"/>
  <c r="AH509" i="4"/>
  <c r="AH523" i="4"/>
  <c r="AH556" i="4"/>
  <c r="AH510" i="4"/>
  <c r="AH511" i="4"/>
  <c r="AH525" i="4"/>
  <c r="AH527" i="4"/>
  <c r="AH530" i="4"/>
  <c r="AH524" i="4"/>
  <c r="AH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H367" i="4"/>
  <c r="AH383" i="4"/>
  <c r="AH370" i="4"/>
  <c r="AH390" i="4"/>
  <c r="AH411" i="4"/>
  <c r="AH422" i="4"/>
  <c r="AH428" i="4"/>
  <c r="AH405" i="4"/>
  <c r="AH429" i="4"/>
  <c r="AH470" i="4"/>
  <c r="AH437" i="4"/>
  <c r="AH449" i="4"/>
  <c r="AH436" i="4"/>
  <c r="AH483" i="4"/>
  <c r="AH481" i="4"/>
  <c r="AH450" i="4"/>
  <c r="AH474" i="4"/>
  <c r="AH467" i="4"/>
  <c r="AH537" i="4"/>
  <c r="AH557" i="4"/>
  <c r="AH539" i="4"/>
  <c r="AH490" i="4"/>
  <c r="AH488" i="4"/>
  <c r="AH493" i="4"/>
  <c r="AH526" i="4"/>
  <c r="AH505" i="4"/>
  <c r="AH506" i="4"/>
  <c r="AH472" i="4"/>
  <c r="AH491" i="4"/>
  <c r="AH508" i="4"/>
  <c r="AH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H369" i="4"/>
  <c r="AH513" i="4"/>
  <c r="AH580" i="4"/>
  <c r="AH588" i="4"/>
  <c r="AH410" i="4"/>
  <c r="AH414" i="4"/>
  <c r="AH426" i="4"/>
  <c r="AH404" i="4"/>
  <c r="AH408" i="4"/>
  <c r="AH469" i="4"/>
  <c r="AH433" i="4"/>
  <c r="AH465" i="4"/>
  <c r="AH432" i="4"/>
  <c r="AH446" i="4"/>
  <c r="AH462" i="4"/>
  <c r="AH392" i="4"/>
  <c r="AH464" i="4"/>
  <c r="AH435" i="4"/>
  <c r="AH451" i="4"/>
  <c r="AH484" i="4"/>
  <c r="AH486" i="4"/>
  <c r="AH540" i="4"/>
  <c r="AH512" i="4"/>
  <c r="AH529" i="4"/>
  <c r="AH897" i="4"/>
  <c r="AH536" i="4"/>
  <c r="AH575" i="4"/>
  <c r="AH591" i="4"/>
  <c r="AH590" i="4"/>
  <c r="AH618" i="4"/>
  <c r="AH593" i="4"/>
  <c r="AH620" i="4"/>
  <c r="AH578" i="4"/>
  <c r="AH592" i="4"/>
  <c r="AH594" i="4"/>
  <c r="AH613" i="4"/>
  <c r="AH614" i="4"/>
  <c r="AH716" i="4"/>
  <c r="AH730" i="4"/>
  <c r="AH731" i="4"/>
  <c r="AH612" i="4"/>
  <c r="AH734" i="4"/>
  <c r="AH733" i="4"/>
  <c r="AH747" i="4"/>
  <c r="AH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145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W365" i="4"/>
  <c r="Z365" i="4" s="1"/>
  <c r="G477" i="4"/>
  <c r="AT13" i="7"/>
  <c r="I419" i="4"/>
  <c r="H389" i="4"/>
  <c r="G389" i="4"/>
  <c r="W389" i="4"/>
  <c r="Z389" i="4" s="1"/>
  <c r="G441" i="4"/>
  <c r="I497" i="4"/>
  <c r="I532" i="4"/>
  <c r="W377" i="4"/>
  <c r="Z377" i="4" s="1"/>
  <c r="I477" i="4"/>
  <c r="G497" i="4"/>
  <c r="H365" i="4"/>
  <c r="G419" i="4"/>
  <c r="D622" i="4"/>
  <c r="R22" i="7" s="1"/>
  <c r="R23" i="7" s="1"/>
  <c r="D701" i="4"/>
  <c r="U22" i="7" s="1"/>
  <c r="U23" i="7" s="1"/>
  <c r="X22" i="7"/>
  <c r="X23" i="7" s="1"/>
  <c r="I377" i="4"/>
  <c r="H377" i="4"/>
  <c r="W441" i="4"/>
  <c r="Z441" i="4" s="1"/>
  <c r="H457" i="4"/>
  <c r="G457" i="4"/>
  <c r="I457" i="4"/>
  <c r="G532" i="4"/>
  <c r="D567" i="4"/>
  <c r="O22" i="7" s="1"/>
  <c r="O23" i="7" s="1"/>
  <c r="D722" i="4"/>
  <c r="V22" i="7" s="1"/>
  <c r="V23" i="7" s="1"/>
  <c r="I365" i="4"/>
  <c r="I389" i="4"/>
  <c r="H419" i="4"/>
  <c r="H477" i="4"/>
  <c r="D582" i="4"/>
  <c r="P22" i="7" s="1"/>
  <c r="P23" i="7" s="1"/>
  <c r="D604" i="4"/>
  <c r="Q22" i="7" s="1"/>
  <c r="Q23" i="7" s="1"/>
  <c r="D681" i="4"/>
  <c r="T22" i="7" s="1"/>
  <c r="T23" i="7" s="1"/>
  <c r="G377" i="4"/>
  <c r="D402" i="4"/>
  <c r="F22" i="7" s="1"/>
  <c r="F23" i="7" s="1"/>
  <c r="I441" i="4"/>
  <c r="D517" i="4"/>
  <c r="L22" i="7" s="1"/>
  <c r="L23" i="7" s="1"/>
  <c r="D660" i="4"/>
  <c r="S22" i="7" s="1"/>
  <c r="S23" i="7" s="1"/>
  <c r="D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W419" i="4"/>
  <c r="Z419" i="4" s="1"/>
  <c r="H19" i="7"/>
  <c r="W477" i="4"/>
  <c r="Z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H441" i="4"/>
  <c r="W457" i="4"/>
  <c r="Z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D553" i="4"/>
  <c r="N22" i="7" s="1"/>
  <c r="N23" i="7" s="1"/>
  <c r="W10" i="7"/>
  <c r="AU10" i="7"/>
  <c r="AP13" i="7"/>
  <c r="F19" i="7"/>
  <c r="M19" i="7"/>
  <c r="X19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3" l="1"/>
  <c r="Q30" i="3" s="1"/>
  <c r="S30" i="3" s="1"/>
  <c r="V1" i="3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Z226" i="4"/>
  <c r="AA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2" i="7" s="1"/>
  <c r="G23" i="7" s="1"/>
  <c r="D477" i="4"/>
  <c r="J22" i="7" s="1"/>
  <c r="J23" i="7" s="1"/>
  <c r="D497" i="4"/>
  <c r="K22" i="7" s="1"/>
  <c r="K23" i="7" s="1"/>
  <c r="P3" i="3"/>
  <c r="O30" i="3" s="1"/>
  <c r="D389" i="4"/>
  <c r="E22" i="7" s="1"/>
  <c r="E23" i="7" s="1"/>
  <c r="D441" i="4"/>
  <c r="H22" i="7" s="1"/>
  <c r="H23" i="7" s="1"/>
  <c r="D377" i="4"/>
  <c r="D22" i="7" s="1"/>
  <c r="D23" i="7" s="1"/>
  <c r="D365" i="4"/>
  <c r="C22" i="7" s="1"/>
  <c r="C23" i="7" s="1"/>
  <c r="D532" i="4"/>
  <c r="M22" i="7" s="1"/>
  <c r="M23" i="7" s="1"/>
  <c r="D457" i="4"/>
  <c r="I22" i="7" s="1"/>
  <c r="I23" i="7" s="1"/>
  <c r="BB23" i="7" l="1"/>
  <c r="Q42" i="3"/>
  <c r="S42" i="3" s="1"/>
  <c r="Q20" i="3"/>
  <c r="S20" i="3" s="1"/>
  <c r="Q29" i="3"/>
  <c r="S29" i="3" s="1"/>
  <c r="Q21" i="3"/>
  <c r="S21" i="3" s="1"/>
  <c r="Q34" i="3"/>
  <c r="S34" i="3" s="1"/>
  <c r="Q18" i="3"/>
  <c r="S18" i="3" s="1"/>
  <c r="Q44" i="3"/>
  <c r="S44" i="3" s="1"/>
  <c r="Q27" i="3"/>
  <c r="S27" i="3" s="1"/>
  <c r="Q15" i="3"/>
  <c r="S15" i="3" s="1"/>
  <c r="Q25" i="3"/>
  <c r="S25" i="3" s="1"/>
  <c r="Q17" i="3"/>
  <c r="S17" i="3" s="1"/>
  <c r="Q43" i="3"/>
  <c r="S43" i="3" s="1"/>
  <c r="Q33" i="3"/>
  <c r="S33" i="3" s="1"/>
  <c r="Q31" i="3"/>
  <c r="S31" i="3" s="1"/>
  <c r="Q14" i="3"/>
  <c r="S14" i="3" s="1"/>
  <c r="Q16" i="3"/>
  <c r="Q39" i="3"/>
  <c r="S39" i="3" s="1"/>
  <c r="Q32" i="3"/>
  <c r="S32" i="3" s="1"/>
  <c r="Q22" i="3"/>
  <c r="S22" i="3" s="1"/>
  <c r="Q36" i="3"/>
  <c r="S36" i="3" s="1"/>
  <c r="Q28" i="3"/>
  <c r="S28" i="3" s="1"/>
  <c r="Q13" i="3"/>
  <c r="Q24" i="3"/>
  <c r="S24" i="3" s="1"/>
  <c r="Q26" i="3"/>
  <c r="S26" i="3" s="1"/>
  <c r="Q23" i="3"/>
  <c r="S23" i="3" s="1"/>
  <c r="Q37" i="3"/>
  <c r="S37" i="3" s="1"/>
  <c r="Q19" i="3"/>
  <c r="S19" i="3" s="1"/>
  <c r="U30" i="3"/>
  <c r="N30" i="3"/>
  <c r="O16" i="3"/>
  <c r="O13" i="3"/>
  <c r="O23" i="3"/>
  <c r="O34" i="3"/>
  <c r="U34" i="3" s="1"/>
  <c r="O17" i="3"/>
  <c r="O21" i="3"/>
  <c r="O31" i="3"/>
  <c r="O28" i="3"/>
  <c r="O22" i="3"/>
  <c r="O35" i="3"/>
  <c r="U35" i="3" s="1"/>
  <c r="O27" i="3"/>
  <c r="U27" i="3" s="1"/>
  <c r="O24" i="3"/>
  <c r="O29" i="3"/>
  <c r="O37" i="3"/>
  <c r="O15" i="3"/>
  <c r="O32" i="3"/>
  <c r="O26" i="3"/>
  <c r="O43" i="3"/>
  <c r="O44" i="3"/>
  <c r="O25" i="3"/>
  <c r="O18" i="3"/>
  <c r="N18" i="3" s="1"/>
  <c r="O19" i="3"/>
  <c r="U19" i="3" s="1"/>
  <c r="O33" i="3"/>
  <c r="O42" i="3"/>
  <c r="U42" i="3" s="1"/>
  <c r="O36" i="3"/>
  <c r="O39" i="3"/>
  <c r="O20" i="3"/>
  <c r="O14" i="3"/>
  <c r="BB22" i="7"/>
  <c r="Q3" i="3" l="1"/>
  <c r="S13" i="3"/>
  <c r="U28" i="3"/>
  <c r="U33" i="3"/>
  <c r="N15" i="3"/>
  <c r="N28" i="3"/>
  <c r="N44" i="3"/>
  <c r="N23" i="3"/>
  <c r="N31" i="3"/>
  <c r="U20" i="3"/>
  <c r="U39" i="3"/>
  <c r="U31" i="3"/>
  <c r="N34" i="3"/>
  <c r="U37" i="3"/>
  <c r="U13" i="3"/>
  <c r="U16" i="3"/>
  <c r="N27" i="3"/>
  <c r="U43" i="3"/>
  <c r="U21" i="3"/>
  <c r="S16" i="3"/>
  <c r="U29" i="3"/>
  <c r="N14" i="3"/>
  <c r="U25" i="3"/>
  <c r="N32" i="3"/>
  <c r="U24" i="3"/>
  <c r="N20" i="3"/>
  <c r="N36" i="3"/>
  <c r="U26" i="3"/>
  <c r="U22" i="3"/>
  <c r="N17" i="3"/>
  <c r="N16" i="3"/>
  <c r="N42" i="3"/>
  <c r="U44" i="3"/>
  <c r="N33" i="3"/>
  <c r="U23" i="3"/>
  <c r="U15" i="3"/>
  <c r="N29" i="3"/>
  <c r="U36" i="3"/>
  <c r="U18" i="3"/>
  <c r="N25" i="3"/>
  <c r="N39" i="3"/>
  <c r="N35" i="3"/>
  <c r="N21" i="3"/>
  <c r="N24" i="3"/>
  <c r="U32" i="3"/>
  <c r="U14" i="3"/>
  <c r="N37" i="3"/>
  <c r="N19" i="3"/>
  <c r="N13" i="3"/>
  <c r="N43" i="3"/>
  <c r="N26" i="3"/>
  <c r="N22" i="3"/>
  <c r="U17" i="3"/>
  <c r="U3" i="3" l="1"/>
</calcChain>
</file>

<file path=xl/comments1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5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servicekosten € 242,70 VDA
</t>
        </r>
      </text>
    </comment>
    <comment ref="L1382" authorId="1" shapeId="0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83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</commentList>
</comments>
</file>

<file path=xl/comments2.xml><?xml version="1.0" encoding="utf-8"?>
<comments xmlns="http://schemas.openxmlformats.org/spreadsheetml/2006/main">
  <authors>
    <author>Remko</author>
  </authors>
  <commentList>
    <comment ref="Y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>
  <authors>
    <author>Roy</author>
    <author>Sander</author>
    <author>Remko Roes</author>
  </authors>
  <commentList>
    <comment ref="Y64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Y11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Y16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Y441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C913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T1418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X220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</commentList>
</comments>
</file>

<file path=xl/comments4.xml><?xml version="1.0" encoding="utf-8"?>
<comments xmlns="http://schemas.openxmlformats.org/spreadsheetml/2006/main">
  <authors>
    <author>Remko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<sst xmlns="http://schemas.openxmlformats.org/spreadsheetml/2006/main" count="25513" uniqueCount="3934">
  <si>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</si>
  <si>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</si>
  <si>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</si>
  <si>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</si>
  <si>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</si>
  <si>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</si>
  <si>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</si>
  <si>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</si>
  <si>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</si>
  <si>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</si>
  <si>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</si>
  <si>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</si>
  <si>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</si>
  <si>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</si>
  <si>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</si>
  <si>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</si>
  <si>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</si>
  <si>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</si>
  <si>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</si>
  <si>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</si>
  <si>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</si>
  <si>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</si>
  <si>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</si>
  <si>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</si>
  <si>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</si>
  <si>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</si>
  <si>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</si>
  <si>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</si>
  <si>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</si>
  <si>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</si>
  <si>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</si>
  <si>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</si>
  <si>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</si>
  <si>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</si>
  <si>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</si>
  <si>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</si>
  <si>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</si>
  <si>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</si>
  <si>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</si>
  <si>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</si>
  <si>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</si>
  <si>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</si>
  <si>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</si>
  <si>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</si>
  <si>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</si>
  <si>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</si>
  <si>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</si>
  <si>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</si>
  <si>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</si>
  <si>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</si>
  <si>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</si>
  <si>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</si>
  <si>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</si>
  <si>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</si>
  <si>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</si>
  <si>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</si>
  <si>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</si>
  <si>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</si>
  <si>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</si>
  <si>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</si>
  <si>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</si>
  <si>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</si>
  <si>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</si>
  <si>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</si>
  <si>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</si>
  <si>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</si>
  <si>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</si>
  <si>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</si>
  <si>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</si>
  <si>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</si>
  <si>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</si>
  <si>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</si>
  <si>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</si>
  <si>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</si>
  <si>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</si>
  <si>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</si>
  <si>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</si>
  <si>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</si>
  <si>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</si>
  <si>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</si>
  <si>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</si>
  <si>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</si>
  <si>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</si>
  <si>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</si>
  <si>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</si>
  <si>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</si>
  <si>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</si>
  <si>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</si>
  <si>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</si>
  <si>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</si>
  <si>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</si>
  <si>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</si>
  <si>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</si>
  <si>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</si>
  <si>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</si>
  <si>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</si>
  <si>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</si>
  <si>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</si>
  <si>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</si>
  <si>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</si>
  <si>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</si>
  <si>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</si>
  <si>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</si>
  <si>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</si>
  <si>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</si>
  <si>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</si>
  <si>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</si>
  <si>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</si>
  <si>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</si>
  <si>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</si>
  <si>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</si>
  <si>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</si>
  <si>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</si>
  <si>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</si>
  <si>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</si>
  <si>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</si>
  <si>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</si>
  <si>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</si>
  <si>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</si>
  <si>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</si>
  <si>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</si>
  <si>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</si>
  <si>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</si>
  <si>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</si>
  <si>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</si>
  <si>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</si>
  <si>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</si>
  <si>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</si>
  <si>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</si>
  <si>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</si>
  <si>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</si>
  <si>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</si>
  <si>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</si>
  <si>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</si>
  <si>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</si>
  <si>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</si>
  <si>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</si>
  <si>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</si>
  <si>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</si>
  <si>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</si>
  <si>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</si>
  <si>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</si>
  <si>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</si>
  <si>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</si>
  <si>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</si>
  <si>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</si>
  <si>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</si>
  <si>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</si>
  <si>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</si>
  <si>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</si>
  <si>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</si>
  <si>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</si>
  <si>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</si>
  <si>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</si>
  <si>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</si>
  <si>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</si>
  <si>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</si>
  <si>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</si>
  <si>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</si>
  <si>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</si>
  <si>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</si>
  <si>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</si>
  <si>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</si>
  <si>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</si>
  <si>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</si>
  <si>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</si>
  <si>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</si>
  <si>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</si>
  <si>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</si>
  <si>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</si>
  <si>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</si>
  <si>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</si>
  <si>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</si>
  <si>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</si>
  <si>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</si>
  <si>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</si>
  <si>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</si>
  <si>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</si>
  <si>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</si>
  <si>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</si>
  <si>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</si>
  <si>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</si>
  <si>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</si>
  <si>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</si>
  <si>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</si>
  <si>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</si>
  <si>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</si>
  <si>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</si>
  <si>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</si>
  <si>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</si>
  <si>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</si>
  <si>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</si>
  <si>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</si>
  <si>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</si>
  <si>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</si>
  <si>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</si>
  <si>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</si>
  <si>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</si>
  <si>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</si>
  <si>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</si>
  <si>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</si>
  <si>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</si>
  <si>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</si>
  <si>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</si>
  <si>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</si>
  <si>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</si>
  <si>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</si>
  <si>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</si>
  <si>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</si>
  <si>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</si>
  <si>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</si>
  <si>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</si>
  <si>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</si>
  <si>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</si>
  <si>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</si>
  <si>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</si>
  <si>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</si>
  <si>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</si>
  <si>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</si>
  <si>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</si>
  <si>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</si>
  <si>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</si>
  <si>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</si>
  <si>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</si>
  <si>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</si>
  <si>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</si>
  <si>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</si>
  <si>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</si>
  <si>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</si>
  <si>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</si>
  <si>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</si>
  <si>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</si>
  <si>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</si>
  <si>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</si>
  <si>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</si>
  <si>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</si>
  <si>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</si>
  <si>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</si>
  <si>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</si>
  <si>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</si>
  <si>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</si>
  <si>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</si>
  <si>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</si>
  <si>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</si>
  <si>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</si>
  <si>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</si>
  <si>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</si>
  <si>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</si>
  <si>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</si>
  <si>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</si>
  <si>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</si>
  <si>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</si>
  <si>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</si>
  <si>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</si>
  <si>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</si>
  <si>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</si>
  <si>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</si>
  <si>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</si>
  <si>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</si>
  <si>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</si>
  <si>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</si>
  <si>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</si>
  <si>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</si>
  <si>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</si>
  <si>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</si>
  <si>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</si>
  <si>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</si>
  <si>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</si>
  <si>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</si>
  <si>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</si>
  <si>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</si>
  <si>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</si>
  <si>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</si>
  <si>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</si>
  <si>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</si>
  <si>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</si>
  <si>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</si>
  <si>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</si>
  <si>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</si>
  <si>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</si>
  <si>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</si>
  <si>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</si>
  <si>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</si>
  <si>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</si>
  <si>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</si>
  <si>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</si>
  <si>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</si>
  <si>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</si>
  <si>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</si>
  <si>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</si>
  <si>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</si>
  <si>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</si>
  <si>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</si>
  <si>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</si>
  <si>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</si>
  <si>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</si>
  <si>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</si>
  <si>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</si>
  <si>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</si>
  <si>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</si>
  <si>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</si>
  <si>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</si>
  <si>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</si>
  <si>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</si>
  <si>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</si>
  <si>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</si>
  <si>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</si>
  <si>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</si>
  <si>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</si>
  <si>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</si>
  <si>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</si>
  <si>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</si>
  <si>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</si>
  <si>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</si>
  <si>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</si>
  <si>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</si>
  <si>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</si>
  <si>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</si>
  <si>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</si>
  <si>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</si>
  <si>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</si>
  <si>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</si>
  <si>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</si>
  <si>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</si>
  <si>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</si>
  <si>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</si>
  <si>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</si>
  <si>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</si>
  <si>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</si>
  <si>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</si>
  <si>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</si>
  <si>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</si>
  <si>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</si>
  <si>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</si>
  <si>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</si>
  <si>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</si>
  <si>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</si>
  <si>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</si>
  <si>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</si>
  <si>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</si>
  <si>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</si>
  <si>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</si>
  <si>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</si>
  <si>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</si>
  <si>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</si>
  <si>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</si>
  <si>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</si>
  <si>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</si>
  <si>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</si>
  <si>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</si>
  <si>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</si>
  <si>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</si>
  <si>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</si>
  <si>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</si>
  <si>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</si>
  <si>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</si>
  <si>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</si>
  <si>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</si>
  <si>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</si>
  <si>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</si>
  <si>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</si>
  <si>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</si>
  <si>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</si>
  <si>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</si>
  <si>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</si>
  <si>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</si>
  <si>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</si>
  <si>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</si>
  <si>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</si>
  <si>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</si>
  <si>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</si>
  <si>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</si>
  <si>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</si>
  <si>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</si>
  <si>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</si>
  <si>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</si>
  <si>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</si>
  <si>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</si>
  <si>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</si>
  <si>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</si>
  <si>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</si>
  <si>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</si>
  <si>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</si>
  <si>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</si>
  <si>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</si>
  <si>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</si>
  <si>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</si>
  <si>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</si>
  <si>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</si>
  <si>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</si>
  <si>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</si>
  <si>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</si>
  <si>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</si>
  <si>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</si>
  <si>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</si>
  <si>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</si>
  <si>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</si>
  <si>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</si>
  <si>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</si>
  <si>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</si>
  <si>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</si>
  <si>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</si>
  <si>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</si>
  <si>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</si>
  <si>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</si>
  <si>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</si>
  <si>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</si>
  <si>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</si>
  <si>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</si>
  <si>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</si>
  <si>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</si>
  <si>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</si>
  <si>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</si>
  <si>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</si>
  <si>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</si>
  <si>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</si>
  <si>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</si>
  <si>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</si>
  <si>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</si>
  <si>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</si>
  <si>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</si>
  <si>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</si>
  <si>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</si>
  <si>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</si>
  <si>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</si>
  <si>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</si>
  <si>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</si>
  <si>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</si>
  <si>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</si>
  <si>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</si>
  <si>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</si>
  <si>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</si>
  <si>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</si>
  <si>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</si>
  <si>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</si>
  <si>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</si>
  <si>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</si>
  <si>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</si>
  <si>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</si>
  <si>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</si>
  <si>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</si>
  <si>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</si>
  <si>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</si>
  <si>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</si>
  <si>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</si>
  <si>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</si>
  <si>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</si>
  <si>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</si>
  <si>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</si>
  <si>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</si>
  <si>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</si>
  <si>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</si>
  <si>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</si>
  <si>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</si>
  <si>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</si>
  <si>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</si>
  <si>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</si>
  <si>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</si>
  <si>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</si>
  <si>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</si>
  <si>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</si>
  <si>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</si>
  <si>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</si>
  <si>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</si>
  <si>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</si>
  <si>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</si>
  <si>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</si>
  <si>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</si>
  <si>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</si>
  <si>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</si>
  <si>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</si>
  <si>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</si>
  <si>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</si>
  <si>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</si>
  <si>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</si>
  <si>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</si>
  <si>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</si>
  <si>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</si>
  <si>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</si>
  <si>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</si>
  <si>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</si>
  <si>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</si>
  <si>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</si>
  <si>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</si>
  <si>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</si>
  <si>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</si>
  <si>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</si>
  <si>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</si>
  <si>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</si>
  <si>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</si>
  <si>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</si>
  <si>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</si>
  <si>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</si>
  <si>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</si>
  <si>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</si>
  <si>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</si>
  <si>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</si>
  <si>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</si>
  <si>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</si>
  <si>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</si>
  <si>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</si>
  <si>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</si>
  <si>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</si>
  <si>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</si>
  <si>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</si>
  <si>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</si>
  <si>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</si>
  <si>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</si>
  <si>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</si>
  <si>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</si>
  <si>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</si>
  <si>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</si>
  <si>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</si>
  <si>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</si>
  <si>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</si>
  <si>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</si>
  <si>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</si>
  <si>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</si>
  <si>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</si>
  <si>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</si>
  <si>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</si>
  <si>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</si>
  <si>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</si>
  <si>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</si>
  <si>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</si>
  <si>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</si>
  <si>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</si>
  <si>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</si>
  <si>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</si>
  <si>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</si>
  <si>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</si>
  <si>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</si>
  <si>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</si>
  <si>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</si>
  <si>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</si>
  <si>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</si>
  <si>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</si>
  <si>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</si>
  <si>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</si>
  <si>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</si>
  <si>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</si>
  <si>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</si>
  <si>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</si>
  <si>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</si>
  <si>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</si>
  <si>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</si>
  <si>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</si>
  <si>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</si>
  <si>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</si>
  <si>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</si>
  <si>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</si>
  <si>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</si>
  <si>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</si>
  <si>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</si>
  <si>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</si>
  <si>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</si>
  <si>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</si>
  <si>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</si>
  <si>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</si>
  <si>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</si>
  <si>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</si>
  <si>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</si>
  <si>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</si>
  <si>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</si>
  <si>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</si>
  <si>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</si>
  <si>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</si>
  <si>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</si>
  <si>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</si>
  <si>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</si>
  <si>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</si>
  <si>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</si>
  <si>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</si>
  <si>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</si>
  <si>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</si>
  <si>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</si>
  <si>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</si>
  <si>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</si>
  <si>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</si>
  <si>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</si>
  <si>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</si>
  <si>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</si>
  <si>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</si>
  <si>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</si>
  <si>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</si>
  <si>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</si>
  <si>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</si>
  <si>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</si>
  <si>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</si>
  <si>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</si>
  <si>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</si>
  <si>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</si>
  <si>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</si>
  <si>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</si>
  <si>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</si>
  <si>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</si>
  <si>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</si>
  <si>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</si>
  <si>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</si>
  <si>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</si>
  <si>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</si>
  <si>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</si>
  <si>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</si>
  <si>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</si>
  <si>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</si>
  <si>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</si>
  <si>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</si>
  <si>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</si>
  <si>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</si>
  <si>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</si>
  <si>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</si>
  <si>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</si>
  <si>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</si>
  <si>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</si>
  <si>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</si>
  <si>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</si>
  <si>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</si>
  <si>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</si>
  <si>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</si>
  <si>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</si>
  <si>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</si>
  <si>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</si>
  <si>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</si>
  <si>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</si>
  <si>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</si>
  <si>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</si>
  <si>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</si>
  <si>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</si>
  <si>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</si>
  <si>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</si>
  <si>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</si>
  <si>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</si>
  <si>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</si>
  <si>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</si>
  <si>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</si>
  <si>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</si>
  <si>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</si>
  <si>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</si>
  <si>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</si>
  <si>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</si>
  <si>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</si>
  <si>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</si>
  <si>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</si>
  <si>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</si>
  <si>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</si>
  <si>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</si>
  <si>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</si>
  <si>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</si>
  <si>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</si>
  <si>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</si>
  <si>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</si>
  <si>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</si>
  <si>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</si>
  <si>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</si>
  <si>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</si>
  <si>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</si>
  <si>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</si>
  <si>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</si>
  <si>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</si>
  <si>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</si>
  <si>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</si>
  <si>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</si>
  <si>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</si>
  <si>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</si>
  <si>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</si>
  <si>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</si>
  <si>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</si>
  <si>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</si>
  <si>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</si>
  <si>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</si>
  <si>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</si>
  <si>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</si>
  <si>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</si>
  <si>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</si>
  <si>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</si>
  <si>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</si>
  <si>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</si>
  <si>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</si>
  <si>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</si>
  <si>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</si>
  <si>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</si>
  <si>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</si>
  <si>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</si>
  <si>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</si>
  <si>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</si>
  <si>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</si>
  <si>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</si>
  <si>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</si>
  <si>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</si>
  <si>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</si>
  <si>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</si>
  <si>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</si>
  <si>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</si>
  <si>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</si>
  <si>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</si>
  <si>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</si>
  <si>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</si>
  <si>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</si>
  <si>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</si>
  <si>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</si>
  <si>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</si>
  <si>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</si>
  <si>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</si>
  <si>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</si>
  <si>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</si>
  <si>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</si>
  <si>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</si>
  <si>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</si>
  <si>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</si>
  <si>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</si>
  <si>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</si>
  <si>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</si>
  <si>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</si>
  <si>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</si>
  <si>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</si>
  <si>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</si>
  <si>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</si>
  <si>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</si>
  <si>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</si>
  <si>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</si>
  <si>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</si>
  <si>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</si>
  <si>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</si>
  <si>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</si>
  <si>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</si>
  <si>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</si>
  <si>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</si>
  <si>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</si>
  <si>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</si>
  <si>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</si>
  <si>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</si>
  <si>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</si>
  <si>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</si>
  <si>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</si>
  <si>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</si>
  <si>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</si>
  <si>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</si>
  <si>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</si>
  <si>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</si>
  <si>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</si>
  <si>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</si>
  <si>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</si>
  <si>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</si>
  <si>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</si>
  <si>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</si>
  <si>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</si>
  <si>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</si>
  <si>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</si>
  <si>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</si>
  <si>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</si>
  <si>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</si>
  <si>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</si>
  <si>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</si>
  <si>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</si>
  <si>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</si>
  <si>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</si>
  <si>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</si>
  <si>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</si>
  <si>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</si>
  <si>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</si>
  <si>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</si>
  <si>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</si>
  <si>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</si>
  <si>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</si>
  <si>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</si>
  <si>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</si>
  <si>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</si>
  <si>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</si>
  <si>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</si>
  <si>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</si>
  <si>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</si>
  <si>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</si>
  <si>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</si>
  <si>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</si>
  <si>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</si>
  <si>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</si>
  <si>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</si>
  <si>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</si>
  <si>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</si>
  <si>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</si>
  <si>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</si>
  <si>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</si>
  <si>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</si>
  <si>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</si>
  <si>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</si>
  <si>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</si>
  <si>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</si>
  <si>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</si>
  <si>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</si>
  <si>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</si>
  <si>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</si>
  <si>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</si>
  <si>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</si>
  <si>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</si>
  <si>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</si>
  <si>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</si>
  <si>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</si>
  <si>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</si>
  <si>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</si>
  <si>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</si>
  <si>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</si>
  <si>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</si>
  <si>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</si>
  <si>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</si>
  <si>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</si>
  <si>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</si>
  <si>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</si>
  <si>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</si>
  <si>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</si>
  <si>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</si>
  <si>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</si>
  <si>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</si>
  <si>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</si>
  <si>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</si>
  <si>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</si>
  <si>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</si>
  <si>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</si>
  <si>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</si>
  <si>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</si>
  <si>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</si>
  <si>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</si>
  <si>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</si>
  <si>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</si>
  <si>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</si>
  <si>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</si>
  <si>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</si>
  <si>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</si>
  <si>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</si>
  <si>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</si>
  <si>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</si>
  <si>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</si>
  <si>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</si>
  <si>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</si>
  <si>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</si>
  <si>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</si>
  <si>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</si>
  <si>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</si>
  <si>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</si>
  <si>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</si>
  <si>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</si>
  <si>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</si>
  <si>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</si>
  <si>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</si>
  <si>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</si>
  <si>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</si>
  <si>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</si>
  <si>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</si>
  <si>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</si>
  <si>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</si>
  <si>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</si>
  <si>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</si>
  <si>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</si>
  <si>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</si>
  <si>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</si>
  <si>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</si>
  <si>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</si>
  <si>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</si>
  <si>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</si>
  <si>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</si>
  <si>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</si>
  <si>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</si>
  <si>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</si>
  <si>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</si>
  <si>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</si>
  <si>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</si>
  <si>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</si>
  <si>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</si>
  <si>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</si>
  <si>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</si>
  <si>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</si>
  <si>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</si>
  <si>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</si>
  <si>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</si>
  <si>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</si>
  <si>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</si>
  <si>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</si>
  <si>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</si>
  <si>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</si>
  <si>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</si>
  <si>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</si>
  <si>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</si>
  <si>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</si>
  <si>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</si>
  <si>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</si>
  <si>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</si>
  <si>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</si>
  <si>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</si>
  <si>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</si>
  <si>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</si>
  <si>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</si>
  <si>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</si>
  <si>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</si>
  <si>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</si>
  <si>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</si>
  <si>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</si>
  <si>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</si>
  <si>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</si>
  <si>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</si>
  <si>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</si>
  <si>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</si>
  <si>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</si>
  <si>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</si>
  <si>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</si>
  <si>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</si>
  <si>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</si>
  <si>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</si>
  <si>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</si>
  <si>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</si>
  <si>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</si>
  <si>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</si>
  <si>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</si>
  <si>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</si>
  <si>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</si>
  <si>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</si>
  <si>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</si>
  <si>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</si>
  <si>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</si>
  <si>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</si>
  <si>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</si>
  <si>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</si>
  <si>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</si>
  <si>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</si>
  <si>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</si>
  <si>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</si>
  <si>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</si>
  <si>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</si>
  <si>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</si>
  <si>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</si>
  <si>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</si>
  <si>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</si>
  <si>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</si>
  <si>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</si>
  <si>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</si>
  <si>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</si>
  <si>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</si>
  <si>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</si>
  <si>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</si>
  <si>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</si>
  <si>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</si>
  <si>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</si>
  <si>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</si>
  <si>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</si>
  <si>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</si>
  <si>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</si>
  <si>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</si>
  <si>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</si>
  <si>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</si>
  <si>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</si>
  <si>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</si>
  <si>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</si>
  <si>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</si>
  <si>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</si>
  <si>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</si>
  <si>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</si>
  <si>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</si>
  <si>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</si>
  <si>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</si>
  <si>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</si>
  <si>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</si>
  <si>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</si>
  <si>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</si>
  <si>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</si>
  <si>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</si>
  <si>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</si>
  <si>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</si>
  <si>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</si>
  <si>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</si>
  <si>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</si>
  <si>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</si>
  <si>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</si>
  <si>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</si>
  <si>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</si>
  <si>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</si>
  <si>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</si>
  <si>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</si>
  <si>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</si>
  <si>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</si>
  <si>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</si>
  <si>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</si>
  <si>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</si>
  <si>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</si>
  <si>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</si>
  <si>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</si>
  <si>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</si>
  <si>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</si>
  <si>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</si>
  <si>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</si>
  <si>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</si>
  <si>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</si>
  <si>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</si>
  <si>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</si>
  <si>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</si>
  <si>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</si>
  <si>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</si>
  <si>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</si>
  <si>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</si>
  <si>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</si>
  <si>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</si>
  <si>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</si>
  <si>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</si>
  <si>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</si>
  <si>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</si>
  <si>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</si>
  <si>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</si>
  <si>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</si>
  <si>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</si>
  <si>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</si>
  <si>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</si>
  <si>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</si>
  <si>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</si>
  <si>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</si>
  <si>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</si>
  <si>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</si>
  <si>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</si>
  <si>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</si>
  <si>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</si>
  <si>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</si>
  <si>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</si>
  <si>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</si>
  <si>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</si>
  <si>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</si>
  <si>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</si>
  <si>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</si>
  <si>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</si>
  <si>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</si>
  <si>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</si>
  <si>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</si>
  <si>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</si>
  <si>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</si>
  <si>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</si>
  <si>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</si>
  <si>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</si>
  <si>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</si>
  <si>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</si>
  <si>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</si>
  <si>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</si>
  <si>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</si>
  <si>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</si>
  <si>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</si>
  <si>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</si>
  <si>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</si>
  <si>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</si>
  <si>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</si>
  <si>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</si>
  <si>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</si>
  <si>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</si>
  <si>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</si>
  <si>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</si>
  <si>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</si>
  <si>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</si>
  <si>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</si>
  <si>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</si>
  <si>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</si>
  <si>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</si>
  <si>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</si>
  <si>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</si>
  <si>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</si>
  <si>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</si>
  <si>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</si>
  <si>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</si>
  <si>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</si>
  <si>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</si>
  <si>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</si>
  <si>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</si>
  <si>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</si>
  <si>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</si>
  <si>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</si>
  <si>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</si>
  <si>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</si>
  <si>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</si>
  <si>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</si>
  <si>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</si>
  <si>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</si>
  <si>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</si>
  <si>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</si>
  <si>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</si>
  <si>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</si>
  <si>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</si>
  <si>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</si>
  <si>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</si>
  <si>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</si>
  <si>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</si>
  <si>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</si>
  <si>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</si>
  <si>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</si>
  <si>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</si>
  <si>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</si>
  <si>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</si>
  <si>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</si>
  <si>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</si>
  <si>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</si>
  <si>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</si>
  <si>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</si>
  <si>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</si>
  <si>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</si>
  <si>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</si>
  <si>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</si>
  <si>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</si>
  <si>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</si>
  <si>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</si>
  <si>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</si>
  <si>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</si>
  <si>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</si>
  <si>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</si>
  <si>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</si>
  <si>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</si>
  <si>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midden juni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</si>
  <si>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</si>
  <si>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</si>
  <si>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</si>
  <si>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</si>
  <si>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</si>
  <si>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</si>
  <si>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</si>
  <si>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</si>
  <si>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</si>
  <si>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</si>
  <si>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</si>
  <si>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</si>
  <si>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</si>
  <si>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</si>
  <si>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</si>
  <si>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</si>
  <si>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</si>
  <si>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</si>
  <si>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</si>
  <si>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</si>
  <si>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</si>
  <si>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</si>
  <si>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</si>
  <si>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</si>
  <si>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</si>
  <si>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</si>
  <si>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</si>
  <si>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</si>
  <si>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</si>
  <si>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</si>
  <si>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</si>
  <si>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</si>
  <si>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</si>
  <si>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</si>
  <si>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</si>
  <si>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</si>
  <si>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</si>
  <si>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</si>
  <si>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</si>
  <si>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</si>
  <si>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</si>
  <si>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</si>
  <si>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</si>
  <si>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</si>
  <si>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</si>
  <si>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</si>
  <si>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</si>
  <si>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</si>
  <si>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</si>
  <si>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</si>
  <si>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</si>
  <si>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</si>
  <si>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</si>
  <si>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</si>
  <si>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</si>
  <si>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</si>
  <si>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</si>
  <si>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</si>
  <si>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</si>
  <si>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</si>
  <si>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</si>
  <si>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</si>
  <si>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</si>
  <si>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</si>
  <si>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</si>
  <si>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</si>
  <si>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</si>
  <si>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</si>
  <si>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</si>
  <si>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</si>
  <si>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</si>
  <si>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</si>
  <si>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</si>
  <si>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</si>
  <si>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</si>
  <si>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</si>
  <si>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</si>
  <si>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</si>
  <si>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</si>
  <si>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</si>
  <si>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</si>
  <si>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</si>
  <si>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</si>
  <si>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</si>
  <si>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</si>
  <si>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</si>
  <si>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</si>
  <si>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</si>
  <si>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</si>
  <si>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</si>
  <si>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</si>
  <si>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</si>
  <si>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</si>
  <si>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</si>
  <si>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</si>
  <si>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</si>
  <si>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</si>
  <si>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</si>
  <si>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</si>
  <si>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</si>
  <si>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</si>
  <si>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</si>
  <si>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</si>
  <si>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</si>
  <si>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</si>
  <si>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</si>
  <si>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</si>
  <si>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</si>
  <si>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</si>
  <si>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</si>
  <si>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</si>
  <si>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</si>
  <si>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</si>
  <si>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</si>
  <si>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</si>
  <si>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</si>
  <si>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</si>
  <si>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</si>
  <si>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</si>
  <si>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</si>
  <si>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</si>
  <si>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</si>
  <si>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</si>
  <si>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</si>
  <si>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</si>
  <si>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</si>
  <si>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</si>
  <si>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</si>
  <si>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</si>
  <si>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</si>
  <si>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</si>
  <si>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</si>
  <si>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</si>
  <si>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</si>
  <si>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</si>
  <si>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</si>
  <si>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</si>
  <si>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</si>
  <si>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</si>
  <si>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</si>
  <si>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</si>
  <si>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</si>
  <si>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</si>
  <si>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</si>
  <si>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</si>
  <si>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</si>
  <si>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</si>
  <si>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</si>
  <si>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</si>
  <si>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</si>
  <si>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</si>
  <si>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</si>
  <si>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</si>
  <si>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</si>
  <si>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</si>
  <si>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</si>
  <si>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</si>
  <si>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</si>
  <si>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</si>
  <si>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</si>
  <si>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</si>
  <si>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</si>
  <si>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</si>
  <si>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</si>
  <si>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</si>
  <si>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</si>
  <si>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</si>
  <si>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</si>
  <si>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</si>
  <si>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</si>
  <si>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</si>
  <si>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</si>
  <si>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</si>
  <si>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</si>
  <si>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</si>
  <si>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</si>
  <si>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</si>
  <si>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</si>
  <si>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</si>
  <si>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</si>
  <si>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</si>
  <si>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</si>
  <si>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</si>
  <si>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</si>
  <si>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</si>
  <si>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</si>
  <si>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</si>
  <si>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</si>
  <si>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</si>
  <si>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</si>
  <si>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</si>
  <si>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</si>
  <si>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</si>
  <si>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</si>
  <si>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</si>
  <si>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</si>
  <si>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</si>
  <si>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</si>
  <si>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</si>
  <si>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</si>
  <si>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</si>
  <si>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</si>
  <si>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</si>
  <si>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</si>
  <si>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</si>
  <si>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</si>
  <si>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</si>
  <si>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</si>
  <si>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</si>
  <si>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</si>
  <si>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</si>
  <si>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</si>
  <si>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</si>
  <si>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</si>
  <si>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</si>
  <si>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</si>
  <si>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</si>
  <si>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</si>
  <si>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</si>
  <si>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</si>
  <si>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</si>
  <si>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</si>
  <si>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</si>
  <si>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</si>
  <si>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</si>
  <si>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</si>
  <si>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</si>
  <si>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</si>
  <si>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</si>
  <si>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</si>
  <si>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</si>
  <si>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</si>
  <si>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</si>
  <si>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</si>
  <si>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</si>
  <si>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</si>
  <si>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</si>
  <si>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</si>
  <si>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</si>
  <si>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</si>
  <si>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</si>
  <si>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</si>
  <si>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</si>
  <si>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</si>
  <si>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</si>
  <si>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</si>
  <si>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</si>
  <si>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</si>
  <si>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</si>
  <si>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</si>
  <si>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</si>
  <si>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</si>
  <si>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</si>
  <si>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</si>
  <si>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</si>
  <si>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</si>
  <si>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</si>
  <si>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</si>
  <si>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</si>
  <si>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</si>
  <si>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</si>
  <si>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</si>
  <si>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</si>
  <si>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</si>
  <si>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</si>
  <si>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</si>
  <si>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</si>
  <si>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</si>
  <si>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</si>
  <si>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</si>
  <si>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</si>
  <si>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</si>
  <si>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</si>
  <si>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</si>
  <si>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</si>
  <si>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</si>
  <si>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</si>
  <si>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</si>
  <si>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</si>
  <si>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</si>
  <si>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</si>
  <si>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</si>
  <si>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</si>
  <si>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</si>
  <si>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</si>
  <si>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</si>
  <si>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</si>
  <si>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</si>
  <si>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</si>
  <si>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</si>
  <si>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</si>
  <si>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</si>
  <si>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</si>
  <si>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</si>
  <si>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</si>
  <si>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</si>
  <si>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</si>
  <si>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</si>
  <si>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</si>
  <si>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</si>
  <si>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</si>
  <si>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</si>
  <si>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</si>
  <si>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</si>
  <si>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</si>
  <si>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</si>
  <si>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</si>
  <si>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</si>
  <si>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</si>
  <si>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</si>
  <si>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</si>
  <si>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</si>
  <si>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</si>
  <si>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</si>
  <si>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</si>
  <si>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</si>
  <si>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</si>
  <si>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</si>
  <si>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</si>
  <si>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</si>
  <si>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</si>
  <si>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</si>
  <si>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</si>
  <si>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</si>
  <si>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</si>
  <si>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</si>
  <si>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</si>
  <si>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</si>
  <si>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</si>
  <si>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</si>
  <si>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</si>
  <si>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</si>
  <si>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</si>
  <si>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</si>
  <si>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</si>
  <si>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</si>
  <si>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</si>
  <si>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</si>
  <si>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</si>
  <si>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</si>
  <si>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</si>
  <si>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</si>
  <si>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</si>
  <si>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</si>
  <si>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</si>
  <si>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</si>
  <si>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</si>
  <si>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</si>
  <si>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</si>
  <si>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</si>
  <si>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</si>
  <si>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</si>
  <si>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</si>
  <si>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</si>
  <si>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</si>
  <si>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</si>
  <si>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</si>
  <si>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</si>
  <si>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</si>
  <si>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</si>
  <si>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</si>
  <si>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</si>
  <si>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</si>
  <si>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</si>
  <si>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</si>
  <si>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</si>
  <si>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</si>
  <si>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</si>
  <si>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</si>
  <si>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</si>
  <si>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</si>
  <si>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</si>
  <si>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</si>
  <si>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</si>
  <si>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</si>
  <si>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</si>
  <si>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</si>
  <si>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</si>
  <si>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</si>
  <si>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</si>
  <si>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</si>
  <si>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</si>
  <si>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</si>
  <si>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</si>
  <si>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</si>
  <si>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</si>
  <si>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</si>
  <si>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</si>
  <si>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</si>
  <si>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</si>
  <si>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</si>
  <si>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</si>
  <si>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</si>
  <si>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</si>
  <si>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</si>
  <si>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</si>
  <si>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</si>
  <si>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</si>
  <si>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</si>
  <si>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</si>
  <si>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</si>
  <si>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</si>
  <si>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</si>
  <si>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</si>
  <si>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</si>
  <si>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</si>
  <si>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</si>
  <si>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</si>
  <si>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</si>
  <si>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</si>
  <si>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</si>
  <si>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</si>
  <si>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</si>
  <si>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</si>
  <si>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</si>
  <si>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</si>
  <si>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</si>
  <si>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</si>
  <si>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</si>
  <si>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</si>
  <si>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</si>
  <si>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</si>
  <si>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</si>
  <si>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</si>
  <si>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</si>
  <si>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</si>
  <si>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</si>
  <si>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</si>
  <si>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</si>
  <si>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</si>
  <si>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</si>
  <si>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</si>
  <si>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</si>
  <si>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</si>
  <si>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</si>
  <si>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</si>
  <si>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</si>
  <si>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</si>
  <si>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</si>
  <si>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</si>
  <si>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</si>
  <si>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</si>
  <si>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</si>
  <si>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</si>
  <si>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</si>
  <si>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</si>
  <si>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</si>
  <si>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</si>
  <si>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</si>
  <si>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</si>
  <si>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</si>
  <si>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</si>
  <si>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</si>
  <si>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</si>
  <si>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</si>
  <si>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</si>
  <si>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</si>
  <si>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</si>
  <si>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</si>
  <si>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</si>
  <si>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</si>
  <si>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</si>
  <si>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</si>
  <si>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</si>
  <si>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</si>
  <si>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</si>
  <si>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</si>
  <si>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</si>
  <si>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</si>
  <si>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</si>
  <si>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</si>
  <si>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</si>
  <si>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</si>
  <si>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</si>
  <si>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</si>
  <si>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</si>
  <si>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</si>
  <si>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</si>
  <si>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</si>
  <si>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</si>
  <si>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</si>
  <si>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</si>
  <si>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Seesink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</si>
  <si>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</si>
  <si>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</si>
  <si>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</si>
  <si>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</si>
  <si>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</si>
  <si>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</si>
  <si>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</si>
  <si>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</si>
  <si>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</si>
  <si>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</si>
  <si>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</si>
  <si>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</si>
  <si>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</si>
  <si>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</si>
  <si>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</si>
  <si>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</si>
  <si>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</si>
  <si>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</si>
  <si>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</si>
  <si>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</si>
  <si>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</si>
  <si>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</si>
  <si>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</si>
  <si>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</si>
  <si>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</si>
  <si>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</si>
  <si>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</si>
  <si>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</si>
  <si>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</si>
  <si>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</si>
  <si>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</si>
  <si>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</si>
  <si>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</si>
  <si>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</si>
  <si>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</si>
  <si>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</si>
  <si>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</si>
  <si>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</si>
  <si>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</si>
  <si>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</si>
  <si>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</si>
  <si>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</si>
  <si>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</si>
  <si>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</si>
  <si>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</si>
  <si>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</si>
  <si>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</si>
  <si>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</si>
  <si>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</si>
  <si>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</si>
  <si>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</si>
  <si>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</si>
  <si>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</si>
  <si>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</si>
  <si>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</si>
  <si>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</si>
  <si>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</si>
  <si>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</si>
  <si>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</si>
  <si>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</si>
  <si>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</si>
  <si>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</si>
  <si>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</si>
  <si>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</si>
  <si>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</si>
  <si>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</si>
  <si>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</si>
  <si>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</si>
  <si>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</si>
  <si>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</si>
  <si>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</si>
  <si>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</si>
  <si>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</si>
  <si>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</si>
  <si>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</si>
  <si>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</si>
  <si>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</si>
  <si>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</si>
  <si>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</si>
  <si>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</si>
  <si>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</si>
  <si>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</si>
  <si>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</si>
  <si>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</si>
  <si>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</si>
  <si>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</si>
  <si>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</si>
  <si>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</si>
  <si>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</si>
  <si>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</si>
  <si>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</si>
  <si>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</si>
  <si>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</si>
  <si>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</si>
  <si>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</si>
  <si>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</si>
  <si>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</si>
  <si>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</si>
  <si>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</si>
  <si>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</si>
  <si>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</si>
  <si>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</si>
  <si>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</si>
  <si>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</si>
  <si>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</si>
  <si>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</si>
  <si>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</si>
  <si>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</si>
  <si>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</si>
  <si>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</si>
  <si>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</si>
  <si>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</si>
  <si>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</si>
  <si>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</si>
  <si>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</si>
  <si>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</si>
  <si>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</si>
  <si>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</si>
  <si>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</si>
  <si>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</si>
  <si>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</si>
  <si>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</si>
  <si>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</si>
  <si>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</si>
  <si>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</si>
  <si>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</si>
  <si>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</si>
  <si>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</si>
  <si>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</si>
  <si>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</si>
  <si>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</si>
  <si>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</si>
  <si>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</si>
  <si>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</si>
  <si>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</si>
  <si>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</si>
  <si>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</si>
  <si>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</si>
  <si>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</si>
  <si>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</si>
  <si>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</si>
  <si>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</si>
  <si>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</si>
  <si>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</si>
  <si>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</si>
  <si>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</si>
  <si>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</si>
  <si>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</si>
  <si>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</si>
  <si>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</si>
  <si>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</si>
  <si>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</si>
  <si>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</si>
  <si>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</si>
  <si>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</si>
  <si>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</si>
  <si>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</si>
  <si>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</si>
  <si>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</si>
  <si>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</si>
  <si>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</si>
  <si>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</si>
  <si>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</si>
  <si>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</si>
  <si>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</si>
  <si>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</si>
  <si>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</si>
  <si>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</si>
  <si>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</si>
  <si>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</si>
  <si>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</si>
  <si>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</si>
  <si>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</si>
  <si>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</si>
  <si>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</si>
  <si>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</si>
  <si>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</si>
  <si>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</si>
  <si>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</si>
  <si>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</si>
  <si>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</si>
  <si>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</si>
  <si>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</si>
  <si>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</si>
  <si>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</si>
  <si>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</si>
  <si>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</si>
  <si>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</si>
  <si>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</si>
  <si>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</si>
  <si>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</si>
  <si>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</si>
  <si>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</si>
  <si>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</si>
  <si>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</si>
  <si>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</si>
  <si>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</si>
  <si>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</si>
  <si>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</si>
  <si>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</si>
  <si>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</si>
  <si>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</si>
  <si>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</si>
  <si>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</si>
  <si>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</si>
  <si>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</si>
  <si>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</si>
  <si>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</si>
  <si>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</si>
  <si>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</si>
  <si>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</si>
  <si>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</si>
  <si>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</si>
  <si>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</si>
  <si>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</si>
  <si>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</si>
  <si>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</si>
  <si>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</si>
  <si>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</si>
  <si>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</si>
  <si>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</si>
  <si>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</si>
  <si>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</si>
  <si>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</si>
  <si>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</si>
  <si>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</si>
  <si>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</si>
  <si>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</si>
  <si>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</si>
  <si>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</si>
  <si>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</si>
  <si>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</si>
  <si>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</si>
  <si>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</si>
  <si>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</si>
  <si>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</si>
  <si>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</si>
  <si>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</si>
  <si>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</si>
  <si>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</si>
  <si>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</si>
  <si>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</si>
  <si>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</si>
  <si>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</si>
  <si>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</si>
  <si>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</si>
  <si>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</si>
  <si>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</si>
  <si>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</si>
  <si>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</si>
  <si>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</si>
  <si>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</si>
  <si>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</si>
  <si>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</si>
  <si>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</si>
  <si>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</si>
  <si>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</si>
  <si>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</si>
  <si>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</si>
  <si>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</si>
  <si>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</si>
  <si>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</si>
  <si>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</si>
  <si>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</si>
  <si>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</si>
  <si>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</si>
  <si>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</si>
  <si>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</si>
  <si>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</si>
  <si>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</si>
  <si>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</si>
  <si>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</si>
  <si>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</si>
  <si>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</si>
  <si>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</si>
  <si>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</si>
  <si>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</si>
  <si>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</si>
  <si>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</si>
  <si>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</si>
  <si>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</si>
  <si>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</si>
  <si>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</si>
  <si>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</si>
  <si>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</si>
  <si>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</si>
  <si>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</si>
  <si>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</si>
  <si>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</si>
  <si>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</si>
  <si>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</si>
  <si>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</si>
  <si>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</si>
  <si>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</si>
  <si>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</si>
  <si>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</si>
  <si>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</si>
  <si>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</si>
  <si>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</si>
  <si>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</si>
  <si>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</si>
  <si>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</si>
  <si>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</si>
  <si>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</si>
  <si>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</si>
  <si>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</si>
  <si>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</si>
  <si>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</si>
  <si>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</si>
  <si>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</si>
  <si>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</si>
  <si>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</si>
  <si>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</si>
  <si>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</si>
  <si>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</si>
  <si>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</si>
  <si>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</si>
  <si>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</si>
  <si>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</si>
  <si>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</si>
  <si>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</si>
  <si>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</si>
  <si>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</si>
  <si>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</si>
  <si>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</si>
  <si>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</si>
  <si>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</si>
  <si>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</si>
  <si>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</si>
  <si>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</si>
  <si>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</si>
  <si>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</si>
  <si>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</si>
  <si>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</si>
  <si>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</si>
  <si>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</si>
  <si>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</si>
  <si>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</si>
  <si>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</si>
  <si>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</si>
  <si>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</si>
  <si>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</si>
  <si>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</si>
  <si>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</si>
  <si>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</si>
  <si>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</si>
  <si>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</si>
  <si>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</si>
  <si>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</si>
  <si>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</si>
  <si>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</si>
  <si>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</si>
  <si>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</si>
  <si>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</si>
  <si>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</si>
  <si>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</si>
  <si>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</si>
  <si>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</si>
  <si>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</si>
  <si>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</si>
  <si>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</si>
  <si>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</si>
  <si>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</si>
  <si>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</si>
  <si>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</si>
  <si>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</si>
  <si>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</si>
  <si>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</si>
  <si>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</si>
  <si>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</si>
  <si>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</si>
  <si>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</si>
  <si>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</si>
  <si>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</si>
  <si>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</si>
  <si>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</si>
  <si>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</si>
  <si>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</si>
  <si>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</si>
  <si>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</si>
  <si>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</si>
  <si>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</si>
  <si>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</si>
  <si>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</si>
  <si>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</si>
  <si>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</si>
  <si>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</si>
  <si>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</si>
  <si>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</si>
  <si>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</si>
  <si>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</si>
  <si>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</si>
  <si>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</si>
  <si>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</si>
  <si>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</si>
  <si>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</si>
  <si>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</si>
  <si>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</si>
  <si>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</si>
  <si>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</si>
  <si>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</si>
  <si>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</si>
  <si>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</si>
  <si>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</si>
  <si>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</si>
  <si>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</si>
  <si>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</si>
  <si>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</si>
  <si>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</si>
  <si>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</si>
  <si>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</si>
  <si>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</si>
  <si>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</si>
  <si>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</si>
  <si>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</si>
  <si>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</si>
  <si>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</si>
  <si>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</si>
  <si>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</si>
  <si>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</si>
  <si>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</si>
  <si>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</si>
  <si>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</si>
  <si>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</si>
  <si>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</si>
  <si>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</si>
  <si>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</si>
  <si>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</si>
  <si>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</si>
  <si>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</si>
  <si>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</si>
  <si>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</si>
  <si>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</si>
  <si>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</si>
  <si>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</si>
  <si>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</si>
  <si>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</si>
  <si>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</si>
  <si>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</si>
  <si>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</si>
  <si>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</si>
  <si>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</si>
  <si>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</si>
  <si>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</si>
  <si>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</si>
  <si>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</si>
  <si>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</si>
  <si>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</si>
  <si>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</si>
  <si>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</si>
  <si>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</si>
  <si>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</si>
  <si>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</si>
  <si>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</si>
  <si>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</si>
  <si>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</si>
  <si>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</si>
  <si>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</si>
  <si>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</si>
  <si>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</si>
  <si>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</si>
  <si>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</si>
  <si>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</si>
  <si>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</si>
  <si>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</si>
  <si>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</si>
  <si>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</si>
  <si>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</si>
  <si>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</si>
  <si>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</si>
  <si>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</si>
  <si>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</si>
  <si>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</si>
  <si>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</si>
  <si>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</si>
  <si>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</si>
  <si>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</si>
  <si>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</si>
  <si>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</si>
  <si>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</si>
  <si>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</si>
  <si>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</si>
  <si>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</si>
  <si>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</si>
  <si>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</si>
  <si>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</si>
  <si>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</si>
  <si>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</si>
  <si>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</si>
  <si>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</si>
  <si>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</si>
  <si>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</si>
  <si>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</si>
  <si>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</si>
  <si>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</si>
  <si>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</si>
  <si>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</si>
  <si>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</si>
  <si>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</si>
  <si>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</si>
  <si>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</si>
  <si>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</si>
  <si>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</si>
  <si>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</si>
  <si>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</si>
  <si>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</si>
  <si>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</si>
  <si>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</si>
  <si>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</si>
  <si>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</si>
  <si>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</si>
  <si>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</si>
  <si>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</si>
  <si>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</si>
  <si>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</si>
  <si>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</si>
  <si>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</si>
  <si>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</si>
  <si>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</si>
  <si>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</si>
  <si>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</si>
  <si>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</si>
  <si>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</si>
  <si>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</si>
  <si>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</si>
  <si>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</si>
  <si>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</si>
  <si>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</si>
  <si>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</si>
  <si>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</si>
  <si>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</si>
  <si>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</si>
  <si>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</si>
  <si>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</si>
  <si>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</si>
  <si>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</si>
  <si>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</si>
  <si>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</si>
  <si>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</si>
  <si>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</si>
  <si>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</si>
  <si>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</si>
  <si>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</si>
  <si>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</si>
  <si>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</si>
  <si>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</si>
  <si>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</si>
  <si>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</si>
  <si>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</si>
  <si>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</si>
  <si>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</si>
  <si>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</si>
  <si>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</si>
  <si>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</si>
  <si>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</si>
  <si>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</si>
  <si>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</si>
  <si>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</si>
  <si>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</si>
  <si>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</si>
  <si>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</si>
  <si>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</si>
  <si>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</si>
  <si>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</si>
  <si>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</si>
  <si>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</si>
  <si>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</si>
  <si>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</si>
  <si>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</si>
  <si>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</si>
  <si>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</si>
  <si>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</si>
  <si>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</si>
  <si>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</si>
  <si>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</si>
  <si>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</si>
  <si>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</si>
  <si>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</si>
  <si>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</si>
  <si>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</si>
  <si>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</si>
  <si>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</si>
  <si>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</si>
  <si>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</si>
  <si>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</si>
  <si>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</si>
  <si>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</si>
  <si>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</si>
  <si>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</si>
  <si>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</si>
  <si>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</si>
  <si>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</si>
  <si>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</si>
  <si>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</si>
  <si>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</si>
  <si>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</si>
  <si>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</si>
  <si>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</si>
  <si>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</si>
  <si>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</si>
  <si>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</si>
  <si>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</si>
  <si>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</si>
  <si>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</si>
  <si>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</si>
  <si>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</si>
  <si>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</si>
  <si>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</si>
  <si>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</si>
  <si>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</si>
  <si>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</si>
  <si>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</si>
  <si>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</si>
  <si>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</si>
  <si>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</si>
  <si>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</si>
  <si>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</si>
  <si>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</si>
  <si>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</si>
  <si>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</si>
  <si>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</si>
  <si>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</si>
  <si>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</si>
  <si>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</si>
  <si>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</si>
  <si>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</si>
  <si>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</si>
  <si>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</si>
  <si>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</si>
  <si>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</si>
  <si>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</si>
  <si>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</si>
  <si>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</si>
  <si>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</si>
  <si>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</si>
  <si>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</si>
  <si>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</si>
  <si>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</si>
  <si>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</si>
  <si>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</si>
  <si>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</si>
  <si>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</si>
  <si>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</si>
  <si>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</si>
  <si>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</si>
  <si>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</si>
  <si>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</si>
  <si>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</si>
  <si>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</si>
  <si>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</si>
  <si>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</si>
  <si>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</si>
  <si>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</si>
  <si>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</si>
  <si>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</si>
  <si>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</si>
  <si>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</si>
  <si>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</si>
  <si>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</si>
  <si>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</si>
  <si>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</si>
  <si>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</si>
  <si>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</si>
  <si>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</si>
  <si>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</si>
  <si>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</si>
  <si>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</si>
  <si>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</si>
  <si>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</si>
  <si>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</si>
  <si>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</si>
  <si>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</si>
  <si>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</si>
  <si>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</si>
  <si>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</si>
  <si>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</si>
  <si>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</si>
  <si>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</si>
  <si>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</si>
  <si>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</si>
  <si>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</si>
  <si>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</si>
  <si>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</si>
  <si>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</si>
  <si>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</si>
  <si>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</si>
  <si>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</si>
  <si>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</si>
  <si>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</si>
  <si>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</si>
  <si>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</si>
  <si>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</si>
  <si>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</si>
  <si>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</si>
  <si>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</si>
  <si>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</si>
  <si>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</si>
  <si>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</si>
  <si>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</si>
  <si>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</si>
  <si>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</si>
  <si>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</si>
  <si>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</si>
  <si>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</si>
  <si>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</si>
  <si>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</si>
  <si>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</si>
  <si>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</si>
  <si>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</si>
  <si>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</si>
  <si>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</si>
  <si>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</si>
  <si>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</si>
  <si>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</si>
  <si>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</si>
  <si>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</si>
  <si>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</si>
  <si>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</si>
  <si>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</si>
  <si>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</si>
  <si>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</si>
  <si>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</si>
  <si>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</si>
  <si>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</si>
  <si>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</si>
  <si>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</si>
  <si>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</si>
  <si>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</si>
  <si>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</si>
  <si>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</si>
  <si>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</si>
  <si>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</si>
  <si>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</si>
  <si>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</si>
  <si>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</si>
  <si>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</si>
  <si>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</si>
  <si>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</si>
  <si>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</si>
  <si>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</si>
  <si>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</si>
  <si>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</si>
  <si>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</si>
  <si>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</si>
  <si>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</si>
  <si>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</si>
  <si>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</si>
  <si>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</si>
  <si>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</si>
  <si>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</si>
  <si>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</si>
  <si>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</si>
  <si>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</si>
  <si>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</si>
  <si>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</si>
  <si>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</si>
  <si>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</si>
  <si>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</si>
  <si>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</si>
  <si>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</si>
  <si>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</si>
  <si>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</si>
  <si>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</si>
  <si>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</si>
  <si>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</si>
  <si>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</si>
  <si>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</si>
  <si>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</si>
  <si>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</si>
  <si>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</si>
  <si>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</si>
  <si>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</si>
  <si>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</si>
  <si>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</si>
  <si>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</si>
  <si>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</si>
  <si>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</si>
  <si>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</si>
  <si>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</si>
  <si>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</si>
  <si>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</si>
  <si>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</si>
  <si>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</si>
  <si>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</si>
  <si>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</si>
  <si>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</si>
  <si>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</si>
  <si>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</si>
  <si>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</si>
  <si>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</si>
  <si>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</si>
  <si>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</si>
  <si>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</si>
  <si>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</si>
  <si>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</si>
  <si>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</si>
  <si>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</si>
  <si>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</si>
  <si>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</si>
  <si>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</si>
  <si>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</si>
  <si>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</si>
  <si>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</si>
  <si>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</si>
  <si>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</si>
  <si>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</si>
  <si>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</si>
  <si>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</si>
  <si>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</si>
  <si>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</si>
  <si>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</si>
  <si>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</si>
  <si>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</si>
  <si>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</si>
  <si>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</si>
  <si>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</si>
  <si>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</si>
  <si>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</si>
  <si>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</si>
  <si>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</si>
  <si>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</si>
  <si>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</si>
  <si>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</si>
  <si>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</si>
  <si>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</si>
  <si>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</si>
  <si>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</si>
  <si>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</si>
  <si>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</si>
  <si>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</si>
  <si>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</si>
  <si>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</si>
  <si>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</si>
  <si>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</si>
  <si>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</si>
  <si>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</si>
  <si>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</si>
  <si>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</si>
  <si>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</si>
  <si>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</si>
  <si>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</si>
  <si>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</si>
  <si>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</si>
  <si>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</si>
  <si>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</si>
  <si>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</si>
  <si>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</si>
  <si>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</si>
  <si>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</si>
  <si>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</si>
  <si>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</si>
  <si>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</si>
  <si>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</si>
  <si>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</si>
  <si>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</si>
  <si>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</si>
  <si>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</si>
  <si>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</si>
  <si>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</si>
  <si>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</si>
  <si>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</si>
  <si>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</si>
  <si>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</si>
  <si>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</si>
  <si>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</si>
  <si>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</si>
  <si>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</si>
  <si>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</si>
  <si>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</si>
  <si>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</si>
  <si>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</si>
  <si>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</si>
  <si>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</si>
  <si>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</si>
  <si>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</si>
  <si>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</si>
  <si>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</si>
  <si>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</si>
  <si>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</si>
  <si>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</si>
  <si>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</si>
  <si>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</si>
  <si>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</si>
  <si>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</si>
  <si>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</si>
  <si>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</si>
  <si>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</si>
  <si>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</si>
  <si>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</si>
  <si>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</si>
  <si>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</si>
  <si>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</si>
  <si>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</si>
  <si>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</si>
  <si>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</si>
  <si>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</si>
  <si>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</si>
  <si>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</si>
  <si>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</si>
  <si>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</si>
  <si>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</si>
  <si>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</si>
  <si>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</si>
  <si>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</si>
  <si>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</si>
  <si>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</si>
  <si>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</si>
  <si>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</si>
  <si>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</si>
  <si>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</si>
  <si>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</si>
  <si>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</si>
  <si>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</si>
  <si>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</si>
  <si>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</si>
  <si>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</si>
  <si>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</si>
  <si>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</si>
  <si>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</si>
  <si>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</si>
  <si>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</si>
  <si>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</si>
  <si>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</si>
  <si>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</si>
  <si>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</si>
  <si>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</si>
  <si>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</si>
  <si>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</si>
  <si>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</si>
  <si>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</si>
  <si>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</si>
  <si>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</si>
  <si>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</si>
  <si>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</si>
  <si>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</si>
  <si>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</si>
  <si>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</si>
  <si>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</si>
  <si>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</si>
  <si>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</si>
  <si>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</si>
  <si>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</si>
  <si>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</si>
  <si>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</si>
  <si>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</si>
  <si>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</si>
  <si>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</si>
  <si>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</si>
  <si>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</si>
  <si>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</si>
  <si>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</si>
  <si>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</si>
  <si>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</si>
  <si>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</si>
  <si>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</si>
  <si>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</si>
  <si>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</si>
  <si>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</si>
  <si>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</si>
  <si>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</si>
  <si>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</si>
  <si>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</si>
  <si>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</si>
  <si>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</si>
  <si>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</si>
  <si>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</si>
  <si>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</si>
  <si>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</si>
  <si>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</si>
  <si>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</si>
  <si>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</si>
  <si>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</si>
  <si>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</si>
  <si>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</si>
  <si>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</si>
  <si>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</si>
  <si>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</si>
  <si>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</si>
  <si>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</si>
  <si>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</si>
  <si>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</si>
  <si>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</si>
  <si>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</si>
  <si>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</si>
  <si>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</si>
  <si>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</si>
  <si>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</si>
  <si>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</si>
  <si>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</si>
  <si>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</si>
  <si>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</si>
  <si>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</si>
  <si>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</si>
  <si>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</si>
  <si>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</si>
  <si>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</si>
  <si>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</si>
  <si>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</si>
  <si>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</si>
  <si>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</si>
  <si>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</si>
  <si>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</si>
  <si>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</si>
  <si>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</si>
  <si>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Bosman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</si>
  <si>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</si>
  <si>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</si>
  <si>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</si>
  <si>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</si>
  <si>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</si>
  <si>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</si>
  <si>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</si>
  <si>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</si>
  <si>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</si>
  <si>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</si>
  <si>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</si>
  <si>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</si>
  <si>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</si>
  <si>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</si>
  <si>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</si>
  <si>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</si>
  <si>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</si>
  <si>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</si>
  <si>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</si>
  <si>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</si>
  <si>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</si>
  <si>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</si>
  <si>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</si>
  <si>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</si>
  <si>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</si>
  <si>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</si>
  <si>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</si>
  <si>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</si>
  <si>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</si>
  <si>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</si>
  <si>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</si>
  <si>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</si>
  <si>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</si>
  <si>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</si>
  <si>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</si>
  <si>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</si>
  <si>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</si>
  <si>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</si>
  <si>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</si>
  <si>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</si>
  <si>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</si>
  <si>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</si>
  <si>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</si>
  <si>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</si>
  <si>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</si>
  <si>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</si>
  <si>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</si>
  <si>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</si>
  <si>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</si>
  <si>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</si>
  <si>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</si>
  <si>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</si>
  <si>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</si>
  <si>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</si>
  <si>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</si>
  <si>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</si>
  <si>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</si>
  <si>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</si>
  <si>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</si>
  <si>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</si>
  <si>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</si>
  <si>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</si>
  <si>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</si>
  <si>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</si>
  <si>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</si>
  <si>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</si>
  <si>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</si>
  <si>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</si>
  <si>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</si>
  <si>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</si>
  <si>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</si>
  <si>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</si>
  <si>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</si>
  <si>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</si>
  <si>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</si>
  <si>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</si>
  <si>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</si>
  <si>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</si>
  <si>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</si>
  <si>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</si>
  <si>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</si>
  <si>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</si>
  <si>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</si>
  <si>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</si>
  <si>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</si>
  <si>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</si>
  <si>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</si>
  <si>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</si>
  <si>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</si>
  <si>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</si>
  <si>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</si>
  <si>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</si>
  <si>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</si>
  <si>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</si>
  <si>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</si>
  <si>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</si>
  <si>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</si>
  <si>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</si>
  <si>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</si>
  <si>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</si>
  <si>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</si>
  <si>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</si>
  <si>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</si>
  <si>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</si>
  <si>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</si>
  <si>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</si>
  <si>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</si>
  <si>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</si>
  <si>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</si>
  <si>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</si>
  <si>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</si>
  <si>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</si>
  <si>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</si>
  <si>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</si>
  <si>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</si>
  <si>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</si>
  <si>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</si>
  <si>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</si>
  <si>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</si>
  <si>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</si>
  <si>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</si>
  <si>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</si>
  <si>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</si>
  <si>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</si>
  <si>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</si>
  <si>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</si>
  <si>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</si>
  <si>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</si>
  <si>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</si>
  <si>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</si>
  <si>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</si>
  <si>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</si>
  <si>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</si>
  <si>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</si>
  <si>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</si>
  <si>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</si>
  <si>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</si>
  <si>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</si>
  <si>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</si>
  <si>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</si>
  <si>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</si>
  <si>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</si>
  <si>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</si>
  <si>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</si>
  <si>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</si>
  <si>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</si>
  <si>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</si>
  <si>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</si>
  <si>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</si>
  <si>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</si>
  <si>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</si>
  <si>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</si>
  <si>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</si>
  <si>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</si>
  <si>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</si>
  <si>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</si>
  <si>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</si>
  <si>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</si>
  <si>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</si>
  <si>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</si>
  <si>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</si>
  <si>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</si>
  <si>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</si>
  <si>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</si>
  <si>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</si>
  <si>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</si>
  <si>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</si>
  <si>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</si>
  <si>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</si>
  <si>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</si>
  <si>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</si>
  <si>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</si>
  <si>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</si>
  <si>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</si>
  <si>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</si>
  <si>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</si>
  <si>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</si>
  <si>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</si>
  <si>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</si>
  <si>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</si>
  <si>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</si>
  <si>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</si>
  <si>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</si>
  <si>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</si>
  <si>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</si>
  <si>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</si>
  <si>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</si>
  <si>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</si>
  <si>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</si>
  <si>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</si>
  <si>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</si>
  <si>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</si>
  <si>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</si>
  <si>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</si>
  <si>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</si>
  <si>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</si>
  <si>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</si>
  <si>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</si>
  <si>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</si>
  <si>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</si>
  <si>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</si>
  <si>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</si>
  <si>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</si>
  <si>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</si>
  <si>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</si>
  <si>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</si>
  <si>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</si>
  <si>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</si>
  <si>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</si>
  <si>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</si>
  <si>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</si>
  <si>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</si>
  <si>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</si>
  <si>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</si>
  <si>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</si>
  <si>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</si>
  <si>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</si>
  <si>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</si>
  <si>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</si>
  <si>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</si>
  <si>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</si>
  <si>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</si>
  <si>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</si>
  <si>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</si>
  <si>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</si>
  <si>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</si>
  <si>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</si>
  <si>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</si>
  <si>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</si>
  <si>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</si>
  <si>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</si>
  <si>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</si>
  <si>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</si>
  <si>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</si>
  <si>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</si>
  <si>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</si>
  <si>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</si>
  <si>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</si>
  <si>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</si>
  <si>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</si>
  <si>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</si>
  <si>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</si>
  <si>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</si>
  <si>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</si>
  <si>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</si>
  <si>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</si>
  <si>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</si>
  <si>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</si>
  <si>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</si>
  <si>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</si>
  <si>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</si>
  <si>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</si>
  <si>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</si>
  <si>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</si>
  <si>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</si>
  <si>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</si>
  <si>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</si>
  <si>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</si>
  <si>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</si>
  <si>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</si>
  <si>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</si>
  <si>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</si>
  <si>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</si>
  <si>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</si>
  <si>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</si>
  <si>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</si>
  <si>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</si>
  <si>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</si>
  <si>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</si>
  <si>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</si>
  <si>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</si>
  <si>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</si>
  <si>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</si>
  <si>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</si>
  <si>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</si>
  <si>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</si>
  <si>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</si>
  <si>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</si>
  <si>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</si>
  <si>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</si>
  <si>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</si>
  <si>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</si>
  <si>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</si>
  <si>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</si>
  <si>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</si>
  <si>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</si>
  <si>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</si>
  <si>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</si>
  <si>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</si>
  <si>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</si>
  <si>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</si>
  <si>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</si>
  <si>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</si>
  <si>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</si>
  <si>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</si>
  <si>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</si>
  <si>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</si>
  <si>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</si>
  <si>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</si>
  <si>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</si>
  <si>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</si>
  <si>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</si>
  <si>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</si>
  <si>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</si>
  <si>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</si>
  <si>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</si>
  <si>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</si>
  <si>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</si>
  <si>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</si>
  <si>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</si>
  <si>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</si>
  <si>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</si>
  <si>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</si>
  <si>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</si>
  <si>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</si>
  <si>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</si>
  <si>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</si>
  <si>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</si>
  <si>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</si>
  <si>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</si>
  <si>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</si>
  <si>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</si>
  <si>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</si>
  <si>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</si>
  <si>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</si>
  <si>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</si>
  <si>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</si>
  <si>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</si>
  <si>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</si>
  <si>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</si>
  <si>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</si>
  <si>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</si>
  <si>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</si>
  <si>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</si>
  <si>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</si>
  <si>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</si>
  <si>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</si>
  <si>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</si>
  <si>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</si>
  <si>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</si>
  <si>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</si>
  <si>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</si>
  <si>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</si>
  <si>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</si>
  <si>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</si>
  <si>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</si>
  <si>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</si>
  <si>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</si>
  <si>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</si>
  <si>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</si>
  <si>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</si>
  <si>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</si>
  <si>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</si>
  <si>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</si>
  <si>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</si>
  <si>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</si>
  <si>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</si>
  <si>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</si>
  <si>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</si>
  <si>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</si>
  <si>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</si>
  <si>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</si>
  <si>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</si>
  <si>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</si>
  <si>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</si>
  <si>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</si>
  <si>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</si>
  <si>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</si>
  <si>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</si>
  <si>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</si>
  <si>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</si>
  <si>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</si>
  <si>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</si>
  <si>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</si>
  <si>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</si>
  <si>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</si>
  <si>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</si>
  <si>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</si>
  <si>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</si>
  <si>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</si>
  <si>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</si>
  <si>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</si>
  <si>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</si>
  <si>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</si>
  <si>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</si>
  <si>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</si>
  <si>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</si>
  <si>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</si>
  <si>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</si>
  <si>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</si>
  <si>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</si>
  <si>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</si>
  <si>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</si>
  <si>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</si>
  <si>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</si>
  <si>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</si>
  <si>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</si>
  <si>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</si>
  <si>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</si>
  <si>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</si>
  <si>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</si>
  <si>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</si>
  <si>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</si>
  <si>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</si>
  <si>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</si>
  <si>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</si>
  <si>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</si>
  <si>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</si>
  <si>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</si>
  <si>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</si>
  <si>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</si>
  <si>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</si>
  <si>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</si>
  <si>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</si>
  <si>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</si>
  <si>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</si>
  <si>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</si>
  <si>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</si>
  <si>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</si>
  <si>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</si>
  <si>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</si>
  <si>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</si>
  <si>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</si>
  <si>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</si>
  <si>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</si>
  <si>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</si>
  <si>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</si>
  <si>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</si>
  <si>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</si>
  <si>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</si>
  <si>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</si>
  <si>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</si>
  <si>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</si>
  <si>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</si>
  <si>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</si>
  <si>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</si>
  <si>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</si>
  <si>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</si>
  <si>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</si>
  <si>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</si>
  <si>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</si>
  <si>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</si>
  <si>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</si>
  <si>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</si>
  <si>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</si>
  <si>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</si>
  <si>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</si>
  <si>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</si>
  <si>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</si>
  <si>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</si>
  <si>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</si>
  <si>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</si>
  <si>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</si>
  <si>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</si>
  <si>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</si>
  <si>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</si>
  <si>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</si>
  <si>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</si>
  <si>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</si>
  <si>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</si>
  <si>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</si>
  <si>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</si>
  <si>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</si>
  <si>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</si>
  <si>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</si>
  <si>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</si>
  <si>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</si>
  <si>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</si>
  <si>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</si>
  <si>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</si>
  <si>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</si>
  <si>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</si>
  <si>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</si>
  <si>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</si>
  <si>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</si>
  <si>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</si>
  <si>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</si>
  <si>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</si>
  <si>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</si>
  <si>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</si>
  <si>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</si>
  <si>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</si>
  <si>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</si>
  <si>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</si>
  <si>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</si>
  <si>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</si>
  <si>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</si>
  <si>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</si>
  <si>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</si>
  <si>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</si>
  <si>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</si>
  <si>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</si>
  <si>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</si>
  <si>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</si>
  <si>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</si>
  <si>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</si>
  <si>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</si>
  <si>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</si>
  <si>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</si>
  <si>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</si>
  <si>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</si>
  <si>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</si>
  <si>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</si>
  <si>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</si>
  <si>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</si>
  <si>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</si>
  <si>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</si>
  <si>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</si>
  <si>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</si>
  <si>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</si>
  <si>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</si>
  <si>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</si>
  <si>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</si>
  <si>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</si>
  <si>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</si>
  <si>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</si>
  <si>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</si>
  <si>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</si>
  <si>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</si>
  <si>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</si>
  <si>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</si>
  <si>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</si>
  <si>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</si>
  <si>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</si>
  <si>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</si>
  <si>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</si>
  <si>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</si>
  <si>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</si>
  <si>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</si>
  <si>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</si>
  <si>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</si>
  <si>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</si>
  <si>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</si>
  <si>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</si>
  <si>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</si>
  <si>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</si>
  <si>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</si>
  <si>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</si>
  <si>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</si>
  <si>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</si>
  <si>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</si>
  <si>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</si>
  <si>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</si>
  <si>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</si>
  <si>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</si>
  <si>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</si>
  <si>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</si>
  <si>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</si>
  <si>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</si>
  <si>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</si>
  <si>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</si>
  <si>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</si>
  <si>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</si>
  <si>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</si>
  <si>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</si>
  <si>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</si>
  <si>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</si>
  <si>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</si>
  <si>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</si>
  <si>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</si>
  <si>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</si>
  <si>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</si>
  <si>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</si>
  <si>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</si>
  <si>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</si>
  <si>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</si>
  <si>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</si>
  <si>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</si>
  <si>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</si>
  <si>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</si>
  <si>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</si>
  <si>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</si>
  <si>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</si>
  <si>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</si>
  <si>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</si>
  <si>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</si>
  <si>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</si>
  <si>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</si>
  <si>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</si>
  <si>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</si>
  <si>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</si>
  <si>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</si>
  <si>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</si>
  <si>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</si>
  <si>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</si>
  <si>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</si>
  <si>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</si>
  <si>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</si>
  <si>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</si>
  <si>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</si>
  <si>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</si>
  <si>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</si>
  <si>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</si>
  <si>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</si>
  <si>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</si>
  <si>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</si>
  <si>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</si>
  <si>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</si>
  <si>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</si>
  <si>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</si>
  <si>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</si>
  <si>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</si>
  <si>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</si>
  <si>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</si>
  <si>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</si>
  <si>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</si>
  <si>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</si>
  <si>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</si>
  <si>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</si>
  <si>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</si>
  <si>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</si>
  <si>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</si>
  <si>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</si>
  <si>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</si>
  <si>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</si>
  <si>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</si>
  <si>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</si>
  <si>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</si>
  <si>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</si>
  <si>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</si>
  <si>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</si>
  <si>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</si>
  <si>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</si>
  <si>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</si>
  <si>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</si>
  <si>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</si>
  <si>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</si>
  <si>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</si>
  <si>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</si>
  <si>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</si>
  <si>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</si>
  <si>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</si>
  <si>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</si>
  <si>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</si>
  <si>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</si>
  <si>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</si>
  <si>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</si>
  <si>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</si>
  <si>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</si>
  <si>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</si>
  <si>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</si>
  <si>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</si>
  <si>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</si>
  <si>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</si>
  <si>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</si>
  <si>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</si>
  <si>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</si>
  <si>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</si>
  <si>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</si>
  <si>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</si>
  <si>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</si>
  <si>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</si>
  <si>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</si>
  <si>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</si>
  <si>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</si>
  <si>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</si>
  <si>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</si>
  <si>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</si>
  <si>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</si>
  <si>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</si>
  <si>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</si>
  <si>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</si>
  <si>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</si>
  <si>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</si>
  <si>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</si>
  <si>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</si>
  <si>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</si>
  <si>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</si>
  <si>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</si>
  <si>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</si>
  <si>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</si>
  <si>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</si>
  <si>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</si>
  <si>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</si>
  <si>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</si>
  <si>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</si>
  <si>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</si>
  <si>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</si>
  <si>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</si>
  <si>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</si>
  <si>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</si>
  <si>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</si>
  <si>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</si>
  <si>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</si>
  <si>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</si>
  <si>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</si>
  <si>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</si>
  <si>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</si>
  <si>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</si>
  <si>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</si>
  <si>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</si>
  <si>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</si>
  <si>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</si>
  <si>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</si>
  <si>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</si>
  <si>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</si>
  <si>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</si>
  <si>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</si>
  <si>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</si>
  <si>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</si>
  <si>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</si>
  <si>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</si>
  <si>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</si>
  <si>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</si>
  <si>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</si>
  <si>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</si>
  <si>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</si>
  <si>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</si>
  <si>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</si>
  <si>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</si>
  <si>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</si>
  <si>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</si>
  <si>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</si>
  <si>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</si>
  <si>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</si>
  <si>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</si>
  <si>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</si>
  <si>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</si>
  <si>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</si>
  <si>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</si>
  <si>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</si>
  <si>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</si>
  <si>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</si>
  <si>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</si>
  <si>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</si>
  <si>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</si>
  <si>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</si>
  <si>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</si>
  <si>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</si>
  <si>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</si>
  <si>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</si>
  <si>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</si>
  <si>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</si>
  <si>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</si>
  <si>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</si>
  <si>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</si>
  <si>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</si>
  <si>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</si>
  <si>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</si>
  <si>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</si>
  <si>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</si>
  <si>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</si>
  <si>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</si>
  <si>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</si>
  <si>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</si>
  <si>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</si>
  <si>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</si>
  <si>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</si>
  <si>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</si>
  <si>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</si>
  <si>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</si>
  <si>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</si>
  <si>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</si>
  <si>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</si>
  <si>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</si>
  <si>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</si>
  <si>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</si>
  <si>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</si>
  <si>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</si>
  <si>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</si>
  <si>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</si>
  <si>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</si>
  <si>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</si>
  <si>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</si>
  <si>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</si>
  <si>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</si>
  <si>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</si>
  <si>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</si>
  <si>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</si>
  <si>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</si>
  <si>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</si>
  <si>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</si>
  <si>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</si>
  <si>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</si>
  <si>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</si>
  <si>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</si>
  <si>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</si>
  <si>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</si>
  <si>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</si>
  <si>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</si>
  <si>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</si>
  <si>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</si>
  <si>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</si>
  <si>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</si>
  <si>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</si>
  <si>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</si>
  <si>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</si>
  <si>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</si>
  <si>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</si>
  <si>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</si>
  <si>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</si>
  <si>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</si>
  <si>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</si>
  <si>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</si>
  <si>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</si>
  <si>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</si>
  <si>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</si>
  <si>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</si>
  <si>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</si>
  <si>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</si>
  <si>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</si>
  <si>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</si>
  <si>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</si>
  <si>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</si>
  <si>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</si>
  <si>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</si>
  <si>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</si>
  <si>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</si>
  <si>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</si>
  <si>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</si>
  <si>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</si>
  <si>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</si>
  <si>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</si>
  <si>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</si>
  <si>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</si>
  <si>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</si>
  <si>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</si>
  <si>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</si>
  <si>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</si>
  <si>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</si>
  <si>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</si>
  <si>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</si>
  <si>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</si>
  <si>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</si>
  <si>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</si>
  <si>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</si>
  <si>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</si>
  <si>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</si>
  <si>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</si>
  <si>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</si>
  <si>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</si>
  <si>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</si>
  <si>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</si>
  <si>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</si>
  <si>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</si>
  <si>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</si>
  <si>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</si>
  <si>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</si>
  <si>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9-1 t/m 13-11</t>
  </si>
  <si>
    <t>16-11 t/m 20-11</t>
  </si>
  <si>
    <t>23-11 t/m 27-11</t>
  </si>
  <si>
    <t>30-11 t/m 3-12</t>
  </si>
  <si>
    <t>6-12 t/m 10-12</t>
  </si>
  <si>
    <t>25-12 t/m 31-12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</si>
  <si>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</si>
  <si>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</si>
  <si>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</si>
  <si>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</si>
  <si>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</si>
  <si>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</si>
  <si>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</si>
  <si>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</si>
  <si>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</si>
  <si>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</si>
  <si>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</si>
  <si>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</si>
  <si>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</si>
  <si>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</si>
  <si>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</si>
  <si>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</si>
  <si>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</si>
  <si>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</si>
  <si>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</si>
  <si>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</si>
  <si>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</si>
  <si>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</si>
  <si>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</si>
  <si>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</si>
  <si>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</si>
  <si>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</si>
  <si>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</si>
  <si>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</si>
  <si>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</si>
  <si>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</si>
  <si>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</si>
  <si>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</si>
  <si>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</si>
  <si>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</si>
  <si>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</si>
  <si>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</si>
  <si>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</si>
  <si>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</si>
  <si>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</si>
  <si>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</si>
  <si>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</si>
  <si>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</si>
  <si>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</si>
  <si>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</si>
  <si>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</si>
  <si>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</si>
  <si>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</si>
  <si>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</si>
  <si>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</si>
  <si>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</si>
  <si>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</si>
  <si>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</si>
  <si>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</si>
  <si>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</si>
  <si>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</si>
  <si>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</si>
  <si>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</si>
  <si>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</si>
  <si>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</si>
  <si>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</si>
  <si>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</si>
  <si>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</si>
  <si>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</si>
  <si>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</si>
  <si>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</si>
  <si>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</si>
  <si>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</si>
  <si>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</si>
  <si>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</si>
  <si>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</si>
  <si>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</si>
  <si>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</si>
  <si>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</si>
  <si>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</si>
  <si>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</si>
  <si>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</si>
  <si>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</si>
  <si>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</si>
  <si>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</si>
  <si>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</si>
  <si>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</si>
  <si>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</si>
  <si>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</si>
  <si>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</si>
  <si>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</si>
  <si>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</si>
  <si>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</si>
  <si>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</si>
  <si>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</si>
  <si>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</si>
  <si>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</si>
  <si>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</si>
  <si>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</si>
  <si>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</si>
  <si>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</si>
  <si>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</si>
  <si>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</si>
  <si>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</si>
  <si>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</si>
  <si>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</si>
  <si>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</si>
  <si>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</si>
  <si>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</si>
  <si>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</si>
  <si>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</si>
  <si>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</si>
  <si>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</si>
  <si>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</si>
  <si>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</si>
  <si>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</si>
  <si>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</si>
  <si>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</si>
  <si>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</si>
  <si>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</si>
  <si>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</si>
  <si>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</si>
  <si>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</si>
  <si>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</si>
  <si>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</si>
  <si>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</si>
  <si>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</si>
  <si>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</si>
  <si>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</si>
  <si>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</si>
  <si>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</si>
  <si>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</si>
  <si>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</si>
  <si>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</si>
  <si>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</si>
  <si>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</si>
  <si>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</si>
  <si>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</si>
  <si>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</si>
  <si>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</si>
  <si>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</si>
  <si>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</si>
  <si>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</si>
  <si>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GEANNULEERD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</si>
  <si>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</si>
  <si>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</si>
  <si>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</si>
  <si>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</si>
  <si>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</si>
  <si>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</si>
  <si>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</si>
  <si>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</si>
  <si>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</si>
  <si>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</si>
  <si>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</si>
  <si>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</si>
  <si>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</si>
  <si>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</si>
  <si>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r>
      <t xml:space="preserve">513915-003 </t>
    </r>
    <r>
      <rPr>
        <sz val="8"/>
        <color indexed="10"/>
        <rFont val="Arial"/>
        <family val="2"/>
        <charset val="1"/>
      </rPr>
      <t>3x schuin kozijn</t>
    </r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</si>
  <si>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</si>
  <si>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</si>
  <si>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</si>
  <si>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</si>
  <si>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</si>
  <si>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</si>
  <si>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</si>
  <si>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</si>
  <si>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</si>
  <si>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</si>
  <si>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</si>
  <si>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</si>
  <si>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</si>
  <si>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</si>
  <si>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</si>
  <si>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Emmerich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</si>
  <si>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</si>
  <si>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</si>
  <si>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</si>
  <si>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</si>
  <si>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</si>
  <si>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</si>
  <si>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</si>
  <si>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</si>
  <si>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</si>
  <si>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</si>
  <si>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</si>
  <si>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</si>
  <si>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</si>
  <si>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</si>
  <si>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</si>
  <si>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</si>
  <si>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</si>
  <si>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</si>
  <si>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</si>
  <si>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</si>
  <si>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</si>
  <si>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</si>
  <si>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</si>
  <si>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</si>
  <si>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</si>
  <si>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</si>
  <si>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</si>
  <si>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</si>
  <si>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</si>
  <si>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</si>
  <si>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</si>
  <si>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uitgesteld!!</t>
  </si>
  <si>
    <t>eigen</t>
  </si>
  <si>
    <t>kozijnen voor dak</t>
  </si>
  <si>
    <t>controle</t>
  </si>
  <si>
    <t>BALANSTELLING: Roy, Sandra, Vincent, Cars</t>
  </si>
  <si>
    <t>woensdag start uiterlijk donderdag uitgewerkt gereed!</t>
  </si>
  <si>
    <t>0-0-0</t>
  </si>
  <si>
    <t>uitvoeren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</si>
  <si>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</si>
  <si>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</si>
  <si>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</si>
  <si>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</si>
  <si>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</si>
  <si>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</si>
  <si>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</si>
  <si>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</si>
  <si>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</si>
  <si>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</si>
  <si>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</si>
  <si>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</si>
  <si>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</si>
  <si>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</si>
  <si>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</si>
  <si>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</si>
  <si>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</si>
  <si>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</si>
  <si>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</si>
  <si>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</si>
  <si>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</si>
  <si>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</si>
  <si>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</si>
  <si>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</si>
  <si>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</si>
  <si>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</si>
  <si>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</si>
  <si>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Alwin stolpdeur Karate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</si>
  <si>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</si>
  <si>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</si>
  <si>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</si>
  <si>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</si>
  <si>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</si>
  <si>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</si>
  <si>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</si>
  <si>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</si>
  <si>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</si>
  <si>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</si>
  <si>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</si>
  <si>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</si>
  <si>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</si>
  <si>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</si>
  <si>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</si>
  <si>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</si>
  <si>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</si>
  <si>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</si>
  <si>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</si>
  <si>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</si>
  <si>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</si>
  <si>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</si>
  <si>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</si>
  <si>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</si>
  <si>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</si>
  <si>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</si>
  <si>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</si>
  <si>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</si>
  <si>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</si>
  <si>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</si>
  <si>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</si>
  <si>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</si>
  <si>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</si>
  <si>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</si>
  <si>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</si>
  <si>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</si>
  <si>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</si>
  <si>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</si>
  <si>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</si>
  <si>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</si>
  <si>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</si>
  <si>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</si>
  <si>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</si>
  <si>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</si>
  <si>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</si>
  <si>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</si>
  <si>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</si>
  <si>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</si>
  <si>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</si>
  <si>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</si>
  <si>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</si>
  <si>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</si>
  <si>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</si>
  <si>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</si>
  <si>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</si>
  <si>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</si>
  <si>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wit-9010 nerf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</si>
  <si>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</si>
  <si>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</si>
  <si>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</si>
  <si>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</si>
  <si>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</si>
  <si>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</si>
  <si>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</si>
  <si>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</si>
  <si>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</si>
  <si>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</si>
  <si>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</si>
  <si>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</si>
  <si>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</si>
  <si>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</si>
  <si>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</si>
  <si>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</si>
  <si>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</si>
  <si>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</si>
  <si>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</si>
  <si>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</si>
  <si>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</si>
  <si>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</si>
  <si>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</si>
  <si>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</si>
  <si>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</si>
  <si>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Rene Wijgman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</si>
  <si>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</si>
  <si>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</si>
  <si>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</si>
  <si>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</si>
  <si>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</si>
  <si>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</si>
  <si>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</si>
  <si>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</si>
  <si>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</si>
  <si>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</si>
  <si>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</si>
  <si>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</si>
  <si>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</si>
  <si>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</si>
  <si>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</si>
  <si>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</si>
  <si>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</si>
  <si>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</si>
  <si>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</si>
  <si>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</si>
  <si>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</si>
  <si>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</si>
  <si>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</si>
  <si>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</si>
  <si>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</si>
  <si>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</si>
  <si>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</si>
  <si>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</si>
  <si>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</si>
  <si>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</si>
  <si>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</si>
  <si>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</si>
  <si>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</si>
  <si>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</si>
  <si>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</si>
  <si>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</si>
  <si>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</si>
  <si>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</si>
  <si>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</si>
  <si>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</si>
  <si>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</si>
  <si>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</si>
  <si>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</si>
  <si>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</si>
  <si>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</si>
  <si>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</si>
  <si>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</si>
  <si>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</si>
  <si>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</si>
  <si>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</si>
  <si>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</si>
  <si>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</si>
  <si>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</si>
  <si>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</si>
  <si>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</si>
  <si>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</si>
  <si>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</si>
  <si>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</si>
  <si>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</si>
  <si>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</si>
  <si>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</si>
  <si>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</si>
  <si>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</si>
  <si>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</si>
  <si>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</si>
  <si>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</si>
  <si>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</si>
  <si>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</si>
  <si>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</si>
  <si>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</si>
  <si>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</si>
  <si>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</si>
  <si>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</si>
  <si>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Reservering 9 chalets*20 uur</t>
  </si>
  <si>
    <t xml:space="preserve">reservering 7 chalets 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</si>
  <si>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</si>
  <si>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</si>
  <si>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</si>
  <si>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</si>
  <si>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</si>
  <si>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</si>
  <si>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MSD-064+065 Bommezijn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</si>
  <si>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</si>
  <si>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</si>
  <si>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</si>
  <si>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</si>
  <si>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</si>
  <si>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</si>
  <si>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</si>
  <si>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</si>
  <si>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</si>
  <si>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</si>
  <si>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</si>
  <si>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</si>
  <si>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</si>
  <si>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</si>
  <si>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</si>
  <si>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Tulplodge Nature</t>
  </si>
  <si>
    <t>Kavel C11 Schuur SP</t>
  </si>
  <si>
    <t>Kavel C52 Tulplodge Grijs</t>
  </si>
  <si>
    <t>Kavel C52 Schuur SP</t>
  </si>
  <si>
    <t>Kavel C5 Callantsooglodge</t>
  </si>
  <si>
    <t>Kavel C5 Schuur SP</t>
  </si>
  <si>
    <t>Kavel C20 Callantsooglodge</t>
  </si>
  <si>
    <t>Kavel C20 Schuur SP</t>
  </si>
  <si>
    <t>Kavel C8 Tulplodge Grijs</t>
  </si>
  <si>
    <t>Kavel C8 Schuur SP</t>
  </si>
  <si>
    <t xml:space="preserve">reservering 10 chalets </t>
  </si>
  <si>
    <t>661917 krukstel herlevering</t>
  </si>
  <si>
    <t>KS Biegetechniek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</si>
  <si>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</si>
  <si>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</si>
  <si>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</si>
  <si>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</si>
  <si>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</si>
  <si>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</si>
  <si>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</si>
  <si>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</si>
  <si>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</si>
  <si>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</si>
  <si>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</si>
  <si>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</si>
  <si>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</si>
  <si>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</si>
  <si>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</si>
  <si>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</si>
  <si>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</si>
  <si>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</si>
  <si>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</si>
  <si>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</si>
  <si>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</si>
  <si>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</si>
  <si>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 xml:space="preserve">Kavel Z??? 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</si>
  <si>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</si>
  <si>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</si>
  <si>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</si>
  <si>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</si>
  <si>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</si>
  <si>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</si>
  <si>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</si>
  <si>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</si>
  <si>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</si>
  <si>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</si>
  <si>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</si>
  <si>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</si>
  <si>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</si>
  <si>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</si>
  <si>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</si>
  <si>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</si>
  <si>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</si>
  <si>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</si>
  <si>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</si>
  <si>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</si>
  <si>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</si>
  <si>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</si>
  <si>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</si>
  <si>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</si>
  <si>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</si>
  <si>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Reservering 4 chalets*20 uur</t>
  </si>
  <si>
    <t>13-10, bij Evers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</si>
  <si>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</si>
  <si>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</si>
  <si>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</si>
  <si>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</si>
  <si>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</si>
  <si>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</si>
  <si>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</si>
  <si>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</si>
  <si>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</si>
  <si>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7016 nerf - KS Biegetechnik 23/11 gereed</t>
  </si>
  <si>
    <t>Jan Visser werken 08.00-12.30 uur</t>
  </si>
  <si>
    <t xml:space="preserve">glas 687x1911 satinato Maat </t>
  </si>
  <si>
    <t>AWL080 tbv 2017501 681817 tm 682217 ARC2018  Hveen, wb 127</t>
  </si>
  <si>
    <t>Roy afwezig dinsdag vanaf 14.00 uur</t>
  </si>
  <si>
    <t>KS Biegetechniek - uiterlijk 27-11 leveren bij arcabo</t>
  </si>
  <si>
    <t>KS Biegetechniek - uiterlijk 04-12 leveren bij arcabo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</si>
</sst>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0.0"/>
    <numFmt numFmtId="170" formatCode="&quot;€&quot;\ #,##0.00"/>
    <numFmt numFmtId="171" formatCode="[$-413]d/mmm/yy;@"/>
    <numFmt numFmtId="172" formatCode="d/mm/yy;@"/>
    <numFmt numFmtId="173" formatCode="0.000"/>
    <numFmt numFmtId="174" formatCode="d/m;@"/>
    <numFmt numFmtId="175" formatCode="#,##0.00;[Red]#,##0.00"/>
    <numFmt numFmtId="176" formatCode="0.0%"/>
  </numFmts>
  <fonts count="146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0"/>
      <color indexed="10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sz val="9"/>
      <color indexed="8"/>
      <name val="Arial"/>
      <family val="2"/>
    </font>
    <font>
      <b/>
      <sz val="8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b/>
      <sz val="8"/>
      <color indexed="8"/>
      <name val="Arial"/>
      <family val="2"/>
      <charset val="1"/>
    </font>
    <font>
      <sz val="8"/>
      <color indexed="10"/>
      <name val="Arial"/>
      <family val="2"/>
      <charset val="1"/>
    </font>
    <font>
      <sz val="8"/>
      <color indexed="0"/>
      <name val="Arial"/>
      <family val="2"/>
      <charset val="1"/>
    </font>
    <font>
      <b/>
      <i/>
      <sz val="8"/>
      <color indexed="10"/>
      <name val="Arial"/>
      <family val="2"/>
      <charset val="1"/>
    </font>
    <font>
      <b/>
      <i/>
      <sz val="8"/>
      <name val="Arial"/>
      <family val="2"/>
      <charset val="1"/>
    </font>
    <font>
      <sz val="8"/>
      <color theme="0"/>
      <name val="Arial"/>
      <family val="2"/>
      <charset val="1"/>
    </font>
    <font>
      <sz val="8"/>
      <name val="Arial"/>
      <family val="2"/>
    </font>
    <font>
      <b/>
      <sz val="8"/>
      <color indexed="17"/>
      <name val="Calibri"/>
      <family val="2"/>
      <charset val="1"/>
    </font>
    <font>
      <sz val="8"/>
      <color indexed="8"/>
      <name val="Arial"/>
      <family val="2"/>
    </font>
    <font>
      <b/>
      <sz val="8"/>
      <color rgb="FFFF0000"/>
      <name val="Arial"/>
      <family val="2"/>
      <charset val="1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0"/>
      <color rgb="FFCCFFCC"/>
      <name val="Arial"/>
      <family val="2"/>
      <charset val="1"/>
    </font>
    <font>
      <b/>
      <sz val="8"/>
      <name val="Calibri"/>
      <family val="2"/>
      <charset val="1"/>
    </font>
    <font>
      <b/>
      <sz val="8"/>
      <name val="Arial"/>
      <family val="2"/>
    </font>
    <font>
      <b/>
      <sz val="8"/>
      <color indexed="8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57A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D"/>
        <bgColor indexed="64"/>
      </patternFill>
    </fill>
  </fills>
  <borders count="50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</borders>
  <cellStyleXfs count="16">
    <xf numFmtId="0" fontId="0" fillId="0" borderId="0"/>
    <xf numFmtId="44" fontId="14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0" fillId="13" borderId="0" applyNumberFormat="0" applyBorder="0" applyAlignment="0" applyProtection="0"/>
    <xf numFmtId="43" fontId="2" fillId="0" borderId="0" applyFill="0" applyBorder="0" applyAlignment="0" applyProtection="0"/>
    <xf numFmtId="0" fontId="22" fillId="0" borderId="0"/>
    <xf numFmtId="44" fontId="2" fillId="0" borderId="0" applyFill="0" applyBorder="0" applyAlignment="0" applyProtection="0"/>
    <xf numFmtId="0" fontId="1" fillId="0" borderId="0"/>
    <xf numFmtId="0" fontId="14" fillId="0" borderId="0"/>
    <xf numFmtId="44" fontId="14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  <xf numFmtId="9" fontId="14" fillId="0" borderId="0" applyFont="0" applyFill="0" applyBorder="0" applyAlignment="0" applyProtection="0"/>
  </cellStyleXfs>
  <cellXfs count="2569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7" fillId="0" borderId="1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0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0" fillId="13" borderId="1" xfId="5" applyBorder="1" applyAlignment="1">
      <alignment horizontal="center"/>
    </xf>
    <xf numFmtId="0" fontId="23" fillId="0" borderId="1" xfId="0" applyFont="1" applyBorder="1"/>
    <xf numFmtId="0" fontId="23" fillId="0" borderId="1" xfId="0" applyFont="1" applyBorder="1" applyAlignment="1" applyProtection="1">
      <protection locked="0"/>
    </xf>
    <xf numFmtId="0" fontId="23" fillId="0" borderId="1" xfId="4" applyFont="1" applyBorder="1"/>
    <xf numFmtId="0" fontId="23" fillId="0" borderId="1" xfId="4" applyFont="1" applyBorder="1" applyAlignment="1">
      <alignment horizontal="center"/>
    </xf>
    <xf numFmtId="1" fontId="23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4" fillId="0" borderId="0" xfId="0" applyFont="1" applyFill="1"/>
    <xf numFmtId="0" fontId="25" fillId="0" borderId="0" xfId="0" applyFont="1" applyFill="1" applyAlignment="1"/>
    <xf numFmtId="0" fontId="25" fillId="0" borderId="0" xfId="0" applyFont="1" applyFill="1"/>
    <xf numFmtId="0" fontId="22" fillId="0" borderId="1" xfId="0" applyNumberFormat="1" applyFont="1" applyFill="1" applyBorder="1" applyAlignment="1" applyProtection="1">
      <alignment horizontal="center"/>
      <protection locked="0"/>
    </xf>
    <xf numFmtId="0" fontId="25" fillId="0" borderId="0" xfId="0" applyNumberFormat="1" applyFont="1" applyFill="1"/>
    <xf numFmtId="1" fontId="25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5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17" fillId="0" borderId="1" xfId="0" applyFont="1" applyBorder="1" applyAlignment="1" applyProtection="1">
      <protection locked="0"/>
    </xf>
    <xf numFmtId="0" fontId="17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4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 applyProtection="1">
      <alignment horizontal="left"/>
    </xf>
    <xf numFmtId="0" fontId="15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28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28" fillId="0" borderId="1" xfId="5" applyNumberFormat="1" applyFont="1" applyFill="1" applyBorder="1" applyAlignment="1" applyProtection="1"/>
    <xf numFmtId="0" fontId="28" fillId="0" borderId="1" xfId="3" applyNumberFormat="1" applyFont="1" applyFill="1" applyBorder="1" applyAlignment="1" applyProtection="1"/>
    <xf numFmtId="0" fontId="28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28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6" fillId="0" borderId="1" xfId="4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 applyProtection="1">
      <alignment horizontal="center"/>
    </xf>
    <xf numFmtId="0" fontId="26" fillId="0" borderId="1" xfId="0" applyNumberFormat="1" applyFont="1" applyFill="1" applyBorder="1" applyAlignment="1" applyProtection="1">
      <alignment horizontal="center"/>
      <protection locked="0"/>
    </xf>
    <xf numFmtId="14" fontId="27" fillId="7" borderId="1" xfId="0" applyNumberFormat="1" applyFont="1" applyFill="1" applyBorder="1" applyAlignment="1" applyProtection="1"/>
    <xf numFmtId="0" fontId="29" fillId="0" borderId="1" xfId="0" applyFont="1" applyBorder="1" applyAlignment="1">
      <alignment horizontal="left"/>
    </xf>
    <xf numFmtId="0" fontId="29" fillId="0" borderId="1" xfId="0" applyFont="1" applyBorder="1" applyAlignment="1" applyProtection="1">
      <protection locked="0"/>
    </xf>
    <xf numFmtId="0" fontId="22" fillId="0" borderId="1" xfId="0" applyFont="1" applyBorder="1" applyAlignment="1"/>
    <xf numFmtId="0" fontId="4" fillId="9" borderId="1" xfId="4" applyFont="1" applyFill="1" applyBorder="1" applyAlignment="1">
      <alignment horizontal="left"/>
    </xf>
    <xf numFmtId="0" fontId="15" fillId="9" borderId="1" xfId="0" applyFont="1" applyFill="1" applyBorder="1" applyAlignment="1">
      <alignment horizontal="left"/>
    </xf>
    <xf numFmtId="0" fontId="0" fillId="10" borderId="1" xfId="0" applyFont="1" applyFill="1" applyBorder="1" applyAlignment="1">
      <alignment horizontal="center"/>
    </xf>
    <xf numFmtId="0" fontId="0" fillId="10" borderId="1" xfId="0" applyFont="1" applyFill="1" applyBorder="1" applyAlignment="1" applyProtection="1">
      <alignment horizontal="center"/>
    </xf>
    <xf numFmtId="0" fontId="2" fillId="10" borderId="0" xfId="0" applyFont="1" applyFill="1" applyAlignment="1" applyProtection="1">
      <alignment horizontal="center"/>
      <protection locked="0"/>
    </xf>
    <xf numFmtId="0" fontId="32" fillId="0" borderId="1" xfId="0" applyFont="1" applyBorder="1" applyAlignment="1" applyProtection="1">
      <protection locked="0"/>
    </xf>
    <xf numFmtId="2" fontId="32" fillId="0" borderId="1" xfId="0" applyNumberFormat="1" applyFont="1" applyBorder="1" applyAlignment="1"/>
    <xf numFmtId="0" fontId="0" fillId="9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0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2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3" fillId="0" borderId="0" xfId="0" applyFont="1" applyAlignment="1">
      <alignment horizontal="left"/>
    </xf>
    <xf numFmtId="0" fontId="33" fillId="0" borderId="1" xfId="0" applyFont="1" applyBorder="1" applyAlignment="1"/>
    <xf numFmtId="0" fontId="33" fillId="0" borderId="1" xfId="0" applyFont="1" applyBorder="1"/>
    <xf numFmtId="0" fontId="33" fillId="0" borderId="1" xfId="0" applyFont="1" applyBorder="1" applyAlignment="1" applyProtection="1"/>
    <xf numFmtId="0" fontId="35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5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5" fillId="0" borderId="1" xfId="0" applyFont="1" applyBorder="1" applyAlignment="1"/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35" fillId="0" borderId="1" xfId="4" applyFont="1" applyBorder="1"/>
    <xf numFmtId="0" fontId="35" fillId="0" borderId="1" xfId="0" applyFont="1" applyBorder="1" applyAlignment="1">
      <alignment vertical="top"/>
    </xf>
    <xf numFmtId="0" fontId="35" fillId="0" borderId="1" xfId="0" applyFont="1" applyBorder="1" applyProtection="1">
      <protection locked="0"/>
    </xf>
    <xf numFmtId="2" fontId="29" fillId="0" borderId="1" xfId="0" applyNumberFormat="1" applyFont="1" applyBorder="1" applyAlignment="1"/>
    <xf numFmtId="172" fontId="11" fillId="3" borderId="1" xfId="3" applyNumberFormat="1" applyFont="1" applyBorder="1" applyAlignment="1" applyProtection="1">
      <alignment horizontal="left" wrapText="1"/>
    </xf>
    <xf numFmtId="172" fontId="0" fillId="0" borderId="1" xfId="0" applyNumberFormat="1" applyFont="1" applyFill="1" applyBorder="1" applyAlignment="1">
      <alignment horizontal="left"/>
    </xf>
    <xf numFmtId="172" fontId="0" fillId="8" borderId="1" xfId="0" applyNumberFormat="1" applyFont="1" applyFill="1" applyBorder="1" applyAlignment="1">
      <alignment horizontal="left"/>
    </xf>
    <xf numFmtId="172" fontId="0" fillId="0" borderId="1" xfId="0" applyNumberFormat="1" applyFont="1" applyBorder="1" applyAlignment="1">
      <alignment horizontal="left"/>
    </xf>
    <xf numFmtId="172" fontId="23" fillId="0" borderId="1" xfId="0" applyNumberFormat="1" applyFont="1" applyBorder="1" applyAlignment="1">
      <alignment horizontal="left"/>
    </xf>
    <xf numFmtId="172" fontId="25" fillId="0" borderId="1" xfId="0" applyNumberFormat="1" applyFont="1" applyFill="1" applyBorder="1" applyAlignment="1">
      <alignment horizontal="left"/>
    </xf>
    <xf numFmtId="172" fontId="0" fillId="0" borderId="1" xfId="0" applyNumberFormat="1" applyFill="1" applyBorder="1" applyAlignment="1">
      <alignment horizontal="left"/>
    </xf>
    <xf numFmtId="172" fontId="0" fillId="0" borderId="1" xfId="0" applyNumberFormat="1" applyBorder="1" applyAlignment="1">
      <alignment horizontal="left"/>
    </xf>
    <xf numFmtId="172" fontId="0" fillId="0" borderId="1" xfId="0" applyNumberFormat="1" applyFont="1" applyBorder="1" applyAlignment="1">
      <alignment horizontal="center"/>
    </xf>
    <xf numFmtId="172" fontId="17" fillId="0" borderId="1" xfId="0" applyNumberFormat="1" applyFont="1" applyBorder="1" applyAlignment="1">
      <alignment horizontal="left"/>
    </xf>
    <xf numFmtId="172" fontId="32" fillId="0" borderId="1" xfId="0" applyNumberFormat="1" applyFont="1" applyBorder="1" applyAlignment="1">
      <alignment horizontal="left"/>
    </xf>
    <xf numFmtId="172" fontId="7" fillId="0" borderId="1" xfId="0" applyNumberFormat="1" applyFont="1" applyFill="1" applyBorder="1" applyAlignment="1">
      <alignment horizontal="left"/>
    </xf>
    <xf numFmtId="172" fontId="22" fillId="0" borderId="1" xfId="0" applyNumberFormat="1" applyFont="1" applyFill="1" applyBorder="1" applyAlignment="1">
      <alignment horizontal="left"/>
    </xf>
    <xf numFmtId="0" fontId="37" fillId="0" borderId="1" xfId="0" applyFont="1" applyBorder="1" applyAlignment="1" applyProtection="1">
      <protection locked="0"/>
    </xf>
    <xf numFmtId="0" fontId="17" fillId="0" borderId="1" xfId="4" applyFont="1" applyBorder="1"/>
    <xf numFmtId="0" fontId="22" fillId="0" borderId="1" xfId="0" applyFont="1" applyBorder="1"/>
    <xf numFmtId="0" fontId="4" fillId="11" borderId="1" xfId="4" applyFont="1" applyFill="1" applyBorder="1" applyAlignment="1">
      <alignment horizontal="left"/>
    </xf>
    <xf numFmtId="0" fontId="33" fillId="11" borderId="1" xfId="0" applyFont="1" applyFill="1" applyBorder="1" applyAlignment="1">
      <alignment horizontal="left"/>
    </xf>
    <xf numFmtId="0" fontId="22" fillId="0" borderId="1" xfId="0" applyFont="1" applyFill="1" applyBorder="1" applyAlignment="1" applyProtection="1">
      <alignment horizontal="center"/>
      <protection locked="0"/>
    </xf>
    <xf numFmtId="0" fontId="37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left"/>
    </xf>
    <xf numFmtId="0" fontId="4" fillId="0" borderId="0" xfId="0" applyNumberFormat="1" applyFont="1" applyFill="1" applyBorder="1" applyAlignment="1" applyProtection="1">
      <alignment horizontal="center"/>
    </xf>
    <xf numFmtId="0" fontId="22" fillId="10" borderId="1" xfId="0" applyFont="1" applyFill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protection locked="0"/>
    </xf>
    <xf numFmtId="0" fontId="4" fillId="10" borderId="1" xfId="4" applyFont="1" applyFill="1" applyBorder="1" applyAlignment="1">
      <alignment horizontal="left"/>
    </xf>
    <xf numFmtId="2" fontId="17" fillId="0" borderId="1" xfId="0" applyNumberFormat="1" applyFont="1" applyBorder="1" applyAlignment="1"/>
    <xf numFmtId="173" fontId="0" fillId="0" borderId="1" xfId="0" applyNumberFormat="1" applyBorder="1"/>
    <xf numFmtId="0" fontId="0" fillId="10" borderId="1" xfId="0" applyFont="1" applyFill="1" applyBorder="1" applyAlignment="1">
      <alignment horizontal="left"/>
    </xf>
    <xf numFmtId="173" fontId="0" fillId="0" borderId="1" xfId="0" applyNumberFormat="1" applyFill="1" applyBorder="1"/>
    <xf numFmtId="0" fontId="4" fillId="9" borderId="1" xfId="4" applyFont="1" applyFill="1" applyBorder="1"/>
    <xf numFmtId="0" fontId="18" fillId="0" borderId="1" xfId="0" applyFont="1" applyBorder="1"/>
    <xf numFmtId="0" fontId="39" fillId="0" borderId="1" xfId="0" applyFont="1" applyFill="1" applyBorder="1" applyAlignment="1">
      <alignment horizontal="left"/>
    </xf>
    <xf numFmtId="0" fontId="13" fillId="0" borderId="1" xfId="0" applyFont="1" applyBorder="1"/>
    <xf numFmtId="0" fontId="4" fillId="0" borderId="8" xfId="4" applyFont="1" applyFill="1" applyBorder="1"/>
    <xf numFmtId="0" fontId="4" fillId="0" borderId="8" xfId="4" applyFont="1" applyBorder="1"/>
    <xf numFmtId="0" fontId="0" fillId="0" borderId="8" xfId="0" applyBorder="1"/>
    <xf numFmtId="1" fontId="0" fillId="0" borderId="8" xfId="0" applyNumberFormat="1" applyFont="1" applyBorder="1" applyAlignment="1">
      <alignment horizontal="center"/>
    </xf>
    <xf numFmtId="172" fontId="0" fillId="0" borderId="8" xfId="0" applyNumberFormat="1" applyBorder="1" applyAlignment="1">
      <alignment horizontal="left"/>
    </xf>
    <xf numFmtId="0" fontId="0" fillId="10" borderId="8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9" xfId="0" applyBorder="1" applyAlignment="1"/>
    <xf numFmtId="0" fontId="4" fillId="0" borderId="10" xfId="4" applyFont="1" applyFill="1" applyBorder="1"/>
    <xf numFmtId="0" fontId="4" fillId="0" borderId="10" xfId="4" applyFont="1" applyBorder="1"/>
    <xf numFmtId="0" fontId="0" fillId="10" borderId="10" xfId="0" applyFont="1" applyFill="1" applyBorder="1" applyAlignment="1" applyProtection="1">
      <alignment horizontal="center"/>
      <protection locked="0"/>
    </xf>
    <xf numFmtId="0" fontId="0" fillId="10" borderId="10" xfId="0" applyFont="1" applyFill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10" xfId="0" applyBorder="1"/>
    <xf numFmtId="0" fontId="0" fillId="0" borderId="8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0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2" fontId="39" fillId="0" borderId="0" xfId="0" applyNumberFormat="1" applyFont="1" applyBorder="1" applyAlignment="1">
      <alignment horizontal="left"/>
    </xf>
    <xf numFmtId="172" fontId="39" fillId="0" borderId="8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10" xfId="0" applyFont="1" applyBorder="1" applyAlignment="1" applyProtection="1">
      <alignment horizontal="center"/>
      <protection locked="0"/>
    </xf>
    <xf numFmtId="1" fontId="0" fillId="0" borderId="10" xfId="0" applyNumberFormat="1" applyFont="1" applyBorder="1" applyAlignment="1">
      <alignment horizontal="center"/>
    </xf>
    <xf numFmtId="172" fontId="0" fillId="0" borderId="10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0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2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11" xfId="0" applyBorder="1" applyAlignment="1"/>
    <xf numFmtId="0" fontId="0" fillId="0" borderId="8" xfId="0" applyFill="1" applyBorder="1" applyAlignment="1"/>
    <xf numFmtId="16" fontId="22" fillId="0" borderId="1" xfId="0" applyNumberFormat="1" applyFont="1" applyFill="1" applyBorder="1" applyAlignment="1">
      <alignment horizontal="left"/>
    </xf>
    <xf numFmtId="0" fontId="4" fillId="0" borderId="11" xfId="4" applyFont="1" applyFill="1" applyBorder="1"/>
    <xf numFmtId="0" fontId="4" fillId="0" borderId="11" xfId="4" applyFont="1" applyBorder="1"/>
    <xf numFmtId="0" fontId="0" fillId="10" borderId="11" xfId="0" applyFont="1" applyFill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11" xfId="0" applyBorder="1"/>
    <xf numFmtId="1" fontId="0" fillId="0" borderId="11" xfId="0" applyNumberFormat="1" applyFont="1" applyBorder="1" applyAlignment="1">
      <alignment horizontal="center"/>
    </xf>
    <xf numFmtId="172" fontId="0" fillId="0" borderId="11" xfId="0" applyNumberFormat="1" applyBorder="1" applyAlignment="1">
      <alignment horizontal="left"/>
    </xf>
    <xf numFmtId="0" fontId="0" fillId="0" borderId="12" xfId="0" applyBorder="1" applyAlignment="1"/>
    <xf numFmtId="2" fontId="0" fillId="0" borderId="8" xfId="0" applyNumberFormat="1" applyFont="1" applyFill="1" applyBorder="1" applyAlignment="1">
      <alignment vertical="top"/>
    </xf>
    <xf numFmtId="0" fontId="14" fillId="0" borderId="1" xfId="4" applyFont="1" applyBorder="1" applyAlignment="1">
      <alignment horizontal="left"/>
    </xf>
    <xf numFmtId="172" fontId="18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4" borderId="1" xfId="4" applyFont="1" applyFill="1" applyBorder="1" applyAlignment="1">
      <alignment horizontal="left"/>
    </xf>
    <xf numFmtId="0" fontId="0" fillId="15" borderId="1" xfId="0" applyFont="1" applyFill="1" applyBorder="1" applyAlignment="1">
      <alignment horizontal="center"/>
    </xf>
    <xf numFmtId="0" fontId="52" fillId="0" borderId="1" xfId="0" applyFont="1" applyFill="1" applyBorder="1" applyAlignment="1"/>
    <xf numFmtId="0" fontId="52" fillId="0" borderId="1" xfId="0" applyFont="1" applyBorder="1"/>
    <xf numFmtId="0" fontId="0" fillId="14" borderId="1" xfId="0" applyFont="1" applyFill="1" applyBorder="1" applyAlignment="1">
      <alignment horizontal="left"/>
    </xf>
    <xf numFmtId="0" fontId="17" fillId="0" borderId="1" xfId="0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0" fontId="4" fillId="15" borderId="1" xfId="4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0" fontId="41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2" fillId="0" borderId="1" xfId="0" applyFont="1" applyBorder="1" applyAlignment="1" applyProtection="1">
      <alignment horizontal="left" vertical="top"/>
    </xf>
    <xf numFmtId="0" fontId="42" fillId="0" borderId="1" xfId="0" applyFont="1" applyBorder="1" applyProtection="1"/>
    <xf numFmtId="0" fontId="42" fillId="0" borderId="1" xfId="0" applyFont="1" applyBorder="1"/>
    <xf numFmtId="0" fontId="20" fillId="0" borderId="1" xfId="0" applyFont="1" applyBorder="1"/>
    <xf numFmtId="0" fontId="18" fillId="0" borderId="1" xfId="0" applyFont="1" applyFill="1" applyBorder="1" applyAlignment="1"/>
    <xf numFmtId="0" fontId="53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43" fillId="0" borderId="0" xfId="0" applyFont="1"/>
    <xf numFmtId="0" fontId="43" fillId="0" borderId="1" xfId="0" applyFont="1" applyBorder="1" applyAlignment="1" applyProtection="1">
      <alignment horizontal="left" vertical="top"/>
    </xf>
    <xf numFmtId="0" fontId="43" fillId="0" borderId="1" xfId="0" applyFont="1" applyBorder="1" applyAlignment="1" applyProtection="1"/>
    <xf numFmtId="0" fontId="53" fillId="0" borderId="1" xfId="0" applyFont="1" applyBorder="1" applyAlignment="1"/>
    <xf numFmtId="172" fontId="53" fillId="0" borderId="1" xfId="0" applyNumberFormat="1" applyFont="1" applyBorder="1" applyAlignment="1">
      <alignment horizontal="left"/>
    </xf>
    <xf numFmtId="0" fontId="53" fillId="0" borderId="1" xfId="0" applyFont="1" applyBorder="1" applyAlignment="1" applyProtection="1">
      <protection locked="0"/>
    </xf>
    <xf numFmtId="0" fontId="53" fillId="0" borderId="1" xfId="0" applyFont="1" applyBorder="1" applyAlignment="1" applyProtection="1">
      <alignment horizontal="center"/>
      <protection locked="0"/>
    </xf>
    <xf numFmtId="0" fontId="53" fillId="0" borderId="1" xfId="0" applyFont="1" applyBorder="1"/>
    <xf numFmtId="1" fontId="53" fillId="0" borderId="1" xfId="0" applyNumberFormat="1" applyFont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0" xfId="0" applyFont="1"/>
    <xf numFmtId="0" fontId="15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17" fillId="0" borderId="1" xfId="0" applyFont="1" applyBorder="1"/>
    <xf numFmtId="0" fontId="0" fillId="0" borderId="1" xfId="4" applyFont="1" applyBorder="1" applyAlignment="1">
      <alignment horizontal="left"/>
    </xf>
    <xf numFmtId="0" fontId="53" fillId="0" borderId="1" xfId="0" applyFont="1" applyFill="1" applyBorder="1" applyAlignment="1">
      <alignment horizontal="left"/>
    </xf>
    <xf numFmtId="0" fontId="17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5" borderId="1" xfId="0" applyFill="1" applyBorder="1" applyAlignment="1">
      <alignment horizontal="left"/>
    </xf>
    <xf numFmtId="0" fontId="42" fillId="15" borderId="1" xfId="0" applyFont="1" applyFill="1" applyBorder="1" applyAlignment="1">
      <alignment horizontal="left"/>
    </xf>
    <xf numFmtId="0" fontId="45" fillId="0" borderId="1" xfId="0" applyFont="1" applyBorder="1" applyAlignment="1">
      <alignment horizontal="left"/>
    </xf>
    <xf numFmtId="1" fontId="44" fillId="0" borderId="1" xfId="0" applyNumberFormat="1" applyFont="1" applyBorder="1" applyAlignment="1">
      <alignment horizontal="center"/>
    </xf>
    <xf numFmtId="172" fontId="44" fillId="0" borderId="1" xfId="0" applyNumberFormat="1" applyFont="1" applyBorder="1" applyAlignment="1">
      <alignment horizontal="left"/>
    </xf>
    <xf numFmtId="0" fontId="44" fillId="0" borderId="1" xfId="0" applyFont="1" applyBorder="1" applyAlignment="1"/>
    <xf numFmtId="0" fontId="45" fillId="0" borderId="1" xfId="0" applyFont="1" applyBorder="1" applyAlignment="1"/>
    <xf numFmtId="0" fontId="43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3" fillId="10" borderId="1" xfId="0" applyNumberFormat="1" applyFont="1" applyFill="1" applyBorder="1" applyAlignment="1">
      <alignment horizontal="center" wrapText="1"/>
    </xf>
    <xf numFmtId="9" fontId="43" fillId="0" borderId="1" xfId="0" applyNumberFormat="1" applyFont="1" applyBorder="1" applyAlignment="1">
      <alignment horizontal="center" wrapText="1"/>
    </xf>
    <xf numFmtId="0" fontId="43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3" fillId="0" borderId="0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9" fillId="0" borderId="1" xfId="0" applyFont="1" applyBorder="1" applyAlignment="1">
      <alignment horizontal="left"/>
    </xf>
    <xf numFmtId="1" fontId="18" fillId="0" borderId="1" xfId="0" applyNumberFormat="1" applyFont="1" applyBorder="1" applyAlignment="1">
      <alignment horizontal="center"/>
    </xf>
    <xf numFmtId="172" fontId="18" fillId="0" borderId="1" xfId="0" applyNumberFormat="1" applyFont="1" applyBorder="1" applyAlignment="1">
      <alignment horizontal="left"/>
    </xf>
    <xf numFmtId="0" fontId="18" fillId="0" borderId="1" xfId="0" applyFont="1" applyBorder="1" applyAlignment="1"/>
    <xf numFmtId="0" fontId="43" fillId="15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0" xfId="0" applyFont="1" applyAlignment="1">
      <alignment horizontal="left"/>
    </xf>
    <xf numFmtId="9" fontId="15" fillId="0" borderId="1" xfId="0" applyNumberFormat="1" applyFont="1" applyFill="1" applyBorder="1" applyAlignment="1" applyProtection="1">
      <alignment horizontal="center" wrapText="1"/>
    </xf>
    <xf numFmtId="0" fontId="46" fillId="0" borderId="1" xfId="0" applyFont="1" applyBorder="1" applyAlignment="1">
      <alignment horizontal="left"/>
    </xf>
    <xf numFmtId="0" fontId="46" fillId="0" borderId="1" xfId="0" applyFont="1" applyBorder="1" applyAlignment="1"/>
    <xf numFmtId="0" fontId="17" fillId="0" borderId="1" xfId="0" applyFont="1" applyBorder="1" applyAlignment="1">
      <alignment horizontal="left"/>
    </xf>
    <xf numFmtId="0" fontId="53" fillId="0" borderId="1" xfId="4" applyFont="1" applyBorder="1"/>
    <xf numFmtId="0" fontId="0" fillId="0" borderId="0" xfId="0" applyFont="1" applyBorder="1" applyAlignment="1">
      <alignment horizontal="left"/>
    </xf>
    <xf numFmtId="0" fontId="19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5" fillId="0" borderId="0" xfId="0" applyFont="1" applyFill="1"/>
    <xf numFmtId="0" fontId="20" fillId="0" borderId="1" xfId="0" applyFont="1" applyBorder="1" applyAlignment="1"/>
    <xf numFmtId="0" fontId="19" fillId="0" borderId="0" xfId="0" applyFont="1"/>
    <xf numFmtId="0" fontId="41" fillId="0" borderId="1" xfId="0" applyFont="1" applyBorder="1" applyAlignment="1"/>
    <xf numFmtId="0" fontId="0" fillId="0" borderId="2" xfId="0" applyBorder="1" applyAlignment="1">
      <alignment horizontal="right"/>
    </xf>
    <xf numFmtId="0" fontId="15" fillId="0" borderId="1" xfId="0" applyFont="1" applyBorder="1"/>
    <xf numFmtId="0" fontId="15" fillId="0" borderId="0" xfId="0" applyFont="1" applyProtection="1"/>
    <xf numFmtId="0" fontId="15" fillId="0" borderId="1" xfId="0" applyFont="1" applyBorder="1" applyAlignment="1" applyProtection="1"/>
    <xf numFmtId="0" fontId="0" fillId="15" borderId="1" xfId="0" applyFill="1" applyBorder="1"/>
    <xf numFmtId="0" fontId="15" fillId="0" borderId="1" xfId="0" applyFont="1" applyBorder="1" applyAlignment="1" applyProtection="1">
      <alignment horizontal="left"/>
    </xf>
    <xf numFmtId="0" fontId="0" fillId="0" borderId="4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1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19" fillId="0" borderId="0" xfId="8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47" fillId="0" borderId="1" xfId="0" applyFont="1" applyBorder="1" applyAlignment="1">
      <alignment horizontal="left"/>
    </xf>
    <xf numFmtId="0" fontId="47" fillId="0" borderId="0" xfId="0" applyFont="1"/>
    <xf numFmtId="0" fontId="47" fillId="0" borderId="1" xfId="0" applyFont="1" applyBorder="1" applyAlignment="1" applyProtection="1">
      <alignment horizontal="left"/>
    </xf>
    <xf numFmtId="0" fontId="47" fillId="0" borderId="1" xfId="0" applyFont="1" applyBorder="1" applyProtection="1"/>
    <xf numFmtId="0" fontId="47" fillId="0" borderId="1" xfId="0" applyFont="1" applyBorder="1"/>
    <xf numFmtId="0" fontId="47" fillId="0" borderId="0" xfId="0" applyFont="1" applyAlignment="1">
      <alignment horizontal="left"/>
    </xf>
    <xf numFmtId="0" fontId="41" fillId="0" borderId="1" xfId="0" applyFont="1" applyBorder="1" applyAlignment="1">
      <alignment horizontal="left"/>
    </xf>
    <xf numFmtId="0" fontId="47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0" fontId="41" fillId="0" borderId="0" xfId="0" applyFont="1" applyAlignment="1">
      <alignment horizontal="left"/>
    </xf>
    <xf numFmtId="1" fontId="22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/>
    </xf>
    <xf numFmtId="0" fontId="47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5" fillId="0" borderId="0" xfId="0" applyFont="1" applyBorder="1"/>
    <xf numFmtId="172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5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47" fillId="0" borderId="0" xfId="0" applyFont="1" applyBorder="1" applyAlignment="1" applyProtection="1"/>
    <xf numFmtId="0" fontId="15" fillId="0" borderId="0" xfId="0" applyFont="1" applyBorder="1" applyAlignment="1">
      <alignment horizontal="left"/>
    </xf>
    <xf numFmtId="0" fontId="0" fillId="0" borderId="1" xfId="4" applyFont="1" applyBorder="1"/>
    <xf numFmtId="1" fontId="22" fillId="0" borderId="1" xfId="0" applyNumberFormat="1" applyFont="1" applyBorder="1" applyAlignment="1">
      <alignment horizontal="center"/>
    </xf>
    <xf numFmtId="0" fontId="22" fillId="0" borderId="1" xfId="0" applyFont="1" applyFill="1" applyBorder="1" applyAlignment="1">
      <alignment horizontal="center"/>
    </xf>
    <xf numFmtId="0" fontId="22" fillId="0" borderId="1" xfId="0" applyFont="1" applyBorder="1" applyAlignment="1" applyProtection="1"/>
    <xf numFmtId="0" fontId="22" fillId="0" borderId="0" xfId="0" applyFont="1"/>
    <xf numFmtId="0" fontId="22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2" fillId="0" borderId="15" xfId="4" applyFont="1" applyFill="1" applyBorder="1" applyAlignment="1"/>
    <xf numFmtId="0" fontId="48" fillId="0" borderId="1" xfId="0" applyFont="1" applyFill="1" applyBorder="1"/>
    <xf numFmtId="0" fontId="18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2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47" fillId="0" borderId="0" xfId="4" applyFont="1" applyBorder="1"/>
    <xf numFmtId="0" fontId="47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2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47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1" xfId="4" applyFont="1" applyBorder="1"/>
    <xf numFmtId="0" fontId="22" fillId="0" borderId="1" xfId="0" applyFont="1" applyFill="1" applyBorder="1" applyAlignment="1">
      <alignment horizontal="left"/>
    </xf>
    <xf numFmtId="0" fontId="22" fillId="0" borderId="1" xfId="0" applyFont="1" applyFill="1" applyBorder="1" applyAlignment="1" applyProtection="1">
      <alignment horizontal="left"/>
    </xf>
    <xf numFmtId="0" fontId="22" fillId="0" borderId="1" xfId="0" applyFont="1" applyFill="1" applyBorder="1" applyAlignment="1" applyProtection="1"/>
    <xf numFmtId="0" fontId="22" fillId="0" borderId="0" xfId="0" applyFont="1" applyFill="1"/>
    <xf numFmtId="0" fontId="47" fillId="0" borderId="0" xfId="0" applyFont="1" applyFill="1"/>
    <xf numFmtId="0" fontId="47" fillId="0" borderId="1" xfId="0" applyFont="1" applyFill="1" applyBorder="1" applyAlignment="1" applyProtection="1"/>
    <xf numFmtId="172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2" fillId="0" borderId="11" xfId="0" applyFont="1" applyBorder="1" applyAlignment="1">
      <alignment horizontal="left"/>
    </xf>
    <xf numFmtId="0" fontId="0" fillId="10" borderId="1" xfId="0" applyFill="1" applyBorder="1" applyAlignment="1" applyProtection="1">
      <alignment horizontal="center" vertical="top"/>
      <protection locked="0"/>
    </xf>
    <xf numFmtId="0" fontId="54" fillId="0" borderId="1" xfId="0" applyFont="1" applyBorder="1"/>
    <xf numFmtId="0" fontId="54" fillId="0" borderId="1" xfId="0" applyFont="1" applyFill="1" applyBorder="1" applyAlignment="1">
      <alignment horizontal="left"/>
    </xf>
    <xf numFmtId="0" fontId="22" fillId="0" borderId="0" xfId="0" applyFont="1" applyFill="1" applyAlignment="1">
      <alignment horizontal="center"/>
    </xf>
    <xf numFmtId="9" fontId="15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14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5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5" fillId="0" borderId="1" xfId="0" applyFont="1" applyFill="1" applyBorder="1"/>
    <xf numFmtId="0" fontId="15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4" fillId="0" borderId="1" xfId="0" applyFont="1" applyBorder="1" applyAlignment="1">
      <alignment horizontal="left"/>
    </xf>
    <xf numFmtId="14" fontId="55" fillId="0" borderId="0" xfId="0" applyNumberFormat="1" applyFont="1" applyAlignment="1">
      <alignment horizontal="left"/>
    </xf>
    <xf numFmtId="0" fontId="55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51" fillId="0" borderId="0" xfId="0" applyFont="1" applyAlignment="1">
      <alignment horizontal="center"/>
    </xf>
    <xf numFmtId="0" fontId="47" fillId="0" borderId="0" xfId="0" applyFont="1" applyAlignment="1" applyProtection="1">
      <alignment horizontal="left"/>
    </xf>
    <xf numFmtId="0" fontId="47" fillId="0" borderId="0" xfId="0" applyFont="1" applyProtection="1"/>
    <xf numFmtId="0" fontId="47" fillId="0" borderId="0" xfId="0" applyFont="1" applyFill="1" applyAlignment="1" applyProtection="1">
      <alignment horizontal="left"/>
    </xf>
    <xf numFmtId="0" fontId="47" fillId="0" borderId="0" xfId="0" applyFont="1" applyFill="1" applyProtection="1"/>
    <xf numFmtId="0" fontId="15" fillId="0" borderId="1" xfId="0" applyFont="1" applyBorder="1" applyProtection="1"/>
    <xf numFmtId="2" fontId="53" fillId="0" borderId="1" xfId="0" applyNumberFormat="1" applyFont="1" applyBorder="1"/>
    <xf numFmtId="2" fontId="53" fillId="0" borderId="1" xfId="0" applyNumberFormat="1" applyFont="1" applyFill="1" applyBorder="1" applyAlignment="1"/>
    <xf numFmtId="2" fontId="22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4" fillId="0" borderId="1" xfId="0" applyNumberFormat="1" applyFont="1" applyBorder="1" applyAlignment="1"/>
    <xf numFmtId="2" fontId="22" fillId="0" borderId="1" xfId="0" applyNumberFormat="1" applyFont="1" applyBorder="1" applyAlignment="1"/>
    <xf numFmtId="2" fontId="19" fillId="0" borderId="1" xfId="0" applyNumberFormat="1" applyFont="1" applyBorder="1" applyAlignment="1"/>
    <xf numFmtId="2" fontId="53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3" fillId="0" borderId="1" xfId="0" applyNumberFormat="1" applyFont="1" applyBorder="1"/>
    <xf numFmtId="2" fontId="25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3" fillId="0" borderId="1" xfId="0" applyNumberFormat="1" applyFont="1" applyBorder="1" applyAlignment="1"/>
    <xf numFmtId="2" fontId="30" fillId="0" borderId="1" xfId="0" applyNumberFormat="1" applyFont="1" applyBorder="1" applyAlignment="1"/>
    <xf numFmtId="2" fontId="35" fillId="0" borderId="1" xfId="0" applyNumberFormat="1" applyFont="1" applyFill="1" applyBorder="1" applyAlignment="1"/>
    <xf numFmtId="2" fontId="14" fillId="0" borderId="1" xfId="0" applyNumberFormat="1" applyFont="1" applyBorder="1" applyAlignment="1"/>
    <xf numFmtId="2" fontId="36" fillId="0" borderId="1" xfId="0" applyNumberFormat="1" applyFont="1" applyBorder="1" applyAlignment="1"/>
    <xf numFmtId="2" fontId="37" fillId="0" borderId="1" xfId="0" applyNumberFormat="1" applyFont="1" applyFill="1" applyBorder="1" applyAlignment="1"/>
    <xf numFmtId="2" fontId="22" fillId="0" borderId="1" xfId="0" applyNumberFormat="1" applyFont="1" applyBorder="1"/>
    <xf numFmtId="2" fontId="37" fillId="0" borderId="1" xfId="0" applyNumberFormat="1" applyFont="1" applyBorder="1" applyAlignment="1"/>
    <xf numFmtId="2" fontId="38" fillId="0" borderId="1" xfId="0" applyNumberFormat="1" applyFont="1" applyBorder="1" applyAlignment="1"/>
    <xf numFmtId="2" fontId="39" fillId="0" borderId="1" xfId="0" applyNumberFormat="1" applyFont="1" applyBorder="1" applyAlignment="1"/>
    <xf numFmtId="2" fontId="22" fillId="0" borderId="10" xfId="0" applyNumberFormat="1" applyFont="1" applyBorder="1" applyAlignment="1"/>
    <xf numFmtId="2" fontId="22" fillId="0" borderId="0" xfId="0" applyNumberFormat="1" applyFont="1" applyBorder="1" applyAlignment="1"/>
    <xf numFmtId="2" fontId="22" fillId="0" borderId="8" xfId="0" applyNumberFormat="1" applyFont="1" applyBorder="1" applyAlignment="1"/>
    <xf numFmtId="2" fontId="22" fillId="0" borderId="17" xfId="0" applyNumberFormat="1" applyFont="1" applyBorder="1" applyAlignment="1"/>
    <xf numFmtId="2" fontId="39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5" fillId="0" borderId="1" xfId="0" applyNumberFormat="1" applyFont="1" applyBorder="1" applyAlignment="1"/>
    <xf numFmtId="2" fontId="56" fillId="0" borderId="1" xfId="0" applyNumberFormat="1" applyFont="1" applyBorder="1" applyAlignment="1"/>
    <xf numFmtId="14" fontId="0" fillId="0" borderId="1" xfId="0" applyNumberFormat="1" applyFill="1" applyBorder="1"/>
    <xf numFmtId="0" fontId="53" fillId="0" borderId="1" xfId="4" applyFont="1" applyBorder="1" applyAlignment="1">
      <alignment horizontal="left"/>
    </xf>
    <xf numFmtId="0" fontId="53" fillId="0" borderId="1" xfId="0" applyFont="1" applyFill="1" applyBorder="1" applyAlignment="1" applyProtection="1">
      <alignment horizontal="center"/>
    </xf>
    <xf numFmtId="0" fontId="53" fillId="0" borderId="1" xfId="0" applyFont="1" applyBorder="1" applyAlignment="1" applyProtection="1">
      <alignment horizontal="center"/>
    </xf>
    <xf numFmtId="0" fontId="14" fillId="0" borderId="1" xfId="4" applyFont="1" applyBorder="1" applyAlignment="1">
      <alignment horizontal="left" vertical="top"/>
    </xf>
    <xf numFmtId="0" fontId="15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1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0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1" fillId="0" borderId="0" xfId="0" applyFont="1"/>
    <xf numFmtId="0" fontId="31" fillId="0" borderId="0" xfId="0" applyFont="1" applyAlignment="1">
      <alignment horizontal="center" vertical="top"/>
    </xf>
    <xf numFmtId="170" fontId="31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0" fontId="34" fillId="0" borderId="0" xfId="0" applyNumberFormat="1" applyFont="1" applyAlignment="1">
      <alignment horizontal="center" vertical="top"/>
    </xf>
    <xf numFmtId="0" fontId="31" fillId="0" borderId="0" xfId="0" applyNumberFormat="1" applyFont="1" applyAlignment="1">
      <alignment horizontal="center" vertical="top"/>
    </xf>
    <xf numFmtId="0" fontId="49" fillId="0" borderId="0" xfId="0" applyFont="1" applyAlignment="1">
      <alignment horizontal="center"/>
    </xf>
    <xf numFmtId="0" fontId="0" fillId="0" borderId="16" xfId="0" applyBorder="1"/>
    <xf numFmtId="0" fontId="0" fillId="0" borderId="1" xfId="0" applyFont="1" applyBorder="1" applyAlignment="1">
      <alignment horizontal="right"/>
    </xf>
    <xf numFmtId="0" fontId="15" fillId="0" borderId="0" xfId="0" applyFont="1" applyBorder="1" applyAlignment="1"/>
    <xf numFmtId="0" fontId="15" fillId="0" borderId="1" xfId="0" applyFont="1" applyBorder="1" applyAlignment="1">
      <alignment horizontal="left" vertical="top"/>
    </xf>
    <xf numFmtId="0" fontId="19" fillId="0" borderId="0" xfId="0" applyFont="1" applyAlignment="1">
      <alignment horizontal="left"/>
    </xf>
    <xf numFmtId="0" fontId="19" fillId="0" borderId="1" xfId="0" applyFont="1" applyBorder="1"/>
    <xf numFmtId="0" fontId="19" fillId="0" borderId="1" xfId="0" applyFont="1" applyBorder="1" applyAlignment="1" applyProtection="1"/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5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7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5" fillId="0" borderId="0" xfId="0" applyFont="1" applyFill="1" applyAlignment="1">
      <alignment horizontal="center"/>
    </xf>
    <xf numFmtId="0" fontId="54" fillId="0" borderId="0" xfId="0" applyFont="1" applyAlignment="1">
      <alignment horizontal="center"/>
    </xf>
    <xf numFmtId="2" fontId="0" fillId="0" borderId="0" xfId="0" applyNumberFormat="1"/>
    <xf numFmtId="0" fontId="0" fillId="19" borderId="1" xfId="0" applyFont="1" applyFill="1" applyBorder="1" applyAlignment="1" applyProtection="1">
      <alignment horizontal="center"/>
      <protection locked="0"/>
    </xf>
    <xf numFmtId="0" fontId="57" fillId="0" borderId="1" xfId="0" applyFont="1" applyBorder="1" applyAlignment="1">
      <alignment horizontal="left"/>
    </xf>
    <xf numFmtId="0" fontId="57" fillId="0" borderId="1" xfId="0" applyFont="1" applyBorder="1"/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 applyAlignment="1">
      <alignment horizontal="center"/>
    </xf>
    <xf numFmtId="1" fontId="57" fillId="0" borderId="1" xfId="0" applyNumberFormat="1" applyFont="1" applyBorder="1" applyAlignment="1">
      <alignment horizontal="center"/>
    </xf>
    <xf numFmtId="172" fontId="57" fillId="0" borderId="1" xfId="0" applyNumberFormat="1" applyFont="1" applyBorder="1" applyAlignment="1">
      <alignment horizontal="left"/>
    </xf>
    <xf numFmtId="2" fontId="57" fillId="0" borderId="1" xfId="0" applyNumberFormat="1" applyFont="1" applyBorder="1" applyAlignment="1"/>
    <xf numFmtId="0" fontId="57" fillId="0" borderId="1" xfId="0" applyFont="1" applyBorder="1" applyAlignment="1"/>
    <xf numFmtId="0" fontId="58" fillId="0" borderId="1" xfId="4" applyFont="1" applyBorder="1" applyAlignment="1">
      <alignment horizontal="left"/>
    </xf>
    <xf numFmtId="0" fontId="58" fillId="0" borderId="1" xfId="4" applyFont="1" applyBorder="1"/>
    <xf numFmtId="0" fontId="58" fillId="0" borderId="1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left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2" fontId="58" fillId="0" borderId="1" xfId="0" applyNumberFormat="1" applyFont="1" applyBorder="1" applyAlignment="1">
      <alignment horizontal="left"/>
    </xf>
    <xf numFmtId="0" fontId="58" fillId="0" borderId="1" xfId="0" applyFont="1" applyBorder="1"/>
    <xf numFmtId="2" fontId="58" fillId="0" borderId="1" xfId="0" applyNumberFormat="1" applyFont="1" applyBorder="1" applyAlignment="1"/>
    <xf numFmtId="0" fontId="58" fillId="0" borderId="1" xfId="0" applyFont="1" applyBorder="1" applyAlignment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4" fillId="0" borderId="0" xfId="0" applyFont="1" applyAlignment="1">
      <alignment horizontal="left"/>
    </xf>
    <xf numFmtId="0" fontId="54" fillId="0" borderId="1" xfId="0" applyFont="1" applyBorder="1" applyAlignment="1" applyProtection="1"/>
    <xf numFmtId="0" fontId="54" fillId="0" borderId="1" xfId="0" applyFont="1" applyBorder="1" applyAlignment="1" applyProtection="1">
      <alignment horizontal="center"/>
      <protection locked="0"/>
    </xf>
    <xf numFmtId="0" fontId="54" fillId="0" borderId="1" xfId="0" applyFont="1" applyBorder="1" applyAlignment="1">
      <alignment horizontal="center"/>
    </xf>
    <xf numFmtId="1" fontId="54" fillId="0" borderId="1" xfId="0" applyNumberFormat="1" applyFont="1" applyBorder="1" applyAlignment="1">
      <alignment horizontal="center"/>
    </xf>
    <xf numFmtId="172" fontId="54" fillId="0" borderId="1" xfId="0" applyNumberFormat="1" applyFont="1" applyBorder="1" applyAlignment="1">
      <alignment horizontal="left"/>
    </xf>
    <xf numFmtId="0" fontId="54" fillId="0" borderId="1" xfId="0" applyFont="1" applyBorder="1" applyAlignment="1"/>
    <xf numFmtId="0" fontId="57" fillId="0" borderId="0" xfId="0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  <protection locked="0"/>
    </xf>
    <xf numFmtId="0" fontId="57" fillId="0" borderId="1" xfId="0" applyNumberFormat="1" applyFont="1" applyBorder="1" applyAlignment="1"/>
    <xf numFmtId="0" fontId="57" fillId="0" borderId="1" xfId="0" applyNumberFormat="1" applyFont="1" applyBorder="1"/>
    <xf numFmtId="0" fontId="57" fillId="0" borderId="1" xfId="0" applyFont="1" applyBorder="1" applyAlignment="1">
      <alignment horizontal="left" vertical="top"/>
    </xf>
    <xf numFmtId="0" fontId="57" fillId="0" borderId="1" xfId="0" applyFont="1" applyFill="1" applyBorder="1" applyAlignment="1">
      <alignment horizontal="center"/>
    </xf>
    <xf numFmtId="170" fontId="53" fillId="14" borderId="0" xfId="0" applyNumberFormat="1" applyFont="1" applyFill="1" applyAlignment="1">
      <alignment horizontal="center" vertical="top"/>
    </xf>
    <xf numFmtId="0" fontId="53" fillId="14" borderId="0" xfId="0" applyFont="1" applyFill="1"/>
    <xf numFmtId="0" fontId="0" fillId="0" borderId="0" xfId="0" applyFill="1"/>
    <xf numFmtId="0" fontId="59" fillId="0" borderId="1" xfId="0" applyFont="1" applyBorder="1" applyAlignment="1">
      <alignment horizontal="left"/>
    </xf>
    <xf numFmtId="0" fontId="59" fillId="0" borderId="1" xfId="0" applyFont="1" applyBorder="1" applyAlignment="1" applyProtection="1">
      <alignment horizontal="left"/>
    </xf>
    <xf numFmtId="0" fontId="59" fillId="0" borderId="1" xfId="0" applyFont="1" applyBorder="1" applyProtection="1"/>
    <xf numFmtId="0" fontId="59" fillId="0" borderId="1" xfId="0" applyFont="1" applyBorder="1"/>
    <xf numFmtId="0" fontId="0" fillId="0" borderId="1" xfId="0" applyFont="1" applyBorder="1" applyAlignment="1" applyProtection="1">
      <alignment horizontal="left"/>
    </xf>
    <xf numFmtId="0" fontId="60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57" fillId="0" borderId="0" xfId="0" applyFont="1" applyAlignment="1">
      <alignment horizontal="left"/>
    </xf>
    <xf numFmtId="0" fontId="57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2" fillId="0" borderId="1" xfId="0" applyFont="1" applyBorder="1" applyAlignment="1"/>
    <xf numFmtId="14" fontId="0" fillId="0" borderId="0" xfId="0" applyNumberFormat="1"/>
    <xf numFmtId="0" fontId="0" fillId="20" borderId="1" xfId="0" applyFont="1" applyFill="1" applyBorder="1" applyAlignment="1">
      <alignment horizontal="left"/>
    </xf>
    <xf numFmtId="0" fontId="0" fillId="20" borderId="1" xfId="0" applyFont="1" applyFill="1" applyBorder="1" applyAlignment="1"/>
    <xf numFmtId="0" fontId="0" fillId="20" borderId="1" xfId="0" applyFont="1" applyFill="1" applyBorder="1" applyAlignment="1">
      <alignment horizontal="center"/>
    </xf>
    <xf numFmtId="172" fontId="0" fillId="20" borderId="1" xfId="0" applyNumberFormat="1" applyFont="1" applyFill="1" applyBorder="1" applyAlignment="1">
      <alignment horizontal="left"/>
    </xf>
    <xf numFmtId="2" fontId="0" fillId="20" borderId="1" xfId="0" applyNumberFormat="1" applyFont="1" applyFill="1" applyBorder="1" applyAlignment="1">
      <alignment horizontal="center"/>
    </xf>
    <xf numFmtId="0" fontId="0" fillId="20" borderId="1" xfId="0" applyFont="1" applyFill="1" applyBorder="1"/>
    <xf numFmtId="0" fontId="0" fillId="21" borderId="1" xfId="0" applyFont="1" applyFill="1" applyBorder="1"/>
    <xf numFmtId="0" fontId="41" fillId="0" borderId="0" xfId="0" applyFont="1" applyFill="1" applyAlignment="1">
      <alignment horizontal="left"/>
    </xf>
    <xf numFmtId="2" fontId="54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19" fillId="0" borderId="1" xfId="4" applyFont="1" applyBorder="1" applyAlignment="1">
      <alignment horizontal="left"/>
    </xf>
    <xf numFmtId="0" fontId="58" fillId="0" borderId="1" xfId="0" applyFont="1" applyFill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8" fillId="0" borderId="0" xfId="0" applyFont="1"/>
    <xf numFmtId="0" fontId="58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10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57" fillId="0" borderId="0" xfId="0" applyFont="1"/>
    <xf numFmtId="0" fontId="57" fillId="0" borderId="0" xfId="0" applyFont="1" applyBorder="1"/>
    <xf numFmtId="0" fontId="57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1" fillId="0" borderId="0" xfId="0" applyFont="1"/>
    <xf numFmtId="170" fontId="53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left"/>
    </xf>
    <xf numFmtId="0" fontId="54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58" fillId="0" borderId="1" xfId="0" applyNumberFormat="1" applyFont="1" applyBorder="1"/>
    <xf numFmtId="1" fontId="0" fillId="15" borderId="1" xfId="0" applyNumberFormat="1" applyFont="1" applyFill="1" applyBorder="1" applyAlignment="1">
      <alignment horizontal="center"/>
    </xf>
    <xf numFmtId="172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/>
    <xf numFmtId="2" fontId="2" fillId="15" borderId="1" xfId="0" applyNumberFormat="1" applyFont="1" applyFill="1" applyBorder="1" applyAlignment="1"/>
    <xf numFmtId="168" fontId="0" fillId="15" borderId="1" xfId="0" applyNumberFormat="1" applyFont="1" applyFill="1" applyBorder="1" applyAlignment="1"/>
    <xf numFmtId="0" fontId="0" fillId="15" borderId="1" xfId="0" applyFont="1" applyFill="1" applyBorder="1"/>
    <xf numFmtId="0" fontId="17" fillId="0" borderId="0" xfId="0" applyFont="1" applyFill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center"/>
      <protection locked="0"/>
    </xf>
    <xf numFmtId="170" fontId="2" fillId="0" borderId="0" xfId="0" applyNumberFormat="1" applyFont="1" applyAlignment="1">
      <alignment horizontal="center" vertical="top"/>
    </xf>
    <xf numFmtId="0" fontId="53" fillId="0" borderId="1" xfId="0" applyFont="1" applyFill="1" applyBorder="1" applyAlignment="1"/>
    <xf numFmtId="0" fontId="53" fillId="0" borderId="1" xfId="0" applyFont="1" applyFill="1" applyBorder="1"/>
    <xf numFmtId="0" fontId="53" fillId="0" borderId="1" xfId="4" applyFont="1" applyFill="1" applyBorder="1" applyAlignment="1">
      <alignment horizontal="left"/>
    </xf>
    <xf numFmtId="0" fontId="53" fillId="0" borderId="1" xfId="4" applyFont="1" applyFill="1" applyBorder="1" applyAlignment="1">
      <alignment horizontal="left" vertical="top"/>
    </xf>
    <xf numFmtId="0" fontId="53" fillId="0" borderId="1" xfId="4" applyFont="1" applyFill="1" applyBorder="1"/>
    <xf numFmtId="0" fontId="53" fillId="0" borderId="1" xfId="0" applyFont="1" applyFill="1" applyBorder="1" applyAlignment="1" applyProtection="1">
      <alignment horizontal="center"/>
      <protection locked="0"/>
    </xf>
    <xf numFmtId="1" fontId="53" fillId="0" borderId="1" xfId="0" applyNumberFormat="1" applyFont="1" applyFill="1" applyBorder="1" applyAlignment="1">
      <alignment horizontal="center"/>
    </xf>
    <xf numFmtId="172" fontId="53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58" fillId="0" borderId="1" xfId="0" applyFont="1" applyBorder="1" applyAlignment="1" applyProtection="1">
      <protection locked="0"/>
    </xf>
    <xf numFmtId="0" fontId="58" fillId="0" borderId="0" xfId="0" applyFont="1" applyBorder="1" applyAlignment="1">
      <alignment horizontal="left"/>
    </xf>
    <xf numFmtId="0" fontId="58" fillId="0" borderId="0" xfId="4" applyFont="1" applyBorder="1" applyAlignment="1">
      <alignment horizontal="left"/>
    </xf>
    <xf numFmtId="0" fontId="58" fillId="0" borderId="0" xfId="0" applyFont="1" applyFill="1" applyBorder="1" applyAlignment="1" applyProtection="1">
      <alignment horizontal="center"/>
      <protection locked="0"/>
    </xf>
    <xf numFmtId="0" fontId="58" fillId="0" borderId="0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left"/>
    </xf>
    <xf numFmtId="0" fontId="53" fillId="0" borderId="0" xfId="0" applyFont="1" applyFill="1" applyBorder="1" applyAlignment="1" applyProtection="1">
      <alignment horizontal="left"/>
    </xf>
    <xf numFmtId="0" fontId="53" fillId="0" borderId="0" xfId="0" applyFont="1" applyBorder="1" applyAlignment="1" applyProtection="1"/>
    <xf numFmtId="0" fontId="53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5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57" fillId="0" borderId="0" xfId="4" applyFont="1" applyBorder="1" applyAlignment="1">
      <alignment horizontal="left"/>
    </xf>
    <xf numFmtId="0" fontId="0" fillId="0" borderId="12" xfId="0" applyFont="1" applyBorder="1"/>
    <xf numFmtId="0" fontId="0" fillId="0" borderId="12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19" fillId="0" borderId="0" xfId="0" applyFont="1" applyBorder="1" applyAlignment="1"/>
    <xf numFmtId="0" fontId="19" fillId="0" borderId="1" xfId="0" applyFont="1" applyBorder="1" applyAlignment="1" applyProtection="1">
      <alignment horizontal="center"/>
      <protection locked="0"/>
    </xf>
    <xf numFmtId="1" fontId="19" fillId="0" borderId="1" xfId="0" applyNumberFormat="1" applyFont="1" applyBorder="1" applyAlignment="1">
      <alignment horizontal="center"/>
    </xf>
    <xf numFmtId="172" fontId="19" fillId="0" borderId="1" xfId="0" applyNumberFormat="1" applyFont="1" applyBorder="1" applyAlignment="1">
      <alignment horizontal="left"/>
    </xf>
    <xf numFmtId="0" fontId="19" fillId="0" borderId="1" xfId="0" applyFont="1" applyBorder="1" applyAlignment="1"/>
    <xf numFmtId="0" fontId="19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4" borderId="0" xfId="0" applyFill="1"/>
    <xf numFmtId="0" fontId="0" fillId="0" borderId="0" xfId="0" applyAlignment="1">
      <alignment horizontal="center"/>
    </xf>
    <xf numFmtId="0" fontId="2" fillId="0" borderId="17" xfId="0" applyFont="1" applyFill="1" applyBorder="1" applyAlignment="1" applyProtection="1">
      <alignment horizontal="center"/>
      <protection locked="0"/>
    </xf>
    <xf numFmtId="0" fontId="64" fillId="0" borderId="1" xfId="0" applyFont="1" applyBorder="1" applyAlignment="1" applyProtection="1">
      <alignment horizontal="left"/>
    </xf>
    <xf numFmtId="0" fontId="64" fillId="0" borderId="1" xfId="0" applyFont="1" applyBorder="1" applyProtection="1"/>
    <xf numFmtId="0" fontId="64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4" fillId="0" borderId="1" xfId="0" applyFont="1" applyFill="1" applyBorder="1" applyAlignment="1">
      <alignment horizontal="left"/>
    </xf>
    <xf numFmtId="0" fontId="15" fillId="0" borderId="1" xfId="4" applyFont="1" applyFill="1" applyBorder="1"/>
    <xf numFmtId="0" fontId="64" fillId="0" borderId="1" xfId="0" applyFont="1" applyFill="1" applyBorder="1"/>
    <xf numFmtId="0" fontId="57" fillId="0" borderId="12" xfId="0" applyFont="1" applyBorder="1"/>
    <xf numFmtId="0" fontId="57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4" fillId="0" borderId="0" xfId="0" applyFont="1" applyBorder="1"/>
    <xf numFmtId="0" fontId="54" fillId="0" borderId="1" xfId="4" applyFont="1" applyBorder="1" applyAlignment="1">
      <alignment horizontal="left"/>
    </xf>
    <xf numFmtId="0" fontId="54" fillId="0" borderId="12" xfId="0" applyFont="1" applyBorder="1"/>
    <xf numFmtId="0" fontId="54" fillId="0" borderId="1" xfId="0" applyFont="1" applyBorder="1" applyAlignment="1" applyProtection="1">
      <alignment horizontal="center" vertical="top"/>
      <protection locked="0"/>
    </xf>
    <xf numFmtId="0" fontId="54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12" xfId="0" applyFont="1" applyFill="1" applyBorder="1"/>
    <xf numFmtId="0" fontId="59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  <protection locked="0"/>
    </xf>
    <xf numFmtId="9" fontId="0" fillId="19" borderId="1" xfId="0" applyNumberFormat="1" applyFill="1" applyBorder="1" applyAlignment="1">
      <alignment horizontal="center" wrapText="1"/>
    </xf>
    <xf numFmtId="0" fontId="15" fillId="0" borderId="8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69" fontId="15" fillId="0" borderId="0" xfId="0" applyNumberFormat="1" applyFont="1"/>
    <xf numFmtId="0" fontId="0" fillId="19" borderId="1" xfId="0" applyFont="1" applyFill="1" applyBorder="1" applyAlignment="1">
      <alignment horizontal="left"/>
    </xf>
    <xf numFmtId="0" fontId="2" fillId="19" borderId="0" xfId="0" applyFont="1" applyFill="1" applyAlignment="1">
      <alignment horizontal="left"/>
    </xf>
    <xf numFmtId="0" fontId="7" fillId="19" borderId="1" xfId="0" applyFont="1" applyFill="1" applyBorder="1"/>
    <xf numFmtId="0" fontId="0" fillId="19" borderId="1" xfId="0" applyNumberFormat="1" applyFill="1" applyBorder="1" applyAlignment="1">
      <alignment horizontal="center"/>
    </xf>
    <xf numFmtId="0" fontId="4" fillId="19" borderId="1" xfId="4" applyFont="1" applyFill="1" applyBorder="1" applyAlignment="1">
      <alignment horizontal="left"/>
    </xf>
    <xf numFmtId="0" fontId="15" fillId="19" borderId="1" xfId="0" applyFont="1" applyFill="1" applyBorder="1" applyAlignment="1">
      <alignment horizontal="left"/>
    </xf>
    <xf numFmtId="9" fontId="0" fillId="19" borderId="10" xfId="0" applyNumberFormat="1" applyFill="1" applyBorder="1" applyAlignment="1">
      <alignment horizontal="center" wrapText="1"/>
    </xf>
    <xf numFmtId="0" fontId="0" fillId="19" borderId="1" xfId="0" applyFont="1" applyFill="1" applyBorder="1" applyAlignment="1">
      <alignment horizontal="center"/>
    </xf>
    <xf numFmtId="0" fontId="0" fillId="0" borderId="12" xfId="4" applyFont="1" applyBorder="1"/>
    <xf numFmtId="0" fontId="0" fillId="0" borderId="10" xfId="4" applyFont="1" applyBorder="1"/>
    <xf numFmtId="0" fontId="0" fillId="0" borderId="10" xfId="0" applyNumberFormat="1" applyFill="1" applyBorder="1" applyAlignment="1">
      <alignment horizontal="center"/>
    </xf>
    <xf numFmtId="0" fontId="64" fillId="0" borderId="0" xfId="0" applyFont="1" applyFill="1" applyBorder="1" applyAlignment="1">
      <alignment horizontal="left"/>
    </xf>
    <xf numFmtId="0" fontId="64" fillId="0" borderId="0" xfId="0" applyFont="1" applyFill="1" applyBorder="1"/>
    <xf numFmtId="0" fontId="15" fillId="0" borderId="0" xfId="0" applyFont="1" applyFill="1" applyProtection="1"/>
    <xf numFmtId="0" fontId="15" fillId="0" borderId="0" xfId="0" applyFont="1" applyFill="1" applyBorder="1"/>
    <xf numFmtId="0" fontId="57" fillId="0" borderId="1" xfId="4" applyFont="1" applyBorder="1"/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2" fillId="0" borderId="0" xfId="0" applyFont="1" applyAlignment="1">
      <alignment horizontal="center"/>
    </xf>
    <xf numFmtId="0" fontId="15" fillId="0" borderId="1" xfId="0" applyFont="1" applyFill="1" applyBorder="1" applyAlignment="1"/>
    <xf numFmtId="169" fontId="15" fillId="0" borderId="0" xfId="0" applyNumberFormat="1" applyFont="1" applyFill="1"/>
    <xf numFmtId="170" fontId="56" fillId="0" borderId="0" xfId="0" applyNumberFormat="1" applyFont="1" applyFill="1" applyAlignment="1">
      <alignment horizontal="center" vertical="top"/>
    </xf>
    <xf numFmtId="170" fontId="56" fillId="19" borderId="0" xfId="0" applyNumberFormat="1" applyFont="1" applyFill="1" applyAlignment="1">
      <alignment horizontal="center" vertical="top"/>
    </xf>
    <xf numFmtId="0" fontId="15" fillId="15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64" fillId="0" borderId="1" xfId="0" applyFont="1" applyFill="1" applyBorder="1" applyAlignment="1"/>
    <xf numFmtId="0" fontId="64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5" fillId="0" borderId="1" xfId="0" applyFont="1" applyBorder="1"/>
    <xf numFmtId="0" fontId="2" fillId="0" borderId="0" xfId="0" applyFont="1" applyFill="1" applyAlignment="1">
      <alignment horizontal="center"/>
    </xf>
    <xf numFmtId="0" fontId="66" fillId="0" borderId="1" xfId="0" applyFont="1" applyFill="1" applyBorder="1" applyAlignment="1">
      <alignment horizontal="left"/>
    </xf>
    <xf numFmtId="0" fontId="64" fillId="0" borderId="1" xfId="0" applyFont="1" applyFill="1" applyBorder="1" applyAlignment="1" applyProtection="1">
      <alignment horizontal="left"/>
    </xf>
    <xf numFmtId="0" fontId="64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4" fillId="0" borderId="8" xfId="0" applyFont="1" applyBorder="1"/>
    <xf numFmtId="2" fontId="63" fillId="0" borderId="1" xfId="0" applyNumberFormat="1" applyFont="1" applyFill="1" applyBorder="1" applyAlignment="1"/>
    <xf numFmtId="0" fontId="15" fillId="0" borderId="0" xfId="0" applyFont="1" applyFill="1" applyAlignment="1"/>
    <xf numFmtId="0" fontId="63" fillId="0" borderId="1" xfId="0" applyFont="1" applyFill="1" applyBorder="1"/>
    <xf numFmtId="0" fontId="15" fillId="0" borderId="18" xfId="0" applyFont="1" applyBorder="1"/>
    <xf numFmtId="0" fontId="15" fillId="15" borderId="1" xfId="0" applyFont="1" applyFill="1" applyBorder="1" applyAlignment="1" applyProtection="1">
      <alignment horizontal="left"/>
    </xf>
    <xf numFmtId="0" fontId="15" fillId="15" borderId="1" xfId="0" applyFont="1" applyFill="1" applyBorder="1" applyAlignment="1" applyProtection="1"/>
    <xf numFmtId="0" fontId="15" fillId="15" borderId="1" xfId="0" applyFont="1" applyFill="1" applyBorder="1" applyAlignment="1"/>
    <xf numFmtId="0" fontId="67" fillId="0" borderId="1" xfId="0" applyFont="1" applyBorder="1" applyAlignment="1"/>
    <xf numFmtId="0" fontId="0" fillId="0" borderId="0" xfId="0" applyAlignment="1">
      <alignment horizontal="center"/>
    </xf>
    <xf numFmtId="0" fontId="54" fillId="0" borderId="1" xfId="0" applyFont="1" applyBorder="1" applyAlignment="1" applyProtection="1">
      <alignment horizontal="left"/>
    </xf>
    <xf numFmtId="0" fontId="54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4" fillId="0" borderId="0" xfId="0" applyFont="1" applyFill="1" applyAlignment="1"/>
    <xf numFmtId="14" fontId="0" fillId="14" borderId="0" xfId="0" applyNumberFormat="1" applyFill="1" applyAlignment="1">
      <alignment horizontal="left" vertical="top"/>
    </xf>
    <xf numFmtId="0" fontId="54" fillId="0" borderId="0" xfId="0" applyFont="1" applyFill="1" applyAlignment="1">
      <alignment horizontal="left"/>
    </xf>
    <xf numFmtId="0" fontId="54" fillId="0" borderId="0" xfId="0" applyFont="1" applyFill="1" applyBorder="1" applyAlignment="1" applyProtection="1">
      <alignment horizontal="left"/>
    </xf>
    <xf numFmtId="0" fontId="54" fillId="0" borderId="0" xfId="0" applyFont="1" applyFill="1" applyBorder="1" applyAlignment="1" applyProtection="1"/>
    <xf numFmtId="0" fontId="54" fillId="0" borderId="0" xfId="0" applyFont="1" applyFill="1" applyBorder="1"/>
    <xf numFmtId="1" fontId="54" fillId="0" borderId="1" xfId="0" applyNumberFormat="1" applyFont="1" applyFill="1" applyBorder="1" applyAlignment="1">
      <alignment horizontal="center"/>
    </xf>
    <xf numFmtId="172" fontId="54" fillId="0" borderId="1" xfId="0" applyNumberFormat="1" applyFont="1" applyFill="1" applyBorder="1" applyAlignment="1">
      <alignment horizontal="left"/>
    </xf>
    <xf numFmtId="0" fontId="54" fillId="0" borderId="1" xfId="0" applyFont="1" applyFill="1" applyBorder="1" applyAlignment="1"/>
    <xf numFmtId="0" fontId="54" fillId="0" borderId="1" xfId="0" applyFont="1" applyFill="1" applyBorder="1"/>
    <xf numFmtId="0" fontId="57" fillId="0" borderId="0" xfId="0" applyFont="1" applyBorder="1" applyAlignment="1"/>
    <xf numFmtId="0" fontId="57" fillId="0" borderId="0" xfId="0" applyFont="1" applyAlignment="1"/>
    <xf numFmtId="0" fontId="2" fillId="0" borderId="1" xfId="0" applyFont="1" applyFill="1" applyBorder="1" applyAlignment="1"/>
    <xf numFmtId="0" fontId="66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68" fillId="0" borderId="1" xfId="0" applyFont="1" applyBorder="1"/>
    <xf numFmtId="0" fontId="69" fillId="0" borderId="1" xfId="0" applyFont="1" applyFill="1" applyBorder="1" applyAlignment="1"/>
    <xf numFmtId="0" fontId="68" fillId="0" borderId="1" xfId="0" applyFont="1" applyFill="1" applyBorder="1" applyAlignment="1">
      <alignment horizontal="left"/>
    </xf>
    <xf numFmtId="0" fontId="68" fillId="0" borderId="1" xfId="0" applyFont="1" applyBorder="1" applyAlignment="1">
      <alignment horizontal="left"/>
    </xf>
    <xf numFmtId="0" fontId="68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5" fillId="0" borderId="19" xfId="0" applyFont="1" applyFill="1" applyBorder="1"/>
    <xf numFmtId="0" fontId="68" fillId="0" borderId="0" xfId="0" applyFont="1" applyFill="1" applyAlignment="1">
      <alignment horizontal="left"/>
    </xf>
    <xf numFmtId="170" fontId="0" fillId="0" borderId="0" xfId="0" applyNumberFormat="1"/>
    <xf numFmtId="0" fontId="4" fillId="0" borderId="1" xfId="0" applyFont="1" applyBorder="1" applyAlignment="1">
      <alignment horizontal="left"/>
    </xf>
    <xf numFmtId="0" fontId="15" fillId="0" borderId="9" xfId="0" applyFont="1" applyFill="1" applyBorder="1"/>
    <xf numFmtId="0" fontId="64" fillId="0" borderId="18" xfId="0" applyFont="1" applyFill="1" applyBorder="1" applyAlignment="1">
      <alignment horizontal="left"/>
    </xf>
    <xf numFmtId="0" fontId="64" fillId="0" borderId="8" xfId="0" applyFont="1" applyFill="1" applyBorder="1"/>
    <xf numFmtId="0" fontId="15" fillId="0" borderId="8" xfId="0" applyFont="1" applyFill="1" applyBorder="1"/>
    <xf numFmtId="0" fontId="15" fillId="0" borderId="19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58" fillId="0" borderId="1" xfId="0" applyFont="1" applyFill="1" applyBorder="1" applyAlignment="1"/>
    <xf numFmtId="0" fontId="54" fillId="0" borderId="18" xfId="0" applyFont="1" applyBorder="1"/>
    <xf numFmtId="0" fontId="54" fillId="0" borderId="18" xfId="0" applyFont="1" applyFill="1" applyBorder="1"/>
    <xf numFmtId="0" fontId="54" fillId="0" borderId="8" xfId="0" applyFont="1" applyFill="1" applyBorder="1"/>
    <xf numFmtId="174" fontId="0" fillId="0" borderId="1" xfId="0" applyNumberFormat="1" applyFont="1" applyBorder="1" applyAlignment="1" applyProtection="1">
      <alignment horizontal="center"/>
      <protection locked="0"/>
    </xf>
    <xf numFmtId="174" fontId="0" fillId="0" borderId="1" xfId="0" applyNumberFormat="1" applyFont="1" applyBorder="1" applyAlignment="1">
      <alignment horizontal="center"/>
    </xf>
    <xf numFmtId="174" fontId="0" fillId="15" borderId="1" xfId="0" applyNumberFormat="1" applyFont="1" applyFill="1" applyBorder="1" applyAlignment="1" applyProtection="1">
      <alignment horizontal="center"/>
      <protection locked="0"/>
    </xf>
    <xf numFmtId="174" fontId="0" fillId="0" borderId="1" xfId="0" applyNumberFormat="1" applyFont="1" applyFill="1" applyBorder="1" applyAlignment="1">
      <alignment horizontal="center"/>
    </xf>
    <xf numFmtId="174" fontId="0" fillId="15" borderId="1" xfId="0" applyNumberFormat="1" applyFont="1" applyFill="1" applyBorder="1" applyAlignment="1">
      <alignment horizontal="center"/>
    </xf>
    <xf numFmtId="174" fontId="0" fillId="0" borderId="1" xfId="0" applyNumberFormat="1" applyFont="1" applyFill="1" applyBorder="1" applyAlignment="1" applyProtection="1">
      <alignment horizontal="center"/>
      <protection locked="0"/>
    </xf>
    <xf numFmtId="174" fontId="0" fillId="8" borderId="1" xfId="0" applyNumberFormat="1" applyFont="1" applyFill="1" applyBorder="1" applyAlignment="1" applyProtection="1">
      <alignment horizontal="center"/>
      <protection locked="0"/>
    </xf>
    <xf numFmtId="174" fontId="53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0" fillId="0" borderId="1" xfId="0" applyFont="1" applyBorder="1" applyAlignment="1"/>
    <xf numFmtId="0" fontId="72" fillId="0" borderId="1" xfId="0" applyFont="1" applyBorder="1" applyAlignment="1" applyProtection="1"/>
    <xf numFmtId="0" fontId="72" fillId="0" borderId="1" xfId="0" applyFont="1" applyBorder="1" applyAlignment="1">
      <alignment horizontal="left"/>
    </xf>
    <xf numFmtId="0" fontId="72" fillId="0" borderId="1" xfId="0" applyFont="1" applyBorder="1" applyAlignment="1" applyProtection="1">
      <alignment horizontal="left"/>
    </xf>
    <xf numFmtId="0" fontId="72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2" fillId="0" borderId="1" xfId="0" applyFont="1" applyBorder="1"/>
    <xf numFmtId="174" fontId="0" fillId="0" borderId="1" xfId="0" applyNumberFormat="1" applyFont="1" applyBorder="1" applyAlignment="1" applyProtection="1">
      <alignment horizontal="center"/>
    </xf>
    <xf numFmtId="0" fontId="72" fillId="0" borderId="1" xfId="0" applyFont="1" applyFill="1" applyBorder="1" applyAlignment="1">
      <alignment horizontal="left"/>
    </xf>
    <xf numFmtId="0" fontId="72" fillId="0" borderId="1" xfId="0" applyFont="1" applyFill="1" applyBorder="1" applyAlignment="1" applyProtection="1">
      <alignment horizontal="left"/>
    </xf>
    <xf numFmtId="0" fontId="72" fillId="0" borderId="1" xfId="0" applyFont="1" applyFill="1" applyBorder="1" applyAlignment="1" applyProtection="1"/>
    <xf numFmtId="0" fontId="72" fillId="0" borderId="1" xfId="0" applyFont="1" applyFill="1" applyBorder="1" applyAlignment="1"/>
    <xf numFmtId="49" fontId="0" fillId="8" borderId="1" xfId="0" applyNumberFormat="1" applyFill="1" applyBorder="1"/>
    <xf numFmtId="174" fontId="57" fillId="0" borderId="1" xfId="0" applyNumberFormat="1" applyFont="1" applyBorder="1" applyAlignment="1">
      <alignment horizontal="center"/>
    </xf>
    <xf numFmtId="14" fontId="57" fillId="0" borderId="1" xfId="0" applyNumberFormat="1" applyFont="1" applyBorder="1" applyAlignment="1">
      <alignment horizontal="left"/>
    </xf>
    <xf numFmtId="174" fontId="0" fillId="0" borderId="1" xfId="0" applyNumberFormat="1" applyFont="1" applyFill="1" applyBorder="1" applyAlignment="1" applyProtection="1">
      <alignment horizontal="center"/>
    </xf>
    <xf numFmtId="174" fontId="54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5" fillId="18" borderId="1" xfId="0" applyFont="1" applyFill="1" applyBorder="1" applyAlignment="1">
      <alignment horizontal="left"/>
    </xf>
    <xf numFmtId="0" fontId="73" fillId="0" borderId="1" xfId="0" applyFont="1" applyBorder="1" applyAlignment="1"/>
    <xf numFmtId="0" fontId="74" fillId="0" borderId="1" xfId="0" applyFont="1" applyBorder="1" applyAlignment="1"/>
    <xf numFmtId="0" fontId="73" fillId="0" borderId="1" xfId="0" applyFont="1" applyFill="1" applyBorder="1" applyAlignment="1"/>
    <xf numFmtId="0" fontId="74" fillId="0" borderId="1" xfId="0" applyFont="1" applyFill="1" applyBorder="1" applyAlignment="1"/>
    <xf numFmtId="2" fontId="73" fillId="0" borderId="1" xfId="0" applyNumberFormat="1" applyFont="1" applyFill="1" applyBorder="1" applyAlignment="1"/>
    <xf numFmtId="0" fontId="72" fillId="0" borderId="0" xfId="0" applyFont="1" applyFill="1"/>
    <xf numFmtId="2" fontId="71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2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4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174" fontId="0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 applyAlignment="1">
      <alignment horizontal="center"/>
    </xf>
    <xf numFmtId="1" fontId="0" fillId="18" borderId="1" xfId="0" applyNumberFormat="1" applyFont="1" applyFill="1" applyBorder="1" applyAlignment="1">
      <alignment horizontal="center"/>
    </xf>
    <xf numFmtId="172" fontId="0" fillId="18" borderId="1" xfId="0" applyNumberFormat="1" applyFont="1" applyFill="1" applyBorder="1" applyAlignment="1">
      <alignment horizontal="left"/>
    </xf>
    <xf numFmtId="0" fontId="0" fillId="18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4" fontId="54" fillId="0" borderId="1" xfId="0" applyNumberFormat="1" applyFont="1" applyBorder="1" applyAlignment="1">
      <alignment horizontal="center"/>
    </xf>
    <xf numFmtId="2" fontId="66" fillId="0" borderId="1" xfId="0" applyNumberFormat="1" applyFont="1" applyBorder="1" applyAlignment="1"/>
    <xf numFmtId="174" fontId="57" fillId="0" borderId="1" xfId="0" applyNumberFormat="1" applyFont="1" applyBorder="1" applyAlignment="1" applyProtection="1">
      <alignment horizontal="center"/>
      <protection locked="0"/>
    </xf>
    <xf numFmtId="0" fontId="70" fillId="0" borderId="1" xfId="0" applyFont="1" applyFill="1" applyBorder="1" applyAlignment="1"/>
    <xf numFmtId="0" fontId="71" fillId="0" borderId="1" xfId="0" applyFont="1" applyFill="1" applyBorder="1" applyAlignment="1">
      <alignment horizontal="left"/>
    </xf>
    <xf numFmtId="0" fontId="71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0" fontId="0" fillId="0" borderId="2" xfId="0" applyFill="1" applyBorder="1"/>
    <xf numFmtId="0" fontId="15" fillId="18" borderId="1" xfId="0" applyFont="1" applyFill="1" applyBorder="1" applyAlignment="1" applyProtection="1">
      <alignment horizontal="left"/>
    </xf>
    <xf numFmtId="0" fontId="15" fillId="18" borderId="1" xfId="0" applyFont="1" applyFill="1" applyBorder="1" applyAlignment="1" applyProtection="1"/>
    <xf numFmtId="0" fontId="15" fillId="18" borderId="1" xfId="0" applyFont="1" applyFill="1" applyBorder="1" applyAlignment="1"/>
    <xf numFmtId="0" fontId="15" fillId="18" borderId="0" xfId="0" applyFont="1" applyFill="1" applyAlignment="1">
      <alignment horizontal="left"/>
    </xf>
    <xf numFmtId="170" fontId="0" fillId="0" borderId="1" xfId="0" applyNumberFormat="1" applyFont="1" applyBorder="1"/>
    <xf numFmtId="170" fontId="0" fillId="0" borderId="1" xfId="0" applyNumberFormat="1" applyFont="1" applyFill="1" applyBorder="1" applyAlignment="1">
      <alignment wrapText="1"/>
    </xf>
    <xf numFmtId="170" fontId="0" fillId="8" borderId="1" xfId="0" applyNumberFormat="1" applyFont="1" applyFill="1" applyBorder="1"/>
    <xf numFmtId="170" fontId="0" fillId="0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77" fillId="0" borderId="1" xfId="0" applyFont="1" applyBorder="1"/>
    <xf numFmtId="0" fontId="77" fillId="0" borderId="1" xfId="0" applyFont="1" applyBorder="1" applyAlignment="1">
      <alignment horizontal="left"/>
    </xf>
    <xf numFmtId="0" fontId="78" fillId="0" borderId="1" xfId="0" applyFont="1" applyBorder="1" applyAlignment="1"/>
    <xf numFmtId="0" fontId="77" fillId="0" borderId="1" xfId="0" applyFont="1" applyBorder="1" applyAlignment="1"/>
    <xf numFmtId="0" fontId="79" fillId="0" borderId="1" xfId="0" applyFont="1" applyBorder="1" applyAlignment="1"/>
    <xf numFmtId="0" fontId="77" fillId="0" borderId="1" xfId="0" applyFont="1" applyBorder="1" applyAlignment="1" applyProtection="1">
      <alignment horizontal="left"/>
    </xf>
    <xf numFmtId="0" fontId="77" fillId="0" borderId="1" xfId="0" applyFont="1" applyBorder="1" applyAlignment="1" applyProtection="1"/>
    <xf numFmtId="0" fontId="77" fillId="0" borderId="1" xfId="0" applyFont="1" applyBorder="1" applyAlignment="1">
      <alignment horizontal="left" vertical="top"/>
    </xf>
    <xf numFmtId="0" fontId="75" fillId="0" borderId="1" xfId="0" applyFont="1" applyBorder="1" applyAlignment="1"/>
    <xf numFmtId="2" fontId="78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0" fontId="31" fillId="28" borderId="0" xfId="0" applyFont="1" applyFill="1" applyAlignment="1">
      <alignment horizontal="left" vertical="top"/>
    </xf>
    <xf numFmtId="0" fontId="0" fillId="28" borderId="0" xfId="0" applyFill="1"/>
    <xf numFmtId="0" fontId="0" fillId="28" borderId="0" xfId="0" applyFill="1" applyAlignment="1">
      <alignment horizontal="center" vertical="top"/>
    </xf>
    <xf numFmtId="0" fontId="31" fillId="31" borderId="0" xfId="0" applyFont="1" applyFill="1" applyAlignment="1">
      <alignment horizontal="left" vertical="top"/>
    </xf>
    <xf numFmtId="0" fontId="0" fillId="31" borderId="0" xfId="0" applyFill="1"/>
    <xf numFmtId="0" fontId="0" fillId="31" borderId="0" xfId="0" applyFill="1" applyAlignment="1">
      <alignment horizontal="center" vertical="top"/>
    </xf>
    <xf numFmtId="0" fontId="0" fillId="31" borderId="0" xfId="0" applyFill="1" applyAlignment="1">
      <alignment horizontal="center"/>
    </xf>
    <xf numFmtId="44" fontId="2" fillId="31" borderId="14" xfId="8" applyFill="1" applyBorder="1" applyAlignment="1">
      <alignment horizontal="center"/>
    </xf>
    <xf numFmtId="44" fontId="0" fillId="31" borderId="14" xfId="1" applyFont="1" applyFill="1" applyBorder="1" applyAlignment="1">
      <alignment horizontal="center"/>
    </xf>
    <xf numFmtId="44" fontId="22" fillId="31" borderId="14" xfId="0" applyNumberFormat="1" applyFont="1" applyFill="1" applyBorder="1" applyAlignment="1">
      <alignment horizontal="center"/>
    </xf>
    <xf numFmtId="0" fontId="0" fillId="28" borderId="0" xfId="0" applyFill="1" applyAlignment="1">
      <alignment horizontal="center"/>
    </xf>
    <xf numFmtId="0" fontId="0" fillId="28" borderId="0" xfId="0" applyFill="1" applyAlignment="1">
      <alignment horizontal="left"/>
    </xf>
    <xf numFmtId="0" fontId="0" fillId="28" borderId="13" xfId="0" applyFill="1" applyBorder="1" applyAlignment="1">
      <alignment horizontal="center"/>
    </xf>
    <xf numFmtId="0" fontId="18" fillId="28" borderId="0" xfId="0" applyFont="1" applyFill="1" applyAlignment="1">
      <alignment horizontal="left" vertical="center"/>
    </xf>
    <xf numFmtId="0" fontId="18" fillId="28" borderId="0" xfId="0" applyFont="1" applyFill="1"/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3" borderId="1" xfId="0" applyFont="1" applyFill="1" applyBorder="1" applyAlignment="1">
      <alignment horizontal="left"/>
    </xf>
    <xf numFmtId="0" fontId="0" fillId="33" borderId="1" xfId="0" applyFont="1" applyFill="1" applyBorder="1"/>
    <xf numFmtId="170" fontId="0" fillId="33" borderId="1" xfId="0" applyNumberFormat="1" applyFont="1" applyFill="1" applyBorder="1"/>
    <xf numFmtId="0" fontId="0" fillId="33" borderId="0" xfId="0" applyFill="1"/>
    <xf numFmtId="2" fontId="0" fillId="33" borderId="1" xfId="0" applyNumberFormat="1" applyFont="1" applyFill="1" applyBorder="1" applyAlignment="1"/>
    <xf numFmtId="168" fontId="0" fillId="33" borderId="1" xfId="0" applyNumberFormat="1" applyFont="1" applyFill="1" applyBorder="1" applyAlignment="1"/>
    <xf numFmtId="0" fontId="0" fillId="34" borderId="1" xfId="0" applyFont="1" applyFill="1" applyBorder="1"/>
    <xf numFmtId="0" fontId="0" fillId="0" borderId="1" xfId="0" applyNumberFormat="1" applyFont="1" applyBorder="1"/>
    <xf numFmtId="174" fontId="58" fillId="0" borderId="1" xfId="0" applyNumberFormat="1" applyFont="1" applyBorder="1" applyAlignment="1" applyProtection="1">
      <alignment horizontal="center"/>
      <protection locked="0"/>
    </xf>
    <xf numFmtId="174" fontId="58" fillId="0" borderId="1" xfId="0" applyNumberFormat="1" applyFont="1" applyBorder="1" applyAlignment="1">
      <alignment horizontal="center"/>
    </xf>
    <xf numFmtId="168" fontId="0" fillId="33" borderId="1" xfId="0" applyNumberFormat="1" applyFont="1" applyFill="1" applyBorder="1"/>
    <xf numFmtId="0" fontId="0" fillId="33" borderId="1" xfId="0" applyFont="1" applyFill="1" applyBorder="1" applyAlignment="1">
      <alignment horizontal="left" vertical="top"/>
    </xf>
    <xf numFmtId="0" fontId="2" fillId="18" borderId="1" xfId="0" applyFont="1" applyFill="1" applyBorder="1" applyAlignment="1"/>
    <xf numFmtId="0" fontId="81" fillId="35" borderId="0" xfId="0" applyFont="1" applyFill="1"/>
    <xf numFmtId="0" fontId="0" fillId="0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2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58" fillId="0" borderId="1" xfId="0" applyNumberFormat="1" applyFont="1" applyBorder="1" applyAlignment="1">
      <alignment horizontal="left"/>
    </xf>
    <xf numFmtId="0" fontId="57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5" fillId="0" borderId="1" xfId="0" applyFont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0" fontId="0" fillId="8" borderId="1" xfId="0" applyNumberFormat="1" applyFont="1" applyFill="1" applyBorder="1" applyAlignment="1"/>
    <xf numFmtId="0" fontId="0" fillId="36" borderId="1" xfId="0" applyFill="1" applyBorder="1"/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74" fontId="0" fillId="36" borderId="1" xfId="0" applyNumberFormat="1" applyFont="1" applyFill="1" applyBorder="1" applyAlignment="1">
      <alignment horizontal="center"/>
    </xf>
    <xf numFmtId="1" fontId="18" fillId="36" borderId="1" xfId="0" applyNumberFormat="1" applyFont="1" applyFill="1" applyBorder="1" applyAlignment="1">
      <alignment horizontal="left"/>
    </xf>
    <xf numFmtId="172" fontId="18" fillId="36" borderId="1" xfId="0" applyNumberFormat="1" applyFont="1" applyFill="1" applyBorder="1" applyAlignment="1">
      <alignment horizontal="left"/>
    </xf>
    <xf numFmtId="0" fontId="18" fillId="36" borderId="1" xfId="0" applyFont="1" applyFill="1" applyBorder="1" applyAlignment="1"/>
    <xf numFmtId="2" fontId="18" fillId="36" borderId="1" xfId="0" applyNumberFormat="1" applyFont="1" applyFill="1" applyBorder="1" applyAlignment="1"/>
    <xf numFmtId="1" fontId="76" fillId="36" borderId="1" xfId="0" applyNumberFormat="1" applyFont="1" applyFill="1" applyBorder="1" applyAlignment="1">
      <alignment horizontal="left"/>
    </xf>
    <xf numFmtId="172" fontId="76" fillId="36" borderId="1" xfId="0" applyNumberFormat="1" applyFont="1" applyFill="1" applyBorder="1" applyAlignment="1">
      <alignment horizontal="left"/>
    </xf>
    <xf numFmtId="0" fontId="76" fillId="36" borderId="1" xfId="0" applyFont="1" applyFill="1" applyBorder="1" applyAlignment="1"/>
    <xf numFmtId="2" fontId="76" fillId="36" borderId="1" xfId="0" applyNumberFormat="1" applyFont="1" applyFill="1" applyBorder="1" applyAlignment="1"/>
    <xf numFmtId="0" fontId="82" fillId="0" borderId="1" xfId="0" applyFont="1" applyBorder="1"/>
    <xf numFmtId="0" fontId="82" fillId="0" borderId="1" xfId="0" applyFont="1" applyBorder="1" applyAlignment="1">
      <alignment horizontal="left"/>
    </xf>
    <xf numFmtId="0" fontId="82" fillId="0" borderId="1" xfId="0" applyFont="1" applyBorder="1" applyAlignment="1">
      <alignment horizontal="center"/>
    </xf>
    <xf numFmtId="0" fontId="0" fillId="33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3" fillId="0" borderId="1" xfId="0" applyNumberFormat="1" applyFont="1" applyBorder="1"/>
    <xf numFmtId="44" fontId="83" fillId="33" borderId="1" xfId="0" applyNumberFormat="1" applyFont="1" applyFill="1" applyBorder="1"/>
    <xf numFmtId="44" fontId="83" fillId="0" borderId="1" xfId="0" applyNumberFormat="1" applyFont="1" applyFill="1" applyBorder="1"/>
    <xf numFmtId="44" fontId="83" fillId="8" borderId="1" xfId="0" applyNumberFormat="1" applyFont="1" applyFill="1" applyBorder="1"/>
    <xf numFmtId="170" fontId="0" fillId="33" borderId="1" xfId="0" applyNumberFormat="1" applyFont="1" applyFill="1" applyBorder="1" applyAlignment="1"/>
    <xf numFmtId="0" fontId="0" fillId="33" borderId="1" xfId="0" applyFill="1" applyBorder="1"/>
    <xf numFmtId="1" fontId="70" fillId="36" borderId="1" xfId="0" applyNumberFormat="1" applyFont="1" applyFill="1" applyBorder="1" applyAlignment="1">
      <alignment horizontal="left"/>
    </xf>
    <xf numFmtId="172" fontId="70" fillId="36" borderId="1" xfId="0" applyNumberFormat="1" applyFont="1" applyFill="1" applyBorder="1" applyAlignment="1">
      <alignment horizontal="left"/>
    </xf>
    <xf numFmtId="0" fontId="70" fillId="36" borderId="1" xfId="0" applyFont="1" applyFill="1" applyBorder="1" applyAlignment="1"/>
    <xf numFmtId="2" fontId="70" fillId="36" borderId="1" xfId="0" applyNumberFormat="1" applyFont="1" applyFill="1" applyBorder="1" applyAlignment="1"/>
    <xf numFmtId="1" fontId="18" fillId="36" borderId="1" xfId="0" applyNumberFormat="1" applyFont="1" applyFill="1" applyBorder="1" applyAlignment="1">
      <alignment horizontal="center"/>
    </xf>
    <xf numFmtId="1" fontId="7" fillId="36" borderId="1" xfId="0" applyNumberFormat="1" applyFont="1" applyFill="1" applyBorder="1" applyAlignment="1">
      <alignment horizontal="left"/>
    </xf>
    <xf numFmtId="1" fontId="7" fillId="36" borderId="1" xfId="0" applyNumberFormat="1" applyFont="1" applyFill="1" applyBorder="1" applyAlignment="1">
      <alignment horizontal="center"/>
    </xf>
    <xf numFmtId="172" fontId="7" fillId="36" borderId="1" xfId="0" applyNumberFormat="1" applyFont="1" applyFill="1" applyBorder="1" applyAlignment="1">
      <alignment horizontal="left"/>
    </xf>
    <xf numFmtId="0" fontId="7" fillId="36" borderId="1" xfId="0" applyFont="1" applyFill="1" applyBorder="1" applyAlignment="1"/>
    <xf numFmtId="2" fontId="7" fillId="36" borderId="1" xfId="0" applyNumberFormat="1" applyFont="1" applyFill="1" applyBorder="1" applyAlignment="1"/>
    <xf numFmtId="2" fontId="0" fillId="33" borderId="1" xfId="0" applyNumberFormat="1" applyFont="1" applyFill="1" applyBorder="1" applyAlignment="1">
      <alignment vertical="top"/>
    </xf>
    <xf numFmtId="0" fontId="0" fillId="33" borderId="1" xfId="0" applyFill="1" applyBorder="1" applyAlignment="1">
      <alignment horizontal="left"/>
    </xf>
    <xf numFmtId="2" fontId="0" fillId="33" borderId="1" xfId="0" applyNumberFormat="1" applyFill="1" applyBorder="1"/>
    <xf numFmtId="0" fontId="53" fillId="33" borderId="1" xfId="0" applyFont="1" applyFill="1" applyBorder="1"/>
    <xf numFmtId="0" fontId="0" fillId="33" borderId="1" xfId="0" applyFont="1" applyFill="1" applyBorder="1" applyAlignment="1">
      <alignment horizontal="right"/>
    </xf>
    <xf numFmtId="0" fontId="0" fillId="33" borderId="1" xfId="0" applyFont="1" applyFill="1" applyBorder="1" applyAlignment="1"/>
    <xf numFmtId="0" fontId="0" fillId="33" borderId="1" xfId="0" applyFont="1" applyFill="1" applyBorder="1" applyAlignment="1">
      <alignment horizontal="center"/>
    </xf>
    <xf numFmtId="1" fontId="7" fillId="33" borderId="1" xfId="0" applyNumberFormat="1" applyFont="1" applyFill="1" applyBorder="1" applyAlignment="1">
      <alignment horizontal="left"/>
    </xf>
    <xf numFmtId="1" fontId="7" fillId="33" borderId="1" xfId="0" applyNumberFormat="1" applyFont="1" applyFill="1" applyBorder="1" applyAlignment="1">
      <alignment horizontal="center"/>
    </xf>
    <xf numFmtId="172" fontId="7" fillId="33" borderId="1" xfId="0" applyNumberFormat="1" applyFont="1" applyFill="1" applyBorder="1" applyAlignment="1">
      <alignment horizontal="left"/>
    </xf>
    <xf numFmtId="0" fontId="7" fillId="33" borderId="1" xfId="0" applyFont="1" applyFill="1" applyBorder="1" applyAlignment="1"/>
    <xf numFmtId="2" fontId="7" fillId="33" borderId="1" xfId="0" applyNumberFormat="1" applyFont="1" applyFill="1" applyBorder="1" applyAlignment="1"/>
    <xf numFmtId="0" fontId="0" fillId="36" borderId="1" xfId="0" applyFont="1" applyFill="1" applyBorder="1" applyAlignment="1" applyProtection="1">
      <alignment horizontal="center"/>
    </xf>
    <xf numFmtId="1" fontId="44" fillId="36" borderId="1" xfId="0" applyNumberFormat="1" applyFont="1" applyFill="1" applyBorder="1" applyAlignment="1">
      <alignment horizontal="center"/>
    </xf>
    <xf numFmtId="172" fontId="44" fillId="36" borderId="1" xfId="0" applyNumberFormat="1" applyFont="1" applyFill="1" applyBorder="1" applyAlignment="1">
      <alignment horizontal="left"/>
    </xf>
    <xf numFmtId="0" fontId="44" fillId="36" borderId="1" xfId="0" applyFont="1" applyFill="1" applyBorder="1" applyAlignment="1"/>
    <xf numFmtId="166" fontId="7" fillId="36" borderId="1" xfId="0" applyNumberFormat="1" applyFont="1" applyFill="1" applyBorder="1" applyAlignment="1">
      <alignment horizontal="left"/>
    </xf>
    <xf numFmtId="173" fontId="0" fillId="33" borderId="1" xfId="0" applyNumberFormat="1" applyFill="1" applyBorder="1"/>
    <xf numFmtId="2" fontId="0" fillId="33" borderId="1" xfId="0" applyNumberFormat="1" applyFill="1" applyBorder="1" applyAlignment="1"/>
    <xf numFmtId="171" fontId="18" fillId="36" borderId="1" xfId="0" applyNumberFormat="1" applyFont="1" applyFill="1" applyBorder="1" applyAlignment="1">
      <alignment horizontal="left" vertical="top"/>
    </xf>
    <xf numFmtId="0" fontId="22" fillId="36" borderId="0" xfId="0" applyFont="1" applyFill="1"/>
    <xf numFmtId="0" fontId="22" fillId="36" borderId="1" xfId="0" applyNumberFormat="1" applyFont="1" applyFill="1" applyBorder="1" applyAlignment="1">
      <alignment horizontal="right"/>
    </xf>
    <xf numFmtId="0" fontId="22" fillId="36" borderId="1" xfId="0" applyNumberFormat="1" applyFont="1" applyFill="1" applyBorder="1" applyAlignment="1"/>
    <xf numFmtId="0" fontId="22" fillId="36" borderId="1" xfId="4" applyFont="1" applyFill="1" applyBorder="1"/>
    <xf numFmtId="0" fontId="22" fillId="33" borderId="0" xfId="0" applyFont="1" applyFill="1"/>
    <xf numFmtId="166" fontId="18" fillId="36" borderId="1" xfId="0" applyNumberFormat="1" applyFont="1" applyFill="1" applyBorder="1" applyAlignment="1" applyProtection="1">
      <alignment horizontal="left"/>
    </xf>
    <xf numFmtId="0" fontId="0" fillId="36" borderId="1" xfId="0" applyFill="1" applyBorder="1" applyAlignment="1">
      <alignment horizontal="center"/>
    </xf>
    <xf numFmtId="0" fontId="18" fillId="36" borderId="1" xfId="0" applyNumberFormat="1" applyFont="1" applyFill="1" applyBorder="1" applyAlignment="1"/>
    <xf numFmtId="2" fontId="0" fillId="33" borderId="1" xfId="0" applyNumberFormat="1" applyFont="1" applyFill="1" applyBorder="1" applyAlignment="1">
      <alignment horizontal="left" vertical="top"/>
    </xf>
    <xf numFmtId="168" fontId="0" fillId="33" borderId="1" xfId="0" applyNumberFormat="1" applyFill="1" applyBorder="1"/>
    <xf numFmtId="44" fontId="83" fillId="35" borderId="0" xfId="0" applyNumberFormat="1" applyFont="1" applyFill="1"/>
    <xf numFmtId="44" fontId="83" fillId="15" borderId="1" xfId="0" applyNumberFormat="1" applyFont="1" applyFill="1" applyBorder="1"/>
    <xf numFmtId="0" fontId="7" fillId="0" borderId="4" xfId="0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44" fontId="0" fillId="0" borderId="5" xfId="8" applyFont="1" applyBorder="1" applyAlignment="1">
      <alignment horizontal="center"/>
    </xf>
    <xf numFmtId="0" fontId="0" fillId="0" borderId="6" xfId="0" applyBorder="1" applyAlignment="1">
      <alignment horizontal="center"/>
    </xf>
    <xf numFmtId="44" fontId="0" fillId="0" borderId="7" xfId="0" applyNumberFormat="1" applyBorder="1" applyAlignment="1">
      <alignment horizontal="center"/>
    </xf>
    <xf numFmtId="0" fontId="84" fillId="35" borderId="1" xfId="0" applyNumberFormat="1" applyFont="1" applyFill="1" applyBorder="1"/>
    <xf numFmtId="44" fontId="0" fillId="0" borderId="0" xfId="0" applyNumberFormat="1" applyBorder="1" applyAlignment="1">
      <alignment horizontal="center"/>
    </xf>
    <xf numFmtId="44" fontId="83" fillId="0" borderId="0" xfId="0" applyNumberFormat="1" applyFont="1" applyBorder="1" applyAlignment="1">
      <alignment horizontal="center"/>
    </xf>
    <xf numFmtId="2" fontId="83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58" fillId="0" borderId="1" xfId="0" applyFont="1" applyFill="1" applyBorder="1"/>
    <xf numFmtId="174" fontId="58" fillId="0" borderId="1" xfId="0" applyNumberFormat="1" applyFont="1" applyFill="1" applyBorder="1" applyAlignment="1" applyProtection="1">
      <alignment horizontal="center"/>
      <protection locked="0"/>
    </xf>
    <xf numFmtId="0" fontId="58" fillId="0" borderId="1" xfId="0" applyFont="1" applyFill="1" applyBorder="1" applyAlignment="1">
      <alignment horizontal="left"/>
    </xf>
    <xf numFmtId="1" fontId="58" fillId="0" borderId="1" xfId="0" applyNumberFormat="1" applyFont="1" applyFill="1" applyBorder="1" applyAlignment="1">
      <alignment horizontal="center"/>
    </xf>
    <xf numFmtId="172" fontId="58" fillId="0" borderId="1" xfId="0" applyNumberFormat="1" applyFont="1" applyFill="1" applyBorder="1" applyAlignment="1">
      <alignment horizontal="left"/>
    </xf>
    <xf numFmtId="0" fontId="65" fillId="0" borderId="1" xfId="0" applyFont="1" applyFill="1" applyBorder="1" applyAlignment="1"/>
    <xf numFmtId="2" fontId="58" fillId="0" borderId="1" xfId="0" applyNumberFormat="1" applyFont="1" applyFill="1" applyBorder="1" applyAlignment="1"/>
    <xf numFmtId="0" fontId="54" fillId="0" borderId="1" xfId="0" applyFont="1" applyFill="1" applyBorder="1" applyAlignment="1" applyProtection="1">
      <alignment horizontal="left"/>
    </xf>
    <xf numFmtId="0" fontId="58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4" fillId="0" borderId="1" xfId="0" applyNumberFormat="1" applyFont="1" applyBorder="1" applyAlignment="1">
      <alignment horizontal="right"/>
    </xf>
    <xf numFmtId="0" fontId="53" fillId="0" borderId="1" xfId="0" applyFont="1" applyFill="1" applyBorder="1" applyAlignment="1" applyProtection="1">
      <alignment horizontal="left"/>
    </xf>
    <xf numFmtId="0" fontId="0" fillId="20" borderId="1" xfId="0" applyNumberFormat="1" applyFont="1" applyFill="1" applyBorder="1"/>
    <xf numFmtId="170" fontId="0" fillId="14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3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4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1" fillId="0" borderId="1" xfId="0" applyFont="1" applyFill="1" applyBorder="1"/>
    <xf numFmtId="0" fontId="41" fillId="0" borderId="1" xfId="0" applyFont="1" applyFill="1" applyBorder="1" applyAlignment="1">
      <alignment horizontal="center"/>
    </xf>
    <xf numFmtId="170" fontId="0" fillId="33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0" fontId="0" fillId="8" borderId="1" xfId="0" applyNumberFormat="1" applyFont="1" applyFill="1" applyBorder="1" applyAlignment="1">
      <alignment horizontal="right"/>
    </xf>
    <xf numFmtId="14" fontId="0" fillId="0" borderId="1" xfId="0" applyNumberFormat="1" applyFont="1" applyFill="1" applyBorder="1" applyAlignment="1">
      <alignment horizontal="left"/>
    </xf>
    <xf numFmtId="44" fontId="85" fillId="3" borderId="1" xfId="3" applyNumberFormat="1" applyFont="1" applyBorder="1" applyAlignment="1" applyProtection="1">
      <alignment wrapText="1"/>
    </xf>
    <xf numFmtId="0" fontId="15" fillId="20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0" fillId="0" borderId="5" xfId="0" applyBorder="1" applyAlignment="1">
      <alignment horizontal="center"/>
    </xf>
    <xf numFmtId="0" fontId="0" fillId="28" borderId="0" xfId="0" applyFill="1" applyBorder="1" applyAlignment="1">
      <alignment horizontal="center"/>
    </xf>
    <xf numFmtId="0" fontId="0" fillId="31" borderId="0" xfId="0" applyFill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86" fillId="0" borderId="1" xfId="0" applyFont="1" applyBorder="1"/>
    <xf numFmtId="1" fontId="7" fillId="0" borderId="3" xfId="0" applyNumberFormat="1" applyFont="1" applyBorder="1" applyAlignment="1">
      <alignment horizontal="center"/>
    </xf>
    <xf numFmtId="1" fontId="0" fillId="0" borderId="4" xfId="0" applyNumberFormat="1" applyFont="1" applyBorder="1" applyAlignment="1">
      <alignment horizontal="center"/>
    </xf>
    <xf numFmtId="1" fontId="53" fillId="0" borderId="4" xfId="0" applyNumberFormat="1" applyFont="1" applyBorder="1" applyAlignment="1">
      <alignment horizontal="center"/>
    </xf>
    <xf numFmtId="1" fontId="0" fillId="0" borderId="5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66" fillId="0" borderId="1" xfId="0" applyNumberFormat="1" applyFont="1" applyFill="1" applyBorder="1" applyAlignment="1"/>
    <xf numFmtId="0" fontId="77" fillId="0" borderId="1" xfId="0" applyFont="1" applyFill="1" applyBorder="1" applyAlignment="1">
      <alignment horizontal="left"/>
    </xf>
    <xf numFmtId="0" fontId="77" fillId="0" borderId="1" xfId="0" applyFont="1" applyFill="1" applyBorder="1"/>
    <xf numFmtId="0" fontId="82" fillId="0" borderId="1" xfId="0" applyFont="1" applyFill="1" applyBorder="1" applyAlignment="1">
      <alignment horizontal="center"/>
    </xf>
    <xf numFmtId="0" fontId="77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89" fillId="0" borderId="1" xfId="0" applyFont="1" applyBorder="1" applyAlignment="1">
      <alignment horizontal="left"/>
    </xf>
    <xf numFmtId="0" fontId="82" fillId="0" borderId="1" xfId="0" applyFont="1" applyFill="1" applyBorder="1" applyAlignment="1">
      <alignment horizontal="left"/>
    </xf>
    <xf numFmtId="2" fontId="75" fillId="0" borderId="1" xfId="0" applyNumberFormat="1" applyFont="1" applyFill="1" applyBorder="1" applyAlignment="1"/>
    <xf numFmtId="0" fontId="90" fillId="0" borderId="1" xfId="0" applyFont="1" applyFill="1" applyBorder="1" applyAlignment="1">
      <alignment horizontal="left"/>
    </xf>
    <xf numFmtId="2" fontId="90" fillId="0" borderId="1" xfId="0" applyNumberFormat="1" applyFont="1" applyFill="1" applyBorder="1" applyAlignment="1"/>
    <xf numFmtId="2" fontId="83" fillId="0" borderId="1" xfId="0" applyNumberFormat="1" applyFont="1" applyFill="1" applyBorder="1" applyAlignment="1"/>
    <xf numFmtId="0" fontId="8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77" fillId="0" borderId="1" xfId="0" applyFont="1" applyFill="1" applyBorder="1" applyAlignment="1" applyProtection="1">
      <alignment horizontal="left"/>
    </xf>
    <xf numFmtId="0" fontId="77" fillId="0" borderId="1" xfId="0" applyFont="1" applyFill="1" applyBorder="1" applyAlignment="1" applyProtection="1"/>
    <xf numFmtId="0" fontId="15" fillId="0" borderId="1" xfId="0" applyNumberFormat="1" applyFont="1" applyFill="1" applyBorder="1" applyAlignment="1">
      <alignment horizontal="center"/>
    </xf>
    <xf numFmtId="0" fontId="91" fillId="37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15" fillId="0" borderId="9" xfId="0" applyFont="1" applyFill="1" applyBorder="1" applyAlignment="1">
      <alignment horizontal="left"/>
    </xf>
    <xf numFmtId="2" fontId="0" fillId="0" borderId="1" xfId="0" applyNumberFormat="1" applyFill="1" applyBorder="1"/>
    <xf numFmtId="0" fontId="79" fillId="0" borderId="1" xfId="0" applyFont="1" applyFill="1" applyBorder="1" applyAlignment="1"/>
    <xf numFmtId="0" fontId="81" fillId="35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36" borderId="1" xfId="0" applyNumberFormat="1" applyFont="1" applyFill="1" applyBorder="1" applyAlignment="1">
      <alignment horizontal="center"/>
    </xf>
    <xf numFmtId="166" fontId="18" fillId="36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2" fontId="0" fillId="8" borderId="1" xfId="0" applyNumberFormat="1" applyFont="1" applyFill="1" applyBorder="1" applyAlignment="1">
      <alignment horizontal="center"/>
    </xf>
    <xf numFmtId="172" fontId="18" fillId="36" borderId="1" xfId="0" applyNumberFormat="1" applyFont="1" applyFill="1" applyBorder="1" applyAlignment="1">
      <alignment horizontal="center"/>
    </xf>
    <xf numFmtId="172" fontId="44" fillId="36" borderId="1" xfId="0" applyNumberFormat="1" applyFont="1" applyFill="1" applyBorder="1" applyAlignment="1">
      <alignment horizontal="center"/>
    </xf>
    <xf numFmtId="172" fontId="44" fillId="0" borderId="1" xfId="0" applyNumberFormat="1" applyFont="1" applyBorder="1" applyAlignment="1">
      <alignment horizontal="center"/>
    </xf>
    <xf numFmtId="172" fontId="18" fillId="0" borderId="1" xfId="0" applyNumberFormat="1" applyFont="1" applyBorder="1" applyAlignment="1">
      <alignment horizontal="center"/>
    </xf>
    <xf numFmtId="172" fontId="18" fillId="0" borderId="1" xfId="0" applyNumberFormat="1" applyFont="1" applyFill="1" applyBorder="1" applyAlignment="1">
      <alignment horizontal="center"/>
    </xf>
    <xf numFmtId="172" fontId="18" fillId="33" borderId="1" xfId="0" applyNumberFormat="1" applyFont="1" applyFill="1" applyBorder="1" applyAlignment="1">
      <alignment horizontal="center"/>
    </xf>
    <xf numFmtId="172" fontId="70" fillId="36" borderId="1" xfId="0" applyNumberFormat="1" applyFont="1" applyFill="1" applyBorder="1" applyAlignment="1">
      <alignment horizontal="center"/>
    </xf>
    <xf numFmtId="0" fontId="58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2" fontId="76" fillId="36" borderId="1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38" borderId="0" xfId="0" applyFill="1"/>
    <xf numFmtId="0" fontId="0" fillId="38" borderId="0" xfId="0" applyFill="1" applyAlignment="1">
      <alignment horizontal="center" vertical="top"/>
    </xf>
    <xf numFmtId="170" fontId="0" fillId="38" borderId="0" xfId="0" applyNumberFormat="1" applyFill="1" applyAlignment="1">
      <alignment horizontal="center" vertical="top"/>
    </xf>
    <xf numFmtId="0" fontId="18" fillId="38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89" fillId="0" borderId="1" xfId="0" applyFont="1" applyBorder="1" applyAlignment="1"/>
    <xf numFmtId="49" fontId="56" fillId="35" borderId="1" xfId="0" applyNumberFormat="1" applyFont="1" applyFill="1" applyBorder="1"/>
    <xf numFmtId="0" fontId="56" fillId="35" borderId="1" xfId="0" applyFont="1" applyFill="1" applyBorder="1" applyAlignment="1" applyProtection="1">
      <protection locked="0"/>
    </xf>
    <xf numFmtId="0" fontId="56" fillId="35" borderId="1" xfId="0" applyFont="1" applyFill="1" applyBorder="1" applyAlignment="1" applyProtection="1">
      <alignment horizontal="center"/>
      <protection locked="0"/>
    </xf>
    <xf numFmtId="174" fontId="56" fillId="35" borderId="1" xfId="0" applyNumberFormat="1" applyFont="1" applyFill="1" applyBorder="1" applyAlignment="1" applyProtection="1">
      <alignment horizontal="center"/>
      <protection locked="0"/>
    </xf>
    <xf numFmtId="1" fontId="56" fillId="35" borderId="1" xfId="0" applyNumberFormat="1" applyFont="1" applyFill="1" applyBorder="1" applyAlignment="1">
      <alignment horizontal="left"/>
    </xf>
    <xf numFmtId="172" fontId="56" fillId="35" borderId="1" xfId="0" applyNumberFormat="1" applyFont="1" applyFill="1" applyBorder="1" applyAlignment="1">
      <alignment horizontal="center"/>
    </xf>
    <xf numFmtId="172" fontId="56" fillId="35" borderId="1" xfId="0" applyNumberFormat="1" applyFont="1" applyFill="1" applyBorder="1" applyAlignment="1">
      <alignment horizontal="left"/>
    </xf>
    <xf numFmtId="2" fontId="56" fillId="35" borderId="1" xfId="0" applyNumberFormat="1" applyFont="1" applyFill="1" applyBorder="1" applyAlignment="1"/>
    <xf numFmtId="0" fontId="56" fillId="35" borderId="1" xfId="0" applyFont="1" applyFill="1" applyBorder="1" applyAlignment="1"/>
    <xf numFmtId="168" fontId="56" fillId="35" borderId="1" xfId="0" applyNumberFormat="1" applyFont="1" applyFill="1" applyBorder="1" applyAlignment="1"/>
    <xf numFmtId="0" fontId="56" fillId="35" borderId="1" xfId="0" applyFont="1" applyFill="1" applyBorder="1" applyAlignment="1">
      <alignment horizontal="left"/>
    </xf>
    <xf numFmtId="0" fontId="56" fillId="35" borderId="1" xfId="0" applyFont="1" applyFill="1" applyBorder="1"/>
    <xf numFmtId="170" fontId="56" fillId="35" borderId="1" xfId="0" applyNumberFormat="1" applyFont="1" applyFill="1" applyBorder="1"/>
    <xf numFmtId="170" fontId="56" fillId="35" borderId="1" xfId="0" applyNumberFormat="1" applyFont="1" applyFill="1" applyBorder="1" applyAlignment="1">
      <alignment horizontal="right"/>
    </xf>
    <xf numFmtId="0" fontId="93" fillId="35" borderId="1" xfId="0" applyFont="1" applyFill="1" applyBorder="1" applyAlignment="1" applyProtection="1">
      <protection locked="0"/>
    </xf>
    <xf numFmtId="0" fontId="80" fillId="35" borderId="1" xfId="0" applyNumberFormat="1" applyFont="1" applyFill="1" applyBorder="1" applyAlignment="1">
      <alignment horizontal="left"/>
    </xf>
    <xf numFmtId="0" fontId="94" fillId="35" borderId="1" xfId="0" applyNumberFormat="1" applyFont="1" applyFill="1" applyBorder="1" applyAlignment="1" applyProtection="1">
      <alignment horizontal="center"/>
      <protection locked="0"/>
    </xf>
    <xf numFmtId="0" fontId="80" fillId="35" borderId="1" xfId="0" applyNumberFormat="1" applyFont="1" applyFill="1" applyBorder="1" applyAlignment="1" applyProtection="1">
      <protection locked="0"/>
    </xf>
    <xf numFmtId="0" fontId="80" fillId="35" borderId="1" xfId="0" applyNumberFormat="1" applyFont="1" applyFill="1" applyBorder="1" applyAlignment="1" applyProtection="1">
      <alignment horizontal="center"/>
      <protection locked="0"/>
    </xf>
    <xf numFmtId="0" fontId="80" fillId="35" borderId="1" xfId="0" applyNumberFormat="1" applyFont="1" applyFill="1" applyBorder="1" applyAlignment="1">
      <alignment horizontal="center"/>
    </xf>
    <xf numFmtId="0" fontId="80" fillId="35" borderId="1" xfId="0" applyNumberFormat="1" applyFont="1" applyFill="1" applyBorder="1" applyAlignment="1"/>
    <xf numFmtId="0" fontId="80" fillId="35" borderId="1" xfId="0" applyNumberFormat="1" applyFont="1" applyFill="1" applyBorder="1"/>
    <xf numFmtId="0" fontId="81" fillId="35" borderId="1" xfId="0" applyNumberFormat="1" applyFont="1" applyFill="1" applyBorder="1"/>
    <xf numFmtId="0" fontId="89" fillId="0" borderId="1" xfId="0" applyFont="1" applyFill="1" applyBorder="1" applyAlignment="1">
      <alignment horizontal="left"/>
    </xf>
    <xf numFmtId="0" fontId="87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4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0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0" fontId="87" fillId="0" borderId="1" xfId="0" applyFont="1" applyFill="1" applyBorder="1" applyAlignment="1"/>
    <xf numFmtId="0" fontId="88" fillId="0" borderId="1" xfId="0" applyFont="1" applyFill="1" applyBorder="1" applyAlignment="1"/>
    <xf numFmtId="0" fontId="87" fillId="0" borderId="1" xfId="0" applyFont="1" applyFill="1" applyBorder="1" applyAlignment="1" applyProtection="1">
      <alignment horizontal="left"/>
    </xf>
    <xf numFmtId="0" fontId="87" fillId="0" borderId="1" xfId="0" applyFont="1" applyFill="1" applyBorder="1" applyAlignment="1" applyProtection="1"/>
    <xf numFmtId="175" fontId="0" fillId="0" borderId="0" xfId="0" applyNumberFormat="1" applyAlignment="1">
      <alignment horizontal="center"/>
    </xf>
    <xf numFmtId="0" fontId="96" fillId="0" borderId="1" xfId="0" applyFont="1" applyBorder="1"/>
    <xf numFmtId="0" fontId="96" fillId="0" borderId="1" xfId="0" applyFont="1" applyBorder="1" applyAlignment="1">
      <alignment horizontal="left"/>
    </xf>
    <xf numFmtId="170" fontId="96" fillId="0" borderId="1" xfId="0" applyNumberFormat="1" applyFont="1" applyBorder="1"/>
    <xf numFmtId="0" fontId="96" fillId="0" borderId="1" xfId="0" applyNumberFormat="1" applyFont="1" applyBorder="1" applyAlignment="1">
      <alignment horizontal="right"/>
    </xf>
    <xf numFmtId="0" fontId="96" fillId="36" borderId="1" xfId="0" applyFont="1" applyFill="1" applyBorder="1"/>
    <xf numFmtId="0" fontId="96" fillId="36" borderId="1" xfId="0" applyFont="1" applyFill="1" applyBorder="1" applyAlignment="1">
      <alignment horizontal="left"/>
    </xf>
    <xf numFmtId="0" fontId="96" fillId="36" borderId="1" xfId="0" applyFont="1" applyFill="1" applyBorder="1" applyAlignment="1">
      <alignment horizontal="right"/>
    </xf>
    <xf numFmtId="0" fontId="96" fillId="36" borderId="1" xfId="0" applyFont="1" applyFill="1" applyBorder="1" applyAlignment="1"/>
    <xf numFmtId="0" fontId="96" fillId="36" borderId="1" xfId="0" applyFont="1" applyFill="1" applyBorder="1" applyAlignment="1">
      <alignment horizontal="center"/>
    </xf>
    <xf numFmtId="174" fontId="96" fillId="36" borderId="1" xfId="0" applyNumberFormat="1" applyFont="1" applyFill="1" applyBorder="1" applyAlignment="1">
      <alignment horizontal="center"/>
    </xf>
    <xf numFmtId="1" fontId="98" fillId="36" borderId="1" xfId="0" applyNumberFormat="1" applyFont="1" applyFill="1" applyBorder="1" applyAlignment="1">
      <alignment horizontal="left"/>
    </xf>
    <xf numFmtId="172" fontId="98" fillId="36" borderId="1" xfId="0" applyNumberFormat="1" applyFont="1" applyFill="1" applyBorder="1" applyAlignment="1">
      <alignment horizontal="left"/>
    </xf>
    <xf numFmtId="0" fontId="98" fillId="36" borderId="1" xfId="0" applyFont="1" applyFill="1" applyBorder="1" applyAlignment="1"/>
    <xf numFmtId="2" fontId="98" fillId="36" borderId="1" xfId="0" applyNumberFormat="1" applyFont="1" applyFill="1" applyBorder="1" applyAlignment="1"/>
    <xf numFmtId="2" fontId="96" fillId="33" borderId="1" xfId="0" applyNumberFormat="1" applyFont="1" applyFill="1" applyBorder="1" applyAlignment="1"/>
    <xf numFmtId="168" fontId="96" fillId="33" borderId="1" xfId="0" applyNumberFormat="1" applyFont="1" applyFill="1" applyBorder="1" applyAlignment="1"/>
    <xf numFmtId="0" fontId="96" fillId="33" borderId="1" xfId="0" applyFont="1" applyFill="1" applyBorder="1" applyAlignment="1">
      <alignment horizontal="left"/>
    </xf>
    <xf numFmtId="0" fontId="96" fillId="33" borderId="1" xfId="0" applyFont="1" applyFill="1" applyBorder="1"/>
    <xf numFmtId="170" fontId="96" fillId="33" borderId="1" xfId="0" applyNumberFormat="1" applyFont="1" applyFill="1" applyBorder="1"/>
    <xf numFmtId="0" fontId="96" fillId="33" borderId="1" xfId="0" applyNumberFormat="1" applyFont="1" applyFill="1" applyBorder="1" applyAlignment="1">
      <alignment horizontal="center" vertical="top"/>
    </xf>
    <xf numFmtId="170" fontId="96" fillId="33" borderId="1" xfId="0" applyNumberFormat="1" applyFont="1" applyFill="1" applyBorder="1" applyAlignment="1">
      <alignment horizontal="right"/>
    </xf>
    <xf numFmtId="170" fontId="97" fillId="33" borderId="1" xfId="0" applyNumberFormat="1" applyFont="1" applyFill="1" applyBorder="1"/>
    <xf numFmtId="44" fontId="96" fillId="33" borderId="1" xfId="0" applyNumberFormat="1" applyFont="1" applyFill="1" applyBorder="1"/>
    <xf numFmtId="0" fontId="99" fillId="0" borderId="1" xfId="0" applyFont="1" applyBorder="1"/>
    <xf numFmtId="0" fontId="99" fillId="0" borderId="1" xfId="0" applyFont="1" applyBorder="1" applyAlignment="1">
      <alignment horizontal="left"/>
    </xf>
    <xf numFmtId="0" fontId="96" fillId="0" borderId="1" xfId="0" applyFont="1" applyBorder="1" applyAlignment="1"/>
    <xf numFmtId="0" fontId="99" fillId="0" borderId="1" xfId="0" applyFont="1" applyBorder="1" applyAlignment="1"/>
    <xf numFmtId="0" fontId="99" fillId="0" borderId="1" xfId="0" applyFont="1" applyBorder="1" applyAlignment="1">
      <alignment horizontal="center"/>
    </xf>
    <xf numFmtId="174" fontId="96" fillId="0" borderId="1" xfId="0" applyNumberFormat="1" applyFont="1" applyBorder="1" applyAlignment="1" applyProtection="1">
      <alignment horizontal="center"/>
      <protection locked="0"/>
    </xf>
    <xf numFmtId="0" fontId="96" fillId="0" borderId="1" xfId="0" applyFont="1" applyBorder="1" applyAlignment="1" applyProtection="1">
      <alignment horizontal="center"/>
      <protection locked="0"/>
    </xf>
    <xf numFmtId="174" fontId="96" fillId="0" borderId="1" xfId="0" applyNumberFormat="1" applyFont="1" applyBorder="1" applyAlignment="1">
      <alignment horizontal="center"/>
    </xf>
    <xf numFmtId="1" fontId="96" fillId="0" borderId="1" xfId="0" applyNumberFormat="1" applyFont="1" applyBorder="1" applyAlignment="1">
      <alignment horizontal="center"/>
    </xf>
    <xf numFmtId="172" fontId="96" fillId="0" borderId="1" xfId="0" applyNumberFormat="1" applyFont="1" applyBorder="1" applyAlignment="1">
      <alignment horizontal="left"/>
    </xf>
    <xf numFmtId="0" fontId="100" fillId="0" borderId="1" xfId="0" applyFont="1" applyBorder="1" applyAlignment="1"/>
    <xf numFmtId="2" fontId="96" fillId="0" borderId="1" xfId="0" applyNumberFormat="1" applyFont="1" applyBorder="1" applyAlignment="1"/>
    <xf numFmtId="0" fontId="96" fillId="0" borderId="1" xfId="0" applyNumberFormat="1" applyFont="1" applyBorder="1" applyAlignment="1">
      <alignment horizontal="right" vertical="top" wrapText="1"/>
    </xf>
    <xf numFmtId="174" fontId="96" fillId="0" borderId="1" xfId="0" applyNumberFormat="1" applyFont="1" applyBorder="1" applyAlignment="1" applyProtection="1">
      <alignment horizontal="center"/>
    </xf>
    <xf numFmtId="0" fontId="96" fillId="0" borderId="1" xfId="0" applyFont="1" applyBorder="1" applyAlignment="1" applyProtection="1">
      <alignment horizontal="center"/>
    </xf>
    <xf numFmtId="0" fontId="97" fillId="0" borderId="1" xfId="0" applyFont="1" applyBorder="1" applyAlignment="1"/>
    <xf numFmtId="168" fontId="96" fillId="0" borderId="1" xfId="0" applyNumberFormat="1" applyFont="1" applyBorder="1" applyAlignment="1"/>
    <xf numFmtId="14" fontId="96" fillId="0" borderId="1" xfId="0" applyNumberFormat="1" applyFont="1" applyBorder="1" applyAlignment="1">
      <alignment horizontal="left"/>
    </xf>
    <xf numFmtId="0" fontId="96" fillId="0" borderId="1" xfId="0" applyFont="1" applyBorder="1" applyAlignment="1">
      <alignment horizontal="center"/>
    </xf>
    <xf numFmtId="2" fontId="97" fillId="0" borderId="1" xfId="0" applyNumberFormat="1" applyFont="1" applyBorder="1" applyAlignment="1"/>
    <xf numFmtId="0" fontId="103" fillId="0" borderId="1" xfId="4" applyFont="1" applyBorder="1" applyAlignment="1">
      <alignment horizontal="left"/>
    </xf>
    <xf numFmtId="0" fontId="103" fillId="0" borderId="1" xfId="4" applyFont="1" applyBorder="1"/>
    <xf numFmtId="174" fontId="96" fillId="15" borderId="1" xfId="0" applyNumberFormat="1" applyFont="1" applyFill="1" applyBorder="1" applyAlignment="1">
      <alignment horizontal="center"/>
    </xf>
    <xf numFmtId="0" fontId="102" fillId="0" borderId="1" xfId="0" applyFont="1" applyBorder="1" applyAlignment="1"/>
    <xf numFmtId="2" fontId="104" fillId="0" borderId="1" xfId="0" applyNumberFormat="1" applyFont="1" applyBorder="1" applyAlignment="1"/>
    <xf numFmtId="0" fontId="99" fillId="0" borderId="1" xfId="0" applyFont="1" applyFill="1" applyBorder="1" applyAlignment="1">
      <alignment horizontal="left" vertical="top"/>
    </xf>
    <xf numFmtId="2" fontId="96" fillId="0" borderId="1" xfId="0" applyNumberFormat="1" applyFont="1" applyFill="1" applyBorder="1" applyAlignment="1"/>
    <xf numFmtId="0" fontId="99" fillId="0" borderId="1" xfId="0" applyFont="1" applyFill="1" applyBorder="1" applyAlignment="1">
      <alignment horizontal="left"/>
    </xf>
    <xf numFmtId="0" fontId="99" fillId="0" borderId="1" xfId="0" applyFont="1" applyFill="1" applyBorder="1" applyAlignment="1"/>
    <xf numFmtId="174" fontId="96" fillId="0" borderId="1" xfId="0" applyNumberFormat="1" applyFont="1" applyFill="1" applyBorder="1" applyAlignment="1">
      <alignment horizontal="center"/>
    </xf>
    <xf numFmtId="0" fontId="96" fillId="0" borderId="1" xfId="0" applyFont="1" applyFill="1" applyBorder="1" applyAlignment="1">
      <alignment horizontal="center"/>
    </xf>
    <xf numFmtId="0" fontId="96" fillId="0" borderId="1" xfId="0" applyFont="1" applyFill="1" applyBorder="1" applyAlignment="1">
      <alignment horizontal="left"/>
    </xf>
    <xf numFmtId="1" fontId="96" fillId="0" borderId="1" xfId="0" applyNumberFormat="1" applyFont="1" applyFill="1" applyBorder="1" applyAlignment="1">
      <alignment horizontal="center"/>
    </xf>
    <xf numFmtId="172" fontId="96" fillId="0" borderId="1" xfId="0" applyNumberFormat="1" applyFont="1" applyFill="1" applyBorder="1" applyAlignment="1">
      <alignment horizontal="left"/>
    </xf>
    <xf numFmtId="0" fontId="96" fillId="0" borderId="1" xfId="0" applyFont="1" applyFill="1" applyBorder="1" applyAlignment="1"/>
    <xf numFmtId="2" fontId="97" fillId="0" borderId="1" xfId="0" applyNumberFormat="1" applyFont="1" applyFill="1" applyBorder="1" applyAlignment="1"/>
    <xf numFmtId="168" fontId="96" fillId="0" borderId="1" xfId="0" applyNumberFormat="1" applyFont="1" applyFill="1" applyBorder="1" applyAlignment="1"/>
    <xf numFmtId="14" fontId="96" fillId="0" borderId="1" xfId="0" applyNumberFormat="1" applyFont="1" applyFill="1" applyBorder="1" applyAlignment="1">
      <alignment horizontal="left"/>
    </xf>
    <xf numFmtId="0" fontId="96" fillId="0" borderId="1" xfId="0" applyFont="1" applyFill="1" applyBorder="1"/>
    <xf numFmtId="170" fontId="96" fillId="0" borderId="1" xfId="0" applyNumberFormat="1" applyFont="1" applyFill="1" applyBorder="1"/>
    <xf numFmtId="0" fontId="96" fillId="0" borderId="1" xfId="0" applyNumberFormat="1" applyFont="1" applyFill="1" applyBorder="1" applyAlignment="1">
      <alignment horizontal="right" wrapText="1"/>
    </xf>
    <xf numFmtId="0" fontId="99" fillId="0" borderId="1" xfId="0" applyFont="1" applyFill="1" applyBorder="1" applyAlignment="1">
      <alignment horizontal="right"/>
    </xf>
    <xf numFmtId="49" fontId="96" fillId="8" borderId="1" xfId="0" applyNumberFormat="1" applyFont="1" applyFill="1" applyBorder="1"/>
    <xf numFmtId="49" fontId="96" fillId="8" borderId="1" xfId="0" applyNumberFormat="1" applyFont="1" applyFill="1" applyBorder="1" applyAlignment="1">
      <alignment horizontal="left"/>
    </xf>
    <xf numFmtId="0" fontId="96" fillId="8" borderId="1" xfId="0" applyFont="1" applyFill="1" applyBorder="1" applyAlignment="1" applyProtection="1">
      <protection locked="0"/>
    </xf>
    <xf numFmtId="0" fontId="96" fillId="8" borderId="1" xfId="0" applyFont="1" applyFill="1" applyBorder="1" applyAlignment="1" applyProtection="1">
      <alignment horizontal="center"/>
      <protection locked="0"/>
    </xf>
    <xf numFmtId="174" fontId="96" fillId="8" borderId="1" xfId="0" applyNumberFormat="1" applyFont="1" applyFill="1" applyBorder="1" applyAlignment="1" applyProtection="1">
      <alignment horizontal="center"/>
      <protection locked="0"/>
    </xf>
    <xf numFmtId="1" fontId="96" fillId="8" borderId="1" xfId="0" applyNumberFormat="1" applyFont="1" applyFill="1" applyBorder="1" applyAlignment="1">
      <alignment horizontal="left"/>
    </xf>
    <xf numFmtId="174" fontId="96" fillId="8" borderId="1" xfId="0" applyNumberFormat="1" applyFont="1" applyFill="1" applyBorder="1" applyAlignment="1">
      <alignment horizontal="center"/>
    </xf>
    <xf numFmtId="172" fontId="96" fillId="8" borderId="1" xfId="0" applyNumberFormat="1" applyFont="1" applyFill="1" applyBorder="1" applyAlignment="1">
      <alignment horizontal="left"/>
    </xf>
    <xf numFmtId="2" fontId="96" fillId="8" borderId="1" xfId="0" applyNumberFormat="1" applyFont="1" applyFill="1" applyBorder="1" applyAlignment="1"/>
    <xf numFmtId="0" fontId="96" fillId="8" borderId="1" xfId="0" applyFont="1" applyFill="1" applyBorder="1" applyAlignment="1"/>
    <xf numFmtId="168" fontId="96" fillId="8" borderId="1" xfId="0" applyNumberFormat="1" applyFont="1" applyFill="1" applyBorder="1" applyAlignment="1"/>
    <xf numFmtId="0" fontId="96" fillId="8" borderId="1" xfId="0" applyFont="1" applyFill="1" applyBorder="1" applyAlignment="1">
      <alignment horizontal="left"/>
    </xf>
    <xf numFmtId="0" fontId="96" fillId="8" borderId="1" xfId="0" applyFont="1" applyFill="1" applyBorder="1"/>
    <xf numFmtId="170" fontId="96" fillId="8" borderId="1" xfId="0" applyNumberFormat="1" applyFont="1" applyFill="1" applyBorder="1"/>
    <xf numFmtId="170" fontId="96" fillId="8" borderId="1" xfId="0" applyNumberFormat="1" applyFont="1" applyFill="1" applyBorder="1" applyAlignment="1">
      <alignment horizontal="right"/>
    </xf>
    <xf numFmtId="170" fontId="97" fillId="8" borderId="1" xfId="0" applyNumberFormat="1" applyFont="1" applyFill="1" applyBorder="1"/>
    <xf numFmtId="44" fontId="96" fillId="8" borderId="1" xfId="0" applyNumberFormat="1" applyFont="1" applyFill="1" applyBorder="1"/>
    <xf numFmtId="0" fontId="104" fillId="0" borderId="1" xfId="0" applyFont="1" applyBorder="1" applyAlignment="1"/>
    <xf numFmtId="0" fontId="99" fillId="0" borderId="1" xfId="4" applyFont="1" applyBorder="1"/>
    <xf numFmtId="0" fontId="99" fillId="0" borderId="1" xfId="4" applyFont="1" applyBorder="1" applyAlignment="1">
      <alignment horizontal="right"/>
    </xf>
    <xf numFmtId="2" fontId="105" fillId="0" borderId="1" xfId="0" applyNumberFormat="1" applyFont="1" applyBorder="1" applyAlignment="1"/>
    <xf numFmtId="0" fontId="103" fillId="0" borderId="1" xfId="4" applyFont="1" applyFill="1" applyBorder="1" applyAlignment="1">
      <alignment horizontal="left"/>
    </xf>
    <xf numFmtId="0" fontId="99" fillId="0" borderId="1" xfId="0" applyFont="1" applyBorder="1" applyAlignment="1">
      <alignment horizontal="right"/>
    </xf>
    <xf numFmtId="174" fontId="96" fillId="0" borderId="1" xfId="0" applyNumberFormat="1" applyFont="1" applyFill="1" applyBorder="1" applyAlignment="1" applyProtection="1">
      <alignment horizontal="center"/>
    </xf>
    <xf numFmtId="0" fontId="96" fillId="0" borderId="1" xfId="0" applyFont="1" applyFill="1" applyBorder="1" applyAlignment="1" applyProtection="1">
      <alignment horizontal="center"/>
    </xf>
    <xf numFmtId="170" fontId="96" fillId="33" borderId="1" xfId="0" applyNumberFormat="1" applyFont="1" applyFill="1" applyBorder="1" applyAlignment="1">
      <alignment horizontal="right" vertical="top"/>
    </xf>
    <xf numFmtId="0" fontId="96" fillId="0" borderId="1" xfId="0" applyNumberFormat="1" applyFont="1" applyBorder="1" applyAlignment="1">
      <alignment horizontal="right" wrapText="1"/>
    </xf>
    <xf numFmtId="0" fontId="105" fillId="0" borderId="1" xfId="0" applyFont="1" applyBorder="1" applyAlignment="1">
      <alignment horizontal="left"/>
    </xf>
    <xf numFmtId="0" fontId="104" fillId="0" borderId="1" xfId="0" applyFont="1" applyBorder="1" applyAlignment="1">
      <alignment horizontal="left" vertical="top"/>
    </xf>
    <xf numFmtId="0" fontId="104" fillId="0" borderId="1" xfId="0" applyFont="1" applyBorder="1" applyAlignment="1">
      <alignment horizontal="left"/>
    </xf>
    <xf numFmtId="174" fontId="104" fillId="0" borderId="1" xfId="0" applyNumberFormat="1" applyFont="1" applyBorder="1" applyAlignment="1">
      <alignment horizontal="center"/>
    </xf>
    <xf numFmtId="0" fontId="104" fillId="0" borderId="1" xfId="0" applyFont="1" applyBorder="1" applyAlignment="1">
      <alignment horizontal="center"/>
    </xf>
    <xf numFmtId="1" fontId="104" fillId="0" borderId="1" xfId="0" applyNumberFormat="1" applyFont="1" applyBorder="1" applyAlignment="1">
      <alignment horizontal="center"/>
    </xf>
    <xf numFmtId="172" fontId="104" fillId="0" borderId="1" xfId="0" applyNumberFormat="1" applyFont="1" applyBorder="1" applyAlignment="1">
      <alignment horizontal="left"/>
    </xf>
    <xf numFmtId="14" fontId="104" fillId="0" borderId="1" xfId="0" applyNumberFormat="1" applyFont="1" applyBorder="1" applyAlignment="1">
      <alignment horizontal="left"/>
    </xf>
    <xf numFmtId="0" fontId="104" fillId="0" borderId="1" xfId="0" applyFont="1" applyBorder="1"/>
    <xf numFmtId="170" fontId="104" fillId="0" borderId="1" xfId="0" applyNumberFormat="1" applyFont="1" applyBorder="1"/>
    <xf numFmtId="0" fontId="104" fillId="0" borderId="1" xfId="0" applyNumberFormat="1" applyFont="1" applyBorder="1" applyAlignment="1">
      <alignment horizontal="right" wrapText="1"/>
    </xf>
    <xf numFmtId="0" fontId="96" fillId="0" borderId="0" xfId="0" applyFont="1"/>
    <xf numFmtId="0" fontId="99" fillId="0" borderId="1" xfId="0" applyFont="1" applyFill="1" applyBorder="1"/>
    <xf numFmtId="0" fontId="99" fillId="0" borderId="1" xfId="0" applyFont="1" applyFill="1" applyBorder="1" applyAlignment="1">
      <alignment horizontal="center"/>
    </xf>
    <xf numFmtId="174" fontId="96" fillId="0" borderId="1" xfId="0" applyNumberFormat="1" applyFont="1" applyFill="1" applyBorder="1" applyAlignment="1" applyProtection="1">
      <alignment horizontal="center"/>
      <protection locked="0"/>
    </xf>
    <xf numFmtId="0" fontId="96" fillId="0" borderId="1" xfId="0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/>
    <xf numFmtId="0" fontId="96" fillId="0" borderId="1" xfId="0" applyNumberFormat="1" applyFont="1" applyFill="1" applyBorder="1" applyAlignment="1">
      <alignment horizontal="right" vertical="top" wrapText="1"/>
    </xf>
    <xf numFmtId="0" fontId="102" fillId="0" borderId="1" xfId="0" applyFont="1" applyFill="1" applyBorder="1" applyAlignment="1">
      <alignment horizontal="left"/>
    </xf>
    <xf numFmtId="0" fontId="97" fillId="0" borderId="1" xfId="0" applyFont="1" applyFill="1" applyBorder="1" applyAlignment="1"/>
    <xf numFmtId="0" fontId="100" fillId="0" borderId="1" xfId="0" applyFont="1" applyFill="1" applyBorder="1" applyAlignment="1">
      <alignment horizontal="left"/>
    </xf>
    <xf numFmtId="0" fontId="103" fillId="0" borderId="1" xfId="4" applyFont="1" applyFill="1" applyBorder="1"/>
    <xf numFmtId="0" fontId="99" fillId="0" borderId="1" xfId="0" applyFont="1" applyFill="1" applyBorder="1" applyAlignment="1" applyProtection="1">
      <alignment horizontal="left"/>
    </xf>
    <xf numFmtId="0" fontId="99" fillId="0" borderId="1" xfId="0" applyFont="1" applyFill="1" applyBorder="1" applyAlignment="1" applyProtection="1"/>
    <xf numFmtId="0" fontId="102" fillId="0" borderId="1" xfId="0" applyFont="1" applyFill="1" applyBorder="1" applyAlignment="1"/>
    <xf numFmtId="2" fontId="104" fillId="0" borderId="1" xfId="0" applyNumberFormat="1" applyFont="1" applyFill="1" applyBorder="1" applyAlignment="1"/>
    <xf numFmtId="0" fontId="99" fillId="0" borderId="1" xfId="0" applyFont="1" applyFill="1" applyBorder="1" applyProtection="1"/>
    <xf numFmtId="0" fontId="99" fillId="0" borderId="0" xfId="0" applyFont="1" applyFill="1"/>
    <xf numFmtId="0" fontId="103" fillId="0" borderId="1" xfId="4" applyFont="1" applyFill="1" applyBorder="1" applyAlignment="1">
      <alignment horizontal="center"/>
    </xf>
    <xf numFmtId="0" fontId="96" fillId="0" borderId="1" xfId="4" applyFont="1" applyFill="1" applyBorder="1"/>
    <xf numFmtId="0" fontId="103" fillId="0" borderId="1" xfId="0" applyFont="1" applyBorder="1" applyAlignment="1">
      <alignment horizontal="left"/>
    </xf>
    <xf numFmtId="14" fontId="96" fillId="0" borderId="1" xfId="0" applyNumberFormat="1" applyFont="1" applyBorder="1" applyAlignment="1">
      <alignment horizontal="left"/>
    </xf>
    <xf numFmtId="1" fontId="95" fillId="36" borderId="1" xfId="0" applyNumberFormat="1" applyFont="1" applyFill="1" applyBorder="1" applyAlignment="1">
      <alignment horizontal="left"/>
    </xf>
    <xf numFmtId="172" fontId="95" fillId="36" borderId="1" xfId="0" applyNumberFormat="1" applyFont="1" applyFill="1" applyBorder="1" applyAlignment="1">
      <alignment horizontal="left"/>
    </xf>
    <xf numFmtId="0" fontId="95" fillId="36" borderId="1" xfId="0" applyFont="1" applyFill="1" applyBorder="1" applyAlignment="1"/>
    <xf numFmtId="2" fontId="95" fillId="36" borderId="1" xfId="0" applyNumberFormat="1" applyFont="1" applyFill="1" applyBorder="1" applyAlignment="1"/>
    <xf numFmtId="0" fontId="103" fillId="0" borderId="1" xfId="0" applyFont="1" applyBorder="1" applyAlignment="1"/>
    <xf numFmtId="0" fontId="103" fillId="0" borderId="1" xfId="0" applyFont="1" applyBorder="1" applyAlignment="1">
      <alignment horizontal="center"/>
    </xf>
    <xf numFmtId="0" fontId="105" fillId="0" borderId="1" xfId="0" applyFont="1" applyBorder="1" applyAlignment="1"/>
    <xf numFmtId="174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1" fontId="105" fillId="0" borderId="1" xfId="0" applyNumberFormat="1" applyFont="1" applyBorder="1" applyAlignment="1">
      <alignment horizontal="center"/>
    </xf>
    <xf numFmtId="172" fontId="105" fillId="0" borderId="1" xfId="0" applyNumberFormat="1" applyFont="1" applyBorder="1" applyAlignment="1">
      <alignment horizontal="left"/>
    </xf>
    <xf numFmtId="14" fontId="105" fillId="0" borderId="1" xfId="0" applyNumberFormat="1" applyFont="1" applyBorder="1" applyAlignment="1">
      <alignment horizontal="left"/>
    </xf>
    <xf numFmtId="0" fontId="105" fillId="0" borderId="1" xfId="0" applyFont="1" applyBorder="1"/>
    <xf numFmtId="170" fontId="105" fillId="0" borderId="1" xfId="0" applyNumberFormat="1" applyFont="1" applyBorder="1"/>
    <xf numFmtId="0" fontId="105" fillId="0" borderId="1" xfId="0" applyNumberFormat="1" applyFont="1" applyBorder="1" applyAlignment="1">
      <alignment horizontal="right" wrapText="1"/>
    </xf>
    <xf numFmtId="14" fontId="0" fillId="0" borderId="0" xfId="0" applyNumberFormat="1" applyAlignment="1">
      <alignment horizontal="left" vertical="top"/>
    </xf>
    <xf numFmtId="0" fontId="99" fillId="0" borderId="0" xfId="0" applyFont="1" applyFill="1" applyAlignment="1">
      <alignment horizontal="left"/>
    </xf>
    <xf numFmtId="170" fontId="0" fillId="0" borderId="2" xfId="0" applyNumberFormat="1" applyBorder="1"/>
    <xf numFmtId="0" fontId="104" fillId="0" borderId="1" xfId="0" applyFont="1" applyFill="1" applyBorder="1" applyAlignment="1"/>
    <xf numFmtId="0" fontId="18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0" fontId="0" fillId="0" borderId="0" xfId="0" applyNumberFormat="1" applyFill="1" applyAlignment="1">
      <alignment horizontal="center" vertical="top"/>
    </xf>
    <xf numFmtId="0" fontId="99" fillId="0" borderId="9" xfId="0" applyFont="1" applyFill="1" applyBorder="1" applyAlignment="1" applyProtection="1">
      <alignment horizontal="left"/>
    </xf>
    <xf numFmtId="0" fontId="96" fillId="0" borderId="9" xfId="4" applyFont="1" applyBorder="1" applyAlignment="1">
      <alignment horizontal="left"/>
    </xf>
    <xf numFmtId="0" fontId="99" fillId="0" borderId="9" xfId="0" applyFont="1" applyFill="1" applyBorder="1" applyAlignment="1">
      <alignment horizontal="left"/>
    </xf>
    <xf numFmtId="0" fontId="99" fillId="0" borderId="9" xfId="0" applyFont="1" applyBorder="1" applyAlignment="1">
      <alignment horizontal="left"/>
    </xf>
    <xf numFmtId="0" fontId="103" fillId="0" borderId="9" xfId="4" applyFont="1" applyFill="1" applyBorder="1" applyAlignment="1">
      <alignment horizontal="left"/>
    </xf>
    <xf numFmtId="0" fontId="103" fillId="0" borderId="1" xfId="0" applyFont="1" applyBorder="1"/>
    <xf numFmtId="0" fontId="105" fillId="0" borderId="1" xfId="0" applyFont="1" applyBorder="1" applyAlignment="1">
      <alignment horizontal="left" vertical="top"/>
    </xf>
    <xf numFmtId="0" fontId="103" fillId="0" borderId="1" xfId="0" applyFont="1" applyFill="1" applyBorder="1" applyAlignment="1">
      <alignment horizontal="left"/>
    </xf>
    <xf numFmtId="0" fontId="7" fillId="7" borderId="9" xfId="0" applyFont="1" applyFill="1" applyBorder="1" applyAlignment="1" applyProtection="1">
      <alignment horizontal="left"/>
    </xf>
    <xf numFmtId="49" fontId="11" fillId="3" borderId="9" xfId="3" applyNumberFormat="1" applyFont="1" applyBorder="1" applyAlignment="1" applyProtection="1">
      <alignment horizontal="left"/>
    </xf>
    <xf numFmtId="0" fontId="0" fillId="36" borderId="9" xfId="0" applyFont="1" applyFill="1" applyBorder="1" applyAlignment="1">
      <alignment horizontal="left"/>
    </xf>
    <xf numFmtId="0" fontId="4" fillId="0" borderId="9" xfId="4" applyFont="1" applyFill="1" applyBorder="1" applyAlignment="1">
      <alignment horizontal="left"/>
    </xf>
    <xf numFmtId="49" fontId="0" fillId="8" borderId="9" xfId="0" applyNumberFormat="1" applyFont="1" applyFill="1" applyBorder="1" applyAlignment="1">
      <alignment horizontal="left"/>
    </xf>
    <xf numFmtId="0" fontId="4" fillId="0" borderId="9" xfId="4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0" fillId="0" borderId="9" xfId="0" applyBorder="1"/>
    <xf numFmtId="0" fontId="0" fillId="0" borderId="9" xfId="0" applyFont="1" applyFill="1" applyBorder="1" applyAlignment="1">
      <alignment horizontal="left"/>
    </xf>
    <xf numFmtId="0" fontId="33" fillId="0" borderId="9" xfId="0" applyFont="1" applyBorder="1" applyAlignment="1">
      <alignment horizontal="left"/>
    </xf>
    <xf numFmtId="0" fontId="4" fillId="0" borderId="22" xfId="4" applyFont="1" applyBorder="1" applyAlignment="1">
      <alignment horizontal="left"/>
    </xf>
    <xf numFmtId="0" fontId="4" fillId="0" borderId="18" xfId="4" applyFont="1" applyBorder="1" applyAlignment="1">
      <alignment horizontal="left"/>
    </xf>
    <xf numFmtId="0" fontId="4" fillId="0" borderId="12" xfId="4" applyFont="1" applyBorder="1" applyAlignment="1">
      <alignment horizontal="left"/>
    </xf>
    <xf numFmtId="0" fontId="14" fillId="0" borderId="9" xfId="4" applyFont="1" applyBorder="1" applyAlignment="1">
      <alignment horizontal="left"/>
    </xf>
    <xf numFmtId="0" fontId="40" fillId="0" borderId="9" xfId="4" applyFont="1" applyBorder="1" applyAlignment="1">
      <alignment horizontal="left"/>
    </xf>
    <xf numFmtId="0" fontId="0" fillId="0" borderId="9" xfId="0" applyBorder="1" applyAlignment="1">
      <alignment horizontal="left"/>
    </xf>
    <xf numFmtId="0" fontId="80" fillId="35" borderId="9" xfId="0" applyNumberFormat="1" applyFont="1" applyFill="1" applyBorder="1" applyAlignment="1">
      <alignment horizontal="left"/>
    </xf>
    <xf numFmtId="0" fontId="53" fillId="0" borderId="9" xfId="0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15" fillId="0" borderId="9" xfId="0" applyFont="1" applyBorder="1" applyAlignment="1">
      <alignment horizontal="left"/>
    </xf>
    <xf numFmtId="0" fontId="22" fillId="0" borderId="9" xfId="0" applyFont="1" applyBorder="1" applyAlignment="1">
      <alignment horizontal="left"/>
    </xf>
    <xf numFmtId="0" fontId="0" fillId="0" borderId="9" xfId="4" applyFont="1" applyBorder="1" applyAlignment="1">
      <alignment horizontal="left"/>
    </xf>
    <xf numFmtId="0" fontId="46" fillId="0" borderId="9" xfId="0" applyFont="1" applyBorder="1" applyAlignment="1">
      <alignment horizontal="left"/>
    </xf>
    <xf numFmtId="0" fontId="22" fillId="0" borderId="9" xfId="4" applyFont="1" applyBorder="1" applyAlignment="1">
      <alignment horizontal="left"/>
    </xf>
    <xf numFmtId="0" fontId="0" fillId="33" borderId="9" xfId="0" applyFont="1" applyFill="1" applyBorder="1" applyAlignment="1">
      <alignment horizontal="left"/>
    </xf>
    <xf numFmtId="0" fontId="0" fillId="0" borderId="9" xfId="4" applyFont="1" applyFill="1" applyBorder="1" applyAlignment="1">
      <alignment horizontal="left"/>
    </xf>
    <xf numFmtId="0" fontId="22" fillId="0" borderId="9" xfId="0" applyFont="1" applyFill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9" xfId="4" applyFont="1" applyBorder="1" applyAlignment="1">
      <alignment horizontal="left" vertical="top"/>
    </xf>
    <xf numFmtId="0" fontId="57" fillId="0" borderId="9" xfId="0" applyFont="1" applyBorder="1" applyAlignment="1">
      <alignment horizontal="left"/>
    </xf>
    <xf numFmtId="0" fontId="58" fillId="0" borderId="9" xfId="4" applyFont="1" applyBorder="1" applyAlignment="1">
      <alignment horizontal="left"/>
    </xf>
    <xf numFmtId="0" fontId="0" fillId="20" borderId="9" xfId="0" applyFont="1" applyFill="1" applyBorder="1" applyAlignment="1">
      <alignment horizontal="left"/>
    </xf>
    <xf numFmtId="0" fontId="5" fillId="0" borderId="9" xfId="4" applyFont="1" applyBorder="1" applyAlignment="1">
      <alignment horizontal="left"/>
    </xf>
    <xf numFmtId="0" fontId="58" fillId="0" borderId="9" xfId="0" applyFont="1" applyBorder="1" applyAlignment="1">
      <alignment horizontal="left"/>
    </xf>
    <xf numFmtId="0" fontId="15" fillId="0" borderId="9" xfId="4" applyFont="1" applyBorder="1" applyAlignment="1">
      <alignment horizontal="left"/>
    </xf>
    <xf numFmtId="0" fontId="2" fillId="0" borderId="9" xfId="4" applyFont="1" applyBorder="1" applyAlignment="1">
      <alignment horizontal="left"/>
    </xf>
    <xf numFmtId="0" fontId="53" fillId="0" borderId="9" xfId="4" applyFont="1" applyFill="1" applyBorder="1" applyAlignment="1">
      <alignment horizontal="left"/>
    </xf>
    <xf numFmtId="0" fontId="2" fillId="0" borderId="9" xfId="0" applyFont="1" applyFill="1" applyBorder="1" applyAlignment="1">
      <alignment horizontal="left"/>
    </xf>
    <xf numFmtId="0" fontId="57" fillId="0" borderId="9" xfId="4" applyFont="1" applyBorder="1" applyAlignment="1">
      <alignment horizontal="left"/>
    </xf>
    <xf numFmtId="0" fontId="53" fillId="0" borderId="9" xfId="4" applyFont="1" applyBorder="1" applyAlignment="1">
      <alignment horizontal="left"/>
    </xf>
    <xf numFmtId="0" fontId="2" fillId="0" borderId="9" xfId="4" applyFont="1" applyFill="1" applyBorder="1" applyAlignment="1">
      <alignment horizontal="left"/>
    </xf>
    <xf numFmtId="0" fontId="15" fillId="0" borderId="9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15" fillId="0" borderId="9" xfId="0" applyFont="1" applyBorder="1"/>
    <xf numFmtId="0" fontId="15" fillId="0" borderId="9" xfId="0" applyFont="1" applyFill="1" applyBorder="1" applyAlignment="1">
      <alignment horizontal="left" vertical="top"/>
    </xf>
    <xf numFmtId="0" fontId="15" fillId="15" borderId="9" xfId="4" applyFont="1" applyFill="1" applyBorder="1" applyAlignment="1">
      <alignment horizontal="left"/>
    </xf>
    <xf numFmtId="0" fontId="15" fillId="15" borderId="9" xfId="0" applyFont="1" applyFill="1" applyBorder="1" applyAlignment="1">
      <alignment horizontal="left"/>
    </xf>
    <xf numFmtId="0" fontId="15" fillId="0" borderId="9" xfId="4" applyFont="1" applyFill="1" applyBorder="1" applyAlignment="1">
      <alignment horizontal="left"/>
    </xf>
    <xf numFmtId="0" fontId="64" fillId="0" borderId="9" xfId="4" applyFont="1" applyFill="1" applyBorder="1" applyAlignment="1">
      <alignment horizontal="left"/>
    </xf>
    <xf numFmtId="0" fontId="15" fillId="0" borderId="9" xfId="0" applyFont="1" applyFill="1" applyBorder="1" applyAlignment="1"/>
    <xf numFmtId="0" fontId="15" fillId="0" borderId="9" xfId="0" applyFont="1" applyBorder="1" applyAlignment="1"/>
    <xf numFmtId="0" fontId="57" fillId="0" borderId="9" xfId="0" applyFont="1" applyBorder="1" applyAlignment="1"/>
    <xf numFmtId="0" fontId="64" fillId="0" borderId="9" xfId="0" applyFont="1" applyFill="1" applyBorder="1" applyAlignment="1">
      <alignment horizontal="left"/>
    </xf>
    <xf numFmtId="0" fontId="57" fillId="0" borderId="9" xfId="0" applyFont="1" applyBorder="1"/>
    <xf numFmtId="0" fontId="54" fillId="0" borderId="9" xfId="0" applyFont="1" applyBorder="1"/>
    <xf numFmtId="0" fontId="54" fillId="0" borderId="9" xfId="0" applyFont="1" applyFill="1" applyBorder="1"/>
    <xf numFmtId="0" fontId="72" fillId="0" borderId="9" xfId="0" applyFont="1" applyBorder="1" applyAlignment="1"/>
    <xf numFmtId="0" fontId="54" fillId="0" borderId="9" xfId="0" applyFont="1" applyBorder="1" applyAlignment="1">
      <alignment horizontal="left"/>
    </xf>
    <xf numFmtId="0" fontId="72" fillId="0" borderId="9" xfId="0" applyFont="1" applyFill="1" applyBorder="1" applyAlignment="1"/>
    <xf numFmtId="0" fontId="72" fillId="0" borderId="9" xfId="0" applyFont="1" applyFill="1" applyBorder="1" applyAlignment="1">
      <alignment horizontal="left"/>
    </xf>
    <xf numFmtId="0" fontId="72" fillId="0" borderId="9" xfId="0" applyFont="1" applyBorder="1" applyAlignment="1">
      <alignment horizontal="left"/>
    </xf>
    <xf numFmtId="0" fontId="41" fillId="0" borderId="9" xfId="0" applyFont="1" applyFill="1" applyBorder="1" applyAlignment="1">
      <alignment horizontal="left" vertical="top"/>
    </xf>
    <xf numFmtId="0" fontId="41" fillId="0" borderId="9" xfId="0" applyFont="1" applyFill="1" applyBorder="1" applyAlignment="1">
      <alignment horizontal="left"/>
    </xf>
    <xf numFmtId="0" fontId="82" fillId="0" borderId="9" xfId="0" applyFont="1" applyBorder="1" applyAlignment="1">
      <alignment horizontal="left"/>
    </xf>
    <xf numFmtId="49" fontId="56" fillId="35" borderId="9" xfId="0" applyNumberFormat="1" applyFont="1" applyFill="1" applyBorder="1" applyAlignment="1">
      <alignment horizontal="left"/>
    </xf>
    <xf numFmtId="0" fontId="77" fillId="0" borderId="9" xfId="0" applyFont="1" applyBorder="1" applyAlignment="1">
      <alignment horizontal="left"/>
    </xf>
    <xf numFmtId="0" fontId="56" fillId="0" borderId="9" xfId="4" applyFont="1" applyFill="1" applyBorder="1" applyAlignment="1">
      <alignment horizontal="left"/>
    </xf>
    <xf numFmtId="0" fontId="92" fillId="0" borderId="9" xfId="0" applyFont="1" applyFill="1" applyBorder="1" applyAlignment="1">
      <alignment horizontal="left"/>
    </xf>
    <xf numFmtId="0" fontId="96" fillId="36" borderId="9" xfId="0" applyFont="1" applyFill="1" applyBorder="1" applyAlignment="1">
      <alignment horizontal="left"/>
    </xf>
    <xf numFmtId="0" fontId="101" fillId="0" borderId="9" xfId="0" applyFont="1" applyFill="1" applyBorder="1" applyAlignment="1">
      <alignment horizontal="left"/>
    </xf>
    <xf numFmtId="49" fontId="96" fillId="8" borderId="9" xfId="0" applyNumberFormat="1" applyFont="1" applyFill="1" applyBorder="1" applyAlignment="1">
      <alignment horizontal="left"/>
    </xf>
    <xf numFmtId="0" fontId="103" fillId="0" borderId="9" xfId="4" applyFont="1" applyBorder="1" applyAlignment="1">
      <alignment horizontal="left"/>
    </xf>
    <xf numFmtId="0" fontId="99" fillId="0" borderId="9" xfId="0" applyFont="1" applyFill="1" applyBorder="1" applyAlignment="1">
      <alignment horizontal="left" vertical="top"/>
    </xf>
    <xf numFmtId="0" fontId="81" fillId="35" borderId="1" xfId="0" applyFont="1" applyFill="1" applyBorder="1"/>
    <xf numFmtId="0" fontId="22" fillId="36" borderId="1" xfId="0" applyFont="1" applyFill="1" applyBorder="1"/>
    <xf numFmtId="0" fontId="24" fillId="0" borderId="1" xfId="0" applyFont="1" applyFill="1" applyBorder="1"/>
    <xf numFmtId="49" fontId="2" fillId="8" borderId="1" xfId="0" applyNumberFormat="1" applyFont="1" applyFill="1" applyBorder="1"/>
    <xf numFmtId="0" fontId="43" fillId="0" borderId="1" xfId="0" applyFont="1" applyBorder="1"/>
    <xf numFmtId="0" fontId="61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0" fontId="107" fillId="0" borderId="0" xfId="0" applyFont="1" applyFill="1"/>
    <xf numFmtId="0" fontId="96" fillId="0" borderId="1" xfId="4" applyFont="1" applyFill="1" applyBorder="1" applyAlignment="1">
      <alignment horizontal="left"/>
    </xf>
    <xf numFmtId="0" fontId="96" fillId="0" borderId="1" xfId="0" applyNumberFormat="1" applyFont="1" applyFill="1" applyBorder="1" applyAlignment="1">
      <alignment horizontal="right"/>
    </xf>
    <xf numFmtId="16" fontId="96" fillId="0" borderId="1" xfId="0" applyNumberFormat="1" applyFont="1" applyFill="1" applyBorder="1"/>
    <xf numFmtId="174" fontId="96" fillId="0" borderId="1" xfId="0" applyNumberFormat="1" applyFont="1" applyFill="1" applyBorder="1"/>
    <xf numFmtId="2" fontId="105" fillId="0" borderId="1" xfId="0" applyNumberFormat="1" applyFont="1" applyFill="1" applyBorder="1" applyAlignment="1"/>
    <xf numFmtId="0" fontId="96" fillId="0" borderId="1" xfId="0" applyFont="1" applyFill="1" applyBorder="1" applyAlignment="1">
      <alignment horizontal="right"/>
    </xf>
    <xf numFmtId="0" fontId="105" fillId="0" borderId="1" xfId="0" applyFont="1" applyFill="1" applyBorder="1" applyAlignment="1">
      <alignment horizontal="left"/>
    </xf>
    <xf numFmtId="0" fontId="107" fillId="0" borderId="1" xfId="0" applyFont="1" applyFill="1" applyBorder="1" applyAlignment="1">
      <alignment horizontal="left"/>
    </xf>
    <xf numFmtId="0" fontId="107" fillId="0" borderId="0" xfId="0" applyFont="1" applyFill="1" applyAlignment="1">
      <alignment horizontal="left"/>
    </xf>
    <xf numFmtId="0" fontId="107" fillId="0" borderId="1" xfId="0" applyFont="1" applyFill="1" applyBorder="1"/>
    <xf numFmtId="0" fontId="107" fillId="0" borderId="1" xfId="0" applyFont="1" applyFill="1" applyBorder="1" applyAlignment="1"/>
    <xf numFmtId="0" fontId="0" fillId="0" borderId="0" xfId="0" applyAlignment="1">
      <alignment horizontal="center"/>
    </xf>
    <xf numFmtId="0" fontId="109" fillId="0" borderId="1" xfId="0" applyFont="1" applyFill="1" applyBorder="1" applyAlignment="1">
      <alignment horizontal="left"/>
    </xf>
    <xf numFmtId="0" fontId="109" fillId="0" borderId="1" xfId="0" applyFont="1" applyFill="1" applyBorder="1" applyAlignment="1"/>
    <xf numFmtId="14" fontId="96" fillId="0" borderId="1" xfId="0" applyNumberFormat="1" applyFont="1" applyFill="1" applyBorder="1" applyAlignment="1">
      <alignment horizontal="left"/>
    </xf>
    <xf numFmtId="0" fontId="109" fillId="0" borderId="1" xfId="0" applyFont="1" applyBorder="1" applyAlignment="1">
      <alignment horizontal="left"/>
    </xf>
    <xf numFmtId="0" fontId="109" fillId="0" borderId="1" xfId="0" applyFont="1" applyBorder="1" applyAlignment="1"/>
    <xf numFmtId="14" fontId="96" fillId="0" borderId="1" xfId="0" applyNumberFormat="1" applyFont="1" applyBorder="1" applyAlignment="1">
      <alignment horizontal="left"/>
    </xf>
    <xf numFmtId="0" fontId="99" fillId="0" borderId="0" xfId="0" applyFont="1" applyBorder="1"/>
    <xf numFmtId="0" fontId="109" fillId="0" borderId="0" xfId="0" applyFont="1" applyFill="1" applyBorder="1" applyAlignment="1">
      <alignment horizontal="left"/>
    </xf>
    <xf numFmtId="0" fontId="97" fillId="0" borderId="1" xfId="0" applyFont="1" applyFill="1" applyBorder="1" applyAlignment="1">
      <alignment horizontal="left"/>
    </xf>
    <xf numFmtId="14" fontId="96" fillId="0" borderId="1" xfId="0" applyNumberFormat="1" applyFont="1" applyBorder="1" applyAlignment="1">
      <alignment horizontal="left"/>
    </xf>
    <xf numFmtId="0" fontId="96" fillId="0" borderId="1" xfId="0" applyNumberFormat="1" applyFont="1" applyFill="1" applyBorder="1" applyAlignment="1"/>
    <xf numFmtId="4" fontId="96" fillId="0" borderId="1" xfId="0" applyNumberFormat="1" applyFont="1" applyBorder="1"/>
    <xf numFmtId="2" fontId="96" fillId="0" borderId="1" xfId="0" applyNumberFormat="1" applyFont="1" applyBorder="1"/>
    <xf numFmtId="0" fontId="96" fillId="39" borderId="1" xfId="0" applyFont="1" applyFill="1" applyBorder="1" applyAlignment="1"/>
    <xf numFmtId="14" fontId="96" fillId="0" borderId="1" xfId="0" applyNumberFormat="1" applyFont="1" applyBorder="1" applyAlignment="1">
      <alignment horizontal="left"/>
    </xf>
    <xf numFmtId="0" fontId="103" fillId="0" borderId="1" xfId="0" applyFont="1" applyFill="1" applyBorder="1" applyAlignment="1"/>
    <xf numFmtId="1" fontId="96" fillId="0" borderId="1" xfId="0" applyNumberFormat="1" applyFont="1" applyFill="1" applyBorder="1" applyAlignment="1">
      <alignment horizontal="center" vertical="top"/>
    </xf>
    <xf numFmtId="172" fontId="96" fillId="0" borderId="1" xfId="0" applyNumberFormat="1" applyFont="1" applyFill="1" applyBorder="1" applyAlignment="1">
      <alignment horizontal="left" vertical="top"/>
    </xf>
    <xf numFmtId="2" fontId="105" fillId="0" borderId="1" xfId="0" applyNumberFormat="1" applyFont="1" applyFill="1" applyBorder="1"/>
    <xf numFmtId="16" fontId="96" fillId="0" borderId="1" xfId="0" applyNumberFormat="1" applyFont="1" applyFill="1" applyBorder="1" applyAlignment="1">
      <alignment horizontal="center"/>
    </xf>
    <xf numFmtId="0" fontId="96" fillId="0" borderId="0" xfId="0" applyFont="1" applyFill="1"/>
    <xf numFmtId="0" fontId="105" fillId="0" borderId="1" xfId="0" applyFont="1" applyFill="1" applyBorder="1" applyAlignment="1">
      <alignment horizontal="center"/>
    </xf>
    <xf numFmtId="174" fontId="105" fillId="0" borderId="1" xfId="0" applyNumberFormat="1" applyFont="1" applyFill="1" applyBorder="1" applyAlignment="1">
      <alignment horizontal="center"/>
    </xf>
    <xf numFmtId="172" fontId="105" fillId="0" borderId="1" xfId="0" applyNumberFormat="1" applyFont="1" applyFill="1" applyBorder="1" applyAlignment="1">
      <alignment horizontal="left"/>
    </xf>
    <xf numFmtId="0" fontId="105" fillId="0" borderId="1" xfId="0" applyFont="1" applyFill="1" applyBorder="1" applyAlignment="1"/>
    <xf numFmtId="0" fontId="105" fillId="0" borderId="1" xfId="0" applyFont="1" applyFill="1" applyBorder="1"/>
    <xf numFmtId="170" fontId="105" fillId="0" borderId="1" xfId="0" applyNumberFormat="1" applyFont="1" applyFill="1" applyBorder="1"/>
    <xf numFmtId="0" fontId="105" fillId="0" borderId="1" xfId="0" applyNumberFormat="1" applyFont="1" applyFill="1" applyBorder="1" applyAlignment="1">
      <alignment horizontal="right" wrapText="1"/>
    </xf>
    <xf numFmtId="0" fontId="109" fillId="0" borderId="1" xfId="0" applyFont="1" applyFill="1" applyBorder="1"/>
    <xf numFmtId="0" fontId="97" fillId="0" borderId="1" xfId="4" applyFont="1" applyFill="1" applyBorder="1" applyAlignment="1">
      <alignment horizontal="left"/>
    </xf>
    <xf numFmtId="0" fontId="110" fillId="0" borderId="1" xfId="0" applyFont="1" applyFill="1" applyBorder="1" applyAlignment="1">
      <alignment horizontal="left"/>
    </xf>
    <xf numFmtId="0" fontId="110" fillId="0" borderId="1" xfId="0" applyFont="1" applyFill="1" applyBorder="1" applyAlignment="1">
      <alignment horizontal="left" vertical="top"/>
    </xf>
    <xf numFmtId="170" fontId="97" fillId="0" borderId="1" xfId="0" applyNumberFormat="1" applyFont="1" applyFill="1" applyBorder="1"/>
    <xf numFmtId="14" fontId="96" fillId="0" borderId="1" xfId="0" applyNumberFormat="1" applyFont="1" applyFill="1" applyBorder="1" applyAlignment="1">
      <alignment horizontal="left"/>
    </xf>
    <xf numFmtId="0" fontId="105" fillId="0" borderId="1" xfId="0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center"/>
    </xf>
    <xf numFmtId="14" fontId="105" fillId="0" borderId="1" xfId="0" applyNumberFormat="1" applyFont="1" applyFill="1" applyBorder="1" applyAlignment="1">
      <alignment horizontal="left"/>
    </xf>
    <xf numFmtId="14" fontId="96" fillId="0" borderId="1" xfId="0" applyNumberFormat="1" applyFont="1" applyFill="1" applyBorder="1" applyAlignment="1">
      <alignment horizontal="left"/>
    </xf>
    <xf numFmtId="0" fontId="0" fillId="33" borderId="1" xfId="0" applyNumberFormat="1" applyFill="1" applyBorder="1"/>
    <xf numFmtId="0" fontId="96" fillId="33" borderId="1" xfId="0" applyNumberFormat="1" applyFont="1" applyFill="1" applyBorder="1" applyAlignment="1">
      <alignment horizontal="left"/>
    </xf>
    <xf numFmtId="0" fontId="96" fillId="33" borderId="1" xfId="0" applyFont="1" applyFill="1" applyBorder="1" applyAlignment="1" applyProtection="1">
      <alignment horizontal="right"/>
    </xf>
    <xf numFmtId="0" fontId="96" fillId="33" borderId="1" xfId="0" applyFont="1" applyFill="1" applyBorder="1" applyAlignment="1" applyProtection="1"/>
    <xf numFmtId="0" fontId="96" fillId="33" borderId="1" xfId="0" applyFont="1" applyFill="1" applyBorder="1" applyAlignment="1" applyProtection="1">
      <alignment horizontal="center"/>
    </xf>
    <xf numFmtId="174" fontId="96" fillId="33" borderId="1" xfId="0" applyNumberFormat="1" applyFont="1" applyFill="1" applyBorder="1" applyAlignment="1" applyProtection="1">
      <alignment horizontal="center"/>
    </xf>
    <xf numFmtId="1" fontId="95" fillId="33" borderId="1" xfId="0" applyNumberFormat="1" applyFont="1" applyFill="1" applyBorder="1" applyAlignment="1">
      <alignment horizontal="left"/>
    </xf>
    <xf numFmtId="174" fontId="95" fillId="33" borderId="1" xfId="0" applyNumberFormat="1" applyFont="1" applyFill="1" applyBorder="1" applyAlignment="1">
      <alignment horizontal="center"/>
    </xf>
    <xf numFmtId="172" fontId="95" fillId="33" borderId="1" xfId="0" applyNumberFormat="1" applyFont="1" applyFill="1" applyBorder="1" applyAlignment="1">
      <alignment horizontal="left"/>
    </xf>
    <xf numFmtId="0" fontId="95" fillId="33" borderId="1" xfId="0" applyNumberFormat="1" applyFont="1" applyFill="1" applyBorder="1" applyAlignment="1"/>
    <xf numFmtId="2" fontId="95" fillId="33" borderId="1" xfId="0" applyNumberFormat="1" applyFont="1" applyFill="1" applyBorder="1" applyAlignment="1"/>
    <xf numFmtId="0" fontId="99" fillId="0" borderId="1" xfId="0" applyNumberFormat="1" applyFont="1" applyFill="1" applyBorder="1"/>
    <xf numFmtId="0" fontId="103" fillId="0" borderId="1" xfId="0" applyNumberFormat="1" applyFont="1" applyFill="1" applyBorder="1" applyAlignment="1">
      <alignment horizontal="left"/>
    </xf>
    <xf numFmtId="0" fontId="105" fillId="0" borderId="1" xfId="0" applyFont="1" applyFill="1" applyBorder="1" applyAlignment="1" applyProtection="1"/>
    <xf numFmtId="0" fontId="103" fillId="0" borderId="1" xfId="0" applyFont="1" applyFill="1" applyBorder="1" applyAlignment="1" applyProtection="1"/>
    <xf numFmtId="0" fontId="103" fillId="0" borderId="1" xfId="0" applyFont="1" applyFill="1" applyBorder="1" applyAlignment="1" applyProtection="1">
      <alignment horizontal="center"/>
    </xf>
    <xf numFmtId="0" fontId="96" fillId="0" borderId="1" xfId="0" applyNumberFormat="1" applyFont="1" applyFill="1" applyBorder="1" applyAlignment="1">
      <alignment horizontal="left"/>
    </xf>
    <xf numFmtId="0" fontId="102" fillId="0" borderId="1" xfId="0" applyNumberFormat="1" applyFont="1" applyFill="1" applyBorder="1" applyAlignment="1"/>
    <xf numFmtId="0" fontId="0" fillId="0" borderId="1" xfId="0" applyNumberFormat="1" applyFill="1" applyBorder="1"/>
    <xf numFmtId="0" fontId="105" fillId="0" borderId="1" xfId="0" applyFont="1" applyFill="1" applyBorder="1" applyAlignment="1" applyProtection="1">
      <alignment horizontal="left"/>
    </xf>
    <xf numFmtId="0" fontId="96" fillId="0" borderId="1" xfId="0" applyFont="1" applyFill="1" applyBorder="1" applyAlignment="1" applyProtection="1"/>
    <xf numFmtId="0" fontId="96" fillId="0" borderId="1" xfId="0" applyNumberFormat="1" applyFont="1" applyFill="1" applyBorder="1" applyAlignment="1">
      <alignment horizontal="center"/>
    </xf>
    <xf numFmtId="0" fontId="104" fillId="0" borderId="1" xfId="0" applyNumberFormat="1" applyFont="1" applyFill="1" applyBorder="1" applyAlignment="1">
      <alignment horizontal="left" vertical="top"/>
    </xf>
    <xf numFmtId="0" fontId="105" fillId="0" borderId="1" xfId="0" applyNumberFormat="1" applyFont="1" applyFill="1" applyBorder="1" applyAlignment="1"/>
    <xf numFmtId="174" fontId="105" fillId="0" borderId="1" xfId="0" applyNumberFormat="1" applyFont="1" applyFill="1" applyBorder="1" applyAlignment="1" applyProtection="1">
      <alignment horizontal="center"/>
    </xf>
    <xf numFmtId="0" fontId="105" fillId="0" borderId="1" xfId="0" applyFont="1" applyFill="1" applyBorder="1" applyAlignment="1" applyProtection="1">
      <alignment horizontal="center"/>
    </xf>
    <xf numFmtId="0" fontId="105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alignment horizontal="left"/>
    </xf>
    <xf numFmtId="0" fontId="96" fillId="0" borderId="1" xfId="0" applyNumberFormat="1" applyFont="1" applyBorder="1" applyAlignment="1">
      <alignment horizontal="center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center"/>
    </xf>
    <xf numFmtId="0" fontId="103" fillId="0" borderId="1" xfId="0" applyFont="1" applyFill="1" applyBorder="1" applyAlignment="1">
      <alignment horizontal="left" vertical="top"/>
    </xf>
    <xf numFmtId="0" fontId="104" fillId="0" borderId="1" xfId="0" applyFont="1" applyFill="1" applyBorder="1" applyAlignment="1" applyProtection="1">
      <alignment horizontal="left"/>
    </xf>
    <xf numFmtId="0" fontId="103" fillId="0" borderId="24" xfId="4" applyFont="1" applyBorder="1"/>
    <xf numFmtId="0" fontId="103" fillId="0" borderId="24" xfId="4" applyFont="1" applyBorder="1" applyAlignment="1">
      <alignment horizontal="left"/>
    </xf>
    <xf numFmtId="0" fontId="103" fillId="0" borderId="27" xfId="4" applyFont="1" applyFill="1" applyBorder="1" applyAlignment="1">
      <alignment horizontal="left"/>
    </xf>
    <xf numFmtId="0" fontId="103" fillId="0" borderId="24" xfId="4" applyFont="1" applyFill="1" applyBorder="1" applyAlignment="1">
      <alignment horizontal="left"/>
    </xf>
    <xf numFmtId="0" fontId="103" fillId="0" borderId="24" xfId="4" applyFont="1" applyFill="1" applyBorder="1"/>
    <xf numFmtId="0" fontId="96" fillId="0" borderId="24" xfId="4" applyFont="1" applyFill="1" applyBorder="1"/>
    <xf numFmtId="0" fontId="99" fillId="0" borderId="24" xfId="0" applyFont="1" applyBorder="1" applyAlignment="1">
      <alignment horizontal="left"/>
    </xf>
    <xf numFmtId="0" fontId="96" fillId="0" borderId="27" xfId="4" applyFont="1" applyFill="1" applyBorder="1" applyAlignment="1">
      <alignment horizontal="left"/>
    </xf>
    <xf numFmtId="0" fontId="99" fillId="0" borderId="24" xfId="0" applyFont="1" applyFill="1" applyBorder="1" applyAlignment="1">
      <alignment horizontal="left"/>
    </xf>
    <xf numFmtId="0" fontId="99" fillId="0" borderId="24" xfId="0" applyFont="1" applyBorder="1" applyAlignment="1"/>
    <xf numFmtId="0" fontId="99" fillId="0" borderId="0" xfId="0" applyFont="1" applyFill="1" applyBorder="1" applyAlignment="1">
      <alignment horizontal="left"/>
    </xf>
    <xf numFmtId="0" fontId="99" fillId="0" borderId="0" xfId="0" applyFont="1" applyBorder="1" applyAlignment="1">
      <alignment horizontal="left"/>
    </xf>
    <xf numFmtId="14" fontId="96" fillId="0" borderId="1" xfId="0" applyNumberFormat="1" applyFont="1" applyBorder="1" applyAlignment="1">
      <alignment horizontal="left"/>
    </xf>
    <xf numFmtId="0" fontId="103" fillId="0" borderId="1" xfId="0" applyFont="1" applyFill="1" applyBorder="1" applyAlignment="1">
      <alignment horizontal="right"/>
    </xf>
    <xf numFmtId="0" fontId="96" fillId="33" borderId="1" xfId="0" applyFont="1" applyFill="1" applyBorder="1" applyAlignment="1">
      <alignment horizontal="right"/>
    </xf>
    <xf numFmtId="0" fontId="96" fillId="33" borderId="1" xfId="0" applyFont="1" applyFill="1" applyBorder="1" applyAlignment="1"/>
    <xf numFmtId="0" fontId="96" fillId="33" borderId="1" xfId="0" applyFont="1" applyFill="1" applyBorder="1" applyAlignment="1">
      <alignment horizontal="center"/>
    </xf>
    <xf numFmtId="174" fontId="96" fillId="33" borderId="1" xfId="0" applyNumberFormat="1" applyFont="1" applyFill="1" applyBorder="1" applyAlignment="1">
      <alignment horizontal="center"/>
    </xf>
    <xf numFmtId="0" fontId="95" fillId="33" borderId="1" xfId="0" applyFont="1" applyFill="1" applyBorder="1" applyAlignment="1"/>
    <xf numFmtId="14" fontId="105" fillId="0" borderId="1" xfId="0" applyNumberFormat="1" applyFont="1" applyBorder="1" applyAlignment="1">
      <alignment horizontal="left"/>
    </xf>
    <xf numFmtId="14" fontId="105" fillId="0" borderId="1" xfId="0" applyNumberFormat="1" applyFont="1" applyFill="1" applyBorder="1" applyAlignment="1">
      <alignment horizontal="left"/>
    </xf>
    <xf numFmtId="14" fontId="96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2" fillId="0" borderId="1" xfId="0" applyFont="1" applyBorder="1" applyAlignment="1">
      <alignment horizontal="left"/>
    </xf>
    <xf numFmtId="0" fontId="109" fillId="0" borderId="1" xfId="0" applyFont="1" applyBorder="1" applyAlignment="1">
      <alignment horizontal="center"/>
    </xf>
    <xf numFmtId="0" fontId="99" fillId="0" borderId="24" xfId="0" applyFont="1" applyBorder="1" applyAlignment="1">
      <alignment horizontal="center"/>
    </xf>
    <xf numFmtId="0" fontId="22" fillId="36" borderId="1" xfId="4" applyFont="1" applyFill="1" applyBorder="1" applyAlignment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33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10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8" xfId="4" applyFont="1" applyBorder="1" applyAlignment="1">
      <alignment horizontal="center"/>
    </xf>
    <xf numFmtId="0" fontId="4" fillId="0" borderId="11" xfId="4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0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43" fillId="0" borderId="1" xfId="0" applyFont="1" applyBorder="1" applyAlignment="1" applyProtection="1">
      <alignment horizontal="center"/>
    </xf>
    <xf numFmtId="0" fontId="46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0" fontId="15" fillId="0" borderId="0" xfId="0" applyFont="1" applyAlignment="1" applyProtection="1">
      <alignment horizontal="center"/>
    </xf>
    <xf numFmtId="0" fontId="15" fillId="0" borderId="1" xfId="0" applyFont="1" applyBorder="1" applyAlignment="1" applyProtection="1">
      <alignment horizontal="center"/>
    </xf>
    <xf numFmtId="0" fontId="47" fillId="0" borderId="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2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47" fillId="0" borderId="1" xfId="0" applyFont="1" applyBorder="1" applyAlignment="1" applyProtection="1">
      <alignment horizontal="center"/>
    </xf>
    <xf numFmtId="0" fontId="47" fillId="0" borderId="1" xfId="4" applyFont="1" applyBorder="1" applyAlignment="1">
      <alignment horizontal="center"/>
    </xf>
    <xf numFmtId="0" fontId="47" fillId="0" borderId="1" xfId="0" applyFont="1" applyFill="1" applyBorder="1" applyAlignment="1" applyProtection="1">
      <alignment horizontal="center"/>
    </xf>
    <xf numFmtId="0" fontId="22" fillId="0" borderId="1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0" fontId="58" fillId="0" borderId="1" xfId="4" applyFont="1" applyBorder="1" applyAlignment="1">
      <alignment horizontal="center"/>
    </xf>
    <xf numFmtId="0" fontId="19" fillId="0" borderId="1" xfId="0" applyFont="1" applyBorder="1" applyAlignment="1" applyProtection="1">
      <alignment horizontal="center"/>
    </xf>
    <xf numFmtId="0" fontId="54" fillId="0" borderId="1" xfId="0" applyFont="1" applyBorder="1" applyAlignment="1" applyProtection="1">
      <alignment horizontal="center"/>
    </xf>
    <xf numFmtId="0" fontId="47" fillId="0" borderId="0" xfId="0" applyFont="1" applyFill="1" applyAlignment="1">
      <alignment horizontal="center"/>
    </xf>
    <xf numFmtId="0" fontId="47" fillId="0" borderId="0" xfId="0" applyFont="1" applyAlignment="1">
      <alignment horizontal="center"/>
    </xf>
    <xf numFmtId="0" fontId="58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57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3" fillId="0" borderId="1" xfId="4" applyFont="1" applyFill="1" applyBorder="1" applyAlignment="1">
      <alignment horizontal="center"/>
    </xf>
    <xf numFmtId="0" fontId="59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53" fillId="0" borderId="1" xfId="4" applyFont="1" applyBorder="1" applyAlignment="1">
      <alignment horizontal="center"/>
    </xf>
    <xf numFmtId="0" fontId="64" fillId="0" borderId="1" xfId="0" applyFont="1" applyFill="1" applyBorder="1" applyAlignment="1">
      <alignment horizontal="center"/>
    </xf>
    <xf numFmtId="0" fontId="64" fillId="0" borderId="0" xfId="0" applyFont="1" applyFill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54" fillId="0" borderId="8" xfId="0" applyFont="1" applyBorder="1" applyAlignment="1">
      <alignment horizontal="center"/>
    </xf>
    <xf numFmtId="0" fontId="63" fillId="0" borderId="1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54" fillId="0" borderId="8" xfId="0" applyFont="1" applyFill="1" applyBorder="1" applyAlignment="1">
      <alignment horizontal="center"/>
    </xf>
    <xf numFmtId="0" fontId="15" fillId="0" borderId="8" xfId="0" applyFont="1" applyFill="1" applyBorder="1" applyAlignment="1">
      <alignment horizontal="center"/>
    </xf>
    <xf numFmtId="0" fontId="68" fillId="0" borderId="0" xfId="0" applyFont="1" applyFill="1" applyAlignment="1">
      <alignment horizontal="center"/>
    </xf>
    <xf numFmtId="0" fontId="15" fillId="15" borderId="1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5" fillId="18" borderId="1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58" fillId="0" borderId="1" xfId="0" applyFont="1" applyFill="1" applyBorder="1" applyAlignment="1">
      <alignment horizontal="center"/>
    </xf>
    <xf numFmtId="0" fontId="87" fillId="0" borderId="1" xfId="0" applyFont="1" applyFill="1" applyBorder="1" applyAlignment="1">
      <alignment horizontal="center"/>
    </xf>
    <xf numFmtId="0" fontId="99" fillId="0" borderId="1" xfId="4" applyFont="1" applyBorder="1" applyAlignment="1">
      <alignment horizontal="center"/>
    </xf>
    <xf numFmtId="0" fontId="99" fillId="0" borderId="1" xfId="0" applyFont="1" applyFill="1" applyBorder="1" applyAlignment="1">
      <alignment horizontal="center" vertical="top"/>
    </xf>
    <xf numFmtId="0" fontId="96" fillId="0" borderId="1" xfId="4" applyFont="1" applyFill="1" applyBorder="1" applyAlignment="1">
      <alignment horizontal="center"/>
    </xf>
    <xf numFmtId="0" fontId="107" fillId="0" borderId="1" xfId="0" applyFont="1" applyFill="1" applyBorder="1" applyAlignment="1">
      <alignment horizontal="center"/>
    </xf>
    <xf numFmtId="0" fontId="109" fillId="0" borderId="1" xfId="0" applyFont="1" applyFill="1" applyBorder="1" applyAlignment="1">
      <alignment horizontal="center"/>
    </xf>
    <xf numFmtId="0" fontId="99" fillId="0" borderId="0" xfId="0" applyFont="1" applyFill="1" applyAlignment="1">
      <alignment horizontal="center"/>
    </xf>
    <xf numFmtId="0" fontId="99" fillId="0" borderId="27" xfId="0" applyFont="1" applyFill="1" applyBorder="1" applyAlignment="1">
      <alignment horizontal="left"/>
    </xf>
    <xf numFmtId="0" fontId="99" fillId="0" borderId="24" xfId="0" applyFont="1" applyFill="1" applyBorder="1"/>
    <xf numFmtId="0" fontId="99" fillId="0" borderId="24" xfId="0" applyFont="1" applyFill="1" applyBorder="1" applyAlignment="1"/>
    <xf numFmtId="0" fontId="96" fillId="0" borderId="24" xfId="0" applyFont="1" applyFill="1" applyBorder="1" applyAlignment="1">
      <alignment horizontal="left"/>
    </xf>
    <xf numFmtId="0" fontId="99" fillId="0" borderId="0" xfId="0" applyFont="1" applyFill="1" applyBorder="1" applyAlignment="1"/>
    <xf numFmtId="0" fontId="103" fillId="0" borderId="27" xfId="0" applyFont="1" applyFill="1" applyBorder="1" applyAlignment="1">
      <alignment horizontal="left"/>
    </xf>
    <xf numFmtId="0" fontId="99" fillId="0" borderId="24" xfId="0" applyFont="1" applyFill="1" applyBorder="1" applyAlignment="1">
      <alignment horizontal="center"/>
    </xf>
    <xf numFmtId="0" fontId="99" fillId="0" borderId="24" xfId="0" applyFont="1" applyFill="1" applyBorder="1" applyAlignment="1">
      <alignment horizontal="left" vertical="top"/>
    </xf>
    <xf numFmtId="0" fontId="105" fillId="0" borderId="0" xfId="0" applyFont="1" applyBorder="1" applyAlignment="1">
      <alignment horizontal="left"/>
    </xf>
    <xf numFmtId="0" fontId="99" fillId="0" borderId="28" xfId="0" applyFont="1" applyBorder="1" applyAlignment="1">
      <alignment horizontal="left"/>
    </xf>
    <xf numFmtId="0" fontId="99" fillId="0" borderId="28" xfId="0" applyFont="1" applyFill="1" applyBorder="1" applyAlignment="1">
      <alignment horizontal="left"/>
    </xf>
    <xf numFmtId="0" fontId="0" fillId="0" borderId="23" xfId="0" applyBorder="1"/>
    <xf numFmtId="0" fontId="99" fillId="0" borderId="17" xfId="0" applyFont="1" applyFill="1" applyBorder="1" applyAlignment="1">
      <alignment horizontal="left"/>
    </xf>
    <xf numFmtId="0" fontId="97" fillId="0" borderId="8" xfId="0" applyFont="1" applyFill="1" applyBorder="1" applyAlignment="1">
      <alignment horizontal="left"/>
    </xf>
    <xf numFmtId="0" fontId="99" fillId="0" borderId="30" xfId="0" applyFont="1" applyFill="1" applyBorder="1" applyAlignment="1">
      <alignment horizontal="left" vertical="top"/>
    </xf>
    <xf numFmtId="0" fontId="103" fillId="0" borderId="29" xfId="0" applyFont="1" applyFill="1" applyBorder="1" applyAlignment="1">
      <alignment horizontal="left"/>
    </xf>
    <xf numFmtId="0" fontId="99" fillId="0" borderId="30" xfId="0" applyFont="1" applyFill="1" applyBorder="1" applyAlignment="1"/>
    <xf numFmtId="0" fontId="99" fillId="0" borderId="30" xfId="0" applyFont="1" applyFill="1" applyBorder="1" applyAlignment="1">
      <alignment horizontal="center"/>
    </xf>
    <xf numFmtId="174" fontId="96" fillId="0" borderId="8" xfId="0" applyNumberFormat="1" applyFont="1" applyFill="1" applyBorder="1" applyAlignment="1">
      <alignment horizontal="center"/>
    </xf>
    <xf numFmtId="0" fontId="96" fillId="0" borderId="8" xfId="0" applyFont="1" applyFill="1" applyBorder="1" applyAlignment="1">
      <alignment horizontal="center"/>
    </xf>
    <xf numFmtId="0" fontId="96" fillId="0" borderId="8" xfId="0" applyFont="1" applyFill="1" applyBorder="1" applyAlignment="1">
      <alignment horizontal="left"/>
    </xf>
    <xf numFmtId="1" fontId="96" fillId="0" borderId="8" xfId="0" applyNumberFormat="1" applyFont="1" applyFill="1" applyBorder="1" applyAlignment="1">
      <alignment horizontal="center"/>
    </xf>
    <xf numFmtId="172" fontId="105" fillId="0" borderId="8" xfId="0" applyNumberFormat="1" applyFont="1" applyFill="1" applyBorder="1" applyAlignment="1">
      <alignment horizontal="left"/>
    </xf>
    <xf numFmtId="0" fontId="96" fillId="0" borderId="8" xfId="0" applyFont="1" applyFill="1" applyBorder="1" applyAlignment="1"/>
    <xf numFmtId="0" fontId="105" fillId="0" borderId="8" xfId="0" applyFont="1" applyFill="1" applyBorder="1" applyAlignment="1"/>
    <xf numFmtId="2" fontId="96" fillId="0" borderId="8" xfId="0" applyNumberFormat="1" applyFont="1" applyFill="1" applyBorder="1" applyAlignment="1"/>
    <xf numFmtId="168" fontId="96" fillId="0" borderId="8" xfId="0" applyNumberFormat="1" applyFont="1" applyFill="1" applyBorder="1" applyAlignment="1"/>
    <xf numFmtId="14" fontId="96" fillId="0" borderId="8" xfId="0" applyNumberFormat="1" applyFont="1" applyFill="1" applyBorder="1" applyAlignment="1">
      <alignment horizontal="left"/>
    </xf>
    <xf numFmtId="0" fontId="96" fillId="0" borderId="8" xfId="0" applyFont="1" applyFill="1" applyBorder="1"/>
    <xf numFmtId="170" fontId="96" fillId="0" borderId="8" xfId="0" applyNumberFormat="1" applyFont="1" applyFill="1" applyBorder="1"/>
    <xf numFmtId="0" fontId="96" fillId="0" borderId="8" xfId="0" applyNumberFormat="1" applyFont="1" applyFill="1" applyBorder="1" applyAlignment="1">
      <alignment horizontal="right" wrapText="1"/>
    </xf>
    <xf numFmtId="0" fontId="103" fillId="0" borderId="28" xfId="0" applyFont="1" applyFill="1" applyBorder="1" applyAlignment="1">
      <alignment horizontal="left"/>
    </xf>
    <xf numFmtId="0" fontId="109" fillId="0" borderId="24" xfId="0" applyFont="1" applyFill="1" applyBorder="1" applyAlignment="1">
      <alignment horizontal="left"/>
    </xf>
    <xf numFmtId="0" fontId="109" fillId="0" borderId="24" xfId="0" applyFont="1" applyFill="1" applyBorder="1" applyAlignment="1"/>
    <xf numFmtId="0" fontId="99" fillId="0" borderId="0" xfId="0" applyFont="1" applyFill="1" applyBorder="1" applyAlignment="1">
      <alignment horizontal="center"/>
    </xf>
    <xf numFmtId="0" fontId="109" fillId="0" borderId="28" xfId="0" applyFont="1" applyFill="1" applyBorder="1" applyAlignment="1">
      <alignment horizontal="left"/>
    </xf>
    <xf numFmtId="0" fontId="103" fillId="0" borderId="24" xfId="0" applyFont="1" applyFill="1" applyBorder="1" applyAlignment="1">
      <alignment horizontal="left"/>
    </xf>
    <xf numFmtId="0" fontId="103" fillId="0" borderId="24" xfId="0" applyFont="1" applyFill="1" applyBorder="1" applyAlignment="1"/>
    <xf numFmtId="0" fontId="103" fillId="0" borderId="24" xfId="0" applyFont="1" applyFill="1" applyBorder="1" applyAlignment="1">
      <alignment horizontal="center"/>
    </xf>
    <xf numFmtId="0" fontId="99" fillId="0" borderId="0" xfId="0" applyFont="1" applyFill="1" applyBorder="1"/>
    <xf numFmtId="0" fontId="103" fillId="0" borderId="0" xfId="0" applyFont="1" applyFill="1" applyBorder="1" applyAlignment="1">
      <alignment horizontal="left"/>
    </xf>
    <xf numFmtId="0" fontId="103" fillId="0" borderId="0" xfId="0" applyFont="1" applyFill="1" applyBorder="1" applyAlignment="1"/>
    <xf numFmtId="0" fontId="96" fillId="0" borderId="28" xfId="0" applyFont="1" applyFill="1" applyBorder="1" applyAlignment="1">
      <alignment horizontal="left"/>
    </xf>
    <xf numFmtId="14" fontId="96" fillId="0" borderId="1" xfId="0" applyNumberFormat="1" applyFont="1" applyFill="1" applyBorder="1" applyAlignment="1">
      <alignment horizontal="left"/>
    </xf>
    <xf numFmtId="14" fontId="96" fillId="0" borderId="1" xfId="0" applyNumberFormat="1" applyFont="1" applyFill="1" applyBorder="1" applyAlignment="1">
      <alignment horizontal="left"/>
    </xf>
    <xf numFmtId="0" fontId="96" fillId="0" borderId="0" xfId="0" applyFont="1" applyBorder="1" applyAlignment="1">
      <alignment horizontal="left"/>
    </xf>
    <xf numFmtId="0" fontId="96" fillId="0" borderId="0" xfId="0" applyFont="1" applyBorder="1" applyAlignment="1"/>
    <xf numFmtId="0" fontId="96" fillId="0" borderId="0" xfId="0" applyFont="1" applyBorder="1" applyAlignment="1">
      <alignment horizontal="center"/>
    </xf>
    <xf numFmtId="14" fontId="96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99" fillId="41" borderId="1" xfId="0" applyFont="1" applyFill="1" applyBorder="1" applyAlignment="1">
      <alignment horizontal="left"/>
    </xf>
    <xf numFmtId="0" fontId="103" fillId="41" borderId="1" xfId="0" applyFont="1" applyFill="1" applyBorder="1" applyAlignment="1">
      <alignment horizontal="left"/>
    </xf>
    <xf numFmtId="0" fontId="103" fillId="41" borderId="28" xfId="0" applyFont="1" applyFill="1" applyBorder="1" applyAlignment="1">
      <alignment horizontal="left"/>
    </xf>
    <xf numFmtId="0" fontId="0" fillId="0" borderId="2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1" fillId="0" borderId="27" xfId="0" applyFont="1" applyFill="1" applyBorder="1" applyAlignment="1">
      <alignment horizontal="left"/>
    </xf>
    <xf numFmtId="14" fontId="96" fillId="0" borderId="1" xfId="0" applyNumberFormat="1" applyFont="1" applyBorder="1" applyAlignment="1">
      <alignment horizontal="left"/>
    </xf>
    <xf numFmtId="0" fontId="109" fillId="0" borderId="24" xfId="0" applyFont="1" applyFill="1" applyBorder="1" applyAlignment="1">
      <alignment horizontal="left" vertical="top"/>
    </xf>
    <xf numFmtId="0" fontId="111" fillId="0" borderId="24" xfId="0" applyFont="1" applyFill="1" applyBorder="1" applyAlignment="1">
      <alignment horizontal="left" vertical="top"/>
    </xf>
    <xf numFmtId="8" fontId="112" fillId="0" borderId="2" xfId="0" applyNumberFormat="1" applyFont="1" applyBorder="1"/>
    <xf numFmtId="0" fontId="103" fillId="20" borderId="27" xfId="4" applyFont="1" applyFill="1" applyBorder="1" applyAlignment="1">
      <alignment horizontal="left"/>
    </xf>
    <xf numFmtId="0" fontId="96" fillId="18" borderId="1" xfId="0" applyFont="1" applyFill="1" applyBorder="1" applyAlignment="1"/>
    <xf numFmtId="0" fontId="96" fillId="0" borderId="24" xfId="4" applyFont="1" applyFill="1" applyBorder="1" applyAlignment="1">
      <alignment horizontal="left"/>
    </xf>
    <xf numFmtId="0" fontId="111" fillId="0" borderId="24" xfId="0" applyFont="1" applyFill="1" applyBorder="1" applyAlignment="1">
      <alignment horizontal="left"/>
    </xf>
    <xf numFmtId="0" fontId="111" fillId="0" borderId="24" xfId="0" applyFont="1" applyFill="1" applyBorder="1" applyAlignment="1"/>
    <xf numFmtId="0" fontId="111" fillId="0" borderId="24" xfId="0" applyFont="1" applyFill="1" applyBorder="1" applyAlignment="1">
      <alignment horizontal="center"/>
    </xf>
    <xf numFmtId="14" fontId="96" fillId="0" borderId="1" xfId="0" applyNumberFormat="1" applyFont="1" applyBorder="1" applyAlignment="1">
      <alignment horizontal="left"/>
    </xf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3" fillId="0" borderId="0" xfId="0" applyNumberFormat="1" applyFont="1" applyAlignment="1">
      <alignment horizontal="left" vertical="top"/>
    </xf>
    <xf numFmtId="0" fontId="53" fillId="0" borderId="0" xfId="0" applyFont="1"/>
    <xf numFmtId="0" fontId="53" fillId="0" borderId="0" xfId="0" applyFont="1" applyAlignment="1">
      <alignment horizontal="center" vertical="top"/>
    </xf>
    <xf numFmtId="0" fontId="103" fillId="0" borderId="1" xfId="4" applyFont="1" applyFill="1" applyBorder="1" applyAlignment="1">
      <alignment horizontal="right"/>
    </xf>
    <xf numFmtId="0" fontId="103" fillId="0" borderId="1" xfId="4" applyFont="1" applyBorder="1" applyAlignment="1">
      <alignment horizontal="right"/>
    </xf>
    <xf numFmtId="0" fontId="99" fillId="0" borderId="1" xfId="0" applyNumberFormat="1" applyFont="1" applyFill="1" applyBorder="1" applyAlignment="1">
      <alignment horizontal="left"/>
    </xf>
    <xf numFmtId="0" fontId="109" fillId="0" borderId="1" xfId="4" applyFont="1" applyFill="1" applyBorder="1" applyAlignment="1">
      <alignment horizontal="left"/>
    </xf>
    <xf numFmtId="0" fontId="117" fillId="0" borderId="27" xfId="0" applyFont="1" applyFill="1" applyBorder="1" applyAlignment="1">
      <alignment horizontal="left"/>
    </xf>
    <xf numFmtId="0" fontId="117" fillId="0" borderId="24" xfId="0" applyFont="1" applyFill="1" applyBorder="1" applyAlignment="1">
      <alignment horizontal="left"/>
    </xf>
    <xf numFmtId="0" fontId="117" fillId="0" borderId="24" xfId="0" applyFont="1" applyFill="1" applyBorder="1" applyAlignment="1"/>
    <xf numFmtId="0" fontId="106" fillId="0" borderId="24" xfId="0" applyFont="1" applyFill="1" applyBorder="1" applyAlignment="1">
      <alignment horizontal="left"/>
    </xf>
    <xf numFmtId="1" fontId="81" fillId="35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0" fillId="35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0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98" fillId="36" borderId="1" xfId="0" applyNumberFormat="1" applyFont="1" applyFill="1" applyBorder="1" applyAlignment="1">
      <alignment horizontal="center"/>
    </xf>
    <xf numFmtId="1" fontId="96" fillId="8" borderId="1" xfId="0" applyNumberFormat="1" applyFont="1" applyFill="1" applyBorder="1" applyAlignment="1">
      <alignment horizontal="center"/>
    </xf>
    <xf numFmtId="1" fontId="95" fillId="36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18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10" xfId="0" applyNumberFormat="1" applyFont="1" applyBorder="1"/>
    <xf numFmtId="1" fontId="0" fillId="0" borderId="0" xfId="0" applyNumberFormat="1" applyFont="1" applyBorder="1"/>
    <xf numFmtId="1" fontId="0" fillId="0" borderId="8" xfId="0" applyNumberFormat="1" applyFont="1" applyBorder="1"/>
    <xf numFmtId="1" fontId="0" fillId="0" borderId="11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5" borderId="1" xfId="0" applyNumberFormat="1" applyFont="1" applyFill="1" applyBorder="1" applyAlignment="1">
      <alignment horizontal="center"/>
    </xf>
    <xf numFmtId="1" fontId="97" fillId="0" borderId="1" xfId="0" applyNumberFormat="1" applyFont="1" applyBorder="1" applyAlignment="1">
      <alignment horizontal="center"/>
    </xf>
    <xf numFmtId="2" fontId="96" fillId="0" borderId="1" xfId="0" applyNumberFormat="1" applyFont="1" applyFill="1" applyBorder="1" applyAlignment="1">
      <alignment horizontal="center" wrapText="1"/>
    </xf>
    <xf numFmtId="0" fontId="117" fillId="0" borderId="1" xfId="4" applyFont="1" applyFill="1" applyBorder="1" applyAlignment="1">
      <alignment horizontal="left"/>
    </xf>
    <xf numFmtId="0" fontId="117" fillId="0" borderId="1" xfId="0" applyFont="1" applyFill="1" applyBorder="1" applyAlignment="1">
      <alignment horizontal="left"/>
    </xf>
    <xf numFmtId="0" fontId="99" fillId="0" borderId="1" xfId="4" applyFont="1" applyFill="1" applyBorder="1" applyAlignment="1">
      <alignment horizontal="left"/>
    </xf>
    <xf numFmtId="0" fontId="97" fillId="0" borderId="1" xfId="0" applyFont="1" applyFill="1" applyBorder="1" applyAlignment="1">
      <alignment horizontal="center"/>
    </xf>
    <xf numFmtId="174" fontId="97" fillId="0" borderId="1" xfId="0" applyNumberFormat="1" applyFont="1" applyFill="1" applyBorder="1" applyAlignment="1">
      <alignment horizontal="center"/>
    </xf>
    <xf numFmtId="1" fontId="97" fillId="0" borderId="1" xfId="0" applyNumberFormat="1" applyFont="1" applyFill="1" applyBorder="1" applyAlignment="1">
      <alignment horizontal="center"/>
    </xf>
    <xf numFmtId="172" fontId="97" fillId="0" borderId="1" xfId="0" applyNumberFormat="1" applyFont="1" applyFill="1" applyBorder="1" applyAlignment="1">
      <alignment horizontal="left"/>
    </xf>
    <xf numFmtId="168" fontId="97" fillId="0" borderId="1" xfId="0" applyNumberFormat="1" applyFont="1" applyFill="1" applyBorder="1"/>
    <xf numFmtId="14" fontId="97" fillId="0" borderId="1" xfId="0" applyNumberFormat="1" applyFont="1" applyFill="1" applyBorder="1" applyAlignment="1">
      <alignment horizontal="left" vertical="top"/>
    </xf>
    <xf numFmtId="0" fontId="97" fillId="0" borderId="1" xfId="0" applyFont="1" applyFill="1" applyBorder="1"/>
    <xf numFmtId="0" fontId="97" fillId="0" borderId="1" xfId="0" applyFont="1" applyFill="1" applyBorder="1" applyAlignment="1">
      <alignment horizontal="right" vertical="top" wrapText="1"/>
    </xf>
    <xf numFmtId="0" fontId="97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96" fillId="0" borderId="1" xfId="0" quotePrefix="1" applyFont="1" applyFill="1" applyBorder="1" applyAlignment="1">
      <alignment horizontal="center"/>
    </xf>
    <xf numFmtId="0" fontId="96" fillId="0" borderId="9" xfId="0" applyNumberFormat="1" applyFont="1" applyFill="1" applyBorder="1" applyAlignment="1">
      <alignment horizontal="left"/>
    </xf>
    <xf numFmtId="1" fontId="95" fillId="0" borderId="1" xfId="0" applyNumberFormat="1" applyFont="1" applyFill="1" applyBorder="1" applyAlignment="1">
      <alignment horizontal="left"/>
    </xf>
    <xf numFmtId="170" fontId="96" fillId="18" borderId="1" xfId="0" applyNumberFormat="1" applyFont="1" applyFill="1" applyBorder="1"/>
    <xf numFmtId="174" fontId="96" fillId="18" borderId="1" xfId="0" applyNumberFormat="1" applyFont="1" applyFill="1" applyBorder="1" applyAlignment="1">
      <alignment horizontal="center"/>
    </xf>
    <xf numFmtId="172" fontId="96" fillId="18" borderId="1" xfId="0" applyNumberFormat="1" applyFont="1" applyFill="1" applyBorder="1" applyAlignment="1">
      <alignment horizontal="left"/>
    </xf>
    <xf numFmtId="0" fontId="96" fillId="18" borderId="1" xfId="0" applyFont="1" applyFill="1" applyBorder="1"/>
    <xf numFmtId="0" fontId="96" fillId="0" borderId="0" xfId="0" applyNumberFormat="1" applyFont="1" applyFill="1" applyBorder="1" applyAlignment="1">
      <alignment horizontal="right" wrapText="1"/>
    </xf>
    <xf numFmtId="14" fontId="0" fillId="0" borderId="0" xfId="0" applyNumberFormat="1" applyAlignment="1">
      <alignment horizontal="left" vertical="top"/>
    </xf>
    <xf numFmtId="1" fontId="95" fillId="0" borderId="1" xfId="0" applyNumberFormat="1" applyFont="1" applyFill="1" applyBorder="1" applyAlignment="1">
      <alignment horizontal="left" vertical="top"/>
    </xf>
    <xf numFmtId="2" fontId="96" fillId="18" borderId="1" xfId="0" applyNumberFormat="1" applyFont="1" applyFill="1" applyBorder="1" applyAlignment="1"/>
    <xf numFmtId="170" fontId="105" fillId="0" borderId="0" xfId="0" applyNumberFormat="1" applyFont="1" applyFill="1" applyBorder="1"/>
    <xf numFmtId="0" fontId="104" fillId="0" borderId="1" xfId="0" applyFont="1" applyFill="1" applyBorder="1"/>
    <xf numFmtId="174" fontId="104" fillId="0" borderId="1" xfId="0" applyNumberFormat="1" applyFont="1" applyBorder="1" applyAlignment="1" applyProtection="1">
      <alignment horizontal="center"/>
      <protection locked="0"/>
    </xf>
    <xf numFmtId="0" fontId="104" fillId="0" borderId="1" xfId="0" applyFont="1" applyBorder="1" applyAlignment="1" applyProtection="1">
      <alignment horizontal="center"/>
      <protection locked="0"/>
    </xf>
    <xf numFmtId="0" fontId="104" fillId="0" borderId="1" xfId="0" applyFont="1" applyBorder="1" applyAlignment="1">
      <alignment horizontal="right" vertical="top" wrapText="1"/>
    </xf>
    <xf numFmtId="0" fontId="104" fillId="0" borderId="1" xfId="0" applyNumberFormat="1" applyFont="1" applyBorder="1"/>
    <xf numFmtId="0" fontId="104" fillId="0" borderId="1" xfId="0" applyFont="1" applyBorder="1" applyAlignment="1">
      <alignment horizontal="right" vertical="top"/>
    </xf>
    <xf numFmtId="0" fontId="104" fillId="0" borderId="1" xfId="0" applyFont="1" applyFill="1" applyBorder="1" applyAlignment="1">
      <alignment horizontal="left"/>
    </xf>
    <xf numFmtId="0" fontId="104" fillId="0" borderId="1" xfId="0" applyFont="1" applyFill="1" applyBorder="1" applyAlignment="1">
      <alignment horizontal="center"/>
    </xf>
    <xf numFmtId="174" fontId="104" fillId="0" borderId="1" xfId="0" applyNumberFormat="1" applyFont="1" applyFill="1" applyBorder="1" applyAlignment="1">
      <alignment horizontal="center"/>
    </xf>
    <xf numFmtId="172" fontId="104" fillId="0" borderId="1" xfId="0" applyNumberFormat="1" applyFont="1" applyFill="1" applyBorder="1" applyAlignment="1">
      <alignment horizontal="left"/>
    </xf>
    <xf numFmtId="0" fontId="104" fillId="0" borderId="1" xfId="0" applyFont="1" applyFill="1" applyBorder="1" applyAlignment="1">
      <alignment horizontal="left" vertical="top"/>
    </xf>
    <xf numFmtId="170" fontId="104" fillId="0" borderId="1" xfId="0" applyNumberFormat="1" applyFont="1" applyFill="1" applyBorder="1"/>
    <xf numFmtId="0" fontId="104" fillId="0" borderId="1" xfId="0" applyFont="1" applyFill="1" applyBorder="1" applyAlignment="1">
      <alignment horizontal="right" vertical="top"/>
    </xf>
    <xf numFmtId="0" fontId="104" fillId="0" borderId="1" xfId="0" applyNumberFormat="1" applyFont="1" applyFill="1" applyBorder="1"/>
    <xf numFmtId="0" fontId="104" fillId="0" borderId="1" xfId="0" applyNumberFormat="1" applyFont="1" applyFill="1" applyBorder="1" applyAlignment="1"/>
    <xf numFmtId="0" fontId="96" fillId="0" borderId="1" xfId="0" quotePrefix="1" applyFont="1" applyBorder="1" applyAlignment="1" applyProtection="1">
      <alignment horizontal="center"/>
      <protection locked="0"/>
    </xf>
    <xf numFmtId="0" fontId="97" fillId="33" borderId="1" xfId="0" applyFont="1" applyFill="1" applyBorder="1" applyAlignment="1">
      <alignment horizontal="left"/>
    </xf>
    <xf numFmtId="0" fontId="97" fillId="33" borderId="1" xfId="0" applyFont="1" applyFill="1" applyBorder="1" applyAlignment="1">
      <alignment horizontal="right"/>
    </xf>
    <xf numFmtId="0" fontId="97" fillId="33" borderId="1" xfId="0" applyFont="1" applyFill="1" applyBorder="1" applyAlignment="1"/>
    <xf numFmtId="0" fontId="97" fillId="33" borderId="1" xfId="0" applyFont="1" applyFill="1" applyBorder="1" applyAlignment="1">
      <alignment horizontal="center"/>
    </xf>
    <xf numFmtId="174" fontId="97" fillId="33" borderId="1" xfId="0" applyNumberFormat="1" applyFont="1" applyFill="1" applyBorder="1" applyAlignment="1">
      <alignment horizontal="center"/>
    </xf>
    <xf numFmtId="1" fontId="98" fillId="33" borderId="1" xfId="0" applyNumberFormat="1" applyFont="1" applyFill="1" applyBorder="1" applyAlignment="1">
      <alignment horizontal="left"/>
    </xf>
    <xf numFmtId="174" fontId="98" fillId="33" borderId="1" xfId="0" applyNumberFormat="1" applyFont="1" applyFill="1" applyBorder="1" applyAlignment="1">
      <alignment horizontal="center"/>
    </xf>
    <xf numFmtId="172" fontId="98" fillId="33" borderId="1" xfId="0" applyNumberFormat="1" applyFont="1" applyFill="1" applyBorder="1" applyAlignment="1">
      <alignment horizontal="left"/>
    </xf>
    <xf numFmtId="0" fontId="98" fillId="33" borderId="1" xfId="0" applyFont="1" applyFill="1" applyBorder="1" applyAlignment="1"/>
    <xf numFmtId="2" fontId="98" fillId="33" borderId="1" xfId="0" applyNumberFormat="1" applyFont="1" applyFill="1" applyBorder="1" applyAlignment="1"/>
    <xf numFmtId="2" fontId="97" fillId="33" borderId="1" xfId="0" applyNumberFormat="1" applyFont="1" applyFill="1" applyBorder="1" applyAlignment="1"/>
    <xf numFmtId="168" fontId="97" fillId="33" borderId="1" xfId="0" applyNumberFormat="1" applyFont="1" applyFill="1" applyBorder="1"/>
    <xf numFmtId="0" fontId="97" fillId="33" borderId="1" xfId="0" applyFont="1" applyFill="1" applyBorder="1" applyAlignment="1">
      <alignment horizontal="left" vertical="top"/>
    </xf>
    <xf numFmtId="0" fontId="97" fillId="33" borderId="1" xfId="0" applyFont="1" applyFill="1" applyBorder="1"/>
    <xf numFmtId="0" fontId="97" fillId="33" borderId="1" xfId="0" applyFont="1" applyFill="1" applyBorder="1" applyAlignment="1">
      <alignment horizontal="center" vertical="top"/>
    </xf>
    <xf numFmtId="170" fontId="97" fillId="33" borderId="1" xfId="0" applyNumberFormat="1" applyFont="1" applyFill="1" applyBorder="1" applyAlignment="1">
      <alignment horizontal="right" vertical="top"/>
    </xf>
    <xf numFmtId="0" fontId="97" fillId="33" borderId="1" xfId="0" applyNumberFormat="1" applyFont="1" applyFill="1" applyBorder="1"/>
    <xf numFmtId="49" fontId="97" fillId="8" borderId="1" xfId="0" applyNumberFormat="1" applyFont="1" applyFill="1" applyBorder="1" applyAlignment="1">
      <alignment horizontal="left"/>
    </xf>
    <xf numFmtId="0" fontId="97" fillId="8" borderId="1" xfId="0" applyFont="1" applyFill="1" applyBorder="1" applyAlignment="1" applyProtection="1">
      <protection locked="0"/>
    </xf>
    <xf numFmtId="0" fontId="97" fillId="8" borderId="1" xfId="0" applyFont="1" applyFill="1" applyBorder="1" applyAlignment="1" applyProtection="1">
      <alignment horizontal="center"/>
      <protection locked="0"/>
    </xf>
    <xf numFmtId="174" fontId="97" fillId="8" borderId="1" xfId="0" applyNumberFormat="1" applyFont="1" applyFill="1" applyBorder="1" applyAlignment="1" applyProtection="1">
      <alignment horizontal="center"/>
      <protection locked="0"/>
    </xf>
    <xf numFmtId="1" fontId="97" fillId="8" borderId="1" xfId="0" applyNumberFormat="1" applyFont="1" applyFill="1" applyBorder="1" applyAlignment="1">
      <alignment horizontal="left"/>
    </xf>
    <xf numFmtId="174" fontId="97" fillId="8" borderId="1" xfId="0" applyNumberFormat="1" applyFont="1" applyFill="1" applyBorder="1" applyAlignment="1">
      <alignment horizontal="center"/>
    </xf>
    <xf numFmtId="172" fontId="97" fillId="8" borderId="1" xfId="0" applyNumberFormat="1" applyFont="1" applyFill="1" applyBorder="1" applyAlignment="1">
      <alignment horizontal="left"/>
    </xf>
    <xf numFmtId="2" fontId="97" fillId="8" borderId="1" xfId="0" applyNumberFormat="1" applyFont="1" applyFill="1" applyBorder="1" applyAlignment="1"/>
    <xf numFmtId="0" fontId="97" fillId="8" borderId="1" xfId="0" applyFont="1" applyFill="1" applyBorder="1" applyAlignment="1"/>
    <xf numFmtId="168" fontId="97" fillId="8" borderId="1" xfId="0" applyNumberFormat="1" applyFont="1" applyFill="1" applyBorder="1"/>
    <xf numFmtId="0" fontId="97" fillId="8" borderId="1" xfId="0" applyFont="1" applyFill="1" applyBorder="1" applyAlignment="1">
      <alignment horizontal="left" vertical="top"/>
    </xf>
    <xf numFmtId="0" fontId="97" fillId="8" borderId="1" xfId="0" applyFont="1" applyFill="1" applyBorder="1"/>
    <xf numFmtId="170" fontId="97" fillId="8" borderId="1" xfId="0" applyNumberFormat="1" applyFont="1" applyFill="1" applyBorder="1" applyAlignment="1">
      <alignment horizontal="right" vertical="top"/>
    </xf>
    <xf numFmtId="0" fontId="97" fillId="8" borderId="1" xfId="0" applyNumberFormat="1" applyFont="1" applyFill="1" applyBorder="1"/>
    <xf numFmtId="49" fontId="97" fillId="8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95" fillId="0" borderId="1" xfId="0" applyFont="1" applyFill="1" applyBorder="1" applyAlignment="1"/>
    <xf numFmtId="0" fontId="103" fillId="0" borderId="31" xfId="4" applyFont="1" applyBorder="1" applyAlignment="1">
      <alignment horizontal="left"/>
    </xf>
    <xf numFmtId="0" fontId="97" fillId="0" borderId="9" xfId="0" applyFont="1" applyFill="1" applyBorder="1" applyAlignment="1">
      <alignment horizontal="left"/>
    </xf>
    <xf numFmtId="0" fontId="97" fillId="0" borderId="1" xfId="0" applyFont="1" applyFill="1" applyBorder="1" applyAlignment="1">
      <alignment horizontal="left" vertical="top"/>
    </xf>
    <xf numFmtId="174" fontId="97" fillId="0" borderId="1" xfId="0" applyNumberFormat="1" applyFont="1" applyFill="1" applyBorder="1" applyAlignment="1" applyProtection="1">
      <alignment horizontal="center"/>
      <protection locked="0"/>
    </xf>
    <xf numFmtId="0" fontId="97" fillId="0" borderId="1" xfId="0" applyFont="1" applyFill="1" applyBorder="1" applyAlignment="1" applyProtection="1">
      <alignment horizontal="center"/>
      <protection locked="0"/>
    </xf>
    <xf numFmtId="0" fontId="97" fillId="0" borderId="1" xfId="0" applyNumberFormat="1" applyFont="1" applyFill="1" applyBorder="1" applyAlignment="1">
      <alignment horizontal="left"/>
    </xf>
    <xf numFmtId="0" fontId="100" fillId="0" borderId="1" xfId="0" applyNumberFormat="1" applyFont="1" applyFill="1" applyBorder="1" applyAlignment="1"/>
    <xf numFmtId="0" fontId="97" fillId="0" borderId="1" xfId="0" applyNumberFormat="1" applyFont="1" applyFill="1" applyBorder="1" applyAlignment="1">
      <alignment horizontal="center"/>
    </xf>
    <xf numFmtId="0" fontId="97" fillId="0" borderId="1" xfId="0" applyNumberFormat="1" applyFont="1" applyFill="1" applyBorder="1" applyAlignment="1"/>
    <xf numFmtId="0" fontId="104" fillId="0" borderId="1" xfId="0" applyNumberFormat="1" applyFont="1" applyFill="1" applyBorder="1" applyAlignment="1">
      <alignment horizontal="left"/>
    </xf>
    <xf numFmtId="0" fontId="104" fillId="0" borderId="1" xfId="0" applyNumberFormat="1" applyFont="1" applyFill="1" applyBorder="1" applyAlignment="1">
      <alignment horizontal="center"/>
    </xf>
    <xf numFmtId="0" fontId="104" fillId="0" borderId="1" xfId="0" applyFont="1" applyFill="1" applyBorder="1" applyAlignment="1">
      <alignment horizontal="right"/>
    </xf>
    <xf numFmtId="1" fontId="104" fillId="0" borderId="1" xfId="0" applyNumberFormat="1" applyFont="1" applyFill="1" applyBorder="1" applyAlignment="1">
      <alignment horizontal="center"/>
    </xf>
    <xf numFmtId="0" fontId="103" fillId="0" borderId="1" xfId="0" applyFont="1" applyFill="1" applyBorder="1" applyAlignment="1" applyProtection="1">
      <alignment horizontal="right"/>
    </xf>
    <xf numFmtId="14" fontId="105" fillId="0" borderId="1" xfId="0" applyNumberFormat="1" applyFont="1" applyFill="1" applyBorder="1" applyAlignment="1">
      <alignment horizontal="left"/>
    </xf>
    <xf numFmtId="170" fontId="97" fillId="0" borderId="1" xfId="0" applyNumberFormat="1" applyFont="1" applyFill="1" applyBorder="1" applyAlignment="1"/>
    <xf numFmtId="0" fontId="97" fillId="0" borderId="1" xfId="0" applyNumberFormat="1" applyFont="1" applyFill="1" applyBorder="1" applyAlignment="1">
      <alignment horizontal="right" vertical="top" wrapText="1"/>
    </xf>
    <xf numFmtId="14" fontId="0" fillId="0" borderId="0" xfId="0" applyNumberFormat="1" applyAlignment="1">
      <alignment horizontal="left" vertical="top"/>
    </xf>
    <xf numFmtId="0" fontId="95" fillId="0" borderId="1" xfId="0" applyNumberFormat="1" applyFont="1" applyFill="1" applyBorder="1" applyAlignment="1"/>
    <xf numFmtId="0" fontId="103" fillId="20" borderId="1" xfId="4" applyFont="1" applyFill="1" applyBorder="1" applyAlignment="1">
      <alignment horizontal="left"/>
    </xf>
    <xf numFmtId="0" fontId="96" fillId="0" borderId="1" xfId="0" applyNumberFormat="1" applyFont="1" applyFill="1" applyBorder="1"/>
    <xf numFmtId="44" fontId="96" fillId="0" borderId="1" xfId="0" applyNumberFormat="1" applyFont="1" applyFill="1" applyBorder="1"/>
    <xf numFmtId="14" fontId="96" fillId="0" borderId="1" xfId="0" applyNumberFormat="1" applyFont="1" applyFill="1" applyBorder="1" applyAlignment="1">
      <alignment horizontal="left"/>
    </xf>
    <xf numFmtId="16" fontId="96" fillId="0" borderId="1" xfId="0" applyNumberFormat="1" applyFont="1" applyFill="1" applyBorder="1" applyAlignment="1">
      <alignment horizontal="left"/>
    </xf>
    <xf numFmtId="0" fontId="119" fillId="0" borderId="1" xfId="0" applyFont="1" applyFill="1" applyBorder="1" applyAlignment="1">
      <alignment horizontal="left"/>
    </xf>
    <xf numFmtId="0" fontId="119" fillId="0" borderId="1" xfId="0" applyFont="1" applyFill="1" applyBorder="1" applyAlignment="1"/>
    <xf numFmtId="174" fontId="96" fillId="0" borderId="1" xfId="0" applyNumberFormat="1" applyFont="1" applyFill="1" applyBorder="1" applyAlignment="1">
      <alignment horizontal="left"/>
    </xf>
    <xf numFmtId="0" fontId="98" fillId="0" borderId="1" xfId="0" applyFont="1" applyBorder="1" applyAlignment="1"/>
    <xf numFmtId="168" fontId="98" fillId="0" borderId="1" xfId="0" applyNumberFormat="1" applyFont="1" applyBorder="1" applyAlignment="1"/>
    <xf numFmtId="0" fontId="98" fillId="0" borderId="1" xfId="0" applyFont="1" applyBorder="1"/>
    <xf numFmtId="170" fontId="98" fillId="0" borderId="1" xfId="0" applyNumberFormat="1" applyFont="1" applyBorder="1"/>
    <xf numFmtId="174" fontId="97" fillId="0" borderId="1" xfId="0" applyNumberFormat="1" applyFont="1" applyBorder="1" applyAlignment="1" applyProtection="1">
      <alignment horizontal="center"/>
      <protection locked="0"/>
    </xf>
    <xf numFmtId="0" fontId="97" fillId="0" borderId="1" xfId="0" applyFont="1" applyBorder="1" applyAlignment="1" applyProtection="1">
      <alignment horizontal="center"/>
      <protection locked="0"/>
    </xf>
    <xf numFmtId="0" fontId="97" fillId="0" borderId="1" xfId="0" applyFont="1" applyBorder="1" applyAlignment="1">
      <alignment horizontal="left"/>
    </xf>
    <xf numFmtId="174" fontId="97" fillId="0" borderId="1" xfId="0" applyNumberFormat="1" applyFont="1" applyBorder="1" applyAlignment="1">
      <alignment horizontal="center"/>
    </xf>
    <xf numFmtId="172" fontId="97" fillId="0" borderId="1" xfId="0" applyNumberFormat="1" applyFont="1" applyBorder="1" applyAlignment="1">
      <alignment horizontal="left"/>
    </xf>
    <xf numFmtId="0" fontId="97" fillId="0" borderId="1" xfId="0" applyFont="1" applyBorder="1"/>
    <xf numFmtId="0" fontId="97" fillId="0" borderId="1" xfId="0" applyFont="1" applyBorder="1" applyAlignment="1">
      <alignment horizontal="left" vertical="top"/>
    </xf>
    <xf numFmtId="170" fontId="97" fillId="0" borderId="1" xfId="0" applyNumberFormat="1" applyFont="1" applyBorder="1"/>
    <xf numFmtId="0" fontId="97" fillId="0" borderId="1" xfId="0" applyFont="1" applyBorder="1" applyAlignment="1">
      <alignment horizontal="right" vertical="top" wrapText="1"/>
    </xf>
    <xf numFmtId="0" fontId="97" fillId="0" borderId="1" xfId="0" applyNumberFormat="1" applyFont="1" applyBorder="1"/>
    <xf numFmtId="0" fontId="97" fillId="0" borderId="1" xfId="0" applyFont="1" applyBorder="1" applyAlignment="1">
      <alignment horizontal="center"/>
    </xf>
    <xf numFmtId="14" fontId="104" fillId="0" borderId="1" xfId="0" applyNumberFormat="1" applyFont="1" applyBorder="1" applyAlignment="1">
      <alignment horizontal="left" vertical="top"/>
    </xf>
    <xf numFmtId="0" fontId="97" fillId="0" borderId="1" xfId="0" applyFont="1" applyBorder="1" applyAlignment="1">
      <alignment horizontal="right" vertical="top"/>
    </xf>
    <xf numFmtId="174" fontId="97" fillId="15" borderId="1" xfId="0" applyNumberFormat="1" applyFont="1" applyFill="1" applyBorder="1" applyAlignment="1">
      <alignment horizontal="center"/>
    </xf>
    <xf numFmtId="14" fontId="97" fillId="0" borderId="1" xfId="0" applyNumberFormat="1" applyFont="1" applyBorder="1" applyAlignment="1">
      <alignment horizontal="left" vertical="top"/>
    </xf>
    <xf numFmtId="0" fontId="97" fillId="20" borderId="1" xfId="0" applyFont="1" applyFill="1" applyBorder="1" applyAlignment="1">
      <alignment horizontal="left" vertical="top"/>
    </xf>
    <xf numFmtId="0" fontId="97" fillId="18" borderId="1" xfId="0" applyFont="1" applyFill="1" applyBorder="1" applyAlignment="1">
      <alignment horizontal="left"/>
    </xf>
    <xf numFmtId="168" fontId="97" fillId="0" borderId="1" xfId="0" applyNumberFormat="1" applyFont="1" applyBorder="1"/>
    <xf numFmtId="0" fontId="97" fillId="20" borderId="1" xfId="0" applyFont="1" applyFill="1" applyBorder="1" applyAlignment="1">
      <alignment horizontal="left"/>
    </xf>
    <xf numFmtId="0" fontId="97" fillId="0" borderId="0" xfId="0" applyFont="1" applyAlignment="1">
      <alignment horizontal="left"/>
    </xf>
    <xf numFmtId="0" fontId="97" fillId="0" borderId="0" xfId="0" applyFont="1"/>
    <xf numFmtId="0" fontId="97" fillId="0" borderId="0" xfId="0" applyFont="1" applyAlignment="1"/>
    <xf numFmtId="0" fontId="105" fillId="20" borderId="1" xfId="0" applyFont="1" applyFill="1" applyBorder="1" applyAlignment="1"/>
    <xf numFmtId="49" fontId="0" fillId="21" borderId="1" xfId="0" applyNumberFormat="1" applyFill="1" applyBorder="1"/>
    <xf numFmtId="49" fontId="96" fillId="21" borderId="1" xfId="0" applyNumberFormat="1" applyFont="1" applyFill="1" applyBorder="1" applyAlignment="1">
      <alignment horizontal="left"/>
    </xf>
    <xf numFmtId="0" fontId="96" fillId="21" borderId="1" xfId="0" applyFont="1" applyFill="1" applyBorder="1" applyAlignment="1" applyProtection="1">
      <protection locked="0"/>
    </xf>
    <xf numFmtId="0" fontId="96" fillId="21" borderId="1" xfId="0" applyFont="1" applyFill="1" applyBorder="1" applyAlignment="1" applyProtection="1">
      <alignment horizontal="center"/>
      <protection locked="0"/>
    </xf>
    <xf numFmtId="174" fontId="96" fillId="21" borderId="1" xfId="0" applyNumberFormat="1" applyFont="1" applyFill="1" applyBorder="1" applyAlignment="1" applyProtection="1">
      <alignment horizontal="center"/>
      <protection locked="0"/>
    </xf>
    <xf numFmtId="1" fontId="96" fillId="21" borderId="1" xfId="0" applyNumberFormat="1" applyFont="1" applyFill="1" applyBorder="1" applyAlignment="1">
      <alignment horizontal="left"/>
    </xf>
    <xf numFmtId="174" fontId="96" fillId="21" borderId="1" xfId="0" applyNumberFormat="1" applyFont="1" applyFill="1" applyBorder="1" applyAlignment="1">
      <alignment horizontal="center"/>
    </xf>
    <xf numFmtId="172" fontId="96" fillId="21" borderId="1" xfId="0" applyNumberFormat="1" applyFont="1" applyFill="1" applyBorder="1" applyAlignment="1">
      <alignment horizontal="left"/>
    </xf>
    <xf numFmtId="2" fontId="96" fillId="21" borderId="1" xfId="0" applyNumberFormat="1" applyFont="1" applyFill="1" applyBorder="1" applyAlignment="1"/>
    <xf numFmtId="168" fontId="96" fillId="21" borderId="1" xfId="0" applyNumberFormat="1" applyFont="1" applyFill="1" applyBorder="1" applyAlignment="1"/>
    <xf numFmtId="0" fontId="96" fillId="21" borderId="1" xfId="0" applyFont="1" applyFill="1" applyBorder="1" applyAlignment="1">
      <alignment horizontal="left"/>
    </xf>
    <xf numFmtId="0" fontId="96" fillId="21" borderId="1" xfId="0" applyFont="1" applyFill="1" applyBorder="1"/>
    <xf numFmtId="170" fontId="96" fillId="21" borderId="1" xfId="0" applyNumberFormat="1" applyFont="1" applyFill="1" applyBorder="1"/>
    <xf numFmtId="170" fontId="96" fillId="21" borderId="1" xfId="0" applyNumberFormat="1" applyFont="1" applyFill="1" applyBorder="1" applyAlignment="1">
      <alignment horizontal="right"/>
    </xf>
    <xf numFmtId="0" fontId="97" fillId="0" borderId="1" xfId="0" applyNumberFormat="1" applyFont="1" applyBorder="1" applyAlignment="1">
      <alignment horizontal="right" wrapText="1"/>
    </xf>
    <xf numFmtId="0" fontId="96" fillId="0" borderId="1" xfId="0" quotePrefix="1" applyFont="1" applyFill="1" applyBorder="1" applyAlignment="1" applyProtection="1">
      <alignment horizontal="center"/>
    </xf>
    <xf numFmtId="14" fontId="104" fillId="0" borderId="1" xfId="0" applyNumberFormat="1" applyFont="1" applyFill="1" applyBorder="1" applyAlignment="1">
      <alignment horizontal="left" vertical="top"/>
    </xf>
    <xf numFmtId="14" fontId="97" fillId="0" borderId="1" xfId="0" applyNumberFormat="1" applyFont="1" applyFill="1" applyBorder="1" applyAlignment="1">
      <alignment horizontal="left" vertical="top"/>
    </xf>
    <xf numFmtId="14" fontId="10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98" fillId="0" borderId="1" xfId="0" applyFont="1" applyFill="1" applyBorder="1" applyAlignment="1"/>
    <xf numFmtId="0" fontId="97" fillId="0" borderId="1" xfId="0" applyNumberFormat="1" applyFont="1" applyFill="1" applyBorder="1" applyAlignment="1">
      <alignment horizontal="left" vertical="top"/>
    </xf>
    <xf numFmtId="0" fontId="96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49" fontId="97" fillId="0" borderId="1" xfId="0" applyNumberFormat="1" applyFont="1" applyFill="1" applyBorder="1"/>
    <xf numFmtId="49" fontId="97" fillId="0" borderId="1" xfId="0" applyNumberFormat="1" applyFont="1" applyFill="1" applyBorder="1" applyAlignment="1">
      <alignment horizontal="left"/>
    </xf>
    <xf numFmtId="0" fontId="97" fillId="0" borderId="1" xfId="0" applyFont="1" applyFill="1" applyBorder="1" applyAlignment="1" applyProtection="1">
      <protection locked="0"/>
    </xf>
    <xf numFmtId="1" fontId="97" fillId="0" borderId="1" xfId="0" applyNumberFormat="1" applyFont="1" applyFill="1" applyBorder="1" applyAlignment="1">
      <alignment horizontal="left"/>
    </xf>
    <xf numFmtId="0" fontId="97" fillId="33" borderId="1" xfId="0" applyNumberFormat="1" applyFont="1" applyFill="1" applyBorder="1" applyAlignment="1">
      <alignment horizontal="left"/>
    </xf>
    <xf numFmtId="0" fontId="97" fillId="33" borderId="1" xfId="0" applyFont="1" applyFill="1" applyBorder="1" applyAlignment="1" applyProtection="1">
      <alignment horizontal="right"/>
    </xf>
    <xf numFmtId="0" fontId="97" fillId="33" borderId="1" xfId="0" applyFont="1" applyFill="1" applyBorder="1" applyAlignment="1" applyProtection="1"/>
    <xf numFmtId="0" fontId="97" fillId="33" borderId="1" xfId="0" applyFont="1" applyFill="1" applyBorder="1" applyAlignment="1" applyProtection="1">
      <alignment horizontal="center"/>
    </xf>
    <xf numFmtId="174" fontId="97" fillId="33" borderId="1" xfId="0" applyNumberFormat="1" applyFont="1" applyFill="1" applyBorder="1" applyAlignment="1" applyProtection="1">
      <alignment horizontal="center"/>
    </xf>
    <xf numFmtId="0" fontId="98" fillId="33" borderId="1" xfId="0" applyNumberFormat="1" applyFont="1" applyFill="1" applyBorder="1" applyAlignment="1"/>
    <xf numFmtId="0" fontId="97" fillId="33" borderId="1" xfId="0" applyNumberFormat="1" applyFont="1" applyFill="1" applyBorder="1" applyAlignment="1">
      <alignment horizontal="center" vertical="top"/>
    </xf>
    <xf numFmtId="0" fontId="119" fillId="0" borderId="1" xfId="0" applyNumberFormat="1" applyFont="1" applyFill="1" applyBorder="1" applyAlignment="1">
      <alignment horizontal="left"/>
    </xf>
    <xf numFmtId="14" fontId="97" fillId="0" borderId="1" xfId="0" applyNumberFormat="1" applyFont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20" fillId="0" borderId="1" xfId="0" applyNumberFormat="1" applyFont="1" applyBorder="1"/>
    <xf numFmtId="44" fontId="96" fillId="0" borderId="1" xfId="0" applyNumberFormat="1" applyFont="1" applyBorder="1"/>
    <xf numFmtId="49" fontId="122" fillId="8" borderId="1" xfId="0" applyNumberFormat="1" applyFont="1" applyFill="1" applyBorder="1" applyAlignment="1">
      <alignment horizontal="left"/>
    </xf>
    <xf numFmtId="0" fontId="122" fillId="8" borderId="1" xfId="0" applyFont="1" applyFill="1" applyBorder="1" applyAlignment="1" applyProtection="1">
      <protection locked="0"/>
    </xf>
    <xf numFmtId="0" fontId="122" fillId="8" borderId="1" xfId="0" applyFont="1" applyFill="1" applyBorder="1" applyAlignment="1" applyProtection="1">
      <alignment horizontal="center"/>
      <protection locked="0"/>
    </xf>
    <xf numFmtId="174" fontId="122" fillId="8" borderId="1" xfId="0" applyNumberFormat="1" applyFont="1" applyFill="1" applyBorder="1" applyAlignment="1" applyProtection="1">
      <alignment horizontal="center"/>
      <protection locked="0"/>
    </xf>
    <xf numFmtId="1" fontId="122" fillId="8" borderId="1" xfId="0" applyNumberFormat="1" applyFont="1" applyFill="1" applyBorder="1" applyAlignment="1">
      <alignment horizontal="left"/>
    </xf>
    <xf numFmtId="174" fontId="122" fillId="8" borderId="1" xfId="0" applyNumberFormat="1" applyFont="1" applyFill="1" applyBorder="1" applyAlignment="1">
      <alignment horizontal="center"/>
    </xf>
    <xf numFmtId="172" fontId="122" fillId="8" borderId="1" xfId="0" applyNumberFormat="1" applyFont="1" applyFill="1" applyBorder="1" applyAlignment="1">
      <alignment horizontal="left"/>
    </xf>
    <xf numFmtId="2" fontId="122" fillId="8" borderId="1" xfId="0" applyNumberFormat="1" applyFont="1" applyFill="1" applyBorder="1" applyAlignment="1"/>
    <xf numFmtId="0" fontId="122" fillId="8" borderId="1" xfId="0" applyFont="1" applyFill="1" applyBorder="1" applyAlignment="1"/>
    <xf numFmtId="168" fontId="122" fillId="8" borderId="1" xfId="0" applyNumberFormat="1" applyFont="1" applyFill="1" applyBorder="1"/>
    <xf numFmtId="0" fontId="122" fillId="8" borderId="1" xfId="0" applyFont="1" applyFill="1" applyBorder="1" applyAlignment="1">
      <alignment horizontal="left" vertical="top"/>
    </xf>
    <xf numFmtId="0" fontId="122" fillId="8" borderId="1" xfId="0" applyFont="1" applyFill="1" applyBorder="1"/>
    <xf numFmtId="170" fontId="122" fillId="8" borderId="1" xfId="0" applyNumberFormat="1" applyFont="1" applyFill="1" applyBorder="1"/>
    <xf numFmtId="170" fontId="122" fillId="8" borderId="1" xfId="0" applyNumberFormat="1" applyFont="1" applyFill="1" applyBorder="1" applyAlignment="1">
      <alignment horizontal="right" vertical="top"/>
    </xf>
    <xf numFmtId="49" fontId="122" fillId="8" borderId="1" xfId="0" applyNumberFormat="1" applyFont="1" applyFill="1" applyBorder="1"/>
    <xf numFmtId="0" fontId="122" fillId="8" borderId="1" xfId="0" applyNumberFormat="1" applyFont="1" applyFill="1" applyBorder="1"/>
    <xf numFmtId="0" fontId="99" fillId="0" borderId="1" xfId="0" applyFont="1" applyFill="1" applyBorder="1" applyAlignment="1" applyProtection="1">
      <alignment horizontal="center"/>
    </xf>
    <xf numFmtId="44" fontId="97" fillId="0" borderId="1" xfId="0" applyNumberFormat="1" applyFont="1" applyFill="1" applyBorder="1"/>
    <xf numFmtId="0" fontId="104" fillId="0" borderId="1" xfId="0" applyFont="1" applyFill="1" applyBorder="1" applyAlignment="1" applyProtection="1"/>
    <xf numFmtId="0" fontId="104" fillId="0" borderId="1" xfId="0" applyFont="1" applyFill="1" applyBorder="1" applyAlignment="1" applyProtection="1">
      <alignment horizontal="center"/>
    </xf>
    <xf numFmtId="174" fontId="104" fillId="0" borderId="1" xfId="0" applyNumberFormat="1" applyFont="1" applyFill="1" applyBorder="1" applyAlignment="1" applyProtection="1">
      <alignment horizontal="center"/>
    </xf>
    <xf numFmtId="14" fontId="104" fillId="0" borderId="1" xfId="0" applyNumberFormat="1" applyFont="1" applyFill="1" applyBorder="1" applyAlignment="1">
      <alignment horizontal="left" vertical="top"/>
    </xf>
    <xf numFmtId="170" fontId="104" fillId="0" borderId="1" xfId="0" applyNumberFormat="1" applyFont="1" applyFill="1" applyBorder="1" applyAlignment="1"/>
    <xf numFmtId="44" fontId="104" fillId="0" borderId="1" xfId="0" applyNumberFormat="1" applyFont="1" applyFill="1" applyBorder="1"/>
    <xf numFmtId="0" fontId="103" fillId="0" borderId="1" xfId="4" applyFont="1" applyFill="1" applyBorder="1" applyAlignment="1"/>
    <xf numFmtId="0" fontId="122" fillId="33" borderId="1" xfId="0" applyFont="1" applyFill="1" applyBorder="1" applyAlignment="1">
      <alignment horizontal="left"/>
    </xf>
    <xf numFmtId="0" fontId="122" fillId="33" borderId="1" xfId="0" applyFont="1" applyFill="1" applyBorder="1" applyAlignment="1">
      <alignment horizontal="right"/>
    </xf>
    <xf numFmtId="0" fontId="122" fillId="33" borderId="1" xfId="0" applyFont="1" applyFill="1" applyBorder="1" applyAlignment="1"/>
    <xf numFmtId="0" fontId="122" fillId="33" borderId="1" xfId="0" applyFont="1" applyFill="1" applyBorder="1" applyAlignment="1">
      <alignment horizontal="center"/>
    </xf>
    <xf numFmtId="174" fontId="122" fillId="33" borderId="1" xfId="0" applyNumberFormat="1" applyFont="1" applyFill="1" applyBorder="1" applyAlignment="1">
      <alignment horizontal="center"/>
    </xf>
    <xf numFmtId="1" fontId="123" fillId="33" borderId="1" xfId="0" applyNumberFormat="1" applyFont="1" applyFill="1" applyBorder="1" applyAlignment="1">
      <alignment horizontal="left"/>
    </xf>
    <xf numFmtId="174" fontId="123" fillId="33" borderId="1" xfId="0" applyNumberFormat="1" applyFont="1" applyFill="1" applyBorder="1" applyAlignment="1">
      <alignment horizontal="center"/>
    </xf>
    <xf numFmtId="172" fontId="123" fillId="33" borderId="1" xfId="0" applyNumberFormat="1" applyFont="1" applyFill="1" applyBorder="1" applyAlignment="1">
      <alignment horizontal="left"/>
    </xf>
    <xf numFmtId="0" fontId="123" fillId="33" borderId="1" xfId="0" applyFont="1" applyFill="1" applyBorder="1" applyAlignment="1"/>
    <xf numFmtId="2" fontId="123" fillId="33" borderId="1" xfId="0" applyNumberFormat="1" applyFont="1" applyFill="1" applyBorder="1" applyAlignment="1"/>
    <xf numFmtId="2" fontId="122" fillId="33" borderId="1" xfId="0" applyNumberFormat="1" applyFont="1" applyFill="1" applyBorder="1" applyAlignment="1"/>
    <xf numFmtId="168" fontId="122" fillId="33" borderId="1" xfId="0" applyNumberFormat="1" applyFont="1" applyFill="1" applyBorder="1"/>
    <xf numFmtId="0" fontId="122" fillId="33" borderId="1" xfId="0" applyFont="1" applyFill="1" applyBorder="1" applyAlignment="1">
      <alignment horizontal="left" vertical="top"/>
    </xf>
    <xf numFmtId="0" fontId="122" fillId="33" borderId="1" xfId="0" applyFont="1" applyFill="1" applyBorder="1"/>
    <xf numFmtId="170" fontId="122" fillId="33" borderId="1" xfId="0" applyNumberFormat="1" applyFont="1" applyFill="1" applyBorder="1"/>
    <xf numFmtId="0" fontId="122" fillId="33" borderId="1" xfId="0" applyFont="1" applyFill="1" applyBorder="1" applyAlignment="1">
      <alignment horizontal="center" vertical="top"/>
    </xf>
    <xf numFmtId="170" fontId="122" fillId="33" borderId="1" xfId="0" applyNumberFormat="1" applyFont="1" applyFill="1" applyBorder="1" applyAlignment="1">
      <alignment horizontal="right" vertical="top"/>
    </xf>
    <xf numFmtId="0" fontId="122" fillId="33" borderId="1" xfId="0" applyNumberFormat="1" applyFont="1" applyFill="1" applyBorder="1"/>
    <xf numFmtId="174" fontId="122" fillId="0" borderId="1" xfId="0" applyNumberFormat="1" applyFont="1" applyBorder="1" applyAlignment="1" applyProtection="1">
      <alignment horizontal="center"/>
      <protection locked="0"/>
    </xf>
    <xf numFmtId="0" fontId="122" fillId="0" borderId="1" xfId="0" applyFont="1" applyBorder="1" applyAlignment="1" applyProtection="1">
      <alignment horizontal="center"/>
      <protection locked="0"/>
    </xf>
    <xf numFmtId="0" fontId="122" fillId="0" borderId="1" xfId="0" applyFont="1" applyBorder="1" applyAlignment="1">
      <alignment horizontal="left"/>
    </xf>
    <xf numFmtId="174" fontId="122" fillId="0" borderId="1" xfId="0" applyNumberFormat="1" applyFont="1" applyBorder="1" applyAlignment="1">
      <alignment horizontal="center"/>
    </xf>
    <xf numFmtId="1" fontId="122" fillId="0" borderId="1" xfId="0" applyNumberFormat="1" applyFont="1" applyBorder="1" applyAlignment="1">
      <alignment horizontal="center"/>
    </xf>
    <xf numFmtId="172" fontId="122" fillId="0" borderId="1" xfId="0" applyNumberFormat="1" applyFont="1" applyBorder="1" applyAlignment="1">
      <alignment horizontal="left"/>
    </xf>
    <xf numFmtId="0" fontId="122" fillId="0" borderId="1" xfId="0" applyFont="1" applyBorder="1" applyAlignment="1"/>
    <xf numFmtId="2" fontId="122" fillId="0" borderId="1" xfId="0" applyNumberFormat="1" applyFont="1" applyBorder="1" applyAlignment="1"/>
    <xf numFmtId="0" fontId="122" fillId="0" borderId="1" xfId="0" applyFont="1" applyBorder="1"/>
    <xf numFmtId="0" fontId="122" fillId="0" borderId="1" xfId="0" applyFont="1" applyBorder="1" applyAlignment="1">
      <alignment horizontal="left" vertical="top"/>
    </xf>
    <xf numFmtId="170" fontId="122" fillId="0" borderId="1" xfId="0" applyNumberFormat="1" applyFont="1" applyBorder="1"/>
    <xf numFmtId="0" fontId="122" fillId="0" borderId="1" xfId="0" applyFont="1" applyBorder="1" applyAlignment="1">
      <alignment horizontal="right" vertical="top" wrapText="1"/>
    </xf>
    <xf numFmtId="0" fontId="122" fillId="0" borderId="1" xfId="0" applyFont="1" applyFill="1" applyBorder="1"/>
    <xf numFmtId="0" fontId="122" fillId="0" borderId="1" xfId="0" applyFont="1" applyBorder="1" applyAlignment="1">
      <alignment horizontal="center"/>
    </xf>
    <xf numFmtId="0" fontId="123" fillId="0" borderId="1" xfId="0" applyFont="1" applyBorder="1" applyAlignment="1"/>
    <xf numFmtId="0" fontId="122" fillId="0" borderId="1" xfId="0" applyNumberFormat="1" applyFont="1" applyBorder="1"/>
    <xf numFmtId="0" fontId="119" fillId="0" borderId="1" xfId="4" applyFont="1" applyFill="1" applyBorder="1" applyAlignment="1">
      <alignment horizontal="left"/>
    </xf>
    <xf numFmtId="0" fontId="119" fillId="0" borderId="1" xfId="0" applyNumberFormat="1" applyFont="1" applyFill="1" applyBorder="1" applyAlignment="1"/>
    <xf numFmtId="0" fontId="119" fillId="0" borderId="24" xfId="0" applyNumberFormat="1" applyFont="1" applyFill="1" applyBorder="1" applyAlignment="1"/>
    <xf numFmtId="0" fontId="121" fillId="0" borderId="0" xfId="0" applyFont="1" applyFill="1" applyAlignment="1">
      <alignment horizontal="left"/>
    </xf>
    <xf numFmtId="0" fontId="121" fillId="0" borderId="0" xfId="0" applyFont="1" applyFill="1"/>
    <xf numFmtId="174" fontId="103" fillId="0" borderId="1" xfId="4" applyNumberFormat="1" applyFont="1" applyFill="1" applyBorder="1" applyAlignment="1">
      <alignment horizontal="center" vertical="top"/>
    </xf>
    <xf numFmtId="174" fontId="96" fillId="0" borderId="1" xfId="0" applyNumberFormat="1" applyFont="1" applyFill="1" applyBorder="1" applyAlignment="1">
      <alignment horizontal="center" vertical="top"/>
    </xf>
    <xf numFmtId="0" fontId="96" fillId="0" borderId="1" xfId="0" applyFont="1" applyFill="1" applyBorder="1" applyAlignment="1">
      <alignment horizontal="center" vertical="top"/>
    </xf>
    <xf numFmtId="0" fontId="96" fillId="0" borderId="1" xfId="0" applyFont="1" applyFill="1" applyBorder="1" applyAlignment="1">
      <alignment horizontal="left" vertical="top"/>
    </xf>
    <xf numFmtId="2" fontId="96" fillId="0" borderId="1" xfId="0" applyNumberFormat="1" applyFont="1" applyFill="1" applyBorder="1"/>
    <xf numFmtId="168" fontId="96" fillId="0" borderId="1" xfId="0" applyNumberFormat="1" applyFont="1" applyFill="1" applyBorder="1"/>
    <xf numFmtId="0" fontId="96" fillId="0" borderId="1" xfId="0" applyFont="1" applyFill="1" applyBorder="1" applyAlignment="1">
      <alignment horizontal="right" vertical="top" wrapText="1"/>
    </xf>
    <xf numFmtId="0" fontId="121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24" fillId="0" borderId="1" xfId="0" applyFont="1" applyBorder="1" applyAlignment="1">
      <alignment horizontal="left"/>
    </xf>
    <xf numFmtId="0" fontId="124" fillId="0" borderId="1" xfId="0" applyFont="1" applyBorder="1" applyAlignment="1"/>
    <xf numFmtId="174" fontId="124" fillId="0" borderId="1" xfId="0" applyNumberFormat="1" applyFont="1" applyBorder="1" applyAlignment="1" applyProtection="1">
      <alignment horizontal="center"/>
      <protection locked="0"/>
    </xf>
    <xf numFmtId="0" fontId="124" fillId="0" borderId="1" xfId="0" applyFont="1" applyBorder="1" applyAlignment="1" applyProtection="1">
      <alignment horizontal="center"/>
      <protection locked="0"/>
    </xf>
    <xf numFmtId="174" fontId="124" fillId="0" borderId="1" xfId="0" applyNumberFormat="1" applyFont="1" applyBorder="1" applyAlignment="1">
      <alignment horizontal="center"/>
    </xf>
    <xf numFmtId="1" fontId="124" fillId="0" borderId="1" xfId="0" applyNumberFormat="1" applyFont="1" applyBorder="1" applyAlignment="1">
      <alignment horizontal="center"/>
    </xf>
    <xf numFmtId="172" fontId="124" fillId="0" borderId="1" xfId="0" applyNumberFormat="1" applyFont="1" applyBorder="1" applyAlignment="1">
      <alignment horizontal="left"/>
    </xf>
    <xf numFmtId="0" fontId="125" fillId="0" borderId="1" xfId="0" applyFont="1" applyBorder="1" applyAlignment="1"/>
    <xf numFmtId="2" fontId="124" fillId="0" borderId="1" xfId="0" applyNumberFormat="1" applyFont="1" applyBorder="1" applyAlignment="1"/>
    <xf numFmtId="0" fontId="124" fillId="0" borderId="1" xfId="0" applyFont="1" applyBorder="1"/>
    <xf numFmtId="0" fontId="124" fillId="0" borderId="1" xfId="0" applyFont="1" applyBorder="1" applyAlignment="1">
      <alignment horizontal="left" vertical="top"/>
    </xf>
    <xf numFmtId="170" fontId="124" fillId="0" borderId="1" xfId="0" applyNumberFormat="1" applyFont="1" applyBorder="1"/>
    <xf numFmtId="0" fontId="124" fillId="0" borderId="1" xfId="0" applyFont="1" applyBorder="1" applyAlignment="1">
      <alignment horizontal="right" vertical="top" wrapText="1"/>
    </xf>
    <xf numFmtId="0" fontId="124" fillId="0" borderId="1" xfId="0" applyNumberFormat="1" applyFont="1" applyBorder="1"/>
    <xf numFmtId="0" fontId="124" fillId="0" borderId="0" xfId="0" applyFont="1" applyFill="1" applyBorder="1"/>
    <xf numFmtId="0" fontId="125" fillId="0" borderId="0" xfId="0" applyFont="1" applyBorder="1" applyAlignment="1"/>
    <xf numFmtId="0" fontId="124" fillId="0" borderId="0" xfId="0" applyFont="1" applyBorder="1" applyAlignment="1"/>
    <xf numFmtId="0" fontId="124" fillId="0" borderId="0" xfId="0" applyFont="1" applyBorder="1" applyAlignment="1">
      <alignment horizontal="center"/>
    </xf>
    <xf numFmtId="1" fontId="96" fillId="18" borderId="1" xfId="0" applyNumberFormat="1" applyFont="1" applyFill="1" applyBorder="1" applyAlignment="1">
      <alignment horizontal="center"/>
    </xf>
    <xf numFmtId="168" fontId="96" fillId="18" borderId="1" xfId="0" applyNumberFormat="1" applyFont="1" applyFill="1" applyBorder="1" applyAlignment="1"/>
    <xf numFmtId="14" fontId="96" fillId="18" borderId="1" xfId="0" applyNumberFormat="1" applyFont="1" applyFill="1" applyBorder="1" applyAlignment="1">
      <alignment horizontal="left"/>
    </xf>
    <xf numFmtId="0" fontId="105" fillId="0" borderId="1" xfId="0" applyNumberFormat="1" applyFont="1" applyFill="1" applyBorder="1"/>
    <xf numFmtId="0" fontId="103" fillId="19" borderId="1" xfId="4" applyFont="1" applyFill="1" applyBorder="1" applyAlignment="1">
      <alignment horizontal="left"/>
    </xf>
    <xf numFmtId="0" fontId="99" fillId="19" borderId="1" xfId="0" applyFont="1" applyFill="1" applyBorder="1" applyAlignment="1">
      <alignment horizontal="left"/>
    </xf>
    <xf numFmtId="0" fontId="103" fillId="19" borderId="1" xfId="4" applyFont="1" applyFill="1" applyBorder="1"/>
    <xf numFmtId="0" fontId="103" fillId="19" borderId="24" xfId="4" applyFont="1" applyFill="1" applyBorder="1"/>
    <xf numFmtId="174" fontId="96" fillId="19" borderId="1" xfId="0" applyNumberFormat="1" applyFont="1" applyFill="1" applyBorder="1" applyAlignment="1">
      <alignment horizontal="center"/>
    </xf>
    <xf numFmtId="174" fontId="105" fillId="19" borderId="1" xfId="0" applyNumberFormat="1" applyFont="1" applyFill="1" applyBorder="1" applyAlignment="1">
      <alignment horizontal="center"/>
    </xf>
    <xf numFmtId="0" fontId="96" fillId="19" borderId="1" xfId="0" applyFont="1" applyFill="1" applyBorder="1" applyAlignment="1">
      <alignment horizontal="center"/>
    </xf>
    <xf numFmtId="0" fontId="96" fillId="19" borderId="1" xfId="0" applyFont="1" applyFill="1" applyBorder="1" applyAlignment="1">
      <alignment horizontal="left"/>
    </xf>
    <xf numFmtId="1" fontId="96" fillId="19" borderId="1" xfId="0" applyNumberFormat="1" applyFont="1" applyFill="1" applyBorder="1" applyAlignment="1">
      <alignment horizontal="center"/>
    </xf>
    <xf numFmtId="172" fontId="96" fillId="19" borderId="1" xfId="0" applyNumberFormat="1" applyFont="1" applyFill="1" applyBorder="1" applyAlignment="1">
      <alignment horizontal="left"/>
    </xf>
    <xf numFmtId="0" fontId="96" fillId="19" borderId="1" xfId="0" applyFont="1" applyFill="1" applyBorder="1" applyAlignment="1"/>
    <xf numFmtId="2" fontId="96" fillId="19" borderId="1" xfId="0" applyNumberFormat="1" applyFont="1" applyFill="1" applyBorder="1" applyAlignment="1"/>
    <xf numFmtId="168" fontId="96" fillId="19" borderId="1" xfId="0" applyNumberFormat="1" applyFont="1" applyFill="1" applyBorder="1" applyAlignment="1"/>
    <xf numFmtId="14" fontId="96" fillId="19" borderId="1" xfId="0" applyNumberFormat="1" applyFont="1" applyFill="1" applyBorder="1" applyAlignment="1">
      <alignment horizontal="left"/>
    </xf>
    <xf numFmtId="0" fontId="96" fillId="19" borderId="1" xfId="0" applyFont="1" applyFill="1" applyBorder="1"/>
    <xf numFmtId="170" fontId="96" fillId="19" borderId="1" xfId="0" applyNumberFormat="1" applyFont="1" applyFill="1" applyBorder="1"/>
    <xf numFmtId="0" fontId="96" fillId="19" borderId="1" xfId="0" applyNumberFormat="1" applyFont="1" applyFill="1" applyBorder="1" applyAlignment="1">
      <alignment horizontal="right" wrapText="1"/>
    </xf>
    <xf numFmtId="44" fontId="96" fillId="19" borderId="1" xfId="0" applyNumberFormat="1" applyFont="1" applyFill="1" applyBorder="1"/>
    <xf numFmtId="0" fontId="96" fillId="18" borderId="1" xfId="4" applyFont="1" applyFill="1" applyBorder="1" applyAlignment="1">
      <alignment horizontal="left"/>
    </xf>
    <xf numFmtId="0" fontId="96" fillId="18" borderId="1" xfId="4" applyFont="1" applyFill="1" applyBorder="1"/>
    <xf numFmtId="174" fontId="96" fillId="18" borderId="1" xfId="0" applyNumberFormat="1" applyFont="1" applyFill="1" applyBorder="1" applyAlignment="1" applyProtection="1">
      <alignment horizontal="center"/>
    </xf>
    <xf numFmtId="0" fontId="96" fillId="18" borderId="1" xfId="0" applyFont="1" applyFill="1" applyBorder="1" applyAlignment="1" applyProtection="1">
      <alignment horizontal="center"/>
    </xf>
    <xf numFmtId="0" fontId="96" fillId="18" borderId="1" xfId="0" applyNumberFormat="1" applyFont="1" applyFill="1" applyBorder="1" applyAlignment="1">
      <alignment horizontal="left"/>
    </xf>
    <xf numFmtId="0" fontId="96" fillId="18" borderId="1" xfId="0" applyNumberFormat="1" applyFont="1" applyFill="1" applyBorder="1" applyAlignment="1"/>
    <xf numFmtId="174" fontId="96" fillId="15" borderId="1" xfId="0" applyNumberFormat="1" applyFont="1" applyFill="1" applyBorder="1" applyAlignment="1" applyProtection="1">
      <alignment horizontal="center"/>
      <protection locked="0"/>
    </xf>
    <xf numFmtId="0" fontId="103" fillId="0" borderId="31" xfId="4" applyFont="1" applyFill="1" applyBorder="1" applyAlignment="1">
      <alignment horizontal="left"/>
    </xf>
    <xf numFmtId="174" fontId="96" fillId="22" borderId="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0" fontId="99" fillId="20" borderId="1" xfId="0" applyFont="1" applyFill="1" applyBorder="1" applyAlignment="1">
      <alignment horizontal="left"/>
    </xf>
    <xf numFmtId="0" fontId="124" fillId="0" borderId="1" xfId="0" applyFont="1" applyFill="1" applyBorder="1" applyAlignment="1">
      <alignment horizontal="left" vertical="top"/>
    </xf>
    <xf numFmtId="0" fontId="124" fillId="0" borderId="1" xfId="0" applyFont="1" applyBorder="1" applyAlignment="1">
      <alignment horizontal="center"/>
    </xf>
    <xf numFmtId="14" fontId="124" fillId="0" borderId="1" xfId="0" applyNumberFormat="1" applyFont="1" applyBorder="1" applyAlignment="1">
      <alignment horizontal="left" vertical="top"/>
    </xf>
    <xf numFmtId="0" fontId="124" fillId="20" borderId="1" xfId="0" applyFont="1" applyFill="1" applyBorder="1" applyAlignment="1">
      <alignment horizontal="left"/>
    </xf>
    <xf numFmtId="174" fontId="124" fillId="15" borderId="1" xfId="0" applyNumberFormat="1" applyFont="1" applyFill="1" applyBorder="1" applyAlignment="1">
      <alignment horizontal="center"/>
    </xf>
    <xf numFmtId="0" fontId="99" fillId="2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22" fillId="0" borderId="1" xfId="0" applyFont="1" applyFill="1" applyBorder="1" applyAlignment="1">
      <alignment horizontal="center"/>
    </xf>
    <xf numFmtId="0" fontId="122" fillId="0" borderId="1" xfId="0" applyFont="1" applyFill="1" applyBorder="1" applyAlignment="1">
      <alignment horizontal="left"/>
    </xf>
    <xf numFmtId="0" fontId="122" fillId="0" borderId="1" xfId="0" applyFont="1" applyFill="1" applyBorder="1" applyAlignment="1">
      <alignment horizontal="right"/>
    </xf>
    <xf numFmtId="0" fontId="122" fillId="0" borderId="1" xfId="0" applyFont="1" applyFill="1" applyBorder="1" applyAlignment="1"/>
    <xf numFmtId="174" fontId="122" fillId="0" borderId="1" xfId="0" applyNumberFormat="1" applyFont="1" applyFill="1" applyBorder="1" applyAlignment="1">
      <alignment horizontal="center"/>
    </xf>
    <xf numFmtId="1" fontId="123" fillId="0" borderId="1" xfId="0" applyNumberFormat="1" applyFont="1" applyFill="1" applyBorder="1" applyAlignment="1">
      <alignment horizontal="left"/>
    </xf>
    <xf numFmtId="174" fontId="123" fillId="0" borderId="1" xfId="0" applyNumberFormat="1" applyFont="1" applyFill="1" applyBorder="1" applyAlignment="1">
      <alignment horizontal="center"/>
    </xf>
    <xf numFmtId="172" fontId="123" fillId="0" borderId="1" xfId="0" applyNumberFormat="1" applyFont="1" applyFill="1" applyBorder="1" applyAlignment="1">
      <alignment horizontal="left"/>
    </xf>
    <xf numFmtId="0" fontId="123" fillId="0" borderId="1" xfId="0" applyFont="1" applyFill="1" applyBorder="1" applyAlignment="1"/>
    <xf numFmtId="2" fontId="123" fillId="0" borderId="1" xfId="0" applyNumberFormat="1" applyFont="1" applyFill="1" applyBorder="1" applyAlignment="1"/>
    <xf numFmtId="2" fontId="122" fillId="0" borderId="1" xfId="0" applyNumberFormat="1" applyFont="1" applyFill="1" applyBorder="1" applyAlignment="1"/>
    <xf numFmtId="168" fontId="122" fillId="0" borderId="1" xfId="0" applyNumberFormat="1" applyFont="1" applyFill="1" applyBorder="1"/>
    <xf numFmtId="0" fontId="122" fillId="0" borderId="1" xfId="0" applyFont="1" applyFill="1" applyBorder="1" applyAlignment="1">
      <alignment horizontal="left" vertical="top"/>
    </xf>
    <xf numFmtId="170" fontId="122" fillId="0" borderId="1" xfId="0" applyNumberFormat="1" applyFont="1" applyFill="1" applyBorder="1"/>
    <xf numFmtId="0" fontId="122" fillId="0" borderId="1" xfId="0" applyFont="1" applyFill="1" applyBorder="1" applyAlignment="1">
      <alignment horizontal="center" vertical="top"/>
    </xf>
    <xf numFmtId="170" fontId="122" fillId="0" borderId="1" xfId="0" applyNumberFormat="1" applyFont="1" applyFill="1" applyBorder="1" applyAlignment="1">
      <alignment horizontal="right" vertical="top"/>
    </xf>
    <xf numFmtId="0" fontId="122" fillId="0" borderId="1" xfId="0" applyNumberFormat="1" applyFont="1" applyFill="1" applyBorder="1"/>
    <xf numFmtId="6" fontId="0" fillId="0" borderId="2" xfId="0" applyNumberFormat="1" applyBorder="1"/>
    <xf numFmtId="0" fontId="119" fillId="20" borderId="1" xfId="0" applyFont="1" applyFill="1" applyBorder="1" applyAlignment="1">
      <alignment horizontal="left"/>
    </xf>
    <xf numFmtId="8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103" fillId="0" borderId="1" xfId="4" applyFont="1" applyBorder="1" applyAlignment="1"/>
    <xf numFmtId="174" fontId="96" fillId="42" borderId="1" xfId="0" applyNumberFormat="1" applyFont="1" applyFill="1" applyBorder="1" applyAlignment="1">
      <alignment horizontal="center"/>
    </xf>
    <xf numFmtId="0" fontId="126" fillId="0" borderId="1" xfId="0" applyFont="1" applyFill="1" applyBorder="1" applyAlignment="1">
      <alignment horizontal="left"/>
    </xf>
    <xf numFmtId="0" fontId="128" fillId="0" borderId="1" xfId="4" applyFont="1" applyBorder="1"/>
    <xf numFmtId="0" fontId="128" fillId="0" borderId="27" xfId="4" applyFont="1" applyFill="1" applyBorder="1" applyAlignment="1">
      <alignment horizontal="left"/>
    </xf>
    <xf numFmtId="0" fontId="128" fillId="0" borderId="24" xfId="4" applyFont="1" applyBorder="1" applyAlignment="1">
      <alignment horizontal="left"/>
    </xf>
    <xf numFmtId="0" fontId="128" fillId="0" borderId="24" xfId="4" applyFont="1" applyBorder="1"/>
    <xf numFmtId="0" fontId="128" fillId="0" borderId="24" xfId="4" applyFont="1" applyBorder="1" applyAlignment="1"/>
    <xf numFmtId="0" fontId="128" fillId="0" borderId="27" xfId="4" applyFont="1" applyBorder="1" applyAlignment="1">
      <alignment horizontal="left"/>
    </xf>
    <xf numFmtId="0" fontId="16" fillId="0" borderId="27" xfId="4" applyFont="1" applyBorder="1" applyAlignment="1">
      <alignment horizontal="left"/>
    </xf>
    <xf numFmtId="0" fontId="16" fillId="0" borderId="24" xfId="4" applyFont="1" applyBorder="1" applyAlignment="1">
      <alignment horizontal="left"/>
    </xf>
    <xf numFmtId="0" fontId="16" fillId="0" borderId="24" xfId="4" applyFont="1" applyBorder="1"/>
    <xf numFmtId="0" fontId="130" fillId="28" borderId="25" xfId="4" applyFont="1" applyFill="1" applyBorder="1" applyAlignment="1">
      <alignment horizontal="left"/>
    </xf>
    <xf numFmtId="0" fontId="130" fillId="28" borderId="26" xfId="4" applyFont="1" applyFill="1" applyBorder="1" applyAlignment="1">
      <alignment horizontal="left" wrapText="1"/>
    </xf>
    <xf numFmtId="0" fontId="128" fillId="28" borderId="26" xfId="4" applyFont="1" applyFill="1" applyBorder="1" applyAlignment="1">
      <alignment horizontal="left" wrapText="1"/>
    </xf>
    <xf numFmtId="0" fontId="128" fillId="28" borderId="26" xfId="4" applyFont="1" applyFill="1" applyBorder="1" applyAlignment="1">
      <alignment wrapText="1"/>
    </xf>
    <xf numFmtId="0" fontId="128" fillId="28" borderId="26" xfId="4" applyFont="1" applyFill="1" applyBorder="1" applyAlignment="1">
      <alignment textRotation="90" wrapText="1"/>
    </xf>
    <xf numFmtId="0" fontId="130" fillId="28" borderId="26" xfId="4" applyFont="1" applyFill="1" applyBorder="1" applyAlignment="1">
      <alignment wrapText="1"/>
    </xf>
    <xf numFmtId="14" fontId="16" fillId="28" borderId="26" xfId="4" applyNumberFormat="1" applyFont="1" applyFill="1" applyBorder="1" applyAlignment="1">
      <alignment horizontal="left" wrapText="1"/>
    </xf>
    <xf numFmtId="44" fontId="16" fillId="28" borderId="26" xfId="4" applyNumberFormat="1" applyFont="1" applyFill="1" applyBorder="1" applyAlignment="1">
      <alignment wrapText="1"/>
    </xf>
    <xf numFmtId="164" fontId="130" fillId="28" borderId="26" xfId="4" applyNumberFormat="1" applyFont="1" applyFill="1" applyBorder="1" applyAlignment="1">
      <alignment wrapText="1"/>
    </xf>
    <xf numFmtId="9" fontId="128" fillId="28" borderId="26" xfId="4" applyNumberFormat="1" applyFont="1" applyFill="1" applyBorder="1" applyAlignment="1">
      <alignment horizontal="center" wrapText="1"/>
    </xf>
    <xf numFmtId="169" fontId="128" fillId="28" borderId="26" xfId="4" applyNumberFormat="1" applyFont="1" applyFill="1" applyBorder="1" applyAlignment="1">
      <alignment horizontal="center" wrapText="1"/>
    </xf>
    <xf numFmtId="0" fontId="128" fillId="28" borderId="26" xfId="4" applyNumberFormat="1" applyFont="1" applyFill="1" applyBorder="1" applyAlignment="1">
      <alignment horizontal="center" wrapText="1"/>
    </xf>
    <xf numFmtId="44" fontId="16" fillId="28" borderId="26" xfId="4" applyNumberFormat="1" applyFont="1" applyFill="1" applyBorder="1" applyAlignment="1"/>
    <xf numFmtId="0" fontId="130" fillId="29" borderId="26" xfId="4" applyFont="1" applyFill="1" applyBorder="1" applyAlignment="1">
      <alignment wrapText="1"/>
    </xf>
    <xf numFmtId="172" fontId="130" fillId="29" borderId="26" xfId="4" applyNumberFormat="1" applyFont="1" applyFill="1" applyBorder="1" applyAlignment="1">
      <alignment wrapText="1"/>
    </xf>
    <xf numFmtId="0" fontId="128" fillId="31" borderId="27" xfId="4" applyFont="1" applyFill="1" applyBorder="1" applyAlignment="1">
      <alignment horizontal="left" wrapText="1"/>
    </xf>
    <xf numFmtId="0" fontId="128" fillId="31" borderId="24" xfId="4" applyFont="1" applyFill="1" applyBorder="1" applyAlignment="1">
      <alignment horizontal="left" wrapText="1"/>
    </xf>
    <xf numFmtId="0" fontId="128" fillId="31" borderId="24" xfId="4" applyFont="1" applyFill="1" applyBorder="1" applyAlignment="1">
      <alignment wrapText="1"/>
    </xf>
    <xf numFmtId="0" fontId="128" fillId="31" borderId="24" xfId="4" applyFont="1" applyFill="1" applyBorder="1" applyAlignment="1">
      <alignment textRotation="90"/>
    </xf>
    <xf numFmtId="9" fontId="128" fillId="31" borderId="24" xfId="4" applyNumberFormat="1" applyFont="1" applyFill="1" applyBorder="1" applyAlignment="1">
      <alignment wrapText="1"/>
    </xf>
    <xf numFmtId="9" fontId="128" fillId="31" borderId="24" xfId="4" applyNumberFormat="1" applyFont="1" applyFill="1" applyBorder="1" applyAlignment="1">
      <alignment horizontal="center" wrapText="1"/>
    </xf>
    <xf numFmtId="44" fontId="16" fillId="31" borderId="24" xfId="4" applyNumberFormat="1" applyFont="1" applyFill="1" applyBorder="1" applyAlignment="1">
      <alignment wrapText="1"/>
    </xf>
    <xf numFmtId="169" fontId="128" fillId="31" borderId="24" xfId="4" applyNumberFormat="1" applyFont="1" applyFill="1" applyBorder="1" applyAlignment="1">
      <alignment wrapText="1"/>
    </xf>
    <xf numFmtId="0" fontId="128" fillId="31" borderId="24" xfId="4" applyNumberFormat="1" applyFont="1" applyFill="1" applyBorder="1" applyAlignment="1">
      <alignment wrapText="1"/>
    </xf>
    <xf numFmtId="44" fontId="16" fillId="32" borderId="24" xfId="4" applyNumberFormat="1" applyFont="1" applyFill="1" applyBorder="1" applyAlignment="1">
      <alignment horizontal="center" wrapText="1"/>
    </xf>
    <xf numFmtId="0" fontId="128" fillId="32" borderId="24" xfId="4" applyFont="1" applyFill="1" applyBorder="1" applyAlignment="1">
      <alignment horizontal="center" wrapText="1"/>
    </xf>
    <xf numFmtId="172" fontId="128" fillId="32" borderId="24" xfId="4" applyNumberFormat="1" applyFont="1" applyFill="1" applyBorder="1" applyAlignment="1">
      <alignment horizontal="center" wrapText="1"/>
    </xf>
    <xf numFmtId="164" fontId="128" fillId="32" borderId="24" xfId="4" applyNumberFormat="1" applyFont="1" applyFill="1" applyBorder="1" applyAlignment="1">
      <alignment horizontal="center" wrapText="1"/>
    </xf>
    <xf numFmtId="44" fontId="16" fillId="31" borderId="24" xfId="4" applyNumberFormat="1" applyFont="1" applyFill="1" applyBorder="1" applyAlignment="1">
      <alignment horizontal="center" wrapText="1"/>
    </xf>
    <xf numFmtId="164" fontId="128" fillId="31" borderId="24" xfId="4" applyNumberFormat="1" applyFont="1" applyFill="1" applyBorder="1" applyAlignment="1">
      <alignment horizontal="center" wrapText="1"/>
    </xf>
    <xf numFmtId="172" fontId="128" fillId="31" borderId="24" xfId="4" applyNumberFormat="1" applyFont="1" applyFill="1" applyBorder="1" applyAlignment="1">
      <alignment horizontal="center" wrapText="1"/>
    </xf>
    <xf numFmtId="0" fontId="130" fillId="0" borderId="27" xfId="4" applyFont="1" applyBorder="1" applyAlignment="1">
      <alignment horizontal="left"/>
    </xf>
    <xf numFmtId="0" fontId="130" fillId="0" borderId="24" xfId="4" applyFont="1" applyBorder="1" applyAlignment="1">
      <alignment horizontal="left"/>
    </xf>
    <xf numFmtId="0" fontId="130" fillId="0" borderId="24" xfId="4" applyFont="1" applyBorder="1"/>
    <xf numFmtId="44" fontId="16" fillId="0" borderId="24" xfId="4" applyNumberFormat="1" applyFont="1" applyBorder="1"/>
    <xf numFmtId="9" fontId="130" fillId="0" borderId="24" xfId="4" applyNumberFormat="1" applyFont="1" applyBorder="1"/>
    <xf numFmtId="169" fontId="130" fillId="0" borderId="24" xfId="4" applyNumberFormat="1" applyFont="1" applyBorder="1"/>
    <xf numFmtId="0" fontId="130" fillId="0" borderId="24" xfId="4" applyNumberFormat="1" applyFont="1" applyBorder="1"/>
    <xf numFmtId="44" fontId="16" fillId="23" borderId="24" xfId="4" applyNumberFormat="1" applyFont="1" applyFill="1" applyBorder="1"/>
    <xf numFmtId="0" fontId="131" fillId="23" borderId="24" xfId="4" applyFont="1" applyFill="1" applyBorder="1"/>
    <xf numFmtId="172" fontId="128" fillId="23" borderId="24" xfId="4" applyNumberFormat="1" applyFont="1" applyFill="1" applyBorder="1"/>
    <xf numFmtId="164" fontId="128" fillId="23" borderId="24" xfId="4" applyNumberFormat="1" applyFont="1" applyFill="1" applyBorder="1" applyAlignment="1">
      <alignment horizontal="center"/>
    </xf>
    <xf numFmtId="164" fontId="128" fillId="0" borderId="24" xfId="4" applyNumberFormat="1" applyFont="1" applyBorder="1"/>
    <xf numFmtId="172" fontId="128" fillId="0" borderId="24" xfId="4" applyNumberFormat="1" applyFont="1" applyBorder="1"/>
    <xf numFmtId="164" fontId="128" fillId="0" borderId="24" xfId="4" applyNumberFormat="1" applyFont="1" applyBorder="1" applyAlignment="1">
      <alignment horizontal="center"/>
    </xf>
    <xf numFmtId="164" fontId="16" fillId="0" borderId="24" xfId="4" applyNumberFormat="1" applyFont="1" applyFill="1" applyBorder="1" applyAlignment="1">
      <alignment horizontal="center" vertical="top"/>
    </xf>
    <xf numFmtId="164" fontId="128" fillId="0" borderId="24" xfId="4" applyNumberFormat="1" applyFont="1" applyFill="1" applyBorder="1" applyAlignment="1">
      <alignment horizontal="center" vertical="top"/>
    </xf>
    <xf numFmtId="164" fontId="128" fillId="0" borderId="24" xfId="4" applyNumberFormat="1" applyFont="1" applyFill="1" applyBorder="1" applyAlignment="1">
      <alignment horizontal="center"/>
    </xf>
    <xf numFmtId="164" fontId="16" fillId="0" borderId="24" xfId="4" applyNumberFormat="1" applyFont="1" applyBorder="1" applyAlignment="1">
      <alignment horizontal="center" vertical="top"/>
    </xf>
    <xf numFmtId="164" fontId="128" fillId="0" borderId="24" xfId="4" applyNumberFormat="1" applyFont="1" applyBorder="1" applyAlignment="1">
      <alignment horizontal="center" vertical="top"/>
    </xf>
    <xf numFmtId="9" fontId="128" fillId="0" borderId="24" xfId="4" applyNumberFormat="1" applyFont="1" applyBorder="1" applyAlignment="1">
      <alignment wrapText="1"/>
    </xf>
    <xf numFmtId="0" fontId="128" fillId="23" borderId="24" xfId="4" applyFont="1" applyFill="1" applyBorder="1"/>
    <xf numFmtId="0" fontId="130" fillId="5" borderId="27" xfId="4" applyFont="1" applyFill="1" applyBorder="1" applyAlignment="1">
      <alignment horizontal="left"/>
    </xf>
    <xf numFmtId="0" fontId="130" fillId="5" borderId="24" xfId="4" applyFont="1" applyFill="1" applyBorder="1" applyAlignment="1">
      <alignment horizontal="left"/>
    </xf>
    <xf numFmtId="0" fontId="128" fillId="5" borderId="24" xfId="4" applyFont="1" applyFill="1" applyBorder="1" applyAlignment="1">
      <alignment horizontal="left"/>
    </xf>
    <xf numFmtId="0" fontId="128" fillId="5" borderId="24" xfId="4" applyFont="1" applyFill="1" applyBorder="1"/>
    <xf numFmtId="0" fontId="130" fillId="5" borderId="24" xfId="4" applyFont="1" applyFill="1" applyBorder="1"/>
    <xf numFmtId="9" fontId="128" fillId="5" borderId="24" xfId="4" applyNumberFormat="1" applyFont="1" applyFill="1" applyBorder="1" applyAlignment="1">
      <alignment wrapText="1"/>
    </xf>
    <xf numFmtId="44" fontId="16" fillId="5" borderId="24" xfId="4" applyNumberFormat="1" applyFont="1" applyFill="1" applyBorder="1"/>
    <xf numFmtId="9" fontId="128" fillId="5" borderId="24" xfId="4" applyNumberFormat="1" applyFont="1" applyFill="1" applyBorder="1"/>
    <xf numFmtId="169" fontId="128" fillId="5" borderId="24" xfId="4" applyNumberFormat="1" applyFont="1" applyFill="1" applyBorder="1"/>
    <xf numFmtId="0" fontId="128" fillId="5" borderId="24" xfId="4" applyNumberFormat="1" applyFont="1" applyFill="1" applyBorder="1"/>
    <xf numFmtId="44" fontId="16" fillId="26" borderId="24" xfId="4" applyNumberFormat="1" applyFont="1" applyFill="1" applyBorder="1"/>
    <xf numFmtId="165" fontId="128" fillId="26" borderId="24" xfId="4" applyNumberFormat="1" applyFont="1" applyFill="1" applyBorder="1"/>
    <xf numFmtId="172" fontId="128" fillId="26" borderId="24" xfId="4" applyNumberFormat="1" applyFont="1" applyFill="1" applyBorder="1"/>
    <xf numFmtId="165" fontId="128" fillId="26" borderId="24" xfId="4" applyNumberFormat="1" applyFont="1" applyFill="1" applyBorder="1" applyAlignment="1">
      <alignment horizontal="center"/>
    </xf>
    <xf numFmtId="165" fontId="128" fillId="5" borderId="24" xfId="4" applyNumberFormat="1" applyFont="1" applyFill="1" applyBorder="1"/>
    <xf numFmtId="172" fontId="128" fillId="5" borderId="24" xfId="4" applyNumberFormat="1" applyFont="1" applyFill="1" applyBorder="1"/>
    <xf numFmtId="165" fontId="128" fillId="5" borderId="24" xfId="4" applyNumberFormat="1" applyFont="1" applyFill="1" applyBorder="1" applyAlignment="1">
      <alignment horizontal="center"/>
    </xf>
    <xf numFmtId="164" fontId="128" fillId="5" borderId="24" xfId="4" applyNumberFormat="1" applyFont="1" applyFill="1" applyBorder="1"/>
    <xf numFmtId="164" fontId="128" fillId="5" borderId="24" xfId="4" applyNumberFormat="1" applyFont="1" applyFill="1" applyBorder="1" applyAlignment="1">
      <alignment horizontal="center"/>
    </xf>
    <xf numFmtId="49" fontId="128" fillId="6" borderId="24" xfId="0" applyNumberFormat="1" applyFont="1" applyFill="1" applyBorder="1" applyAlignment="1">
      <alignment horizontal="left" vertical="center" wrapText="1"/>
    </xf>
    <xf numFmtId="9" fontId="128" fillId="0" borderId="24" xfId="4" applyNumberFormat="1" applyFont="1" applyBorder="1"/>
    <xf numFmtId="169" fontId="128" fillId="0" borderId="24" xfId="4" applyNumberFormat="1" applyFont="1" applyBorder="1"/>
    <xf numFmtId="0" fontId="128" fillId="0" borderId="24" xfId="4" applyNumberFormat="1" applyFont="1" applyBorder="1"/>
    <xf numFmtId="0" fontId="16" fillId="23" borderId="24" xfId="0" applyFont="1" applyFill="1" applyBorder="1"/>
    <xf numFmtId="16" fontId="128" fillId="23" borderId="24" xfId="4" applyNumberFormat="1" applyFont="1" applyFill="1" applyBorder="1" applyAlignment="1">
      <alignment horizontal="center"/>
    </xf>
    <xf numFmtId="0" fontId="16" fillId="23" borderId="24" xfId="0" applyFont="1" applyFill="1" applyBorder="1" applyAlignment="1">
      <alignment horizontal="center"/>
    </xf>
    <xf numFmtId="44" fontId="16" fillId="0" borderId="24" xfId="0" applyNumberFormat="1" applyFont="1" applyBorder="1"/>
    <xf numFmtId="0" fontId="16" fillId="0" borderId="24" xfId="0" applyFont="1" applyBorder="1"/>
    <xf numFmtId="172" fontId="16" fillId="0" borderId="24" xfId="0" applyNumberFormat="1" applyFont="1" applyBorder="1"/>
    <xf numFmtId="0" fontId="16" fillId="0" borderId="24" xfId="0" applyFont="1" applyBorder="1" applyAlignment="1">
      <alignment horizontal="center"/>
    </xf>
    <xf numFmtId="44" fontId="16" fillId="0" borderId="24" xfId="0" applyNumberFormat="1" applyFont="1" applyFill="1" applyBorder="1"/>
    <xf numFmtId="44" fontId="16" fillId="0" borderId="24" xfId="0" applyNumberFormat="1" applyFont="1" applyFill="1" applyBorder="1" applyAlignment="1"/>
    <xf numFmtId="44" fontId="16" fillId="0" borderId="24" xfId="0" applyNumberFormat="1" applyFont="1" applyBorder="1" applyAlignment="1"/>
    <xf numFmtId="0" fontId="16" fillId="0" borderId="27" xfId="2" applyFont="1" applyFill="1" applyBorder="1" applyAlignment="1" applyProtection="1">
      <alignment horizontal="left"/>
    </xf>
    <xf numFmtId="0" fontId="16" fillId="0" borderId="24" xfId="2" applyFont="1" applyFill="1" applyBorder="1" applyAlignment="1" applyProtection="1">
      <alignment horizontal="left"/>
    </xf>
    <xf numFmtId="0" fontId="16" fillId="0" borderId="24" xfId="2" applyFont="1" applyFill="1" applyBorder="1" applyAlignment="1" applyProtection="1"/>
    <xf numFmtId="9" fontId="16" fillId="0" borderId="24" xfId="2" applyNumberFormat="1" applyFont="1" applyFill="1" applyBorder="1" applyAlignment="1" applyProtection="1">
      <alignment wrapText="1"/>
    </xf>
    <xf numFmtId="44" fontId="16" fillId="0" borderId="24" xfId="2" applyNumberFormat="1" applyFont="1" applyFill="1" applyBorder="1" applyAlignment="1" applyProtection="1"/>
    <xf numFmtId="9" fontId="16" fillId="0" borderId="24" xfId="2" applyNumberFormat="1" applyFont="1" applyFill="1" applyBorder="1" applyAlignment="1" applyProtection="1"/>
    <xf numFmtId="0" fontId="16" fillId="0" borderId="24" xfId="2" applyNumberFormat="1" applyFont="1" applyFill="1" applyBorder="1" applyAlignment="1" applyProtection="1"/>
    <xf numFmtId="44" fontId="16" fillId="23" borderId="24" xfId="2" applyNumberFormat="1" applyFont="1" applyFill="1" applyBorder="1" applyAlignment="1" applyProtection="1"/>
    <xf numFmtId="0" fontId="16" fillId="23" borderId="24" xfId="2" applyFont="1" applyFill="1" applyBorder="1" applyAlignment="1" applyProtection="1"/>
    <xf numFmtId="172" fontId="131" fillId="23" borderId="24" xfId="2" applyNumberFormat="1" applyFont="1" applyFill="1" applyBorder="1" applyAlignment="1" applyProtection="1"/>
    <xf numFmtId="16" fontId="128" fillId="23" borderId="24" xfId="2" applyNumberFormat="1" applyFont="1" applyFill="1" applyBorder="1" applyAlignment="1" applyProtection="1">
      <alignment horizontal="center"/>
    </xf>
    <xf numFmtId="164" fontId="16" fillId="0" borderId="24" xfId="2" applyNumberFormat="1" applyFont="1" applyFill="1" applyBorder="1" applyAlignment="1" applyProtection="1"/>
    <xf numFmtId="172" fontId="131" fillId="0" borderId="24" xfId="2" applyNumberFormat="1" applyFont="1" applyFill="1" applyBorder="1" applyAlignment="1" applyProtection="1"/>
    <xf numFmtId="164" fontId="16" fillId="0" borderId="24" xfId="2" applyNumberFormat="1" applyFont="1" applyFill="1" applyBorder="1" applyAlignment="1" applyProtection="1">
      <alignment horizontal="center"/>
    </xf>
    <xf numFmtId="0" fontId="16" fillId="0" borderId="0" xfId="0" applyFont="1" applyFill="1"/>
    <xf numFmtId="44" fontId="16" fillId="0" borderId="0" xfId="0" applyNumberFormat="1" applyFont="1" applyFill="1"/>
    <xf numFmtId="44" fontId="16" fillId="0" borderId="0" xfId="0" applyNumberFormat="1" applyFont="1" applyFill="1" applyAlignment="1"/>
    <xf numFmtId="172" fontId="16" fillId="0" borderId="24" xfId="2" applyNumberFormat="1" applyFont="1" applyFill="1" applyBorder="1" applyAlignment="1" applyProtection="1"/>
    <xf numFmtId="165" fontId="128" fillId="26" borderId="24" xfId="4" applyNumberFormat="1" applyFont="1" applyFill="1" applyBorder="1" applyAlignment="1"/>
    <xf numFmtId="44" fontId="131" fillId="0" borderId="24" xfId="4" applyNumberFormat="1" applyFont="1" applyBorder="1"/>
    <xf numFmtId="172" fontId="16" fillId="23" borderId="24" xfId="0" applyNumberFormat="1" applyFont="1" applyFill="1" applyBorder="1"/>
    <xf numFmtId="0" fontId="132" fillId="23" borderId="24" xfId="0" applyNumberFormat="1" applyFont="1" applyFill="1" applyBorder="1"/>
    <xf numFmtId="0" fontId="128" fillId="23" borderId="24" xfId="4" applyFont="1" applyFill="1" applyBorder="1" applyAlignment="1">
      <alignment horizontal="center"/>
    </xf>
    <xf numFmtId="0" fontId="128" fillId="0" borderId="24" xfId="4" applyFont="1" applyBorder="1" applyAlignment="1">
      <alignment horizontal="center"/>
    </xf>
    <xf numFmtId="0" fontId="16" fillId="0" borderId="24" xfId="4" applyNumberFormat="1" applyFont="1" applyFill="1" applyBorder="1" applyAlignment="1">
      <alignment horizontal="center" vertical="top"/>
    </xf>
    <xf numFmtId="0" fontId="128" fillId="0" borderId="24" xfId="4" applyFont="1" applyFill="1" applyBorder="1" applyAlignment="1">
      <alignment horizontal="center" vertical="top"/>
    </xf>
    <xf numFmtId="0" fontId="128" fillId="0" borderId="24" xfId="4" applyFont="1" applyFill="1" applyBorder="1" applyAlignment="1">
      <alignment horizontal="center"/>
    </xf>
    <xf numFmtId="0" fontId="16" fillId="0" borderId="24" xfId="4" applyNumberFormat="1" applyFont="1" applyBorder="1" applyAlignment="1">
      <alignment horizontal="center" vertical="top"/>
    </xf>
    <xf numFmtId="0" fontId="128" fillId="0" borderId="24" xfId="4" applyFont="1" applyBorder="1" applyAlignment="1">
      <alignment horizontal="center" vertical="top"/>
    </xf>
    <xf numFmtId="9" fontId="16" fillId="0" borderId="24" xfId="4" applyNumberFormat="1" applyFont="1" applyBorder="1"/>
    <xf numFmtId="0" fontId="16" fillId="0" borderId="24" xfId="4" applyNumberFormat="1" applyFont="1" applyBorder="1"/>
    <xf numFmtId="172" fontId="131" fillId="23" borderId="24" xfId="4" applyNumberFormat="1" applyFont="1" applyFill="1" applyBorder="1"/>
    <xf numFmtId="16" fontId="131" fillId="23" borderId="24" xfId="4" applyNumberFormat="1" applyFont="1" applyFill="1" applyBorder="1" applyAlignment="1">
      <alignment horizontal="center"/>
    </xf>
    <xf numFmtId="0" fontId="131" fillId="23" borderId="24" xfId="4" applyFont="1" applyFill="1" applyBorder="1" applyAlignment="1">
      <alignment horizontal="center"/>
    </xf>
    <xf numFmtId="16" fontId="128" fillId="0" borderId="24" xfId="4" applyNumberFormat="1" applyFont="1" applyBorder="1" applyAlignment="1">
      <alignment horizontal="center"/>
    </xf>
    <xf numFmtId="0" fontId="128" fillId="23" borderId="24" xfId="4" applyNumberFormat="1" applyFont="1" applyFill="1" applyBorder="1"/>
    <xf numFmtId="9" fontId="131" fillId="0" borderId="24" xfId="4" applyNumberFormat="1" applyFont="1" applyBorder="1"/>
    <xf numFmtId="0" fontId="131" fillId="0" borderId="24" xfId="4" applyNumberFormat="1" applyFont="1" applyBorder="1"/>
    <xf numFmtId="9" fontId="16" fillId="0" borderId="24" xfId="4" applyNumberFormat="1" applyFont="1" applyBorder="1" applyAlignment="1">
      <alignment wrapText="1"/>
    </xf>
    <xf numFmtId="0" fontId="128" fillId="24" borderId="24" xfId="4" applyFont="1" applyFill="1" applyBorder="1"/>
    <xf numFmtId="10" fontId="128" fillId="0" borderId="24" xfId="4" applyNumberFormat="1" applyFont="1" applyBorder="1"/>
    <xf numFmtId="0" fontId="128" fillId="11" borderId="27" xfId="4" applyFont="1" applyFill="1" applyBorder="1" applyAlignment="1">
      <alignment horizontal="left"/>
    </xf>
    <xf numFmtId="0" fontId="128" fillId="14" borderId="27" xfId="4" applyFont="1" applyFill="1" applyBorder="1" applyAlignment="1">
      <alignment horizontal="left"/>
    </xf>
    <xf numFmtId="0" fontId="16" fillId="0" borderId="24" xfId="4" applyNumberFormat="1" applyFont="1" applyFill="1" applyBorder="1"/>
    <xf numFmtId="0" fontId="128" fillId="0" borderId="24" xfId="4" applyFont="1" applyFill="1" applyBorder="1"/>
    <xf numFmtId="0" fontId="128" fillId="0" borderId="24" xfId="4" applyFont="1" applyFill="1" applyBorder="1" applyAlignment="1"/>
    <xf numFmtId="0" fontId="128" fillId="10" borderId="27" xfId="4" applyFont="1" applyFill="1" applyBorder="1" applyAlignment="1">
      <alignment horizontal="left"/>
    </xf>
    <xf numFmtId="0" fontId="128" fillId="0" borderId="24" xfId="4" applyFont="1" applyBorder="1" applyAlignment="1">
      <alignment horizontal="left" vertical="top"/>
    </xf>
    <xf numFmtId="0" fontId="130" fillId="16" borderId="27" xfId="4" applyFont="1" applyFill="1" applyBorder="1" applyAlignment="1">
      <alignment horizontal="left"/>
    </xf>
    <xf numFmtId="0" fontId="130" fillId="16" borderId="24" xfId="4" applyFont="1" applyFill="1" applyBorder="1" applyAlignment="1">
      <alignment horizontal="left"/>
    </xf>
    <xf numFmtId="0" fontId="130" fillId="16" borderId="24" xfId="4" applyFont="1" applyFill="1" applyBorder="1"/>
    <xf numFmtId="9" fontId="130" fillId="16" borderId="24" xfId="4" applyNumberFormat="1" applyFont="1" applyFill="1" applyBorder="1" applyAlignment="1">
      <alignment wrapText="1"/>
    </xf>
    <xf numFmtId="44" fontId="127" fillId="16" borderId="24" xfId="4" applyNumberFormat="1" applyFont="1" applyFill="1" applyBorder="1"/>
    <xf numFmtId="9" fontId="127" fillId="16" borderId="24" xfId="4" applyNumberFormat="1" applyFont="1" applyFill="1" applyBorder="1"/>
    <xf numFmtId="169" fontId="130" fillId="16" borderId="24" xfId="4" applyNumberFormat="1" applyFont="1" applyFill="1" applyBorder="1"/>
    <xf numFmtId="0" fontId="130" fillId="16" borderId="24" xfId="4" applyNumberFormat="1" applyFont="1" applyFill="1" applyBorder="1"/>
    <xf numFmtId="172" fontId="127" fillId="16" borderId="24" xfId="4" applyNumberFormat="1" applyFont="1" applyFill="1" applyBorder="1"/>
    <xf numFmtId="44" fontId="127" fillId="16" borderId="24" xfId="4" applyNumberFormat="1" applyFont="1" applyFill="1" applyBorder="1" applyAlignment="1"/>
    <xf numFmtId="172" fontId="130" fillId="16" borderId="24" xfId="4" applyNumberFormat="1" applyFont="1" applyFill="1" applyBorder="1"/>
    <xf numFmtId="0" fontId="130" fillId="16" borderId="24" xfId="4" applyFont="1" applyFill="1" applyBorder="1" applyAlignment="1">
      <alignment horizontal="center"/>
    </xf>
    <xf numFmtId="44" fontId="127" fillId="17" borderId="24" xfId="4" applyNumberFormat="1" applyFont="1" applyFill="1" applyBorder="1"/>
    <xf numFmtId="0" fontId="130" fillId="17" borderId="24" xfId="4" applyFont="1" applyFill="1" applyBorder="1"/>
    <xf numFmtId="0" fontId="130" fillId="17" borderId="24" xfId="4" applyFont="1" applyFill="1" applyBorder="1" applyAlignment="1">
      <alignment horizontal="center"/>
    </xf>
    <xf numFmtId="44" fontId="16" fillId="24" borderId="24" xfId="4" applyNumberFormat="1" applyFont="1" applyFill="1" applyBorder="1"/>
    <xf numFmtId="44" fontId="16" fillId="4" borderId="24" xfId="4" applyNumberFormat="1" applyFont="1" applyFill="1" applyBorder="1"/>
    <xf numFmtId="0" fontId="128" fillId="4" borderId="24" xfId="4" applyFont="1" applyFill="1" applyBorder="1"/>
    <xf numFmtId="16" fontId="128" fillId="4" borderId="24" xfId="4" applyNumberFormat="1" applyFont="1" applyFill="1" applyBorder="1"/>
    <xf numFmtId="0" fontId="128" fillId="4" borderId="24" xfId="4" applyFont="1" applyFill="1" applyBorder="1" applyAlignment="1">
      <alignment horizontal="center"/>
    </xf>
    <xf numFmtId="0" fontId="131" fillId="0" borderId="27" xfId="4" applyFont="1" applyBorder="1" applyAlignment="1">
      <alignment horizontal="left"/>
    </xf>
    <xf numFmtId="0" fontId="131" fillId="0" borderId="24" xfId="4" applyFont="1" applyBorder="1" applyAlignment="1">
      <alignment horizontal="left"/>
    </xf>
    <xf numFmtId="0" fontId="16" fillId="0" borderId="24" xfId="4" applyFont="1" applyBorder="1" applyAlignment="1"/>
    <xf numFmtId="0" fontId="16" fillId="10" borderId="27" xfId="4" applyFont="1" applyFill="1" applyBorder="1" applyAlignment="1">
      <alignment horizontal="left"/>
    </xf>
    <xf numFmtId="0" fontId="16" fillId="14" borderId="27" xfId="4" applyFont="1" applyFill="1" applyBorder="1" applyAlignment="1">
      <alignment horizontal="left"/>
    </xf>
    <xf numFmtId="0" fontId="129" fillId="0" borderId="27" xfId="4" applyFont="1" applyBorder="1" applyAlignment="1">
      <alignment horizontal="left"/>
    </xf>
    <xf numFmtId="0" fontId="129" fillId="0" borderId="24" xfId="4" applyFont="1" applyBorder="1" applyAlignment="1">
      <alignment horizontal="left"/>
    </xf>
    <xf numFmtId="0" fontId="129" fillId="0" borderId="24" xfId="4" applyFont="1" applyBorder="1"/>
    <xf numFmtId="9" fontId="129" fillId="0" borderId="24" xfId="4" applyNumberFormat="1" applyFont="1" applyBorder="1" applyAlignment="1">
      <alignment wrapText="1"/>
    </xf>
    <xf numFmtId="44" fontId="129" fillId="0" borderId="24" xfId="4" applyNumberFormat="1" applyFont="1" applyBorder="1"/>
    <xf numFmtId="9" fontId="129" fillId="0" borderId="24" xfId="4" applyNumberFormat="1" applyFont="1" applyBorder="1"/>
    <xf numFmtId="169" fontId="129" fillId="0" borderId="24" xfId="4" applyNumberFormat="1" applyFont="1" applyBorder="1"/>
    <xf numFmtId="0" fontId="129" fillId="0" borderId="24" xfId="4" applyNumberFormat="1" applyFont="1" applyBorder="1"/>
    <xf numFmtId="44" fontId="129" fillId="23" borderId="24" xfId="4" applyNumberFormat="1" applyFont="1" applyFill="1" applyBorder="1"/>
    <xf numFmtId="0" fontId="129" fillId="23" borderId="24" xfId="4" applyFont="1" applyFill="1" applyBorder="1"/>
    <xf numFmtId="172" fontId="129" fillId="23" borderId="24" xfId="4" applyNumberFormat="1" applyFont="1" applyFill="1" applyBorder="1"/>
    <xf numFmtId="0" fontId="129" fillId="23" borderId="24" xfId="4" applyFont="1" applyFill="1" applyBorder="1" applyAlignment="1">
      <alignment horizontal="center"/>
    </xf>
    <xf numFmtId="172" fontId="129" fillId="0" borderId="24" xfId="4" applyNumberFormat="1" applyFont="1" applyBorder="1"/>
    <xf numFmtId="0" fontId="129" fillId="0" borderId="24" xfId="4" applyFont="1" applyBorder="1" applyAlignment="1">
      <alignment horizontal="center"/>
    </xf>
    <xf numFmtId="0" fontId="129" fillId="0" borderId="24" xfId="4" applyNumberFormat="1" applyFont="1" applyFill="1" applyBorder="1"/>
    <xf numFmtId="0" fontId="129" fillId="0" borderId="24" xfId="4" applyFont="1" applyFill="1" applyBorder="1"/>
    <xf numFmtId="0" fontId="129" fillId="0" borderId="24" xfId="4" applyFont="1" applyFill="1" applyBorder="1" applyAlignment="1"/>
    <xf numFmtId="44" fontId="129" fillId="4" borderId="24" xfId="4" applyNumberFormat="1" applyFont="1" applyFill="1" applyBorder="1"/>
    <xf numFmtId="0" fontId="129" fillId="4" borderId="24" xfId="4" applyFont="1" applyFill="1" applyBorder="1"/>
    <xf numFmtId="0" fontId="129" fillId="4" borderId="24" xfId="4" applyFont="1" applyFill="1" applyBorder="1" applyAlignment="1">
      <alignment horizontal="center"/>
    </xf>
    <xf numFmtId="169" fontId="16" fillId="0" borderId="24" xfId="4" applyNumberFormat="1" applyFont="1" applyBorder="1"/>
    <xf numFmtId="0" fontId="16" fillId="23" borderId="24" xfId="4" applyFont="1" applyFill="1" applyBorder="1"/>
    <xf numFmtId="172" fontId="16" fillId="23" borderId="24" xfId="4" applyNumberFormat="1" applyFont="1" applyFill="1" applyBorder="1"/>
    <xf numFmtId="0" fontId="16" fillId="23" borderId="24" xfId="4" applyFont="1" applyFill="1" applyBorder="1" applyAlignment="1">
      <alignment horizontal="center"/>
    </xf>
    <xf numFmtId="172" fontId="16" fillId="0" borderId="24" xfId="4" applyNumberFormat="1" applyFont="1" applyBorder="1"/>
    <xf numFmtId="0" fontId="16" fillId="0" borderId="24" xfId="4" applyFont="1" applyBorder="1" applyAlignment="1">
      <alignment horizontal="center"/>
    </xf>
    <xf numFmtId="0" fontId="16" fillId="0" borderId="24" xfId="4" applyFont="1" applyFill="1" applyBorder="1"/>
    <xf numFmtId="0" fontId="16" fillId="0" borderId="24" xfId="4" applyFont="1" applyFill="1" applyBorder="1" applyAlignment="1"/>
    <xf numFmtId="0" fontId="16" fillId="4" borderId="24" xfId="4" applyFont="1" applyFill="1" applyBorder="1"/>
    <xf numFmtId="0" fontId="16" fillId="4" borderId="24" xfId="4" applyFont="1" applyFill="1" applyBorder="1" applyAlignment="1">
      <alignment horizontal="center"/>
    </xf>
    <xf numFmtId="0" fontId="128" fillId="0" borderId="24" xfId="4" applyFont="1" applyBorder="1" applyAlignment="1">
      <alignment wrapText="1"/>
    </xf>
    <xf numFmtId="0" fontId="128" fillId="18" borderId="27" xfId="4" applyFont="1" applyFill="1" applyBorder="1" applyAlignment="1">
      <alignment horizontal="left"/>
    </xf>
    <xf numFmtId="0" fontId="128" fillId="18" borderId="24" xfId="4" applyFont="1" applyFill="1" applyBorder="1" applyAlignment="1">
      <alignment horizontal="left"/>
    </xf>
    <xf numFmtId="0" fontId="128" fillId="18" borderId="24" xfId="4" applyFont="1" applyFill="1" applyBorder="1"/>
    <xf numFmtId="9" fontId="128" fillId="18" borderId="24" xfId="4" applyNumberFormat="1" applyFont="1" applyFill="1" applyBorder="1" applyAlignment="1">
      <alignment wrapText="1"/>
    </xf>
    <xf numFmtId="44" fontId="16" fillId="18" borderId="24" xfId="4" applyNumberFormat="1" applyFont="1" applyFill="1" applyBorder="1"/>
    <xf numFmtId="9" fontId="16" fillId="18" borderId="24" xfId="4" applyNumberFormat="1" applyFont="1" applyFill="1" applyBorder="1"/>
    <xf numFmtId="169" fontId="128" fillId="18" borderId="24" xfId="4" applyNumberFormat="1" applyFont="1" applyFill="1" applyBorder="1"/>
    <xf numFmtId="0" fontId="128" fillId="18" borderId="24" xfId="4" applyNumberFormat="1" applyFont="1" applyFill="1" applyBorder="1"/>
    <xf numFmtId="44" fontId="16" fillId="25" borderId="24" xfId="4" applyNumberFormat="1" applyFont="1" applyFill="1" applyBorder="1"/>
    <xf numFmtId="0" fontId="128" fillId="25" borderId="24" xfId="4" applyFont="1" applyFill="1" applyBorder="1"/>
    <xf numFmtId="172" fontId="128" fillId="25" borderId="24" xfId="4" applyNumberFormat="1" applyFont="1" applyFill="1" applyBorder="1"/>
    <xf numFmtId="0" fontId="128" fillId="25" borderId="24" xfId="4" applyFont="1" applyFill="1" applyBorder="1" applyAlignment="1">
      <alignment horizontal="center"/>
    </xf>
    <xf numFmtId="44" fontId="16" fillId="18" borderId="24" xfId="4" applyNumberFormat="1" applyFont="1" applyFill="1" applyBorder="1" applyAlignment="1"/>
    <xf numFmtId="172" fontId="128" fillId="18" borderId="24" xfId="4" applyNumberFormat="1" applyFont="1" applyFill="1" applyBorder="1"/>
    <xf numFmtId="0" fontId="128" fillId="18" borderId="24" xfId="4" applyFont="1" applyFill="1" applyBorder="1" applyAlignment="1">
      <alignment horizontal="center"/>
    </xf>
    <xf numFmtId="0" fontId="128" fillId="0" borderId="24" xfId="4" applyFont="1" applyFill="1" applyBorder="1" applyAlignment="1">
      <alignment horizontal="left"/>
    </xf>
    <xf numFmtId="9" fontId="128" fillId="0" borderId="24" xfId="4" applyNumberFormat="1" applyFont="1" applyFill="1" applyBorder="1" applyAlignment="1">
      <alignment wrapText="1"/>
    </xf>
    <xf numFmtId="44" fontId="16" fillId="0" borderId="24" xfId="4" applyNumberFormat="1" applyFont="1" applyFill="1" applyBorder="1"/>
    <xf numFmtId="9" fontId="16" fillId="0" borderId="24" xfId="4" applyNumberFormat="1" applyFont="1" applyFill="1" applyBorder="1"/>
    <xf numFmtId="169" fontId="128" fillId="0" borderId="24" xfId="4" applyNumberFormat="1" applyFont="1" applyFill="1" applyBorder="1"/>
    <xf numFmtId="0" fontId="128" fillId="0" borderId="24" xfId="4" applyNumberFormat="1" applyFont="1" applyFill="1" applyBorder="1"/>
    <xf numFmtId="172" fontId="128" fillId="24" borderId="24" xfId="4" applyNumberFormat="1" applyFont="1" applyFill="1" applyBorder="1"/>
    <xf numFmtId="0" fontId="128" fillId="24" borderId="24" xfId="4" applyFont="1" applyFill="1" applyBorder="1" applyAlignment="1">
      <alignment horizontal="center"/>
    </xf>
    <xf numFmtId="172" fontId="128" fillId="0" borderId="24" xfId="4" applyNumberFormat="1" applyFont="1" applyFill="1" applyBorder="1"/>
    <xf numFmtId="0" fontId="128" fillId="0" borderId="24" xfId="4" applyFont="1" applyFill="1" applyBorder="1" applyAlignment="1">
      <alignment wrapText="1"/>
    </xf>
    <xf numFmtId="0" fontId="128" fillId="0" borderId="24" xfId="4" applyNumberFormat="1" applyFont="1" applyBorder="1" applyAlignment="1">
      <alignment wrapText="1"/>
    </xf>
    <xf numFmtId="44" fontId="16" fillId="0" borderId="24" xfId="4" applyNumberFormat="1" applyFont="1" applyFill="1" applyBorder="1" applyAlignment="1" applyProtection="1"/>
    <xf numFmtId="0" fontId="128" fillId="0" borderId="24" xfId="0" applyNumberFormat="1" applyFont="1" applyFill="1" applyBorder="1" applyAlignment="1" applyProtection="1">
      <alignment horizontal="left"/>
    </xf>
    <xf numFmtId="0" fontId="128" fillId="18" borderId="24" xfId="4" applyFont="1" applyFill="1" applyBorder="1" applyAlignment="1">
      <alignment wrapText="1"/>
    </xf>
    <xf numFmtId="0" fontId="128" fillId="0" borderId="24" xfId="4" applyNumberFormat="1" applyFont="1" applyFill="1" applyBorder="1" applyAlignment="1" applyProtection="1">
      <alignment horizontal="left"/>
    </xf>
    <xf numFmtId="0" fontId="128" fillId="0" borderId="24" xfId="0" applyFont="1" applyBorder="1" applyAlignment="1">
      <alignment horizontal="left"/>
    </xf>
    <xf numFmtId="0" fontId="128" fillId="14" borderId="27" xfId="0" applyFont="1" applyFill="1" applyBorder="1" applyAlignment="1">
      <alignment horizontal="left"/>
    </xf>
    <xf numFmtId="0" fontId="128" fillId="0" borderId="24" xfId="0" applyFont="1" applyBorder="1" applyAlignment="1">
      <alignment horizontal="right"/>
    </xf>
    <xf numFmtId="0" fontId="128" fillId="0" borderId="24" xfId="4" applyFont="1" applyBorder="1" applyAlignment="1">
      <alignment horizontal="right"/>
    </xf>
    <xf numFmtId="0" fontId="128" fillId="0" borderId="24" xfId="0" applyFont="1" applyBorder="1"/>
    <xf numFmtId="0" fontId="128" fillId="22" borderId="27" xfId="4" applyFont="1" applyFill="1" applyBorder="1" applyAlignment="1">
      <alignment horizontal="left"/>
    </xf>
    <xf numFmtId="0" fontId="128" fillId="24" borderId="24" xfId="4" applyFont="1" applyFill="1" applyBorder="1" applyAlignment="1"/>
    <xf numFmtId="0" fontId="128" fillId="0" borderId="24" xfId="4" applyNumberFormat="1" applyFont="1" applyBorder="1" applyAlignment="1">
      <alignment horizontal="left"/>
    </xf>
    <xf numFmtId="0" fontId="16" fillId="0" borderId="24" xfId="0" applyFont="1" applyBorder="1" applyAlignment="1">
      <alignment horizontal="left"/>
    </xf>
    <xf numFmtId="6" fontId="128" fillId="0" borderId="24" xfId="4" applyNumberFormat="1" applyFont="1" applyBorder="1"/>
    <xf numFmtId="16" fontId="128" fillId="0" borderId="24" xfId="4" applyNumberFormat="1" applyFont="1" applyBorder="1"/>
    <xf numFmtId="2" fontId="128" fillId="24" borderId="24" xfId="4" applyNumberFormat="1" applyFont="1" applyFill="1" applyBorder="1"/>
    <xf numFmtId="2" fontId="128" fillId="0" borderId="24" xfId="4" applyNumberFormat="1" applyFont="1" applyBorder="1"/>
    <xf numFmtId="14" fontId="128" fillId="0" borderId="24" xfId="4" applyNumberFormat="1" applyFont="1" applyBorder="1"/>
    <xf numFmtId="0" fontId="128" fillId="23" borderId="24" xfId="4" applyFont="1" applyFill="1" applyBorder="1" applyAlignment="1">
      <alignment horizontal="left"/>
    </xf>
    <xf numFmtId="0" fontId="128" fillId="14" borderId="1" xfId="0" applyFont="1" applyFill="1" applyBorder="1" applyAlignment="1">
      <alignment horizontal="left"/>
    </xf>
    <xf numFmtId="0" fontId="128" fillId="14" borderId="1" xfId="0" applyFont="1" applyFill="1" applyBorder="1" applyAlignment="1">
      <alignment horizontal="left" vertical="top"/>
    </xf>
    <xf numFmtId="0" fontId="128" fillId="14" borderId="1" xfId="0" applyFont="1" applyFill="1" applyBorder="1" applyAlignment="1"/>
    <xf numFmtId="174" fontId="96" fillId="44" borderId="1" xfId="0" applyNumberFormat="1" applyFont="1" applyFill="1" applyBorder="1" applyAlignment="1">
      <alignment horizontal="center"/>
    </xf>
    <xf numFmtId="0" fontId="18" fillId="28" borderId="2" xfId="0" applyFont="1" applyFill="1" applyBorder="1"/>
    <xf numFmtId="0" fontId="0" fillId="28" borderId="2" xfId="0" applyFill="1" applyBorder="1" applyAlignment="1">
      <alignment horizontal="left"/>
    </xf>
    <xf numFmtId="0" fontId="0" fillId="28" borderId="2" xfId="0" applyFill="1" applyBorder="1"/>
    <xf numFmtId="0" fontId="53" fillId="31" borderId="2" xfId="0" applyFont="1" applyFill="1" applyBorder="1"/>
    <xf numFmtId="0" fontId="0" fillId="31" borderId="2" xfId="0" applyFill="1" applyBorder="1" applyAlignment="1">
      <alignment horizontal="left"/>
    </xf>
    <xf numFmtId="0" fontId="52" fillId="31" borderId="2" xfId="0" applyFont="1" applyFill="1" applyBorder="1"/>
    <xf numFmtId="0" fontId="18" fillId="0" borderId="2" xfId="0" applyFont="1" applyBorder="1"/>
    <xf numFmtId="0" fontId="18" fillId="0" borderId="2" xfId="0" applyFont="1" applyBorder="1" applyAlignment="1">
      <alignment horizontal="left"/>
    </xf>
    <xf numFmtId="0" fontId="53" fillId="0" borderId="2" xfId="0" applyFont="1" applyBorder="1"/>
    <xf numFmtId="0" fontId="0" fillId="15" borderId="2" xfId="0" applyFill="1" applyBorder="1"/>
    <xf numFmtId="0" fontId="0" fillId="15" borderId="2" xfId="0" applyFill="1" applyBorder="1" applyAlignment="1">
      <alignment horizontal="left"/>
    </xf>
    <xf numFmtId="0" fontId="16" fillId="0" borderId="1" xfId="0" applyFont="1" applyBorder="1"/>
    <xf numFmtId="0" fontId="127" fillId="27" borderId="1" xfId="0" applyFont="1" applyFill="1" applyBorder="1" applyAlignment="1" applyProtection="1">
      <alignment horizontal="left"/>
    </xf>
    <xf numFmtId="0" fontId="127" fillId="7" borderId="1" xfId="0" applyFont="1" applyFill="1" applyBorder="1" applyAlignment="1" applyProtection="1">
      <alignment horizontal="left"/>
    </xf>
    <xf numFmtId="0" fontId="16" fillId="7" borderId="1" xfId="0" applyFont="1" applyFill="1" applyBorder="1" applyAlignment="1">
      <alignment horizontal="left"/>
    </xf>
    <xf numFmtId="14" fontId="16" fillId="7" borderId="1" xfId="0" applyNumberFormat="1" applyFont="1" applyFill="1" applyBorder="1" applyAlignment="1" applyProtection="1"/>
    <xf numFmtId="0" fontId="16" fillId="7" borderId="1" xfId="0" applyFont="1" applyFill="1" applyBorder="1" applyAlignment="1">
      <alignment textRotation="90"/>
    </xf>
    <xf numFmtId="174" fontId="16" fillId="7" borderId="1" xfId="0" applyNumberFormat="1" applyFont="1" applyFill="1" applyBorder="1" applyAlignment="1">
      <alignment horizontal="center" textRotation="90"/>
    </xf>
    <xf numFmtId="0" fontId="16" fillId="7" borderId="1" xfId="0" applyFont="1" applyFill="1" applyBorder="1" applyAlignment="1">
      <alignment horizontal="center" textRotation="90"/>
    </xf>
    <xf numFmtId="0" fontId="16" fillId="7" borderId="1" xfId="0" applyFont="1" applyFill="1" applyBorder="1" applyAlignment="1">
      <alignment horizontal="center"/>
    </xf>
    <xf numFmtId="2" fontId="133" fillId="0" borderId="1" xfId="0" applyNumberFormat="1" applyFont="1" applyBorder="1" applyAlignment="1" applyProtection="1">
      <alignment horizontal="left" shrinkToFit="1"/>
      <protection locked="0"/>
    </xf>
    <xf numFmtId="174" fontId="133" fillId="0" borderId="1" xfId="0" applyNumberFormat="1" applyFont="1" applyBorder="1" applyAlignment="1" applyProtection="1">
      <alignment horizontal="center" shrinkToFit="1"/>
      <protection locked="0"/>
    </xf>
    <xf numFmtId="166" fontId="133" fillId="0" borderId="1" xfId="0" applyNumberFormat="1" applyFont="1" applyBorder="1" applyAlignment="1" applyProtection="1">
      <alignment shrinkToFit="1"/>
      <protection locked="0"/>
    </xf>
    <xf numFmtId="2" fontId="134" fillId="7" borderId="1" xfId="0" applyNumberFormat="1" applyFont="1" applyFill="1" applyBorder="1" applyAlignment="1">
      <alignment horizontal="right"/>
    </xf>
    <xf numFmtId="2" fontId="127" fillId="0" borderId="1" xfId="0" applyNumberFormat="1" applyFont="1" applyBorder="1" applyAlignment="1"/>
    <xf numFmtId="167" fontId="135" fillId="0" borderId="1" xfId="0" applyNumberFormat="1" applyFont="1" applyBorder="1" applyAlignment="1" applyProtection="1">
      <protection locked="0"/>
    </xf>
    <xf numFmtId="0" fontId="16" fillId="0" borderId="1" xfId="0" applyFont="1" applyBorder="1" applyAlignment="1">
      <alignment horizontal="left"/>
    </xf>
    <xf numFmtId="170" fontId="16" fillId="0" borderId="1" xfId="0" applyNumberFormat="1" applyFont="1" applyBorder="1"/>
    <xf numFmtId="0" fontId="16" fillId="0" borderId="1" xfId="0" applyNumberFormat="1" applyFont="1" applyBorder="1" applyAlignment="1">
      <alignment horizontal="right"/>
    </xf>
    <xf numFmtId="44" fontId="136" fillId="0" borderId="1" xfId="0" applyNumberFormat="1" applyFont="1" applyBorder="1"/>
    <xf numFmtId="44" fontId="16" fillId="0" borderId="1" xfId="0" applyNumberFormat="1" applyFont="1" applyBorder="1"/>
    <xf numFmtId="0" fontId="137" fillId="3" borderId="1" xfId="3" applyFont="1" applyBorder="1" applyAlignment="1" applyProtection="1"/>
    <xf numFmtId="49" fontId="137" fillId="30" borderId="1" xfId="3" applyNumberFormat="1" applyFont="1" applyFill="1" applyBorder="1" applyAlignment="1" applyProtection="1">
      <alignment horizontal="left"/>
    </xf>
    <xf numFmtId="49" fontId="137" fillId="3" borderId="1" xfId="3" applyNumberFormat="1" applyFont="1" applyBorder="1" applyAlignment="1" applyProtection="1">
      <alignment horizontal="left"/>
    </xf>
    <xf numFmtId="1" fontId="137" fillId="3" borderId="1" xfId="3" applyNumberFormat="1" applyFont="1" applyBorder="1" applyAlignment="1" applyProtection="1">
      <alignment horizontal="left" wrapText="1"/>
    </xf>
    <xf numFmtId="174" fontId="137" fillId="3" borderId="1" xfId="3" applyNumberFormat="1" applyFont="1" applyBorder="1" applyAlignment="1" applyProtection="1">
      <alignment horizontal="center" wrapText="1"/>
    </xf>
    <xf numFmtId="1" fontId="137" fillId="3" borderId="1" xfId="3" applyNumberFormat="1" applyFont="1" applyBorder="1" applyAlignment="1" applyProtection="1">
      <alignment horizontal="center" wrapText="1"/>
    </xf>
    <xf numFmtId="172" fontId="137" fillId="3" borderId="1" xfId="3" applyNumberFormat="1" applyFont="1" applyBorder="1" applyAlignment="1" applyProtection="1">
      <alignment horizontal="left" wrapText="1"/>
    </xf>
    <xf numFmtId="2" fontId="137" fillId="3" borderId="1" xfId="3" applyNumberFormat="1" applyFont="1" applyBorder="1" applyAlignment="1" applyProtection="1"/>
    <xf numFmtId="2" fontId="137" fillId="3" borderId="1" xfId="3" applyNumberFormat="1" applyFont="1" applyBorder="1" applyAlignment="1" applyProtection="1">
      <alignment wrapText="1"/>
    </xf>
    <xf numFmtId="0" fontId="137" fillId="3" borderId="1" xfId="3" applyFont="1" applyBorder="1" applyAlignment="1" applyProtection="1">
      <alignment wrapText="1"/>
    </xf>
    <xf numFmtId="168" fontId="137" fillId="3" borderId="1" xfId="3" applyNumberFormat="1" applyFont="1" applyBorder="1" applyAlignment="1" applyProtection="1"/>
    <xf numFmtId="0" fontId="137" fillId="3" borderId="1" xfId="3" applyFont="1" applyBorder="1" applyAlignment="1" applyProtection="1">
      <alignment horizontal="left"/>
    </xf>
    <xf numFmtId="170" fontId="137" fillId="3" borderId="1" xfId="3" applyNumberFormat="1" applyFont="1" applyBorder="1" applyAlignment="1" applyProtection="1"/>
    <xf numFmtId="0" fontId="137" fillId="3" borderId="1" xfId="3" applyNumberFormat="1" applyFont="1" applyBorder="1" applyAlignment="1" applyProtection="1">
      <alignment horizontal="right"/>
    </xf>
    <xf numFmtId="44" fontId="136" fillId="3" borderId="1" xfId="3" applyNumberFormat="1" applyFont="1" applyBorder="1" applyAlignment="1" applyProtection="1">
      <alignment wrapText="1"/>
    </xf>
    <xf numFmtId="44" fontId="137" fillId="3" borderId="1" xfId="3" applyNumberFormat="1" applyFont="1" applyBorder="1" applyAlignment="1" applyProtection="1"/>
    <xf numFmtId="0" fontId="16" fillId="33" borderId="1" xfId="0" applyFont="1" applyFill="1" applyBorder="1"/>
    <xf numFmtId="0" fontId="16" fillId="33" borderId="1" xfId="0" applyFont="1" applyFill="1" applyBorder="1" applyAlignment="1">
      <alignment horizontal="left"/>
    </xf>
    <xf numFmtId="0" fontId="16" fillId="33" borderId="1" xfId="0" applyFont="1" applyFill="1" applyBorder="1" applyAlignment="1">
      <alignment horizontal="right"/>
    </xf>
    <xf numFmtId="0" fontId="16" fillId="33" borderId="1" xfId="0" applyFont="1" applyFill="1" applyBorder="1" applyAlignment="1"/>
    <xf numFmtId="174" fontId="16" fillId="33" borderId="1" xfId="0" applyNumberFormat="1" applyFont="1" applyFill="1" applyBorder="1" applyAlignment="1">
      <alignment horizontal="center"/>
    </xf>
    <xf numFmtId="0" fontId="16" fillId="33" borderId="1" xfId="0" applyFont="1" applyFill="1" applyBorder="1" applyAlignment="1">
      <alignment horizontal="center"/>
    </xf>
    <xf numFmtId="1" fontId="127" fillId="33" borderId="1" xfId="0" applyNumberFormat="1" applyFont="1" applyFill="1" applyBorder="1" applyAlignment="1">
      <alignment horizontal="left"/>
    </xf>
    <xf numFmtId="174" fontId="127" fillId="33" borderId="1" xfId="0" applyNumberFormat="1" applyFont="1" applyFill="1" applyBorder="1" applyAlignment="1">
      <alignment horizontal="center"/>
    </xf>
    <xf numFmtId="172" fontId="127" fillId="33" borderId="1" xfId="0" applyNumberFormat="1" applyFont="1" applyFill="1" applyBorder="1" applyAlignment="1">
      <alignment horizontal="left"/>
    </xf>
    <xf numFmtId="0" fontId="127" fillId="33" borderId="1" xfId="0" applyFont="1" applyFill="1" applyBorder="1" applyAlignment="1"/>
    <xf numFmtId="2" fontId="127" fillId="33" borderId="1" xfId="0" applyNumberFormat="1" applyFont="1" applyFill="1" applyBorder="1" applyAlignment="1"/>
    <xf numFmtId="2" fontId="16" fillId="33" borderId="1" xfId="0" applyNumberFormat="1" applyFont="1" applyFill="1" applyBorder="1" applyAlignment="1"/>
    <xf numFmtId="168" fontId="16" fillId="33" borderId="1" xfId="0" applyNumberFormat="1" applyFont="1" applyFill="1" applyBorder="1" applyAlignment="1"/>
    <xf numFmtId="170" fontId="16" fillId="33" borderId="1" xfId="0" applyNumberFormat="1" applyFont="1" applyFill="1" applyBorder="1"/>
    <xf numFmtId="0" fontId="16" fillId="33" borderId="1" xfId="0" applyNumberFormat="1" applyFont="1" applyFill="1" applyBorder="1" applyAlignment="1">
      <alignment horizontal="center" vertical="top"/>
    </xf>
    <xf numFmtId="170" fontId="16" fillId="33" borderId="1" xfId="0" applyNumberFormat="1" applyFont="1" applyFill="1" applyBorder="1" applyAlignment="1">
      <alignment horizontal="right"/>
    </xf>
    <xf numFmtId="44" fontId="136" fillId="33" borderId="1" xfId="0" applyNumberFormat="1" applyFont="1" applyFill="1" applyBorder="1"/>
    <xf numFmtId="44" fontId="16" fillId="33" borderId="1" xfId="0" applyNumberFormat="1" applyFont="1" applyFill="1" applyBorder="1"/>
    <xf numFmtId="0" fontId="138" fillId="0" borderId="1" xfId="0" applyFont="1" applyBorder="1"/>
    <xf numFmtId="0" fontId="128" fillId="0" borderId="1" xfId="0" applyFont="1" applyBorder="1" applyAlignment="1">
      <alignment horizontal="left"/>
    </xf>
    <xf numFmtId="0" fontId="139" fillId="0" borderId="1" xfId="0" applyFont="1" applyBorder="1" applyAlignment="1">
      <alignment horizontal="left"/>
    </xf>
    <xf numFmtId="0" fontId="128" fillId="0" borderId="1" xfId="0" applyFont="1" applyBorder="1" applyAlignment="1"/>
    <xf numFmtId="174" fontId="16" fillId="0" borderId="1" xfId="0" applyNumberFormat="1" applyFont="1" applyBorder="1" applyAlignment="1" applyProtection="1">
      <alignment horizontal="center"/>
      <protection locked="0"/>
    </xf>
    <xf numFmtId="0" fontId="16" fillId="0" borderId="1" xfId="0" applyFont="1" applyBorder="1" applyAlignment="1" applyProtection="1">
      <alignment horizontal="center"/>
      <protection locked="0"/>
    </xf>
    <xf numFmtId="174" fontId="16" fillId="0" borderId="1" xfId="0" applyNumberFormat="1" applyFont="1" applyBorder="1" applyAlignment="1">
      <alignment horizontal="center"/>
    </xf>
    <xf numFmtId="1" fontId="16" fillId="0" borderId="1" xfId="0" applyNumberFormat="1" applyFont="1" applyBorder="1" applyAlignment="1">
      <alignment horizontal="center"/>
    </xf>
    <xf numFmtId="172" fontId="16" fillId="0" borderId="1" xfId="0" applyNumberFormat="1" applyFont="1" applyBorder="1" applyAlignment="1">
      <alignment horizontal="left"/>
    </xf>
    <xf numFmtId="0" fontId="16" fillId="0" borderId="1" xfId="0" applyFont="1" applyBorder="1" applyAlignment="1"/>
    <xf numFmtId="0" fontId="139" fillId="0" borderId="1" xfId="0" applyFont="1" applyBorder="1" applyAlignment="1"/>
    <xf numFmtId="2" fontId="129" fillId="0" borderId="1" xfId="0" applyNumberFormat="1" applyFont="1" applyBorder="1" applyAlignment="1"/>
    <xf numFmtId="0" fontId="16" fillId="0" borderId="1" xfId="0" applyNumberFormat="1" applyFont="1" applyBorder="1" applyAlignment="1">
      <alignment horizontal="right" wrapText="1"/>
    </xf>
    <xf numFmtId="0" fontId="129" fillId="0" borderId="1" xfId="0" applyFont="1" applyBorder="1"/>
    <xf numFmtId="0" fontId="140" fillId="0" borderId="1" xfId="0" applyFont="1" applyBorder="1" applyAlignment="1">
      <alignment horizontal="left" vertical="top"/>
    </xf>
    <xf numFmtId="0" fontId="129" fillId="0" borderId="1" xfId="0" applyFont="1" applyBorder="1" applyAlignment="1">
      <alignment horizontal="left"/>
    </xf>
    <xf numFmtId="0" fontId="129" fillId="0" borderId="1" xfId="0" applyFont="1" applyBorder="1" applyAlignment="1"/>
    <xf numFmtId="174" fontId="129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1" fontId="129" fillId="0" borderId="1" xfId="0" applyNumberFormat="1" applyFont="1" applyBorder="1" applyAlignment="1">
      <alignment horizontal="center"/>
    </xf>
    <xf numFmtId="172" fontId="129" fillId="0" borderId="1" xfId="0" applyNumberFormat="1" applyFont="1" applyBorder="1" applyAlignment="1">
      <alignment horizontal="left"/>
    </xf>
    <xf numFmtId="14" fontId="129" fillId="0" borderId="1" xfId="0" applyNumberFormat="1" applyFont="1" applyBorder="1" applyAlignment="1">
      <alignment horizontal="left"/>
    </xf>
    <xf numFmtId="170" fontId="129" fillId="0" borderId="1" xfId="0" applyNumberFormat="1" applyFont="1" applyBorder="1"/>
    <xf numFmtId="0" fontId="128" fillId="0" borderId="1" xfId="0" applyFont="1" applyFill="1" applyBorder="1" applyAlignment="1">
      <alignment horizontal="left"/>
    </xf>
    <xf numFmtId="174" fontId="16" fillId="15" borderId="1" xfId="0" applyNumberFormat="1" applyFont="1" applyFill="1" applyBorder="1" applyAlignment="1" applyProtection="1">
      <alignment horizontal="center"/>
      <protection locked="0"/>
    </xf>
    <xf numFmtId="174" fontId="16" fillId="42" borderId="1" xfId="0" applyNumberFormat="1" applyFont="1" applyFill="1" applyBorder="1" applyAlignment="1">
      <alignment horizontal="center"/>
    </xf>
    <xf numFmtId="2" fontId="16" fillId="0" borderId="1" xfId="0" applyNumberFormat="1" applyFont="1" applyBorder="1" applyAlignment="1"/>
    <xf numFmtId="0" fontId="128" fillId="0" borderId="1" xfId="4" applyFont="1" applyBorder="1" applyAlignment="1">
      <alignment horizontal="left"/>
    </xf>
    <xf numFmtId="0" fontId="128" fillId="0" borderId="1" xfId="4" applyFont="1" applyBorder="1" applyAlignment="1"/>
    <xf numFmtId="174" fontId="16" fillId="15" borderId="1" xfId="0" applyNumberFormat="1" applyFont="1" applyFill="1" applyBorder="1" applyAlignment="1">
      <alignment horizontal="center"/>
    </xf>
    <xf numFmtId="174" fontId="16" fillId="44" borderId="1" xfId="0" applyNumberFormat="1" applyFont="1" applyFill="1" applyBorder="1" applyAlignment="1">
      <alignment horizontal="center"/>
    </xf>
    <xf numFmtId="14" fontId="16" fillId="0" borderId="1" xfId="0" applyNumberFormat="1" applyFont="1" applyBorder="1" applyAlignment="1">
      <alignment horizontal="left"/>
    </xf>
    <xf numFmtId="0" fontId="128" fillId="0" borderId="1" xfId="4" applyFont="1" applyFill="1" applyBorder="1" applyAlignment="1">
      <alignment horizontal="left"/>
    </xf>
    <xf numFmtId="0" fontId="16" fillId="0" borderId="1" xfId="0" applyFont="1" applyFill="1" applyBorder="1"/>
    <xf numFmtId="0" fontId="128" fillId="0" borderId="1" xfId="0" applyFont="1" applyFill="1" applyBorder="1" applyAlignment="1"/>
    <xf numFmtId="0" fontId="16" fillId="0" borderId="1" xfId="0" applyFont="1" applyFill="1" applyBorder="1" applyAlignment="1">
      <alignment horizontal="center"/>
    </xf>
    <xf numFmtId="16" fontId="16" fillId="0" borderId="1" xfId="0" applyNumberFormat="1" applyFont="1" applyFill="1" applyBorder="1" applyAlignment="1">
      <alignment horizontal="left"/>
    </xf>
    <xf numFmtId="174" fontId="129" fillId="0" borderId="1" xfId="0" applyNumberFormat="1" applyFont="1" applyFill="1" applyBorder="1" applyAlignment="1">
      <alignment horizontal="center"/>
    </xf>
    <xf numFmtId="1" fontId="16" fillId="0" borderId="1" xfId="0" applyNumberFormat="1" applyFont="1" applyFill="1" applyBorder="1" applyAlignment="1">
      <alignment horizontal="center"/>
    </xf>
    <xf numFmtId="172" fontId="16" fillId="0" borderId="1" xfId="0" applyNumberFormat="1" applyFont="1" applyFill="1" applyBorder="1" applyAlignment="1">
      <alignment horizontal="left"/>
    </xf>
    <xf numFmtId="0" fontId="16" fillId="39" borderId="1" xfId="0" applyFont="1" applyFill="1" applyBorder="1" applyAlignment="1"/>
    <xf numFmtId="0" fontId="16" fillId="0" borderId="1" xfId="0" applyFont="1" applyFill="1" applyBorder="1" applyAlignment="1"/>
    <xf numFmtId="2" fontId="16" fillId="0" borderId="1" xfId="0" applyNumberFormat="1" applyFont="1" applyFill="1" applyBorder="1" applyAlignment="1"/>
    <xf numFmtId="168" fontId="16" fillId="0" borderId="1" xfId="0" applyNumberFormat="1" applyFont="1" applyFill="1" applyBorder="1" applyAlignment="1"/>
    <xf numFmtId="0" fontId="16" fillId="0" borderId="1" xfId="0" applyFont="1" applyFill="1" applyBorder="1" applyAlignment="1">
      <alignment horizontal="left"/>
    </xf>
    <xf numFmtId="170" fontId="16" fillId="0" borderId="1" xfId="0" applyNumberFormat="1" applyFont="1" applyFill="1" applyBorder="1"/>
    <xf numFmtId="174" fontId="16" fillId="0" borderId="1" xfId="0" applyNumberFormat="1" applyFont="1" applyFill="1" applyBorder="1" applyAlignment="1">
      <alignment horizontal="center"/>
    </xf>
    <xf numFmtId="0" fontId="138" fillId="0" borderId="1" xfId="0" applyFont="1" applyFill="1" applyBorder="1" applyAlignment="1">
      <alignment horizontal="left"/>
    </xf>
    <xf numFmtId="0" fontId="138" fillId="0" borderId="1" xfId="0" applyFont="1" applyFill="1" applyBorder="1"/>
    <xf numFmtId="174" fontId="16" fillId="14" borderId="1" xfId="0" applyNumberFormat="1" applyFont="1" applyFill="1" applyBorder="1" applyAlignment="1">
      <alignment horizontal="center"/>
    </xf>
    <xf numFmtId="0" fontId="16" fillId="8" borderId="1" xfId="0" applyFont="1" applyFill="1" applyBorder="1"/>
    <xf numFmtId="49" fontId="16" fillId="8" borderId="1" xfId="0" applyNumberFormat="1" applyFont="1" applyFill="1" applyBorder="1"/>
    <xf numFmtId="49" fontId="16" fillId="8" borderId="1" xfId="0" applyNumberFormat="1" applyFont="1" applyFill="1" applyBorder="1" applyAlignment="1">
      <alignment horizontal="left"/>
    </xf>
    <xf numFmtId="0" fontId="16" fillId="8" borderId="1" xfId="0" applyFont="1" applyFill="1" applyBorder="1" applyAlignment="1" applyProtection="1">
      <protection locked="0"/>
    </xf>
    <xf numFmtId="174" fontId="16" fillId="8" borderId="1" xfId="0" applyNumberFormat="1" applyFont="1" applyFill="1" applyBorder="1" applyAlignment="1" applyProtection="1">
      <alignment horizontal="center"/>
      <protection locked="0"/>
    </xf>
    <xf numFmtId="0" fontId="16" fillId="8" borderId="1" xfId="0" applyFont="1" applyFill="1" applyBorder="1" applyAlignment="1" applyProtection="1">
      <alignment horizontal="center"/>
      <protection locked="0"/>
    </xf>
    <xf numFmtId="1" fontId="16" fillId="8" borderId="1" xfId="0" applyNumberFormat="1" applyFont="1" applyFill="1" applyBorder="1" applyAlignment="1">
      <alignment horizontal="left"/>
    </xf>
    <xf numFmtId="174" fontId="16" fillId="8" borderId="1" xfId="0" applyNumberFormat="1" applyFont="1" applyFill="1" applyBorder="1" applyAlignment="1">
      <alignment horizontal="center"/>
    </xf>
    <xf numFmtId="172" fontId="16" fillId="8" borderId="1" xfId="0" applyNumberFormat="1" applyFont="1" applyFill="1" applyBorder="1" applyAlignment="1">
      <alignment horizontal="left"/>
    </xf>
    <xf numFmtId="2" fontId="16" fillId="8" borderId="1" xfId="0" applyNumberFormat="1" applyFont="1" applyFill="1" applyBorder="1" applyAlignment="1"/>
    <xf numFmtId="0" fontId="16" fillId="8" borderId="1" xfId="0" applyFont="1" applyFill="1" applyBorder="1" applyAlignment="1"/>
    <xf numFmtId="168" fontId="16" fillId="8" borderId="1" xfId="0" applyNumberFormat="1" applyFont="1" applyFill="1" applyBorder="1" applyAlignment="1"/>
    <xf numFmtId="0" fontId="16" fillId="8" borderId="1" xfId="0" applyFont="1" applyFill="1" applyBorder="1" applyAlignment="1">
      <alignment horizontal="left"/>
    </xf>
    <xf numFmtId="170" fontId="16" fillId="8" borderId="1" xfId="0" applyNumberFormat="1" applyFont="1" applyFill="1" applyBorder="1"/>
    <xf numFmtId="170" fontId="16" fillId="8" borderId="1" xfId="0" applyNumberFormat="1" applyFont="1" applyFill="1" applyBorder="1" applyAlignment="1">
      <alignment horizontal="right"/>
    </xf>
    <xf numFmtId="44" fontId="136" fillId="8" borderId="1" xfId="0" applyNumberFormat="1" applyFont="1" applyFill="1" applyBorder="1"/>
    <xf numFmtId="44" fontId="16" fillId="8" borderId="1" xfId="0" applyNumberFormat="1" applyFont="1" applyFill="1" applyBorder="1"/>
    <xf numFmtId="0" fontId="16" fillId="0" borderId="1" xfId="0" applyFont="1" applyFill="1" applyBorder="1" applyAlignment="1" applyProtection="1">
      <alignment horizontal="center"/>
    </xf>
    <xf numFmtId="14" fontId="16" fillId="0" borderId="1" xfId="0" applyNumberFormat="1" applyFont="1" applyFill="1" applyBorder="1" applyAlignment="1">
      <alignment horizontal="left"/>
    </xf>
    <xf numFmtId="0" fontId="128" fillId="0" borderId="1" xfId="4" applyFont="1" applyFill="1" applyBorder="1"/>
    <xf numFmtId="0" fontId="128" fillId="0" borderId="1" xfId="4" applyFont="1" applyFill="1" applyBorder="1" applyAlignment="1"/>
    <xf numFmtId="174" fontId="16" fillId="15" borderId="1" xfId="0" applyNumberFormat="1" applyFont="1" applyFill="1" applyBorder="1" applyAlignment="1" applyProtection="1">
      <alignment horizontal="center"/>
    </xf>
    <xf numFmtId="174" fontId="129" fillId="42" borderId="1" xfId="0" applyNumberFormat="1" applyFont="1" applyFill="1" applyBorder="1" applyAlignment="1">
      <alignment horizontal="center"/>
    </xf>
    <xf numFmtId="0" fontId="16" fillId="0" borderId="1" xfId="4" applyFont="1" applyBorder="1" applyAlignment="1">
      <alignment horizontal="left"/>
    </xf>
    <xf numFmtId="0" fontId="138" fillId="0" borderId="1" xfId="0" applyFont="1" applyBorder="1" applyAlignment="1">
      <alignment horizontal="left"/>
    </xf>
    <xf numFmtId="168" fontId="16" fillId="0" borderId="1" xfId="0" applyNumberFormat="1" applyFont="1" applyBorder="1" applyAlignment="1"/>
    <xf numFmtId="0" fontId="16" fillId="0" borderId="1" xfId="4" applyFont="1" applyBorder="1"/>
    <xf numFmtId="174" fontId="16" fillId="0" borderId="1" xfId="0" applyNumberFormat="1" applyFont="1" applyBorder="1" applyAlignment="1">
      <alignment horizontal="left"/>
    </xf>
    <xf numFmtId="0" fontId="16" fillId="0" borderId="1" xfId="0" applyFont="1" applyBorder="1" applyAlignment="1">
      <alignment horizontal="left" vertical="top"/>
    </xf>
    <xf numFmtId="0" fontId="16" fillId="12" borderId="1" xfId="0" applyFont="1" applyFill="1" applyBorder="1"/>
    <xf numFmtId="0" fontId="138" fillId="12" borderId="1" xfId="0" applyFont="1" applyFill="1" applyBorder="1"/>
    <xf numFmtId="0" fontId="128" fillId="12" borderId="1" xfId="0" applyFont="1" applyFill="1" applyBorder="1" applyAlignment="1">
      <alignment horizontal="left"/>
    </xf>
    <xf numFmtId="0" fontId="128" fillId="12" borderId="1" xfId="0" applyFont="1" applyFill="1" applyBorder="1" applyAlignment="1"/>
    <xf numFmtId="174" fontId="16" fillId="43" borderId="1" xfId="0" applyNumberFormat="1" applyFont="1" applyFill="1" applyBorder="1" applyAlignment="1">
      <alignment horizontal="center"/>
    </xf>
    <xf numFmtId="0" fontId="16" fillId="43" borderId="1" xfId="0" applyFont="1" applyFill="1" applyBorder="1" applyAlignment="1">
      <alignment horizontal="center"/>
    </xf>
    <xf numFmtId="0" fontId="16" fillId="12" borderId="1" xfId="0" applyFont="1" applyFill="1" applyBorder="1" applyAlignment="1">
      <alignment horizontal="center"/>
    </xf>
    <xf numFmtId="0" fontId="16" fillId="12" borderId="1" xfId="0" applyFont="1" applyFill="1" applyBorder="1" applyAlignment="1">
      <alignment horizontal="left"/>
    </xf>
    <xf numFmtId="174" fontId="16" fillId="12" borderId="1" xfId="0" applyNumberFormat="1" applyFont="1" applyFill="1" applyBorder="1" applyAlignment="1">
      <alignment horizontal="center"/>
    </xf>
    <xf numFmtId="1" fontId="16" fillId="12" borderId="1" xfId="0" applyNumberFormat="1" applyFont="1" applyFill="1" applyBorder="1" applyAlignment="1">
      <alignment horizontal="center"/>
    </xf>
    <xf numFmtId="172" fontId="16" fillId="12" borderId="1" xfId="0" applyNumberFormat="1" applyFont="1" applyFill="1" applyBorder="1" applyAlignment="1">
      <alignment horizontal="left"/>
    </xf>
    <xf numFmtId="0" fontId="16" fillId="12" borderId="1" xfId="0" applyFont="1" applyFill="1" applyBorder="1" applyAlignment="1"/>
    <xf numFmtId="2" fontId="16" fillId="12" borderId="1" xfId="0" applyNumberFormat="1" applyFont="1" applyFill="1" applyBorder="1" applyAlignment="1"/>
    <xf numFmtId="168" fontId="16" fillId="12" borderId="1" xfId="0" applyNumberFormat="1" applyFont="1" applyFill="1" applyBorder="1" applyAlignment="1"/>
    <xf numFmtId="170" fontId="16" fillId="12" borderId="1" xfId="0" applyNumberFormat="1" applyFont="1" applyFill="1" applyBorder="1"/>
    <xf numFmtId="170" fontId="16" fillId="12" borderId="1" xfId="0" applyNumberFormat="1" applyFont="1" applyFill="1" applyBorder="1" applyAlignment="1">
      <alignment horizontal="right"/>
    </xf>
    <xf numFmtId="44" fontId="136" fillId="12" borderId="1" xfId="0" applyNumberFormat="1" applyFont="1" applyFill="1" applyBorder="1"/>
    <xf numFmtId="0" fontId="16" fillId="12" borderId="1" xfId="0" applyNumberFormat="1" applyFont="1" applyFill="1" applyBorder="1"/>
    <xf numFmtId="0" fontId="138" fillId="15" borderId="1" xfId="0" applyFont="1" applyFill="1" applyBorder="1" applyAlignment="1">
      <alignment horizontal="left"/>
    </xf>
    <xf numFmtId="174" fontId="16" fillId="18" borderId="1" xfId="0" applyNumberFormat="1" applyFont="1" applyFill="1" applyBorder="1" applyAlignment="1">
      <alignment horizontal="center"/>
    </xf>
    <xf numFmtId="0" fontId="16" fillId="0" borderId="1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/>
    <xf numFmtId="0" fontId="138" fillId="0" borderId="1" xfId="0" applyFont="1" applyBorder="1" applyAlignment="1">
      <alignment horizontal="left" vertical="top"/>
    </xf>
    <xf numFmtId="16" fontId="16" fillId="0" borderId="1" xfId="0" applyNumberFormat="1" applyFont="1" applyBorder="1" applyAlignment="1">
      <alignment horizontal="left"/>
    </xf>
    <xf numFmtId="0" fontId="138" fillId="40" borderId="1" xfId="0" applyFont="1" applyFill="1" applyBorder="1" applyAlignment="1">
      <alignment horizontal="left" vertical="top"/>
    </xf>
    <xf numFmtId="0" fontId="128" fillId="40" borderId="1" xfId="0" applyFont="1" applyFill="1" applyBorder="1" applyAlignment="1">
      <alignment horizontal="left"/>
    </xf>
    <xf numFmtId="0" fontId="128" fillId="40" borderId="1" xfId="0" applyFont="1" applyFill="1" applyBorder="1" applyAlignment="1"/>
    <xf numFmtId="174" fontId="16" fillId="40" borderId="1" xfId="0" applyNumberFormat="1" applyFont="1" applyFill="1" applyBorder="1" applyAlignment="1" applyProtection="1">
      <alignment horizontal="center"/>
      <protection locked="0"/>
    </xf>
    <xf numFmtId="0" fontId="16" fillId="40" borderId="1" xfId="0" applyNumberFormat="1" applyFont="1" applyFill="1" applyBorder="1" applyAlignment="1" applyProtection="1">
      <alignment horizontal="center"/>
      <protection locked="0"/>
    </xf>
    <xf numFmtId="0" fontId="16" fillId="40" borderId="1" xfId="0" applyFont="1" applyFill="1" applyBorder="1" applyAlignment="1" applyProtection="1">
      <alignment horizontal="center"/>
      <protection locked="0"/>
    </xf>
    <xf numFmtId="0" fontId="16" fillId="40" borderId="1" xfId="0" applyFont="1" applyFill="1" applyBorder="1" applyAlignment="1">
      <alignment horizontal="left"/>
    </xf>
    <xf numFmtId="174" fontId="16" fillId="40" borderId="1" xfId="0" applyNumberFormat="1" applyFont="1" applyFill="1" applyBorder="1" applyAlignment="1">
      <alignment horizontal="center"/>
    </xf>
    <xf numFmtId="1" fontId="16" fillId="40" borderId="1" xfId="0" applyNumberFormat="1" applyFont="1" applyFill="1" applyBorder="1" applyAlignment="1">
      <alignment horizontal="center"/>
    </xf>
    <xf numFmtId="172" fontId="16" fillId="40" borderId="1" xfId="0" applyNumberFormat="1" applyFont="1" applyFill="1" applyBorder="1" applyAlignment="1">
      <alignment horizontal="left"/>
    </xf>
    <xf numFmtId="0" fontId="16" fillId="40" borderId="1" xfId="0" applyFont="1" applyFill="1" applyBorder="1" applyAlignment="1"/>
    <xf numFmtId="2" fontId="16" fillId="40" borderId="1" xfId="0" applyNumberFormat="1" applyFont="1" applyFill="1" applyBorder="1" applyAlignment="1"/>
    <xf numFmtId="0" fontId="16" fillId="40" borderId="1" xfId="0" applyNumberFormat="1" applyFont="1" applyFill="1" applyBorder="1" applyAlignment="1">
      <alignment horizontal="left"/>
    </xf>
    <xf numFmtId="0" fontId="16" fillId="40" borderId="1" xfId="0" applyFont="1" applyFill="1" applyBorder="1"/>
    <xf numFmtId="170" fontId="16" fillId="40" borderId="1" xfId="0" applyNumberFormat="1" applyFont="1" applyFill="1" applyBorder="1"/>
    <xf numFmtId="0" fontId="16" fillId="40" borderId="1" xfId="0" applyNumberFormat="1" applyFont="1" applyFill="1" applyBorder="1" applyAlignment="1">
      <alignment horizontal="right" wrapText="1"/>
    </xf>
    <xf numFmtId="44" fontId="136" fillId="40" borderId="1" xfId="0" applyNumberFormat="1" applyFont="1" applyFill="1" applyBorder="1"/>
    <xf numFmtId="44" fontId="16" fillId="40" borderId="1" xfId="0" applyNumberFormat="1" applyFont="1" applyFill="1" applyBorder="1"/>
    <xf numFmtId="0" fontId="141" fillId="0" borderId="1" xfId="0" applyFont="1" applyBorder="1" applyAlignment="1">
      <alignment horizontal="left"/>
    </xf>
    <xf numFmtId="0" fontId="96" fillId="0" borderId="17" xfId="0" applyFont="1" applyBorder="1"/>
    <xf numFmtId="0" fontId="96" fillId="0" borderId="17" xfId="0" applyFont="1" applyFill="1" applyBorder="1"/>
    <xf numFmtId="0" fontId="96" fillId="0" borderId="0" xfId="0" applyFont="1" applyFill="1" applyBorder="1"/>
    <xf numFmtId="0" fontId="105" fillId="0" borderId="0" xfId="0" applyFont="1" applyFill="1" applyBorder="1"/>
    <xf numFmtId="0" fontId="105" fillId="0" borderId="0" xfId="0" applyFont="1" applyBorder="1"/>
    <xf numFmtId="0" fontId="96" fillId="0" borderId="0" xfId="0" applyFont="1" applyBorder="1"/>
    <xf numFmtId="0" fontId="105" fillId="0" borderId="17" xfId="0" applyFont="1" applyFill="1" applyBorder="1"/>
    <xf numFmtId="0" fontId="96" fillId="0" borderId="9" xfId="0" applyFont="1" applyBorder="1"/>
    <xf numFmtId="0" fontId="104" fillId="0" borderId="0" xfId="0" applyFont="1" applyBorder="1"/>
    <xf numFmtId="0" fontId="97" fillId="0" borderId="0" xfId="0" applyFont="1" applyBorder="1"/>
    <xf numFmtId="0" fontId="124" fillId="0" borderId="0" xfId="0" applyFont="1" applyBorder="1"/>
    <xf numFmtId="0" fontId="105" fillId="0" borderId="9" xfId="0" applyFont="1" applyFill="1" applyBorder="1"/>
    <xf numFmtId="44" fontId="2" fillId="0" borderId="1" xfId="8" applyBorder="1"/>
    <xf numFmtId="44" fontId="2" fillId="3" borderId="1" xfId="8" applyFill="1" applyBorder="1" applyAlignment="1" applyProtection="1">
      <alignment wrapText="1"/>
    </xf>
    <xf numFmtId="44" fontId="2" fillId="35" borderId="0" xfId="8" applyFill="1"/>
    <xf numFmtId="44" fontId="2" fillId="33" borderId="1" xfId="8" applyFill="1" applyBorder="1"/>
    <xf numFmtId="44" fontId="2" fillId="0" borderId="1" xfId="8" applyFill="1" applyBorder="1"/>
    <xf numFmtId="44" fontId="2" fillId="8" borderId="1" xfId="8" applyFill="1" applyBorder="1"/>
    <xf numFmtId="44" fontId="2" fillId="18" borderId="1" xfId="8" applyFill="1" applyBorder="1"/>
    <xf numFmtId="44" fontId="2" fillId="15" borderId="1" xfId="8" applyFill="1" applyBorder="1"/>
    <xf numFmtId="44" fontId="2" fillId="20" borderId="1" xfId="8" applyFill="1" applyBorder="1"/>
    <xf numFmtId="44" fontId="2" fillId="0" borderId="0" xfId="8" applyFill="1" applyBorder="1" applyAlignment="1" applyProtection="1"/>
    <xf numFmtId="44" fontId="2" fillId="35" borderId="1" xfId="8" applyFill="1" applyBorder="1"/>
    <xf numFmtId="44" fontId="2" fillId="0" borderId="8" xfId="8" applyFill="1" applyBorder="1"/>
    <xf numFmtId="44" fontId="2" fillId="0" borderId="1" xfId="8" applyFill="1" applyBorder="1" applyAlignment="1">
      <alignment horizontal="left" vertical="top"/>
    </xf>
    <xf numFmtId="44" fontId="2" fillId="21" borderId="1" xfId="8" applyFill="1" applyBorder="1"/>
    <xf numFmtId="44" fontId="2" fillId="19" borderId="1" xfId="8" applyFill="1" applyBorder="1"/>
    <xf numFmtId="44" fontId="2" fillId="33" borderId="1" xfId="8" applyFill="1" applyBorder="1" applyAlignment="1">
      <alignment horizontal="right"/>
    </xf>
    <xf numFmtId="44" fontId="2" fillId="8" borderId="1" xfId="8" applyFill="1" applyBorder="1" applyAlignment="1">
      <alignment horizontal="right"/>
    </xf>
    <xf numFmtId="0" fontId="97" fillId="0" borderId="17" xfId="0" applyFont="1" applyBorder="1"/>
    <xf numFmtId="0" fontId="97" fillId="20" borderId="1" xfId="4" applyFont="1" applyFill="1" applyBorder="1" applyAlignment="1">
      <alignment horizontal="left"/>
    </xf>
    <xf numFmtId="0" fontId="97" fillId="0" borderId="1" xfId="4" applyFont="1" applyBorder="1" applyAlignment="1">
      <alignment horizontal="left"/>
    </xf>
    <xf numFmtId="0" fontId="97" fillId="0" borderId="1" xfId="4" applyFont="1" applyBorder="1"/>
    <xf numFmtId="0" fontId="97" fillId="0" borderId="1" xfId="4" applyFont="1" applyFill="1" applyBorder="1"/>
    <xf numFmtId="174" fontId="97" fillId="0" borderId="1" xfId="0" applyNumberFormat="1" applyFont="1" applyBorder="1" applyAlignment="1" applyProtection="1">
      <alignment horizontal="center"/>
    </xf>
    <xf numFmtId="0" fontId="97" fillId="0" borderId="1" xfId="0" applyFont="1" applyFill="1" applyBorder="1" applyAlignment="1" applyProtection="1">
      <alignment horizontal="center"/>
    </xf>
    <xf numFmtId="174" fontId="97" fillId="15" borderId="1" xfId="0" applyNumberFormat="1" applyFont="1" applyFill="1" applyBorder="1" applyAlignment="1" applyProtection="1">
      <alignment horizontal="center"/>
    </xf>
    <xf numFmtId="174" fontId="97" fillId="0" borderId="1" xfId="0" applyNumberFormat="1" applyFont="1" applyFill="1" applyBorder="1" applyAlignment="1" applyProtection="1">
      <alignment horizontal="center"/>
    </xf>
    <xf numFmtId="44" fontId="96" fillId="33" borderId="1" xfId="0" applyNumberFormat="1" applyFont="1" applyFill="1" applyBorder="1" applyAlignment="1">
      <alignment horizontal="left"/>
    </xf>
    <xf numFmtId="44" fontId="16" fillId="28" borderId="24" xfId="4" applyNumberFormat="1" applyFont="1" applyFill="1" applyBorder="1"/>
    <xf numFmtId="0" fontId="128" fillId="15" borderId="27" xfId="4" applyFont="1" applyFill="1" applyBorder="1" applyAlignment="1">
      <alignment horizontal="left"/>
    </xf>
    <xf numFmtId="0" fontId="16" fillId="18" borderId="27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0" fontId="142" fillId="31" borderId="0" xfId="0" applyFont="1" applyFill="1"/>
    <xf numFmtId="0" fontId="128" fillId="0" borderId="32" xfId="4" applyFont="1" applyBorder="1" applyAlignment="1">
      <alignment horizontal="left"/>
    </xf>
    <xf numFmtId="44" fontId="53" fillId="0" borderId="0" xfId="0" applyNumberFormat="1" applyFont="1" applyBorder="1" applyAlignment="1">
      <alignment horizontal="center"/>
    </xf>
    <xf numFmtId="0" fontId="128" fillId="45" borderId="27" xfId="4" applyFont="1" applyFill="1" applyBorder="1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15" applyNumberFormat="1" applyFont="1" applyAlignment="1">
      <alignment horizontal="center"/>
    </xf>
    <xf numFmtId="44" fontId="2" fillId="46" borderId="0" xfId="0" applyNumberFormat="1" applyFont="1" applyFill="1" applyAlignment="1">
      <alignment horizontal="center"/>
    </xf>
    <xf numFmtId="44" fontId="2" fillId="46" borderId="0" xfId="0" applyNumberFormat="1" applyFont="1" applyFill="1" applyBorder="1" applyAlignment="1">
      <alignment horizontal="center"/>
    </xf>
    <xf numFmtId="44" fontId="2" fillId="46" borderId="5" xfId="0" applyNumberFormat="1" applyFont="1" applyFill="1" applyBorder="1" applyAlignment="1">
      <alignment horizontal="center"/>
    </xf>
    <xf numFmtId="0" fontId="0" fillId="46" borderId="0" xfId="0" applyFill="1" applyBorder="1" applyAlignment="1">
      <alignment horizontal="center"/>
    </xf>
    <xf numFmtId="0" fontId="0" fillId="46" borderId="0" xfId="0" applyFill="1" applyAlignment="1">
      <alignment horizontal="center"/>
    </xf>
    <xf numFmtId="0" fontId="0" fillId="46" borderId="5" xfId="0" applyFill="1" applyBorder="1" applyAlignment="1">
      <alignment horizontal="center"/>
    </xf>
    <xf numFmtId="0" fontId="0" fillId="46" borderId="4" xfId="0" applyFill="1" applyBorder="1" applyAlignment="1">
      <alignment horizontal="center"/>
    </xf>
    <xf numFmtId="0" fontId="0" fillId="46" borderId="3" xfId="0" applyFill="1" applyBorder="1" applyAlignment="1">
      <alignment horizontal="center"/>
    </xf>
    <xf numFmtId="0" fontId="128" fillId="0" borderId="33" xfId="4" applyFont="1" applyBorder="1" applyAlignment="1">
      <alignment horizontal="left"/>
    </xf>
    <xf numFmtId="0" fontId="128" fillId="0" borderId="34" xfId="4" applyFont="1" applyBorder="1" applyAlignment="1">
      <alignment horizontal="left"/>
    </xf>
    <xf numFmtId="0" fontId="128" fillId="38" borderId="27" xfId="4" applyFont="1" applyFill="1" applyBorder="1" applyAlignment="1">
      <alignment horizontal="left"/>
    </xf>
    <xf numFmtId="0" fontId="128" fillId="0" borderId="35" xfId="4" applyFont="1" applyBorder="1" applyAlignment="1">
      <alignment horizontal="left"/>
    </xf>
    <xf numFmtId="0" fontId="128" fillId="0" borderId="36" xfId="4" applyFont="1" applyBorder="1" applyAlignment="1">
      <alignment horizontal="left"/>
    </xf>
    <xf numFmtId="0" fontId="128" fillId="14" borderId="1" xfId="0" applyFont="1" applyFill="1" applyBorder="1"/>
    <xf numFmtId="0" fontId="16" fillId="15" borderId="1" xfId="0" applyFont="1" applyFill="1" applyBorder="1" applyAlignment="1" applyProtection="1">
      <alignment horizontal="center"/>
    </xf>
    <xf numFmtId="174" fontId="16" fillId="0" borderId="1" xfId="0" applyNumberFormat="1" applyFont="1" applyFill="1" applyBorder="1" applyAlignment="1" applyProtection="1">
      <alignment horizontal="center"/>
    </xf>
    <xf numFmtId="0" fontId="128" fillId="0" borderId="0" xfId="4" applyFont="1" applyBorder="1" applyAlignment="1">
      <alignment horizontal="left"/>
    </xf>
    <xf numFmtId="0" fontId="128" fillId="0" borderId="0" xfId="4" applyFont="1" applyBorder="1"/>
    <xf numFmtId="0" fontId="128" fillId="0" borderId="35" xfId="4" applyFont="1" applyBorder="1"/>
    <xf numFmtId="0" fontId="128" fillId="0" borderId="37" xfId="4" applyFont="1" applyBorder="1" applyAlignment="1">
      <alignment horizontal="left"/>
    </xf>
    <xf numFmtId="0" fontId="128" fillId="0" borderId="37" xfId="4" applyFont="1" applyBorder="1"/>
    <xf numFmtId="0" fontId="128" fillId="0" borderId="38" xfId="4" applyFont="1" applyBorder="1" applyAlignment="1">
      <alignment horizontal="left"/>
    </xf>
    <xf numFmtId="0" fontId="128" fillId="0" borderId="30" xfId="4" applyFont="1" applyBorder="1"/>
    <xf numFmtId="0" fontId="136" fillId="0" borderId="1" xfId="0" applyFont="1" applyBorder="1" applyAlignment="1">
      <alignment horizontal="left" vertical="top"/>
    </xf>
    <xf numFmtId="0" fontId="136" fillId="0" borderId="1" xfId="0" applyFont="1" applyBorder="1" applyAlignment="1">
      <alignment horizontal="left"/>
    </xf>
    <xf numFmtId="0" fontId="136" fillId="0" borderId="1" xfId="0" applyFont="1" applyBorder="1" applyAlignment="1"/>
    <xf numFmtId="0" fontId="16" fillId="0" borderId="24" xfId="0" applyFont="1" applyBorder="1" applyAlignment="1"/>
    <xf numFmtId="0" fontId="16" fillId="0" borderId="0" xfId="4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8" xfId="0" applyFont="1" applyBorder="1" applyAlignment="1">
      <alignment horizontal="left"/>
    </xf>
    <xf numFmtId="0" fontId="0" fillId="14" borderId="2" xfId="0" applyFill="1" applyBorder="1"/>
    <xf numFmtId="0" fontId="16" fillId="47" borderId="1" xfId="0" applyFont="1" applyFill="1" applyBorder="1" applyAlignment="1"/>
    <xf numFmtId="0" fontId="136" fillId="0" borderId="10" xfId="0" applyFont="1" applyBorder="1" applyAlignment="1">
      <alignment horizontal="left" vertical="top"/>
    </xf>
    <xf numFmtId="0" fontId="136" fillId="0" borderId="10" xfId="0" applyFont="1" applyBorder="1" applyAlignment="1">
      <alignment horizontal="left"/>
    </xf>
    <xf numFmtId="0" fontId="136" fillId="0" borderId="10" xfId="0" applyFont="1" applyBorder="1" applyAlignment="1"/>
    <xf numFmtId="174" fontId="16" fillId="42" borderId="10" xfId="0" applyNumberFormat="1" applyFont="1" applyFill="1" applyBorder="1" applyAlignment="1">
      <alignment horizontal="center"/>
    </xf>
    <xf numFmtId="2" fontId="16" fillId="0" borderId="10" xfId="0" applyNumberFormat="1" applyFont="1" applyFill="1" applyBorder="1" applyAlignment="1"/>
    <xf numFmtId="0" fontId="129" fillId="0" borderId="10" xfId="0" applyFont="1" applyBorder="1" applyAlignment="1"/>
    <xf numFmtId="14" fontId="129" fillId="0" borderId="10" xfId="0" applyNumberFormat="1" applyFont="1" applyBorder="1" applyAlignment="1">
      <alignment horizontal="left"/>
    </xf>
    <xf numFmtId="0" fontId="129" fillId="0" borderId="10" xfId="0" applyFont="1" applyBorder="1"/>
    <xf numFmtId="170" fontId="129" fillId="0" borderId="10" xfId="0" applyNumberFormat="1" applyFont="1" applyBorder="1"/>
    <xf numFmtId="0" fontId="16" fillId="0" borderId="10" xfId="0" applyNumberFormat="1" applyFont="1" applyBorder="1" applyAlignment="1">
      <alignment horizontal="right" wrapText="1"/>
    </xf>
    <xf numFmtId="44" fontId="16" fillId="0" borderId="10" xfId="0" applyNumberFormat="1" applyFont="1" applyBorder="1"/>
    <xf numFmtId="170" fontId="16" fillId="0" borderId="10" xfId="0" applyNumberFormat="1" applyFont="1" applyBorder="1"/>
    <xf numFmtId="174" fontId="129" fillId="0" borderId="8" xfId="0" applyNumberFormat="1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/>
    </xf>
    <xf numFmtId="0" fontId="129" fillId="0" borderId="8" xfId="0" applyFont="1" applyFill="1" applyBorder="1" applyAlignment="1">
      <alignment horizontal="left"/>
    </xf>
    <xf numFmtId="1" fontId="16" fillId="0" borderId="8" xfId="0" applyNumberFormat="1" applyFont="1" applyFill="1" applyBorder="1" applyAlignment="1">
      <alignment horizontal="center"/>
    </xf>
    <xf numFmtId="172" fontId="16" fillId="0" borderId="8" xfId="0" applyNumberFormat="1" applyFont="1" applyFill="1" applyBorder="1" applyAlignment="1">
      <alignment horizontal="left"/>
    </xf>
    <xf numFmtId="0" fontId="129" fillId="0" borderId="8" xfId="0" applyFont="1" applyFill="1" applyBorder="1" applyAlignment="1"/>
    <xf numFmtId="2" fontId="16" fillId="0" borderId="8" xfId="0" applyNumberFormat="1" applyFont="1" applyFill="1" applyBorder="1" applyAlignment="1"/>
    <xf numFmtId="14" fontId="129" fillId="0" borderId="8" xfId="0" applyNumberFormat="1" applyFont="1" applyFill="1" applyBorder="1" applyAlignment="1">
      <alignment horizontal="left"/>
    </xf>
    <xf numFmtId="0" fontId="129" fillId="0" borderId="8" xfId="0" applyFont="1" applyFill="1" applyBorder="1"/>
    <xf numFmtId="170" fontId="129" fillId="0" borderId="8" xfId="0" applyNumberFormat="1" applyFont="1" applyFill="1" applyBorder="1"/>
    <xf numFmtId="0" fontId="129" fillId="0" borderId="1" xfId="0" applyFont="1" applyFill="1" applyBorder="1"/>
    <xf numFmtId="0" fontId="128" fillId="0" borderId="35" xfId="4" applyFont="1" applyFill="1" applyBorder="1" applyAlignment="1">
      <alignment horizontal="left"/>
    </xf>
    <xf numFmtId="0" fontId="129" fillId="0" borderId="1" xfId="0" applyFont="1" applyFill="1" applyBorder="1" applyAlignment="1"/>
    <xf numFmtId="14" fontId="129" fillId="0" borderId="1" xfId="0" applyNumberFormat="1" applyFont="1" applyFill="1" applyBorder="1" applyAlignment="1">
      <alignment horizontal="left"/>
    </xf>
    <xf numFmtId="170" fontId="129" fillId="0" borderId="1" xfId="0" applyNumberFormat="1" applyFont="1" applyFill="1" applyBorder="1"/>
    <xf numFmtId="0" fontId="0" fillId="0" borderId="0" xfId="0" applyAlignment="1">
      <alignment horizontal="center"/>
    </xf>
    <xf numFmtId="0" fontId="16" fillId="0" borderId="8" xfId="0" applyFont="1" applyFill="1" applyBorder="1" applyAlignment="1"/>
    <xf numFmtId="0" fontId="51" fillId="0" borderId="0" xfId="0" applyFont="1" applyBorder="1" applyAlignment="1">
      <alignment horizontal="center"/>
    </xf>
    <xf numFmtId="0" fontId="53" fillId="0" borderId="0" xfId="0" applyFont="1" applyAlignment="1">
      <alignment horizontal="center"/>
    </xf>
    <xf numFmtId="0" fontId="0" fillId="48" borderId="39" xfId="0" applyFill="1" applyBorder="1"/>
    <xf numFmtId="0" fontId="0" fillId="48" borderId="40" xfId="0" applyFill="1" applyBorder="1"/>
    <xf numFmtId="0" fontId="16" fillId="15" borderId="1" xfId="0" applyFont="1" applyFill="1" applyBorder="1" applyAlignment="1"/>
    <xf numFmtId="0" fontId="16" fillId="18" borderId="1" xfId="0" applyFont="1" applyFill="1" applyBorder="1" applyAlignment="1">
      <alignment horizontal="left"/>
    </xf>
    <xf numFmtId="174" fontId="16" fillId="14" borderId="10" xfId="0" applyNumberFormat="1" applyFont="1" applyFill="1" applyBorder="1" applyAlignment="1">
      <alignment horizontal="center"/>
    </xf>
    <xf numFmtId="174" fontId="16" fillId="42" borderId="8" xfId="0" applyNumberFormat="1" applyFont="1" applyFill="1" applyBorder="1" applyAlignment="1">
      <alignment horizontal="center"/>
    </xf>
    <xf numFmtId="0" fontId="128" fillId="0" borderId="0" xfId="0" applyFont="1" applyBorder="1" applyAlignment="1"/>
    <xf numFmtId="0" fontId="128" fillId="0" borderId="10" xfId="4" applyFont="1" applyBorder="1" applyAlignment="1">
      <alignment horizontal="left"/>
    </xf>
    <xf numFmtId="0" fontId="16" fillId="0" borderId="24" xfId="0" applyFont="1" applyFill="1" applyBorder="1" applyAlignment="1">
      <alignment horizontal="left"/>
    </xf>
    <xf numFmtId="0" fontId="138" fillId="0" borderId="24" xfId="0" applyFont="1" applyBorder="1" applyAlignment="1">
      <alignment horizontal="left"/>
    </xf>
    <xf numFmtId="0" fontId="128" fillId="0" borderId="42" xfId="4" applyFont="1" applyBorder="1" applyAlignment="1">
      <alignment horizontal="left"/>
    </xf>
    <xf numFmtId="0" fontId="128" fillId="0" borderId="37" xfId="4" applyFont="1" applyFill="1" applyBorder="1"/>
    <xf numFmtId="0" fontId="16" fillId="0" borderId="11" xfId="0" applyFont="1" applyFill="1" applyBorder="1" applyAlignment="1">
      <alignment horizontal="center"/>
    </xf>
    <xf numFmtId="0" fontId="129" fillId="0" borderId="0" xfId="0" applyFont="1" applyBorder="1" applyAlignment="1"/>
    <xf numFmtId="0" fontId="129" fillId="0" borderId="43" xfId="0" applyFont="1" applyBorder="1" applyAlignment="1">
      <alignment horizontal="left"/>
    </xf>
    <xf numFmtId="174" fontId="16" fillId="15" borderId="8" xfId="0" applyNumberFormat="1" applyFont="1" applyFill="1" applyBorder="1" applyAlignment="1">
      <alignment horizontal="center"/>
    </xf>
    <xf numFmtId="174" fontId="16" fillId="15" borderId="11" xfId="0" applyNumberFormat="1" applyFont="1" applyFill="1" applyBorder="1" applyAlignment="1">
      <alignment horizontal="center"/>
    </xf>
    <xf numFmtId="174" fontId="16" fillId="15" borderId="24" xfId="0" applyNumberFormat="1" applyFont="1" applyFill="1" applyBorder="1" applyAlignment="1">
      <alignment horizontal="center"/>
    </xf>
    <xf numFmtId="170" fontId="128" fillId="0" borderId="24" xfId="4" applyNumberFormat="1" applyFont="1" applyBorder="1"/>
    <xf numFmtId="0" fontId="129" fillId="0" borderId="9" xfId="0" applyFont="1" applyBorder="1" applyAlignment="1"/>
    <xf numFmtId="0" fontId="136" fillId="0" borderId="9" xfId="0" applyFont="1" applyBorder="1" applyAlignment="1"/>
    <xf numFmtId="0" fontId="128" fillId="0" borderId="41" xfId="4" applyFont="1" applyFill="1" applyBorder="1"/>
    <xf numFmtId="0" fontId="128" fillId="0" borderId="44" xfId="4" applyFont="1" applyBorder="1" applyAlignment="1">
      <alignment horizontal="left"/>
    </xf>
    <xf numFmtId="0" fontId="128" fillId="0" borderId="45" xfId="4" applyFont="1" applyBorder="1" applyAlignment="1">
      <alignment horizontal="left"/>
    </xf>
    <xf numFmtId="0" fontId="128" fillId="0" borderId="30" xfId="4" applyFont="1" applyBorder="1" applyAlignment="1">
      <alignment horizontal="left"/>
    </xf>
    <xf numFmtId="0" fontId="144" fillId="0" borderId="1" xfId="0" applyFont="1" applyFill="1" applyBorder="1" applyAlignment="1"/>
    <xf numFmtId="174" fontId="16" fillId="15" borderId="37" xfId="0" applyNumberFormat="1" applyFont="1" applyFill="1" applyBorder="1" applyAlignment="1">
      <alignment horizontal="center"/>
    </xf>
    <xf numFmtId="0" fontId="16" fillId="18" borderId="1" xfId="0" applyFont="1" applyFill="1" applyBorder="1" applyAlignment="1"/>
    <xf numFmtId="174" fontId="129" fillId="14" borderId="1" xfId="0" applyNumberFormat="1" applyFont="1" applyFill="1" applyBorder="1" applyAlignment="1">
      <alignment horizontal="center"/>
    </xf>
    <xf numFmtId="0" fontId="16" fillId="0" borderId="9" xfId="0" applyFont="1" applyBorder="1" applyAlignment="1"/>
    <xf numFmtId="0" fontId="128" fillId="0" borderId="8" xfId="4" applyFont="1" applyBorder="1" applyAlignment="1">
      <alignment horizontal="left"/>
    </xf>
    <xf numFmtId="0" fontId="128" fillId="0" borderId="46" xfId="4" applyFont="1" applyBorder="1" applyAlignment="1">
      <alignment horizontal="left"/>
    </xf>
    <xf numFmtId="0" fontId="16" fillId="0" borderId="30" xfId="0" applyFont="1" applyBorder="1" applyAlignment="1"/>
    <xf numFmtId="0" fontId="16" fillId="0" borderId="8" xfId="0" applyFont="1" applyBorder="1" applyAlignment="1">
      <alignment horizontal="center"/>
    </xf>
    <xf numFmtId="0" fontId="129" fillId="0" borderId="8" xfId="0" applyFont="1" applyBorder="1" applyAlignment="1">
      <alignment horizontal="left"/>
    </xf>
    <xf numFmtId="174" fontId="129" fillId="0" borderId="8" xfId="0" applyNumberFormat="1" applyFont="1" applyBorder="1" applyAlignment="1">
      <alignment horizontal="center"/>
    </xf>
    <xf numFmtId="1" fontId="16" fillId="0" borderId="8" xfId="0" applyNumberFormat="1" applyFont="1" applyBorder="1" applyAlignment="1">
      <alignment horizontal="center"/>
    </xf>
    <xf numFmtId="172" fontId="129" fillId="0" borderId="8" xfId="0" applyNumberFormat="1" applyFont="1" applyBorder="1" applyAlignment="1">
      <alignment horizontal="left"/>
    </xf>
    <xf numFmtId="0" fontId="16" fillId="0" borderId="8" xfId="0" applyNumberFormat="1" applyFont="1" applyFill="1" applyBorder="1" applyAlignment="1"/>
    <xf numFmtId="0" fontId="129" fillId="0" borderId="8" xfId="0" applyFont="1" applyBorder="1" applyAlignment="1"/>
    <xf numFmtId="174" fontId="16" fillId="15" borderId="10" xfId="0" applyNumberFormat="1" applyFont="1" applyFill="1" applyBorder="1" applyAlignment="1">
      <alignment horizontal="center"/>
    </xf>
    <xf numFmtId="0" fontId="128" fillId="0" borderId="33" xfId="4" applyFont="1" applyBorder="1"/>
    <xf numFmtId="0" fontId="128" fillId="0" borderId="47" xfId="4" applyFont="1" applyBorder="1" applyAlignment="1">
      <alignment horizontal="left"/>
    </xf>
    <xf numFmtId="0" fontId="128" fillId="0" borderId="47" xfId="4" applyFont="1" applyBorder="1"/>
    <xf numFmtId="2" fontId="129" fillId="0" borderId="1" xfId="0" applyNumberFormat="1" applyFont="1" applyFill="1" applyBorder="1" applyAlignment="1"/>
    <xf numFmtId="0" fontId="16" fillId="47" borderId="1" xfId="0" applyNumberFormat="1" applyFont="1" applyFill="1" applyBorder="1" applyAlignment="1"/>
    <xf numFmtId="0" fontId="128" fillId="0" borderId="48" xfId="4" applyFont="1" applyBorder="1" applyAlignment="1">
      <alignment horizontal="left"/>
    </xf>
    <xf numFmtId="0" fontId="16" fillId="49" borderId="1" xfId="0" applyFont="1" applyFill="1" applyBorder="1" applyAlignment="1">
      <alignment horizontal="left"/>
    </xf>
    <xf numFmtId="0" fontId="16" fillId="49" borderId="1" xfId="0" applyFont="1" applyFill="1" applyBorder="1" applyAlignment="1">
      <alignment horizontal="left" vertical="top"/>
    </xf>
    <xf numFmtId="0" fontId="16" fillId="49" borderId="1" xfId="0" applyFont="1" applyFill="1" applyBorder="1" applyAlignment="1"/>
    <xf numFmtId="174" fontId="16" fillId="49" borderId="1" xfId="0" applyNumberFormat="1" applyFont="1" applyFill="1" applyBorder="1" applyAlignment="1">
      <alignment horizontal="center"/>
    </xf>
    <xf numFmtId="0" fontId="16" fillId="49" borderId="1" xfId="0" applyFont="1" applyFill="1" applyBorder="1" applyAlignment="1">
      <alignment horizontal="center"/>
    </xf>
    <xf numFmtId="1" fontId="16" fillId="49" borderId="1" xfId="0" applyNumberFormat="1" applyFont="1" applyFill="1" applyBorder="1" applyAlignment="1">
      <alignment horizontal="center"/>
    </xf>
    <xf numFmtId="172" fontId="16" fillId="49" borderId="1" xfId="0" applyNumberFormat="1" applyFont="1" applyFill="1" applyBorder="1" applyAlignment="1">
      <alignment horizontal="left"/>
    </xf>
    <xf numFmtId="2" fontId="16" fillId="49" borderId="1" xfId="0" applyNumberFormat="1" applyFont="1" applyFill="1" applyBorder="1" applyAlignment="1"/>
    <xf numFmtId="14" fontId="16" fillId="49" borderId="1" xfId="0" applyNumberFormat="1" applyFont="1" applyFill="1" applyBorder="1" applyAlignment="1">
      <alignment horizontal="left"/>
    </xf>
    <xf numFmtId="0" fontId="16" fillId="49" borderId="1" xfId="0" applyFont="1" applyFill="1" applyBorder="1"/>
    <xf numFmtId="170" fontId="16" fillId="49" borderId="1" xfId="0" applyNumberFormat="1" applyFont="1" applyFill="1" applyBorder="1"/>
    <xf numFmtId="0" fontId="128" fillId="0" borderId="49" xfId="4" applyFont="1" applyBorder="1" applyAlignment="1">
      <alignment horizontal="left"/>
    </xf>
    <xf numFmtId="0" fontId="128" fillId="0" borderId="43" xfId="4" applyFont="1" applyBorder="1" applyAlignment="1">
      <alignment horizontal="left"/>
    </xf>
    <xf numFmtId="0" fontId="145" fillId="0" borderId="1" xfId="0" applyFont="1" applyBorder="1" applyAlignment="1">
      <alignment horizontal="left"/>
    </xf>
    <xf numFmtId="174" fontId="16" fillId="22" borderId="1" xfId="0" applyNumberFormat="1" applyFont="1" applyFill="1" applyBorder="1" applyAlignment="1">
      <alignment horizontal="center"/>
    </xf>
    <xf numFmtId="174" fontId="129" fillId="15" borderId="1" xfId="0" applyNumberFormat="1" applyFont="1" applyFill="1" applyBorder="1" applyAlignment="1">
      <alignment horizontal="center"/>
    </xf>
    <xf numFmtId="0" fontId="16" fillId="4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3" fillId="3" borderId="1" xfId="3" applyFont="1" applyBorder="1" applyAlignment="1" applyProtection="1"/>
    <xf numFmtId="0" fontId="16" fillId="0" borderId="10" xfId="0" applyFont="1" applyFill="1" applyBorder="1" applyAlignment="1"/>
    <xf numFmtId="0" fontId="16" fillId="0" borderId="10" xfId="0" applyFont="1" applyBorder="1" applyAlignment="1"/>
  </cellXfs>
  <cellStyles count="16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Procent" xfId="15" builtinId="5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FCC9D"/>
      <color rgb="FFF57A49"/>
      <color rgb="FFFFFF99"/>
      <color rgb="FFCCFFCC"/>
      <color rgb="FF99CCFF"/>
      <color rgb="FFAFA5ED"/>
      <color rgb="FFFDCC9D"/>
      <color rgb="FF008000"/>
      <color rgb="FFFFFF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ser>
          <c:idx val="2"/>
          <c:order val="2"/>
          <c:tx>
            <c:v>2017</c:v>
          </c:tx>
          <c:val>
            <c:numRef>
              <c:f>Prognose!$C$33:$BA$33</c:f>
              <c:numCache>
                <c:formatCode>_("€"* #,##0.00_);_("€"* \(#,##0.00\);_("€"* "-"??_);_(@_)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69573.029999999984</c:v>
                </c:pt>
                <c:pt idx="13">
                  <c:v>69007.429999999993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56504.310000000005</c:v>
                </c:pt>
                <c:pt idx="38">
                  <c:v>67633.290000000008</c:v>
                </c:pt>
                <c:pt idx="39">
                  <c:v>46281.710000000014</c:v>
                </c:pt>
                <c:pt idx="40">
                  <c:v>67363.390000000014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977856"/>
        <c:axId val="190709344"/>
      </c:lineChart>
      <c:catAx>
        <c:axId val="18897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907093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90709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88977856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5256453987601937E-2"/>
          <c:h val="9.928111754374761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0"/>
  <sheetViews>
    <sheetView zoomScale="115" workbookViewId="0"/>
  </sheetViews>
  <customSheetViews>
    <customSheetView guid="{22CDCF1B-A998-4C66-A90E-5BC54F71D148}" scale="115">
      <pageMargins left="0.75" right="0.75" top="1" bottom="1" header="0.5" footer="0.5"/>
      <pageSetup paperSize="9" orientation="landscape" r:id="rId1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2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3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4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6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7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8"/>
      <headerFooter alignWithMargins="0"/>
    </customSheetView>
    <customSheetView guid="{2B955BE0-C0D7-4178-BB91-BB50E7E2B647}" scale="130">
      <pageMargins left="0.75" right="0.75" top="1" bottom="1" header="0.5" footer="0.5"/>
      <pageSetup paperSize="9" orientation="landscape" r:id="rId9"/>
      <headerFooter alignWithMargins="0"/>
    </customSheetView>
  </customSheetViews>
  <pageMargins left="0.75" right="0.75" top="1" bottom="1" header="0.5" footer="0.5"/>
  <pageSetup paperSize="9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3696" cy="5590761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BT2187"/>
  <sheetViews>
    <sheetView showRuler="0" zoomScaleNormal="100" workbookViewId="0">
      <pane xSplit="4" ySplit="2" topLeftCell="E1903" activePane="bottomRight" state="frozen"/>
      <selection pane="topRight" activeCell="E1" sqref="E1"/>
      <selection pane="bottomLeft" activeCell="A3" sqref="A3"/>
      <selection pane="bottomRight" activeCell="A1922" sqref="A1922:H1925"/>
    </sheetView>
  </sheetViews>
  <sheetFormatPr defaultRowHeight="11.25" x14ac:dyDescent="0.2"/>
  <cols>
    <col min="1" max="1" width="14.85546875" style="1958" customWidth="1"/>
    <col min="2" max="2" width="11.28515625" style="1955" customWidth="1"/>
    <col min="3" max="3" width="55.28515625" style="1955" customWidth="1"/>
    <col min="4" max="4" width="16.5703125" style="1956" bestFit="1" customWidth="1"/>
    <col min="5" max="5" width="5.5703125" style="1956" customWidth="1"/>
    <col min="6" max="6" width="6.28515625" style="1956" customWidth="1"/>
    <col min="7" max="8" width="5.5703125" style="1956" customWidth="1"/>
    <col min="9" max="9" width="8.5703125" style="2150" customWidth="1"/>
    <col min="10" max="11" width="8.140625" style="2150" customWidth="1"/>
    <col min="12" max="12" width="14.5703125" style="1996" bestFit="1" customWidth="1"/>
    <col min="13" max="13" width="14.5703125" style="1996" customWidth="1"/>
    <col min="14" max="14" width="14.5703125" style="1996" bestFit="1" customWidth="1"/>
    <col min="15" max="15" width="15.140625" style="1996" customWidth="1"/>
    <col min="16" max="16" width="12.7109375" style="1956" customWidth="1"/>
    <col min="17" max="17" width="12.85546875" style="1996" bestFit="1" customWidth="1"/>
    <col min="18" max="18" width="8.85546875" style="1956" bestFit="1" customWidth="1"/>
    <col min="19" max="19" width="8.85546875" style="2035" customWidth="1"/>
    <col min="20" max="20" width="8.85546875" style="2036" customWidth="1"/>
    <col min="21" max="21" width="14" style="1996" customWidth="1"/>
    <col min="22" max="22" width="12.85546875" style="1996" bestFit="1" customWidth="1"/>
    <col min="23" max="23" width="14.5703125" style="1996" bestFit="1" customWidth="1"/>
    <col min="24" max="24" width="12.85546875" style="2168" bestFit="1" customWidth="1"/>
    <col min="25" max="25" width="9" style="2091" customWidth="1"/>
    <col min="26" max="26" width="8.7109375" style="2174" customWidth="1"/>
    <col min="27" max="28" width="8.7109375" style="2073" customWidth="1"/>
    <col min="29" max="29" width="12" style="1996" customWidth="1"/>
    <col min="30" max="30" width="8.140625" style="1956" customWidth="1"/>
    <col min="31" max="31" width="8.7109375" style="2005" customWidth="1"/>
    <col min="32" max="33" width="8.7109375" style="2070" customWidth="1"/>
    <col min="34" max="34" width="12" style="2168" customWidth="1"/>
    <col min="35" max="35" width="10.140625" style="2091" customWidth="1"/>
    <col min="36" max="36" width="8.7109375" style="2091" customWidth="1"/>
    <col min="37" max="38" width="8.7109375" style="2073" customWidth="1"/>
    <col min="39" max="39" width="12" style="1996" customWidth="1"/>
    <col min="40" max="40" width="8.140625" style="1956" customWidth="1"/>
    <col min="41" max="41" width="8.7109375" style="1956" customWidth="1"/>
    <col min="42" max="43" width="8.7109375" style="2070" customWidth="1"/>
    <col min="44" max="44" width="12" style="2111" customWidth="1"/>
    <col min="45" max="45" width="10.140625" style="2112" customWidth="1"/>
    <col min="46" max="46" width="8.7109375" style="2112" customWidth="1"/>
    <col min="47" max="48" width="8.7109375" style="2114" customWidth="1"/>
    <col min="49" max="49" width="12" style="1996" customWidth="1"/>
    <col min="50" max="50" width="8.140625" style="1956" customWidth="1"/>
    <col min="51" max="51" width="8.7109375" style="1956" customWidth="1"/>
    <col min="52" max="53" width="8.7109375" style="2070" customWidth="1"/>
    <col min="54" max="16384" width="9.140625" style="1956"/>
  </cols>
  <sheetData>
    <row r="1" spans="1:72" s="1965" customFormat="1" x14ac:dyDescent="0.2">
      <c r="A1" s="1962"/>
      <c r="B1" s="1963"/>
      <c r="C1" s="1964"/>
      <c r="E1" s="1966"/>
      <c r="F1" s="1966"/>
      <c r="G1" s="1966"/>
      <c r="H1" s="1966"/>
      <c r="I1" s="1967"/>
      <c r="J1" s="1967"/>
      <c r="K1" s="1967"/>
      <c r="L1" s="1968">
        <f ca="1">NOW()</f>
        <v>43024.353436458332</v>
      </c>
      <c r="M1" s="1968"/>
      <c r="N1" s="1969" t="s">
        <v>0</v>
      </c>
      <c r="O1" s="1969"/>
      <c r="P1" s="1970"/>
      <c r="Q1" s="1969"/>
      <c r="R1" s="1971"/>
      <c r="S1" s="1972">
        <v>25</v>
      </c>
      <c r="T1" s="1973"/>
      <c r="U1" s="1974" t="s">
        <v>13</v>
      </c>
      <c r="V1" s="2426">
        <f>SUM(V4:V2358)</f>
        <v>281111.94000000012</v>
      </c>
      <c r="W1" s="1969"/>
      <c r="X1" s="1975">
        <v>1</v>
      </c>
      <c r="Y1" s="1975"/>
      <c r="Z1" s="1976"/>
      <c r="AA1" s="1975"/>
      <c r="AB1" s="1975"/>
      <c r="AC1" s="1967">
        <v>2</v>
      </c>
      <c r="AD1" s="1967"/>
      <c r="AE1" s="1967"/>
      <c r="AF1" s="1967"/>
      <c r="AG1" s="1967"/>
      <c r="AH1" s="1975">
        <v>3</v>
      </c>
      <c r="AI1" s="1975"/>
      <c r="AJ1" s="1975"/>
      <c r="AK1" s="1975"/>
      <c r="AL1" s="1975"/>
      <c r="AM1" s="1967">
        <v>4</v>
      </c>
      <c r="AN1" s="1967"/>
      <c r="AO1" s="1967"/>
      <c r="AP1" s="1967"/>
      <c r="AQ1" s="1967"/>
      <c r="AR1" s="1975">
        <v>5</v>
      </c>
      <c r="AS1" s="1975"/>
      <c r="AT1" s="1975"/>
      <c r="AU1" s="1975"/>
      <c r="AV1" s="1975"/>
      <c r="AW1" s="1967">
        <v>6</v>
      </c>
      <c r="AX1" s="1967"/>
      <c r="AY1" s="1967"/>
      <c r="AZ1" s="1967"/>
      <c r="BA1" s="1967"/>
    </row>
    <row r="2" spans="1:72" s="1979" customFormat="1" ht="34.5" x14ac:dyDescent="0.2">
      <c r="A2" s="1977" t="s">
        <v>14</v>
      </c>
      <c r="B2" s="1978" t="s">
        <v>53</v>
      </c>
      <c r="C2" s="1978" t="s">
        <v>1</v>
      </c>
      <c r="D2" s="1979" t="s">
        <v>2</v>
      </c>
      <c r="E2" s="1980" t="s">
        <v>3</v>
      </c>
      <c r="F2" s="1980" t="s">
        <v>4</v>
      </c>
      <c r="G2" s="1980" t="s">
        <v>5</v>
      </c>
      <c r="H2" s="1980" t="s">
        <v>6</v>
      </c>
      <c r="I2" s="1981" t="s">
        <v>7</v>
      </c>
      <c r="J2" s="1981" t="s">
        <v>8</v>
      </c>
      <c r="K2" s="1982" t="s">
        <v>1087</v>
      </c>
      <c r="L2" s="1983" t="s">
        <v>15</v>
      </c>
      <c r="M2" s="1983" t="s">
        <v>983</v>
      </c>
      <c r="N2" s="1983" t="s">
        <v>9</v>
      </c>
      <c r="O2" s="1983" t="s">
        <v>10</v>
      </c>
      <c r="P2" s="1981"/>
      <c r="Q2" s="1983" t="s">
        <v>11</v>
      </c>
      <c r="R2" s="1981"/>
      <c r="S2" s="1984" t="s">
        <v>566</v>
      </c>
      <c r="T2" s="1985" t="s">
        <v>567</v>
      </c>
      <c r="U2" s="1983" t="s">
        <v>16</v>
      </c>
      <c r="V2" s="1983" t="s">
        <v>17</v>
      </c>
      <c r="W2" s="1983" t="s">
        <v>18</v>
      </c>
      <c r="X2" s="1986" t="s">
        <v>19</v>
      </c>
      <c r="Y2" s="1987" t="s">
        <v>20</v>
      </c>
      <c r="Z2" s="1988" t="s">
        <v>21</v>
      </c>
      <c r="AA2" s="1989" t="s">
        <v>130</v>
      </c>
      <c r="AB2" s="1989" t="s">
        <v>22</v>
      </c>
      <c r="AC2" s="1990" t="s">
        <v>19</v>
      </c>
      <c r="AD2" s="1991" t="s">
        <v>23</v>
      </c>
      <c r="AE2" s="1992" t="s">
        <v>21</v>
      </c>
      <c r="AF2" s="1991" t="s">
        <v>130</v>
      </c>
      <c r="AG2" s="1991" t="s">
        <v>22</v>
      </c>
      <c r="AH2" s="1986" t="s">
        <v>19</v>
      </c>
      <c r="AI2" s="1987" t="s">
        <v>20</v>
      </c>
      <c r="AJ2" s="1989" t="s">
        <v>21</v>
      </c>
      <c r="AK2" s="1989" t="s">
        <v>130</v>
      </c>
      <c r="AL2" s="1989" t="s">
        <v>22</v>
      </c>
      <c r="AM2" s="1990" t="s">
        <v>19</v>
      </c>
      <c r="AN2" s="1991" t="s">
        <v>23</v>
      </c>
      <c r="AO2" s="1991" t="s">
        <v>21</v>
      </c>
      <c r="AP2" s="1991" t="s">
        <v>130</v>
      </c>
      <c r="AQ2" s="1991" t="s">
        <v>22</v>
      </c>
      <c r="AR2" s="1986" t="s">
        <v>19</v>
      </c>
      <c r="AS2" s="1987" t="s">
        <v>20</v>
      </c>
      <c r="AT2" s="1989" t="s">
        <v>21</v>
      </c>
      <c r="AU2" s="1989" t="s">
        <v>130</v>
      </c>
      <c r="AV2" s="1989" t="s">
        <v>22</v>
      </c>
      <c r="AW2" s="1990" t="s">
        <v>19</v>
      </c>
      <c r="AX2" s="1991" t="s">
        <v>23</v>
      </c>
      <c r="AY2" s="1991" t="s">
        <v>21</v>
      </c>
      <c r="AZ2" s="1991" t="s">
        <v>130</v>
      </c>
      <c r="BA2" s="1991" t="s">
        <v>22</v>
      </c>
    </row>
    <row r="3" spans="1:72" x14ac:dyDescent="0.2">
      <c r="A3" s="1993" t="s">
        <v>12</v>
      </c>
      <c r="B3" s="1994"/>
      <c r="C3" s="1994"/>
      <c r="E3" s="1995">
        <f>E5+E12+E256</f>
        <v>1173</v>
      </c>
      <c r="F3" s="1995">
        <f>F5+F12+F256</f>
        <v>9797</v>
      </c>
      <c r="G3" s="1995">
        <f>G5+G12+G256</f>
        <v>5624</v>
      </c>
      <c r="H3" s="1995">
        <f>H5+H12+H256</f>
        <v>2943</v>
      </c>
      <c r="I3" s="1995"/>
      <c r="J3" s="1995"/>
      <c r="K3" s="1995"/>
      <c r="L3" s="1996">
        <f>SUM(L4:L1252)</f>
        <v>4408832.919999999</v>
      </c>
      <c r="N3" s="1996" t="e">
        <f>SUM(N45:N2358)</f>
        <v>#VALUE!</v>
      </c>
      <c r="O3" s="1996">
        <f>SUM(O45:O2358)</f>
        <v>3052142.9979999992</v>
      </c>
      <c r="P3" s="1997">
        <f>AVERAGE(P4:P159)</f>
        <v>0.78903076846736231</v>
      </c>
      <c r="Q3" s="1996" t="e">
        <f>SUM(Q4:Q2358)</f>
        <v>#VALUE!</v>
      </c>
      <c r="R3" s="1997" t="e">
        <f>AVERAGE(R45:R2358)</f>
        <v>#VALUE!</v>
      </c>
      <c r="S3" s="1998"/>
      <c r="T3" s="1999"/>
      <c r="U3" s="1996" t="e">
        <f>SUM(U4:U2358)</f>
        <v>#VALUE!</v>
      </c>
      <c r="W3" s="1996">
        <f>SUM(W4:W2358)</f>
        <v>6096041.6599999862</v>
      </c>
      <c r="X3" s="2000"/>
      <c r="Y3" s="2001">
        <v>616</v>
      </c>
      <c r="Z3" s="2002"/>
      <c r="AA3" s="2003"/>
      <c r="AB3" s="2003"/>
      <c r="AD3" s="2004"/>
      <c r="AF3" s="2006"/>
      <c r="AG3" s="2006"/>
      <c r="AH3" s="2007"/>
      <c r="AI3" s="2008"/>
      <c r="AJ3" s="2008"/>
      <c r="AK3" s="2009"/>
      <c r="AL3" s="2009"/>
      <c r="AM3" s="2010"/>
      <c r="AN3" s="2011"/>
      <c r="AO3" s="2011"/>
      <c r="AP3" s="2006"/>
      <c r="AQ3" s="2006"/>
      <c r="AR3" s="2007"/>
      <c r="AS3" s="2008"/>
      <c r="AT3" s="2008"/>
      <c r="AU3" s="2009"/>
      <c r="AV3" s="2009"/>
      <c r="AW3" s="2010"/>
      <c r="AX3" s="2011"/>
      <c r="AY3" s="2011"/>
      <c r="AZ3" s="2006"/>
      <c r="BA3" s="2006"/>
    </row>
    <row r="4" spans="1:72" x14ac:dyDescent="0.2">
      <c r="I4" s="2012"/>
      <c r="J4" s="2012"/>
      <c r="K4" s="2012"/>
      <c r="P4" s="1997"/>
      <c r="R4" s="1997"/>
      <c r="S4" s="1998"/>
      <c r="T4" s="1999"/>
      <c r="X4" s="2000"/>
      <c r="Y4" s="2013"/>
      <c r="Z4" s="2002"/>
      <c r="AA4" s="2003"/>
      <c r="AB4" s="2003"/>
      <c r="AD4" s="2004"/>
      <c r="AF4" s="2006"/>
      <c r="AG4" s="2006"/>
      <c r="AH4" s="2007"/>
      <c r="AI4" s="2008"/>
      <c r="AJ4" s="2008"/>
      <c r="AK4" s="2009"/>
      <c r="AL4" s="2009"/>
      <c r="AM4" s="2010"/>
      <c r="AN4" s="2011"/>
      <c r="AO4" s="2011"/>
      <c r="AP4" s="2006"/>
      <c r="AQ4" s="2006"/>
      <c r="AR4" s="2007"/>
      <c r="AS4" s="2008"/>
      <c r="AT4" s="2008"/>
      <c r="AU4" s="2009"/>
      <c r="AV4" s="2009"/>
      <c r="AW4" s="2010"/>
      <c r="AX4" s="2011"/>
      <c r="AY4" s="2011"/>
      <c r="AZ4" s="2006"/>
      <c r="BA4" s="2006"/>
    </row>
    <row r="5" spans="1:72" s="2017" customFormat="1" x14ac:dyDescent="0.2">
      <c r="A5" s="2014">
        <v>2014</v>
      </c>
      <c r="B5" s="2015"/>
      <c r="C5" s="2016"/>
      <c r="D5" s="2017" t="s">
        <v>24</v>
      </c>
      <c r="E5" s="2018">
        <f>SUM(E6:E10)</f>
        <v>121</v>
      </c>
      <c r="F5" s="2018">
        <f>SUM(F6:F10)</f>
        <v>936</v>
      </c>
      <c r="G5" s="2018">
        <f>SUM(G6:G10)</f>
        <v>603</v>
      </c>
      <c r="H5" s="2018">
        <f>SUM(H6:H10)</f>
        <v>254</v>
      </c>
      <c r="I5" s="2019"/>
      <c r="J5" s="2019"/>
      <c r="K5" s="2019"/>
      <c r="L5" s="2020"/>
      <c r="M5" s="2020"/>
      <c r="N5" s="2020"/>
      <c r="O5" s="2020"/>
      <c r="P5" s="2021"/>
      <c r="Q5" s="2020"/>
      <c r="R5" s="2021"/>
      <c r="S5" s="2022"/>
      <c r="T5" s="2023"/>
      <c r="U5" s="2020"/>
      <c r="V5" s="2020"/>
      <c r="W5" s="2020"/>
      <c r="X5" s="2024"/>
      <c r="Y5" s="2025"/>
      <c r="Z5" s="2026"/>
      <c r="AA5" s="2027"/>
      <c r="AB5" s="2027"/>
      <c r="AC5" s="2020"/>
      <c r="AD5" s="2028"/>
      <c r="AE5" s="2029"/>
      <c r="AF5" s="2030"/>
      <c r="AG5" s="2030"/>
      <c r="AH5" s="2020"/>
      <c r="AI5" s="2028"/>
      <c r="AJ5" s="2028"/>
      <c r="AK5" s="2030"/>
      <c r="AL5" s="2030"/>
      <c r="AM5" s="2020"/>
      <c r="AN5" s="2028"/>
      <c r="AO5" s="2028"/>
      <c r="AP5" s="2030"/>
      <c r="AQ5" s="2030"/>
      <c r="AR5" s="2020"/>
      <c r="AS5" s="2028"/>
      <c r="AT5" s="2028"/>
      <c r="AU5" s="2030"/>
      <c r="AV5" s="2030"/>
      <c r="AW5" s="2020"/>
      <c r="AX5" s="2031"/>
      <c r="AY5" s="2031"/>
      <c r="AZ5" s="2032"/>
      <c r="BA5" s="2032"/>
    </row>
    <row r="6" spans="1:72" s="2041" customFormat="1" x14ac:dyDescent="0.2">
      <c r="A6" s="1958">
        <v>2014001</v>
      </c>
      <c r="B6" s="1955"/>
      <c r="C6" s="1955" t="s">
        <v>25</v>
      </c>
      <c r="D6" s="2033" t="s">
        <v>26</v>
      </c>
      <c r="E6" s="1956">
        <v>10</v>
      </c>
      <c r="F6" s="1956">
        <v>80</v>
      </c>
      <c r="G6" s="1956">
        <v>60</v>
      </c>
      <c r="H6" s="1956">
        <v>10</v>
      </c>
      <c r="I6" s="2012">
        <v>0.95</v>
      </c>
      <c r="J6" s="2012">
        <v>0.05</v>
      </c>
      <c r="K6" s="2012"/>
      <c r="L6" s="1996">
        <v>27625.1</v>
      </c>
      <c r="M6" s="1996"/>
      <c r="N6" s="1996">
        <v>16634</v>
      </c>
      <c r="O6" s="1996">
        <v>13484</v>
      </c>
      <c r="P6" s="2034">
        <f>O6/N6</f>
        <v>0.81062883251172302</v>
      </c>
      <c r="Q6" s="1996">
        <v>3150</v>
      </c>
      <c r="R6" s="2034">
        <f>Q6/N6</f>
        <v>0.18937116748827704</v>
      </c>
      <c r="S6" s="2035">
        <f>Q6/$S$1</f>
        <v>126</v>
      </c>
      <c r="T6" s="2036"/>
      <c r="U6" s="1996">
        <f>((1-I6)*O6)+((1-J6)*Q6)</f>
        <v>3666.7000000000007</v>
      </c>
      <c r="V6" s="1996">
        <f t="shared" ref="V6:V11" si="0">L6-W6</f>
        <v>0</v>
      </c>
      <c r="W6" s="1996">
        <f t="shared" ref="W6:W11" si="1">X6+AC6+AH6+AM6+AO6+AR6</f>
        <v>27625.1</v>
      </c>
      <c r="X6" s="2000">
        <v>27625.1</v>
      </c>
      <c r="Y6" s="2037"/>
      <c r="Z6" s="2002">
        <v>41942</v>
      </c>
      <c r="AA6" s="2038" t="s">
        <v>104</v>
      </c>
      <c r="AB6" s="2039" t="s">
        <v>104</v>
      </c>
      <c r="AC6" s="2040"/>
      <c r="AE6" s="2042"/>
      <c r="AF6" s="2043"/>
      <c r="AG6" s="2043"/>
      <c r="AH6" s="2044"/>
      <c r="AI6" s="2044"/>
      <c r="AJ6" s="2044"/>
      <c r="AK6" s="2045"/>
      <c r="AL6" s="2045"/>
      <c r="AM6" s="2040"/>
      <c r="AN6" s="2040"/>
      <c r="AO6" s="2040"/>
      <c r="AP6" s="2046"/>
      <c r="AQ6" s="2046"/>
      <c r="AR6" s="2044"/>
      <c r="AS6" s="2044"/>
      <c r="AT6" s="2044"/>
      <c r="AU6" s="2045"/>
      <c r="AV6" s="2045"/>
      <c r="AW6" s="2040"/>
      <c r="AZ6" s="2043"/>
      <c r="BA6" s="2043"/>
    </row>
    <row r="7" spans="1:72" s="2041" customFormat="1" x14ac:dyDescent="0.2">
      <c r="A7" s="1958">
        <v>2014002</v>
      </c>
      <c r="B7" s="1955"/>
      <c r="C7" s="1955" t="s">
        <v>27</v>
      </c>
      <c r="D7" s="2033" t="s">
        <v>26</v>
      </c>
      <c r="E7" s="1956">
        <v>10</v>
      </c>
      <c r="F7" s="1956">
        <v>80</v>
      </c>
      <c r="G7" s="1956">
        <v>50</v>
      </c>
      <c r="H7" s="1956">
        <v>30</v>
      </c>
      <c r="I7" s="2012">
        <v>1</v>
      </c>
      <c r="J7" s="2012">
        <v>1</v>
      </c>
      <c r="K7" s="2012"/>
      <c r="L7" s="1996">
        <v>18390</v>
      </c>
      <c r="M7" s="1996"/>
      <c r="N7" s="1996">
        <v>15165</v>
      </c>
      <c r="O7" s="1996">
        <v>11665</v>
      </c>
      <c r="P7" s="2034">
        <f>O7/N7</f>
        <v>0.769205407187603</v>
      </c>
      <c r="Q7" s="1996">
        <v>3500</v>
      </c>
      <c r="R7" s="2034">
        <f>Q7/N7</f>
        <v>0.23079459281239698</v>
      </c>
      <c r="S7" s="2035">
        <f t="shared" ref="S7:S70" si="2">Q7/$S$1</f>
        <v>140</v>
      </c>
      <c r="T7" s="2036"/>
      <c r="U7" s="1996">
        <f>((1-I7)*O7)+((1-J7)*Q7)</f>
        <v>0</v>
      </c>
      <c r="V7" s="1996">
        <f t="shared" si="0"/>
        <v>0</v>
      </c>
      <c r="W7" s="1996">
        <f t="shared" si="1"/>
        <v>18390</v>
      </c>
      <c r="X7" s="2000">
        <v>18390</v>
      </c>
      <c r="Y7" s="2037"/>
      <c r="Z7" s="2002">
        <v>41942</v>
      </c>
      <c r="AA7" s="2038" t="s">
        <v>104</v>
      </c>
      <c r="AB7" s="2039" t="s">
        <v>104</v>
      </c>
      <c r="AC7" s="2040"/>
      <c r="AE7" s="2042"/>
      <c r="AF7" s="2043"/>
      <c r="AG7" s="2043"/>
      <c r="AH7" s="2044"/>
      <c r="AI7" s="2044"/>
      <c r="AJ7" s="2044"/>
      <c r="AK7" s="2045"/>
      <c r="AL7" s="2045"/>
      <c r="AM7" s="2040"/>
      <c r="AN7" s="2040"/>
      <c r="AO7" s="2040"/>
      <c r="AP7" s="2046"/>
      <c r="AQ7" s="2046"/>
      <c r="AR7" s="2044"/>
      <c r="AS7" s="2044"/>
      <c r="AT7" s="2044"/>
      <c r="AU7" s="2045"/>
      <c r="AV7" s="2045"/>
      <c r="AW7" s="2040"/>
      <c r="AZ7" s="2043"/>
      <c r="BA7" s="2043"/>
    </row>
    <row r="8" spans="1:72" s="2041" customFormat="1" x14ac:dyDescent="0.2">
      <c r="A8" s="1958">
        <v>2014003</v>
      </c>
      <c r="B8" s="1955"/>
      <c r="C8" s="1955" t="s">
        <v>28</v>
      </c>
      <c r="D8" s="2033" t="s">
        <v>26</v>
      </c>
      <c r="E8" s="1956">
        <v>10</v>
      </c>
      <c r="F8" s="1956">
        <v>60</v>
      </c>
      <c r="G8" s="1956">
        <v>50</v>
      </c>
      <c r="H8" s="1956">
        <v>20</v>
      </c>
      <c r="I8" s="2012">
        <v>1</v>
      </c>
      <c r="J8" s="2012">
        <v>1</v>
      </c>
      <c r="K8" s="2012"/>
      <c r="L8" s="1996">
        <v>10670</v>
      </c>
      <c r="M8" s="1996"/>
      <c r="N8" s="1996">
        <v>8657</v>
      </c>
      <c r="O8" s="1996">
        <v>6007</v>
      </c>
      <c r="P8" s="2034">
        <f>O8/N8</f>
        <v>0.69388933810788955</v>
      </c>
      <c r="Q8" s="1996">
        <v>2650</v>
      </c>
      <c r="R8" s="2034">
        <f>Q8/N8</f>
        <v>0.30611066189211045</v>
      </c>
      <c r="S8" s="2035">
        <f t="shared" si="2"/>
        <v>106</v>
      </c>
      <c r="T8" s="2036"/>
      <c r="U8" s="1996">
        <f>((1-I8)*O8)+((1-J8)*Q8)</f>
        <v>0</v>
      </c>
      <c r="V8" s="1996">
        <f t="shared" si="0"/>
        <v>0</v>
      </c>
      <c r="W8" s="1996">
        <f t="shared" si="1"/>
        <v>10670</v>
      </c>
      <c r="X8" s="2000">
        <v>10670</v>
      </c>
      <c r="Y8" s="2037"/>
      <c r="Z8" s="2002">
        <v>41988</v>
      </c>
      <c r="AA8" s="2038" t="s">
        <v>104</v>
      </c>
      <c r="AB8" s="2039" t="s">
        <v>104</v>
      </c>
      <c r="AC8" s="2040"/>
      <c r="AE8" s="2042"/>
      <c r="AF8" s="2043"/>
      <c r="AG8" s="2043"/>
      <c r="AH8" s="2044"/>
      <c r="AI8" s="2044"/>
      <c r="AJ8" s="2044"/>
      <c r="AK8" s="2045"/>
      <c r="AL8" s="2045"/>
      <c r="AM8" s="2040"/>
      <c r="AN8" s="2040"/>
      <c r="AO8" s="2040"/>
      <c r="AP8" s="2046"/>
      <c r="AQ8" s="2046"/>
      <c r="AR8" s="2044"/>
      <c r="AS8" s="2044"/>
      <c r="AT8" s="2044"/>
      <c r="AU8" s="2045"/>
      <c r="AV8" s="2045"/>
      <c r="AW8" s="2040"/>
      <c r="AZ8" s="2043"/>
      <c r="BA8" s="2043"/>
    </row>
    <row r="9" spans="1:72" s="2041" customFormat="1" x14ac:dyDescent="0.2">
      <c r="A9" s="1958">
        <v>2014004</v>
      </c>
      <c r="B9" s="1955"/>
      <c r="C9" s="1955" t="s">
        <v>29</v>
      </c>
      <c r="D9" s="2033" t="s">
        <v>26</v>
      </c>
      <c r="E9" s="1956">
        <v>12</v>
      </c>
      <c r="F9" s="1956">
        <v>84</v>
      </c>
      <c r="G9" s="1956">
        <v>48</v>
      </c>
      <c r="H9" s="1956">
        <v>36</v>
      </c>
      <c r="I9" s="2012">
        <v>1</v>
      </c>
      <c r="J9" s="2012">
        <v>1</v>
      </c>
      <c r="K9" s="2012"/>
      <c r="L9" s="1996">
        <v>23880</v>
      </c>
      <c r="M9" s="1996"/>
      <c r="N9" s="1996">
        <v>14884</v>
      </c>
      <c r="O9" s="1996">
        <v>11009</v>
      </c>
      <c r="P9" s="2034">
        <f>O9/N9</f>
        <v>0.73965331900026876</v>
      </c>
      <c r="Q9" s="1996">
        <v>3875</v>
      </c>
      <c r="R9" s="2034">
        <f>Q9/N9</f>
        <v>0.26034668099973124</v>
      </c>
      <c r="S9" s="2035">
        <f t="shared" si="2"/>
        <v>155</v>
      </c>
      <c r="T9" s="2036"/>
      <c r="U9" s="1996">
        <f>((1-I9)*O9)+((1-J9)*Q9)</f>
        <v>0</v>
      </c>
      <c r="V9" s="1996">
        <f t="shared" si="0"/>
        <v>0</v>
      </c>
      <c r="W9" s="1996">
        <f t="shared" si="1"/>
        <v>23880</v>
      </c>
      <c r="X9" s="2000">
        <v>23880</v>
      </c>
      <c r="Y9" s="2037"/>
      <c r="Z9" s="2002">
        <v>41988</v>
      </c>
      <c r="AA9" s="2038" t="s">
        <v>104</v>
      </c>
      <c r="AB9" s="2039" t="s">
        <v>104</v>
      </c>
      <c r="AC9" s="2040"/>
      <c r="AE9" s="2042"/>
      <c r="AF9" s="2043"/>
      <c r="AG9" s="2043"/>
      <c r="AH9" s="2044"/>
      <c r="AI9" s="2044"/>
      <c r="AJ9" s="2044"/>
      <c r="AK9" s="2045"/>
      <c r="AL9" s="2045"/>
      <c r="AM9" s="2040"/>
      <c r="AN9" s="2040"/>
      <c r="AO9" s="2040"/>
      <c r="AP9" s="2046"/>
      <c r="AQ9" s="2046"/>
      <c r="AR9" s="2044"/>
      <c r="AS9" s="2044"/>
      <c r="AT9" s="2044"/>
      <c r="AU9" s="2045"/>
      <c r="AV9" s="2045"/>
      <c r="AW9" s="2040"/>
      <c r="AZ9" s="2043"/>
      <c r="BA9" s="2043"/>
    </row>
    <row r="10" spans="1:72" s="2049" customFormat="1" x14ac:dyDescent="0.2">
      <c r="A10" s="2047">
        <v>2014005</v>
      </c>
      <c r="B10" s="2048"/>
      <c r="C10" s="2048" t="s">
        <v>127</v>
      </c>
      <c r="D10" s="2033" t="s">
        <v>26</v>
      </c>
      <c r="E10" s="2049">
        <v>79</v>
      </c>
      <c r="F10" s="2049">
        <v>632</v>
      </c>
      <c r="G10" s="2049">
        <v>395</v>
      </c>
      <c r="H10" s="2049">
        <f>79*2</f>
        <v>158</v>
      </c>
      <c r="I10" s="2050">
        <v>1</v>
      </c>
      <c r="J10" s="2050">
        <v>1</v>
      </c>
      <c r="K10" s="2050"/>
      <c r="L10" s="2051">
        <v>129090.51</v>
      </c>
      <c r="M10" s="2051"/>
      <c r="N10" s="2051">
        <v>87412</v>
      </c>
      <c r="O10" s="2051">
        <v>63312</v>
      </c>
      <c r="P10" s="2052">
        <f>O10/N10</f>
        <v>0.72429414725666952</v>
      </c>
      <c r="Q10" s="2051">
        <v>24100</v>
      </c>
      <c r="R10" s="2052">
        <f>Q10/N10</f>
        <v>0.27570585274333043</v>
      </c>
      <c r="S10" s="2035">
        <f t="shared" si="2"/>
        <v>964</v>
      </c>
      <c r="T10" s="2053"/>
      <c r="U10" s="2051">
        <f>((1-I10)*O10)+((1-J10)*Q10)</f>
        <v>0</v>
      </c>
      <c r="V10" s="2051">
        <f t="shared" si="0"/>
        <v>0</v>
      </c>
      <c r="W10" s="2051">
        <f t="shared" si="1"/>
        <v>129090.51</v>
      </c>
      <c r="X10" s="2054">
        <v>50000</v>
      </c>
      <c r="Y10" s="2055"/>
      <c r="Z10" s="2056">
        <v>42018</v>
      </c>
      <c r="AA10" s="2057" t="s">
        <v>104</v>
      </c>
      <c r="AB10" s="2039" t="s">
        <v>104</v>
      </c>
      <c r="AC10" s="2051">
        <v>79090.509999999995</v>
      </c>
      <c r="AD10" s="2058"/>
      <c r="AE10" s="2059">
        <v>42040</v>
      </c>
      <c r="AF10" s="2060" t="s">
        <v>104</v>
      </c>
      <c r="AG10" s="2060" t="s">
        <v>104</v>
      </c>
      <c r="AH10" s="2061"/>
      <c r="AI10" s="2062"/>
      <c r="AJ10" s="2062"/>
      <c r="AK10" s="2063"/>
      <c r="AL10" s="2063"/>
      <c r="AM10" s="2051"/>
      <c r="AN10" s="2051"/>
      <c r="AO10" s="2051"/>
      <c r="AP10" s="2051"/>
      <c r="AQ10" s="2051"/>
      <c r="AR10" s="2061"/>
      <c r="AS10" s="2062"/>
      <c r="AT10" s="2062"/>
      <c r="AU10" s="2063"/>
      <c r="AV10" s="2063"/>
      <c r="AW10" s="2051"/>
      <c r="AX10" s="2058"/>
      <c r="AY10" s="2058"/>
      <c r="AZ10" s="2060"/>
      <c r="BA10" s="2060"/>
    </row>
    <row r="11" spans="1:72" s="2049" customFormat="1" x14ac:dyDescent="0.2">
      <c r="A11" s="2047" t="s">
        <v>128</v>
      </c>
      <c r="B11" s="2048"/>
      <c r="C11" s="2048" t="s">
        <v>129</v>
      </c>
      <c r="D11" s="2033" t="s">
        <v>26</v>
      </c>
      <c r="E11" s="2049">
        <v>0</v>
      </c>
      <c r="F11" s="2049">
        <v>0</v>
      </c>
      <c r="G11" s="2049">
        <v>0</v>
      </c>
      <c r="H11" s="2049">
        <v>0</v>
      </c>
      <c r="I11" s="2050">
        <v>0</v>
      </c>
      <c r="J11" s="2050">
        <v>0</v>
      </c>
      <c r="K11" s="2050"/>
      <c r="L11" s="2051">
        <v>107.5</v>
      </c>
      <c r="M11" s="2051"/>
      <c r="N11" s="2051"/>
      <c r="O11" s="2051"/>
      <c r="P11" s="2052"/>
      <c r="Q11" s="2051"/>
      <c r="R11" s="2052"/>
      <c r="S11" s="2035">
        <f t="shared" si="2"/>
        <v>0</v>
      </c>
      <c r="T11" s="2053"/>
      <c r="U11" s="2051"/>
      <c r="V11" s="2051">
        <f t="shared" si="0"/>
        <v>0</v>
      </c>
      <c r="W11" s="2051">
        <f t="shared" si="1"/>
        <v>107.5</v>
      </c>
      <c r="X11" s="2054">
        <v>107.5</v>
      </c>
      <c r="Y11" s="2055">
        <v>615025</v>
      </c>
      <c r="Z11" s="2056">
        <v>42109</v>
      </c>
      <c r="AA11" s="2057" t="s">
        <v>104</v>
      </c>
      <c r="AB11" s="2039" t="s">
        <v>104</v>
      </c>
      <c r="AC11" s="2051"/>
      <c r="AD11" s="2058"/>
      <c r="AE11" s="2064"/>
      <c r="AF11" s="2060"/>
      <c r="AG11" s="2060"/>
      <c r="AH11" s="2061"/>
      <c r="AI11" s="2062"/>
      <c r="AJ11" s="2062"/>
      <c r="AK11" s="2063"/>
      <c r="AL11" s="2063"/>
      <c r="AM11" s="2051"/>
      <c r="AN11" s="2051"/>
      <c r="AO11" s="2051"/>
      <c r="AP11" s="2051"/>
      <c r="AQ11" s="2051"/>
      <c r="AR11" s="2061"/>
      <c r="AS11" s="2062"/>
      <c r="AT11" s="2062"/>
      <c r="AU11" s="2063"/>
      <c r="AV11" s="2063"/>
      <c r="AW11" s="2051"/>
      <c r="AX11" s="2058"/>
      <c r="AY11" s="2058"/>
      <c r="AZ11" s="2060"/>
      <c r="BA11" s="2060"/>
    </row>
    <row r="12" spans="1:72" s="2017" customFormat="1" x14ac:dyDescent="0.2">
      <c r="A12" s="2014">
        <v>2015</v>
      </c>
      <c r="B12" s="2015"/>
      <c r="C12" s="2016"/>
      <c r="E12" s="2018">
        <f>SUM(E13:E159)</f>
        <v>214</v>
      </c>
      <c r="F12" s="2018">
        <f>SUM(F13:F159)</f>
        <v>1666</v>
      </c>
      <c r="G12" s="2018">
        <f>SUM(G13:G159)</f>
        <v>1091</v>
      </c>
      <c r="H12" s="2018">
        <f>SUM(H13:H159)</f>
        <v>607</v>
      </c>
      <c r="I12" s="2019"/>
      <c r="J12" s="2019"/>
      <c r="K12" s="2019"/>
      <c r="L12" s="2020"/>
      <c r="M12" s="2020"/>
      <c r="N12" s="2020"/>
      <c r="O12" s="2020"/>
      <c r="P12" s="2021"/>
      <c r="Q12" s="2020"/>
      <c r="R12" s="2021"/>
      <c r="S12" s="2022"/>
      <c r="T12" s="2023"/>
      <c r="U12" s="2020"/>
      <c r="V12" s="2020"/>
      <c r="W12" s="2020"/>
      <c r="X12" s="2024"/>
      <c r="Y12" s="2025"/>
      <c r="Z12" s="2026"/>
      <c r="AA12" s="2065"/>
      <c r="AB12" s="2027"/>
      <c r="AC12" s="2020"/>
      <c r="AD12" s="2028"/>
      <c r="AE12" s="2029"/>
      <c r="AF12" s="2030"/>
      <c r="AG12" s="2030"/>
      <c r="AH12" s="2020"/>
      <c r="AI12" s="2028"/>
      <c r="AJ12" s="2028"/>
      <c r="AK12" s="2030"/>
      <c r="AL12" s="2030"/>
      <c r="AM12" s="2020"/>
      <c r="AN12" s="2028"/>
      <c r="AO12" s="2028"/>
      <c r="AP12" s="2030"/>
      <c r="AQ12" s="2030"/>
      <c r="AR12" s="2020"/>
      <c r="AS12" s="2028"/>
      <c r="AT12" s="2028"/>
      <c r="AU12" s="2030"/>
      <c r="AV12" s="2030"/>
      <c r="AW12" s="2020"/>
      <c r="AX12" s="2028"/>
      <c r="AY12" s="2028"/>
      <c r="AZ12" s="2030"/>
      <c r="BA12" s="2030"/>
      <c r="BB12" s="2028"/>
      <c r="BC12" s="2028"/>
      <c r="BD12" s="2028"/>
      <c r="BE12" s="2028"/>
      <c r="BF12" s="2028"/>
      <c r="BG12" s="2028"/>
      <c r="BH12" s="2028"/>
      <c r="BI12" s="2028"/>
      <c r="BJ12" s="2028"/>
      <c r="BK12" s="2028"/>
      <c r="BL12" s="2028"/>
      <c r="BM12" s="2028"/>
      <c r="BN12" s="2028"/>
      <c r="BO12" s="2028"/>
      <c r="BP12" s="2028"/>
      <c r="BQ12" s="2028"/>
      <c r="BR12" s="2028"/>
      <c r="BS12" s="2028"/>
      <c r="BT12" s="2028"/>
    </row>
    <row r="13" spans="1:72" x14ac:dyDescent="0.2">
      <c r="A13" s="1958">
        <v>2015001</v>
      </c>
      <c r="C13" s="1955" t="s">
        <v>30</v>
      </c>
      <c r="D13" s="2033" t="s">
        <v>26</v>
      </c>
      <c r="E13" s="2041">
        <v>0</v>
      </c>
      <c r="F13" s="2041">
        <v>0</v>
      </c>
      <c r="G13" s="2041">
        <v>0</v>
      </c>
      <c r="H13" s="2041">
        <v>0</v>
      </c>
      <c r="I13" s="2012">
        <v>1</v>
      </c>
      <c r="J13" s="2012">
        <v>1</v>
      </c>
      <c r="K13" s="2012"/>
      <c r="L13" s="1996">
        <v>193.2</v>
      </c>
      <c r="N13" s="2066" t="e">
        <f t="shared" ref="N13:N45" si="3">O13+Q13</f>
        <v>#VALUE!</v>
      </c>
      <c r="O13" s="2066">
        <f t="shared" ref="O13:O37" si="4">(L13-(20%*L13))*$P$3</f>
        <v>121.95259557431552</v>
      </c>
      <c r="Q13" s="2066" t="e">
        <f>L13*$R$3</f>
        <v>#VALUE!</v>
      </c>
      <c r="S13" s="2035" t="e">
        <f t="shared" si="2"/>
        <v>#VALUE!</v>
      </c>
      <c r="U13" s="1996" t="e">
        <f t="shared" ref="U13:U62" si="5">((1-I13)*O13)+((1-J13)*Q13)</f>
        <v>#VALUE!</v>
      </c>
      <c r="V13" s="1996">
        <f t="shared" ref="V13:V63" si="6">L13-W13</f>
        <v>0</v>
      </c>
      <c r="W13" s="1996">
        <f t="shared" ref="W13:W63" si="7">X13+AC13+AH13+AM13+AO13+AR13</f>
        <v>193.2</v>
      </c>
      <c r="X13" s="2000">
        <v>193.2</v>
      </c>
      <c r="Y13" s="2037"/>
      <c r="Z13" s="2067"/>
      <c r="AA13" s="2068"/>
      <c r="AB13" s="2069"/>
      <c r="AH13" s="2071"/>
      <c r="AI13" s="2072"/>
      <c r="AJ13" s="2072"/>
      <c r="AM13" s="2074"/>
      <c r="AN13" s="2075"/>
      <c r="AO13" s="2075"/>
      <c r="AR13" s="2071"/>
      <c r="AS13" s="2072"/>
      <c r="AT13" s="2072"/>
      <c r="AU13" s="2073"/>
      <c r="AV13" s="2073"/>
    </row>
    <row r="14" spans="1:72" x14ac:dyDescent="0.2">
      <c r="A14" s="1958">
        <v>2015002</v>
      </c>
      <c r="C14" s="1955" t="s">
        <v>30</v>
      </c>
      <c r="D14" s="2033" t="s">
        <v>26</v>
      </c>
      <c r="E14" s="2041">
        <v>0</v>
      </c>
      <c r="F14" s="2041"/>
      <c r="G14" s="2041">
        <v>0</v>
      </c>
      <c r="H14" s="2041">
        <v>0</v>
      </c>
      <c r="I14" s="2012">
        <v>1</v>
      </c>
      <c r="J14" s="2012">
        <v>1</v>
      </c>
      <c r="K14" s="2012"/>
      <c r="L14" s="1996">
        <v>79.7</v>
      </c>
      <c r="N14" s="2066" t="e">
        <f t="shared" si="3"/>
        <v>#VALUE!</v>
      </c>
      <c r="O14" s="2066">
        <f t="shared" si="4"/>
        <v>50.308601797479028</v>
      </c>
      <c r="Q14" s="2066" t="e">
        <f t="shared" ref="Q14:Q44" si="8">L14*$R$3</f>
        <v>#VALUE!</v>
      </c>
      <c r="S14" s="2035" t="e">
        <f t="shared" si="2"/>
        <v>#VALUE!</v>
      </c>
      <c r="U14" s="1996" t="e">
        <f t="shared" si="5"/>
        <v>#VALUE!</v>
      </c>
      <c r="V14" s="1996">
        <f t="shared" si="6"/>
        <v>0</v>
      </c>
      <c r="W14" s="1996">
        <f t="shared" si="7"/>
        <v>79.7</v>
      </c>
      <c r="X14" s="2000">
        <v>79.7</v>
      </c>
      <c r="Y14" s="2037"/>
      <c r="Z14" s="2067"/>
      <c r="AA14" s="2068"/>
      <c r="AB14" s="2069"/>
      <c r="AH14" s="2071"/>
      <c r="AI14" s="2072"/>
      <c r="AJ14" s="2072"/>
      <c r="AM14" s="2074"/>
      <c r="AN14" s="2075"/>
      <c r="AO14" s="2075"/>
      <c r="AR14" s="2071"/>
      <c r="AS14" s="2072"/>
      <c r="AT14" s="2072"/>
      <c r="AU14" s="2073"/>
      <c r="AV14" s="2073"/>
    </row>
    <row r="15" spans="1:72" x14ac:dyDescent="0.2">
      <c r="A15" s="1958">
        <v>2015003</v>
      </c>
      <c r="C15" s="2033" t="s">
        <v>75</v>
      </c>
      <c r="D15" s="2033" t="s">
        <v>26</v>
      </c>
      <c r="E15" s="1956">
        <v>10</v>
      </c>
      <c r="F15" s="1956">
        <v>70</v>
      </c>
      <c r="G15" s="1956">
        <v>60</v>
      </c>
      <c r="H15" s="1956">
        <v>20</v>
      </c>
      <c r="I15" s="2012">
        <v>1</v>
      </c>
      <c r="J15" s="2012">
        <v>1</v>
      </c>
      <c r="K15" s="2012"/>
      <c r="L15" s="1996">
        <v>22840</v>
      </c>
      <c r="N15" s="2066" t="e">
        <f t="shared" si="3"/>
        <v>#VALUE!</v>
      </c>
      <c r="O15" s="2066">
        <f t="shared" si="4"/>
        <v>14417.170201435643</v>
      </c>
      <c r="Q15" s="2066" t="e">
        <f t="shared" si="8"/>
        <v>#VALUE!</v>
      </c>
      <c r="S15" s="2035" t="e">
        <f t="shared" si="2"/>
        <v>#VALUE!</v>
      </c>
      <c r="U15" s="1996" t="e">
        <f t="shared" si="5"/>
        <v>#VALUE!</v>
      </c>
      <c r="V15" s="1996">
        <f t="shared" si="6"/>
        <v>0</v>
      </c>
      <c r="W15" s="1996">
        <f t="shared" si="7"/>
        <v>22840</v>
      </c>
      <c r="X15" s="2000">
        <v>22840</v>
      </c>
      <c r="Y15" s="2013">
        <v>615005</v>
      </c>
      <c r="Z15" s="2002">
        <v>42082</v>
      </c>
      <c r="AA15" s="2038" t="s">
        <v>104</v>
      </c>
      <c r="AB15" s="2038" t="s">
        <v>104</v>
      </c>
      <c r="AH15" s="2071"/>
      <c r="AI15" s="2072"/>
      <c r="AJ15" s="2072"/>
      <c r="AM15" s="2074"/>
      <c r="AN15" s="2075"/>
      <c r="AO15" s="2075"/>
      <c r="AR15" s="2071"/>
      <c r="AS15" s="2072"/>
      <c r="AT15" s="2072"/>
      <c r="AU15" s="2073"/>
      <c r="AV15" s="2073"/>
    </row>
    <row r="16" spans="1:72" x14ac:dyDescent="0.2">
      <c r="A16" s="1958">
        <v>2015004</v>
      </c>
      <c r="C16" s="2033" t="s">
        <v>76</v>
      </c>
      <c r="D16" s="2033" t="s">
        <v>26</v>
      </c>
      <c r="E16" s="1956">
        <v>10</v>
      </c>
      <c r="F16" s="1956">
        <v>60</v>
      </c>
      <c r="G16" s="1956">
        <v>50</v>
      </c>
      <c r="H16" s="1956">
        <v>20</v>
      </c>
      <c r="I16" s="2012">
        <v>1</v>
      </c>
      <c r="J16" s="2012">
        <v>1</v>
      </c>
      <c r="K16" s="2012"/>
      <c r="L16" s="1996">
        <v>21640</v>
      </c>
      <c r="N16" s="2066" t="e">
        <f t="shared" si="3"/>
        <v>#VALUE!</v>
      </c>
      <c r="O16" s="2066">
        <f t="shared" si="4"/>
        <v>13659.700663706977</v>
      </c>
      <c r="Q16" s="2066" t="e">
        <f t="shared" si="8"/>
        <v>#VALUE!</v>
      </c>
      <c r="S16" s="2035" t="e">
        <f t="shared" si="2"/>
        <v>#VALUE!</v>
      </c>
      <c r="U16" s="1996" t="e">
        <f t="shared" si="5"/>
        <v>#VALUE!</v>
      </c>
      <c r="V16" s="1996">
        <f t="shared" si="6"/>
        <v>0</v>
      </c>
      <c r="W16" s="1996">
        <f t="shared" si="7"/>
        <v>21640</v>
      </c>
      <c r="X16" s="2000">
        <v>21640</v>
      </c>
      <c r="Y16" s="2013">
        <v>615006</v>
      </c>
      <c r="Z16" s="2002">
        <v>42082</v>
      </c>
      <c r="AA16" s="2038" t="s">
        <v>104</v>
      </c>
      <c r="AB16" s="2038" t="s">
        <v>104</v>
      </c>
      <c r="AH16" s="2071"/>
      <c r="AI16" s="2072"/>
      <c r="AJ16" s="2072"/>
      <c r="AM16" s="2074"/>
      <c r="AN16" s="2075"/>
      <c r="AO16" s="2075"/>
      <c r="AR16" s="2071"/>
      <c r="AS16" s="2072"/>
      <c r="AT16" s="2072"/>
      <c r="AU16" s="2073"/>
      <c r="AV16" s="2073"/>
    </row>
    <row r="17" spans="1:28" s="1956" customFormat="1" x14ac:dyDescent="0.2">
      <c r="A17" s="1958">
        <v>2015005</v>
      </c>
      <c r="B17" s="1955"/>
      <c r="C17" s="2033" t="s">
        <v>77</v>
      </c>
      <c r="D17" s="2033" t="s">
        <v>26</v>
      </c>
      <c r="E17" s="1956">
        <v>10</v>
      </c>
      <c r="F17" s="1956">
        <v>60</v>
      </c>
      <c r="G17" s="1956">
        <v>50</v>
      </c>
      <c r="H17" s="1956">
        <v>20</v>
      </c>
      <c r="I17" s="2012">
        <v>1</v>
      </c>
      <c r="J17" s="2012">
        <v>1</v>
      </c>
      <c r="K17" s="2012"/>
      <c r="L17" s="1996">
        <v>22810</v>
      </c>
      <c r="M17" s="1996"/>
      <c r="N17" s="2066" t="e">
        <f t="shared" si="3"/>
        <v>#VALUE!</v>
      </c>
      <c r="O17" s="2066">
        <f t="shared" si="4"/>
        <v>14398.233462992428</v>
      </c>
      <c r="Q17" s="2066" t="e">
        <f t="shared" si="8"/>
        <v>#VALUE!</v>
      </c>
      <c r="S17" s="2035" t="e">
        <f t="shared" si="2"/>
        <v>#VALUE!</v>
      </c>
      <c r="T17" s="2036"/>
      <c r="U17" s="1996" t="e">
        <f t="shared" si="5"/>
        <v>#VALUE!</v>
      </c>
      <c r="V17" s="1996">
        <f t="shared" si="6"/>
        <v>0</v>
      </c>
      <c r="W17" s="1996">
        <f t="shared" si="7"/>
        <v>22810</v>
      </c>
      <c r="X17" s="2000">
        <v>22810</v>
      </c>
      <c r="Y17" s="2013">
        <v>615007</v>
      </c>
      <c r="Z17" s="2002">
        <v>42082</v>
      </c>
      <c r="AA17" s="2038" t="s">
        <v>104</v>
      </c>
      <c r="AB17" s="2069" t="s">
        <v>104</v>
      </c>
    </row>
    <row r="18" spans="1:28" s="1956" customFormat="1" x14ac:dyDescent="0.2">
      <c r="A18" s="1958">
        <v>2015006</v>
      </c>
      <c r="B18" s="1955"/>
      <c r="C18" s="2033" t="s">
        <v>89</v>
      </c>
      <c r="D18" s="2033" t="s">
        <v>26</v>
      </c>
      <c r="E18" s="1956">
        <v>1</v>
      </c>
      <c r="F18" s="1956">
        <v>8</v>
      </c>
      <c r="G18" s="1956">
        <v>5</v>
      </c>
      <c r="H18" s="1956">
        <v>3</v>
      </c>
      <c r="I18" s="2012">
        <v>1</v>
      </c>
      <c r="J18" s="2012">
        <v>1</v>
      </c>
      <c r="K18" s="2012"/>
      <c r="L18" s="1996">
        <v>2144</v>
      </c>
      <c r="M18" s="1996"/>
      <c r="N18" s="2066" t="e">
        <f t="shared" si="3"/>
        <v>#VALUE!</v>
      </c>
      <c r="O18" s="2066">
        <f t="shared" si="4"/>
        <v>1353.3455740752199</v>
      </c>
      <c r="Q18" s="2066" t="e">
        <f t="shared" si="8"/>
        <v>#VALUE!</v>
      </c>
      <c r="S18" s="2035" t="e">
        <f t="shared" si="2"/>
        <v>#VALUE!</v>
      </c>
      <c r="T18" s="2036"/>
      <c r="U18" s="1996" t="e">
        <f t="shared" si="5"/>
        <v>#VALUE!</v>
      </c>
      <c r="V18" s="1996">
        <f t="shared" si="6"/>
        <v>0</v>
      </c>
      <c r="W18" s="1996">
        <f t="shared" si="7"/>
        <v>2144</v>
      </c>
      <c r="X18" s="2000">
        <v>2144</v>
      </c>
      <c r="Y18" s="2013">
        <v>615008</v>
      </c>
      <c r="Z18" s="2002">
        <v>42082</v>
      </c>
      <c r="AA18" s="2038" t="s">
        <v>104</v>
      </c>
      <c r="AB18" s="2069" t="s">
        <v>104</v>
      </c>
    </row>
    <row r="19" spans="1:28" s="1956" customFormat="1" x14ac:dyDescent="0.2">
      <c r="A19" s="1958">
        <v>2015007</v>
      </c>
      <c r="B19" s="1955"/>
      <c r="C19" s="2033" t="s">
        <v>78</v>
      </c>
      <c r="D19" s="2033" t="s">
        <v>26</v>
      </c>
      <c r="E19" s="1956">
        <v>1</v>
      </c>
      <c r="F19" s="1956">
        <v>10</v>
      </c>
      <c r="G19" s="1956">
        <v>7</v>
      </c>
      <c r="H19" s="1956">
        <v>4</v>
      </c>
      <c r="I19" s="2012">
        <v>1</v>
      </c>
      <c r="J19" s="2012">
        <v>1</v>
      </c>
      <c r="K19" s="2012"/>
      <c r="L19" s="1996">
        <v>3303</v>
      </c>
      <c r="M19" s="1996"/>
      <c r="N19" s="2066" t="e">
        <f t="shared" si="3"/>
        <v>#VALUE!</v>
      </c>
      <c r="O19" s="2066">
        <f t="shared" si="4"/>
        <v>2084.9349025981583</v>
      </c>
      <c r="Q19" s="2066" t="e">
        <f t="shared" si="8"/>
        <v>#VALUE!</v>
      </c>
      <c r="S19" s="2035" t="e">
        <f t="shared" si="2"/>
        <v>#VALUE!</v>
      </c>
      <c r="T19" s="2036"/>
      <c r="U19" s="1996" t="e">
        <f t="shared" si="5"/>
        <v>#VALUE!</v>
      </c>
      <c r="V19" s="1996">
        <f t="shared" si="6"/>
        <v>0</v>
      </c>
      <c r="W19" s="1996">
        <f t="shared" si="7"/>
        <v>3303</v>
      </c>
      <c r="X19" s="2000">
        <v>3303</v>
      </c>
      <c r="Y19" s="2013">
        <v>615009</v>
      </c>
      <c r="Z19" s="2002">
        <v>42082</v>
      </c>
      <c r="AA19" s="2038" t="s">
        <v>104</v>
      </c>
      <c r="AB19" s="2069" t="s">
        <v>104</v>
      </c>
    </row>
    <row r="20" spans="1:28" s="1956" customFormat="1" x14ac:dyDescent="0.2">
      <c r="A20" s="1958">
        <v>2015008</v>
      </c>
      <c r="B20" s="1955"/>
      <c r="C20" s="2033" t="s">
        <v>79</v>
      </c>
      <c r="D20" s="2033" t="s">
        <v>26</v>
      </c>
      <c r="E20" s="1956">
        <v>1</v>
      </c>
      <c r="F20" s="1956">
        <v>9</v>
      </c>
      <c r="G20" s="1956">
        <v>8</v>
      </c>
      <c r="H20" s="1956">
        <v>1</v>
      </c>
      <c r="I20" s="2012">
        <v>1</v>
      </c>
      <c r="J20" s="2012">
        <v>1</v>
      </c>
      <c r="K20" s="2012"/>
      <c r="L20" s="1996">
        <v>2060</v>
      </c>
      <c r="M20" s="1996"/>
      <c r="N20" s="2066" t="e">
        <f t="shared" si="3"/>
        <v>#VALUE!</v>
      </c>
      <c r="O20" s="2066">
        <f t="shared" si="4"/>
        <v>1300.3227064342132</v>
      </c>
      <c r="Q20" s="2066" t="e">
        <f t="shared" si="8"/>
        <v>#VALUE!</v>
      </c>
      <c r="S20" s="2035" t="e">
        <f t="shared" si="2"/>
        <v>#VALUE!</v>
      </c>
      <c r="T20" s="2036"/>
      <c r="U20" s="1996" t="e">
        <f t="shared" si="5"/>
        <v>#VALUE!</v>
      </c>
      <c r="V20" s="1996">
        <f t="shared" si="6"/>
        <v>0</v>
      </c>
      <c r="W20" s="1996">
        <f t="shared" si="7"/>
        <v>2060</v>
      </c>
      <c r="X20" s="2000">
        <v>2060</v>
      </c>
      <c r="Y20" s="2013">
        <v>615010</v>
      </c>
      <c r="Z20" s="2002">
        <v>42082</v>
      </c>
      <c r="AA20" s="2038" t="s">
        <v>104</v>
      </c>
      <c r="AB20" s="2069" t="s">
        <v>104</v>
      </c>
    </row>
    <row r="21" spans="1:28" s="1956" customFormat="1" x14ac:dyDescent="0.2">
      <c r="A21" s="1958">
        <v>2015009</v>
      </c>
      <c r="B21" s="1955"/>
      <c r="C21" s="2033" t="s">
        <v>93</v>
      </c>
      <c r="D21" s="2033" t="s">
        <v>26</v>
      </c>
      <c r="E21" s="1956">
        <v>1</v>
      </c>
      <c r="F21" s="1956">
        <v>8</v>
      </c>
      <c r="G21" s="1956">
        <v>5</v>
      </c>
      <c r="H21" s="1956">
        <v>3</v>
      </c>
      <c r="I21" s="2012">
        <v>1</v>
      </c>
      <c r="J21" s="2012">
        <v>1</v>
      </c>
      <c r="K21" s="2012"/>
      <c r="L21" s="1996">
        <v>2109</v>
      </c>
      <c r="M21" s="1996"/>
      <c r="N21" s="2066" t="e">
        <f t="shared" si="3"/>
        <v>#VALUE!</v>
      </c>
      <c r="O21" s="2066">
        <f t="shared" si="4"/>
        <v>1331.2527125581337</v>
      </c>
      <c r="Q21" s="2066" t="e">
        <f t="shared" si="8"/>
        <v>#VALUE!</v>
      </c>
      <c r="S21" s="2035" t="e">
        <f t="shared" si="2"/>
        <v>#VALUE!</v>
      </c>
      <c r="T21" s="2036"/>
      <c r="U21" s="1996" t="e">
        <f t="shared" si="5"/>
        <v>#VALUE!</v>
      </c>
      <c r="V21" s="1996">
        <f t="shared" si="6"/>
        <v>0</v>
      </c>
      <c r="W21" s="1996">
        <f t="shared" si="7"/>
        <v>2109</v>
      </c>
      <c r="X21" s="2000">
        <v>2109</v>
      </c>
      <c r="Y21" s="2013">
        <v>615011</v>
      </c>
      <c r="Z21" s="2002">
        <v>42082</v>
      </c>
      <c r="AA21" s="2038" t="s">
        <v>104</v>
      </c>
      <c r="AB21" s="2069" t="s">
        <v>104</v>
      </c>
    </row>
    <row r="22" spans="1:28" s="1956" customFormat="1" x14ac:dyDescent="0.2">
      <c r="A22" s="1958">
        <v>2015010</v>
      </c>
      <c r="B22" s="1955"/>
      <c r="C22" s="2033" t="s">
        <v>80</v>
      </c>
      <c r="D22" s="2033" t="s">
        <v>26</v>
      </c>
      <c r="E22" s="1956">
        <v>1</v>
      </c>
      <c r="F22" s="1956">
        <v>8</v>
      </c>
      <c r="G22" s="1956">
        <v>4</v>
      </c>
      <c r="H22" s="1956">
        <v>3</v>
      </c>
      <c r="I22" s="2012">
        <v>1</v>
      </c>
      <c r="J22" s="2012">
        <v>1</v>
      </c>
      <c r="K22" s="2012"/>
      <c r="L22" s="1996">
        <v>2296</v>
      </c>
      <c r="M22" s="1996"/>
      <c r="N22" s="2066" t="e">
        <f t="shared" si="3"/>
        <v>#VALUE!</v>
      </c>
      <c r="O22" s="2066">
        <f t="shared" si="4"/>
        <v>1449.2917155208511</v>
      </c>
      <c r="Q22" s="2066" t="e">
        <f t="shared" si="8"/>
        <v>#VALUE!</v>
      </c>
      <c r="S22" s="2035" t="e">
        <f t="shared" si="2"/>
        <v>#VALUE!</v>
      </c>
      <c r="T22" s="2036"/>
      <c r="U22" s="1996" t="e">
        <f t="shared" si="5"/>
        <v>#VALUE!</v>
      </c>
      <c r="V22" s="1996">
        <f t="shared" si="6"/>
        <v>0</v>
      </c>
      <c r="W22" s="1996">
        <f t="shared" si="7"/>
        <v>2296</v>
      </c>
      <c r="X22" s="2000">
        <v>2296</v>
      </c>
      <c r="Y22" s="2013">
        <v>615012</v>
      </c>
      <c r="Z22" s="2002">
        <v>42082</v>
      </c>
      <c r="AA22" s="2038" t="s">
        <v>104</v>
      </c>
      <c r="AB22" s="2069" t="s">
        <v>104</v>
      </c>
    </row>
    <row r="23" spans="1:28" s="1956" customFormat="1" x14ac:dyDescent="0.2">
      <c r="A23" s="1958">
        <v>2015011</v>
      </c>
      <c r="B23" s="1955"/>
      <c r="C23" s="2033" t="s">
        <v>81</v>
      </c>
      <c r="D23" s="2033" t="s">
        <v>26</v>
      </c>
      <c r="E23" s="1956">
        <v>1</v>
      </c>
      <c r="F23" s="1956">
        <v>8</v>
      </c>
      <c r="G23" s="1956">
        <v>5</v>
      </c>
      <c r="H23" s="1956">
        <v>3</v>
      </c>
      <c r="I23" s="2012">
        <v>1</v>
      </c>
      <c r="J23" s="2012">
        <v>1</v>
      </c>
      <c r="K23" s="2012"/>
      <c r="L23" s="1996">
        <v>2191</v>
      </c>
      <c r="M23" s="1996"/>
      <c r="N23" s="2066" t="e">
        <f t="shared" si="3"/>
        <v>#VALUE!</v>
      </c>
      <c r="O23" s="2066">
        <f t="shared" si="4"/>
        <v>1383.0131309695926</v>
      </c>
      <c r="Q23" s="2066" t="e">
        <f t="shared" si="8"/>
        <v>#VALUE!</v>
      </c>
      <c r="S23" s="2035" t="e">
        <f t="shared" si="2"/>
        <v>#VALUE!</v>
      </c>
      <c r="T23" s="2036"/>
      <c r="U23" s="1996" t="e">
        <f t="shared" si="5"/>
        <v>#VALUE!</v>
      </c>
      <c r="V23" s="1996">
        <f t="shared" si="6"/>
        <v>0</v>
      </c>
      <c r="W23" s="1996">
        <f t="shared" si="7"/>
        <v>2191</v>
      </c>
      <c r="X23" s="2000">
        <v>2191</v>
      </c>
      <c r="Y23" s="2013">
        <v>615013</v>
      </c>
      <c r="Z23" s="2002">
        <v>42082</v>
      </c>
      <c r="AA23" s="2038" t="s">
        <v>104</v>
      </c>
      <c r="AB23" s="2069" t="s">
        <v>104</v>
      </c>
    </row>
    <row r="24" spans="1:28" s="1956" customFormat="1" x14ac:dyDescent="0.2">
      <c r="A24" s="1958">
        <v>2015012</v>
      </c>
      <c r="B24" s="1955"/>
      <c r="C24" s="2033" t="s">
        <v>82</v>
      </c>
      <c r="D24" s="2033" t="s">
        <v>26</v>
      </c>
      <c r="E24" s="1956">
        <v>1</v>
      </c>
      <c r="F24" s="1956">
        <v>11</v>
      </c>
      <c r="G24" s="1956">
        <v>6</v>
      </c>
      <c r="H24" s="1956">
        <v>3</v>
      </c>
      <c r="I24" s="2012">
        <v>1</v>
      </c>
      <c r="J24" s="2012">
        <v>1</v>
      </c>
      <c r="K24" s="2012"/>
      <c r="L24" s="1996">
        <v>2133</v>
      </c>
      <c r="M24" s="1996"/>
      <c r="N24" s="2066" t="e">
        <f t="shared" si="3"/>
        <v>#VALUE!</v>
      </c>
      <c r="O24" s="2066">
        <f t="shared" si="4"/>
        <v>1346.4021033127071</v>
      </c>
      <c r="Q24" s="2066" t="e">
        <f t="shared" si="8"/>
        <v>#VALUE!</v>
      </c>
      <c r="S24" s="2035" t="e">
        <f t="shared" si="2"/>
        <v>#VALUE!</v>
      </c>
      <c r="T24" s="2036"/>
      <c r="U24" s="1996" t="e">
        <f t="shared" si="5"/>
        <v>#VALUE!</v>
      </c>
      <c r="V24" s="1996">
        <f t="shared" si="6"/>
        <v>0</v>
      </c>
      <c r="W24" s="1996">
        <f t="shared" si="7"/>
        <v>2133</v>
      </c>
      <c r="X24" s="2000">
        <v>2133</v>
      </c>
      <c r="Y24" s="2013">
        <v>615014</v>
      </c>
      <c r="Z24" s="2002">
        <v>42082</v>
      </c>
      <c r="AA24" s="2038" t="s">
        <v>104</v>
      </c>
      <c r="AB24" s="2069" t="s">
        <v>104</v>
      </c>
    </row>
    <row r="25" spans="1:28" s="1956" customFormat="1" x14ac:dyDescent="0.2">
      <c r="A25" s="1958">
        <v>2015013</v>
      </c>
      <c r="B25" s="1955"/>
      <c r="C25" s="2033" t="s">
        <v>83</v>
      </c>
      <c r="D25" s="2033" t="s">
        <v>26</v>
      </c>
      <c r="E25" s="1956">
        <v>1</v>
      </c>
      <c r="F25" s="1956">
        <v>10</v>
      </c>
      <c r="G25" s="1956">
        <v>4</v>
      </c>
      <c r="H25" s="1956">
        <v>2</v>
      </c>
      <c r="I25" s="2012">
        <v>1</v>
      </c>
      <c r="J25" s="2012">
        <v>1</v>
      </c>
      <c r="K25" s="2012"/>
      <c r="L25" s="1996">
        <v>2291</v>
      </c>
      <c r="M25" s="1996"/>
      <c r="N25" s="2066" t="e">
        <f t="shared" si="3"/>
        <v>#VALUE!</v>
      </c>
      <c r="O25" s="2066">
        <f t="shared" si="4"/>
        <v>1446.1355924469815</v>
      </c>
      <c r="Q25" s="2066" t="e">
        <f t="shared" si="8"/>
        <v>#VALUE!</v>
      </c>
      <c r="S25" s="2035" t="e">
        <f t="shared" si="2"/>
        <v>#VALUE!</v>
      </c>
      <c r="T25" s="2036"/>
      <c r="U25" s="1996" t="e">
        <f t="shared" si="5"/>
        <v>#VALUE!</v>
      </c>
      <c r="V25" s="1996">
        <f t="shared" si="6"/>
        <v>0</v>
      </c>
      <c r="W25" s="1996">
        <f t="shared" si="7"/>
        <v>2291</v>
      </c>
      <c r="X25" s="2000">
        <v>2291</v>
      </c>
      <c r="Y25" s="2013">
        <v>615015</v>
      </c>
      <c r="Z25" s="2002">
        <v>42082</v>
      </c>
      <c r="AA25" s="2038" t="s">
        <v>104</v>
      </c>
      <c r="AB25" s="2069" t="s">
        <v>104</v>
      </c>
    </row>
    <row r="26" spans="1:28" s="1956" customFormat="1" x14ac:dyDescent="0.2">
      <c r="A26" s="1958">
        <v>2015014</v>
      </c>
      <c r="B26" s="1955"/>
      <c r="C26" s="2033" t="s">
        <v>84</v>
      </c>
      <c r="D26" s="2033" t="s">
        <v>26</v>
      </c>
      <c r="E26" s="1956">
        <v>1</v>
      </c>
      <c r="F26" s="1956">
        <v>9</v>
      </c>
      <c r="G26" s="1956">
        <v>6</v>
      </c>
      <c r="H26" s="1956">
        <v>3</v>
      </c>
      <c r="I26" s="2012">
        <v>1</v>
      </c>
      <c r="J26" s="2012">
        <v>1</v>
      </c>
      <c r="K26" s="2012"/>
      <c r="L26" s="1996">
        <v>2219</v>
      </c>
      <c r="M26" s="1996"/>
      <c r="N26" s="2066" t="e">
        <f t="shared" si="3"/>
        <v>#VALUE!</v>
      </c>
      <c r="O26" s="2066">
        <f t="shared" si="4"/>
        <v>1400.6874201832616</v>
      </c>
      <c r="Q26" s="2066" t="e">
        <f t="shared" si="8"/>
        <v>#VALUE!</v>
      </c>
      <c r="S26" s="2035" t="e">
        <f t="shared" si="2"/>
        <v>#VALUE!</v>
      </c>
      <c r="T26" s="2036"/>
      <c r="U26" s="1996" t="e">
        <f t="shared" si="5"/>
        <v>#VALUE!</v>
      </c>
      <c r="V26" s="1996">
        <f t="shared" si="6"/>
        <v>0</v>
      </c>
      <c r="W26" s="1996">
        <f t="shared" si="7"/>
        <v>2219</v>
      </c>
      <c r="X26" s="2000">
        <v>2219</v>
      </c>
      <c r="Y26" s="2013">
        <v>615016</v>
      </c>
      <c r="Z26" s="2002">
        <v>42082</v>
      </c>
      <c r="AA26" s="2038" t="s">
        <v>104</v>
      </c>
      <c r="AB26" s="2069" t="s">
        <v>104</v>
      </c>
    </row>
    <row r="27" spans="1:28" s="1956" customFormat="1" x14ac:dyDescent="0.2">
      <c r="A27" s="1958">
        <v>2015015</v>
      </c>
      <c r="B27" s="1955"/>
      <c r="C27" s="2033" t="s">
        <v>85</v>
      </c>
      <c r="D27" s="2033" t="s">
        <v>26</v>
      </c>
      <c r="E27" s="1956">
        <v>1</v>
      </c>
      <c r="F27" s="1956">
        <v>11</v>
      </c>
      <c r="G27" s="1956">
        <v>6</v>
      </c>
      <c r="H27" s="1956">
        <v>3</v>
      </c>
      <c r="I27" s="2012">
        <v>1</v>
      </c>
      <c r="J27" s="2012">
        <v>1</v>
      </c>
      <c r="K27" s="2012"/>
      <c r="L27" s="1996">
        <v>2454</v>
      </c>
      <c r="M27" s="1996"/>
      <c r="N27" s="2066" t="e">
        <f t="shared" si="3"/>
        <v>#VALUE!</v>
      </c>
      <c r="O27" s="2066">
        <f t="shared" si="4"/>
        <v>1549.0252046551257</v>
      </c>
      <c r="Q27" s="2066" t="e">
        <f t="shared" si="8"/>
        <v>#VALUE!</v>
      </c>
      <c r="S27" s="2035" t="e">
        <f t="shared" si="2"/>
        <v>#VALUE!</v>
      </c>
      <c r="T27" s="2036"/>
      <c r="U27" s="1996" t="e">
        <f t="shared" si="5"/>
        <v>#VALUE!</v>
      </c>
      <c r="V27" s="1996">
        <f t="shared" si="6"/>
        <v>0</v>
      </c>
      <c r="W27" s="1996">
        <f t="shared" si="7"/>
        <v>2454</v>
      </c>
      <c r="X27" s="2000">
        <v>2454</v>
      </c>
      <c r="Y27" s="2013">
        <v>615017</v>
      </c>
      <c r="Z27" s="2002">
        <v>42082</v>
      </c>
      <c r="AA27" s="2038" t="s">
        <v>104</v>
      </c>
      <c r="AB27" s="2069" t="s">
        <v>104</v>
      </c>
    </row>
    <row r="28" spans="1:28" s="1956" customFormat="1" x14ac:dyDescent="0.2">
      <c r="A28" s="1958">
        <v>2015016</v>
      </c>
      <c r="B28" s="1955"/>
      <c r="C28" s="1955" t="s">
        <v>56</v>
      </c>
      <c r="D28" s="2033" t="s">
        <v>26</v>
      </c>
      <c r="E28" s="2041">
        <v>0</v>
      </c>
      <c r="F28" s="2041">
        <v>0</v>
      </c>
      <c r="G28" s="2041">
        <v>0</v>
      </c>
      <c r="H28" s="2041">
        <v>0</v>
      </c>
      <c r="I28" s="2012">
        <v>1</v>
      </c>
      <c r="J28" s="2012">
        <v>1</v>
      </c>
      <c r="K28" s="2012"/>
      <c r="L28" s="1996">
        <v>0</v>
      </c>
      <c r="M28" s="1996"/>
      <c r="N28" s="2066" t="e">
        <f t="shared" si="3"/>
        <v>#VALUE!</v>
      </c>
      <c r="O28" s="2066">
        <f t="shared" si="4"/>
        <v>0</v>
      </c>
      <c r="Q28" s="2066" t="e">
        <f t="shared" si="8"/>
        <v>#VALUE!</v>
      </c>
      <c r="S28" s="2035" t="e">
        <f t="shared" si="2"/>
        <v>#VALUE!</v>
      </c>
      <c r="T28" s="2036"/>
      <c r="U28" s="1996" t="e">
        <f t="shared" si="5"/>
        <v>#VALUE!</v>
      </c>
      <c r="V28" s="1996">
        <f t="shared" si="6"/>
        <v>0</v>
      </c>
      <c r="W28" s="1996">
        <f t="shared" si="7"/>
        <v>0</v>
      </c>
      <c r="X28" s="2000"/>
      <c r="Y28" s="2037"/>
      <c r="Z28" s="2067"/>
      <c r="AA28" s="2068"/>
      <c r="AB28" s="2069"/>
    </row>
    <row r="29" spans="1:28" s="1956" customFormat="1" x14ac:dyDescent="0.2">
      <c r="A29" s="1958">
        <v>2015017</v>
      </c>
      <c r="B29" s="1955"/>
      <c r="C29" s="2033" t="s">
        <v>86</v>
      </c>
      <c r="D29" s="2033" t="s">
        <v>26</v>
      </c>
      <c r="E29" s="1956">
        <v>1</v>
      </c>
      <c r="F29" s="1956">
        <v>8</v>
      </c>
      <c r="G29" s="1956">
        <v>5</v>
      </c>
      <c r="H29" s="1956">
        <v>3</v>
      </c>
      <c r="I29" s="2012">
        <v>1</v>
      </c>
      <c r="J29" s="2012">
        <v>1</v>
      </c>
      <c r="K29" s="2012"/>
      <c r="L29" s="1996">
        <v>2128</v>
      </c>
      <c r="M29" s="1996"/>
      <c r="N29" s="2066" t="e">
        <f t="shared" si="3"/>
        <v>#VALUE!</v>
      </c>
      <c r="O29" s="2066">
        <f t="shared" si="4"/>
        <v>1343.2459802388378</v>
      </c>
      <c r="Q29" s="2066" t="e">
        <f t="shared" si="8"/>
        <v>#VALUE!</v>
      </c>
      <c r="S29" s="2035" t="e">
        <f t="shared" si="2"/>
        <v>#VALUE!</v>
      </c>
      <c r="T29" s="2036"/>
      <c r="U29" s="1996" t="e">
        <f t="shared" si="5"/>
        <v>#VALUE!</v>
      </c>
      <c r="V29" s="1996">
        <f t="shared" si="6"/>
        <v>0</v>
      </c>
      <c r="W29" s="1996">
        <f t="shared" si="7"/>
        <v>2128</v>
      </c>
      <c r="X29" s="2000">
        <v>2128</v>
      </c>
      <c r="Y29" s="2013">
        <v>615018</v>
      </c>
      <c r="Z29" s="2002">
        <v>42082</v>
      </c>
      <c r="AA29" s="2038" t="s">
        <v>104</v>
      </c>
      <c r="AB29" s="2069" t="s">
        <v>104</v>
      </c>
    </row>
    <row r="30" spans="1:28" s="1956" customFormat="1" x14ac:dyDescent="0.2">
      <c r="A30" s="1958">
        <v>2015018</v>
      </c>
      <c r="B30" s="1955"/>
      <c r="C30" s="1955" t="s">
        <v>87</v>
      </c>
      <c r="D30" s="1956" t="s">
        <v>26</v>
      </c>
      <c r="E30" s="1956">
        <v>1</v>
      </c>
      <c r="F30" s="1956">
        <v>11</v>
      </c>
      <c r="G30" s="1956">
        <v>9</v>
      </c>
      <c r="H30" s="1956">
        <v>3</v>
      </c>
      <c r="I30" s="2012">
        <v>1</v>
      </c>
      <c r="J30" s="2012">
        <v>1</v>
      </c>
      <c r="K30" s="2012"/>
      <c r="L30" s="1996">
        <v>2423</v>
      </c>
      <c r="M30" s="1996"/>
      <c r="N30" s="2066" t="e">
        <f t="shared" si="3"/>
        <v>#VALUE!</v>
      </c>
      <c r="O30" s="2066">
        <f t="shared" si="4"/>
        <v>1529.4572415971352</v>
      </c>
      <c r="Q30" s="2066" t="e">
        <f t="shared" si="8"/>
        <v>#VALUE!</v>
      </c>
      <c r="S30" s="2035" t="e">
        <f t="shared" si="2"/>
        <v>#VALUE!</v>
      </c>
      <c r="T30" s="2036"/>
      <c r="U30" s="1996" t="e">
        <f t="shared" si="5"/>
        <v>#VALUE!</v>
      </c>
      <c r="V30" s="1996">
        <f t="shared" ref="V30:V35" si="9">L30-W30</f>
        <v>0</v>
      </c>
      <c r="W30" s="1996">
        <f t="shared" si="7"/>
        <v>2423</v>
      </c>
      <c r="X30" s="2000">
        <v>2423</v>
      </c>
      <c r="Y30" s="2013">
        <v>615019</v>
      </c>
      <c r="Z30" s="2002">
        <v>42083</v>
      </c>
      <c r="AA30" s="2038" t="s">
        <v>104</v>
      </c>
      <c r="AB30" s="2069" t="s">
        <v>104</v>
      </c>
    </row>
    <row r="31" spans="1:28" s="1956" customFormat="1" x14ac:dyDescent="0.2">
      <c r="A31" s="1958">
        <v>2015019</v>
      </c>
      <c r="B31" s="1955"/>
      <c r="C31" s="1955" t="s">
        <v>88</v>
      </c>
      <c r="D31" s="1956" t="s">
        <v>26</v>
      </c>
      <c r="E31" s="1956">
        <v>1</v>
      </c>
      <c r="F31" s="1956">
        <v>11</v>
      </c>
      <c r="G31" s="1956">
        <v>9</v>
      </c>
      <c r="H31" s="1956">
        <v>3</v>
      </c>
      <c r="I31" s="2012">
        <v>1</v>
      </c>
      <c r="J31" s="2012">
        <v>1</v>
      </c>
      <c r="K31" s="2012"/>
      <c r="L31" s="1996">
        <v>2600</v>
      </c>
      <c r="M31" s="1996"/>
      <c r="N31" s="2066" t="e">
        <f t="shared" si="3"/>
        <v>#VALUE!</v>
      </c>
      <c r="O31" s="2066">
        <f t="shared" si="4"/>
        <v>1641.1839984121136</v>
      </c>
      <c r="Q31" s="2066" t="e">
        <f t="shared" si="8"/>
        <v>#VALUE!</v>
      </c>
      <c r="S31" s="2035" t="e">
        <f t="shared" si="2"/>
        <v>#VALUE!</v>
      </c>
      <c r="T31" s="2036"/>
      <c r="U31" s="1996" t="e">
        <f t="shared" si="5"/>
        <v>#VALUE!</v>
      </c>
      <c r="V31" s="1996">
        <f t="shared" si="9"/>
        <v>0</v>
      </c>
      <c r="W31" s="1996">
        <f t="shared" si="7"/>
        <v>2600</v>
      </c>
      <c r="X31" s="2000">
        <v>2600</v>
      </c>
      <c r="Y31" s="2013">
        <v>615020</v>
      </c>
      <c r="Z31" s="2002">
        <v>42095</v>
      </c>
      <c r="AA31" s="2038" t="s">
        <v>104</v>
      </c>
      <c r="AB31" s="2069" t="s">
        <v>104</v>
      </c>
    </row>
    <row r="32" spans="1:28" s="1956" customFormat="1" x14ac:dyDescent="0.2">
      <c r="A32" s="1958">
        <v>2015020</v>
      </c>
      <c r="B32" s="1955"/>
      <c r="C32" s="1955" t="s">
        <v>55</v>
      </c>
      <c r="D32" s="1956" t="s">
        <v>54</v>
      </c>
      <c r="E32" s="1956">
        <v>0</v>
      </c>
      <c r="F32" s="1956">
        <v>3</v>
      </c>
      <c r="G32" s="1956">
        <v>2</v>
      </c>
      <c r="H32" s="1956">
        <v>0</v>
      </c>
      <c r="I32" s="2012">
        <v>1</v>
      </c>
      <c r="J32" s="2012">
        <v>1</v>
      </c>
      <c r="K32" s="2012"/>
      <c r="L32" s="1996">
        <v>2000</v>
      </c>
      <c r="M32" s="1996"/>
      <c r="N32" s="2066" t="e">
        <f t="shared" si="3"/>
        <v>#VALUE!</v>
      </c>
      <c r="O32" s="2066">
        <f t="shared" si="4"/>
        <v>1262.4492295477796</v>
      </c>
      <c r="Q32" s="2066" t="e">
        <f t="shared" si="8"/>
        <v>#VALUE!</v>
      </c>
      <c r="S32" s="2035" t="e">
        <f t="shared" si="2"/>
        <v>#VALUE!</v>
      </c>
      <c r="T32" s="2036"/>
      <c r="U32" s="1996" t="e">
        <f t="shared" si="5"/>
        <v>#VALUE!</v>
      </c>
      <c r="V32" s="1996">
        <f t="shared" si="9"/>
        <v>0</v>
      </c>
      <c r="W32" s="1996">
        <f t="shared" si="7"/>
        <v>2000</v>
      </c>
      <c r="X32" s="2000">
        <v>2000</v>
      </c>
      <c r="Y32" s="2013">
        <v>615028</v>
      </c>
      <c r="Z32" s="2002">
        <v>42118</v>
      </c>
      <c r="AA32" s="2038" t="s">
        <v>104</v>
      </c>
      <c r="AB32" s="2069" t="s">
        <v>104</v>
      </c>
    </row>
    <row r="33" spans="1:33" s="1956" customFormat="1" x14ac:dyDescent="0.2">
      <c r="A33" s="1958">
        <v>2015021</v>
      </c>
      <c r="B33" s="1955"/>
      <c r="C33" s="1955" t="s">
        <v>73</v>
      </c>
      <c r="D33" s="1956" t="s">
        <v>26</v>
      </c>
      <c r="E33" s="1956">
        <v>11</v>
      </c>
      <c r="F33" s="1956">
        <v>88</v>
      </c>
      <c r="G33" s="1956">
        <v>55</v>
      </c>
      <c r="H33" s="1956">
        <v>33</v>
      </c>
      <c r="I33" s="2012">
        <v>1</v>
      </c>
      <c r="J33" s="2012">
        <v>1</v>
      </c>
      <c r="K33" s="2012"/>
      <c r="L33" s="1996">
        <v>23133</v>
      </c>
      <c r="M33" s="1996"/>
      <c r="N33" s="2066" t="e">
        <f t="shared" si="3"/>
        <v>#VALUE!</v>
      </c>
      <c r="O33" s="2066">
        <f t="shared" si="4"/>
        <v>14602.119013564396</v>
      </c>
      <c r="Q33" s="2066" t="e">
        <f t="shared" si="8"/>
        <v>#VALUE!</v>
      </c>
      <c r="S33" s="2035" t="e">
        <f t="shared" si="2"/>
        <v>#VALUE!</v>
      </c>
      <c r="T33" s="2036"/>
      <c r="U33" s="1996" t="e">
        <f t="shared" si="5"/>
        <v>#VALUE!</v>
      </c>
      <c r="V33" s="1996">
        <f t="shared" si="9"/>
        <v>0</v>
      </c>
      <c r="W33" s="1996">
        <f t="shared" si="7"/>
        <v>23133</v>
      </c>
      <c r="X33" s="2000">
        <v>23133</v>
      </c>
      <c r="Y33" s="2013">
        <v>615021</v>
      </c>
      <c r="Z33" s="2002">
        <v>42095</v>
      </c>
      <c r="AA33" s="2038" t="s">
        <v>104</v>
      </c>
      <c r="AB33" s="2069" t="s">
        <v>104</v>
      </c>
      <c r="AC33" s="1996"/>
      <c r="AE33" s="2005"/>
      <c r="AF33" s="2070"/>
      <c r="AG33" s="2070"/>
    </row>
    <row r="34" spans="1:33" s="1956" customFormat="1" x14ac:dyDescent="0.2">
      <c r="A34" s="1958">
        <v>2015022</v>
      </c>
      <c r="B34" s="1955"/>
      <c r="C34" s="1955" t="s">
        <v>74</v>
      </c>
      <c r="D34" s="1956" t="s">
        <v>26</v>
      </c>
      <c r="E34" s="1956">
        <v>1</v>
      </c>
      <c r="F34" s="1956">
        <v>8</v>
      </c>
      <c r="G34" s="1956">
        <v>5</v>
      </c>
      <c r="H34" s="1956">
        <v>3</v>
      </c>
      <c r="I34" s="2012">
        <v>1</v>
      </c>
      <c r="J34" s="2012">
        <v>1</v>
      </c>
      <c r="K34" s="2012"/>
      <c r="L34" s="1996">
        <v>2401</v>
      </c>
      <c r="M34" s="1996"/>
      <c r="N34" s="2066" t="e">
        <f t="shared" si="3"/>
        <v>#VALUE!</v>
      </c>
      <c r="O34" s="2066">
        <f t="shared" si="4"/>
        <v>1515.5703000721094</v>
      </c>
      <c r="Q34" s="2066" t="e">
        <f t="shared" si="8"/>
        <v>#VALUE!</v>
      </c>
      <c r="S34" s="2035" t="e">
        <f t="shared" si="2"/>
        <v>#VALUE!</v>
      </c>
      <c r="T34" s="2036"/>
      <c r="U34" s="1996" t="e">
        <f t="shared" si="5"/>
        <v>#VALUE!</v>
      </c>
      <c r="V34" s="1996">
        <f t="shared" si="9"/>
        <v>0</v>
      </c>
      <c r="W34" s="1996">
        <f t="shared" si="7"/>
        <v>2401</v>
      </c>
      <c r="X34" s="2000">
        <v>2401</v>
      </c>
      <c r="Y34" s="2013">
        <v>615023</v>
      </c>
      <c r="Z34" s="2002">
        <v>42095</v>
      </c>
      <c r="AA34" s="2038" t="s">
        <v>104</v>
      </c>
      <c r="AB34" s="2069" t="s">
        <v>104</v>
      </c>
      <c r="AC34" s="1996"/>
      <c r="AE34" s="2005"/>
      <c r="AF34" s="2070"/>
      <c r="AG34" s="2070"/>
    </row>
    <row r="35" spans="1:33" s="1956" customFormat="1" x14ac:dyDescent="0.2">
      <c r="A35" s="1958">
        <v>2015023</v>
      </c>
      <c r="B35" s="1955"/>
      <c r="C35" s="1955" t="s">
        <v>91</v>
      </c>
      <c r="D35" s="1956" t="s">
        <v>26</v>
      </c>
      <c r="I35" s="2012">
        <v>1</v>
      </c>
      <c r="J35" s="2012">
        <v>1</v>
      </c>
      <c r="K35" s="2012"/>
      <c r="L35" s="1996">
        <v>4920</v>
      </c>
      <c r="M35" s="1996"/>
      <c r="N35" s="2066">
        <f t="shared" si="3"/>
        <v>3105.6251046875382</v>
      </c>
      <c r="O35" s="2066">
        <f t="shared" si="4"/>
        <v>3105.6251046875382</v>
      </c>
      <c r="Q35" s="2066">
        <v>0</v>
      </c>
      <c r="S35" s="2035">
        <f t="shared" si="2"/>
        <v>0</v>
      </c>
      <c r="T35" s="2036"/>
      <c r="U35" s="1996">
        <f t="shared" si="5"/>
        <v>0</v>
      </c>
      <c r="V35" s="1996">
        <f t="shared" si="9"/>
        <v>0</v>
      </c>
      <c r="W35" s="1996">
        <f t="shared" si="7"/>
        <v>4920</v>
      </c>
      <c r="X35" s="2000">
        <v>4920</v>
      </c>
      <c r="Y35" s="2013">
        <v>615022</v>
      </c>
      <c r="Z35" s="2002">
        <v>42095</v>
      </c>
      <c r="AA35" s="2038" t="s">
        <v>104</v>
      </c>
      <c r="AB35" s="2069" t="s">
        <v>104</v>
      </c>
      <c r="AC35" s="1996"/>
      <c r="AE35" s="2005"/>
      <c r="AF35" s="2070"/>
      <c r="AG35" s="2070"/>
    </row>
    <row r="36" spans="1:33" s="1956" customFormat="1" x14ac:dyDescent="0.2">
      <c r="A36" s="1958">
        <v>2015024</v>
      </c>
      <c r="B36" s="1955"/>
      <c r="C36" s="1955" t="s">
        <v>101</v>
      </c>
      <c r="D36" s="1956" t="s">
        <v>102</v>
      </c>
      <c r="F36" s="1956">
        <v>3</v>
      </c>
      <c r="G36" s="1956">
        <v>3</v>
      </c>
      <c r="H36" s="1956">
        <v>0</v>
      </c>
      <c r="I36" s="2012">
        <v>1</v>
      </c>
      <c r="J36" s="2012">
        <v>1</v>
      </c>
      <c r="K36" s="2012"/>
      <c r="L36" s="1996">
        <v>431.22</v>
      </c>
      <c r="M36" s="1996"/>
      <c r="N36" s="2066" t="e">
        <f t="shared" si="3"/>
        <v>#VALUE!</v>
      </c>
      <c r="O36" s="2066">
        <f t="shared" si="4"/>
        <v>272.19667838279679</v>
      </c>
      <c r="Q36" s="2066" t="e">
        <f t="shared" si="8"/>
        <v>#VALUE!</v>
      </c>
      <c r="S36" s="2035" t="e">
        <f t="shared" si="2"/>
        <v>#VALUE!</v>
      </c>
      <c r="T36" s="2036"/>
      <c r="U36" s="1996" t="e">
        <f t="shared" si="5"/>
        <v>#VALUE!</v>
      </c>
      <c r="V36" s="1996">
        <v>0</v>
      </c>
      <c r="W36" s="1996">
        <f t="shared" si="7"/>
        <v>0</v>
      </c>
      <c r="X36" s="2000"/>
      <c r="Y36" s="2013"/>
      <c r="Z36" s="2002"/>
      <c r="AA36" s="2038"/>
      <c r="AB36" s="2069"/>
      <c r="AC36" s="1996"/>
      <c r="AE36" s="2005"/>
      <c r="AF36" s="2070"/>
      <c r="AG36" s="2070"/>
    </row>
    <row r="37" spans="1:33" s="1956" customFormat="1" x14ac:dyDescent="0.2">
      <c r="A37" s="1958">
        <v>2015025</v>
      </c>
      <c r="B37" s="1955"/>
      <c r="C37" s="1955" t="s">
        <v>109</v>
      </c>
      <c r="D37" s="1956" t="s">
        <v>26</v>
      </c>
      <c r="E37" s="1956">
        <v>1</v>
      </c>
      <c r="F37" s="1956">
        <v>11</v>
      </c>
      <c r="G37" s="1956">
        <v>10</v>
      </c>
      <c r="H37" s="1956">
        <v>3</v>
      </c>
      <c r="I37" s="2012">
        <v>1</v>
      </c>
      <c r="J37" s="2012">
        <v>1</v>
      </c>
      <c r="K37" s="2012"/>
      <c r="L37" s="1996">
        <v>2495</v>
      </c>
      <c r="M37" s="1996"/>
      <c r="N37" s="2066" t="e">
        <f t="shared" si="3"/>
        <v>#VALUE!</v>
      </c>
      <c r="O37" s="2066">
        <f t="shared" si="4"/>
        <v>1574.9054138608551</v>
      </c>
      <c r="Q37" s="2066" t="e">
        <f t="shared" si="8"/>
        <v>#VALUE!</v>
      </c>
      <c r="S37" s="2035" t="e">
        <f t="shared" si="2"/>
        <v>#VALUE!</v>
      </c>
      <c r="T37" s="2036"/>
      <c r="U37" s="1996" t="e">
        <f t="shared" si="5"/>
        <v>#VALUE!</v>
      </c>
      <c r="V37" s="1996">
        <f t="shared" si="6"/>
        <v>0</v>
      </c>
      <c r="W37" s="1996">
        <f t="shared" si="7"/>
        <v>2495</v>
      </c>
      <c r="X37" s="2000">
        <v>2495</v>
      </c>
      <c r="Y37" s="2013">
        <v>615024</v>
      </c>
      <c r="Z37" s="2002">
        <v>42107</v>
      </c>
      <c r="AA37" s="2038" t="s">
        <v>104</v>
      </c>
      <c r="AB37" s="2069" t="s">
        <v>104</v>
      </c>
      <c r="AC37" s="1996"/>
      <c r="AE37" s="2005"/>
      <c r="AF37" s="2070"/>
      <c r="AG37" s="2070"/>
    </row>
    <row r="38" spans="1:33" s="1956" customFormat="1" x14ac:dyDescent="0.2">
      <c r="A38" s="1958" t="s">
        <v>157</v>
      </c>
      <c r="B38" s="1955"/>
      <c r="C38" s="1955" t="s">
        <v>158</v>
      </c>
      <c r="D38" s="1956" t="s">
        <v>26</v>
      </c>
      <c r="E38" s="1956">
        <v>1</v>
      </c>
      <c r="F38" s="1956">
        <v>1</v>
      </c>
      <c r="G38" s="1956">
        <v>0</v>
      </c>
      <c r="H38" s="1956">
        <v>1</v>
      </c>
      <c r="I38" s="2012">
        <v>1</v>
      </c>
      <c r="J38" s="2012">
        <v>1</v>
      </c>
      <c r="K38" s="2012"/>
      <c r="L38" s="1996">
        <v>549</v>
      </c>
      <c r="M38" s="1996"/>
      <c r="N38" s="1996">
        <f t="shared" si="3"/>
        <v>331.2</v>
      </c>
      <c r="O38" s="1996">
        <v>262.02999999999997</v>
      </c>
      <c r="P38" s="2076">
        <f>O38/N38</f>
        <v>0.79115338164251203</v>
      </c>
      <c r="Q38" s="1996">
        <v>69.17</v>
      </c>
      <c r="R38" s="2076">
        <f>Q38/N38</f>
        <v>0.20884661835748794</v>
      </c>
      <c r="S38" s="2035">
        <f t="shared" si="2"/>
        <v>2.7667999999999999</v>
      </c>
      <c r="T38" s="2077"/>
      <c r="U38" s="1996">
        <f>((1-I38)*O38)+((1-J38)*Q38)</f>
        <v>0</v>
      </c>
      <c r="V38" s="1996">
        <f>L38-W38</f>
        <v>0</v>
      </c>
      <c r="W38" s="1996">
        <f>X38+AC38+AH38+AM38+AO38+AR38</f>
        <v>549</v>
      </c>
      <c r="X38" s="2000">
        <v>549</v>
      </c>
      <c r="Y38" s="2001">
        <v>615049</v>
      </c>
      <c r="Z38" s="2078">
        <v>42156</v>
      </c>
      <c r="AA38" s="2079" t="s">
        <v>104</v>
      </c>
      <c r="AB38" s="2080"/>
      <c r="AC38" s="1996"/>
      <c r="AE38" s="2005"/>
      <c r="AF38" s="2070"/>
      <c r="AG38" s="2070"/>
    </row>
    <row r="39" spans="1:33" s="1956" customFormat="1" x14ac:dyDescent="0.2">
      <c r="A39" s="1958">
        <v>2015026</v>
      </c>
      <c r="B39" s="1955"/>
      <c r="C39" s="1955" t="s">
        <v>119</v>
      </c>
      <c r="D39" s="1956" t="s">
        <v>26</v>
      </c>
      <c r="E39" s="1956">
        <v>5</v>
      </c>
      <c r="F39" s="1956">
        <v>40</v>
      </c>
      <c r="G39" s="1956">
        <v>25</v>
      </c>
      <c r="H39" s="1956">
        <v>10</v>
      </c>
      <c r="I39" s="2012">
        <v>1</v>
      </c>
      <c r="J39" s="2012">
        <v>1</v>
      </c>
      <c r="K39" s="2012"/>
      <c r="L39" s="1996">
        <v>19900</v>
      </c>
      <c r="M39" s="1996"/>
      <c r="N39" s="2066" t="e">
        <f t="shared" si="3"/>
        <v>#VALUE!</v>
      </c>
      <c r="O39" s="2066">
        <f>L39*$P$3</f>
        <v>15701.71229250051</v>
      </c>
      <c r="Q39" s="2066" t="e">
        <f t="shared" si="8"/>
        <v>#VALUE!</v>
      </c>
      <c r="S39" s="2035" t="e">
        <f t="shared" si="2"/>
        <v>#VALUE!</v>
      </c>
      <c r="T39" s="2036"/>
      <c r="U39" s="1996" t="e">
        <f t="shared" si="5"/>
        <v>#VALUE!</v>
      </c>
      <c r="V39" s="1996">
        <f t="shared" si="6"/>
        <v>0</v>
      </c>
      <c r="W39" s="1996">
        <f t="shared" si="7"/>
        <v>19900</v>
      </c>
      <c r="X39" s="2000">
        <v>15920</v>
      </c>
      <c r="Y39" s="2013">
        <v>615032</v>
      </c>
      <c r="Z39" s="2002">
        <v>42125</v>
      </c>
      <c r="AA39" s="2038" t="s">
        <v>104</v>
      </c>
      <c r="AB39" s="2069" t="s">
        <v>104</v>
      </c>
      <c r="AC39" s="1996">
        <v>3980</v>
      </c>
      <c r="AD39" s="1956">
        <v>615033</v>
      </c>
      <c r="AE39" s="2005">
        <v>42125</v>
      </c>
      <c r="AF39" s="2070" t="s">
        <v>104</v>
      </c>
      <c r="AG39" s="2070" t="s">
        <v>104</v>
      </c>
    </row>
    <row r="40" spans="1:33" s="1956" customFormat="1" x14ac:dyDescent="0.2">
      <c r="A40" s="1958" t="s">
        <v>161</v>
      </c>
      <c r="B40" s="1955"/>
      <c r="C40" s="1955" t="s">
        <v>252</v>
      </c>
      <c r="D40" s="1956" t="s">
        <v>26</v>
      </c>
      <c r="E40" s="1956">
        <v>0</v>
      </c>
      <c r="F40" s="1956">
        <v>0</v>
      </c>
      <c r="G40" s="1956">
        <v>0</v>
      </c>
      <c r="H40" s="1956">
        <v>0</v>
      </c>
      <c r="I40" s="2012">
        <v>1</v>
      </c>
      <c r="J40" s="2012">
        <v>1</v>
      </c>
      <c r="K40" s="2012"/>
      <c r="L40" s="1996">
        <v>113.5</v>
      </c>
      <c r="M40" s="1996"/>
      <c r="N40" s="1996">
        <f t="shared" si="3"/>
        <v>56.57</v>
      </c>
      <c r="O40" s="1996">
        <v>56.57</v>
      </c>
      <c r="P40" s="2076">
        <f>O40/N40</f>
        <v>1</v>
      </c>
      <c r="Q40" s="1996">
        <v>0</v>
      </c>
      <c r="R40" s="2076">
        <f>Q40/N40</f>
        <v>0</v>
      </c>
      <c r="S40" s="2035">
        <f t="shared" si="2"/>
        <v>0</v>
      </c>
      <c r="T40" s="2077"/>
      <c r="U40" s="1996">
        <f>((1-I40)*O40)+((1-J40)*Q40)</f>
        <v>0</v>
      </c>
      <c r="V40" s="1996">
        <f>L40-W40</f>
        <v>0</v>
      </c>
      <c r="W40" s="1996">
        <f>X40+AC40+AH40+AM40+AO40+AR40</f>
        <v>113.5</v>
      </c>
      <c r="X40" s="2000">
        <v>113.5</v>
      </c>
      <c r="Y40" s="2013">
        <v>615083</v>
      </c>
      <c r="Z40" s="2002">
        <v>42181</v>
      </c>
      <c r="AA40" s="2038" t="s">
        <v>104</v>
      </c>
      <c r="AB40" s="2069" t="s">
        <v>104</v>
      </c>
      <c r="AC40" s="1996"/>
      <c r="AE40" s="2005"/>
      <c r="AF40" s="2070"/>
      <c r="AG40" s="2070"/>
    </row>
    <row r="41" spans="1:33" s="1956" customFormat="1" x14ac:dyDescent="0.2">
      <c r="A41" s="1958" t="s">
        <v>287</v>
      </c>
      <c r="B41" s="1955"/>
      <c r="C41" s="1955" t="s">
        <v>288</v>
      </c>
      <c r="D41" s="1956" t="s">
        <v>26</v>
      </c>
      <c r="E41" s="1956">
        <v>0</v>
      </c>
      <c r="F41" s="1956">
        <v>0</v>
      </c>
      <c r="G41" s="1956">
        <v>0</v>
      </c>
      <c r="H41" s="1956">
        <v>0</v>
      </c>
      <c r="I41" s="2012">
        <v>1</v>
      </c>
      <c r="J41" s="2012">
        <v>0</v>
      </c>
      <c r="K41" s="2012"/>
      <c r="L41" s="1996">
        <v>56.75</v>
      </c>
      <c r="M41" s="1996"/>
      <c r="N41" s="1996">
        <v>29.26</v>
      </c>
      <c r="O41" s="1996">
        <v>29.26</v>
      </c>
      <c r="P41" s="2076">
        <f>O41/N41</f>
        <v>1</v>
      </c>
      <c r="Q41" s="1996">
        <v>0</v>
      </c>
      <c r="R41" s="2076">
        <f>Q41/N41</f>
        <v>0</v>
      </c>
      <c r="S41" s="2035">
        <f t="shared" si="2"/>
        <v>0</v>
      </c>
      <c r="T41" s="2077"/>
      <c r="U41" s="1996">
        <f>((1-I41)*O41)+((1-J41)*Q41)</f>
        <v>0</v>
      </c>
      <c r="V41" s="1996">
        <f>L41-W41</f>
        <v>0</v>
      </c>
      <c r="W41" s="1996">
        <f>X41+AC41+AH41+AM41+AO41+AR41</f>
        <v>56.75</v>
      </c>
      <c r="X41" s="2000">
        <v>56.75</v>
      </c>
      <c r="Y41" s="2013">
        <v>615110</v>
      </c>
      <c r="Z41" s="2002">
        <v>42200</v>
      </c>
      <c r="AA41" s="2038" t="s">
        <v>104</v>
      </c>
      <c r="AB41" s="2069"/>
      <c r="AC41" s="1996"/>
      <c r="AE41" s="2005"/>
      <c r="AF41" s="2070"/>
      <c r="AG41" s="2070"/>
    </row>
    <row r="42" spans="1:33" s="1956" customFormat="1" x14ac:dyDescent="0.2">
      <c r="A42" s="1958">
        <v>2015027</v>
      </c>
      <c r="B42" s="1955"/>
      <c r="C42" s="1955" t="s">
        <v>120</v>
      </c>
      <c r="D42" s="1956" t="s">
        <v>26</v>
      </c>
      <c r="E42" s="1956">
        <v>1</v>
      </c>
      <c r="F42" s="1956">
        <v>12</v>
      </c>
      <c r="G42" s="1956">
        <v>10</v>
      </c>
      <c r="H42" s="1956">
        <v>3</v>
      </c>
      <c r="I42" s="2012">
        <v>1</v>
      </c>
      <c r="J42" s="2012">
        <v>1</v>
      </c>
      <c r="K42" s="2012"/>
      <c r="L42" s="1996">
        <v>2637</v>
      </c>
      <c r="M42" s="1996"/>
      <c r="N42" s="2066" t="e">
        <f t="shared" si="3"/>
        <v>#VALUE!</v>
      </c>
      <c r="O42" s="2066">
        <f>L42*$P$3</f>
        <v>2080.6741364484342</v>
      </c>
      <c r="Q42" s="2066" t="e">
        <f t="shared" si="8"/>
        <v>#VALUE!</v>
      </c>
      <c r="S42" s="2035" t="e">
        <f t="shared" si="2"/>
        <v>#VALUE!</v>
      </c>
      <c r="T42" s="2036"/>
      <c r="U42" s="1996" t="e">
        <f t="shared" si="5"/>
        <v>#VALUE!</v>
      </c>
      <c r="V42" s="1996">
        <f t="shared" si="6"/>
        <v>0</v>
      </c>
      <c r="W42" s="1996">
        <f t="shared" si="7"/>
        <v>2637</v>
      </c>
      <c r="X42" s="2000">
        <v>2637</v>
      </c>
      <c r="Y42" s="2013">
        <v>615031</v>
      </c>
      <c r="Z42" s="2002">
        <v>42125</v>
      </c>
      <c r="AA42" s="2038" t="s">
        <v>104</v>
      </c>
      <c r="AB42" s="2069" t="s">
        <v>104</v>
      </c>
      <c r="AC42" s="1996"/>
      <c r="AE42" s="2005"/>
      <c r="AF42" s="2070"/>
      <c r="AG42" s="2070"/>
    </row>
    <row r="43" spans="1:33" s="1956" customFormat="1" x14ac:dyDescent="0.2">
      <c r="A43" s="1958">
        <v>2015028</v>
      </c>
      <c r="B43" s="1955"/>
      <c r="C43" s="1955" t="s">
        <v>110</v>
      </c>
      <c r="D43" s="1956" t="s">
        <v>26</v>
      </c>
      <c r="E43" s="1956">
        <v>1</v>
      </c>
      <c r="F43" s="1956">
        <v>13</v>
      </c>
      <c r="G43" s="1956">
        <v>10</v>
      </c>
      <c r="H43" s="1956">
        <v>4</v>
      </c>
      <c r="I43" s="2012">
        <v>1</v>
      </c>
      <c r="J43" s="2012">
        <v>1</v>
      </c>
      <c r="K43" s="2012"/>
      <c r="L43" s="1996">
        <v>3110</v>
      </c>
      <c r="M43" s="1996"/>
      <c r="N43" s="2066" t="e">
        <f t="shared" si="3"/>
        <v>#VALUE!</v>
      </c>
      <c r="O43" s="2066">
        <f>L43*$P$3</f>
        <v>2453.8856899334969</v>
      </c>
      <c r="Q43" s="2066" t="e">
        <f t="shared" si="8"/>
        <v>#VALUE!</v>
      </c>
      <c r="S43" s="2035" t="e">
        <f t="shared" si="2"/>
        <v>#VALUE!</v>
      </c>
      <c r="T43" s="2036"/>
      <c r="U43" s="1996" t="e">
        <f t="shared" si="5"/>
        <v>#VALUE!</v>
      </c>
      <c r="V43" s="1996">
        <f t="shared" si="6"/>
        <v>0</v>
      </c>
      <c r="W43" s="1996">
        <f t="shared" si="7"/>
        <v>3110</v>
      </c>
      <c r="X43" s="2000">
        <v>3110</v>
      </c>
      <c r="Y43" s="2013">
        <v>615026</v>
      </c>
      <c r="Z43" s="2002">
        <v>42111</v>
      </c>
      <c r="AA43" s="2038" t="s">
        <v>104</v>
      </c>
      <c r="AB43" s="2069" t="s">
        <v>104</v>
      </c>
      <c r="AC43" s="1996"/>
      <c r="AE43" s="2005"/>
      <c r="AF43" s="2070"/>
      <c r="AG43" s="2070"/>
    </row>
    <row r="44" spans="1:33" s="1956" customFormat="1" x14ac:dyDescent="0.2">
      <c r="A44" s="1958">
        <v>2015029</v>
      </c>
      <c r="B44" s="1955"/>
      <c r="C44" s="1955" t="s">
        <v>114</v>
      </c>
      <c r="D44" s="1956" t="s">
        <v>26</v>
      </c>
      <c r="E44" s="1956">
        <v>5</v>
      </c>
      <c r="F44" s="1956">
        <v>35</v>
      </c>
      <c r="G44" s="1956">
        <v>20</v>
      </c>
      <c r="H44" s="1956">
        <v>10</v>
      </c>
      <c r="I44" s="2012">
        <v>1</v>
      </c>
      <c r="J44" s="2012">
        <v>1</v>
      </c>
      <c r="K44" s="2012"/>
      <c r="L44" s="1996">
        <v>19117</v>
      </c>
      <c r="M44" s="1996"/>
      <c r="N44" s="2066" t="e">
        <f t="shared" si="3"/>
        <v>#VALUE!</v>
      </c>
      <c r="O44" s="2066">
        <f>L44*$P$3</f>
        <v>15083.901200790566</v>
      </c>
      <c r="Q44" s="2066" t="e">
        <f t="shared" si="8"/>
        <v>#VALUE!</v>
      </c>
      <c r="S44" s="2035" t="e">
        <f t="shared" si="2"/>
        <v>#VALUE!</v>
      </c>
      <c r="T44" s="2036"/>
      <c r="U44" s="1996" t="e">
        <f t="shared" si="5"/>
        <v>#VALUE!</v>
      </c>
      <c r="V44" s="1996">
        <f t="shared" si="6"/>
        <v>0</v>
      </c>
      <c r="W44" s="1996">
        <f t="shared" si="7"/>
        <v>19117</v>
      </c>
      <c r="X44" s="2000">
        <v>7649</v>
      </c>
      <c r="Y44" s="2013">
        <v>615029</v>
      </c>
      <c r="Z44" s="2002">
        <v>42118</v>
      </c>
      <c r="AA44" s="2038" t="s">
        <v>104</v>
      </c>
      <c r="AB44" s="2069" t="s">
        <v>104</v>
      </c>
      <c r="AC44" s="1996">
        <v>11468</v>
      </c>
      <c r="AD44" s="1956">
        <v>615030</v>
      </c>
      <c r="AE44" s="2005">
        <v>42118</v>
      </c>
      <c r="AF44" s="2081" t="s">
        <v>104</v>
      </c>
      <c r="AG44" s="2070" t="s">
        <v>104</v>
      </c>
    </row>
    <row r="45" spans="1:33" s="1956" customFormat="1" x14ac:dyDescent="0.2">
      <c r="A45" s="1958">
        <v>2015030</v>
      </c>
      <c r="B45" s="1955"/>
      <c r="C45" s="1955" t="s">
        <v>122</v>
      </c>
      <c r="D45" s="1956" t="s">
        <v>26</v>
      </c>
      <c r="E45" s="1956">
        <v>1</v>
      </c>
      <c r="F45" s="1956">
        <v>7</v>
      </c>
      <c r="G45" s="1956">
        <v>3</v>
      </c>
      <c r="H45" s="1956">
        <v>4</v>
      </c>
      <c r="I45" s="2012">
        <v>1</v>
      </c>
      <c r="J45" s="2012">
        <v>1</v>
      </c>
      <c r="K45" s="2012"/>
      <c r="L45" s="1996">
        <v>3850</v>
      </c>
      <c r="M45" s="1996"/>
      <c r="N45" s="1996">
        <f t="shared" si="3"/>
        <v>2375.92</v>
      </c>
      <c r="O45" s="1996">
        <v>1936.34</v>
      </c>
      <c r="P45" s="2076">
        <f t="shared" ref="P45:P72" si="10">O45/N45</f>
        <v>0.81498535304218989</v>
      </c>
      <c r="Q45" s="1996">
        <v>439.58</v>
      </c>
      <c r="R45" s="2076">
        <f t="shared" ref="R45:R72" si="11">Q45/N45</f>
        <v>0.18501464695781</v>
      </c>
      <c r="S45" s="2035">
        <f t="shared" si="2"/>
        <v>17.583199999999998</v>
      </c>
      <c r="T45" s="2077"/>
      <c r="U45" s="1996">
        <f t="shared" si="5"/>
        <v>0</v>
      </c>
      <c r="V45" s="1996">
        <f t="shared" si="6"/>
        <v>0</v>
      </c>
      <c r="W45" s="1996">
        <f t="shared" si="7"/>
        <v>3850</v>
      </c>
      <c r="X45" s="2000">
        <v>3850</v>
      </c>
      <c r="Y45" s="2013">
        <v>615036</v>
      </c>
      <c r="Z45" s="2002">
        <v>42128</v>
      </c>
      <c r="AA45" s="2069" t="s">
        <v>104</v>
      </c>
      <c r="AB45" s="2069" t="s">
        <v>104</v>
      </c>
      <c r="AC45" s="1996"/>
      <c r="AE45" s="2005"/>
      <c r="AF45" s="2070"/>
      <c r="AG45" s="2070"/>
    </row>
    <row r="46" spans="1:33" s="1956" customFormat="1" x14ac:dyDescent="0.2">
      <c r="A46" s="1958">
        <v>2015031</v>
      </c>
      <c r="B46" s="1955"/>
      <c r="C46" s="1955" t="s">
        <v>111</v>
      </c>
      <c r="D46" s="1956" t="s">
        <v>26</v>
      </c>
      <c r="E46" s="1956">
        <v>1</v>
      </c>
      <c r="F46" s="1956">
        <v>11</v>
      </c>
      <c r="G46" s="1956">
        <v>9</v>
      </c>
      <c r="H46" s="1956">
        <v>3</v>
      </c>
      <c r="I46" s="2012">
        <v>1</v>
      </c>
      <c r="J46" s="2012">
        <v>1</v>
      </c>
      <c r="K46" s="2012"/>
      <c r="L46" s="1996">
        <v>2495</v>
      </c>
      <c r="M46" s="1996"/>
      <c r="N46" s="1996">
        <f t="shared" ref="N46:N52" si="12">O46+Q46</f>
        <v>1879</v>
      </c>
      <c r="O46" s="1996">
        <v>1464</v>
      </c>
      <c r="P46" s="2076">
        <f t="shared" si="10"/>
        <v>0.77913783927621072</v>
      </c>
      <c r="Q46" s="1996">
        <v>415</v>
      </c>
      <c r="R46" s="2076">
        <f t="shared" si="11"/>
        <v>0.22086216072378925</v>
      </c>
      <c r="S46" s="2035">
        <f t="shared" si="2"/>
        <v>16.600000000000001</v>
      </c>
      <c r="T46" s="2077"/>
      <c r="U46" s="1996">
        <f t="shared" si="5"/>
        <v>0</v>
      </c>
      <c r="V46" s="1996">
        <f t="shared" si="6"/>
        <v>0</v>
      </c>
      <c r="W46" s="1996">
        <f t="shared" si="7"/>
        <v>2495</v>
      </c>
      <c r="X46" s="2000">
        <v>2495</v>
      </c>
      <c r="Y46" s="2013">
        <v>515027</v>
      </c>
      <c r="Z46" s="2002">
        <v>42111</v>
      </c>
      <c r="AA46" s="2038" t="s">
        <v>104</v>
      </c>
      <c r="AB46" s="2069" t="s">
        <v>104</v>
      </c>
      <c r="AC46" s="1996"/>
      <c r="AE46" s="2005"/>
      <c r="AF46" s="2070"/>
      <c r="AG46" s="2070"/>
    </row>
    <row r="47" spans="1:33" s="1956" customFormat="1" x14ac:dyDescent="0.2">
      <c r="A47" s="1958">
        <v>2015032</v>
      </c>
      <c r="B47" s="1955"/>
      <c r="C47" s="1955" t="s">
        <v>126</v>
      </c>
      <c r="D47" s="1956" t="s">
        <v>26</v>
      </c>
      <c r="E47" s="1956">
        <v>1</v>
      </c>
      <c r="F47" s="1956">
        <v>12</v>
      </c>
      <c r="G47" s="1956">
        <v>10</v>
      </c>
      <c r="H47" s="1956">
        <v>3</v>
      </c>
      <c r="I47" s="2012">
        <v>1</v>
      </c>
      <c r="J47" s="2012">
        <v>1</v>
      </c>
      <c r="K47" s="2012"/>
      <c r="L47" s="1996">
        <v>2920</v>
      </c>
      <c r="M47" s="1996"/>
      <c r="N47" s="1996">
        <f t="shared" si="12"/>
        <v>1945.02</v>
      </c>
      <c r="O47" s="1996">
        <v>1482.52</v>
      </c>
      <c r="P47" s="2076">
        <f t="shared" si="10"/>
        <v>0.76221324202321827</v>
      </c>
      <c r="Q47" s="1996">
        <v>462.5</v>
      </c>
      <c r="R47" s="2076">
        <f t="shared" si="11"/>
        <v>0.23778675797678173</v>
      </c>
      <c r="S47" s="2035">
        <f t="shared" si="2"/>
        <v>18.5</v>
      </c>
      <c r="T47" s="2077"/>
      <c r="U47" s="1996">
        <f t="shared" si="5"/>
        <v>0</v>
      </c>
      <c r="V47" s="1996">
        <f t="shared" si="6"/>
        <v>0</v>
      </c>
      <c r="W47" s="1996">
        <f t="shared" si="7"/>
        <v>2920</v>
      </c>
      <c r="X47" s="2000">
        <v>2920</v>
      </c>
      <c r="Y47" s="2013">
        <v>615035</v>
      </c>
      <c r="Z47" s="2002">
        <v>42128</v>
      </c>
      <c r="AA47" s="2069" t="s">
        <v>104</v>
      </c>
      <c r="AB47" s="2069" t="s">
        <v>104</v>
      </c>
      <c r="AC47" s="1996"/>
      <c r="AE47" s="2005"/>
      <c r="AF47" s="2070"/>
      <c r="AG47" s="2070"/>
    </row>
    <row r="48" spans="1:33" s="1956" customFormat="1" x14ac:dyDescent="0.2">
      <c r="A48" s="1958">
        <v>2015033</v>
      </c>
      <c r="B48" s="1955"/>
      <c r="C48" s="1955" t="s">
        <v>131</v>
      </c>
      <c r="D48" s="1956" t="s">
        <v>26</v>
      </c>
      <c r="E48" s="1956">
        <v>1</v>
      </c>
      <c r="F48" s="1956">
        <v>8</v>
      </c>
      <c r="G48" s="1956">
        <v>5</v>
      </c>
      <c r="H48" s="1956">
        <v>3</v>
      </c>
      <c r="I48" s="2012">
        <v>1</v>
      </c>
      <c r="J48" s="2012">
        <v>1</v>
      </c>
      <c r="K48" s="2012"/>
      <c r="L48" s="1996">
        <v>3263</v>
      </c>
      <c r="M48" s="1996"/>
      <c r="N48" s="1996">
        <f t="shared" si="12"/>
        <v>1888.67</v>
      </c>
      <c r="O48" s="1996">
        <v>1479.92</v>
      </c>
      <c r="P48" s="2076">
        <f t="shared" si="10"/>
        <v>0.78357786166985233</v>
      </c>
      <c r="Q48" s="1996">
        <v>408.75</v>
      </c>
      <c r="R48" s="2076">
        <f t="shared" si="11"/>
        <v>0.21642213833014767</v>
      </c>
      <c r="S48" s="2035">
        <f t="shared" si="2"/>
        <v>16.350000000000001</v>
      </c>
      <c r="T48" s="2077"/>
      <c r="U48" s="1996">
        <f t="shared" si="5"/>
        <v>0</v>
      </c>
      <c r="V48" s="1996">
        <f t="shared" si="6"/>
        <v>0</v>
      </c>
      <c r="W48" s="1996">
        <f t="shared" si="7"/>
        <v>3263</v>
      </c>
      <c r="X48" s="2000">
        <v>2548</v>
      </c>
      <c r="Y48" s="2013">
        <v>615034</v>
      </c>
      <c r="Z48" s="2002">
        <v>42128</v>
      </c>
      <c r="AA48" s="2069" t="s">
        <v>104</v>
      </c>
      <c r="AB48" s="2069" t="s">
        <v>104</v>
      </c>
      <c r="AC48" s="1996">
        <v>715</v>
      </c>
      <c r="AD48" s="1956">
        <v>615084</v>
      </c>
      <c r="AE48" s="2005">
        <v>42181</v>
      </c>
      <c r="AF48" s="2070" t="s">
        <v>104</v>
      </c>
      <c r="AG48" s="2070" t="s">
        <v>104</v>
      </c>
    </row>
    <row r="49" spans="1:33" s="1956" customFormat="1" x14ac:dyDescent="0.2">
      <c r="A49" s="1958">
        <v>2015034</v>
      </c>
      <c r="B49" s="1955"/>
      <c r="C49" s="1955" t="s">
        <v>135</v>
      </c>
      <c r="D49" s="1956" t="s">
        <v>26</v>
      </c>
      <c r="E49" s="1956">
        <v>1</v>
      </c>
      <c r="F49" s="1956">
        <v>10</v>
      </c>
      <c r="G49" s="1956">
        <v>5</v>
      </c>
      <c r="H49" s="1956">
        <v>3</v>
      </c>
      <c r="I49" s="2012">
        <v>1</v>
      </c>
      <c r="J49" s="2012">
        <v>1</v>
      </c>
      <c r="K49" s="2012"/>
      <c r="L49" s="1996">
        <v>2010</v>
      </c>
      <c r="M49" s="1996"/>
      <c r="N49" s="1996">
        <f t="shared" si="12"/>
        <v>1403.1399999999999</v>
      </c>
      <c r="O49" s="1996">
        <v>1063.56</v>
      </c>
      <c r="P49" s="2076">
        <f t="shared" si="10"/>
        <v>0.7579856607323574</v>
      </c>
      <c r="Q49" s="1996">
        <v>339.58</v>
      </c>
      <c r="R49" s="2076">
        <f t="shared" si="11"/>
        <v>0.2420143392676426</v>
      </c>
      <c r="S49" s="2035">
        <f t="shared" si="2"/>
        <v>13.5832</v>
      </c>
      <c r="T49" s="2077"/>
      <c r="U49" s="1996">
        <f t="shared" si="5"/>
        <v>0</v>
      </c>
      <c r="V49" s="1996">
        <f t="shared" si="6"/>
        <v>0</v>
      </c>
      <c r="W49" s="1996">
        <f t="shared" si="7"/>
        <v>2010</v>
      </c>
      <c r="X49" s="2000">
        <v>2010</v>
      </c>
      <c r="Y49" s="2013">
        <v>615037</v>
      </c>
      <c r="Z49" s="2002">
        <v>42128</v>
      </c>
      <c r="AA49" s="2069" t="s">
        <v>104</v>
      </c>
      <c r="AB49" s="2069" t="s">
        <v>104</v>
      </c>
      <c r="AC49" s="1996"/>
      <c r="AE49" s="2005"/>
      <c r="AF49" s="2070"/>
      <c r="AG49" s="2070"/>
    </row>
    <row r="50" spans="1:33" s="1956" customFormat="1" x14ac:dyDescent="0.2">
      <c r="A50" s="1958">
        <v>2015035</v>
      </c>
      <c r="B50" s="1955"/>
      <c r="C50" s="1955" t="s">
        <v>136</v>
      </c>
      <c r="D50" s="1956" t="s">
        <v>26</v>
      </c>
      <c r="E50" s="1956">
        <v>15</v>
      </c>
      <c r="F50" s="1956">
        <v>120</v>
      </c>
      <c r="G50" s="1956">
        <v>75</v>
      </c>
      <c r="H50" s="1956">
        <v>45</v>
      </c>
      <c r="I50" s="2012">
        <v>1</v>
      </c>
      <c r="J50" s="2012">
        <v>1</v>
      </c>
      <c r="K50" s="2012"/>
      <c r="L50" s="1996">
        <v>31140</v>
      </c>
      <c r="M50" s="1996"/>
      <c r="N50" s="1996">
        <f t="shared" si="12"/>
        <v>20985.86</v>
      </c>
      <c r="O50" s="1996">
        <v>15837.94</v>
      </c>
      <c r="P50" s="2076">
        <f t="shared" si="10"/>
        <v>0.75469578087340716</v>
      </c>
      <c r="Q50" s="1996">
        <v>5147.92</v>
      </c>
      <c r="R50" s="2076">
        <f t="shared" si="11"/>
        <v>0.24530421912659287</v>
      </c>
      <c r="S50" s="2035">
        <f t="shared" si="2"/>
        <v>205.91679999999999</v>
      </c>
      <c r="T50" s="2077"/>
      <c r="U50" s="1996">
        <f t="shared" si="5"/>
        <v>0</v>
      </c>
      <c r="V50" s="1996">
        <f t="shared" si="6"/>
        <v>0</v>
      </c>
      <c r="W50" s="1996">
        <f t="shared" si="7"/>
        <v>31140</v>
      </c>
      <c r="X50" s="2000">
        <v>31140</v>
      </c>
      <c r="Y50" s="2013">
        <v>615038</v>
      </c>
      <c r="Z50" s="2002">
        <v>42128</v>
      </c>
      <c r="AA50" s="2069" t="s">
        <v>104</v>
      </c>
      <c r="AB50" s="2069" t="s">
        <v>104</v>
      </c>
      <c r="AC50" s="1996"/>
      <c r="AE50" s="2005"/>
      <c r="AF50" s="2070"/>
      <c r="AG50" s="2070"/>
    </row>
    <row r="51" spans="1:33" s="1956" customFormat="1" x14ac:dyDescent="0.2">
      <c r="A51" s="1958" t="s">
        <v>268</v>
      </c>
      <c r="B51" s="1955"/>
      <c r="C51" s="1955" t="s">
        <v>269</v>
      </c>
      <c r="D51" s="1956" t="s">
        <v>26</v>
      </c>
      <c r="E51" s="1956">
        <v>0</v>
      </c>
      <c r="F51" s="1956">
        <v>1</v>
      </c>
      <c r="G51" s="1956">
        <v>1</v>
      </c>
      <c r="H51" s="1956">
        <v>0</v>
      </c>
      <c r="I51" s="2012">
        <v>1</v>
      </c>
      <c r="J51" s="2012">
        <v>1</v>
      </c>
      <c r="K51" s="2012"/>
      <c r="L51" s="1996">
        <v>135</v>
      </c>
      <c r="M51" s="1996"/>
      <c r="N51" s="1996">
        <f>O51+Q51</f>
        <v>99.41</v>
      </c>
      <c r="O51" s="1996">
        <v>68.16</v>
      </c>
      <c r="P51" s="2076">
        <f>O51/N51</f>
        <v>0.68564530731314755</v>
      </c>
      <c r="Q51" s="1996">
        <v>31.25</v>
      </c>
      <c r="R51" s="2076">
        <f>Q51/N51</f>
        <v>0.31435469268685245</v>
      </c>
      <c r="S51" s="2035">
        <f t="shared" si="2"/>
        <v>1.25</v>
      </c>
      <c r="T51" s="2077"/>
      <c r="U51" s="1996">
        <f>((1-I51)*O51)+((1-J51)*Q51)</f>
        <v>0</v>
      </c>
      <c r="V51" s="1996">
        <f>L51-W51</f>
        <v>0</v>
      </c>
      <c r="W51" s="1996">
        <f>X51+AC51+AH51+AM51+AO51+AR51</f>
        <v>135</v>
      </c>
      <c r="X51" s="2000">
        <v>135</v>
      </c>
      <c r="Y51" s="2082">
        <v>615095</v>
      </c>
      <c r="Z51" s="2002">
        <v>42195</v>
      </c>
      <c r="AA51" s="2069" t="s">
        <v>104</v>
      </c>
      <c r="AB51" s="2069" t="s">
        <v>104</v>
      </c>
      <c r="AC51" s="1996"/>
      <c r="AE51" s="2005"/>
      <c r="AF51" s="2070"/>
      <c r="AG51" s="2070"/>
    </row>
    <row r="52" spans="1:33" s="1956" customFormat="1" x14ac:dyDescent="0.2">
      <c r="A52" s="1958">
        <v>2015036</v>
      </c>
      <c r="B52" s="1955"/>
      <c r="C52" s="1955" t="s">
        <v>137</v>
      </c>
      <c r="D52" s="1956" t="s">
        <v>26</v>
      </c>
      <c r="E52" s="1956">
        <v>1</v>
      </c>
      <c r="F52" s="1956">
        <v>9</v>
      </c>
      <c r="G52" s="1956">
        <v>5</v>
      </c>
      <c r="H52" s="1956">
        <v>3</v>
      </c>
      <c r="I52" s="2012">
        <v>1</v>
      </c>
      <c r="J52" s="2012">
        <v>1</v>
      </c>
      <c r="K52" s="2012"/>
      <c r="L52" s="1996">
        <v>2337</v>
      </c>
      <c r="M52" s="1996"/>
      <c r="N52" s="1996">
        <f t="shared" si="12"/>
        <v>1613.1799999999998</v>
      </c>
      <c r="O52" s="1996">
        <v>1267.3499999999999</v>
      </c>
      <c r="P52" s="2076">
        <f t="shared" si="10"/>
        <v>0.78562218723267085</v>
      </c>
      <c r="Q52" s="1996">
        <v>345.83</v>
      </c>
      <c r="R52" s="2076">
        <f t="shared" si="11"/>
        <v>0.21437781276732915</v>
      </c>
      <c r="S52" s="2035">
        <f t="shared" si="2"/>
        <v>13.8332</v>
      </c>
      <c r="T52" s="2077"/>
      <c r="U52" s="1996">
        <f t="shared" si="5"/>
        <v>0</v>
      </c>
      <c r="V52" s="1996">
        <f t="shared" si="6"/>
        <v>0</v>
      </c>
      <c r="W52" s="1996">
        <f t="shared" si="7"/>
        <v>2337</v>
      </c>
      <c r="X52" s="2000">
        <v>2337</v>
      </c>
      <c r="Y52" s="2013">
        <v>615039</v>
      </c>
      <c r="Z52" s="2002">
        <v>42132</v>
      </c>
      <c r="AA52" s="2069" t="s">
        <v>104</v>
      </c>
      <c r="AB52" s="2069" t="s">
        <v>104</v>
      </c>
      <c r="AC52" s="1996"/>
      <c r="AE52" s="2005"/>
      <c r="AF52" s="2070"/>
      <c r="AG52" s="2070"/>
    </row>
    <row r="53" spans="1:33" s="1956" customFormat="1" x14ac:dyDescent="0.2">
      <c r="A53" s="1958">
        <v>2015037</v>
      </c>
      <c r="B53" s="1955"/>
      <c r="C53" s="1955" t="s">
        <v>139</v>
      </c>
      <c r="D53" s="1956" t="s">
        <v>26</v>
      </c>
      <c r="E53" s="1956">
        <v>1</v>
      </c>
      <c r="F53" s="1956">
        <v>9</v>
      </c>
      <c r="G53" s="1956">
        <v>5</v>
      </c>
      <c r="H53" s="1956">
        <v>4</v>
      </c>
      <c r="I53" s="2012">
        <v>1</v>
      </c>
      <c r="J53" s="2012">
        <v>1</v>
      </c>
      <c r="K53" s="2012"/>
      <c r="L53" s="1996">
        <v>2536</v>
      </c>
      <c r="M53" s="1996"/>
      <c r="N53" s="1996">
        <f t="shared" ref="N53:N73" si="13">O53+Q53</f>
        <v>1700.96</v>
      </c>
      <c r="O53" s="1996">
        <v>1298.03</v>
      </c>
      <c r="P53" s="2076">
        <f t="shared" si="10"/>
        <v>0.76311612266014484</v>
      </c>
      <c r="Q53" s="1996">
        <v>402.93</v>
      </c>
      <c r="R53" s="2076">
        <f t="shared" si="11"/>
        <v>0.23688387733985514</v>
      </c>
      <c r="S53" s="2035">
        <f t="shared" si="2"/>
        <v>16.1172</v>
      </c>
      <c r="T53" s="2077"/>
      <c r="U53" s="1996">
        <f t="shared" si="5"/>
        <v>0</v>
      </c>
      <c r="V53" s="1996">
        <f t="shared" si="6"/>
        <v>0</v>
      </c>
      <c r="W53" s="1996">
        <f t="shared" si="7"/>
        <v>2536</v>
      </c>
      <c r="X53" s="2000">
        <v>2410</v>
      </c>
      <c r="Y53" s="2013">
        <v>615042</v>
      </c>
      <c r="Z53" s="2002">
        <v>42135</v>
      </c>
      <c r="AA53" s="2069" t="s">
        <v>104</v>
      </c>
      <c r="AB53" s="2069" t="s">
        <v>104</v>
      </c>
      <c r="AC53" s="1996">
        <v>126</v>
      </c>
      <c r="AD53" s="1956">
        <v>615043</v>
      </c>
      <c r="AE53" s="2005">
        <v>42142</v>
      </c>
      <c r="AF53" s="2070" t="s">
        <v>104</v>
      </c>
      <c r="AG53" s="2070" t="s">
        <v>104</v>
      </c>
    </row>
    <row r="54" spans="1:33" s="1956" customFormat="1" x14ac:dyDescent="0.2">
      <c r="A54" s="1958">
        <v>2015038</v>
      </c>
      <c r="B54" s="1955"/>
      <c r="C54" s="1955" t="s">
        <v>140</v>
      </c>
      <c r="D54" s="1956" t="s">
        <v>26</v>
      </c>
      <c r="E54" s="1956">
        <v>1</v>
      </c>
      <c r="F54" s="1956">
        <v>12</v>
      </c>
      <c r="G54" s="1956">
        <v>10</v>
      </c>
      <c r="H54" s="1956">
        <v>3</v>
      </c>
      <c r="I54" s="2012">
        <v>1</v>
      </c>
      <c r="J54" s="2012">
        <v>1</v>
      </c>
      <c r="K54" s="2012"/>
      <c r="L54" s="1996">
        <v>2637</v>
      </c>
      <c r="M54" s="1996"/>
      <c r="N54" s="1996">
        <f t="shared" si="13"/>
        <v>1950.4199999999998</v>
      </c>
      <c r="O54" s="1996">
        <v>1479.59</v>
      </c>
      <c r="P54" s="2076">
        <f t="shared" si="10"/>
        <v>0.75860071164159515</v>
      </c>
      <c r="Q54" s="1996">
        <v>470.83</v>
      </c>
      <c r="R54" s="2076">
        <f t="shared" si="11"/>
        <v>0.24139928835840488</v>
      </c>
      <c r="S54" s="2035">
        <f t="shared" si="2"/>
        <v>18.833199999999998</v>
      </c>
      <c r="T54" s="2077"/>
      <c r="U54" s="1996">
        <f t="shared" si="5"/>
        <v>0</v>
      </c>
      <c r="V54" s="1996">
        <f t="shared" si="6"/>
        <v>0</v>
      </c>
      <c r="W54" s="1996">
        <f t="shared" si="7"/>
        <v>2637</v>
      </c>
      <c r="X54" s="2000">
        <v>2637</v>
      </c>
      <c r="Y54" s="2013">
        <v>615041</v>
      </c>
      <c r="Z54" s="2002">
        <v>42135</v>
      </c>
      <c r="AA54" s="2069" t="s">
        <v>104</v>
      </c>
      <c r="AB54" s="2069" t="s">
        <v>104</v>
      </c>
      <c r="AC54" s="1996"/>
      <c r="AE54" s="2005"/>
      <c r="AF54" s="2070"/>
      <c r="AG54" s="2070"/>
    </row>
    <row r="55" spans="1:33" s="1956" customFormat="1" x14ac:dyDescent="0.2">
      <c r="A55" s="1958">
        <v>2015039</v>
      </c>
      <c r="B55" s="1955"/>
      <c r="C55" s="1955" t="s">
        <v>141</v>
      </c>
      <c r="D55" s="1956" t="s">
        <v>26</v>
      </c>
      <c r="E55" s="1956">
        <v>1</v>
      </c>
      <c r="F55" s="1956">
        <v>8</v>
      </c>
      <c r="G55" s="1956">
        <v>6</v>
      </c>
      <c r="H55" s="1956">
        <v>3</v>
      </c>
      <c r="I55" s="2012">
        <v>1</v>
      </c>
      <c r="J55" s="2012">
        <v>1</v>
      </c>
      <c r="K55" s="2012"/>
      <c r="L55" s="1996">
        <v>2096</v>
      </c>
      <c r="M55" s="1996"/>
      <c r="N55" s="1996">
        <f t="shared" si="13"/>
        <v>1418.77</v>
      </c>
      <c r="O55" s="1996">
        <v>1087.0999999999999</v>
      </c>
      <c r="P55" s="2076">
        <f t="shared" si="10"/>
        <v>0.76622708402348505</v>
      </c>
      <c r="Q55" s="1996">
        <v>331.67</v>
      </c>
      <c r="R55" s="2076">
        <f t="shared" si="11"/>
        <v>0.23377291597651489</v>
      </c>
      <c r="S55" s="2035">
        <f t="shared" si="2"/>
        <v>13.2668</v>
      </c>
      <c r="T55" s="2077"/>
      <c r="U55" s="1996">
        <f t="shared" si="5"/>
        <v>0</v>
      </c>
      <c r="V55" s="1996">
        <f t="shared" si="6"/>
        <v>0</v>
      </c>
      <c r="W55" s="1996">
        <f t="shared" si="7"/>
        <v>2096</v>
      </c>
      <c r="X55" s="2000">
        <v>2096</v>
      </c>
      <c r="Y55" s="2013">
        <v>615040</v>
      </c>
      <c r="Z55" s="2002">
        <v>42135</v>
      </c>
      <c r="AA55" s="2069" t="s">
        <v>104</v>
      </c>
      <c r="AB55" s="2069" t="s">
        <v>104</v>
      </c>
      <c r="AC55" s="1996"/>
      <c r="AE55" s="2005"/>
      <c r="AF55" s="2070"/>
      <c r="AG55" s="2070"/>
    </row>
    <row r="56" spans="1:33" s="1956" customFormat="1" x14ac:dyDescent="0.2">
      <c r="A56" s="1958">
        <v>2015040</v>
      </c>
      <c r="B56" s="1955"/>
      <c r="C56" s="1955" t="s">
        <v>142</v>
      </c>
      <c r="D56" s="1956" t="s">
        <v>26</v>
      </c>
      <c r="E56" s="1956">
        <v>1</v>
      </c>
      <c r="F56" s="1956">
        <v>8</v>
      </c>
      <c r="G56" s="1956">
        <v>5</v>
      </c>
      <c r="H56" s="1956">
        <v>4</v>
      </c>
      <c r="I56" s="2012">
        <v>1</v>
      </c>
      <c r="J56" s="2012">
        <v>1</v>
      </c>
      <c r="K56" s="2012"/>
      <c r="L56" s="1996">
        <v>2899</v>
      </c>
      <c r="M56" s="1996"/>
      <c r="N56" s="1996">
        <f t="shared" si="13"/>
        <v>1881.67</v>
      </c>
      <c r="O56" s="1996">
        <v>1457.5</v>
      </c>
      <c r="P56" s="2076">
        <f t="shared" si="10"/>
        <v>0.77457790154490425</v>
      </c>
      <c r="Q56" s="1996">
        <v>424.17</v>
      </c>
      <c r="R56" s="2076">
        <f t="shared" si="11"/>
        <v>0.22542209845509573</v>
      </c>
      <c r="S56" s="2035">
        <f t="shared" si="2"/>
        <v>16.966799999999999</v>
      </c>
      <c r="T56" s="2077"/>
      <c r="U56" s="1996">
        <f>((1-I56)*O56)+((1-J56)*Q56)</f>
        <v>0</v>
      </c>
      <c r="V56" s="1996">
        <f t="shared" si="6"/>
        <v>0</v>
      </c>
      <c r="W56" s="1996">
        <f t="shared" si="7"/>
        <v>2899</v>
      </c>
      <c r="X56" s="2000">
        <v>2899</v>
      </c>
      <c r="Y56" s="2013">
        <v>615044</v>
      </c>
      <c r="Z56" s="2002">
        <v>42142</v>
      </c>
      <c r="AA56" s="2069" t="s">
        <v>104</v>
      </c>
      <c r="AB56" s="2069" t="s">
        <v>104</v>
      </c>
      <c r="AC56" s="1996"/>
      <c r="AE56" s="2005"/>
      <c r="AF56" s="2070"/>
      <c r="AG56" s="2070"/>
    </row>
    <row r="57" spans="1:33" s="1956" customFormat="1" x14ac:dyDescent="0.2">
      <c r="A57" s="1958">
        <v>2015041</v>
      </c>
      <c r="B57" s="1955"/>
      <c r="C57" s="1955" t="s">
        <v>145</v>
      </c>
      <c r="D57" s="1956" t="s">
        <v>26</v>
      </c>
      <c r="E57" s="1956">
        <v>1</v>
      </c>
      <c r="F57" s="1956">
        <v>12</v>
      </c>
      <c r="G57" s="1956">
        <v>9</v>
      </c>
      <c r="H57" s="1956">
        <v>4</v>
      </c>
      <c r="I57" s="2012">
        <v>1</v>
      </c>
      <c r="J57" s="2012">
        <v>1</v>
      </c>
      <c r="K57" s="2012"/>
      <c r="L57" s="1996">
        <v>4187</v>
      </c>
      <c r="M57" s="1996"/>
      <c r="N57" s="1996">
        <f t="shared" si="13"/>
        <v>2572.58</v>
      </c>
      <c r="O57" s="1996">
        <v>2016.33</v>
      </c>
      <c r="P57" s="2076">
        <f t="shared" si="10"/>
        <v>0.78377737524197499</v>
      </c>
      <c r="Q57" s="1996">
        <v>556.25</v>
      </c>
      <c r="R57" s="2076">
        <f t="shared" si="11"/>
        <v>0.21622262475802503</v>
      </c>
      <c r="S57" s="2035">
        <f t="shared" si="2"/>
        <v>22.25</v>
      </c>
      <c r="T57" s="2077"/>
      <c r="U57" s="1996">
        <f t="shared" si="5"/>
        <v>0</v>
      </c>
      <c r="V57" s="1996">
        <f t="shared" si="6"/>
        <v>0</v>
      </c>
      <c r="W57" s="1996">
        <f t="shared" si="7"/>
        <v>4187</v>
      </c>
      <c r="X57" s="2000">
        <v>4187</v>
      </c>
      <c r="Y57" s="2013">
        <v>615045</v>
      </c>
      <c r="Z57" s="2002">
        <v>42142</v>
      </c>
      <c r="AA57" s="2069" t="s">
        <v>104</v>
      </c>
      <c r="AB57" s="2069" t="s">
        <v>104</v>
      </c>
      <c r="AC57" s="1996"/>
      <c r="AE57" s="2005"/>
      <c r="AF57" s="2070"/>
      <c r="AG57" s="2070"/>
    </row>
    <row r="58" spans="1:33" s="1956" customFormat="1" x14ac:dyDescent="0.2">
      <c r="A58" s="1958">
        <v>2015042</v>
      </c>
      <c r="B58" s="1955"/>
      <c r="C58" s="1955" t="s">
        <v>146</v>
      </c>
      <c r="D58" s="1956" t="s">
        <v>26</v>
      </c>
      <c r="E58" s="1956">
        <v>1</v>
      </c>
      <c r="F58" s="1956">
        <v>9</v>
      </c>
      <c r="G58" s="1956">
        <v>5</v>
      </c>
      <c r="H58" s="1956">
        <v>4</v>
      </c>
      <c r="I58" s="2012">
        <v>1</v>
      </c>
      <c r="J58" s="2012">
        <v>1</v>
      </c>
      <c r="K58" s="2012"/>
      <c r="L58" s="1996">
        <v>2972</v>
      </c>
      <c r="M58" s="1996"/>
      <c r="N58" s="1996">
        <f t="shared" si="13"/>
        <v>1956.3000000000002</v>
      </c>
      <c r="O58" s="1996">
        <v>1537.13</v>
      </c>
      <c r="P58" s="2076">
        <f t="shared" si="10"/>
        <v>0.7857332719930481</v>
      </c>
      <c r="Q58" s="1996">
        <v>419.17</v>
      </c>
      <c r="R58" s="2076">
        <f t="shared" si="11"/>
        <v>0.2142667280069519</v>
      </c>
      <c r="S58" s="2035">
        <f t="shared" si="2"/>
        <v>16.7668</v>
      </c>
      <c r="T58" s="2077"/>
      <c r="U58" s="1996">
        <f t="shared" si="5"/>
        <v>0</v>
      </c>
      <c r="V58" s="1996">
        <f t="shared" si="6"/>
        <v>0</v>
      </c>
      <c r="W58" s="1996">
        <f t="shared" si="7"/>
        <v>2972</v>
      </c>
      <c r="X58" s="2000">
        <v>2972</v>
      </c>
      <c r="Y58" s="2013">
        <v>615046</v>
      </c>
      <c r="Z58" s="2002">
        <v>42142</v>
      </c>
      <c r="AA58" s="2069" t="s">
        <v>104</v>
      </c>
      <c r="AB58" s="2069" t="s">
        <v>104</v>
      </c>
      <c r="AC58" s="1996"/>
      <c r="AE58" s="2005"/>
      <c r="AF58" s="2070"/>
      <c r="AG58" s="2070"/>
    </row>
    <row r="59" spans="1:33" s="1956" customFormat="1" x14ac:dyDescent="0.2">
      <c r="A59" s="1958">
        <v>2015043</v>
      </c>
      <c r="B59" s="1955"/>
      <c r="C59" s="1955" t="s">
        <v>147</v>
      </c>
      <c r="D59" s="1956" t="s">
        <v>26</v>
      </c>
      <c r="E59" s="1956">
        <v>1</v>
      </c>
      <c r="F59" s="1956">
        <v>8</v>
      </c>
      <c r="G59" s="1956">
        <v>5</v>
      </c>
      <c r="H59" s="1956">
        <v>3</v>
      </c>
      <c r="I59" s="2012">
        <v>1</v>
      </c>
      <c r="J59" s="2012">
        <v>1</v>
      </c>
      <c r="K59" s="2012"/>
      <c r="L59" s="1996">
        <v>2450</v>
      </c>
      <c r="M59" s="1996"/>
      <c r="N59" s="1996">
        <f t="shared" si="13"/>
        <v>1664.61</v>
      </c>
      <c r="O59" s="1996">
        <v>1313.78</v>
      </c>
      <c r="P59" s="2076">
        <f t="shared" si="10"/>
        <v>0.78924192453487607</v>
      </c>
      <c r="Q59" s="1996">
        <v>350.83</v>
      </c>
      <c r="R59" s="2076">
        <f t="shared" si="11"/>
        <v>0.21075807546512396</v>
      </c>
      <c r="S59" s="2035">
        <f t="shared" si="2"/>
        <v>14.033199999999999</v>
      </c>
      <c r="T59" s="2077"/>
      <c r="U59" s="1996">
        <f t="shared" si="5"/>
        <v>0</v>
      </c>
      <c r="V59" s="1996">
        <f t="shared" si="6"/>
        <v>0</v>
      </c>
      <c r="W59" s="1996">
        <f t="shared" si="7"/>
        <v>2450</v>
      </c>
      <c r="X59" s="2000">
        <v>2450</v>
      </c>
      <c r="Y59" s="2013">
        <v>615047</v>
      </c>
      <c r="Z59" s="2002">
        <v>42142</v>
      </c>
      <c r="AA59" s="2069" t="s">
        <v>104</v>
      </c>
      <c r="AB59" s="2069" t="s">
        <v>104</v>
      </c>
      <c r="AC59" s="1996"/>
      <c r="AE59" s="2005"/>
      <c r="AF59" s="2070"/>
      <c r="AG59" s="2070"/>
    </row>
    <row r="60" spans="1:33" s="1956" customFormat="1" x14ac:dyDescent="0.2">
      <c r="A60" s="1958">
        <v>2015044</v>
      </c>
      <c r="B60" s="1955"/>
      <c r="C60" s="1955" t="s">
        <v>148</v>
      </c>
      <c r="D60" s="1956" t="s">
        <v>26</v>
      </c>
      <c r="E60" s="1956">
        <v>1</v>
      </c>
      <c r="F60" s="1956">
        <v>8</v>
      </c>
      <c r="G60" s="1956">
        <v>5</v>
      </c>
      <c r="H60" s="1956">
        <v>3</v>
      </c>
      <c r="I60" s="2012">
        <v>1</v>
      </c>
      <c r="J60" s="2012">
        <v>1</v>
      </c>
      <c r="K60" s="2012"/>
      <c r="L60" s="1996">
        <v>2109</v>
      </c>
      <c r="M60" s="1996"/>
      <c r="N60" s="1996">
        <f t="shared" si="13"/>
        <v>1456.76</v>
      </c>
      <c r="O60" s="1996">
        <v>1106.76</v>
      </c>
      <c r="P60" s="2076">
        <f t="shared" si="10"/>
        <v>0.75974079464016031</v>
      </c>
      <c r="Q60" s="1996">
        <v>350</v>
      </c>
      <c r="R60" s="2076">
        <f t="shared" si="11"/>
        <v>0.24025920535983963</v>
      </c>
      <c r="S60" s="2035">
        <f t="shared" si="2"/>
        <v>14</v>
      </c>
      <c r="T60" s="2077"/>
      <c r="U60" s="1996">
        <f t="shared" si="5"/>
        <v>0</v>
      </c>
      <c r="V60" s="1996">
        <f t="shared" si="6"/>
        <v>0</v>
      </c>
      <c r="W60" s="1996">
        <f t="shared" si="7"/>
        <v>2109</v>
      </c>
      <c r="X60" s="2000">
        <v>2109</v>
      </c>
      <c r="Y60" s="2013">
        <v>615048</v>
      </c>
      <c r="Z60" s="2002">
        <v>42142</v>
      </c>
      <c r="AA60" s="2069" t="s">
        <v>104</v>
      </c>
      <c r="AB60" s="2069" t="s">
        <v>104</v>
      </c>
      <c r="AC60" s="1996"/>
      <c r="AE60" s="2005"/>
      <c r="AF60" s="2070"/>
      <c r="AG60" s="2070"/>
    </row>
    <row r="61" spans="1:33" s="1956" customFormat="1" x14ac:dyDescent="0.2">
      <c r="A61" s="1958">
        <v>2015045</v>
      </c>
      <c r="B61" s="1955"/>
      <c r="C61" s="1955" t="s">
        <v>149</v>
      </c>
      <c r="D61" s="1956" t="s">
        <v>26</v>
      </c>
      <c r="E61" s="1956">
        <v>1</v>
      </c>
      <c r="F61" s="1956">
        <v>8</v>
      </c>
      <c r="G61" s="1956">
        <v>5</v>
      </c>
      <c r="H61" s="1956">
        <v>3</v>
      </c>
      <c r="I61" s="2012">
        <v>1</v>
      </c>
      <c r="J61" s="2012">
        <v>1</v>
      </c>
      <c r="K61" s="2012"/>
      <c r="L61" s="1996">
        <v>2450</v>
      </c>
      <c r="M61" s="1996"/>
      <c r="N61" s="1996">
        <f t="shared" si="13"/>
        <v>1647.66</v>
      </c>
      <c r="O61" s="1996">
        <v>1304.74</v>
      </c>
      <c r="P61" s="2076">
        <f t="shared" si="10"/>
        <v>0.79187453722248524</v>
      </c>
      <c r="Q61" s="1996">
        <v>342.92</v>
      </c>
      <c r="R61" s="2076">
        <f t="shared" si="11"/>
        <v>0.20812546277751479</v>
      </c>
      <c r="S61" s="2035">
        <f t="shared" si="2"/>
        <v>13.716800000000001</v>
      </c>
      <c r="T61" s="2077"/>
      <c r="U61" s="1996">
        <f t="shared" si="5"/>
        <v>0</v>
      </c>
      <c r="V61" s="1996">
        <f t="shared" si="6"/>
        <v>0</v>
      </c>
      <c r="W61" s="1996">
        <f t="shared" si="7"/>
        <v>2450</v>
      </c>
      <c r="X61" s="2000">
        <v>2450</v>
      </c>
      <c r="Y61" s="2013">
        <v>615050</v>
      </c>
      <c r="Z61" s="2002">
        <v>42156</v>
      </c>
      <c r="AA61" s="2069" t="s">
        <v>104</v>
      </c>
      <c r="AB61" s="2069" t="s">
        <v>104</v>
      </c>
      <c r="AC61" s="1996"/>
      <c r="AE61" s="2005"/>
      <c r="AF61" s="2070"/>
      <c r="AG61" s="2070"/>
    </row>
    <row r="62" spans="1:33" s="1956" customFormat="1" x14ac:dyDescent="0.2">
      <c r="A62" s="1958">
        <v>2015046</v>
      </c>
      <c r="B62" s="1955"/>
      <c r="C62" s="1955" t="s">
        <v>150</v>
      </c>
      <c r="D62" s="1956" t="s">
        <v>26</v>
      </c>
      <c r="E62" s="1956">
        <v>1</v>
      </c>
      <c r="F62" s="1956">
        <v>9</v>
      </c>
      <c r="G62" s="1956">
        <v>6</v>
      </c>
      <c r="H62" s="1956">
        <v>2</v>
      </c>
      <c r="I62" s="2012">
        <v>1</v>
      </c>
      <c r="J62" s="2012">
        <v>1</v>
      </c>
      <c r="K62" s="2012"/>
      <c r="L62" s="1996">
        <v>2341</v>
      </c>
      <c r="M62" s="1996"/>
      <c r="N62" s="1996">
        <f t="shared" si="13"/>
        <v>1518.87</v>
      </c>
      <c r="O62" s="1996">
        <v>1201.79</v>
      </c>
      <c r="P62" s="2076">
        <f t="shared" si="10"/>
        <v>0.79123953992112561</v>
      </c>
      <c r="Q62" s="1996">
        <v>317.08</v>
      </c>
      <c r="R62" s="2076">
        <f t="shared" si="11"/>
        <v>0.20876046007887444</v>
      </c>
      <c r="S62" s="2035">
        <f t="shared" si="2"/>
        <v>12.683199999999999</v>
      </c>
      <c r="T62" s="2077"/>
      <c r="U62" s="1996">
        <f t="shared" si="5"/>
        <v>0</v>
      </c>
      <c r="V62" s="1996">
        <f t="shared" si="6"/>
        <v>0</v>
      </c>
      <c r="W62" s="1996">
        <f t="shared" si="7"/>
        <v>2341</v>
      </c>
      <c r="X62" s="2000">
        <v>2341</v>
      </c>
      <c r="Y62" s="2013">
        <v>615051</v>
      </c>
      <c r="Z62" s="2002">
        <v>42156</v>
      </c>
      <c r="AA62" s="2069" t="s">
        <v>104</v>
      </c>
      <c r="AB62" s="2069" t="s">
        <v>104</v>
      </c>
      <c r="AC62" s="1996"/>
      <c r="AE62" s="2005"/>
      <c r="AF62" s="2070"/>
      <c r="AG62" s="2070"/>
    </row>
    <row r="63" spans="1:33" s="1956" customFormat="1" x14ac:dyDescent="0.2">
      <c r="A63" s="1958">
        <v>2015047</v>
      </c>
      <c r="B63" s="1955"/>
      <c r="C63" s="1955" t="s">
        <v>151</v>
      </c>
      <c r="D63" s="1956" t="s">
        <v>26</v>
      </c>
      <c r="E63" s="1956">
        <v>1</v>
      </c>
      <c r="F63" s="1956">
        <v>8</v>
      </c>
      <c r="G63" s="1956">
        <v>4</v>
      </c>
      <c r="H63" s="1956">
        <v>3</v>
      </c>
      <c r="I63" s="2012">
        <v>1</v>
      </c>
      <c r="J63" s="2012">
        <v>1</v>
      </c>
      <c r="K63" s="2012"/>
      <c r="L63" s="1996">
        <v>2619</v>
      </c>
      <c r="M63" s="1996"/>
      <c r="N63" s="1996">
        <f t="shared" si="13"/>
        <v>1572.24</v>
      </c>
      <c r="O63" s="1996">
        <v>1282.6600000000001</v>
      </c>
      <c r="P63" s="2076">
        <f t="shared" si="10"/>
        <v>0.81581692362489189</v>
      </c>
      <c r="Q63" s="1996">
        <v>289.58</v>
      </c>
      <c r="R63" s="2076">
        <f t="shared" si="11"/>
        <v>0.18418307637510811</v>
      </c>
      <c r="S63" s="2035">
        <f t="shared" si="2"/>
        <v>11.5832</v>
      </c>
      <c r="T63" s="2077"/>
      <c r="U63" s="1996" t="s">
        <v>115</v>
      </c>
      <c r="V63" s="1996">
        <f t="shared" si="6"/>
        <v>0</v>
      </c>
      <c r="W63" s="1996">
        <f t="shared" si="7"/>
        <v>2619</v>
      </c>
      <c r="X63" s="2000">
        <v>2619</v>
      </c>
      <c r="Y63" s="2013">
        <v>615052</v>
      </c>
      <c r="Z63" s="2002">
        <v>42156</v>
      </c>
      <c r="AA63" s="2069" t="s">
        <v>104</v>
      </c>
      <c r="AB63" s="2069" t="s">
        <v>104</v>
      </c>
      <c r="AC63" s="1996"/>
      <c r="AE63" s="2005"/>
      <c r="AF63" s="2070"/>
      <c r="AG63" s="2070"/>
    </row>
    <row r="64" spans="1:33" s="1956" customFormat="1" x14ac:dyDescent="0.2">
      <c r="A64" s="1958" t="s">
        <v>289</v>
      </c>
      <c r="B64" s="1955"/>
      <c r="C64" s="1955" t="s">
        <v>290</v>
      </c>
      <c r="D64" s="1956" t="s">
        <v>26</v>
      </c>
      <c r="E64" s="1956">
        <v>0</v>
      </c>
      <c r="F64" s="1956">
        <v>0</v>
      </c>
      <c r="G64" s="1956">
        <v>0</v>
      </c>
      <c r="H64" s="1956">
        <v>0</v>
      </c>
      <c r="I64" s="2012">
        <v>1</v>
      </c>
      <c r="J64" s="2012">
        <v>0</v>
      </c>
      <c r="K64" s="2012"/>
      <c r="L64" s="1996">
        <v>142.86000000000001</v>
      </c>
      <c r="M64" s="1996"/>
      <c r="N64" s="1996">
        <f t="shared" si="13"/>
        <v>47.62</v>
      </c>
      <c r="O64" s="1996">
        <v>47.62</v>
      </c>
      <c r="P64" s="2076">
        <f t="shared" si="10"/>
        <v>1</v>
      </c>
      <c r="Q64" s="1996">
        <v>0</v>
      </c>
      <c r="R64" s="2076">
        <f t="shared" si="11"/>
        <v>0</v>
      </c>
      <c r="S64" s="2035">
        <f t="shared" si="2"/>
        <v>0</v>
      </c>
      <c r="T64" s="2077"/>
      <c r="U64" s="1996">
        <f>((1-I64)*O64)+((1-J64)*Q64)</f>
        <v>0</v>
      </c>
      <c r="V64" s="1996">
        <f>L64-W64</f>
        <v>0</v>
      </c>
      <c r="W64" s="1996">
        <f>X64+AC64+AH64+AM64+AO64+AR64</f>
        <v>142.86000000000001</v>
      </c>
      <c r="X64" s="2000">
        <v>142.86000000000001</v>
      </c>
      <c r="Y64" s="2013">
        <v>615111</v>
      </c>
      <c r="Z64" s="2002">
        <v>42200</v>
      </c>
      <c r="AA64" s="2069" t="s">
        <v>104</v>
      </c>
      <c r="AB64" s="2069"/>
      <c r="AC64" s="1996"/>
      <c r="AE64" s="2005"/>
      <c r="AF64" s="2070"/>
      <c r="AG64" s="2070"/>
    </row>
    <row r="65" spans="1:28" s="1956" customFormat="1" x14ac:dyDescent="0.2">
      <c r="A65" s="1958">
        <v>2015048</v>
      </c>
      <c r="B65" s="1955"/>
      <c r="C65" s="1955" t="s">
        <v>152</v>
      </c>
      <c r="D65" s="1956" t="s">
        <v>26</v>
      </c>
      <c r="E65" s="1956">
        <v>1</v>
      </c>
      <c r="F65" s="1956">
        <v>8</v>
      </c>
      <c r="G65" s="1956">
        <v>6</v>
      </c>
      <c r="H65" s="1956">
        <v>3</v>
      </c>
      <c r="I65" s="2012">
        <v>1</v>
      </c>
      <c r="J65" s="2012">
        <v>1</v>
      </c>
      <c r="K65" s="2012"/>
      <c r="L65" s="1996">
        <v>1784</v>
      </c>
      <c r="M65" s="1996"/>
      <c r="N65" s="1996">
        <f t="shared" si="13"/>
        <v>1354.51</v>
      </c>
      <c r="O65" s="1996">
        <v>1017.43</v>
      </c>
      <c r="P65" s="2076">
        <f t="shared" si="10"/>
        <v>0.75114247956825708</v>
      </c>
      <c r="Q65" s="1996">
        <v>337.08</v>
      </c>
      <c r="R65" s="2076">
        <f t="shared" si="11"/>
        <v>0.24885752043174283</v>
      </c>
      <c r="S65" s="2035">
        <f t="shared" si="2"/>
        <v>13.4832</v>
      </c>
      <c r="T65" s="2077"/>
      <c r="U65" s="1996">
        <f t="shared" ref="U65:U103" si="14">((1-I65)*O65)+((1-J65)*Q65)</f>
        <v>0</v>
      </c>
      <c r="V65" s="1996">
        <f t="shared" ref="V65:V103" si="15">L65-W65</f>
        <v>0</v>
      </c>
      <c r="W65" s="1996">
        <f t="shared" ref="W65:W103" si="16">X65+AC65+AH65+AM65+AO65+AR65</f>
        <v>1784</v>
      </c>
      <c r="X65" s="2000">
        <v>1784</v>
      </c>
      <c r="Y65" s="2013">
        <v>615053</v>
      </c>
      <c r="Z65" s="2002">
        <v>42156</v>
      </c>
      <c r="AA65" s="2069" t="s">
        <v>104</v>
      </c>
      <c r="AB65" s="2069" t="s">
        <v>104</v>
      </c>
    </row>
    <row r="66" spans="1:28" s="1956" customFormat="1" x14ac:dyDescent="0.2">
      <c r="A66" s="1958">
        <v>2015049</v>
      </c>
      <c r="B66" s="1955"/>
      <c r="C66" s="1955" t="s">
        <v>156</v>
      </c>
      <c r="D66" s="1956" t="s">
        <v>26</v>
      </c>
      <c r="E66" s="1956">
        <v>1</v>
      </c>
      <c r="F66" s="1956">
        <v>3</v>
      </c>
      <c r="G66" s="1956">
        <v>3</v>
      </c>
      <c r="H66" s="1956">
        <v>0</v>
      </c>
      <c r="I66" s="2012">
        <v>1</v>
      </c>
      <c r="J66" s="2012">
        <v>1</v>
      </c>
      <c r="K66" s="2012"/>
      <c r="L66" s="1996">
        <v>397</v>
      </c>
      <c r="M66" s="1996"/>
      <c r="N66" s="1996">
        <f t="shared" si="13"/>
        <v>328.4</v>
      </c>
      <c r="O66" s="1996">
        <v>237.98</v>
      </c>
      <c r="P66" s="2076">
        <f t="shared" si="10"/>
        <v>0.72466504263093789</v>
      </c>
      <c r="Q66" s="1996">
        <v>90.42</v>
      </c>
      <c r="R66" s="2076">
        <f t="shared" si="11"/>
        <v>0.27533495736906216</v>
      </c>
      <c r="S66" s="2035">
        <f t="shared" si="2"/>
        <v>3.6168</v>
      </c>
      <c r="T66" s="2077"/>
      <c r="U66" s="1996">
        <f t="shared" si="14"/>
        <v>0</v>
      </c>
      <c r="V66" s="1996">
        <f t="shared" si="15"/>
        <v>0</v>
      </c>
      <c r="W66" s="1996">
        <f t="shared" si="16"/>
        <v>397</v>
      </c>
      <c r="X66" s="2000">
        <v>397</v>
      </c>
      <c r="Y66" s="2013">
        <v>615054</v>
      </c>
      <c r="Z66" s="2002">
        <v>42156</v>
      </c>
      <c r="AA66" s="2069" t="s">
        <v>104</v>
      </c>
      <c r="AB66" s="2069" t="s">
        <v>104</v>
      </c>
    </row>
    <row r="67" spans="1:28" s="1956" customFormat="1" x14ac:dyDescent="0.2">
      <c r="A67" s="1958">
        <v>2015050</v>
      </c>
      <c r="B67" s="1955"/>
      <c r="C67" s="1955" t="s">
        <v>159</v>
      </c>
      <c r="D67" s="1956" t="s">
        <v>26</v>
      </c>
      <c r="E67" s="1956">
        <v>1</v>
      </c>
      <c r="F67" s="1956">
        <v>9</v>
      </c>
      <c r="G67" s="1956">
        <v>5</v>
      </c>
      <c r="H67" s="1956">
        <v>4</v>
      </c>
      <c r="I67" s="2012">
        <v>1</v>
      </c>
      <c r="J67" s="2012">
        <v>1</v>
      </c>
      <c r="K67" s="2012"/>
      <c r="L67" s="1996">
        <v>2647</v>
      </c>
      <c r="M67" s="1996"/>
      <c r="N67" s="1996">
        <f t="shared" si="13"/>
        <v>1730.1299999999999</v>
      </c>
      <c r="O67" s="1996">
        <v>1313.05</v>
      </c>
      <c r="P67" s="2076">
        <f t="shared" si="10"/>
        <v>0.75893140977845597</v>
      </c>
      <c r="Q67" s="1996">
        <v>417.08</v>
      </c>
      <c r="R67" s="2076">
        <f t="shared" si="11"/>
        <v>0.24106859022154406</v>
      </c>
      <c r="S67" s="2035">
        <f t="shared" si="2"/>
        <v>16.683199999999999</v>
      </c>
      <c r="T67" s="2077"/>
      <c r="U67" s="1996">
        <f t="shared" si="14"/>
        <v>0</v>
      </c>
      <c r="V67" s="1996">
        <f t="shared" si="15"/>
        <v>0</v>
      </c>
      <c r="W67" s="1996">
        <f t="shared" si="16"/>
        <v>2647</v>
      </c>
      <c r="X67" s="2000">
        <v>2647</v>
      </c>
      <c r="Y67" s="2013">
        <v>615055</v>
      </c>
      <c r="Z67" s="2002">
        <v>42156</v>
      </c>
      <c r="AA67" s="2069" t="s">
        <v>104</v>
      </c>
      <c r="AB67" s="2069" t="s">
        <v>104</v>
      </c>
    </row>
    <row r="68" spans="1:28" s="1956" customFormat="1" x14ac:dyDescent="0.2">
      <c r="A68" s="1958">
        <v>2015051</v>
      </c>
      <c r="B68" s="1955"/>
      <c r="C68" s="1955" t="s">
        <v>3591</v>
      </c>
      <c r="D68" s="1956" t="s">
        <v>26</v>
      </c>
      <c r="E68" s="1956">
        <v>1</v>
      </c>
      <c r="F68" s="1956">
        <v>12</v>
      </c>
      <c r="G68" s="1956">
        <v>5</v>
      </c>
      <c r="H68" s="1956">
        <v>2</v>
      </c>
      <c r="I68" s="2012">
        <v>1</v>
      </c>
      <c r="J68" s="2012">
        <v>1</v>
      </c>
      <c r="K68" s="2012"/>
      <c r="L68" s="1996">
        <v>2580</v>
      </c>
      <c r="M68" s="1996"/>
      <c r="N68" s="1996">
        <f t="shared" si="13"/>
        <v>2059.56</v>
      </c>
      <c r="O68" s="1996">
        <v>1208.73</v>
      </c>
      <c r="P68" s="2083">
        <f t="shared" si="10"/>
        <v>0.58688749053195832</v>
      </c>
      <c r="Q68" s="1996">
        <v>850.83</v>
      </c>
      <c r="R68" s="2083">
        <f t="shared" si="11"/>
        <v>0.41311250946804173</v>
      </c>
      <c r="S68" s="2035">
        <f t="shared" si="2"/>
        <v>34.033200000000001</v>
      </c>
      <c r="T68" s="2084"/>
      <c r="U68" s="1996">
        <f t="shared" si="14"/>
        <v>0</v>
      </c>
      <c r="V68" s="1996">
        <f t="shared" si="15"/>
        <v>0</v>
      </c>
      <c r="W68" s="1996">
        <f t="shared" si="16"/>
        <v>2580</v>
      </c>
      <c r="X68" s="2000">
        <v>2580</v>
      </c>
      <c r="Y68" s="2013">
        <v>615056</v>
      </c>
      <c r="Z68" s="2002">
        <v>42156</v>
      </c>
      <c r="AA68" s="2069" t="s">
        <v>104</v>
      </c>
      <c r="AB68" s="2069" t="s">
        <v>104</v>
      </c>
    </row>
    <row r="69" spans="1:28" s="1956" customFormat="1" x14ac:dyDescent="0.2">
      <c r="A69" s="1958" t="s">
        <v>212</v>
      </c>
      <c r="B69" s="1955"/>
      <c r="C69" s="1955" t="s">
        <v>223</v>
      </c>
      <c r="D69" s="1956" t="s">
        <v>26</v>
      </c>
      <c r="E69" s="1956">
        <v>0</v>
      </c>
      <c r="F69" s="1956">
        <v>2</v>
      </c>
      <c r="G69" s="1956">
        <v>0</v>
      </c>
      <c r="H69" s="1956">
        <v>0</v>
      </c>
      <c r="I69" s="2012">
        <v>1</v>
      </c>
      <c r="J69" s="2012">
        <v>1</v>
      </c>
      <c r="K69" s="2012"/>
      <c r="L69" s="1996">
        <v>300</v>
      </c>
      <c r="M69" s="1996"/>
      <c r="N69" s="1996">
        <f>O69+Q69</f>
        <v>280</v>
      </c>
      <c r="O69" s="1996">
        <v>195</v>
      </c>
      <c r="P69" s="2083">
        <f>O69/N69</f>
        <v>0.6964285714285714</v>
      </c>
      <c r="Q69" s="1996">
        <v>85</v>
      </c>
      <c r="R69" s="2083">
        <f>Q69/N69</f>
        <v>0.30357142857142855</v>
      </c>
      <c r="S69" s="2035">
        <f t="shared" si="2"/>
        <v>3.4</v>
      </c>
      <c r="T69" s="2084"/>
      <c r="U69" s="1996">
        <f>((1-I69)*O69)+((1-J69)*Q69)</f>
        <v>0</v>
      </c>
      <c r="V69" s="1996">
        <f>L69-W69</f>
        <v>0</v>
      </c>
      <c r="W69" s="1996">
        <f>X69+AC69+AH69+AM69+AO69+AR69</f>
        <v>300</v>
      </c>
      <c r="X69" s="2000">
        <v>300</v>
      </c>
      <c r="Y69" s="2013">
        <v>615074</v>
      </c>
      <c r="Z69" s="2002">
        <v>42167</v>
      </c>
      <c r="AA69" s="2069" t="s">
        <v>104</v>
      </c>
      <c r="AB69" s="2069" t="s">
        <v>104</v>
      </c>
    </row>
    <row r="70" spans="1:28" s="1956" customFormat="1" x14ac:dyDescent="0.2">
      <c r="A70" s="1958">
        <v>2015052</v>
      </c>
      <c r="B70" s="1955"/>
      <c r="C70" s="1955" t="s">
        <v>168</v>
      </c>
      <c r="D70" s="1956" t="s">
        <v>26</v>
      </c>
      <c r="E70" s="1956">
        <v>1</v>
      </c>
      <c r="F70" s="1956">
        <v>8</v>
      </c>
      <c r="G70" s="1956">
        <v>5</v>
      </c>
      <c r="H70" s="1956">
        <v>3</v>
      </c>
      <c r="I70" s="2012">
        <v>1</v>
      </c>
      <c r="J70" s="2012">
        <v>1</v>
      </c>
      <c r="K70" s="2012"/>
      <c r="L70" s="1996">
        <v>2001</v>
      </c>
      <c r="M70" s="1996"/>
      <c r="N70" s="1996">
        <f t="shared" si="13"/>
        <v>1449.73</v>
      </c>
      <c r="O70" s="1996">
        <v>1100.25</v>
      </c>
      <c r="P70" s="2076">
        <f t="shared" si="10"/>
        <v>0.75893442227173336</v>
      </c>
      <c r="Q70" s="1996">
        <v>349.48</v>
      </c>
      <c r="R70" s="2076">
        <f t="shared" si="11"/>
        <v>0.24106557772826664</v>
      </c>
      <c r="S70" s="2035">
        <f t="shared" si="2"/>
        <v>13.979200000000001</v>
      </c>
      <c r="T70" s="2077"/>
      <c r="U70" s="1996">
        <f t="shared" si="14"/>
        <v>0</v>
      </c>
      <c r="V70" s="1996">
        <f t="shared" si="15"/>
        <v>0</v>
      </c>
      <c r="W70" s="1996">
        <f t="shared" si="16"/>
        <v>2001</v>
      </c>
      <c r="X70" s="2000">
        <v>2001</v>
      </c>
      <c r="Y70" s="2013">
        <v>615057</v>
      </c>
      <c r="Z70" s="2002">
        <v>42157</v>
      </c>
      <c r="AA70" s="2069" t="s">
        <v>104</v>
      </c>
      <c r="AB70" s="2069" t="s">
        <v>104</v>
      </c>
    </row>
    <row r="71" spans="1:28" s="1956" customFormat="1" x14ac:dyDescent="0.2">
      <c r="A71" s="1958" t="s">
        <v>258</v>
      </c>
      <c r="B71" s="1955"/>
      <c r="C71" s="1955" t="s">
        <v>265</v>
      </c>
      <c r="D71" s="1956" t="s">
        <v>26</v>
      </c>
      <c r="E71" s="1956">
        <v>0</v>
      </c>
      <c r="F71" s="1956">
        <v>0</v>
      </c>
      <c r="G71" s="1956">
        <v>0</v>
      </c>
      <c r="H71" s="1956">
        <v>0</v>
      </c>
      <c r="I71" s="2012">
        <v>1</v>
      </c>
      <c r="J71" s="2012">
        <v>1</v>
      </c>
      <c r="K71" s="2012"/>
      <c r="L71" s="1996">
        <v>1025.8399999999999</v>
      </c>
      <c r="M71" s="1996"/>
      <c r="N71" s="1996">
        <f t="shared" si="13"/>
        <v>649.41999999999996</v>
      </c>
      <c r="O71" s="1996">
        <v>649.41999999999996</v>
      </c>
      <c r="P71" s="2076">
        <f t="shared" si="10"/>
        <v>1</v>
      </c>
      <c r="Q71" s="1996">
        <v>0</v>
      </c>
      <c r="R71" s="2076">
        <f t="shared" si="11"/>
        <v>0</v>
      </c>
      <c r="S71" s="2035">
        <f t="shared" ref="S71:S134" si="17">Q71/$S$1</f>
        <v>0</v>
      </c>
      <c r="T71" s="2077"/>
      <c r="U71" s="1996">
        <f>((1-I71)*O71)+((1-J71)*Q71)</f>
        <v>0</v>
      </c>
      <c r="V71" s="1996">
        <f>L71-W71</f>
        <v>0</v>
      </c>
      <c r="W71" s="1996">
        <f>X71+AC71+AH71+AM71+AO71+AR71</f>
        <v>1025.8399999999999</v>
      </c>
      <c r="X71" s="2000">
        <v>1025.8399999999999</v>
      </c>
      <c r="Y71" s="2013">
        <v>615112</v>
      </c>
      <c r="Z71" s="2002">
        <v>42200</v>
      </c>
      <c r="AA71" s="2069" t="s">
        <v>104</v>
      </c>
      <c r="AB71" s="2069"/>
    </row>
    <row r="72" spans="1:28" s="1956" customFormat="1" x14ac:dyDescent="0.2">
      <c r="A72" s="1958">
        <v>2015053</v>
      </c>
      <c r="B72" s="1955"/>
      <c r="C72" s="1955" t="s">
        <v>169</v>
      </c>
      <c r="D72" s="1956" t="s">
        <v>26</v>
      </c>
      <c r="E72" s="1956">
        <v>1</v>
      </c>
      <c r="F72" s="1956">
        <v>8</v>
      </c>
      <c r="G72" s="1956">
        <v>5</v>
      </c>
      <c r="H72" s="1956">
        <v>3</v>
      </c>
      <c r="I72" s="2012">
        <v>1</v>
      </c>
      <c r="J72" s="2012">
        <v>1</v>
      </c>
      <c r="K72" s="2012"/>
      <c r="L72" s="1996">
        <v>2109</v>
      </c>
      <c r="M72" s="1996"/>
      <c r="N72" s="1996">
        <f t="shared" si="13"/>
        <v>1436.43</v>
      </c>
      <c r="O72" s="1996">
        <v>1091.01</v>
      </c>
      <c r="P72" s="2076">
        <f t="shared" si="10"/>
        <v>0.7595288318957415</v>
      </c>
      <c r="Q72" s="1996">
        <v>345.42</v>
      </c>
      <c r="R72" s="2076">
        <f t="shared" si="11"/>
        <v>0.24047116810425848</v>
      </c>
      <c r="S72" s="2035">
        <f t="shared" si="17"/>
        <v>13.816800000000001</v>
      </c>
      <c r="T72" s="2077"/>
      <c r="U72" s="1996">
        <f t="shared" si="14"/>
        <v>0</v>
      </c>
      <c r="V72" s="1996">
        <f t="shared" si="15"/>
        <v>0</v>
      </c>
      <c r="W72" s="1996">
        <f t="shared" si="16"/>
        <v>2109</v>
      </c>
      <c r="X72" s="2000">
        <v>2109</v>
      </c>
      <c r="Y72" s="2013">
        <v>615058</v>
      </c>
      <c r="Z72" s="2002">
        <v>42157</v>
      </c>
      <c r="AA72" s="2069" t="s">
        <v>104</v>
      </c>
      <c r="AB72" s="2069" t="s">
        <v>104</v>
      </c>
    </row>
    <row r="73" spans="1:28" s="1956" customFormat="1" x14ac:dyDescent="0.2">
      <c r="A73" s="1958">
        <v>2015054</v>
      </c>
      <c r="B73" s="1955"/>
      <c r="C73" s="1955" t="s">
        <v>170</v>
      </c>
      <c r="D73" s="1956" t="s">
        <v>26</v>
      </c>
      <c r="E73" s="1956">
        <v>0</v>
      </c>
      <c r="F73" s="1956">
        <v>0</v>
      </c>
      <c r="G73" s="1956">
        <v>0</v>
      </c>
      <c r="H73" s="1956">
        <v>0</v>
      </c>
      <c r="I73" s="2012">
        <v>1</v>
      </c>
      <c r="J73" s="2012">
        <v>1</v>
      </c>
      <c r="K73" s="2012"/>
      <c r="L73" s="1996">
        <v>123</v>
      </c>
      <c r="M73" s="1996"/>
      <c r="N73" s="1996">
        <f t="shared" si="13"/>
        <v>61.32</v>
      </c>
      <c r="O73" s="1996">
        <v>61.32</v>
      </c>
      <c r="Q73" s="1996">
        <v>0</v>
      </c>
      <c r="S73" s="2035">
        <f t="shared" si="17"/>
        <v>0</v>
      </c>
      <c r="T73" s="2036"/>
      <c r="U73" s="1996">
        <f t="shared" si="14"/>
        <v>0</v>
      </c>
      <c r="V73" s="1996">
        <f t="shared" si="15"/>
        <v>0</v>
      </c>
      <c r="W73" s="1996">
        <f t="shared" si="16"/>
        <v>123</v>
      </c>
      <c r="X73" s="2000">
        <v>123</v>
      </c>
      <c r="Y73" s="2013">
        <v>615062</v>
      </c>
      <c r="Z73" s="2002">
        <v>42160</v>
      </c>
      <c r="AA73" s="2069" t="s">
        <v>104</v>
      </c>
      <c r="AB73" s="2069" t="s">
        <v>104</v>
      </c>
    </row>
    <row r="74" spans="1:28" s="1956" customFormat="1" x14ac:dyDescent="0.2">
      <c r="A74" s="1958" t="s">
        <v>171</v>
      </c>
      <c r="B74" s="1955"/>
      <c r="C74" s="1955" t="s">
        <v>175</v>
      </c>
      <c r="D74" s="1956" t="s">
        <v>26</v>
      </c>
      <c r="E74" s="1956">
        <v>0</v>
      </c>
      <c r="F74" s="1956">
        <v>0</v>
      </c>
      <c r="G74" s="1956">
        <v>0</v>
      </c>
      <c r="H74" s="1956">
        <v>0</v>
      </c>
      <c r="I74" s="2012">
        <v>1</v>
      </c>
      <c r="J74" s="2012">
        <v>1</v>
      </c>
      <c r="K74" s="2012"/>
      <c r="L74" s="1996">
        <v>105</v>
      </c>
      <c r="M74" s="1996"/>
      <c r="N74" s="1996">
        <f t="shared" ref="N74:N95" si="18">O74+Q74</f>
        <v>45</v>
      </c>
      <c r="O74" s="1996">
        <v>20</v>
      </c>
      <c r="Q74" s="1996">
        <v>25</v>
      </c>
      <c r="S74" s="2035">
        <f t="shared" si="17"/>
        <v>1</v>
      </c>
      <c r="T74" s="2036"/>
      <c r="U74" s="1996">
        <f>((1-I74)*O74)+((1-J74)*Q74)</f>
        <v>0</v>
      </c>
      <c r="V74" s="1996">
        <f>L74-W74</f>
        <v>0</v>
      </c>
      <c r="W74" s="1996">
        <f>X74+AC74+AH74+AM74+AO74+AR74</f>
        <v>105</v>
      </c>
      <c r="X74" s="2000">
        <v>105</v>
      </c>
      <c r="Y74" s="2013">
        <v>615063</v>
      </c>
      <c r="Z74" s="2002">
        <v>42160</v>
      </c>
      <c r="AA74" s="2069" t="s">
        <v>104</v>
      </c>
      <c r="AB74" s="2069" t="s">
        <v>104</v>
      </c>
    </row>
    <row r="75" spans="1:28" s="1956" customFormat="1" x14ac:dyDescent="0.2">
      <c r="A75" s="1958" t="s">
        <v>172</v>
      </c>
      <c r="B75" s="1955"/>
      <c r="C75" s="1955" t="s">
        <v>173</v>
      </c>
      <c r="D75" s="1956" t="s">
        <v>26</v>
      </c>
      <c r="E75" s="1956">
        <v>0</v>
      </c>
      <c r="F75" s="1956">
        <v>0</v>
      </c>
      <c r="G75" s="1956">
        <v>0</v>
      </c>
      <c r="H75" s="1956">
        <v>0</v>
      </c>
      <c r="I75" s="2012">
        <v>1</v>
      </c>
      <c r="J75" s="2012">
        <v>1</v>
      </c>
      <c r="K75" s="2012"/>
      <c r="L75" s="1996">
        <v>50.64</v>
      </c>
      <c r="M75" s="1996"/>
      <c r="N75" s="1996">
        <f t="shared" si="18"/>
        <v>25.32</v>
      </c>
      <c r="O75" s="1996">
        <v>25.32</v>
      </c>
      <c r="Q75" s="1996">
        <v>0</v>
      </c>
      <c r="S75" s="2035">
        <f t="shared" si="17"/>
        <v>0</v>
      </c>
      <c r="T75" s="2036"/>
      <c r="U75" s="1996">
        <f>((1-I75)*O75)+((1-J75)*Q75)</f>
        <v>0</v>
      </c>
      <c r="V75" s="1996">
        <f>L75-W75</f>
        <v>0</v>
      </c>
      <c r="W75" s="1996">
        <f>X75+AC75+AH75+AM75+AO75+AR75</f>
        <v>50.64</v>
      </c>
      <c r="X75" s="2000">
        <v>50.64</v>
      </c>
      <c r="Y75" s="2013">
        <v>615064</v>
      </c>
      <c r="Z75" s="2002">
        <v>42160</v>
      </c>
      <c r="AA75" s="2069" t="s">
        <v>104</v>
      </c>
      <c r="AB75" s="2069" t="s">
        <v>104</v>
      </c>
    </row>
    <row r="76" spans="1:28" s="1956" customFormat="1" x14ac:dyDescent="0.2">
      <c r="A76" s="1958" t="s">
        <v>243</v>
      </c>
      <c r="B76" s="1955"/>
      <c r="C76" s="1955" t="s">
        <v>244</v>
      </c>
      <c r="D76" s="1956" t="s">
        <v>26</v>
      </c>
      <c r="E76" s="1956">
        <v>0</v>
      </c>
      <c r="F76" s="1956">
        <v>0</v>
      </c>
      <c r="G76" s="1956">
        <v>0</v>
      </c>
      <c r="H76" s="1956">
        <v>0</v>
      </c>
      <c r="I76" s="2012">
        <v>1</v>
      </c>
      <c r="J76" s="2012">
        <v>0</v>
      </c>
      <c r="K76" s="2012"/>
      <c r="L76" s="1996">
        <v>50.64</v>
      </c>
      <c r="M76" s="1996"/>
      <c r="N76" s="1996">
        <f t="shared" si="18"/>
        <v>25.32</v>
      </c>
      <c r="O76" s="1996">
        <v>25.32</v>
      </c>
      <c r="Q76" s="1996">
        <v>0</v>
      </c>
      <c r="S76" s="2035">
        <f t="shared" si="17"/>
        <v>0</v>
      </c>
      <c r="T76" s="2036"/>
      <c r="U76" s="1996">
        <f>((1-I76)*O76)+((1-J76)*Q76)</f>
        <v>0</v>
      </c>
      <c r="V76" s="1996">
        <f>L76-W76</f>
        <v>0</v>
      </c>
      <c r="W76" s="1996">
        <f>X76+AC76+AH76+AM76+AO76+AR76</f>
        <v>50.64</v>
      </c>
      <c r="X76" s="2000">
        <v>50.64</v>
      </c>
      <c r="Y76" s="2013">
        <v>615080</v>
      </c>
      <c r="Z76" s="2002">
        <v>42179</v>
      </c>
      <c r="AA76" s="2069" t="s">
        <v>104</v>
      </c>
      <c r="AB76" s="2069" t="s">
        <v>104</v>
      </c>
    </row>
    <row r="77" spans="1:28" s="1956" customFormat="1" x14ac:dyDescent="0.2">
      <c r="A77" s="1958">
        <v>2015055</v>
      </c>
      <c r="B77" s="1955"/>
      <c r="C77" s="1955" t="s">
        <v>177</v>
      </c>
      <c r="D77" s="1956" t="s">
        <v>26</v>
      </c>
      <c r="E77" s="1956">
        <v>1</v>
      </c>
      <c r="F77" s="1956">
        <v>8</v>
      </c>
      <c r="G77" s="1956">
        <v>5</v>
      </c>
      <c r="H77" s="1956">
        <v>3</v>
      </c>
      <c r="I77" s="2012">
        <v>1</v>
      </c>
      <c r="J77" s="2012">
        <v>1</v>
      </c>
      <c r="K77" s="2012"/>
      <c r="L77" s="1996">
        <v>2109</v>
      </c>
      <c r="M77" s="1996"/>
      <c r="N77" s="1996">
        <f t="shared" si="18"/>
        <v>1445.49</v>
      </c>
      <c r="O77" s="1996">
        <v>1097.99</v>
      </c>
      <c r="P77" s="2076">
        <f t="shared" ref="P77:P95" si="19">O77/N77</f>
        <v>0.75959709164366407</v>
      </c>
      <c r="Q77" s="1996">
        <v>347.5</v>
      </c>
      <c r="R77" s="2076">
        <f t="shared" ref="R77:R95" si="20">Q77/N77</f>
        <v>0.2404029083563359</v>
      </c>
      <c r="S77" s="2035">
        <f t="shared" si="17"/>
        <v>13.9</v>
      </c>
      <c r="T77" s="2077"/>
      <c r="U77" s="1996">
        <f t="shared" si="14"/>
        <v>0</v>
      </c>
      <c r="V77" s="1996">
        <f t="shared" si="15"/>
        <v>0</v>
      </c>
      <c r="W77" s="1996">
        <f t="shared" si="16"/>
        <v>2109</v>
      </c>
      <c r="X77" s="2000">
        <v>2109</v>
      </c>
      <c r="Y77" s="2013">
        <v>615059</v>
      </c>
      <c r="Z77" s="2002">
        <v>42157</v>
      </c>
      <c r="AA77" s="2069" t="s">
        <v>104</v>
      </c>
      <c r="AB77" s="2069" t="s">
        <v>104</v>
      </c>
    </row>
    <row r="78" spans="1:28" s="1956" customFormat="1" x14ac:dyDescent="0.2">
      <c r="A78" s="1958">
        <v>2015056</v>
      </c>
      <c r="B78" s="1955"/>
      <c r="C78" s="1955" t="s">
        <v>178</v>
      </c>
      <c r="D78" s="1956" t="s">
        <v>26</v>
      </c>
      <c r="E78" s="1956">
        <v>1</v>
      </c>
      <c r="F78" s="1956">
        <v>8</v>
      </c>
      <c r="G78" s="1956">
        <v>5</v>
      </c>
      <c r="H78" s="1956">
        <v>3</v>
      </c>
      <c r="I78" s="2012">
        <v>1</v>
      </c>
      <c r="J78" s="2012">
        <v>1</v>
      </c>
      <c r="K78" s="2012"/>
      <c r="L78" s="1996">
        <v>2745</v>
      </c>
      <c r="M78" s="1996"/>
      <c r="N78" s="1996">
        <f t="shared" si="18"/>
        <v>1794.6000000000001</v>
      </c>
      <c r="O78" s="1996">
        <v>1394.18</v>
      </c>
      <c r="P78" s="2076">
        <f t="shared" si="19"/>
        <v>0.77687506965340458</v>
      </c>
      <c r="Q78" s="1996">
        <v>400.42</v>
      </c>
      <c r="R78" s="2076">
        <f t="shared" si="20"/>
        <v>0.22312493034659533</v>
      </c>
      <c r="S78" s="2035">
        <f t="shared" si="17"/>
        <v>16.0168</v>
      </c>
      <c r="T78" s="2077"/>
      <c r="U78" s="1996">
        <f t="shared" si="14"/>
        <v>0</v>
      </c>
      <c r="V78" s="1996">
        <f t="shared" si="15"/>
        <v>0</v>
      </c>
      <c r="W78" s="1996">
        <f t="shared" si="16"/>
        <v>2745</v>
      </c>
      <c r="X78" s="2000">
        <v>2745</v>
      </c>
      <c r="Y78" s="2013">
        <v>615060</v>
      </c>
      <c r="Z78" s="2002">
        <v>42157</v>
      </c>
      <c r="AA78" s="2069" t="s">
        <v>104</v>
      </c>
      <c r="AB78" s="2069" t="s">
        <v>104</v>
      </c>
    </row>
    <row r="79" spans="1:28" s="1956" customFormat="1" x14ac:dyDescent="0.2">
      <c r="A79" s="1958">
        <v>2015057</v>
      </c>
      <c r="B79" s="1955"/>
      <c r="C79" s="1955" t="s">
        <v>179</v>
      </c>
      <c r="D79" s="1956" t="s">
        <v>26</v>
      </c>
      <c r="E79" s="1956">
        <v>10</v>
      </c>
      <c r="F79" s="1956">
        <v>80</v>
      </c>
      <c r="G79" s="1956">
        <v>50</v>
      </c>
      <c r="H79" s="1956">
        <v>30</v>
      </c>
      <c r="I79" s="2012">
        <v>1</v>
      </c>
      <c r="J79" s="2012">
        <v>1</v>
      </c>
      <c r="K79" s="2012"/>
      <c r="L79" s="1996">
        <v>20660</v>
      </c>
      <c r="M79" s="1996"/>
      <c r="N79" s="1996">
        <f t="shared" si="18"/>
        <v>14295.19</v>
      </c>
      <c r="O79" s="1996">
        <v>10820.19</v>
      </c>
      <c r="P79" s="2076">
        <f t="shared" si="19"/>
        <v>0.75691124077399463</v>
      </c>
      <c r="Q79" s="1996">
        <v>3475</v>
      </c>
      <c r="R79" s="2076">
        <f t="shared" si="20"/>
        <v>0.24308875922600537</v>
      </c>
      <c r="S79" s="2035">
        <f t="shared" si="17"/>
        <v>139</v>
      </c>
      <c r="T79" s="2077"/>
      <c r="U79" s="1996">
        <f t="shared" si="14"/>
        <v>0</v>
      </c>
      <c r="V79" s="1996">
        <f t="shared" si="15"/>
        <v>0</v>
      </c>
      <c r="W79" s="1996">
        <f t="shared" si="16"/>
        <v>20660</v>
      </c>
      <c r="X79" s="2000">
        <v>20660</v>
      </c>
      <c r="Y79" s="2013">
        <v>615061</v>
      </c>
      <c r="Z79" s="2002">
        <v>42157</v>
      </c>
      <c r="AA79" s="2069" t="s">
        <v>104</v>
      </c>
      <c r="AB79" s="2069" t="s">
        <v>104</v>
      </c>
    </row>
    <row r="80" spans="1:28" s="1956" customFormat="1" x14ac:dyDescent="0.2">
      <c r="A80" s="1958" t="s">
        <v>273</v>
      </c>
      <c r="B80" s="1955"/>
      <c r="C80" s="1955" t="s">
        <v>291</v>
      </c>
      <c r="D80" s="1956" t="s">
        <v>26</v>
      </c>
      <c r="E80" s="1956">
        <v>0</v>
      </c>
      <c r="F80" s="1956">
        <v>0</v>
      </c>
      <c r="G80" s="1956">
        <v>0</v>
      </c>
      <c r="H80" s="1956">
        <v>0</v>
      </c>
      <c r="I80" s="2012">
        <v>1</v>
      </c>
      <c r="J80" s="2012">
        <v>1</v>
      </c>
      <c r="K80" s="2012"/>
      <c r="L80" s="1996">
        <v>1934.4</v>
      </c>
      <c r="M80" s="1996"/>
      <c r="N80" s="1996">
        <f t="shared" si="18"/>
        <v>756.2</v>
      </c>
      <c r="O80" s="1996">
        <v>581.20000000000005</v>
      </c>
      <c r="P80" s="2076">
        <f t="shared" si="19"/>
        <v>0.76857974080930969</v>
      </c>
      <c r="Q80" s="1996">
        <v>175</v>
      </c>
      <c r="R80" s="2076">
        <f t="shared" si="20"/>
        <v>0.23142025919069029</v>
      </c>
      <c r="S80" s="2035">
        <f t="shared" si="17"/>
        <v>7</v>
      </c>
      <c r="T80" s="2077"/>
      <c r="U80" s="1996">
        <f>((1-I80)*O80)+((1-J80)*Q80)</f>
        <v>0</v>
      </c>
      <c r="V80" s="1996">
        <f>L80-W80</f>
        <v>0</v>
      </c>
      <c r="W80" s="1996">
        <f>X80+AC80+AH80+AM80+AO80+AR80</f>
        <v>1934.4</v>
      </c>
      <c r="X80" s="2000">
        <v>1934.4</v>
      </c>
      <c r="Y80" s="2013">
        <v>615113</v>
      </c>
      <c r="Z80" s="2002">
        <v>42200</v>
      </c>
      <c r="AA80" s="2069" t="s">
        <v>104</v>
      </c>
      <c r="AB80" s="2069"/>
    </row>
    <row r="81" spans="1:33" s="1956" customFormat="1" x14ac:dyDescent="0.2">
      <c r="A81" s="1958">
        <v>2015058</v>
      </c>
      <c r="B81" s="1955"/>
      <c r="C81" s="1955" t="s">
        <v>191</v>
      </c>
      <c r="D81" s="1956" t="s">
        <v>26</v>
      </c>
      <c r="E81" s="1956">
        <v>0</v>
      </c>
      <c r="F81" s="1956">
        <v>1</v>
      </c>
      <c r="G81" s="1956">
        <v>0</v>
      </c>
      <c r="H81" s="1956">
        <v>1</v>
      </c>
      <c r="I81" s="2012">
        <v>1</v>
      </c>
      <c r="J81" s="2012">
        <v>1</v>
      </c>
      <c r="K81" s="2012"/>
      <c r="L81" s="1996">
        <v>450</v>
      </c>
      <c r="M81" s="1996"/>
      <c r="N81" s="1996">
        <f t="shared" si="18"/>
        <v>298.43</v>
      </c>
      <c r="O81" s="1996">
        <v>228.85</v>
      </c>
      <c r="P81" s="2076">
        <f t="shared" si="19"/>
        <v>0.76684649666588478</v>
      </c>
      <c r="Q81" s="1996">
        <v>69.58</v>
      </c>
      <c r="R81" s="2076">
        <f t="shared" si="20"/>
        <v>0.23315350333411519</v>
      </c>
      <c r="S81" s="2035">
        <f t="shared" si="17"/>
        <v>2.7831999999999999</v>
      </c>
      <c r="T81" s="2077"/>
      <c r="U81" s="1996">
        <f t="shared" si="14"/>
        <v>0</v>
      </c>
      <c r="V81" s="1996">
        <f t="shared" si="15"/>
        <v>0</v>
      </c>
      <c r="W81" s="1996">
        <f t="shared" si="16"/>
        <v>450</v>
      </c>
      <c r="X81" s="2000">
        <v>450</v>
      </c>
      <c r="Y81" s="2013">
        <v>615065</v>
      </c>
      <c r="Z81" s="2002">
        <v>42160</v>
      </c>
      <c r="AA81" s="2069" t="s">
        <v>104</v>
      </c>
      <c r="AB81" s="2069" t="s">
        <v>104</v>
      </c>
      <c r="AC81" s="1996"/>
      <c r="AE81" s="2005"/>
      <c r="AF81" s="2070"/>
      <c r="AG81" s="2070"/>
    </row>
    <row r="82" spans="1:33" s="1956" customFormat="1" x14ac:dyDescent="0.2">
      <c r="A82" s="1958">
        <v>2015059</v>
      </c>
      <c r="B82" s="1955"/>
      <c r="C82" s="1955" t="s">
        <v>192</v>
      </c>
      <c r="D82" s="1956" t="s">
        <v>26</v>
      </c>
      <c r="E82" s="1956">
        <v>1</v>
      </c>
      <c r="F82" s="1956">
        <v>8</v>
      </c>
      <c r="G82" s="1956">
        <v>5</v>
      </c>
      <c r="H82" s="1956">
        <v>3</v>
      </c>
      <c r="I82" s="2012">
        <v>1</v>
      </c>
      <c r="J82" s="2012">
        <v>1</v>
      </c>
      <c r="K82" s="2012"/>
      <c r="L82" s="1996">
        <v>2401</v>
      </c>
      <c r="M82" s="1996"/>
      <c r="N82" s="1996">
        <f t="shared" si="18"/>
        <v>1630.5500000000002</v>
      </c>
      <c r="O82" s="1996">
        <v>1281.3800000000001</v>
      </c>
      <c r="P82" s="2076">
        <f t="shared" si="19"/>
        <v>0.78585753273435344</v>
      </c>
      <c r="Q82" s="1996">
        <v>349.17</v>
      </c>
      <c r="R82" s="2076">
        <f t="shared" si="20"/>
        <v>0.21414246726564654</v>
      </c>
      <c r="S82" s="2035">
        <f t="shared" si="17"/>
        <v>13.966800000000001</v>
      </c>
      <c r="T82" s="2077"/>
      <c r="U82" s="1996">
        <f t="shared" si="14"/>
        <v>0</v>
      </c>
      <c r="V82" s="1996">
        <f t="shared" si="15"/>
        <v>0</v>
      </c>
      <c r="W82" s="1996">
        <f t="shared" si="16"/>
        <v>2401</v>
      </c>
      <c r="X82" s="2000">
        <v>2401</v>
      </c>
      <c r="Y82" s="2013">
        <v>615066</v>
      </c>
      <c r="Z82" s="2002">
        <v>42160</v>
      </c>
      <c r="AA82" s="2069" t="s">
        <v>104</v>
      </c>
      <c r="AB82" s="2069" t="s">
        <v>104</v>
      </c>
      <c r="AC82" s="1996"/>
      <c r="AE82" s="2005"/>
      <c r="AF82" s="2070"/>
      <c r="AG82" s="2070"/>
    </row>
    <row r="83" spans="1:33" s="1956" customFormat="1" x14ac:dyDescent="0.2">
      <c r="A83" s="1958">
        <v>2015060</v>
      </c>
      <c r="B83" s="1955"/>
      <c r="C83" s="1955" t="s">
        <v>193</v>
      </c>
      <c r="D83" s="1956" t="s">
        <v>26</v>
      </c>
      <c r="E83" s="1956">
        <v>1</v>
      </c>
      <c r="F83" s="1956">
        <v>9</v>
      </c>
      <c r="G83" s="1956">
        <v>5</v>
      </c>
      <c r="H83" s="1956">
        <v>4</v>
      </c>
      <c r="I83" s="2012">
        <v>1</v>
      </c>
      <c r="J83" s="2012">
        <v>1</v>
      </c>
      <c r="K83" s="2012"/>
      <c r="L83" s="1996">
        <v>2489</v>
      </c>
      <c r="M83" s="1996"/>
      <c r="N83" s="1996">
        <f t="shared" si="18"/>
        <v>1648.52</v>
      </c>
      <c r="O83" s="1996">
        <v>1275.5999999999999</v>
      </c>
      <c r="P83" s="2076">
        <f t="shared" si="19"/>
        <v>0.77378497076165287</v>
      </c>
      <c r="Q83" s="1996">
        <v>372.92</v>
      </c>
      <c r="R83" s="2076">
        <f t="shared" si="20"/>
        <v>0.22621502923834713</v>
      </c>
      <c r="S83" s="2035">
        <f t="shared" si="17"/>
        <v>14.9168</v>
      </c>
      <c r="T83" s="2077"/>
      <c r="U83" s="1996">
        <f t="shared" si="14"/>
        <v>0</v>
      </c>
      <c r="V83" s="1996">
        <f t="shared" si="15"/>
        <v>0</v>
      </c>
      <c r="W83" s="1996">
        <f t="shared" si="16"/>
        <v>2489</v>
      </c>
      <c r="X83" s="2000">
        <v>2489</v>
      </c>
      <c r="Y83" s="2013">
        <v>615067</v>
      </c>
      <c r="Z83" s="2002">
        <v>42160</v>
      </c>
      <c r="AA83" s="2069" t="s">
        <v>104</v>
      </c>
      <c r="AB83" s="2069" t="s">
        <v>104</v>
      </c>
      <c r="AC83" s="1996"/>
      <c r="AE83" s="2005"/>
      <c r="AF83" s="2070"/>
      <c r="AG83" s="2070"/>
    </row>
    <row r="84" spans="1:33" s="1956" customFormat="1" x14ac:dyDescent="0.2">
      <c r="A84" s="1958">
        <v>2015061</v>
      </c>
      <c r="B84" s="1955"/>
      <c r="C84" s="1955" t="s">
        <v>198</v>
      </c>
      <c r="D84" s="1956" t="s">
        <v>26</v>
      </c>
      <c r="E84" s="1956">
        <v>1</v>
      </c>
      <c r="F84" s="1956">
        <v>8</v>
      </c>
      <c r="G84" s="1956">
        <v>7</v>
      </c>
      <c r="H84" s="1956">
        <v>2</v>
      </c>
      <c r="I84" s="2012">
        <v>1</v>
      </c>
      <c r="J84" s="2012">
        <v>1</v>
      </c>
      <c r="K84" s="2012"/>
      <c r="L84" s="1996">
        <v>2744</v>
      </c>
      <c r="M84" s="1996"/>
      <c r="N84" s="1996">
        <f t="shared" si="18"/>
        <v>1720.61</v>
      </c>
      <c r="O84" s="1996">
        <v>1334.36</v>
      </c>
      <c r="P84" s="2076">
        <f t="shared" si="19"/>
        <v>0.77551566014378626</v>
      </c>
      <c r="Q84" s="1996">
        <v>386.25</v>
      </c>
      <c r="R84" s="2076">
        <f t="shared" si="20"/>
        <v>0.2244843398562138</v>
      </c>
      <c r="S84" s="2035">
        <f t="shared" si="17"/>
        <v>15.45</v>
      </c>
      <c r="T84" s="2077"/>
      <c r="U84" s="1996">
        <f t="shared" si="14"/>
        <v>0</v>
      </c>
      <c r="V84" s="1996">
        <f t="shared" si="15"/>
        <v>0</v>
      </c>
      <c r="W84" s="1996">
        <f t="shared" si="16"/>
        <v>2744</v>
      </c>
      <c r="X84" s="2000">
        <v>2744</v>
      </c>
      <c r="Y84" s="2013">
        <v>615068</v>
      </c>
      <c r="Z84" s="2002">
        <v>42163</v>
      </c>
      <c r="AA84" s="2069" t="s">
        <v>104</v>
      </c>
      <c r="AB84" s="2069" t="s">
        <v>104</v>
      </c>
      <c r="AC84" s="1996"/>
      <c r="AE84" s="2005"/>
      <c r="AF84" s="2070"/>
      <c r="AG84" s="2070"/>
    </row>
    <row r="85" spans="1:33" s="1956" customFormat="1" x14ac:dyDescent="0.2">
      <c r="A85" s="1958">
        <v>2015062</v>
      </c>
      <c r="B85" s="1955"/>
      <c r="C85" s="1955" t="s">
        <v>199</v>
      </c>
      <c r="D85" s="1956" t="s">
        <v>26</v>
      </c>
      <c r="E85" s="1956">
        <v>1</v>
      </c>
      <c r="F85" s="1956">
        <v>8</v>
      </c>
      <c r="G85" s="1956">
        <v>5</v>
      </c>
      <c r="H85" s="1956">
        <v>3</v>
      </c>
      <c r="I85" s="2012">
        <v>1</v>
      </c>
      <c r="J85" s="2012">
        <v>1</v>
      </c>
      <c r="K85" s="2012"/>
      <c r="L85" s="1996">
        <v>2401</v>
      </c>
      <c r="M85" s="1996"/>
      <c r="N85" s="1996">
        <f t="shared" si="18"/>
        <v>1636.98</v>
      </c>
      <c r="O85" s="1996">
        <v>1288.23</v>
      </c>
      <c r="P85" s="2076">
        <f t="shared" si="19"/>
        <v>0.78695524685701723</v>
      </c>
      <c r="Q85" s="1996">
        <v>348.75</v>
      </c>
      <c r="R85" s="2076">
        <f t="shared" si="20"/>
        <v>0.2130447531429828</v>
      </c>
      <c r="S85" s="2035">
        <f t="shared" si="17"/>
        <v>13.95</v>
      </c>
      <c r="T85" s="2077"/>
      <c r="U85" s="1996">
        <f t="shared" si="14"/>
        <v>0</v>
      </c>
      <c r="V85" s="1996">
        <f t="shared" si="15"/>
        <v>0</v>
      </c>
      <c r="W85" s="1996">
        <f t="shared" si="16"/>
        <v>2401</v>
      </c>
      <c r="X85" s="2000">
        <v>2401</v>
      </c>
      <c r="Y85" s="2013">
        <v>615069</v>
      </c>
      <c r="Z85" s="2002">
        <v>42165</v>
      </c>
      <c r="AA85" s="2069" t="s">
        <v>104</v>
      </c>
      <c r="AB85" s="2069" t="s">
        <v>104</v>
      </c>
      <c r="AC85" s="1996"/>
      <c r="AE85" s="2005"/>
      <c r="AF85" s="2070"/>
      <c r="AG85" s="2070"/>
    </row>
    <row r="86" spans="1:33" s="1956" customFormat="1" x14ac:dyDescent="0.2">
      <c r="A86" s="1958">
        <v>2015063</v>
      </c>
      <c r="B86" s="1955"/>
      <c r="C86" s="1955" t="s">
        <v>213</v>
      </c>
      <c r="D86" s="1956" t="s">
        <v>26</v>
      </c>
      <c r="E86" s="1956">
        <v>1</v>
      </c>
      <c r="F86" s="1956">
        <v>9</v>
      </c>
      <c r="G86" s="1956">
        <v>7</v>
      </c>
      <c r="H86" s="1956">
        <v>3</v>
      </c>
      <c r="I86" s="2012">
        <v>1</v>
      </c>
      <c r="J86" s="2012">
        <v>1</v>
      </c>
      <c r="K86" s="2012"/>
      <c r="L86" s="1996">
        <v>2622</v>
      </c>
      <c r="M86" s="1996"/>
      <c r="N86" s="1996">
        <f t="shared" si="18"/>
        <v>1781.42</v>
      </c>
      <c r="O86" s="1996">
        <v>1372.25</v>
      </c>
      <c r="P86" s="2076">
        <f t="shared" si="19"/>
        <v>0.77031244737344362</v>
      </c>
      <c r="Q86" s="1996">
        <v>409.17</v>
      </c>
      <c r="R86" s="2076">
        <f t="shared" si="20"/>
        <v>0.22968755262655635</v>
      </c>
      <c r="S86" s="2035">
        <f t="shared" si="17"/>
        <v>16.366800000000001</v>
      </c>
      <c r="T86" s="2077"/>
      <c r="U86" s="1996">
        <f t="shared" si="14"/>
        <v>0</v>
      </c>
      <c r="V86" s="1996">
        <f t="shared" si="15"/>
        <v>0</v>
      </c>
      <c r="W86" s="1996">
        <f t="shared" si="16"/>
        <v>2622</v>
      </c>
      <c r="X86" s="2000">
        <v>2622</v>
      </c>
      <c r="Y86" s="2013">
        <v>615070</v>
      </c>
      <c r="Z86" s="2002">
        <v>42165</v>
      </c>
      <c r="AA86" s="2069" t="s">
        <v>104</v>
      </c>
      <c r="AB86" s="2069" t="s">
        <v>104</v>
      </c>
      <c r="AC86" s="1996"/>
      <c r="AE86" s="2005"/>
      <c r="AF86" s="2070"/>
      <c r="AG86" s="2070"/>
    </row>
    <row r="87" spans="1:33" s="1956" customFormat="1" x14ac:dyDescent="0.2">
      <c r="A87" s="1958">
        <v>2015064</v>
      </c>
      <c r="B87" s="1955"/>
      <c r="C87" s="1955" t="s">
        <v>214</v>
      </c>
      <c r="D87" s="1956" t="s">
        <v>26</v>
      </c>
      <c r="E87" s="1956">
        <v>1</v>
      </c>
      <c r="F87" s="1956">
        <v>9</v>
      </c>
      <c r="G87" s="1956">
        <v>7</v>
      </c>
      <c r="H87" s="1956">
        <v>3</v>
      </c>
      <c r="I87" s="2012">
        <v>1</v>
      </c>
      <c r="J87" s="2012">
        <v>1</v>
      </c>
      <c r="K87" s="2012"/>
      <c r="L87" s="1996">
        <v>2622</v>
      </c>
      <c r="M87" s="1996"/>
      <c r="N87" s="1996">
        <f t="shared" si="18"/>
        <v>1781.42</v>
      </c>
      <c r="O87" s="1996">
        <v>1372.25</v>
      </c>
      <c r="P87" s="2076">
        <f t="shared" si="19"/>
        <v>0.77031244737344362</v>
      </c>
      <c r="Q87" s="1996">
        <v>409.17</v>
      </c>
      <c r="R87" s="2076">
        <f t="shared" si="20"/>
        <v>0.22968755262655635</v>
      </c>
      <c r="S87" s="2035">
        <f t="shared" si="17"/>
        <v>16.366800000000001</v>
      </c>
      <c r="T87" s="2077"/>
      <c r="U87" s="1996">
        <f t="shared" si="14"/>
        <v>0</v>
      </c>
      <c r="V87" s="1996">
        <f t="shared" si="15"/>
        <v>0</v>
      </c>
      <c r="W87" s="1996">
        <f t="shared" si="16"/>
        <v>2622</v>
      </c>
      <c r="X87" s="2000">
        <v>2622</v>
      </c>
      <c r="Y87" s="2013">
        <v>615071</v>
      </c>
      <c r="Z87" s="2002">
        <v>42165</v>
      </c>
      <c r="AA87" s="2069" t="s">
        <v>104</v>
      </c>
      <c r="AB87" s="2069" t="s">
        <v>104</v>
      </c>
      <c r="AC87" s="1996"/>
      <c r="AE87" s="2005"/>
      <c r="AF87" s="2070"/>
      <c r="AG87" s="2070"/>
    </row>
    <row r="88" spans="1:33" s="1956" customFormat="1" x14ac:dyDescent="0.2">
      <c r="A88" s="1958">
        <v>2015065</v>
      </c>
      <c r="B88" s="1955"/>
      <c r="C88" s="1955" t="s">
        <v>217</v>
      </c>
      <c r="D88" s="1956" t="s">
        <v>26</v>
      </c>
      <c r="E88" s="1956">
        <v>1</v>
      </c>
      <c r="F88" s="1956">
        <v>7</v>
      </c>
      <c r="G88" s="1956">
        <v>5</v>
      </c>
      <c r="H88" s="1956">
        <v>3</v>
      </c>
      <c r="I88" s="2012">
        <v>1</v>
      </c>
      <c r="J88" s="2012">
        <v>1</v>
      </c>
      <c r="K88" s="2012"/>
      <c r="L88" s="1996">
        <v>2275</v>
      </c>
      <c r="M88" s="1996"/>
      <c r="N88" s="1996">
        <f t="shared" si="18"/>
        <v>1423.75</v>
      </c>
      <c r="O88" s="1996">
        <v>1105.42</v>
      </c>
      <c r="P88" s="2076">
        <f t="shared" si="19"/>
        <v>0.77641439859525907</v>
      </c>
      <c r="Q88" s="1996">
        <v>318.33</v>
      </c>
      <c r="R88" s="2076">
        <f t="shared" si="20"/>
        <v>0.22358560140474099</v>
      </c>
      <c r="S88" s="2035">
        <f t="shared" si="17"/>
        <v>12.7332</v>
      </c>
      <c r="T88" s="2077"/>
      <c r="U88" s="1996">
        <f t="shared" si="14"/>
        <v>0</v>
      </c>
      <c r="V88" s="1996">
        <f t="shared" si="15"/>
        <v>0</v>
      </c>
      <c r="W88" s="1996">
        <f t="shared" si="16"/>
        <v>2275</v>
      </c>
      <c r="X88" s="2000">
        <v>2275</v>
      </c>
      <c r="Y88" s="2013">
        <v>615072</v>
      </c>
      <c r="Z88" s="2002">
        <v>42165</v>
      </c>
      <c r="AA88" s="2069" t="s">
        <v>104</v>
      </c>
      <c r="AB88" s="2069" t="s">
        <v>104</v>
      </c>
      <c r="AC88" s="1996"/>
      <c r="AE88" s="2005"/>
      <c r="AF88" s="2070"/>
      <c r="AG88" s="2070"/>
    </row>
    <row r="89" spans="1:33" s="1956" customFormat="1" x14ac:dyDescent="0.2">
      <c r="A89" s="1958">
        <v>2015066</v>
      </c>
      <c r="B89" s="1955"/>
      <c r="C89" s="1955" t="s">
        <v>219</v>
      </c>
      <c r="D89" s="1956" t="s">
        <v>26</v>
      </c>
      <c r="E89" s="1956">
        <v>1</v>
      </c>
      <c r="F89" s="1956">
        <v>10</v>
      </c>
      <c r="G89" s="1956">
        <v>5</v>
      </c>
      <c r="H89" s="1956">
        <v>3</v>
      </c>
      <c r="I89" s="2012">
        <v>1</v>
      </c>
      <c r="J89" s="2012">
        <v>1</v>
      </c>
      <c r="K89" s="2012"/>
      <c r="L89" s="1996">
        <v>3308</v>
      </c>
      <c r="M89" s="1996"/>
      <c r="N89" s="1996">
        <f t="shared" si="18"/>
        <v>2226.7399999999998</v>
      </c>
      <c r="O89" s="1996">
        <v>1755.07</v>
      </c>
      <c r="P89" s="2076">
        <f t="shared" si="19"/>
        <v>0.78817913182499988</v>
      </c>
      <c r="Q89" s="1996">
        <v>471.67</v>
      </c>
      <c r="R89" s="2076">
        <f t="shared" si="20"/>
        <v>0.21182086817500026</v>
      </c>
      <c r="S89" s="2035">
        <f t="shared" si="17"/>
        <v>18.866800000000001</v>
      </c>
      <c r="T89" s="2077"/>
      <c r="U89" s="1996">
        <f t="shared" si="14"/>
        <v>0</v>
      </c>
      <c r="V89" s="1996">
        <f t="shared" si="15"/>
        <v>0</v>
      </c>
      <c r="W89" s="1996">
        <f t="shared" si="16"/>
        <v>3308</v>
      </c>
      <c r="X89" s="2000">
        <v>3308</v>
      </c>
      <c r="Y89" s="2013">
        <v>615073</v>
      </c>
      <c r="Z89" s="2002">
        <v>42165</v>
      </c>
      <c r="AA89" s="2069" t="s">
        <v>104</v>
      </c>
      <c r="AB89" s="2069" t="s">
        <v>104</v>
      </c>
      <c r="AC89" s="1996"/>
      <c r="AE89" s="2005"/>
      <c r="AF89" s="2070"/>
      <c r="AG89" s="2070"/>
    </row>
    <row r="90" spans="1:33" s="1956" customFormat="1" x14ac:dyDescent="0.2">
      <c r="A90" s="1958">
        <v>2015067</v>
      </c>
      <c r="B90" s="1955"/>
      <c r="C90" s="1955" t="s">
        <v>224</v>
      </c>
      <c r="D90" s="1956" t="s">
        <v>26</v>
      </c>
      <c r="E90" s="1956">
        <v>1</v>
      </c>
      <c r="F90" s="1956">
        <v>10</v>
      </c>
      <c r="G90" s="1956">
        <v>5</v>
      </c>
      <c r="H90" s="1956">
        <v>3</v>
      </c>
      <c r="I90" s="2012">
        <v>1</v>
      </c>
      <c r="J90" s="2012">
        <v>1</v>
      </c>
      <c r="K90" s="2012"/>
      <c r="L90" s="1996">
        <v>2007</v>
      </c>
      <c r="M90" s="1996"/>
      <c r="N90" s="1996">
        <f t="shared" si="18"/>
        <v>1473.21</v>
      </c>
      <c r="O90" s="1996">
        <v>1124.46</v>
      </c>
      <c r="P90" s="2076">
        <f t="shared" si="19"/>
        <v>0.76327203860956683</v>
      </c>
      <c r="Q90" s="1996">
        <v>348.75</v>
      </c>
      <c r="R90" s="2076">
        <f t="shared" si="20"/>
        <v>0.23672796139043312</v>
      </c>
      <c r="S90" s="2035">
        <f t="shared" si="17"/>
        <v>13.95</v>
      </c>
      <c r="T90" s="2077"/>
      <c r="U90" s="1996">
        <f t="shared" si="14"/>
        <v>0</v>
      </c>
      <c r="V90" s="1996">
        <f t="shared" si="15"/>
        <v>0</v>
      </c>
      <c r="W90" s="1996">
        <f t="shared" si="16"/>
        <v>2007</v>
      </c>
      <c r="X90" s="2000">
        <v>2007</v>
      </c>
      <c r="Y90" s="2013">
        <v>615075</v>
      </c>
      <c r="Z90" s="2002">
        <v>42167</v>
      </c>
      <c r="AA90" s="2069" t="s">
        <v>104</v>
      </c>
      <c r="AB90" s="2069" t="s">
        <v>104</v>
      </c>
      <c r="AC90" s="1996"/>
      <c r="AE90" s="2005"/>
      <c r="AF90" s="2070"/>
      <c r="AG90" s="2070"/>
    </row>
    <row r="91" spans="1:33" s="1956" customFormat="1" x14ac:dyDescent="0.2">
      <c r="A91" s="1958">
        <v>2015068</v>
      </c>
      <c r="B91" s="1955"/>
      <c r="C91" s="1955" t="s">
        <v>227</v>
      </c>
      <c r="D91" s="1956" t="s">
        <v>26</v>
      </c>
      <c r="E91" s="1956">
        <v>1</v>
      </c>
      <c r="F91" s="1956">
        <v>5</v>
      </c>
      <c r="G91" s="1956">
        <v>4</v>
      </c>
      <c r="H91" s="1956">
        <v>2</v>
      </c>
      <c r="I91" s="2012">
        <v>1</v>
      </c>
      <c r="J91" s="2012">
        <v>1</v>
      </c>
      <c r="K91" s="2012"/>
      <c r="L91" s="1996">
        <v>1483</v>
      </c>
      <c r="M91" s="1996"/>
      <c r="N91" s="1996">
        <f t="shared" si="18"/>
        <v>1437.01</v>
      </c>
      <c r="O91" s="1996">
        <v>1212.01</v>
      </c>
      <c r="P91" s="2076">
        <f t="shared" si="19"/>
        <v>0.843424889179616</v>
      </c>
      <c r="Q91" s="1996">
        <v>225</v>
      </c>
      <c r="R91" s="2076">
        <f t="shared" si="20"/>
        <v>0.156575110820384</v>
      </c>
      <c r="S91" s="2035">
        <f t="shared" si="17"/>
        <v>9</v>
      </c>
      <c r="T91" s="2077"/>
      <c r="U91" s="1996">
        <f t="shared" si="14"/>
        <v>0</v>
      </c>
      <c r="V91" s="1996">
        <f t="shared" si="15"/>
        <v>0</v>
      </c>
      <c r="W91" s="1996">
        <f t="shared" si="16"/>
        <v>1483</v>
      </c>
      <c r="X91" s="2000">
        <v>1483</v>
      </c>
      <c r="Y91" s="2013">
        <v>615076</v>
      </c>
      <c r="Z91" s="2002">
        <v>42170</v>
      </c>
      <c r="AA91" s="2069" t="s">
        <v>104</v>
      </c>
      <c r="AB91" s="2069" t="s">
        <v>104</v>
      </c>
      <c r="AC91" s="1996"/>
      <c r="AE91" s="2005"/>
      <c r="AF91" s="2070"/>
      <c r="AG91" s="2070"/>
    </row>
    <row r="92" spans="1:33" s="1956" customFormat="1" x14ac:dyDescent="0.2">
      <c r="A92" s="1958">
        <v>2015069</v>
      </c>
      <c r="B92" s="1955"/>
      <c r="C92" s="1955" t="s">
        <v>228</v>
      </c>
      <c r="D92" s="1956" t="s">
        <v>26</v>
      </c>
      <c r="E92" s="1956">
        <v>1</v>
      </c>
      <c r="F92" s="1956">
        <v>11</v>
      </c>
      <c r="G92" s="1956">
        <v>8</v>
      </c>
      <c r="H92" s="1956">
        <v>3</v>
      </c>
      <c r="I92" s="2012">
        <v>1</v>
      </c>
      <c r="J92" s="2012">
        <v>1</v>
      </c>
      <c r="K92" s="2012"/>
      <c r="L92" s="1996">
        <v>3094</v>
      </c>
      <c r="M92" s="1996"/>
      <c r="N92" s="1996">
        <f t="shared" si="18"/>
        <v>1982.6</v>
      </c>
      <c r="O92" s="1996">
        <v>1539.27</v>
      </c>
      <c r="P92" s="2076">
        <f t="shared" si="19"/>
        <v>0.77638958942802383</v>
      </c>
      <c r="Q92" s="1996">
        <v>443.33</v>
      </c>
      <c r="R92" s="2076">
        <f t="shared" si="20"/>
        <v>0.2236104105719762</v>
      </c>
      <c r="S92" s="2035">
        <f t="shared" si="17"/>
        <v>17.7332</v>
      </c>
      <c r="T92" s="2077"/>
      <c r="U92" s="1996">
        <f t="shared" si="14"/>
        <v>0</v>
      </c>
      <c r="V92" s="1996">
        <f t="shared" si="15"/>
        <v>0</v>
      </c>
      <c r="W92" s="1996">
        <f t="shared" si="16"/>
        <v>3094</v>
      </c>
      <c r="X92" s="2000">
        <v>3094</v>
      </c>
      <c r="Y92" s="2013">
        <v>615077</v>
      </c>
      <c r="Z92" s="2002">
        <v>42170</v>
      </c>
      <c r="AA92" s="2069" t="s">
        <v>104</v>
      </c>
      <c r="AB92" s="2069" t="s">
        <v>104</v>
      </c>
      <c r="AC92" s="1996"/>
      <c r="AE92" s="2005"/>
      <c r="AF92" s="2070"/>
      <c r="AG92" s="2070"/>
    </row>
    <row r="93" spans="1:33" s="1956" customFormat="1" x14ac:dyDescent="0.2">
      <c r="A93" s="1958">
        <v>2015070</v>
      </c>
      <c r="B93" s="1955"/>
      <c r="C93" s="1955" t="s">
        <v>230</v>
      </c>
      <c r="D93" s="1956" t="s">
        <v>26</v>
      </c>
      <c r="E93" s="1956">
        <v>1</v>
      </c>
      <c r="F93" s="1956">
        <v>11</v>
      </c>
      <c r="G93" s="1956">
        <v>5</v>
      </c>
      <c r="H93" s="1956">
        <v>4</v>
      </c>
      <c r="I93" s="2012">
        <v>1</v>
      </c>
      <c r="J93" s="2012">
        <v>1</v>
      </c>
      <c r="K93" s="2012"/>
      <c r="L93" s="1996">
        <v>3555</v>
      </c>
      <c r="M93" s="1996"/>
      <c r="N93" s="1996">
        <f t="shared" si="18"/>
        <v>2239.84</v>
      </c>
      <c r="O93" s="1996">
        <v>1769.42</v>
      </c>
      <c r="P93" s="2076">
        <f t="shared" si="19"/>
        <v>0.78997606971926559</v>
      </c>
      <c r="Q93" s="1996">
        <v>470.42</v>
      </c>
      <c r="R93" s="2076">
        <f t="shared" si="20"/>
        <v>0.21002393028073432</v>
      </c>
      <c r="S93" s="2035">
        <f t="shared" si="17"/>
        <v>18.816800000000001</v>
      </c>
      <c r="T93" s="2077"/>
      <c r="U93" s="1996">
        <f t="shared" si="14"/>
        <v>0</v>
      </c>
      <c r="V93" s="1996">
        <f t="shared" si="15"/>
        <v>0</v>
      </c>
      <c r="W93" s="1996">
        <f t="shared" si="16"/>
        <v>3555</v>
      </c>
      <c r="X93" s="2000">
        <v>2996</v>
      </c>
      <c r="Y93" s="2013">
        <v>615078</v>
      </c>
      <c r="Z93" s="2002">
        <v>42173</v>
      </c>
      <c r="AA93" s="2069" t="s">
        <v>104</v>
      </c>
      <c r="AB93" s="2069" t="s">
        <v>104</v>
      </c>
      <c r="AC93" s="1996">
        <v>559</v>
      </c>
      <c r="AD93" s="1956">
        <v>615079</v>
      </c>
      <c r="AE93" s="2005">
        <v>42177</v>
      </c>
      <c r="AF93" s="2070" t="s">
        <v>104</v>
      </c>
      <c r="AG93" s="2070" t="s">
        <v>104</v>
      </c>
    </row>
    <row r="94" spans="1:33" s="1956" customFormat="1" x14ac:dyDescent="0.2">
      <c r="A94" s="1958">
        <v>2015071</v>
      </c>
      <c r="B94" s="1955"/>
      <c r="C94" s="1955" t="s">
        <v>225</v>
      </c>
      <c r="D94" s="1956" t="s">
        <v>174</v>
      </c>
      <c r="E94" s="1956">
        <v>1</v>
      </c>
      <c r="F94" s="1956">
        <v>6</v>
      </c>
      <c r="G94" s="1956">
        <v>3</v>
      </c>
      <c r="H94" s="1956">
        <v>3</v>
      </c>
      <c r="I94" s="2012">
        <v>1</v>
      </c>
      <c r="J94" s="2012">
        <v>1</v>
      </c>
      <c r="K94" s="2012"/>
      <c r="L94" s="1996">
        <v>2024.48</v>
      </c>
      <c r="M94" s="1996"/>
      <c r="N94" s="1996">
        <f t="shared" si="18"/>
        <v>1257</v>
      </c>
      <c r="O94" s="1996">
        <v>957</v>
      </c>
      <c r="P94" s="2076">
        <f t="shared" si="19"/>
        <v>0.76133651551312653</v>
      </c>
      <c r="Q94" s="1996">
        <v>300</v>
      </c>
      <c r="R94" s="2076">
        <f t="shared" si="20"/>
        <v>0.2386634844868735</v>
      </c>
      <c r="S94" s="2035">
        <f t="shared" si="17"/>
        <v>12</v>
      </c>
      <c r="T94" s="2077"/>
      <c r="U94" s="1996">
        <f t="shared" si="14"/>
        <v>0</v>
      </c>
      <c r="V94" s="1996">
        <f t="shared" si="15"/>
        <v>0</v>
      </c>
      <c r="W94" s="1996">
        <f t="shared" si="16"/>
        <v>2024.48</v>
      </c>
      <c r="X94" s="2000">
        <v>2024.48</v>
      </c>
      <c r="Y94" s="2013">
        <v>615117</v>
      </c>
      <c r="Z94" s="2002">
        <v>42208</v>
      </c>
      <c r="AA94" s="2069" t="s">
        <v>104</v>
      </c>
      <c r="AB94" s="2069" t="s">
        <v>104</v>
      </c>
      <c r="AC94" s="1996"/>
      <c r="AE94" s="2005"/>
      <c r="AF94" s="2070"/>
      <c r="AG94" s="2070"/>
    </row>
    <row r="95" spans="1:33" s="1956" customFormat="1" x14ac:dyDescent="0.2">
      <c r="A95" s="1954">
        <v>2015072</v>
      </c>
      <c r="B95" s="1955"/>
      <c r="C95" s="1955" t="s">
        <v>232</v>
      </c>
      <c r="D95" s="1956" t="s">
        <v>202</v>
      </c>
      <c r="E95" s="1956">
        <v>0</v>
      </c>
      <c r="F95" s="1956">
        <v>2</v>
      </c>
      <c r="G95" s="1956">
        <v>0</v>
      </c>
      <c r="H95" s="1956">
        <v>0</v>
      </c>
      <c r="I95" s="2012">
        <v>1</v>
      </c>
      <c r="J95" s="2012">
        <v>1</v>
      </c>
      <c r="K95" s="2012"/>
      <c r="L95" s="1996">
        <v>1600</v>
      </c>
      <c r="M95" s="1996"/>
      <c r="N95" s="1996">
        <f t="shared" si="18"/>
        <v>1150</v>
      </c>
      <c r="O95" s="1996">
        <v>850</v>
      </c>
      <c r="P95" s="2076">
        <f t="shared" si="19"/>
        <v>0.73913043478260865</v>
      </c>
      <c r="Q95" s="1996">
        <v>300</v>
      </c>
      <c r="R95" s="2076">
        <f t="shared" si="20"/>
        <v>0.2608695652173913</v>
      </c>
      <c r="S95" s="2035">
        <f t="shared" si="17"/>
        <v>12</v>
      </c>
      <c r="T95" s="2036"/>
      <c r="U95" s="1996">
        <f t="shared" si="14"/>
        <v>0</v>
      </c>
      <c r="V95" s="1996">
        <f t="shared" si="15"/>
        <v>0</v>
      </c>
      <c r="W95" s="1996">
        <f t="shared" si="16"/>
        <v>1600</v>
      </c>
      <c r="X95" s="2000">
        <v>1600</v>
      </c>
      <c r="Y95" s="2013">
        <v>615133</v>
      </c>
      <c r="Z95" s="2002">
        <v>42248</v>
      </c>
      <c r="AA95" s="2069" t="s">
        <v>104</v>
      </c>
      <c r="AB95" s="2069"/>
      <c r="AC95" s="1996"/>
      <c r="AE95" s="2005"/>
      <c r="AF95" s="2070"/>
      <c r="AG95" s="2070"/>
    </row>
    <row r="96" spans="1:33" s="1956" customFormat="1" x14ac:dyDescent="0.2">
      <c r="A96" s="1958">
        <v>2015073</v>
      </c>
      <c r="B96" s="1955"/>
      <c r="C96" s="1955" t="s">
        <v>237</v>
      </c>
      <c r="D96" s="1956" t="s">
        <v>26</v>
      </c>
      <c r="E96" s="1956">
        <v>1</v>
      </c>
      <c r="F96" s="1956">
        <v>5</v>
      </c>
      <c r="G96" s="1956">
        <v>4</v>
      </c>
      <c r="H96" s="1956">
        <v>2</v>
      </c>
      <c r="I96" s="2012">
        <v>1</v>
      </c>
      <c r="J96" s="2012">
        <v>1</v>
      </c>
      <c r="K96" s="2012"/>
      <c r="L96" s="1996">
        <v>1483</v>
      </c>
      <c r="M96" s="1996"/>
      <c r="N96" s="1996">
        <f t="shared" ref="N96:N103" si="21">O96+Q96</f>
        <v>1191.48</v>
      </c>
      <c r="O96" s="1996">
        <v>966.48</v>
      </c>
      <c r="P96" s="2076">
        <f t="shared" ref="P96:P103" si="22">O96/N96</f>
        <v>0.81115923053681138</v>
      </c>
      <c r="Q96" s="1996">
        <v>225</v>
      </c>
      <c r="R96" s="2076">
        <f t="shared" ref="R96:R103" si="23">Q96/N96</f>
        <v>0.18884076946318865</v>
      </c>
      <c r="S96" s="2035">
        <f t="shared" si="17"/>
        <v>9</v>
      </c>
      <c r="T96" s="2077"/>
      <c r="U96" s="1996">
        <f t="shared" si="14"/>
        <v>0</v>
      </c>
      <c r="V96" s="1996">
        <f t="shared" si="15"/>
        <v>0</v>
      </c>
      <c r="W96" s="1996">
        <f t="shared" si="16"/>
        <v>1483</v>
      </c>
      <c r="X96" s="2000">
        <v>1483</v>
      </c>
      <c r="Y96" s="2013">
        <v>615081</v>
      </c>
      <c r="Z96" s="2002">
        <v>42179</v>
      </c>
      <c r="AA96" s="2069" t="s">
        <v>104</v>
      </c>
      <c r="AB96" s="2069" t="s">
        <v>104</v>
      </c>
      <c r="AC96" s="1996"/>
      <c r="AE96" s="2005"/>
      <c r="AF96" s="2070"/>
      <c r="AG96" s="2070"/>
    </row>
    <row r="97" spans="1:28" s="1956" customFormat="1" x14ac:dyDescent="0.2">
      <c r="A97" s="1958">
        <v>2015074</v>
      </c>
      <c r="B97" s="1955"/>
      <c r="C97" s="1955" t="s">
        <v>238</v>
      </c>
      <c r="D97" s="1956" t="s">
        <v>26</v>
      </c>
      <c r="E97" s="1956">
        <v>1</v>
      </c>
      <c r="F97" s="1956">
        <v>8</v>
      </c>
      <c r="G97" s="1956">
        <v>5</v>
      </c>
      <c r="H97" s="1956">
        <v>3</v>
      </c>
      <c r="I97" s="2012">
        <v>1</v>
      </c>
      <c r="J97" s="2012">
        <v>1</v>
      </c>
      <c r="K97" s="2012"/>
      <c r="L97" s="1996">
        <v>2109</v>
      </c>
      <c r="M97" s="1996"/>
      <c r="N97" s="1996">
        <f t="shared" si="21"/>
        <v>1418.34</v>
      </c>
      <c r="O97" s="1996">
        <v>1072.51</v>
      </c>
      <c r="P97" s="2076">
        <f t="shared" si="22"/>
        <v>0.75617270894143862</v>
      </c>
      <c r="Q97" s="1996">
        <v>345.83</v>
      </c>
      <c r="R97" s="2076">
        <f t="shared" si="23"/>
        <v>0.24382729105856141</v>
      </c>
      <c r="S97" s="2035">
        <f t="shared" si="17"/>
        <v>13.8332</v>
      </c>
      <c r="T97" s="2077"/>
      <c r="U97" s="1996">
        <f t="shared" si="14"/>
        <v>0</v>
      </c>
      <c r="V97" s="1996">
        <f t="shared" si="15"/>
        <v>0</v>
      </c>
      <c r="W97" s="1996">
        <f t="shared" si="16"/>
        <v>2109</v>
      </c>
      <c r="X97" s="2000">
        <v>2109</v>
      </c>
      <c r="Y97" s="2013">
        <v>615082</v>
      </c>
      <c r="Z97" s="2002">
        <v>42179</v>
      </c>
      <c r="AA97" s="2069" t="s">
        <v>104</v>
      </c>
      <c r="AB97" s="2069" t="s">
        <v>104</v>
      </c>
    </row>
    <row r="98" spans="1:28" s="1956" customFormat="1" x14ac:dyDescent="0.2">
      <c r="A98" s="1958">
        <v>2015075</v>
      </c>
      <c r="B98" s="1955"/>
      <c r="C98" s="1955" t="s">
        <v>257</v>
      </c>
      <c r="D98" s="1956" t="s">
        <v>26</v>
      </c>
      <c r="E98" s="1956">
        <v>0</v>
      </c>
      <c r="F98" s="1956">
        <v>0</v>
      </c>
      <c r="G98" s="1956">
        <v>0</v>
      </c>
      <c r="H98" s="1956">
        <v>0</v>
      </c>
      <c r="I98" s="2012">
        <v>1</v>
      </c>
      <c r="J98" s="2012">
        <v>1</v>
      </c>
      <c r="K98" s="2012"/>
      <c r="L98" s="1996">
        <v>374</v>
      </c>
      <c r="M98" s="1996"/>
      <c r="N98" s="1996">
        <f t="shared" si="21"/>
        <v>209.5</v>
      </c>
      <c r="O98" s="1996">
        <v>197</v>
      </c>
      <c r="P98" s="2076">
        <f t="shared" si="22"/>
        <v>0.94033412887828161</v>
      </c>
      <c r="Q98" s="1996">
        <v>12.5</v>
      </c>
      <c r="R98" s="2076">
        <f t="shared" si="23"/>
        <v>5.9665871121718374E-2</v>
      </c>
      <c r="S98" s="2035">
        <f t="shared" si="17"/>
        <v>0.5</v>
      </c>
      <c r="T98" s="2077"/>
      <c r="U98" s="1996">
        <f t="shared" si="14"/>
        <v>0</v>
      </c>
      <c r="V98" s="1996">
        <f t="shared" si="15"/>
        <v>0</v>
      </c>
      <c r="W98" s="1996">
        <f t="shared" si="16"/>
        <v>374</v>
      </c>
      <c r="X98" s="2000">
        <v>374</v>
      </c>
      <c r="Y98" s="2013">
        <v>615085</v>
      </c>
      <c r="Z98" s="2002">
        <v>42181</v>
      </c>
      <c r="AA98" s="2069" t="s">
        <v>104</v>
      </c>
      <c r="AB98" s="2069" t="s">
        <v>104</v>
      </c>
    </row>
    <row r="99" spans="1:28" s="1956" customFormat="1" x14ac:dyDescent="0.2">
      <c r="A99" s="1958">
        <v>2015076</v>
      </c>
      <c r="B99" s="1955"/>
      <c r="C99" s="1955" t="s">
        <v>253</v>
      </c>
      <c r="D99" s="1956" t="s">
        <v>26</v>
      </c>
      <c r="E99" s="1956">
        <v>3</v>
      </c>
      <c r="F99" s="1956">
        <v>16</v>
      </c>
      <c r="G99" s="1956">
        <v>10</v>
      </c>
      <c r="H99" s="1956">
        <v>3</v>
      </c>
      <c r="I99" s="2012">
        <v>1</v>
      </c>
      <c r="J99" s="2012">
        <v>1</v>
      </c>
      <c r="K99" s="2012"/>
      <c r="L99" s="1996">
        <v>4564.0600000000004</v>
      </c>
      <c r="M99" s="1996"/>
      <c r="N99" s="1996">
        <f t="shared" si="21"/>
        <v>2867.24</v>
      </c>
      <c r="O99" s="1996">
        <v>2267.2399999999998</v>
      </c>
      <c r="P99" s="2076">
        <f t="shared" si="22"/>
        <v>0.79073952651330193</v>
      </c>
      <c r="Q99" s="1996">
        <v>600</v>
      </c>
      <c r="R99" s="2076">
        <f t="shared" si="23"/>
        <v>0.20926047348669802</v>
      </c>
      <c r="S99" s="2035">
        <f t="shared" si="17"/>
        <v>24</v>
      </c>
      <c r="T99" s="2077"/>
      <c r="U99" s="1996">
        <f t="shared" si="14"/>
        <v>0</v>
      </c>
      <c r="V99" s="1996">
        <f t="shared" si="15"/>
        <v>0</v>
      </c>
      <c r="W99" s="1996">
        <f t="shared" si="16"/>
        <v>4564.0600000000004</v>
      </c>
      <c r="X99" s="2000">
        <v>4564.0600000000004</v>
      </c>
      <c r="Y99" s="2013">
        <v>615087</v>
      </c>
      <c r="Z99" s="2002">
        <v>42188</v>
      </c>
      <c r="AA99" s="2069" t="s">
        <v>104</v>
      </c>
      <c r="AB99" s="2069" t="s">
        <v>104</v>
      </c>
    </row>
    <row r="100" spans="1:28" s="1956" customFormat="1" x14ac:dyDescent="0.2">
      <c r="A100" s="1958" t="s">
        <v>297</v>
      </c>
      <c r="B100" s="1955"/>
      <c r="C100" s="1955" t="s">
        <v>298</v>
      </c>
      <c r="D100" s="1956" t="s">
        <v>26</v>
      </c>
      <c r="E100" s="1956">
        <v>0</v>
      </c>
      <c r="F100" s="1956">
        <v>0</v>
      </c>
      <c r="G100" s="1956">
        <v>0</v>
      </c>
      <c r="H100" s="1956">
        <v>0</v>
      </c>
      <c r="I100" s="2012">
        <v>1</v>
      </c>
      <c r="J100" s="2012">
        <v>1</v>
      </c>
      <c r="K100" s="2012"/>
      <c r="L100" s="1996">
        <v>94.69</v>
      </c>
      <c r="M100" s="1996"/>
      <c r="N100" s="1996">
        <f t="shared" si="21"/>
        <v>47.35</v>
      </c>
      <c r="O100" s="1996">
        <v>47.35</v>
      </c>
      <c r="P100" s="2076">
        <f t="shared" si="22"/>
        <v>1</v>
      </c>
      <c r="Q100" s="1996">
        <v>0</v>
      </c>
      <c r="R100" s="2076">
        <f t="shared" si="23"/>
        <v>0</v>
      </c>
      <c r="S100" s="2035">
        <f t="shared" si="17"/>
        <v>0</v>
      </c>
      <c r="T100" s="2077"/>
      <c r="U100" s="1996">
        <f>((1-I100)*O100)+((1-J100)*Q100)</f>
        <v>0</v>
      </c>
      <c r="V100" s="1996">
        <f>L100-W100</f>
        <v>0</v>
      </c>
      <c r="W100" s="1996">
        <f>X100+AC100+AH100+AM100+AO100+AR100</f>
        <v>94.69</v>
      </c>
      <c r="X100" s="2000">
        <v>94.69</v>
      </c>
      <c r="Y100" s="2013">
        <v>615114</v>
      </c>
      <c r="Z100" s="2002">
        <v>42200</v>
      </c>
      <c r="AA100" s="2069" t="s">
        <v>104</v>
      </c>
      <c r="AB100" s="2069"/>
    </row>
    <row r="101" spans="1:28" s="1956" customFormat="1" x14ac:dyDescent="0.2">
      <c r="A101" s="1958">
        <v>2015077</v>
      </c>
      <c r="B101" s="1955"/>
      <c r="C101" s="1955" t="s">
        <v>255</v>
      </c>
      <c r="D101" s="1956" t="s">
        <v>26</v>
      </c>
      <c r="E101" s="1956">
        <v>1</v>
      </c>
      <c r="F101" s="1956">
        <v>9</v>
      </c>
      <c r="G101" s="1956">
        <v>7</v>
      </c>
      <c r="H101" s="1956">
        <v>3</v>
      </c>
      <c r="I101" s="2012">
        <v>1</v>
      </c>
      <c r="J101" s="2012">
        <v>1</v>
      </c>
      <c r="K101" s="2012"/>
      <c r="L101" s="1996">
        <v>2876</v>
      </c>
      <c r="M101" s="1996"/>
      <c r="N101" s="1996">
        <f t="shared" si="21"/>
        <v>1770.8130000000001</v>
      </c>
      <c r="O101" s="1996">
        <v>1354.14</v>
      </c>
      <c r="P101" s="2076">
        <f t="shared" si="22"/>
        <v>0.7646996040801598</v>
      </c>
      <c r="Q101" s="1996">
        <v>416.673</v>
      </c>
      <c r="R101" s="2076">
        <f t="shared" si="23"/>
        <v>0.2353003959198402</v>
      </c>
      <c r="S101" s="2035">
        <f t="shared" si="17"/>
        <v>16.666920000000001</v>
      </c>
      <c r="T101" s="2077"/>
      <c r="U101" s="1996">
        <f t="shared" si="14"/>
        <v>0</v>
      </c>
      <c r="V101" s="1996">
        <f t="shared" si="15"/>
        <v>0</v>
      </c>
      <c r="W101" s="1996">
        <f t="shared" si="16"/>
        <v>2876</v>
      </c>
      <c r="X101" s="2000">
        <v>2876</v>
      </c>
      <c r="Y101" s="2013">
        <v>615086</v>
      </c>
      <c r="Z101" s="2002">
        <v>42181</v>
      </c>
      <c r="AA101" s="2069" t="s">
        <v>104</v>
      </c>
      <c r="AB101" s="2069" t="s">
        <v>104</v>
      </c>
    </row>
    <row r="102" spans="1:28" s="1956" customFormat="1" x14ac:dyDescent="0.2">
      <c r="A102" s="1958">
        <v>2015078</v>
      </c>
      <c r="B102" s="1955"/>
      <c r="C102" s="1955" t="s">
        <v>260</v>
      </c>
      <c r="D102" s="1956" t="s">
        <v>26</v>
      </c>
      <c r="E102" s="1956">
        <v>5</v>
      </c>
      <c r="F102" s="1956">
        <v>40</v>
      </c>
      <c r="G102" s="1956">
        <v>25</v>
      </c>
      <c r="H102" s="1956">
        <v>15</v>
      </c>
      <c r="I102" s="2012">
        <v>1</v>
      </c>
      <c r="J102" s="2012">
        <v>1</v>
      </c>
      <c r="K102" s="2012"/>
      <c r="L102" s="1996">
        <v>9890</v>
      </c>
      <c r="M102" s="1996"/>
      <c r="N102" s="1996">
        <f t="shared" si="21"/>
        <v>10147.02</v>
      </c>
      <c r="O102" s="1996">
        <v>8714.52</v>
      </c>
      <c r="P102" s="2076">
        <f t="shared" si="22"/>
        <v>0.85882554681078782</v>
      </c>
      <c r="Q102" s="1996">
        <v>1432.5</v>
      </c>
      <c r="R102" s="2076">
        <f t="shared" si="23"/>
        <v>0.14117445318921221</v>
      </c>
      <c r="S102" s="2035">
        <f t="shared" si="17"/>
        <v>57.3</v>
      </c>
      <c r="T102" s="2077"/>
      <c r="U102" s="1996">
        <f t="shared" si="14"/>
        <v>0</v>
      </c>
      <c r="V102" s="1996">
        <f t="shared" si="15"/>
        <v>0</v>
      </c>
      <c r="W102" s="1996">
        <f t="shared" si="16"/>
        <v>9890</v>
      </c>
      <c r="X102" s="2000">
        <v>9890</v>
      </c>
      <c r="Y102" s="2013">
        <v>615090</v>
      </c>
      <c r="Z102" s="2002">
        <v>42188</v>
      </c>
      <c r="AA102" s="2069" t="s">
        <v>104</v>
      </c>
      <c r="AB102" s="2069" t="s">
        <v>104</v>
      </c>
    </row>
    <row r="103" spans="1:28" s="1956" customFormat="1" x14ac:dyDescent="0.2">
      <c r="A103" s="1958">
        <v>2015079</v>
      </c>
      <c r="B103" s="1955"/>
      <c r="C103" s="1955" t="s">
        <v>261</v>
      </c>
      <c r="D103" s="1956" t="s">
        <v>26</v>
      </c>
      <c r="E103" s="1956">
        <v>5</v>
      </c>
      <c r="F103" s="1956">
        <v>40</v>
      </c>
      <c r="G103" s="1956">
        <v>25</v>
      </c>
      <c r="H103" s="1956">
        <v>15</v>
      </c>
      <c r="I103" s="2012">
        <v>1</v>
      </c>
      <c r="J103" s="2012">
        <v>1</v>
      </c>
      <c r="K103" s="2012"/>
      <c r="L103" s="1996">
        <v>9890</v>
      </c>
      <c r="M103" s="1996"/>
      <c r="N103" s="1996">
        <f t="shared" si="21"/>
        <v>10147.02</v>
      </c>
      <c r="O103" s="1996">
        <v>8714.52</v>
      </c>
      <c r="P103" s="2076">
        <f t="shared" si="22"/>
        <v>0.85882554681078782</v>
      </c>
      <c r="Q103" s="1996">
        <v>1432.5</v>
      </c>
      <c r="R103" s="2076">
        <f t="shared" si="23"/>
        <v>0.14117445318921221</v>
      </c>
      <c r="S103" s="2035">
        <f t="shared" si="17"/>
        <v>57.3</v>
      </c>
      <c r="T103" s="2077"/>
      <c r="U103" s="1996">
        <f t="shared" si="14"/>
        <v>0</v>
      </c>
      <c r="V103" s="1996">
        <f t="shared" si="15"/>
        <v>0</v>
      </c>
      <c r="W103" s="1996">
        <f t="shared" si="16"/>
        <v>9890</v>
      </c>
      <c r="X103" s="2000">
        <v>9890</v>
      </c>
      <c r="Y103" s="2013">
        <v>615091</v>
      </c>
      <c r="Z103" s="2002">
        <v>42188</v>
      </c>
      <c r="AA103" s="2069" t="s">
        <v>104</v>
      </c>
      <c r="AB103" s="2069" t="s">
        <v>104</v>
      </c>
    </row>
    <row r="104" spans="1:28" s="1956" customFormat="1" x14ac:dyDescent="0.2">
      <c r="A104" s="1958">
        <v>2015080</v>
      </c>
      <c r="B104" s="1955"/>
      <c r="C104" s="1955" t="s">
        <v>266</v>
      </c>
      <c r="D104" s="1956" t="s">
        <v>26</v>
      </c>
      <c r="E104" s="1956">
        <v>0</v>
      </c>
      <c r="F104" s="1956">
        <v>0</v>
      </c>
      <c r="G104" s="1956">
        <v>0</v>
      </c>
      <c r="H104" s="1956">
        <v>0</v>
      </c>
      <c r="I104" s="2012">
        <v>1</v>
      </c>
      <c r="J104" s="2012">
        <v>0</v>
      </c>
      <c r="K104" s="2012"/>
      <c r="L104" s="1996">
        <v>660</v>
      </c>
      <c r="M104" s="1996"/>
      <c r="N104" s="1996"/>
      <c r="O104" s="1996">
        <v>330</v>
      </c>
      <c r="Q104" s="1996">
        <v>0</v>
      </c>
      <c r="S104" s="2035">
        <f t="shared" si="17"/>
        <v>0</v>
      </c>
      <c r="T104" s="2036"/>
      <c r="U104" s="1996">
        <f t="shared" ref="U104:U133" si="24">((1-I104)*O104)+((1-J104)*Q104)</f>
        <v>0</v>
      </c>
      <c r="V104" s="1996">
        <f t="shared" ref="V104:V135" si="25">L104-W104</f>
        <v>0</v>
      </c>
      <c r="W104" s="1996">
        <f t="shared" ref="W104:W135" si="26">X104+AC104+AH104+AM104+AO104+AR104</f>
        <v>660</v>
      </c>
      <c r="X104" s="2000">
        <v>660</v>
      </c>
      <c r="Y104" s="2013">
        <v>615088</v>
      </c>
      <c r="Z104" s="2002">
        <v>42188</v>
      </c>
      <c r="AA104" s="2069" t="s">
        <v>104</v>
      </c>
      <c r="AB104" s="2069" t="s">
        <v>104</v>
      </c>
    </row>
    <row r="105" spans="1:28" s="1956" customFormat="1" x14ac:dyDescent="0.2">
      <c r="A105" s="1958">
        <v>2015081</v>
      </c>
      <c r="B105" s="1955"/>
      <c r="C105" s="1955" t="s">
        <v>267</v>
      </c>
      <c r="D105" s="1956" t="s">
        <v>26</v>
      </c>
      <c r="E105" s="1956">
        <v>0</v>
      </c>
      <c r="F105" s="1956">
        <v>0</v>
      </c>
      <c r="G105" s="1956">
        <v>0</v>
      </c>
      <c r="H105" s="1956">
        <v>0</v>
      </c>
      <c r="I105" s="2012">
        <v>1</v>
      </c>
      <c r="J105" s="2012">
        <v>0</v>
      </c>
      <c r="K105" s="2012"/>
      <c r="L105" s="1996">
        <v>540</v>
      </c>
      <c r="M105" s="1996"/>
      <c r="N105" s="1996"/>
      <c r="O105" s="1996">
        <v>270</v>
      </c>
      <c r="Q105" s="1996">
        <v>0</v>
      </c>
      <c r="S105" s="2035">
        <f t="shared" si="17"/>
        <v>0</v>
      </c>
      <c r="T105" s="2036"/>
      <c r="U105" s="1996">
        <f t="shared" si="24"/>
        <v>0</v>
      </c>
      <c r="V105" s="1996">
        <f t="shared" si="25"/>
        <v>0</v>
      </c>
      <c r="W105" s="1996">
        <f t="shared" si="26"/>
        <v>540</v>
      </c>
      <c r="X105" s="2000">
        <v>540</v>
      </c>
      <c r="Y105" s="2013">
        <v>615089</v>
      </c>
      <c r="Z105" s="2002">
        <v>42188</v>
      </c>
      <c r="AA105" s="2069" t="s">
        <v>104</v>
      </c>
      <c r="AB105" s="2069" t="s">
        <v>104</v>
      </c>
    </row>
    <row r="106" spans="1:28" s="1956" customFormat="1" x14ac:dyDescent="0.2">
      <c r="A106" s="1958">
        <v>2015082</v>
      </c>
      <c r="B106" s="1955"/>
      <c r="C106" s="1955" t="s">
        <v>263</v>
      </c>
      <c r="D106" s="1956" t="s">
        <v>26</v>
      </c>
      <c r="E106" s="1956">
        <v>1</v>
      </c>
      <c r="F106" s="1956">
        <v>7</v>
      </c>
      <c r="G106" s="1956">
        <v>3</v>
      </c>
      <c r="H106" s="1956">
        <v>4</v>
      </c>
      <c r="I106" s="2012">
        <v>1</v>
      </c>
      <c r="J106" s="2012">
        <v>1</v>
      </c>
      <c r="K106" s="2012"/>
      <c r="L106" s="1996">
        <v>2771</v>
      </c>
      <c r="M106" s="1996"/>
      <c r="N106" s="1996">
        <f t="shared" ref="N106:N117" si="27">O106+Q106</f>
        <v>1743.25</v>
      </c>
      <c r="O106" s="1996">
        <v>1395.75</v>
      </c>
      <c r="P106" s="2076">
        <f t="shared" ref="P106:P117" si="28">O106/N106</f>
        <v>0.80065968736555282</v>
      </c>
      <c r="Q106" s="1996">
        <v>347.5</v>
      </c>
      <c r="R106" s="2076">
        <f t="shared" ref="R106:R117" si="29">Q106/N106</f>
        <v>0.19934031263444715</v>
      </c>
      <c r="S106" s="2035">
        <f t="shared" si="17"/>
        <v>13.9</v>
      </c>
      <c r="T106" s="2077"/>
      <c r="U106" s="1996">
        <f t="shared" si="24"/>
        <v>0</v>
      </c>
      <c r="V106" s="1996">
        <f t="shared" si="25"/>
        <v>0</v>
      </c>
      <c r="W106" s="1996">
        <f t="shared" si="26"/>
        <v>2771</v>
      </c>
      <c r="X106" s="2000">
        <v>2771</v>
      </c>
      <c r="Y106" s="2013">
        <v>615092</v>
      </c>
      <c r="Z106" s="2002">
        <v>42188</v>
      </c>
      <c r="AA106" s="2069" t="s">
        <v>104</v>
      </c>
      <c r="AB106" s="2069" t="s">
        <v>104</v>
      </c>
    </row>
    <row r="107" spans="1:28" s="1956" customFormat="1" x14ac:dyDescent="0.2">
      <c r="A107" s="1958">
        <v>2015083</v>
      </c>
      <c r="B107" s="1955"/>
      <c r="C107" s="1955" t="s">
        <v>264</v>
      </c>
      <c r="D107" s="1956" t="s">
        <v>26</v>
      </c>
      <c r="E107" s="1956">
        <v>1</v>
      </c>
      <c r="F107" s="1956">
        <v>7</v>
      </c>
      <c r="G107" s="1956">
        <v>3</v>
      </c>
      <c r="H107" s="1956">
        <v>2</v>
      </c>
      <c r="I107" s="2012">
        <v>1</v>
      </c>
      <c r="J107" s="2012">
        <v>1</v>
      </c>
      <c r="K107" s="2012"/>
      <c r="L107" s="1996">
        <v>2526</v>
      </c>
      <c r="M107" s="1996"/>
      <c r="N107" s="1996">
        <f t="shared" si="27"/>
        <v>1434.75</v>
      </c>
      <c r="O107" s="1996">
        <v>1151</v>
      </c>
      <c r="P107" s="2076">
        <f t="shared" si="28"/>
        <v>0.80223035372016027</v>
      </c>
      <c r="Q107" s="1996">
        <v>283.75</v>
      </c>
      <c r="R107" s="2076">
        <f t="shared" si="29"/>
        <v>0.1977696462798397</v>
      </c>
      <c r="S107" s="2035">
        <f t="shared" si="17"/>
        <v>11.35</v>
      </c>
      <c r="T107" s="2077"/>
      <c r="U107" s="1996">
        <f t="shared" si="24"/>
        <v>0</v>
      </c>
      <c r="V107" s="1996">
        <f t="shared" si="25"/>
        <v>0</v>
      </c>
      <c r="W107" s="1996">
        <f t="shared" si="26"/>
        <v>2526</v>
      </c>
      <c r="X107" s="2000">
        <v>2526</v>
      </c>
      <c r="Y107" s="2013">
        <v>615093</v>
      </c>
      <c r="Z107" s="2002">
        <v>42188</v>
      </c>
      <c r="AA107" s="2069" t="s">
        <v>104</v>
      </c>
      <c r="AB107" s="2069" t="s">
        <v>104</v>
      </c>
    </row>
    <row r="108" spans="1:28" s="1956" customFormat="1" x14ac:dyDescent="0.2">
      <c r="A108" s="1958">
        <v>2015084</v>
      </c>
      <c r="B108" s="1955"/>
      <c r="C108" s="1955" t="s">
        <v>270</v>
      </c>
      <c r="D108" s="1956" t="s">
        <v>26</v>
      </c>
      <c r="E108" s="1956">
        <v>1</v>
      </c>
      <c r="F108" s="1956">
        <v>9</v>
      </c>
      <c r="G108" s="1956">
        <v>5</v>
      </c>
      <c r="H108" s="1956">
        <v>4</v>
      </c>
      <c r="I108" s="2012">
        <v>1</v>
      </c>
      <c r="J108" s="2012">
        <v>1</v>
      </c>
      <c r="K108" s="2012"/>
      <c r="L108" s="1996">
        <v>2496</v>
      </c>
      <c r="M108" s="1996"/>
      <c r="N108" s="1996">
        <f t="shared" si="27"/>
        <v>1664.62</v>
      </c>
      <c r="O108" s="1996">
        <v>1263.3699999999999</v>
      </c>
      <c r="P108" s="2076">
        <f t="shared" si="28"/>
        <v>0.7589539955064819</v>
      </c>
      <c r="Q108" s="1996">
        <v>401.25</v>
      </c>
      <c r="R108" s="2076">
        <f t="shared" si="29"/>
        <v>0.24104600449351807</v>
      </c>
      <c r="S108" s="2035">
        <f t="shared" si="17"/>
        <v>16.05</v>
      </c>
      <c r="T108" s="2077"/>
      <c r="U108" s="1996">
        <f t="shared" si="24"/>
        <v>0</v>
      </c>
      <c r="V108" s="1996">
        <f t="shared" si="25"/>
        <v>0</v>
      </c>
      <c r="W108" s="1996">
        <f t="shared" si="26"/>
        <v>2496</v>
      </c>
      <c r="X108" s="2000">
        <v>2496</v>
      </c>
      <c r="Y108" s="2013">
        <v>615094</v>
      </c>
      <c r="Z108" s="2002">
        <v>42191</v>
      </c>
      <c r="AA108" s="2069" t="s">
        <v>104</v>
      </c>
      <c r="AB108" s="2069" t="s">
        <v>104</v>
      </c>
    </row>
    <row r="109" spans="1:28" s="1956" customFormat="1" x14ac:dyDescent="0.2">
      <c r="A109" s="1958">
        <v>2015085</v>
      </c>
      <c r="B109" s="1955"/>
      <c r="C109" s="1955" t="s">
        <v>281</v>
      </c>
      <c r="D109" s="1956" t="s">
        <v>26</v>
      </c>
      <c r="E109" s="1956">
        <v>1</v>
      </c>
      <c r="F109" s="1956">
        <v>11</v>
      </c>
      <c r="G109" s="1956">
        <v>5</v>
      </c>
      <c r="H109" s="1956">
        <v>3</v>
      </c>
      <c r="I109" s="2012">
        <v>1</v>
      </c>
      <c r="J109" s="2012">
        <v>1</v>
      </c>
      <c r="K109" s="2012"/>
      <c r="L109" s="1996">
        <v>3237</v>
      </c>
      <c r="M109" s="1996"/>
      <c r="N109" s="1996">
        <f t="shared" si="27"/>
        <v>2687.21</v>
      </c>
      <c r="O109" s="1996">
        <v>2248.88</v>
      </c>
      <c r="P109" s="2076">
        <f t="shared" si="28"/>
        <v>0.83688286363923925</v>
      </c>
      <c r="Q109" s="1996">
        <v>438.33</v>
      </c>
      <c r="R109" s="2076">
        <f t="shared" si="29"/>
        <v>0.16311713636076078</v>
      </c>
      <c r="S109" s="2035">
        <f t="shared" si="17"/>
        <v>17.533200000000001</v>
      </c>
      <c r="T109" s="2077"/>
      <c r="U109" s="1996">
        <f t="shared" si="24"/>
        <v>0</v>
      </c>
      <c r="V109" s="1996">
        <f t="shared" si="25"/>
        <v>0</v>
      </c>
      <c r="W109" s="1996">
        <f t="shared" si="26"/>
        <v>3237</v>
      </c>
      <c r="X109" s="2000">
        <v>3237</v>
      </c>
      <c r="Y109" s="2013">
        <v>615096</v>
      </c>
      <c r="Z109" s="2002">
        <v>42195</v>
      </c>
      <c r="AA109" s="2069" t="s">
        <v>104</v>
      </c>
      <c r="AB109" s="2069" t="s">
        <v>104</v>
      </c>
    </row>
    <row r="110" spans="1:28" s="1956" customFormat="1" x14ac:dyDescent="0.2">
      <c r="A110" s="1958">
        <v>2015086</v>
      </c>
      <c r="B110" s="1955"/>
      <c r="C110" s="1955" t="s">
        <v>272</v>
      </c>
      <c r="D110" s="1956" t="s">
        <v>26</v>
      </c>
      <c r="E110" s="1956">
        <v>1</v>
      </c>
      <c r="F110" s="1956">
        <v>10</v>
      </c>
      <c r="G110" s="1956">
        <v>7</v>
      </c>
      <c r="H110" s="1956">
        <v>2</v>
      </c>
      <c r="I110" s="2012">
        <v>1</v>
      </c>
      <c r="J110" s="2012">
        <v>1</v>
      </c>
      <c r="K110" s="2012"/>
      <c r="L110" s="1996">
        <v>3204</v>
      </c>
      <c r="M110" s="1996"/>
      <c r="N110" s="1996">
        <f t="shared" si="27"/>
        <v>2138.4</v>
      </c>
      <c r="O110" s="1996">
        <v>1624.23</v>
      </c>
      <c r="P110" s="2076">
        <f t="shared" si="28"/>
        <v>0.75955387205387204</v>
      </c>
      <c r="Q110" s="1996">
        <v>514.16999999999996</v>
      </c>
      <c r="R110" s="2076">
        <f t="shared" si="29"/>
        <v>0.24044612794612791</v>
      </c>
      <c r="S110" s="2035">
        <f t="shared" si="17"/>
        <v>20.566799999999997</v>
      </c>
      <c r="T110" s="2077"/>
      <c r="U110" s="1996">
        <f t="shared" si="24"/>
        <v>0</v>
      </c>
      <c r="V110" s="1996">
        <f t="shared" si="25"/>
        <v>0</v>
      </c>
      <c r="W110" s="1996">
        <f t="shared" si="26"/>
        <v>3204</v>
      </c>
      <c r="X110" s="2000">
        <v>3204</v>
      </c>
      <c r="Y110" s="2013">
        <v>615097</v>
      </c>
      <c r="Z110" s="2002">
        <v>42195</v>
      </c>
      <c r="AA110" s="2069" t="s">
        <v>104</v>
      </c>
      <c r="AB110" s="2069" t="s">
        <v>104</v>
      </c>
    </row>
    <row r="111" spans="1:28" s="1956" customFormat="1" x14ac:dyDescent="0.2">
      <c r="A111" s="1958">
        <v>2015087</v>
      </c>
      <c r="B111" s="1955"/>
      <c r="C111" s="1955" t="s">
        <v>275</v>
      </c>
      <c r="D111" s="1956" t="s">
        <v>26</v>
      </c>
      <c r="E111" s="1956">
        <v>1</v>
      </c>
      <c r="F111" s="1956">
        <v>9</v>
      </c>
      <c r="G111" s="1956">
        <v>5</v>
      </c>
      <c r="H111" s="1956">
        <v>3</v>
      </c>
      <c r="I111" s="2012">
        <v>1</v>
      </c>
      <c r="J111" s="2012">
        <v>1</v>
      </c>
      <c r="K111" s="2012"/>
      <c r="L111" s="1996">
        <v>2642.9</v>
      </c>
      <c r="M111" s="1996"/>
      <c r="N111" s="1996">
        <f t="shared" si="27"/>
        <v>1749.85</v>
      </c>
      <c r="O111" s="1996">
        <v>1381.52</v>
      </c>
      <c r="P111" s="2076">
        <f t="shared" si="28"/>
        <v>0.78950767208617889</v>
      </c>
      <c r="Q111" s="1996">
        <v>368.33</v>
      </c>
      <c r="R111" s="2076">
        <f t="shared" si="29"/>
        <v>0.21049232791382119</v>
      </c>
      <c r="S111" s="2035">
        <f t="shared" si="17"/>
        <v>14.7332</v>
      </c>
      <c r="T111" s="2077"/>
      <c r="U111" s="1996">
        <f t="shared" si="24"/>
        <v>0</v>
      </c>
      <c r="V111" s="1996">
        <f t="shared" si="25"/>
        <v>0</v>
      </c>
      <c r="W111" s="1996">
        <f t="shared" si="26"/>
        <v>2642.9</v>
      </c>
      <c r="X111" s="2000">
        <v>2642.9</v>
      </c>
      <c r="Y111" s="2013">
        <v>615098</v>
      </c>
      <c r="Z111" s="2002">
        <v>42195</v>
      </c>
      <c r="AA111" s="2069" t="s">
        <v>104</v>
      </c>
      <c r="AB111" s="2069" t="s">
        <v>104</v>
      </c>
    </row>
    <row r="112" spans="1:28" s="1956" customFormat="1" x14ac:dyDescent="0.2">
      <c r="A112" s="1958">
        <v>2015088</v>
      </c>
      <c r="B112" s="1955"/>
      <c r="C112" s="1955" t="s">
        <v>276</v>
      </c>
      <c r="D112" s="1956" t="s">
        <v>26</v>
      </c>
      <c r="E112" s="1956">
        <v>1</v>
      </c>
      <c r="F112" s="1956">
        <v>9</v>
      </c>
      <c r="G112" s="1956">
        <v>5</v>
      </c>
      <c r="H112" s="1956">
        <v>3</v>
      </c>
      <c r="I112" s="2012">
        <v>1</v>
      </c>
      <c r="J112" s="2012">
        <v>1</v>
      </c>
      <c r="K112" s="2012"/>
      <c r="L112" s="1996">
        <v>2642.9</v>
      </c>
      <c r="M112" s="1996"/>
      <c r="N112" s="1996">
        <f t="shared" si="27"/>
        <v>1749.85</v>
      </c>
      <c r="O112" s="1996">
        <v>1381.52</v>
      </c>
      <c r="P112" s="2076">
        <f t="shared" si="28"/>
        <v>0.78950767208617889</v>
      </c>
      <c r="Q112" s="1996">
        <v>368.33</v>
      </c>
      <c r="R112" s="2076">
        <f t="shared" si="29"/>
        <v>0.21049232791382119</v>
      </c>
      <c r="S112" s="2035">
        <f t="shared" si="17"/>
        <v>14.7332</v>
      </c>
      <c r="T112" s="2077"/>
      <c r="U112" s="1996">
        <f t="shared" si="24"/>
        <v>0</v>
      </c>
      <c r="V112" s="1996">
        <f t="shared" si="25"/>
        <v>0</v>
      </c>
      <c r="W112" s="1996">
        <f t="shared" si="26"/>
        <v>2642.9</v>
      </c>
      <c r="X112" s="2000">
        <v>2642.9</v>
      </c>
      <c r="Y112" s="2013">
        <v>615099</v>
      </c>
      <c r="Z112" s="2002">
        <v>42195</v>
      </c>
      <c r="AA112" s="2069" t="s">
        <v>104</v>
      </c>
      <c r="AB112" s="2069" t="s">
        <v>104</v>
      </c>
    </row>
    <row r="113" spans="1:28" s="1956" customFormat="1" x14ac:dyDescent="0.2">
      <c r="A113" s="1958">
        <v>2015089</v>
      </c>
      <c r="B113" s="1955"/>
      <c r="C113" s="1955" t="s">
        <v>277</v>
      </c>
      <c r="D113" s="1956" t="s">
        <v>26</v>
      </c>
      <c r="E113" s="1956">
        <v>1</v>
      </c>
      <c r="F113" s="1956">
        <v>9</v>
      </c>
      <c r="G113" s="1956">
        <v>5</v>
      </c>
      <c r="H113" s="1956">
        <v>3</v>
      </c>
      <c r="I113" s="2012">
        <v>1</v>
      </c>
      <c r="J113" s="2012">
        <v>1</v>
      </c>
      <c r="K113" s="2012"/>
      <c r="L113" s="1996">
        <v>2642.9</v>
      </c>
      <c r="M113" s="1996"/>
      <c r="N113" s="1996">
        <f t="shared" si="27"/>
        <v>1749.85</v>
      </c>
      <c r="O113" s="1996">
        <v>1381.52</v>
      </c>
      <c r="P113" s="2076">
        <f t="shared" si="28"/>
        <v>0.78950767208617889</v>
      </c>
      <c r="Q113" s="1996">
        <v>368.33</v>
      </c>
      <c r="R113" s="2076">
        <f t="shared" si="29"/>
        <v>0.21049232791382119</v>
      </c>
      <c r="S113" s="2035">
        <f t="shared" si="17"/>
        <v>14.7332</v>
      </c>
      <c r="T113" s="2077"/>
      <c r="U113" s="1996">
        <f t="shared" si="24"/>
        <v>0</v>
      </c>
      <c r="V113" s="1996">
        <f t="shared" si="25"/>
        <v>0</v>
      </c>
      <c r="W113" s="1996">
        <f t="shared" si="26"/>
        <v>2642.9</v>
      </c>
      <c r="X113" s="2000">
        <v>2642.9</v>
      </c>
      <c r="Y113" s="2013">
        <v>615100</v>
      </c>
      <c r="Z113" s="2002">
        <v>42195</v>
      </c>
      <c r="AA113" s="2069" t="s">
        <v>104</v>
      </c>
      <c r="AB113" s="2069" t="s">
        <v>104</v>
      </c>
    </row>
    <row r="114" spans="1:28" s="1956" customFormat="1" x14ac:dyDescent="0.2">
      <c r="A114" s="1958">
        <v>2015090</v>
      </c>
      <c r="B114" s="1955"/>
      <c r="C114" s="1955" t="s">
        <v>286</v>
      </c>
      <c r="D114" s="1956" t="s">
        <v>26</v>
      </c>
      <c r="E114" s="1956">
        <v>1</v>
      </c>
      <c r="F114" s="1956">
        <v>3</v>
      </c>
      <c r="G114" s="1956">
        <v>3</v>
      </c>
      <c r="H114" s="1956">
        <v>0</v>
      </c>
      <c r="I114" s="2012">
        <v>1</v>
      </c>
      <c r="J114" s="2012">
        <v>1</v>
      </c>
      <c r="K114" s="2012"/>
      <c r="L114" s="1996">
        <v>380</v>
      </c>
      <c r="M114" s="1996"/>
      <c r="N114" s="1996">
        <f t="shared" si="27"/>
        <v>286.33999999999997</v>
      </c>
      <c r="O114" s="1996">
        <v>197.17</v>
      </c>
      <c r="P114" s="2076">
        <f t="shared" si="28"/>
        <v>0.68858699448208427</v>
      </c>
      <c r="Q114" s="1996">
        <v>89.17</v>
      </c>
      <c r="R114" s="2076">
        <f t="shared" si="29"/>
        <v>0.31141300551791579</v>
      </c>
      <c r="S114" s="2035">
        <f t="shared" si="17"/>
        <v>3.5668000000000002</v>
      </c>
      <c r="T114" s="2077"/>
      <c r="U114" s="1996">
        <f t="shared" si="24"/>
        <v>0</v>
      </c>
      <c r="V114" s="1996">
        <f t="shared" si="25"/>
        <v>0</v>
      </c>
      <c r="W114" s="1996">
        <f t="shared" si="26"/>
        <v>380</v>
      </c>
      <c r="X114" s="2000">
        <v>380</v>
      </c>
      <c r="Y114" s="2013">
        <v>615101</v>
      </c>
      <c r="Z114" s="2002">
        <v>42195</v>
      </c>
      <c r="AA114" s="2069" t="s">
        <v>104</v>
      </c>
      <c r="AB114" s="2069" t="s">
        <v>104</v>
      </c>
    </row>
    <row r="115" spans="1:28" s="1956" customFormat="1" x14ac:dyDescent="0.2">
      <c r="A115" s="1958">
        <v>2015091</v>
      </c>
      <c r="B115" s="1955"/>
      <c r="C115" s="1955" t="s">
        <v>274</v>
      </c>
      <c r="D115" s="1956" t="s">
        <v>284</v>
      </c>
      <c r="E115" s="1956">
        <v>1</v>
      </c>
      <c r="F115" s="1956">
        <v>2</v>
      </c>
      <c r="G115" s="1956">
        <v>2</v>
      </c>
      <c r="H115" s="1956">
        <v>0</v>
      </c>
      <c r="I115" s="2012">
        <v>1</v>
      </c>
      <c r="J115" s="2012">
        <v>1</v>
      </c>
      <c r="K115" s="2012"/>
      <c r="L115" s="1996">
        <v>425.84</v>
      </c>
      <c r="M115" s="1996"/>
      <c r="N115" s="1996">
        <f t="shared" si="27"/>
        <v>265.05</v>
      </c>
      <c r="O115" s="1996">
        <v>195.88</v>
      </c>
      <c r="P115" s="2076">
        <f t="shared" si="28"/>
        <v>0.73903037162799468</v>
      </c>
      <c r="Q115" s="1996">
        <v>69.17</v>
      </c>
      <c r="R115" s="2076">
        <f t="shared" si="29"/>
        <v>0.26096962837200527</v>
      </c>
      <c r="S115" s="2035">
        <f t="shared" si="17"/>
        <v>2.7667999999999999</v>
      </c>
      <c r="T115" s="2077"/>
      <c r="U115" s="1996">
        <f t="shared" si="24"/>
        <v>0</v>
      </c>
      <c r="V115" s="1996">
        <f t="shared" si="25"/>
        <v>0</v>
      </c>
      <c r="W115" s="1996">
        <f t="shared" si="26"/>
        <v>425.84</v>
      </c>
      <c r="X115" s="2000">
        <v>425.84</v>
      </c>
      <c r="Y115" s="2013">
        <v>615118</v>
      </c>
      <c r="Z115" s="2002">
        <v>42208</v>
      </c>
      <c r="AA115" s="2069" t="s">
        <v>104</v>
      </c>
      <c r="AB115" s="2069" t="s">
        <v>104</v>
      </c>
    </row>
    <row r="116" spans="1:28" s="1956" customFormat="1" x14ac:dyDescent="0.2">
      <c r="A116" s="1958">
        <v>2015092</v>
      </c>
      <c r="B116" s="1955"/>
      <c r="C116" s="1955" t="s">
        <v>292</v>
      </c>
      <c r="D116" s="1956" t="s">
        <v>26</v>
      </c>
      <c r="E116" s="1956">
        <v>1</v>
      </c>
      <c r="F116" s="1956">
        <v>7</v>
      </c>
      <c r="G116" s="1956">
        <v>4</v>
      </c>
      <c r="H116" s="1956">
        <v>3</v>
      </c>
      <c r="I116" s="2012">
        <v>1</v>
      </c>
      <c r="J116" s="2012">
        <v>1</v>
      </c>
      <c r="K116" s="2012"/>
      <c r="L116" s="1996">
        <v>2147</v>
      </c>
      <c r="M116" s="1996"/>
      <c r="N116" s="1996">
        <f t="shared" si="27"/>
        <v>1386.73</v>
      </c>
      <c r="O116" s="1996">
        <v>1053.81</v>
      </c>
      <c r="P116" s="2076">
        <f t="shared" si="28"/>
        <v>0.75992442652859604</v>
      </c>
      <c r="Q116" s="1996">
        <v>332.92</v>
      </c>
      <c r="R116" s="2076">
        <f t="shared" si="29"/>
        <v>0.24007557347140396</v>
      </c>
      <c r="S116" s="2035">
        <f t="shared" si="17"/>
        <v>13.316800000000001</v>
      </c>
      <c r="T116" s="2077"/>
      <c r="U116" s="1996">
        <f t="shared" si="24"/>
        <v>0</v>
      </c>
      <c r="V116" s="1996">
        <f t="shared" si="25"/>
        <v>0</v>
      </c>
      <c r="W116" s="1996">
        <f t="shared" si="26"/>
        <v>2147</v>
      </c>
      <c r="X116" s="2000">
        <v>2147</v>
      </c>
      <c r="Y116" s="2013">
        <v>615102</v>
      </c>
      <c r="Z116" s="2002">
        <v>42198</v>
      </c>
      <c r="AA116" s="2069" t="s">
        <v>104</v>
      </c>
      <c r="AB116" s="2069" t="s">
        <v>104</v>
      </c>
    </row>
    <row r="117" spans="1:28" s="1956" customFormat="1" x14ac:dyDescent="0.2">
      <c r="A117" s="1958">
        <v>2015093</v>
      </c>
      <c r="B117" s="1955"/>
      <c r="C117" s="1955" t="s">
        <v>293</v>
      </c>
      <c r="D117" s="1956" t="s">
        <v>26</v>
      </c>
      <c r="E117" s="1956">
        <v>1</v>
      </c>
      <c r="F117" s="1956">
        <v>9</v>
      </c>
      <c r="G117" s="1956">
        <v>5</v>
      </c>
      <c r="H117" s="1956">
        <v>4</v>
      </c>
      <c r="I117" s="2012">
        <v>1</v>
      </c>
      <c r="J117" s="2012">
        <v>1</v>
      </c>
      <c r="K117" s="2012"/>
      <c r="L117" s="1996">
        <v>2874</v>
      </c>
      <c r="M117" s="1996"/>
      <c r="N117" s="1996">
        <f t="shared" si="27"/>
        <v>1980.23</v>
      </c>
      <c r="O117" s="1996">
        <v>1547.31</v>
      </c>
      <c r="P117" s="2076">
        <f t="shared" si="28"/>
        <v>0.78137893073026865</v>
      </c>
      <c r="Q117" s="1996">
        <v>432.92</v>
      </c>
      <c r="R117" s="2076">
        <f t="shared" si="29"/>
        <v>0.21862106926973129</v>
      </c>
      <c r="S117" s="2035">
        <f t="shared" si="17"/>
        <v>17.316800000000001</v>
      </c>
      <c r="T117" s="2077"/>
      <c r="U117" s="1996">
        <f t="shared" si="24"/>
        <v>0</v>
      </c>
      <c r="V117" s="1996">
        <f t="shared" si="25"/>
        <v>0</v>
      </c>
      <c r="W117" s="1996">
        <f t="shared" si="26"/>
        <v>2874</v>
      </c>
      <c r="X117" s="2000">
        <v>2874</v>
      </c>
      <c r="Y117" s="2013">
        <v>615103</v>
      </c>
      <c r="Z117" s="2002">
        <v>42198</v>
      </c>
      <c r="AA117" s="2069" t="s">
        <v>104</v>
      </c>
      <c r="AB117" s="2069" t="s">
        <v>104</v>
      </c>
    </row>
    <row r="118" spans="1:28" s="1956" customFormat="1" x14ac:dyDescent="0.2">
      <c r="A118" s="1958">
        <v>2015094</v>
      </c>
      <c r="B118" s="1955"/>
      <c r="C118" s="1955" t="s">
        <v>294</v>
      </c>
      <c r="D118" s="1956" t="s">
        <v>26</v>
      </c>
      <c r="E118" s="1956">
        <v>1</v>
      </c>
      <c r="F118" s="1956">
        <v>9</v>
      </c>
      <c r="G118" s="1956">
        <v>5</v>
      </c>
      <c r="H118" s="1956">
        <v>5</v>
      </c>
      <c r="I118" s="2012">
        <v>1</v>
      </c>
      <c r="J118" s="2012">
        <v>1</v>
      </c>
      <c r="K118" s="2012"/>
      <c r="L118" s="1996">
        <v>2907</v>
      </c>
      <c r="M118" s="1996"/>
      <c r="N118" s="1996">
        <f t="shared" ref="N118:N127" si="30">O118+Q118</f>
        <v>1974.79</v>
      </c>
      <c r="O118" s="1996">
        <v>1558.54</v>
      </c>
      <c r="P118" s="2076">
        <f t="shared" ref="P118:P127" si="31">O118/N118</f>
        <v>0.78921809407582577</v>
      </c>
      <c r="Q118" s="1996">
        <v>416.25</v>
      </c>
      <c r="R118" s="2076">
        <f t="shared" ref="R118:R127" si="32">Q118/N118</f>
        <v>0.21078190592417423</v>
      </c>
      <c r="S118" s="2035">
        <f t="shared" si="17"/>
        <v>16.649999999999999</v>
      </c>
      <c r="T118" s="2077"/>
      <c r="U118" s="1996">
        <f>((1-I118)*O118)+((1-J118)*Q118)</f>
        <v>0</v>
      </c>
      <c r="V118" s="1996">
        <f>L118-W118</f>
        <v>0</v>
      </c>
      <c r="W118" s="1996">
        <f t="shared" si="26"/>
        <v>2907</v>
      </c>
      <c r="X118" s="2000">
        <v>2907</v>
      </c>
      <c r="Y118" s="2013">
        <v>615104</v>
      </c>
      <c r="Z118" s="2002">
        <v>42198</v>
      </c>
      <c r="AA118" s="2069" t="s">
        <v>104</v>
      </c>
      <c r="AB118" s="2069" t="s">
        <v>104</v>
      </c>
    </row>
    <row r="119" spans="1:28" s="1956" customFormat="1" x14ac:dyDescent="0.2">
      <c r="A119" s="1958">
        <v>2015095</v>
      </c>
      <c r="B119" s="1955"/>
      <c r="C119" s="1955" t="s">
        <v>301</v>
      </c>
      <c r="D119" s="1956" t="s">
        <v>26</v>
      </c>
      <c r="E119" s="1956">
        <v>1</v>
      </c>
      <c r="F119" s="1956">
        <v>9</v>
      </c>
      <c r="G119" s="1956">
        <v>5</v>
      </c>
      <c r="H119" s="1956">
        <v>3</v>
      </c>
      <c r="I119" s="2012">
        <v>1</v>
      </c>
      <c r="J119" s="2012">
        <v>1</v>
      </c>
      <c r="K119" s="2012"/>
      <c r="L119" s="1996">
        <v>2642.9</v>
      </c>
      <c r="M119" s="1996"/>
      <c r="N119" s="1996">
        <f t="shared" si="30"/>
        <v>1749.85</v>
      </c>
      <c r="O119" s="1996">
        <v>1381.52</v>
      </c>
      <c r="P119" s="2076">
        <f t="shared" si="31"/>
        <v>0.78950767208617889</v>
      </c>
      <c r="Q119" s="1996">
        <v>368.33</v>
      </c>
      <c r="R119" s="2076">
        <f t="shared" si="32"/>
        <v>0.21049232791382119</v>
      </c>
      <c r="S119" s="2035">
        <f t="shared" si="17"/>
        <v>14.7332</v>
      </c>
      <c r="T119" s="2077"/>
      <c r="U119" s="1996">
        <f>((1-I119)*O119)+((1-J119)*Q119)</f>
        <v>0</v>
      </c>
      <c r="V119" s="1996">
        <f>L119-W119</f>
        <v>0</v>
      </c>
      <c r="W119" s="1996">
        <f t="shared" si="26"/>
        <v>2642.9</v>
      </c>
      <c r="X119" s="2000">
        <v>2642.9</v>
      </c>
      <c r="Y119" s="2013">
        <v>615105</v>
      </c>
      <c r="Z119" s="2002">
        <v>42198</v>
      </c>
      <c r="AA119" s="2069" t="s">
        <v>104</v>
      </c>
      <c r="AB119" s="2069" t="s">
        <v>104</v>
      </c>
    </row>
    <row r="120" spans="1:28" s="1956" customFormat="1" x14ac:dyDescent="0.2">
      <c r="A120" s="1958">
        <v>2015096</v>
      </c>
      <c r="B120" s="1955"/>
      <c r="C120" s="1955" t="s">
        <v>302</v>
      </c>
      <c r="D120" s="1956" t="s">
        <v>26</v>
      </c>
      <c r="E120" s="1956">
        <v>1</v>
      </c>
      <c r="F120" s="1956">
        <v>9</v>
      </c>
      <c r="G120" s="1956">
        <v>5</v>
      </c>
      <c r="H120" s="1956">
        <v>3</v>
      </c>
      <c r="I120" s="2012">
        <v>1</v>
      </c>
      <c r="J120" s="2012">
        <v>1</v>
      </c>
      <c r="K120" s="2012"/>
      <c r="L120" s="1996">
        <v>2642.9</v>
      </c>
      <c r="M120" s="1996"/>
      <c r="N120" s="1996">
        <f t="shared" si="30"/>
        <v>1749.85</v>
      </c>
      <c r="O120" s="1996">
        <v>1381.52</v>
      </c>
      <c r="P120" s="2076">
        <f t="shared" si="31"/>
        <v>0.78950767208617889</v>
      </c>
      <c r="Q120" s="1996">
        <v>368.33</v>
      </c>
      <c r="R120" s="2076">
        <f t="shared" si="32"/>
        <v>0.21049232791382119</v>
      </c>
      <c r="S120" s="2035">
        <f t="shared" si="17"/>
        <v>14.7332</v>
      </c>
      <c r="T120" s="2077"/>
      <c r="U120" s="1996">
        <f>((1-I120)*O120)+((1-J120)*Q120)</f>
        <v>0</v>
      </c>
      <c r="V120" s="1996">
        <f>L120-W120</f>
        <v>0</v>
      </c>
      <c r="W120" s="1996">
        <f t="shared" si="26"/>
        <v>2642.9</v>
      </c>
      <c r="X120" s="2000">
        <v>2642.9</v>
      </c>
      <c r="Y120" s="2013">
        <v>615106</v>
      </c>
      <c r="Z120" s="2002">
        <v>42198</v>
      </c>
      <c r="AA120" s="2069" t="s">
        <v>104</v>
      </c>
      <c r="AB120" s="2069" t="s">
        <v>104</v>
      </c>
    </row>
    <row r="121" spans="1:28" s="1956" customFormat="1" x14ac:dyDescent="0.2">
      <c r="A121" s="1958">
        <v>2015097</v>
      </c>
      <c r="B121" s="1955"/>
      <c r="C121" s="1955" t="s">
        <v>303</v>
      </c>
      <c r="D121" s="1956" t="s">
        <v>26</v>
      </c>
      <c r="E121" s="1956">
        <v>1</v>
      </c>
      <c r="F121" s="1956">
        <v>9</v>
      </c>
      <c r="G121" s="1956">
        <v>5</v>
      </c>
      <c r="H121" s="1956">
        <v>3</v>
      </c>
      <c r="I121" s="2012">
        <v>1</v>
      </c>
      <c r="J121" s="2012">
        <v>1</v>
      </c>
      <c r="K121" s="2012"/>
      <c r="L121" s="1996">
        <v>2642.9</v>
      </c>
      <c r="M121" s="1996"/>
      <c r="N121" s="1996">
        <f t="shared" si="30"/>
        <v>1749.85</v>
      </c>
      <c r="O121" s="1996">
        <v>1381.52</v>
      </c>
      <c r="P121" s="2076">
        <f t="shared" si="31"/>
        <v>0.78950767208617889</v>
      </c>
      <c r="Q121" s="1996">
        <v>368.33</v>
      </c>
      <c r="R121" s="2076">
        <f t="shared" si="32"/>
        <v>0.21049232791382119</v>
      </c>
      <c r="S121" s="2035">
        <f t="shared" si="17"/>
        <v>14.7332</v>
      </c>
      <c r="T121" s="2077"/>
      <c r="U121" s="1996">
        <f>((1-I121)*O121)+((1-J121)*Q121)</f>
        <v>0</v>
      </c>
      <c r="V121" s="1996">
        <f>L121-W121</f>
        <v>0</v>
      </c>
      <c r="W121" s="1996">
        <f t="shared" si="26"/>
        <v>2642.9</v>
      </c>
      <c r="X121" s="2000">
        <v>2642.9</v>
      </c>
      <c r="Y121" s="2013">
        <v>615107</v>
      </c>
      <c r="Z121" s="2002">
        <v>42198</v>
      </c>
      <c r="AA121" s="2069" t="s">
        <v>104</v>
      </c>
      <c r="AB121" s="2069" t="s">
        <v>104</v>
      </c>
    </row>
    <row r="122" spans="1:28" s="1956" customFormat="1" x14ac:dyDescent="0.2">
      <c r="A122" s="1958">
        <v>2015098</v>
      </c>
      <c r="B122" s="1955"/>
      <c r="C122" s="1955" t="s">
        <v>304</v>
      </c>
      <c r="D122" s="1956" t="s">
        <v>26</v>
      </c>
      <c r="E122" s="1956">
        <v>1</v>
      </c>
      <c r="F122" s="1956">
        <v>9</v>
      </c>
      <c r="G122" s="1956">
        <v>5</v>
      </c>
      <c r="H122" s="1956">
        <v>5</v>
      </c>
      <c r="I122" s="2012">
        <v>1</v>
      </c>
      <c r="J122" s="2012">
        <v>1</v>
      </c>
      <c r="K122" s="2012"/>
      <c r="L122" s="1996">
        <v>2825</v>
      </c>
      <c r="M122" s="1996"/>
      <c r="N122" s="1996">
        <f t="shared" si="30"/>
        <v>1944.19</v>
      </c>
      <c r="O122" s="1996">
        <v>1494.19</v>
      </c>
      <c r="P122" s="2076">
        <f t="shared" si="31"/>
        <v>0.76854114052638889</v>
      </c>
      <c r="Q122" s="1996">
        <v>450</v>
      </c>
      <c r="R122" s="2076">
        <f t="shared" si="32"/>
        <v>0.23145885947361111</v>
      </c>
      <c r="S122" s="2035">
        <f t="shared" si="17"/>
        <v>18</v>
      </c>
      <c r="T122" s="2077"/>
      <c r="U122" s="1996">
        <f t="shared" si="24"/>
        <v>0</v>
      </c>
      <c r="V122" s="1996">
        <f t="shared" si="25"/>
        <v>0</v>
      </c>
      <c r="W122" s="1996">
        <f t="shared" si="26"/>
        <v>2825</v>
      </c>
      <c r="X122" s="2000">
        <v>2825</v>
      </c>
      <c r="Y122" s="2013">
        <v>615108</v>
      </c>
      <c r="Z122" s="2002">
        <v>42198</v>
      </c>
      <c r="AA122" s="2069" t="s">
        <v>104</v>
      </c>
      <c r="AB122" s="2069" t="s">
        <v>104</v>
      </c>
    </row>
    <row r="123" spans="1:28" s="1956" customFormat="1" x14ac:dyDescent="0.2">
      <c r="A123" s="1958">
        <v>2015099</v>
      </c>
      <c r="B123" s="1955"/>
      <c r="C123" s="1955" t="s">
        <v>305</v>
      </c>
      <c r="D123" s="1956" t="s">
        <v>26</v>
      </c>
      <c r="E123" s="1956">
        <v>1</v>
      </c>
      <c r="F123" s="1956">
        <v>8</v>
      </c>
      <c r="G123" s="1956">
        <v>5</v>
      </c>
      <c r="H123" s="1956">
        <v>3</v>
      </c>
      <c r="I123" s="2012">
        <v>1</v>
      </c>
      <c r="J123" s="2012">
        <v>1</v>
      </c>
      <c r="K123" s="2012"/>
      <c r="L123" s="1996">
        <v>2401</v>
      </c>
      <c r="M123" s="1996"/>
      <c r="N123" s="1996">
        <f t="shared" si="30"/>
        <v>1627.28</v>
      </c>
      <c r="O123" s="1996">
        <v>1275.19</v>
      </c>
      <c r="P123" s="2076">
        <f t="shared" si="31"/>
        <v>0.78363281057961753</v>
      </c>
      <c r="Q123" s="1996">
        <v>352.09</v>
      </c>
      <c r="R123" s="2076">
        <f t="shared" si="32"/>
        <v>0.21636718942038247</v>
      </c>
      <c r="S123" s="2035">
        <f t="shared" si="17"/>
        <v>14.083599999999999</v>
      </c>
      <c r="T123" s="2077"/>
      <c r="U123" s="1996">
        <f t="shared" si="24"/>
        <v>0</v>
      </c>
      <c r="V123" s="1996">
        <f t="shared" si="25"/>
        <v>0</v>
      </c>
      <c r="W123" s="1996">
        <f t="shared" si="26"/>
        <v>2401</v>
      </c>
      <c r="X123" s="2000">
        <v>2401</v>
      </c>
      <c r="Y123" s="2013">
        <v>615109</v>
      </c>
      <c r="Z123" s="2002">
        <v>42198</v>
      </c>
      <c r="AA123" s="2069" t="s">
        <v>104</v>
      </c>
      <c r="AB123" s="2069" t="s">
        <v>104</v>
      </c>
    </row>
    <row r="124" spans="1:28" s="1956" customFormat="1" x14ac:dyDescent="0.2">
      <c r="A124" s="1958">
        <v>2015100</v>
      </c>
      <c r="B124" s="1955"/>
      <c r="C124" s="1955" t="s">
        <v>306</v>
      </c>
      <c r="D124" s="1956" t="s">
        <v>26</v>
      </c>
      <c r="E124" s="1956">
        <v>1</v>
      </c>
      <c r="F124" s="1956">
        <v>6</v>
      </c>
      <c r="G124" s="1956">
        <v>5</v>
      </c>
      <c r="H124" s="1956">
        <v>2</v>
      </c>
      <c r="I124" s="2012">
        <v>1</v>
      </c>
      <c r="J124" s="2012">
        <v>1</v>
      </c>
      <c r="K124" s="2012"/>
      <c r="L124" s="1996">
        <v>1637</v>
      </c>
      <c r="M124" s="1996"/>
      <c r="N124" s="1996">
        <f t="shared" si="30"/>
        <v>1142.27</v>
      </c>
      <c r="O124" s="1996">
        <v>889.35</v>
      </c>
      <c r="P124" s="2076">
        <f t="shared" si="31"/>
        <v>0.77858124611519175</v>
      </c>
      <c r="Q124" s="1996">
        <v>252.92</v>
      </c>
      <c r="R124" s="2076">
        <f t="shared" si="32"/>
        <v>0.22141875388480831</v>
      </c>
      <c r="S124" s="2035">
        <f t="shared" si="17"/>
        <v>10.1168</v>
      </c>
      <c r="T124" s="2077"/>
      <c r="U124" s="1996">
        <f t="shared" si="24"/>
        <v>0</v>
      </c>
      <c r="V124" s="1996">
        <f t="shared" si="25"/>
        <v>0</v>
      </c>
      <c r="W124" s="1996">
        <f t="shared" si="26"/>
        <v>1637</v>
      </c>
      <c r="X124" s="2000">
        <v>1637</v>
      </c>
      <c r="Y124" s="2013">
        <v>615115</v>
      </c>
      <c r="Z124" s="2002">
        <v>42200</v>
      </c>
      <c r="AA124" s="2069" t="s">
        <v>104</v>
      </c>
      <c r="AB124" s="2069" t="s">
        <v>104</v>
      </c>
    </row>
    <row r="125" spans="1:28" s="1956" customFormat="1" x14ac:dyDescent="0.2">
      <c r="A125" s="1958">
        <v>2015101</v>
      </c>
      <c r="B125" s="1955"/>
      <c r="C125" s="1955" t="s">
        <v>307</v>
      </c>
      <c r="D125" s="1956" t="s">
        <v>26</v>
      </c>
      <c r="E125" s="1956">
        <v>1</v>
      </c>
      <c r="F125" s="1956">
        <v>6</v>
      </c>
      <c r="G125" s="1956">
        <v>5</v>
      </c>
      <c r="H125" s="1956">
        <v>2</v>
      </c>
      <c r="I125" s="2012">
        <v>1</v>
      </c>
      <c r="J125" s="2012">
        <v>1</v>
      </c>
      <c r="K125" s="2012"/>
      <c r="L125" s="1996">
        <v>1637</v>
      </c>
      <c r="M125" s="1996"/>
      <c r="N125" s="1996">
        <f t="shared" si="30"/>
        <v>1142.27</v>
      </c>
      <c r="O125" s="1996">
        <v>889.35</v>
      </c>
      <c r="P125" s="2076">
        <f t="shared" si="31"/>
        <v>0.77858124611519175</v>
      </c>
      <c r="Q125" s="1996">
        <v>252.92</v>
      </c>
      <c r="R125" s="2076">
        <f t="shared" si="32"/>
        <v>0.22141875388480831</v>
      </c>
      <c r="S125" s="2035">
        <f t="shared" si="17"/>
        <v>10.1168</v>
      </c>
      <c r="T125" s="2077"/>
      <c r="U125" s="1996">
        <f>((1-I125)*O125)+((1-J125)*Q125)</f>
        <v>0</v>
      </c>
      <c r="V125" s="1996">
        <f t="shared" si="25"/>
        <v>0</v>
      </c>
      <c r="W125" s="1996">
        <f t="shared" si="26"/>
        <v>1637</v>
      </c>
      <c r="X125" s="2000">
        <v>1637</v>
      </c>
      <c r="Y125" s="2013">
        <v>615116</v>
      </c>
      <c r="Z125" s="2002">
        <v>42200</v>
      </c>
      <c r="AA125" s="2069" t="s">
        <v>104</v>
      </c>
      <c r="AB125" s="2069" t="s">
        <v>104</v>
      </c>
    </row>
    <row r="126" spans="1:28" s="1956" customFormat="1" x14ac:dyDescent="0.2">
      <c r="A126" s="1958">
        <v>2015102</v>
      </c>
      <c r="B126" s="1955"/>
      <c r="C126" s="1955" t="s">
        <v>309</v>
      </c>
      <c r="D126" s="1956" t="s">
        <v>26</v>
      </c>
      <c r="E126" s="1956">
        <v>10</v>
      </c>
      <c r="F126" s="1956">
        <f>6*E126</f>
        <v>60</v>
      </c>
      <c r="G126" s="1956">
        <f>4*E126</f>
        <v>40</v>
      </c>
      <c r="H126" s="1956">
        <f>4*E126</f>
        <v>40</v>
      </c>
      <c r="I126" s="2012">
        <v>1</v>
      </c>
      <c r="J126" s="2012">
        <v>1</v>
      </c>
      <c r="K126" s="2012"/>
      <c r="L126" s="1996">
        <v>23360</v>
      </c>
      <c r="M126" s="1996"/>
      <c r="N126" s="1996">
        <f t="shared" si="30"/>
        <v>14563.2</v>
      </c>
      <c r="O126" s="1996">
        <v>10935.7</v>
      </c>
      <c r="P126" s="2076">
        <f t="shared" si="31"/>
        <v>0.75091326082179743</v>
      </c>
      <c r="Q126" s="1996">
        <v>3627.5</v>
      </c>
      <c r="R126" s="2076">
        <f t="shared" si="32"/>
        <v>0.24908673917820259</v>
      </c>
      <c r="S126" s="2035">
        <f t="shared" si="17"/>
        <v>145.1</v>
      </c>
      <c r="T126" s="2077"/>
      <c r="U126" s="1996">
        <f>((1-I126)*O126)+((1-J127)*Q126)</f>
        <v>0</v>
      </c>
      <c r="V126" s="1996">
        <f>L126-W126</f>
        <v>0</v>
      </c>
      <c r="W126" s="1996">
        <f t="shared" si="26"/>
        <v>23360</v>
      </c>
      <c r="X126" s="2000">
        <v>23360</v>
      </c>
      <c r="Y126" s="2013">
        <v>615119</v>
      </c>
      <c r="Z126" s="2002">
        <v>42236</v>
      </c>
      <c r="AA126" s="2069" t="s">
        <v>104</v>
      </c>
      <c r="AB126" s="2069"/>
    </row>
    <row r="127" spans="1:28" s="1956" customFormat="1" x14ac:dyDescent="0.2">
      <c r="A127" s="1958">
        <v>2015103</v>
      </c>
      <c r="B127" s="1955"/>
      <c r="C127" s="1955" t="s">
        <v>319</v>
      </c>
      <c r="D127" s="1956" t="s">
        <v>26</v>
      </c>
      <c r="E127" s="1956">
        <v>10</v>
      </c>
      <c r="F127" s="1956">
        <f>6*E127</f>
        <v>60</v>
      </c>
      <c r="G127" s="1956">
        <f>4*E127</f>
        <v>40</v>
      </c>
      <c r="H127" s="1956">
        <f>4*E127</f>
        <v>40</v>
      </c>
      <c r="I127" s="2012">
        <v>1</v>
      </c>
      <c r="J127" s="2012">
        <v>1</v>
      </c>
      <c r="K127" s="2012"/>
      <c r="L127" s="1996">
        <v>23360</v>
      </c>
      <c r="M127" s="1996"/>
      <c r="N127" s="1996">
        <f t="shared" si="30"/>
        <v>14563.2</v>
      </c>
      <c r="O127" s="1996">
        <v>10935.7</v>
      </c>
      <c r="P127" s="2076">
        <f t="shared" si="31"/>
        <v>0.75091326082179743</v>
      </c>
      <c r="Q127" s="1996">
        <v>3627.5</v>
      </c>
      <c r="R127" s="2076">
        <f t="shared" si="32"/>
        <v>0.24908673917820259</v>
      </c>
      <c r="S127" s="2035">
        <f t="shared" si="17"/>
        <v>145.1</v>
      </c>
      <c r="T127" s="2077"/>
      <c r="U127" s="1996">
        <f>((1-I127)*O127)+((1-J128)*Q127)</f>
        <v>0</v>
      </c>
      <c r="V127" s="1996">
        <f t="shared" si="25"/>
        <v>0</v>
      </c>
      <c r="W127" s="1996">
        <f t="shared" si="26"/>
        <v>23360</v>
      </c>
      <c r="X127" s="2000">
        <v>23360</v>
      </c>
      <c r="Y127" s="2013">
        <v>615120</v>
      </c>
      <c r="Z127" s="2002">
        <v>42236</v>
      </c>
      <c r="AA127" s="2069" t="s">
        <v>104</v>
      </c>
      <c r="AB127" s="2069" t="s">
        <v>104</v>
      </c>
    </row>
    <row r="128" spans="1:28" s="1956" customFormat="1" x14ac:dyDescent="0.2">
      <c r="A128" s="1959">
        <v>2015104</v>
      </c>
      <c r="B128" s="1960"/>
      <c r="C128" s="1960" t="s">
        <v>320</v>
      </c>
      <c r="D128" s="1961" t="s">
        <v>26</v>
      </c>
      <c r="E128" s="1961">
        <v>1</v>
      </c>
      <c r="F128" s="1961">
        <v>8</v>
      </c>
      <c r="G128" s="1961">
        <v>4</v>
      </c>
      <c r="H128" s="1961">
        <v>3</v>
      </c>
      <c r="I128" s="2085">
        <v>1</v>
      </c>
      <c r="J128" s="2085">
        <v>1</v>
      </c>
      <c r="K128" s="2085"/>
      <c r="L128" s="1996">
        <v>6352.22</v>
      </c>
      <c r="M128" s="1996"/>
      <c r="N128" s="1996">
        <f>O128+Q128</f>
        <v>4953.6100000000006</v>
      </c>
      <c r="O128" s="1996">
        <v>3993.61</v>
      </c>
      <c r="P128" s="2076">
        <f>O128/N128</f>
        <v>0.80620194161429737</v>
      </c>
      <c r="Q128" s="1996">
        <v>960</v>
      </c>
      <c r="R128" s="2076">
        <f>Q128/N128</f>
        <v>0.19379805838570252</v>
      </c>
      <c r="S128" s="2035">
        <f t="shared" si="17"/>
        <v>38.4</v>
      </c>
      <c r="T128" s="2077"/>
      <c r="U128" s="1996">
        <f t="shared" si="24"/>
        <v>0</v>
      </c>
      <c r="V128" s="1996">
        <f t="shared" si="25"/>
        <v>0</v>
      </c>
      <c r="W128" s="1996">
        <f t="shared" si="26"/>
        <v>6352.22</v>
      </c>
      <c r="X128" s="2000">
        <v>6352.22</v>
      </c>
      <c r="Y128" s="2013">
        <v>655142</v>
      </c>
      <c r="Z128" s="2002">
        <v>42265</v>
      </c>
      <c r="AA128" s="2069" t="s">
        <v>104</v>
      </c>
      <c r="AB128" s="2069"/>
    </row>
    <row r="129" spans="1:28" s="1956" customFormat="1" x14ac:dyDescent="0.2">
      <c r="A129" s="1959">
        <v>2015105</v>
      </c>
      <c r="B129" s="1960"/>
      <c r="C129" s="1960" t="s">
        <v>332</v>
      </c>
      <c r="D129" s="1961" t="s">
        <v>26</v>
      </c>
      <c r="E129" s="1961">
        <v>1</v>
      </c>
      <c r="F129" s="1961">
        <v>8</v>
      </c>
      <c r="G129" s="1961">
        <v>5</v>
      </c>
      <c r="H129" s="1961">
        <v>2</v>
      </c>
      <c r="I129" s="2085">
        <v>1</v>
      </c>
      <c r="J129" s="2085">
        <v>1</v>
      </c>
      <c r="K129" s="2085"/>
      <c r="L129" s="1996">
        <v>5562.62</v>
      </c>
      <c r="M129" s="1996"/>
      <c r="N129" s="1996">
        <f>O129+Q129</f>
        <v>3737.32</v>
      </c>
      <c r="O129" s="1996">
        <v>3131.9</v>
      </c>
      <c r="P129" s="2076">
        <f>O129/N129</f>
        <v>0.83800691404535865</v>
      </c>
      <c r="Q129" s="1996">
        <v>605.41999999999996</v>
      </c>
      <c r="R129" s="2076">
        <f>Q129/N129</f>
        <v>0.16199308595464126</v>
      </c>
      <c r="S129" s="2035">
        <f t="shared" si="17"/>
        <v>24.216799999999999</v>
      </c>
      <c r="T129" s="2077"/>
      <c r="U129" s="1996">
        <f t="shared" si="24"/>
        <v>0</v>
      </c>
      <c r="V129" s="1996">
        <f t="shared" si="25"/>
        <v>0</v>
      </c>
      <c r="W129" s="1996">
        <f t="shared" si="26"/>
        <v>5562.62</v>
      </c>
      <c r="X129" s="2000">
        <v>5562.62</v>
      </c>
      <c r="Y129" s="2013">
        <v>615143</v>
      </c>
      <c r="Z129" s="2002">
        <v>42265</v>
      </c>
      <c r="AA129" s="2069" t="s">
        <v>104</v>
      </c>
      <c r="AB129" s="2086"/>
    </row>
    <row r="130" spans="1:28" s="1956" customFormat="1" x14ac:dyDescent="0.2">
      <c r="A130" s="1959">
        <v>2015106</v>
      </c>
      <c r="B130" s="1960"/>
      <c r="C130" s="1960" t="s">
        <v>331</v>
      </c>
      <c r="D130" s="1961" t="s">
        <v>26</v>
      </c>
      <c r="E130" s="1961">
        <v>1</v>
      </c>
      <c r="F130" s="1961">
        <v>9</v>
      </c>
      <c r="G130" s="1961">
        <v>5</v>
      </c>
      <c r="H130" s="1961">
        <v>3</v>
      </c>
      <c r="I130" s="2085">
        <v>1</v>
      </c>
      <c r="J130" s="2085">
        <v>1</v>
      </c>
      <c r="K130" s="2085"/>
      <c r="L130" s="1996">
        <v>5025.83</v>
      </c>
      <c r="M130" s="1996"/>
      <c r="N130" s="1996">
        <f>O130+Q130</f>
        <v>3303.59</v>
      </c>
      <c r="O130" s="1996">
        <v>2797.76</v>
      </c>
      <c r="P130" s="2076">
        <f>O130/N130</f>
        <v>0.84688475264787699</v>
      </c>
      <c r="Q130" s="1996">
        <v>505.83</v>
      </c>
      <c r="R130" s="2076">
        <f>Q130/N130</f>
        <v>0.15311524735212298</v>
      </c>
      <c r="S130" s="2035">
        <f t="shared" si="17"/>
        <v>20.2332</v>
      </c>
      <c r="T130" s="2077"/>
      <c r="U130" s="1996">
        <f t="shared" si="24"/>
        <v>0</v>
      </c>
      <c r="V130" s="1996">
        <f t="shared" si="25"/>
        <v>0</v>
      </c>
      <c r="W130" s="1996">
        <f t="shared" si="26"/>
        <v>5025.83</v>
      </c>
      <c r="X130" s="2000">
        <v>5025.83</v>
      </c>
      <c r="Y130" s="2013">
        <v>615144</v>
      </c>
      <c r="Z130" s="2002">
        <v>42265</v>
      </c>
      <c r="AA130" s="2069" t="s">
        <v>104</v>
      </c>
      <c r="AB130" s="2086"/>
    </row>
    <row r="131" spans="1:28" s="1956" customFormat="1" x14ac:dyDescent="0.2">
      <c r="A131" s="1954">
        <v>2015107</v>
      </c>
      <c r="B131" s="1955"/>
      <c r="C131" s="1955" t="s">
        <v>324</v>
      </c>
      <c r="D131" s="1956" t="s">
        <v>26</v>
      </c>
      <c r="E131" s="1956">
        <v>0</v>
      </c>
      <c r="F131" s="1956">
        <v>0</v>
      </c>
      <c r="G131" s="1956">
        <v>0</v>
      </c>
      <c r="H131" s="1956">
        <v>0</v>
      </c>
      <c r="I131" s="2012">
        <v>1</v>
      </c>
      <c r="J131" s="2012">
        <v>0</v>
      </c>
      <c r="K131" s="2012"/>
      <c r="L131" s="1996">
        <v>89.07</v>
      </c>
      <c r="M131" s="1996"/>
      <c r="N131" s="1996">
        <f>O131+Q131</f>
        <v>29.69</v>
      </c>
      <c r="O131" s="1996">
        <v>29.69</v>
      </c>
      <c r="P131" s="2076"/>
      <c r="Q131" s="1996">
        <v>0</v>
      </c>
      <c r="R131" s="2076"/>
      <c r="S131" s="2035">
        <f t="shared" si="17"/>
        <v>0</v>
      </c>
      <c r="T131" s="2077"/>
      <c r="U131" s="1996">
        <f t="shared" si="24"/>
        <v>0</v>
      </c>
      <c r="V131" s="1996">
        <f>L131-W131</f>
        <v>0</v>
      </c>
      <c r="W131" s="1996">
        <v>89.07</v>
      </c>
      <c r="X131" s="2000">
        <f>107.77/1.21</f>
        <v>89.066115702479337</v>
      </c>
      <c r="Y131" s="2013">
        <v>615132</v>
      </c>
      <c r="Z131" s="2002">
        <v>42248</v>
      </c>
      <c r="AA131" s="2069" t="s">
        <v>104</v>
      </c>
      <c r="AB131" s="2086"/>
    </row>
    <row r="132" spans="1:28" s="1956" customFormat="1" x14ac:dyDescent="0.2">
      <c r="A132" s="1954">
        <v>2015108</v>
      </c>
      <c r="B132" s="1955"/>
      <c r="C132" s="1955" t="s">
        <v>325</v>
      </c>
      <c r="D132" s="1956" t="s">
        <v>26</v>
      </c>
      <c r="E132" s="1956">
        <v>1</v>
      </c>
      <c r="F132" s="1956">
        <v>2</v>
      </c>
      <c r="G132" s="1956">
        <v>1</v>
      </c>
      <c r="H132" s="1956">
        <v>1</v>
      </c>
      <c r="I132" s="2012">
        <v>1</v>
      </c>
      <c r="J132" s="2012">
        <v>1</v>
      </c>
      <c r="K132" s="2012"/>
      <c r="L132" s="1996">
        <v>584</v>
      </c>
      <c r="M132" s="1996"/>
      <c r="N132" s="1996">
        <f t="shared" ref="N132:N141" si="33">O132+Q132</f>
        <v>425.7</v>
      </c>
      <c r="O132" s="1996">
        <v>309.02999999999997</v>
      </c>
      <c r="P132" s="2076">
        <f t="shared" ref="P132:P141" si="34">O132/N132</f>
        <v>0.72593375616631428</v>
      </c>
      <c r="Q132" s="1996">
        <v>116.67</v>
      </c>
      <c r="R132" s="2076">
        <f t="shared" ref="R132:R141" si="35">Q132/N132</f>
        <v>0.27406624383368572</v>
      </c>
      <c r="S132" s="2035">
        <f t="shared" si="17"/>
        <v>4.6668000000000003</v>
      </c>
      <c r="T132" s="2077"/>
      <c r="U132" s="1996">
        <f t="shared" si="24"/>
        <v>0</v>
      </c>
      <c r="V132" s="1996">
        <f t="shared" si="25"/>
        <v>0</v>
      </c>
      <c r="W132" s="1996">
        <f t="shared" si="26"/>
        <v>584</v>
      </c>
      <c r="X132" s="2000">
        <f>706.64/1.21</f>
        <v>584</v>
      </c>
      <c r="Y132" s="2013">
        <v>615121</v>
      </c>
      <c r="Z132" s="2002">
        <v>42248</v>
      </c>
      <c r="AA132" s="2069" t="s">
        <v>104</v>
      </c>
      <c r="AB132" s="2086"/>
    </row>
    <row r="133" spans="1:28" s="1956" customFormat="1" x14ac:dyDescent="0.2">
      <c r="A133" s="1954">
        <v>2015109</v>
      </c>
      <c r="B133" s="1955"/>
      <c r="C133" s="1955" t="s">
        <v>326</v>
      </c>
      <c r="D133" s="1956" t="s">
        <v>26</v>
      </c>
      <c r="E133" s="1956">
        <v>1</v>
      </c>
      <c r="F133" s="1956">
        <v>7</v>
      </c>
      <c r="G133" s="1956">
        <v>5</v>
      </c>
      <c r="H133" s="1956">
        <v>1</v>
      </c>
      <c r="I133" s="2012">
        <v>1</v>
      </c>
      <c r="J133" s="2012">
        <v>1</v>
      </c>
      <c r="K133" s="2012"/>
      <c r="L133" s="1996">
        <v>2378</v>
      </c>
      <c r="M133" s="1996"/>
      <c r="N133" s="1996">
        <f t="shared" si="33"/>
        <v>1550.27</v>
      </c>
      <c r="O133" s="1996">
        <v>1194.8499999999999</v>
      </c>
      <c r="P133" s="2076">
        <f t="shared" si="34"/>
        <v>0.77073671037948221</v>
      </c>
      <c r="Q133" s="1996">
        <v>355.42</v>
      </c>
      <c r="R133" s="2076">
        <f t="shared" si="35"/>
        <v>0.22926328962051773</v>
      </c>
      <c r="S133" s="2035">
        <f t="shared" si="17"/>
        <v>14.216800000000001</v>
      </c>
      <c r="T133" s="2077"/>
      <c r="U133" s="1996">
        <f t="shared" si="24"/>
        <v>0</v>
      </c>
      <c r="V133" s="1996">
        <f t="shared" si="25"/>
        <v>0</v>
      </c>
      <c r="W133" s="1996">
        <f t="shared" si="26"/>
        <v>2378</v>
      </c>
      <c r="X133" s="2000">
        <f>2877.38/1.21</f>
        <v>2378</v>
      </c>
      <c r="Y133" s="2013">
        <v>615122</v>
      </c>
      <c r="Z133" s="2002">
        <v>42248</v>
      </c>
      <c r="AA133" s="2069" t="s">
        <v>104</v>
      </c>
      <c r="AB133" s="2086"/>
    </row>
    <row r="134" spans="1:28" s="1956" customFormat="1" x14ac:dyDescent="0.2">
      <c r="A134" s="1954">
        <v>2015110</v>
      </c>
      <c r="B134" s="1955"/>
      <c r="C134" s="1955" t="s">
        <v>327</v>
      </c>
      <c r="D134" s="1956" t="s">
        <v>26</v>
      </c>
      <c r="E134" s="1956">
        <v>1</v>
      </c>
      <c r="F134" s="1956">
        <v>7</v>
      </c>
      <c r="G134" s="1956">
        <v>5</v>
      </c>
      <c r="H134" s="1956">
        <v>1</v>
      </c>
      <c r="I134" s="2012">
        <v>1</v>
      </c>
      <c r="J134" s="2012">
        <v>1</v>
      </c>
      <c r="K134" s="2012"/>
      <c r="L134" s="1996">
        <v>2378</v>
      </c>
      <c r="M134" s="1996"/>
      <c r="N134" s="1996">
        <f t="shared" si="33"/>
        <v>1550.27</v>
      </c>
      <c r="O134" s="1996">
        <v>1194.8499999999999</v>
      </c>
      <c r="P134" s="2076">
        <f t="shared" si="34"/>
        <v>0.77073671037948221</v>
      </c>
      <c r="Q134" s="1996">
        <v>355.42</v>
      </c>
      <c r="R134" s="2076">
        <f t="shared" si="35"/>
        <v>0.22926328962051773</v>
      </c>
      <c r="S134" s="2035">
        <f t="shared" si="17"/>
        <v>14.216800000000001</v>
      </c>
      <c r="T134" s="2077"/>
      <c r="U134" s="1996">
        <f>((1-I134)*O134)+((1-J134)*Q134)</f>
        <v>0</v>
      </c>
      <c r="V134" s="1996">
        <f t="shared" si="25"/>
        <v>0</v>
      </c>
      <c r="W134" s="1996">
        <f t="shared" si="26"/>
        <v>2378</v>
      </c>
      <c r="X134" s="2000">
        <f>2877.38/1.21</f>
        <v>2378</v>
      </c>
      <c r="Y134" s="2013">
        <v>615123</v>
      </c>
      <c r="Z134" s="2002">
        <v>42248</v>
      </c>
      <c r="AA134" s="2069" t="s">
        <v>104</v>
      </c>
      <c r="AB134" s="2086"/>
    </row>
    <row r="135" spans="1:28" s="1956" customFormat="1" x14ac:dyDescent="0.2">
      <c r="A135" s="1954">
        <v>2015111</v>
      </c>
      <c r="B135" s="1955"/>
      <c r="C135" s="1955" t="s">
        <v>328</v>
      </c>
      <c r="D135" s="1956" t="s">
        <v>26</v>
      </c>
      <c r="E135" s="1956">
        <v>1</v>
      </c>
      <c r="F135" s="1956">
        <v>7</v>
      </c>
      <c r="G135" s="1956">
        <v>5</v>
      </c>
      <c r="H135" s="1956">
        <v>1</v>
      </c>
      <c r="I135" s="2012">
        <v>1</v>
      </c>
      <c r="J135" s="2012">
        <v>1</v>
      </c>
      <c r="K135" s="2012"/>
      <c r="L135" s="1996">
        <v>2378</v>
      </c>
      <c r="M135" s="1996"/>
      <c r="N135" s="1996">
        <f t="shared" si="33"/>
        <v>1550.27</v>
      </c>
      <c r="O135" s="1996">
        <v>1194.8499999999999</v>
      </c>
      <c r="P135" s="2076">
        <f t="shared" si="34"/>
        <v>0.77073671037948221</v>
      </c>
      <c r="Q135" s="1996">
        <v>355.42</v>
      </c>
      <c r="R135" s="2076">
        <f t="shared" si="35"/>
        <v>0.22926328962051773</v>
      </c>
      <c r="S135" s="2035">
        <f t="shared" ref="S135:S204" si="36">Q135/$S$1</f>
        <v>14.216800000000001</v>
      </c>
      <c r="T135" s="2077"/>
      <c r="U135" s="1996">
        <f>((1-I135)*O135)+((1-J135)*Q135)</f>
        <v>0</v>
      </c>
      <c r="V135" s="1996">
        <f t="shared" si="25"/>
        <v>0</v>
      </c>
      <c r="W135" s="1996">
        <f t="shared" si="26"/>
        <v>2378</v>
      </c>
      <c r="X135" s="2000">
        <f>2877.38/1.21</f>
        <v>2378</v>
      </c>
      <c r="Y135" s="2013">
        <v>615124</v>
      </c>
      <c r="Z135" s="2002">
        <v>42248</v>
      </c>
      <c r="AA135" s="2069" t="s">
        <v>104</v>
      </c>
      <c r="AB135" s="2086"/>
    </row>
    <row r="136" spans="1:28" s="1956" customFormat="1" x14ac:dyDescent="0.2">
      <c r="A136" s="1954">
        <v>2015112</v>
      </c>
      <c r="B136" s="1955"/>
      <c r="C136" s="1955" t="s">
        <v>329</v>
      </c>
      <c r="D136" s="1956" t="s">
        <v>26</v>
      </c>
      <c r="E136" s="1956">
        <v>1</v>
      </c>
      <c r="F136" s="1956">
        <v>11</v>
      </c>
      <c r="G136" s="1956">
        <v>5</v>
      </c>
      <c r="H136" s="1956">
        <v>3</v>
      </c>
      <c r="I136" s="2012">
        <v>1</v>
      </c>
      <c r="J136" s="2012">
        <v>1</v>
      </c>
      <c r="K136" s="2012"/>
      <c r="L136" s="1996">
        <v>3073</v>
      </c>
      <c r="M136" s="1996"/>
      <c r="N136" s="1996">
        <f t="shared" si="33"/>
        <v>1945.26</v>
      </c>
      <c r="O136" s="1996">
        <v>1538.18</v>
      </c>
      <c r="P136" s="2076">
        <f t="shared" si="34"/>
        <v>0.79073234426246364</v>
      </c>
      <c r="Q136" s="1996">
        <v>407.08</v>
      </c>
      <c r="R136" s="2076">
        <f t="shared" si="35"/>
        <v>0.20926765573753636</v>
      </c>
      <c r="S136" s="2035">
        <f t="shared" si="36"/>
        <v>16.283200000000001</v>
      </c>
      <c r="T136" s="2077"/>
      <c r="U136" s="1996">
        <f t="shared" ref="U136:U168" si="37">((1-I136)*O136)+((1-J136)*Q136)</f>
        <v>0</v>
      </c>
      <c r="V136" s="1996">
        <f t="shared" ref="V136:V168" si="38">L136-W136</f>
        <v>0</v>
      </c>
      <c r="W136" s="1996">
        <f t="shared" ref="W136:W168" si="39">X136+AC136+AH136+AM136+AO136+AR136</f>
        <v>3073</v>
      </c>
      <c r="X136" s="2000">
        <f>3718.33/1.21</f>
        <v>3073</v>
      </c>
      <c r="Y136" s="2013">
        <v>615125</v>
      </c>
      <c r="Z136" s="2002">
        <v>42248</v>
      </c>
      <c r="AA136" s="2069" t="s">
        <v>104</v>
      </c>
      <c r="AB136" s="2086"/>
    </row>
    <row r="137" spans="1:28" s="1956" customFormat="1" x14ac:dyDescent="0.2">
      <c r="A137" s="1954">
        <v>2015113</v>
      </c>
      <c r="B137" s="1955"/>
      <c r="C137" s="1955" t="s">
        <v>330</v>
      </c>
      <c r="D137" s="1956" t="s">
        <v>26</v>
      </c>
      <c r="E137" s="1956">
        <v>1</v>
      </c>
      <c r="F137" s="1956">
        <v>10</v>
      </c>
      <c r="G137" s="1956">
        <v>7</v>
      </c>
      <c r="H137" s="1956">
        <v>3</v>
      </c>
      <c r="I137" s="2012">
        <v>1</v>
      </c>
      <c r="J137" s="2012">
        <v>1</v>
      </c>
      <c r="K137" s="2012"/>
      <c r="L137" s="1996">
        <v>3219</v>
      </c>
      <c r="M137" s="1996"/>
      <c r="N137" s="1996">
        <f t="shared" si="33"/>
        <v>2113.38</v>
      </c>
      <c r="O137" s="1996">
        <v>1624.21</v>
      </c>
      <c r="P137" s="2076">
        <f t="shared" si="34"/>
        <v>0.76853665691924777</v>
      </c>
      <c r="Q137" s="1996">
        <v>489.17</v>
      </c>
      <c r="R137" s="2076">
        <f t="shared" si="35"/>
        <v>0.23146334308075214</v>
      </c>
      <c r="S137" s="2035">
        <f t="shared" si="36"/>
        <v>19.566800000000001</v>
      </c>
      <c r="T137" s="2077"/>
      <c r="U137" s="1996">
        <f t="shared" si="37"/>
        <v>0</v>
      </c>
      <c r="V137" s="1996">
        <f t="shared" si="38"/>
        <v>0</v>
      </c>
      <c r="W137" s="1996">
        <f t="shared" si="39"/>
        <v>3219</v>
      </c>
      <c r="X137" s="2000">
        <f>3894.99/1.21</f>
        <v>3219</v>
      </c>
      <c r="Y137" s="2013">
        <v>615126</v>
      </c>
      <c r="Z137" s="2002">
        <v>42248</v>
      </c>
      <c r="AA137" s="2069" t="s">
        <v>104</v>
      </c>
      <c r="AB137" s="2086"/>
    </row>
    <row r="138" spans="1:28" s="1956" customFormat="1" x14ac:dyDescent="0.2">
      <c r="A138" s="1954">
        <v>2015114</v>
      </c>
      <c r="B138" s="1955"/>
      <c r="C138" s="1955" t="s">
        <v>335</v>
      </c>
      <c r="D138" s="1956" t="s">
        <v>26</v>
      </c>
      <c r="E138" s="1956">
        <v>1</v>
      </c>
      <c r="F138" s="1956">
        <v>9</v>
      </c>
      <c r="G138" s="1956">
        <v>5</v>
      </c>
      <c r="H138" s="1956">
        <v>3</v>
      </c>
      <c r="I138" s="2012">
        <v>1</v>
      </c>
      <c r="J138" s="2012">
        <v>1</v>
      </c>
      <c r="K138" s="2012"/>
      <c r="L138" s="1996">
        <v>2998</v>
      </c>
      <c r="M138" s="1996"/>
      <c r="N138" s="1996">
        <f t="shared" si="33"/>
        <v>2019.3400000000001</v>
      </c>
      <c r="O138" s="1996">
        <v>1591.42</v>
      </c>
      <c r="P138" s="2076">
        <f t="shared" si="34"/>
        <v>0.78808917765210418</v>
      </c>
      <c r="Q138" s="1996">
        <v>427.92</v>
      </c>
      <c r="R138" s="2076">
        <f t="shared" si="35"/>
        <v>0.21191082234789585</v>
      </c>
      <c r="S138" s="2035">
        <f t="shared" si="36"/>
        <v>17.116800000000001</v>
      </c>
      <c r="T138" s="2077"/>
      <c r="U138" s="1996">
        <f t="shared" si="37"/>
        <v>0</v>
      </c>
      <c r="V138" s="1996">
        <f t="shared" si="38"/>
        <v>0</v>
      </c>
      <c r="W138" s="1996">
        <f t="shared" si="39"/>
        <v>2998</v>
      </c>
      <c r="X138" s="2000">
        <f>3627.58/1.21</f>
        <v>2998</v>
      </c>
      <c r="Y138" s="2013">
        <v>615127</v>
      </c>
      <c r="Z138" s="2002">
        <v>42248</v>
      </c>
      <c r="AA138" s="2069" t="s">
        <v>104</v>
      </c>
      <c r="AB138" s="2086"/>
    </row>
    <row r="139" spans="1:28" s="1956" customFormat="1" x14ac:dyDescent="0.2">
      <c r="A139" s="1954">
        <v>2015115</v>
      </c>
      <c r="B139" s="1955"/>
      <c r="C139" s="1955" t="s">
        <v>336</v>
      </c>
      <c r="D139" s="1956" t="s">
        <v>26</v>
      </c>
      <c r="E139" s="1956">
        <v>1</v>
      </c>
      <c r="F139" s="1956">
        <v>8</v>
      </c>
      <c r="G139" s="1956">
        <v>5</v>
      </c>
      <c r="H139" s="1956">
        <v>3</v>
      </c>
      <c r="I139" s="2012">
        <v>1</v>
      </c>
      <c r="J139" s="2012">
        <v>1</v>
      </c>
      <c r="K139" s="2012"/>
      <c r="L139" s="1996">
        <v>2109</v>
      </c>
      <c r="M139" s="1996"/>
      <c r="N139" s="1996">
        <f t="shared" si="33"/>
        <v>1415.25</v>
      </c>
      <c r="O139" s="1996">
        <v>1061.92</v>
      </c>
      <c r="P139" s="2076">
        <f t="shared" si="34"/>
        <v>0.7503409291644586</v>
      </c>
      <c r="Q139" s="1996">
        <v>353.33</v>
      </c>
      <c r="R139" s="2076">
        <f t="shared" si="35"/>
        <v>0.24965907083554142</v>
      </c>
      <c r="S139" s="2035">
        <f t="shared" si="36"/>
        <v>14.133199999999999</v>
      </c>
      <c r="T139" s="2077"/>
      <c r="U139" s="1996">
        <f t="shared" si="37"/>
        <v>0</v>
      </c>
      <c r="V139" s="1996">
        <f t="shared" si="38"/>
        <v>0</v>
      </c>
      <c r="W139" s="1996">
        <f t="shared" si="39"/>
        <v>2109</v>
      </c>
      <c r="X139" s="2000">
        <f>2551.89/1.21</f>
        <v>2109</v>
      </c>
      <c r="Y139" s="2013">
        <v>615128</v>
      </c>
      <c r="Z139" s="2002">
        <v>42248</v>
      </c>
      <c r="AA139" s="2069" t="s">
        <v>104</v>
      </c>
      <c r="AB139" s="2086"/>
    </row>
    <row r="140" spans="1:28" s="1956" customFormat="1" x14ac:dyDescent="0.2">
      <c r="A140" s="1954">
        <v>2015116</v>
      </c>
      <c r="B140" s="1955"/>
      <c r="C140" s="1955" t="s">
        <v>337</v>
      </c>
      <c r="D140" s="1956" t="s">
        <v>26</v>
      </c>
      <c r="E140" s="1956">
        <v>1</v>
      </c>
      <c r="F140" s="1956">
        <v>7</v>
      </c>
      <c r="G140" s="1956">
        <v>6</v>
      </c>
      <c r="H140" s="1956">
        <v>3</v>
      </c>
      <c r="I140" s="2012">
        <v>1</v>
      </c>
      <c r="J140" s="2012">
        <v>1</v>
      </c>
      <c r="K140" s="2012"/>
      <c r="L140" s="1996">
        <v>2965</v>
      </c>
      <c r="M140" s="1996"/>
      <c r="N140" s="1996">
        <f t="shared" si="33"/>
        <v>1763.07</v>
      </c>
      <c r="O140" s="1996">
        <v>1344.74</v>
      </c>
      <c r="P140" s="2076">
        <f t="shared" si="34"/>
        <v>0.7627263806882314</v>
      </c>
      <c r="Q140" s="1996">
        <v>418.33</v>
      </c>
      <c r="R140" s="2076">
        <f t="shared" si="35"/>
        <v>0.23727361931176869</v>
      </c>
      <c r="S140" s="2035">
        <f t="shared" si="36"/>
        <v>16.7332</v>
      </c>
      <c r="T140" s="2077"/>
      <c r="U140" s="1996">
        <f t="shared" si="37"/>
        <v>0</v>
      </c>
      <c r="V140" s="1996">
        <f t="shared" si="38"/>
        <v>0</v>
      </c>
      <c r="W140" s="1996">
        <f t="shared" si="39"/>
        <v>2965</v>
      </c>
      <c r="X140" s="2000">
        <f>3587.65/1.21</f>
        <v>2965</v>
      </c>
      <c r="Y140" s="2013">
        <v>615129</v>
      </c>
      <c r="Z140" s="2002">
        <v>42248</v>
      </c>
      <c r="AA140" s="2069" t="s">
        <v>104</v>
      </c>
      <c r="AB140" s="2086"/>
    </row>
    <row r="141" spans="1:28" s="1956" customFormat="1" x14ac:dyDescent="0.2">
      <c r="A141" s="1954">
        <v>2015117</v>
      </c>
      <c r="B141" s="1955"/>
      <c r="C141" s="1955" t="s">
        <v>338</v>
      </c>
      <c r="D141" s="1956" t="s">
        <v>26</v>
      </c>
      <c r="E141" s="1956">
        <v>1</v>
      </c>
      <c r="F141" s="1956">
        <v>9</v>
      </c>
      <c r="G141" s="1956">
        <v>7</v>
      </c>
      <c r="H141" s="1956">
        <v>3</v>
      </c>
      <c r="I141" s="2012">
        <v>1</v>
      </c>
      <c r="J141" s="2012">
        <v>1</v>
      </c>
      <c r="K141" s="2012"/>
      <c r="L141" s="1996">
        <v>3091</v>
      </c>
      <c r="M141" s="1996"/>
      <c r="N141" s="1996">
        <f t="shared" si="33"/>
        <v>1817.81</v>
      </c>
      <c r="O141" s="1996">
        <v>1405.73</v>
      </c>
      <c r="P141" s="2076">
        <f t="shared" si="34"/>
        <v>0.77330964182175255</v>
      </c>
      <c r="Q141" s="1996">
        <v>412.08</v>
      </c>
      <c r="R141" s="2076">
        <f t="shared" si="35"/>
        <v>0.22669035817824745</v>
      </c>
      <c r="S141" s="2035">
        <f t="shared" si="36"/>
        <v>16.4832</v>
      </c>
      <c r="T141" s="2077"/>
      <c r="U141" s="1996">
        <f t="shared" si="37"/>
        <v>0</v>
      </c>
      <c r="V141" s="1996">
        <f t="shared" si="38"/>
        <v>0</v>
      </c>
      <c r="W141" s="1996">
        <f t="shared" si="39"/>
        <v>3091</v>
      </c>
      <c r="X141" s="2000">
        <f>3740.11/1.21</f>
        <v>3091</v>
      </c>
      <c r="Y141" s="2013">
        <v>615130</v>
      </c>
      <c r="Z141" s="2002">
        <v>42248</v>
      </c>
      <c r="AA141" s="2069" t="s">
        <v>104</v>
      </c>
      <c r="AB141" s="2086"/>
    </row>
    <row r="142" spans="1:28" s="1956" customFormat="1" x14ac:dyDescent="0.2">
      <c r="A142" s="1954">
        <v>2015118</v>
      </c>
      <c r="B142" s="1955"/>
      <c r="C142" s="1955" t="s">
        <v>339</v>
      </c>
      <c r="D142" s="1956" t="s">
        <v>26</v>
      </c>
      <c r="E142" s="1956">
        <v>1</v>
      </c>
      <c r="F142" s="1956">
        <v>8</v>
      </c>
      <c r="G142" s="1956">
        <v>5</v>
      </c>
      <c r="H142" s="1956">
        <v>3</v>
      </c>
      <c r="I142" s="2012">
        <v>1</v>
      </c>
      <c r="J142" s="2012">
        <v>1</v>
      </c>
      <c r="K142" s="2012"/>
      <c r="L142" s="1996">
        <v>2109</v>
      </c>
      <c r="M142" s="1996"/>
      <c r="N142" s="1996">
        <f t="shared" ref="N142:N153" si="40">O142+Q142</f>
        <v>1415.25</v>
      </c>
      <c r="O142" s="1996">
        <v>1061.92</v>
      </c>
      <c r="P142" s="2076">
        <f t="shared" ref="P142:P153" si="41">O142/N142</f>
        <v>0.7503409291644586</v>
      </c>
      <c r="Q142" s="1996">
        <v>353.33</v>
      </c>
      <c r="R142" s="2076">
        <f t="shared" ref="R142:R153" si="42">Q142/N142</f>
        <v>0.24965907083554142</v>
      </c>
      <c r="S142" s="2035">
        <f t="shared" si="36"/>
        <v>14.133199999999999</v>
      </c>
      <c r="T142" s="2077"/>
      <c r="U142" s="1996">
        <f>((1-I142)*O142)+((1-J142)*Q142)</f>
        <v>0</v>
      </c>
      <c r="V142" s="1996">
        <f>L142-W142</f>
        <v>0</v>
      </c>
      <c r="W142" s="1996">
        <f t="shared" si="39"/>
        <v>2109</v>
      </c>
      <c r="X142" s="2000">
        <f>2551.89/1.21</f>
        <v>2109</v>
      </c>
      <c r="Y142" s="2013">
        <v>615131</v>
      </c>
      <c r="Z142" s="2002">
        <v>42248</v>
      </c>
      <c r="AA142" s="2069" t="s">
        <v>104</v>
      </c>
      <c r="AB142" s="2086"/>
    </row>
    <row r="143" spans="1:28" s="1956" customFormat="1" x14ac:dyDescent="0.2">
      <c r="A143" s="1954">
        <v>2015119</v>
      </c>
      <c r="B143" s="1955"/>
      <c r="C143" s="1955" t="s">
        <v>342</v>
      </c>
      <c r="D143" s="1956" t="s">
        <v>26</v>
      </c>
      <c r="E143" s="1956">
        <v>1</v>
      </c>
      <c r="F143" s="1956">
        <v>11</v>
      </c>
      <c r="G143" s="1956">
        <v>8</v>
      </c>
      <c r="H143" s="1956">
        <v>4</v>
      </c>
      <c r="I143" s="2012">
        <v>1</v>
      </c>
      <c r="J143" s="2012">
        <v>1</v>
      </c>
      <c r="K143" s="2012"/>
      <c r="L143" s="1996">
        <v>4084</v>
      </c>
      <c r="M143" s="1996"/>
      <c r="N143" s="1996">
        <f t="shared" si="40"/>
        <v>2602.34</v>
      </c>
      <c r="O143" s="1996">
        <v>2018.59</v>
      </c>
      <c r="P143" s="2076">
        <f t="shared" si="41"/>
        <v>0.77568265484141186</v>
      </c>
      <c r="Q143" s="1996">
        <v>583.75</v>
      </c>
      <c r="R143" s="2076">
        <f t="shared" si="42"/>
        <v>0.22431734515858803</v>
      </c>
      <c r="S143" s="2035">
        <f t="shared" si="36"/>
        <v>23.35</v>
      </c>
      <c r="T143" s="2077"/>
      <c r="U143" s="1996">
        <f t="shared" si="37"/>
        <v>0</v>
      </c>
      <c r="V143" s="1996">
        <f t="shared" si="38"/>
        <v>0</v>
      </c>
      <c r="W143" s="1996">
        <f t="shared" si="39"/>
        <v>4084.0000000000005</v>
      </c>
      <c r="X143" s="2000">
        <f>4941.64/1.21</f>
        <v>4084.0000000000005</v>
      </c>
      <c r="Y143" s="2013">
        <v>615134</v>
      </c>
      <c r="Z143" s="2002">
        <v>42249</v>
      </c>
      <c r="AA143" s="2069" t="s">
        <v>104</v>
      </c>
      <c r="AB143" s="2086"/>
    </row>
    <row r="144" spans="1:28" s="1956" customFormat="1" x14ac:dyDescent="0.2">
      <c r="A144" s="1954">
        <v>2015120</v>
      </c>
      <c r="B144" s="1955"/>
      <c r="C144" s="1955" t="s">
        <v>343</v>
      </c>
      <c r="D144" s="1956" t="s">
        <v>26</v>
      </c>
      <c r="E144" s="1956">
        <v>1</v>
      </c>
      <c r="F144" s="1956">
        <v>11</v>
      </c>
      <c r="G144" s="1956">
        <v>5</v>
      </c>
      <c r="H144" s="1956">
        <v>5</v>
      </c>
      <c r="I144" s="2012">
        <v>1</v>
      </c>
      <c r="J144" s="2012">
        <v>1</v>
      </c>
      <c r="K144" s="2012"/>
      <c r="L144" s="1996">
        <v>3667</v>
      </c>
      <c r="M144" s="1996"/>
      <c r="N144" s="1996">
        <f t="shared" si="40"/>
        <v>2419.56</v>
      </c>
      <c r="O144" s="1996">
        <v>1923.73</v>
      </c>
      <c r="P144" s="2076">
        <f t="shared" si="41"/>
        <v>0.79507431103175785</v>
      </c>
      <c r="Q144" s="1996">
        <v>495.83</v>
      </c>
      <c r="R144" s="2076">
        <f t="shared" si="42"/>
        <v>0.20492568896824215</v>
      </c>
      <c r="S144" s="2035">
        <f t="shared" si="36"/>
        <v>19.833199999999998</v>
      </c>
      <c r="T144" s="2077"/>
      <c r="U144" s="1996">
        <f t="shared" si="37"/>
        <v>0</v>
      </c>
      <c r="V144" s="1996">
        <f t="shared" si="38"/>
        <v>0</v>
      </c>
      <c r="W144" s="1996">
        <f t="shared" si="39"/>
        <v>3667</v>
      </c>
      <c r="X144" s="2000">
        <f>4437.07/1.21</f>
        <v>3667</v>
      </c>
      <c r="Y144" s="2013">
        <v>615135</v>
      </c>
      <c r="Z144" s="2002">
        <v>42249</v>
      </c>
      <c r="AA144" s="2069" t="s">
        <v>104</v>
      </c>
      <c r="AB144" s="2086"/>
    </row>
    <row r="145" spans="1:28" s="1956" customFormat="1" x14ac:dyDescent="0.2">
      <c r="A145" s="1958" t="s">
        <v>690</v>
      </c>
      <c r="B145" s="1955"/>
      <c r="C145" s="1955" t="s">
        <v>691</v>
      </c>
      <c r="D145" s="1956" t="s">
        <v>26</v>
      </c>
      <c r="E145" s="1956">
        <v>0</v>
      </c>
      <c r="F145" s="1956">
        <v>0</v>
      </c>
      <c r="G145" s="1956">
        <v>0</v>
      </c>
      <c r="H145" s="1956">
        <v>0</v>
      </c>
      <c r="I145" s="2012">
        <v>0</v>
      </c>
      <c r="J145" s="2012">
        <v>0</v>
      </c>
      <c r="K145" s="2012"/>
      <c r="L145" s="1996">
        <v>0</v>
      </c>
      <c r="M145" s="1996"/>
      <c r="N145" s="1996">
        <f>O145+Q145</f>
        <v>0</v>
      </c>
      <c r="O145" s="1996">
        <v>0</v>
      </c>
      <c r="P145" s="2076" t="str">
        <f>IF(N145&lt;=0,"",O145/N145)</f>
        <v/>
      </c>
      <c r="Q145" s="1996">
        <v>0</v>
      </c>
      <c r="R145" s="2076" t="str">
        <f>IF(N145&lt;=0,"",Q145/N145)</f>
        <v/>
      </c>
      <c r="S145" s="2035">
        <f>Q145/$S$1</f>
        <v>0</v>
      </c>
      <c r="T145" s="2036"/>
      <c r="U145" s="1996">
        <f>((1-I145)*O145)+((1-J145)*Q145)</f>
        <v>0</v>
      </c>
      <c r="V145" s="1996">
        <f>L145-W145</f>
        <v>0</v>
      </c>
      <c r="W145" s="1996">
        <f>X145+AC145+AH145+AM145+AO145+AR145</f>
        <v>0</v>
      </c>
      <c r="X145" s="2000"/>
      <c r="Y145" s="2013"/>
      <c r="Z145" s="2002"/>
      <c r="AA145" s="2069"/>
      <c r="AB145" s="2086"/>
    </row>
    <row r="146" spans="1:28" s="1956" customFormat="1" x14ac:dyDescent="0.2">
      <c r="A146" s="1954">
        <v>2015121</v>
      </c>
      <c r="B146" s="1955"/>
      <c r="C146" s="1955" t="s">
        <v>344</v>
      </c>
      <c r="D146" s="1956" t="s">
        <v>26</v>
      </c>
      <c r="E146" s="1956">
        <v>0</v>
      </c>
      <c r="F146" s="1956">
        <v>0</v>
      </c>
      <c r="G146" s="1956">
        <v>0</v>
      </c>
      <c r="H146" s="1956">
        <v>0</v>
      </c>
      <c r="I146" s="2012">
        <v>1</v>
      </c>
      <c r="J146" s="2012">
        <v>1</v>
      </c>
      <c r="K146" s="2012"/>
      <c r="L146" s="1996">
        <v>590.4</v>
      </c>
      <c r="M146" s="1996"/>
      <c r="N146" s="1996">
        <f t="shared" si="40"/>
        <v>295.2</v>
      </c>
      <c r="O146" s="1996">
        <v>295.2</v>
      </c>
      <c r="P146" s="2076">
        <f t="shared" si="41"/>
        <v>1</v>
      </c>
      <c r="Q146" s="1996">
        <v>0</v>
      </c>
      <c r="R146" s="2076">
        <f t="shared" si="42"/>
        <v>0</v>
      </c>
      <c r="S146" s="2035">
        <f t="shared" si="36"/>
        <v>0</v>
      </c>
      <c r="T146" s="2077"/>
      <c r="U146" s="1996">
        <f t="shared" si="37"/>
        <v>0</v>
      </c>
      <c r="V146" s="1996">
        <f t="shared" si="38"/>
        <v>0</v>
      </c>
      <c r="W146" s="1996">
        <f t="shared" si="39"/>
        <v>590.4</v>
      </c>
      <c r="X146" s="2000">
        <v>590.4</v>
      </c>
      <c r="Y146" s="2013">
        <v>615136</v>
      </c>
      <c r="Z146" s="2002">
        <v>42249</v>
      </c>
      <c r="AA146" s="2069" t="s">
        <v>104</v>
      </c>
      <c r="AB146" s="2086"/>
    </row>
    <row r="147" spans="1:28" s="1956" customFormat="1" x14ac:dyDescent="0.2">
      <c r="A147" s="1958">
        <v>2015122</v>
      </c>
      <c r="B147" s="1955"/>
      <c r="C147" s="1955" t="s">
        <v>345</v>
      </c>
      <c r="D147" s="1956" t="s">
        <v>26</v>
      </c>
      <c r="E147" s="1956">
        <v>1</v>
      </c>
      <c r="F147" s="1956">
        <v>8</v>
      </c>
      <c r="G147" s="1956">
        <v>2</v>
      </c>
      <c r="H147" s="1956">
        <v>6</v>
      </c>
      <c r="I147" s="2012">
        <v>1</v>
      </c>
      <c r="J147" s="2012">
        <v>1</v>
      </c>
      <c r="K147" s="2012"/>
      <c r="L147" s="1996">
        <v>3203.6</v>
      </c>
      <c r="M147" s="1996"/>
      <c r="N147" s="1996">
        <f t="shared" si="40"/>
        <v>2258.8000000000002</v>
      </c>
      <c r="O147" s="1996">
        <v>1710.47</v>
      </c>
      <c r="P147" s="2076">
        <f t="shared" si="41"/>
        <v>0.75724721090844693</v>
      </c>
      <c r="Q147" s="1996">
        <v>548.33000000000004</v>
      </c>
      <c r="R147" s="2076">
        <f t="shared" si="42"/>
        <v>0.24275278909155304</v>
      </c>
      <c r="S147" s="2035">
        <f t="shared" si="36"/>
        <v>21.933200000000003</v>
      </c>
      <c r="T147" s="2077"/>
      <c r="U147" s="1996">
        <f t="shared" si="37"/>
        <v>0</v>
      </c>
      <c r="V147" s="1996">
        <f t="shared" si="38"/>
        <v>0</v>
      </c>
      <c r="W147" s="1996">
        <f t="shared" si="39"/>
        <v>3203.6</v>
      </c>
      <c r="X147" s="2000">
        <v>3203.6</v>
      </c>
      <c r="Y147" s="2013">
        <v>615137</v>
      </c>
      <c r="Z147" s="2002">
        <v>42249</v>
      </c>
      <c r="AA147" s="2069" t="s">
        <v>104</v>
      </c>
      <c r="AB147" s="2086"/>
    </row>
    <row r="148" spans="1:28" s="1956" customFormat="1" x14ac:dyDescent="0.2">
      <c r="A148" s="1958">
        <v>2015123</v>
      </c>
      <c r="B148" s="1955"/>
      <c r="C148" s="1955" t="s">
        <v>346</v>
      </c>
      <c r="D148" s="1956" t="s">
        <v>26</v>
      </c>
      <c r="E148" s="1956">
        <v>1</v>
      </c>
      <c r="F148" s="1956">
        <v>8</v>
      </c>
      <c r="G148" s="1956">
        <v>2</v>
      </c>
      <c r="H148" s="1956">
        <v>6</v>
      </c>
      <c r="I148" s="2012">
        <v>1</v>
      </c>
      <c r="J148" s="2012">
        <v>1</v>
      </c>
      <c r="K148" s="2012"/>
      <c r="L148" s="1996">
        <v>3203.6</v>
      </c>
      <c r="M148" s="1996"/>
      <c r="N148" s="1996">
        <f t="shared" si="40"/>
        <v>2258.8000000000002</v>
      </c>
      <c r="O148" s="1996">
        <v>1710.47</v>
      </c>
      <c r="P148" s="2076">
        <f t="shared" si="41"/>
        <v>0.75724721090844693</v>
      </c>
      <c r="Q148" s="1996">
        <v>548.33000000000004</v>
      </c>
      <c r="R148" s="2076">
        <f t="shared" si="42"/>
        <v>0.24275278909155304</v>
      </c>
      <c r="S148" s="2035">
        <f t="shared" si="36"/>
        <v>21.933200000000003</v>
      </c>
      <c r="T148" s="2077"/>
      <c r="U148" s="1996">
        <f>((1-I148)*O148)+((1-J148)*Q148)</f>
        <v>0</v>
      </c>
      <c r="V148" s="1996">
        <f t="shared" si="38"/>
        <v>0</v>
      </c>
      <c r="W148" s="1996">
        <f t="shared" si="39"/>
        <v>3203.6</v>
      </c>
      <c r="X148" s="2000">
        <v>3203.6</v>
      </c>
      <c r="Y148" s="2013">
        <v>615138</v>
      </c>
      <c r="Z148" s="2002">
        <v>42249</v>
      </c>
      <c r="AA148" s="2069" t="s">
        <v>104</v>
      </c>
      <c r="AB148" s="2086"/>
    </row>
    <row r="149" spans="1:28" s="1956" customFormat="1" x14ac:dyDescent="0.2">
      <c r="A149" s="1958">
        <v>2015124</v>
      </c>
      <c r="B149" s="1955"/>
      <c r="C149" s="1955" t="s">
        <v>347</v>
      </c>
      <c r="D149" s="1956" t="s">
        <v>26</v>
      </c>
      <c r="E149" s="1956">
        <v>1</v>
      </c>
      <c r="F149" s="1956">
        <v>8</v>
      </c>
      <c r="G149" s="1956">
        <v>2</v>
      </c>
      <c r="H149" s="1956">
        <v>6</v>
      </c>
      <c r="I149" s="2012">
        <v>1</v>
      </c>
      <c r="J149" s="2012">
        <v>1</v>
      </c>
      <c r="K149" s="2012"/>
      <c r="L149" s="1996">
        <v>3203.6</v>
      </c>
      <c r="M149" s="1996"/>
      <c r="N149" s="1996">
        <f t="shared" si="40"/>
        <v>2258.8000000000002</v>
      </c>
      <c r="O149" s="1996">
        <v>1710.47</v>
      </c>
      <c r="P149" s="2076">
        <f t="shared" si="41"/>
        <v>0.75724721090844693</v>
      </c>
      <c r="Q149" s="1996">
        <v>548.33000000000004</v>
      </c>
      <c r="R149" s="2076">
        <f t="shared" si="42"/>
        <v>0.24275278909155304</v>
      </c>
      <c r="S149" s="2035">
        <f t="shared" si="36"/>
        <v>21.933200000000003</v>
      </c>
      <c r="T149" s="2077"/>
      <c r="U149" s="1996">
        <f>((1-I149)*O149)+((1-J149)*Q149)</f>
        <v>0</v>
      </c>
      <c r="V149" s="1996">
        <f t="shared" si="38"/>
        <v>0</v>
      </c>
      <c r="W149" s="1996">
        <f t="shared" si="39"/>
        <v>3203.6</v>
      </c>
      <c r="X149" s="2000">
        <v>3203.6</v>
      </c>
      <c r="Y149" s="2013">
        <v>615139</v>
      </c>
      <c r="Z149" s="2002">
        <v>42249</v>
      </c>
      <c r="AA149" s="2069" t="s">
        <v>104</v>
      </c>
      <c r="AB149" s="2086"/>
    </row>
    <row r="150" spans="1:28" s="1956" customFormat="1" x14ac:dyDescent="0.2">
      <c r="A150" s="1958">
        <v>2015125</v>
      </c>
      <c r="B150" s="1955"/>
      <c r="C150" s="1955" t="s">
        <v>348</v>
      </c>
      <c r="D150" s="1956" t="s">
        <v>26</v>
      </c>
      <c r="E150" s="1956">
        <v>1</v>
      </c>
      <c r="F150" s="1956">
        <v>2</v>
      </c>
      <c r="G150" s="1956">
        <v>1</v>
      </c>
      <c r="H150" s="1956">
        <v>1</v>
      </c>
      <c r="I150" s="2012">
        <v>1</v>
      </c>
      <c r="J150" s="2012">
        <v>1</v>
      </c>
      <c r="K150" s="2012"/>
      <c r="L150" s="1996">
        <v>523</v>
      </c>
      <c r="M150" s="1996"/>
      <c r="N150" s="1996">
        <f t="shared" si="40"/>
        <v>400.11</v>
      </c>
      <c r="O150" s="1996">
        <v>283.44</v>
      </c>
      <c r="P150" s="2076">
        <f t="shared" si="41"/>
        <v>0.70840518857314239</v>
      </c>
      <c r="Q150" s="1996">
        <v>116.67</v>
      </c>
      <c r="R150" s="2076">
        <f t="shared" si="42"/>
        <v>0.29159481142685761</v>
      </c>
      <c r="S150" s="2035">
        <f t="shared" si="36"/>
        <v>4.6668000000000003</v>
      </c>
      <c r="T150" s="2077"/>
      <c r="U150" s="1996">
        <f t="shared" si="37"/>
        <v>0</v>
      </c>
      <c r="V150" s="1996">
        <f t="shared" si="38"/>
        <v>0</v>
      </c>
      <c r="W150" s="1996">
        <f t="shared" si="39"/>
        <v>523</v>
      </c>
      <c r="X150" s="2000">
        <f>632.83/1.21</f>
        <v>523</v>
      </c>
      <c r="Y150" s="2013">
        <v>615140</v>
      </c>
      <c r="Z150" s="2002">
        <v>42249</v>
      </c>
      <c r="AA150" s="2069" t="s">
        <v>104</v>
      </c>
      <c r="AB150" s="2086"/>
    </row>
    <row r="151" spans="1:28" s="1956" customFormat="1" x14ac:dyDescent="0.2">
      <c r="A151" s="1958">
        <v>2015126</v>
      </c>
      <c r="B151" s="1955"/>
      <c r="C151" s="1955" t="s">
        <v>349</v>
      </c>
      <c r="D151" s="1956" t="s">
        <v>26</v>
      </c>
      <c r="E151" s="1956">
        <v>1</v>
      </c>
      <c r="F151" s="1956">
        <v>7</v>
      </c>
      <c r="G151" s="1956">
        <v>5</v>
      </c>
      <c r="H151" s="1956">
        <v>1</v>
      </c>
      <c r="I151" s="2012">
        <v>1</v>
      </c>
      <c r="J151" s="2012">
        <v>1</v>
      </c>
      <c r="K151" s="2012"/>
      <c r="L151" s="1996">
        <v>2257</v>
      </c>
      <c r="M151" s="1996"/>
      <c r="N151" s="1996">
        <f t="shared" si="40"/>
        <v>1305.02</v>
      </c>
      <c r="O151" s="1996">
        <v>989.6</v>
      </c>
      <c r="P151" s="2076">
        <f t="shared" si="41"/>
        <v>0.75830255475011876</v>
      </c>
      <c r="Q151" s="1996">
        <v>315.42</v>
      </c>
      <c r="R151" s="2076">
        <f t="shared" si="42"/>
        <v>0.24169744524988124</v>
      </c>
      <c r="S151" s="2035">
        <f t="shared" si="36"/>
        <v>12.616800000000001</v>
      </c>
      <c r="T151" s="2077"/>
      <c r="U151" s="1996">
        <f t="shared" si="37"/>
        <v>0</v>
      </c>
      <c r="V151" s="1996">
        <f t="shared" si="38"/>
        <v>0</v>
      </c>
      <c r="W151" s="1996">
        <f t="shared" si="39"/>
        <v>2257</v>
      </c>
      <c r="X151" s="2000">
        <f>2730.97/1.21</f>
        <v>2257</v>
      </c>
      <c r="Y151" s="2013">
        <v>615141</v>
      </c>
      <c r="Z151" s="2002">
        <v>42249</v>
      </c>
      <c r="AA151" s="2069" t="s">
        <v>104</v>
      </c>
      <c r="AB151" s="2086"/>
    </row>
    <row r="152" spans="1:28" s="1956" customFormat="1" x14ac:dyDescent="0.2">
      <c r="A152" s="1958">
        <v>2015127</v>
      </c>
      <c r="B152" s="1955"/>
      <c r="C152" s="1955" t="s">
        <v>350</v>
      </c>
      <c r="D152" s="1956" t="s">
        <v>202</v>
      </c>
      <c r="E152" s="1956">
        <v>0</v>
      </c>
      <c r="F152" s="1956">
        <v>4</v>
      </c>
      <c r="G152" s="1956">
        <v>4</v>
      </c>
      <c r="H152" s="1956">
        <v>0</v>
      </c>
      <c r="I152" s="2012">
        <v>1</v>
      </c>
      <c r="J152" s="2012">
        <v>1</v>
      </c>
      <c r="K152" s="2012"/>
      <c r="L152" s="1996">
        <v>1529.56</v>
      </c>
      <c r="M152" s="1996"/>
      <c r="N152" s="1996">
        <f t="shared" si="40"/>
        <v>1019.1700000000001</v>
      </c>
      <c r="O152" s="1996">
        <v>880.84</v>
      </c>
      <c r="P152" s="2076">
        <f t="shared" si="41"/>
        <v>0.86427190753260008</v>
      </c>
      <c r="Q152" s="1996">
        <v>138.33000000000001</v>
      </c>
      <c r="R152" s="2076">
        <f t="shared" si="42"/>
        <v>0.13572809246739995</v>
      </c>
      <c r="S152" s="2035">
        <f t="shared" si="36"/>
        <v>5.5332000000000008</v>
      </c>
      <c r="T152" s="2077"/>
      <c r="U152" s="1996">
        <f t="shared" si="37"/>
        <v>0</v>
      </c>
      <c r="V152" s="1996">
        <f t="shared" si="38"/>
        <v>0</v>
      </c>
      <c r="W152" s="1996">
        <f t="shared" si="39"/>
        <v>1529.56</v>
      </c>
      <c r="X152" s="2000">
        <v>1529.56</v>
      </c>
      <c r="Y152" s="2013">
        <v>615160</v>
      </c>
      <c r="Z152" s="2002">
        <v>42270</v>
      </c>
      <c r="AA152" s="2069" t="s">
        <v>104</v>
      </c>
      <c r="AB152" s="2086"/>
    </row>
    <row r="153" spans="1:28" s="1956" customFormat="1" x14ac:dyDescent="0.2">
      <c r="A153" s="1958">
        <v>2015128</v>
      </c>
      <c r="B153" s="1955"/>
      <c r="C153" s="1955" t="s">
        <v>354</v>
      </c>
      <c r="D153" s="1956" t="s">
        <v>26</v>
      </c>
      <c r="E153" s="1956">
        <v>0</v>
      </c>
      <c r="F153" s="1956">
        <v>0</v>
      </c>
      <c r="G153" s="1956">
        <v>0</v>
      </c>
      <c r="H153" s="1956">
        <v>0</v>
      </c>
      <c r="I153" s="2012">
        <v>1</v>
      </c>
      <c r="J153" s="2012">
        <v>0</v>
      </c>
      <c r="K153" s="2012"/>
      <c r="L153" s="1996">
        <v>130.5</v>
      </c>
      <c r="M153" s="1996"/>
      <c r="N153" s="1996">
        <f t="shared" si="40"/>
        <v>87</v>
      </c>
      <c r="O153" s="1996">
        <v>87</v>
      </c>
      <c r="P153" s="2076">
        <f t="shared" si="41"/>
        <v>1</v>
      </c>
      <c r="Q153" s="1996">
        <v>0</v>
      </c>
      <c r="R153" s="2076">
        <f t="shared" si="42"/>
        <v>0</v>
      </c>
      <c r="S153" s="2035">
        <f t="shared" si="36"/>
        <v>0</v>
      </c>
      <c r="T153" s="2077"/>
      <c r="U153" s="1996">
        <f t="shared" si="37"/>
        <v>0</v>
      </c>
      <c r="V153" s="1996">
        <f t="shared" si="38"/>
        <v>0</v>
      </c>
      <c r="W153" s="1996">
        <f t="shared" si="39"/>
        <v>130.5</v>
      </c>
      <c r="X153" s="2000">
        <v>130.5</v>
      </c>
      <c r="Y153" s="2013">
        <v>615145</v>
      </c>
      <c r="Z153" s="2002">
        <v>42265</v>
      </c>
      <c r="AA153" s="2069" t="s">
        <v>104</v>
      </c>
      <c r="AB153" s="2086"/>
    </row>
    <row r="154" spans="1:28" s="1956" customFormat="1" x14ac:dyDescent="0.2">
      <c r="A154" s="1958">
        <v>2015129</v>
      </c>
      <c r="B154" s="1955"/>
      <c r="C154" s="1955" t="s">
        <v>357</v>
      </c>
      <c r="D154" s="1956" t="s">
        <v>26</v>
      </c>
      <c r="E154" s="1956">
        <v>1</v>
      </c>
      <c r="F154" s="1956">
        <v>10</v>
      </c>
      <c r="G154" s="1956">
        <v>5</v>
      </c>
      <c r="H154" s="1956">
        <v>4</v>
      </c>
      <c r="I154" s="2012">
        <v>1</v>
      </c>
      <c r="J154" s="2012">
        <v>1</v>
      </c>
      <c r="K154" s="2012"/>
      <c r="L154" s="1996">
        <v>3238</v>
      </c>
      <c r="M154" s="1996"/>
      <c r="N154" s="1996">
        <f t="shared" ref="N154:N163" si="43">O154+Q154</f>
        <v>2141.69</v>
      </c>
      <c r="O154" s="1996">
        <v>1680.44</v>
      </c>
      <c r="P154" s="2076">
        <f t="shared" ref="P154:P163" si="44">O154/N154</f>
        <v>0.7846326966087529</v>
      </c>
      <c r="Q154" s="1996">
        <v>461.25</v>
      </c>
      <c r="R154" s="2076">
        <f t="shared" ref="R154:R163" si="45">Q154/N154</f>
        <v>0.2153673033912471</v>
      </c>
      <c r="S154" s="2035">
        <f t="shared" si="36"/>
        <v>18.45</v>
      </c>
      <c r="T154" s="2077"/>
      <c r="U154" s="1996">
        <f t="shared" si="37"/>
        <v>0</v>
      </c>
      <c r="V154" s="1996">
        <f t="shared" si="38"/>
        <v>0</v>
      </c>
      <c r="W154" s="1996">
        <f t="shared" si="39"/>
        <v>3238</v>
      </c>
      <c r="X154" s="2000">
        <v>3238</v>
      </c>
      <c r="Y154" s="2013">
        <v>615146</v>
      </c>
      <c r="Z154" s="2002">
        <v>42265</v>
      </c>
      <c r="AA154" s="2069" t="s">
        <v>104</v>
      </c>
      <c r="AB154" s="2086"/>
    </row>
    <row r="155" spans="1:28" s="1956" customFormat="1" x14ac:dyDescent="0.2">
      <c r="A155" s="1958">
        <v>2015130</v>
      </c>
      <c r="B155" s="1955"/>
      <c r="C155" s="1955" t="s">
        <v>358</v>
      </c>
      <c r="D155" s="1956" t="s">
        <v>26</v>
      </c>
      <c r="E155" s="1956">
        <v>1</v>
      </c>
      <c r="F155" s="1956">
        <v>10</v>
      </c>
      <c r="G155" s="1956">
        <v>7</v>
      </c>
      <c r="H155" s="1956">
        <v>3</v>
      </c>
      <c r="I155" s="2012">
        <v>1</v>
      </c>
      <c r="J155" s="2012">
        <v>1</v>
      </c>
      <c r="K155" s="2012"/>
      <c r="L155" s="1996">
        <v>3104</v>
      </c>
      <c r="M155" s="1996"/>
      <c r="N155" s="1996">
        <f t="shared" si="43"/>
        <v>2105.19</v>
      </c>
      <c r="O155" s="1996">
        <v>1611.44</v>
      </c>
      <c r="P155" s="2076">
        <f t="shared" si="44"/>
        <v>0.76546059975584158</v>
      </c>
      <c r="Q155" s="1996">
        <v>493.75</v>
      </c>
      <c r="R155" s="2076">
        <f t="shared" si="45"/>
        <v>0.23453940024415848</v>
      </c>
      <c r="S155" s="2035">
        <f t="shared" si="36"/>
        <v>19.75</v>
      </c>
      <c r="T155" s="2077"/>
      <c r="U155" s="1996">
        <f t="shared" si="37"/>
        <v>0</v>
      </c>
      <c r="V155" s="1996">
        <f t="shared" si="38"/>
        <v>0</v>
      </c>
      <c r="W155" s="1996">
        <f t="shared" si="39"/>
        <v>3104</v>
      </c>
      <c r="X155" s="2000">
        <v>3104</v>
      </c>
      <c r="Y155" s="2013">
        <v>615147</v>
      </c>
      <c r="Z155" s="2002">
        <v>42265</v>
      </c>
      <c r="AA155" s="2069" t="s">
        <v>104</v>
      </c>
      <c r="AB155" s="2086"/>
    </row>
    <row r="156" spans="1:28" s="1956" customFormat="1" x14ac:dyDescent="0.2">
      <c r="A156" s="1958">
        <v>2015131</v>
      </c>
      <c r="B156" s="1955"/>
      <c r="C156" s="1955" t="s">
        <v>359</v>
      </c>
      <c r="D156" s="1956" t="s">
        <v>26</v>
      </c>
      <c r="E156" s="1956">
        <v>1</v>
      </c>
      <c r="F156" s="1956">
        <v>9</v>
      </c>
      <c r="G156" s="1956">
        <v>7</v>
      </c>
      <c r="H156" s="1956">
        <v>3</v>
      </c>
      <c r="I156" s="2012">
        <v>1</v>
      </c>
      <c r="J156" s="2012">
        <v>1</v>
      </c>
      <c r="K156" s="2012"/>
      <c r="L156" s="1996">
        <v>2418</v>
      </c>
      <c r="M156" s="1996"/>
      <c r="N156" s="1996">
        <f t="shared" si="43"/>
        <v>1553.61</v>
      </c>
      <c r="O156" s="1996">
        <v>1169.8599999999999</v>
      </c>
      <c r="P156" s="2076">
        <f t="shared" si="44"/>
        <v>0.75299463829403779</v>
      </c>
      <c r="Q156" s="1996">
        <v>383.75</v>
      </c>
      <c r="R156" s="2076">
        <f t="shared" si="45"/>
        <v>0.24700536170596227</v>
      </c>
      <c r="S156" s="2035">
        <f t="shared" si="36"/>
        <v>15.35</v>
      </c>
      <c r="T156" s="2077"/>
      <c r="U156" s="1996">
        <f t="shared" si="37"/>
        <v>0</v>
      </c>
      <c r="V156" s="1996">
        <f t="shared" si="38"/>
        <v>0</v>
      </c>
      <c r="W156" s="1996">
        <f t="shared" si="39"/>
        <v>2418</v>
      </c>
      <c r="X156" s="2000">
        <v>2418</v>
      </c>
      <c r="Y156" s="2013">
        <v>615148</v>
      </c>
      <c r="Z156" s="2002">
        <v>42265</v>
      </c>
      <c r="AA156" s="2069" t="s">
        <v>104</v>
      </c>
      <c r="AB156" s="2086"/>
    </row>
    <row r="157" spans="1:28" s="1956" customFormat="1" x14ac:dyDescent="0.2">
      <c r="A157" s="1958">
        <v>2015132</v>
      </c>
      <c r="B157" s="1955"/>
      <c r="C157" s="1955" t="s">
        <v>360</v>
      </c>
      <c r="D157" s="1956" t="s">
        <v>26</v>
      </c>
      <c r="E157" s="1956">
        <v>1</v>
      </c>
      <c r="F157" s="1956">
        <v>2</v>
      </c>
      <c r="G157" s="1956">
        <v>1</v>
      </c>
      <c r="H157" s="1956">
        <v>1</v>
      </c>
      <c r="I157" s="2012">
        <v>1</v>
      </c>
      <c r="J157" s="2012">
        <v>1</v>
      </c>
      <c r="K157" s="2012"/>
      <c r="L157" s="1996">
        <v>643</v>
      </c>
      <c r="M157" s="1996"/>
      <c r="N157" s="1996">
        <f t="shared" si="43"/>
        <v>436.02</v>
      </c>
      <c r="O157" s="1996">
        <v>336.02</v>
      </c>
      <c r="P157" s="2076">
        <f t="shared" si="44"/>
        <v>0.77065272235218563</v>
      </c>
      <c r="Q157" s="1996">
        <v>100</v>
      </c>
      <c r="R157" s="2076">
        <f t="shared" si="45"/>
        <v>0.22934727764781432</v>
      </c>
      <c r="S157" s="2035">
        <f t="shared" si="36"/>
        <v>4</v>
      </c>
      <c r="T157" s="2077"/>
      <c r="U157" s="1996">
        <f t="shared" si="37"/>
        <v>0</v>
      </c>
      <c r="V157" s="1996">
        <f t="shared" si="38"/>
        <v>0</v>
      </c>
      <c r="W157" s="1996">
        <f t="shared" si="39"/>
        <v>643</v>
      </c>
      <c r="X157" s="2000">
        <v>643</v>
      </c>
      <c r="Y157" s="2013">
        <v>615149</v>
      </c>
      <c r="Z157" s="2002">
        <v>42265</v>
      </c>
      <c r="AA157" s="2069" t="s">
        <v>104</v>
      </c>
      <c r="AB157" s="2086"/>
    </row>
    <row r="158" spans="1:28" s="1956" customFormat="1" x14ac:dyDescent="0.2">
      <c r="A158" s="1958">
        <v>2015133</v>
      </c>
      <c r="B158" s="1955"/>
      <c r="C158" s="1955" t="s">
        <v>361</v>
      </c>
      <c r="D158" s="1956" t="s">
        <v>26</v>
      </c>
      <c r="E158" s="1956">
        <v>1</v>
      </c>
      <c r="F158" s="1956">
        <v>8</v>
      </c>
      <c r="G158" s="1956">
        <v>7</v>
      </c>
      <c r="H158" s="1956">
        <v>1</v>
      </c>
      <c r="I158" s="2012">
        <v>1</v>
      </c>
      <c r="J158" s="2012">
        <v>1</v>
      </c>
      <c r="K158" s="2012"/>
      <c r="L158" s="1996">
        <v>1878</v>
      </c>
      <c r="M158" s="1996"/>
      <c r="N158" s="1996">
        <f t="shared" si="43"/>
        <v>1206.79</v>
      </c>
      <c r="O158" s="1996">
        <v>885.54</v>
      </c>
      <c r="P158" s="2076">
        <f t="shared" si="44"/>
        <v>0.73379792673124566</v>
      </c>
      <c r="Q158" s="1996">
        <v>321.25</v>
      </c>
      <c r="R158" s="2076">
        <f t="shared" si="45"/>
        <v>0.26620207326875428</v>
      </c>
      <c r="S158" s="2035">
        <f t="shared" si="36"/>
        <v>12.85</v>
      </c>
      <c r="T158" s="2077"/>
      <c r="U158" s="1996">
        <f t="shared" si="37"/>
        <v>0</v>
      </c>
      <c r="V158" s="1996">
        <f t="shared" si="38"/>
        <v>0</v>
      </c>
      <c r="W158" s="1996">
        <f t="shared" si="39"/>
        <v>1878</v>
      </c>
      <c r="X158" s="2000">
        <v>1878</v>
      </c>
      <c r="Y158" s="2013">
        <v>615150</v>
      </c>
      <c r="Z158" s="2002">
        <v>42265</v>
      </c>
      <c r="AA158" s="2069" t="s">
        <v>104</v>
      </c>
      <c r="AB158" s="2086"/>
    </row>
    <row r="159" spans="1:28" s="1956" customFormat="1" x14ac:dyDescent="0.2">
      <c r="A159" s="1958">
        <v>2015134</v>
      </c>
      <c r="B159" s="1955"/>
      <c r="C159" s="1960" t="s">
        <v>372</v>
      </c>
      <c r="D159" s="1956" t="s">
        <v>26</v>
      </c>
      <c r="E159" s="1956">
        <v>0</v>
      </c>
      <c r="F159" s="1956">
        <v>0</v>
      </c>
      <c r="G159" s="1956">
        <v>0</v>
      </c>
      <c r="H159" s="1956">
        <v>0</v>
      </c>
      <c r="I159" s="2012">
        <v>1</v>
      </c>
      <c r="J159" s="2012">
        <v>0</v>
      </c>
      <c r="K159" s="2012"/>
      <c r="L159" s="1996">
        <v>35.880000000000003</v>
      </c>
      <c r="M159" s="1996"/>
      <c r="N159" s="1996">
        <f t="shared" si="43"/>
        <v>17.940000000000001</v>
      </c>
      <c r="O159" s="1996">
        <v>17.940000000000001</v>
      </c>
      <c r="P159" s="2076">
        <f t="shared" si="44"/>
        <v>1</v>
      </c>
      <c r="Q159" s="1996">
        <v>0</v>
      </c>
      <c r="R159" s="2076">
        <f t="shared" si="45"/>
        <v>0</v>
      </c>
      <c r="S159" s="2035">
        <f t="shared" si="36"/>
        <v>0</v>
      </c>
      <c r="T159" s="2077"/>
      <c r="U159" s="1996">
        <f t="shared" si="37"/>
        <v>0</v>
      </c>
      <c r="V159" s="1996">
        <f t="shared" si="38"/>
        <v>0</v>
      </c>
      <c r="W159" s="1996">
        <f t="shared" si="39"/>
        <v>35.880000000000003</v>
      </c>
      <c r="X159" s="2000">
        <v>35.880000000000003</v>
      </c>
      <c r="Y159" s="2013">
        <v>615151</v>
      </c>
      <c r="Z159" s="2002">
        <v>42265</v>
      </c>
      <c r="AA159" s="2069" t="s">
        <v>104</v>
      </c>
      <c r="AB159" s="2086"/>
    </row>
    <row r="160" spans="1:28" s="1956" customFormat="1" x14ac:dyDescent="0.2">
      <c r="A160" s="1958">
        <v>2015135</v>
      </c>
      <c r="B160" s="1955"/>
      <c r="C160" s="1960" t="s">
        <v>362</v>
      </c>
      <c r="D160" s="1956" t="s">
        <v>26</v>
      </c>
      <c r="E160" s="1956">
        <v>1</v>
      </c>
      <c r="F160" s="1956">
        <v>1</v>
      </c>
      <c r="G160" s="1956">
        <v>0</v>
      </c>
      <c r="H160" s="1956">
        <v>1</v>
      </c>
      <c r="I160" s="2012">
        <v>1</v>
      </c>
      <c r="J160" s="2012">
        <v>1</v>
      </c>
      <c r="K160" s="2012"/>
      <c r="L160" s="1996">
        <v>585</v>
      </c>
      <c r="M160" s="1996"/>
      <c r="N160" s="1996">
        <f t="shared" si="43"/>
        <v>390.99</v>
      </c>
      <c r="O160" s="1996">
        <v>311.82</v>
      </c>
      <c r="P160" s="2076">
        <f t="shared" si="44"/>
        <v>0.79751400291567554</v>
      </c>
      <c r="Q160" s="1996">
        <v>79.17</v>
      </c>
      <c r="R160" s="2076">
        <f t="shared" si="45"/>
        <v>0.20248599708432441</v>
      </c>
      <c r="S160" s="2035">
        <f t="shared" si="36"/>
        <v>3.1668000000000003</v>
      </c>
      <c r="T160" s="2077"/>
      <c r="U160" s="1996">
        <f t="shared" si="37"/>
        <v>0</v>
      </c>
      <c r="V160" s="1996">
        <f t="shared" si="38"/>
        <v>0</v>
      </c>
      <c r="W160" s="1996">
        <f t="shared" si="39"/>
        <v>585</v>
      </c>
      <c r="X160" s="2000">
        <v>585</v>
      </c>
      <c r="Y160" s="2013">
        <v>615152</v>
      </c>
      <c r="Z160" s="2002">
        <v>42265</v>
      </c>
      <c r="AA160" s="2069" t="s">
        <v>104</v>
      </c>
      <c r="AB160" s="2086"/>
    </row>
    <row r="161" spans="1:28" s="1956" customFormat="1" x14ac:dyDescent="0.2">
      <c r="A161" s="1958">
        <v>2015136</v>
      </c>
      <c r="B161" s="1955"/>
      <c r="C161" s="1960" t="s">
        <v>363</v>
      </c>
      <c r="D161" s="1956" t="s">
        <v>26</v>
      </c>
      <c r="E161" s="1956">
        <v>1</v>
      </c>
      <c r="F161" s="1956">
        <v>7</v>
      </c>
      <c r="G161" s="1956">
        <v>4</v>
      </c>
      <c r="H161" s="1956">
        <v>3</v>
      </c>
      <c r="I161" s="2012">
        <v>1</v>
      </c>
      <c r="J161" s="2012">
        <v>1</v>
      </c>
      <c r="K161" s="2012"/>
      <c r="L161" s="1996">
        <v>2136</v>
      </c>
      <c r="M161" s="1996"/>
      <c r="N161" s="1996">
        <f t="shared" si="43"/>
        <v>1316.08</v>
      </c>
      <c r="O161" s="1996">
        <v>999.83</v>
      </c>
      <c r="P161" s="2076">
        <f t="shared" si="44"/>
        <v>0.75970305756488976</v>
      </c>
      <c r="Q161" s="1996">
        <v>316.25</v>
      </c>
      <c r="R161" s="2076">
        <f t="shared" si="45"/>
        <v>0.24029694243511035</v>
      </c>
      <c r="S161" s="2035">
        <f t="shared" si="36"/>
        <v>12.65</v>
      </c>
      <c r="T161" s="2077"/>
      <c r="U161" s="1996">
        <f t="shared" si="37"/>
        <v>0</v>
      </c>
      <c r="V161" s="1996">
        <f t="shared" si="38"/>
        <v>0</v>
      </c>
      <c r="W161" s="1996">
        <f t="shared" si="39"/>
        <v>2136</v>
      </c>
      <c r="X161" s="2000">
        <v>2136</v>
      </c>
      <c r="Y161" s="2013">
        <v>615153</v>
      </c>
      <c r="Z161" s="2002">
        <v>42265</v>
      </c>
      <c r="AA161" s="2069" t="s">
        <v>104</v>
      </c>
      <c r="AB161" s="2086"/>
    </row>
    <row r="162" spans="1:28" s="1956" customFormat="1" x14ac:dyDescent="0.2">
      <c r="A162" s="1958">
        <v>2015137</v>
      </c>
      <c r="B162" s="1955"/>
      <c r="C162" s="1960" t="s">
        <v>364</v>
      </c>
      <c r="D162" s="1956" t="s">
        <v>26</v>
      </c>
      <c r="E162" s="1956">
        <v>1</v>
      </c>
      <c r="F162" s="1956">
        <v>11</v>
      </c>
      <c r="G162" s="1956">
        <v>5</v>
      </c>
      <c r="H162" s="1956">
        <v>3</v>
      </c>
      <c r="I162" s="2012">
        <v>1</v>
      </c>
      <c r="J162" s="2012">
        <v>1</v>
      </c>
      <c r="K162" s="2012"/>
      <c r="L162" s="1996">
        <v>2484</v>
      </c>
      <c r="M162" s="1996"/>
      <c r="N162" s="1996">
        <f t="shared" si="43"/>
        <v>1579.76</v>
      </c>
      <c r="O162" s="1996">
        <v>1183.51</v>
      </c>
      <c r="P162" s="2076">
        <f t="shared" si="44"/>
        <v>0.74917076011546058</v>
      </c>
      <c r="Q162" s="1996">
        <v>396.25</v>
      </c>
      <c r="R162" s="2076">
        <f t="shared" si="45"/>
        <v>0.25082923988453942</v>
      </c>
      <c r="S162" s="2035">
        <f t="shared" si="36"/>
        <v>15.85</v>
      </c>
      <c r="T162" s="2077"/>
      <c r="U162" s="1996">
        <f t="shared" si="37"/>
        <v>0</v>
      </c>
      <c r="V162" s="1996">
        <f t="shared" si="38"/>
        <v>0</v>
      </c>
      <c r="W162" s="1996">
        <f t="shared" si="39"/>
        <v>2484</v>
      </c>
      <c r="X162" s="2000">
        <v>2484</v>
      </c>
      <c r="Y162" s="2013">
        <v>615154</v>
      </c>
      <c r="Z162" s="2002">
        <v>42265</v>
      </c>
      <c r="AA162" s="2069" t="s">
        <v>104</v>
      </c>
      <c r="AB162" s="2086"/>
    </row>
    <row r="163" spans="1:28" s="1956" customFormat="1" x14ac:dyDescent="0.2">
      <c r="A163" s="1958">
        <v>2015138</v>
      </c>
      <c r="B163" s="1955"/>
      <c r="C163" s="1955" t="s">
        <v>370</v>
      </c>
      <c r="D163" s="1956" t="s">
        <v>26</v>
      </c>
      <c r="E163" s="1956">
        <v>1</v>
      </c>
      <c r="F163" s="1956">
        <v>11</v>
      </c>
      <c r="G163" s="1956">
        <v>4</v>
      </c>
      <c r="H163" s="1956">
        <v>3</v>
      </c>
      <c r="I163" s="2012">
        <v>1</v>
      </c>
      <c r="J163" s="2012">
        <v>1</v>
      </c>
      <c r="K163" s="2012"/>
      <c r="L163" s="1996">
        <v>4111</v>
      </c>
      <c r="M163" s="1996"/>
      <c r="N163" s="1996">
        <f t="shared" si="43"/>
        <v>2245.48</v>
      </c>
      <c r="O163" s="1996">
        <v>1785.9</v>
      </c>
      <c r="P163" s="2076">
        <f t="shared" si="44"/>
        <v>0.7953310650729466</v>
      </c>
      <c r="Q163" s="1996">
        <v>459.58</v>
      </c>
      <c r="R163" s="2076">
        <f t="shared" si="45"/>
        <v>0.20466893492705346</v>
      </c>
      <c r="S163" s="2035">
        <f t="shared" si="36"/>
        <v>18.383199999999999</v>
      </c>
      <c r="T163" s="2077"/>
      <c r="U163" s="1996">
        <f t="shared" si="37"/>
        <v>0</v>
      </c>
      <c r="V163" s="1996">
        <f t="shared" si="38"/>
        <v>0</v>
      </c>
      <c r="W163" s="1996">
        <f t="shared" si="39"/>
        <v>4111</v>
      </c>
      <c r="X163" s="2000">
        <v>4111</v>
      </c>
      <c r="Y163" s="2013">
        <v>615179</v>
      </c>
      <c r="Z163" s="2002">
        <v>42286</v>
      </c>
      <c r="AA163" s="2069" t="s">
        <v>104</v>
      </c>
      <c r="AB163" s="2086"/>
    </row>
    <row r="164" spans="1:28" s="1956" customFormat="1" x14ac:dyDescent="0.2">
      <c r="A164" s="1958">
        <v>2015139</v>
      </c>
      <c r="B164" s="1955"/>
      <c r="C164" s="1955" t="s">
        <v>383</v>
      </c>
      <c r="D164" s="1956" t="s">
        <v>26</v>
      </c>
      <c r="E164" s="1956">
        <v>1</v>
      </c>
      <c r="F164" s="1956">
        <v>10</v>
      </c>
      <c r="G164" s="1956">
        <v>5</v>
      </c>
      <c r="H164" s="1956">
        <v>3</v>
      </c>
      <c r="I164" s="2012">
        <v>0</v>
      </c>
      <c r="J164" s="2012">
        <v>0</v>
      </c>
      <c r="K164" s="2012"/>
      <c r="L164" s="1996"/>
      <c r="M164" s="1996"/>
      <c r="N164" s="1996"/>
      <c r="O164" s="1996"/>
      <c r="P164" s="2087"/>
      <c r="Q164" s="1996"/>
      <c r="S164" s="2035">
        <f t="shared" si="36"/>
        <v>0</v>
      </c>
      <c r="T164" s="2036"/>
      <c r="U164" s="1996">
        <f t="shared" si="37"/>
        <v>0</v>
      </c>
      <c r="V164" s="1996">
        <f t="shared" si="38"/>
        <v>0</v>
      </c>
      <c r="W164" s="1996">
        <f t="shared" si="39"/>
        <v>0</v>
      </c>
      <c r="X164" s="2000"/>
      <c r="Y164" s="2013"/>
      <c r="Z164" s="2002"/>
      <c r="AA164" s="2069"/>
      <c r="AB164" s="2086"/>
    </row>
    <row r="165" spans="1:28" s="1956" customFormat="1" x14ac:dyDescent="0.2">
      <c r="A165" s="1958">
        <v>2015140</v>
      </c>
      <c r="B165" s="1955"/>
      <c r="C165" s="1955" t="s">
        <v>367</v>
      </c>
      <c r="D165" s="1956" t="s">
        <v>26</v>
      </c>
      <c r="E165" s="1956">
        <v>1</v>
      </c>
      <c r="F165" s="1956">
        <v>10</v>
      </c>
      <c r="G165" s="1956">
        <v>8</v>
      </c>
      <c r="H165" s="1956">
        <v>3</v>
      </c>
      <c r="I165" s="2012">
        <v>1</v>
      </c>
      <c r="J165" s="2012">
        <v>1</v>
      </c>
      <c r="K165" s="2012"/>
      <c r="L165" s="1996">
        <v>3060</v>
      </c>
      <c r="M165" s="1996"/>
      <c r="N165" s="1996">
        <f t="shared" ref="N165:N178" si="46">O165+Q165</f>
        <v>1892.47</v>
      </c>
      <c r="O165" s="1996">
        <v>1444.55</v>
      </c>
      <c r="P165" s="2076">
        <f t="shared" ref="P165:P178" si="47">O165/N165</f>
        <v>0.76331461000702783</v>
      </c>
      <c r="Q165" s="1996">
        <v>447.92</v>
      </c>
      <c r="R165" s="2076">
        <f t="shared" ref="R165:R178" si="48">Q165/N165</f>
        <v>0.23668538999297214</v>
      </c>
      <c r="S165" s="2035">
        <f t="shared" si="36"/>
        <v>17.916800000000002</v>
      </c>
      <c r="T165" s="2077"/>
      <c r="U165" s="1996">
        <f t="shared" si="37"/>
        <v>0</v>
      </c>
      <c r="V165" s="1996">
        <f t="shared" si="38"/>
        <v>0</v>
      </c>
      <c r="W165" s="1996">
        <f t="shared" si="39"/>
        <v>3060</v>
      </c>
      <c r="X165" s="2000">
        <v>3060</v>
      </c>
      <c r="Y165" s="2013">
        <v>615155</v>
      </c>
      <c r="Z165" s="2002">
        <v>42265</v>
      </c>
      <c r="AA165" s="2069" t="s">
        <v>104</v>
      </c>
      <c r="AB165" s="2086"/>
    </row>
    <row r="166" spans="1:28" s="1956" customFormat="1" x14ac:dyDescent="0.2">
      <c r="A166" s="1958">
        <v>2015141</v>
      </c>
      <c r="B166" s="1955"/>
      <c r="C166" s="1955" t="s">
        <v>368</v>
      </c>
      <c r="D166" s="1956" t="s">
        <v>26</v>
      </c>
      <c r="E166" s="1956">
        <v>1</v>
      </c>
      <c r="F166" s="1956">
        <v>9</v>
      </c>
      <c r="G166" s="1956">
        <v>7</v>
      </c>
      <c r="H166" s="1956">
        <v>3</v>
      </c>
      <c r="I166" s="2012">
        <v>1</v>
      </c>
      <c r="J166" s="2012">
        <v>1</v>
      </c>
      <c r="K166" s="2012"/>
      <c r="L166" s="1996">
        <v>2622</v>
      </c>
      <c r="M166" s="1996"/>
      <c r="N166" s="1996">
        <f t="shared" si="46"/>
        <v>1738.33</v>
      </c>
      <c r="O166" s="1996">
        <v>1316.25</v>
      </c>
      <c r="P166" s="2076">
        <f t="shared" si="47"/>
        <v>0.75719224773201865</v>
      </c>
      <c r="Q166" s="1996">
        <v>422.08</v>
      </c>
      <c r="R166" s="2076">
        <f t="shared" si="48"/>
        <v>0.24280775226798135</v>
      </c>
      <c r="S166" s="2035">
        <f t="shared" si="36"/>
        <v>16.883199999999999</v>
      </c>
      <c r="T166" s="2077"/>
      <c r="U166" s="1996">
        <f t="shared" si="37"/>
        <v>0</v>
      </c>
      <c r="V166" s="1996">
        <f t="shared" si="38"/>
        <v>0</v>
      </c>
      <c r="W166" s="1996">
        <f t="shared" si="39"/>
        <v>2622</v>
      </c>
      <c r="X166" s="2000">
        <v>2622</v>
      </c>
      <c r="Y166" s="2013">
        <v>615156</v>
      </c>
      <c r="Z166" s="2002">
        <v>42265</v>
      </c>
      <c r="AA166" s="2069" t="s">
        <v>104</v>
      </c>
      <c r="AB166" s="2086"/>
    </row>
    <row r="167" spans="1:28" s="1956" customFormat="1" x14ac:dyDescent="0.2">
      <c r="A167" s="1958">
        <v>2015142</v>
      </c>
      <c r="B167" s="1955"/>
      <c r="C167" s="1955" t="s">
        <v>369</v>
      </c>
      <c r="D167" s="1956" t="s">
        <v>26</v>
      </c>
      <c r="E167" s="1956">
        <v>1</v>
      </c>
      <c r="F167" s="1956">
        <v>8</v>
      </c>
      <c r="G167" s="1956">
        <v>5</v>
      </c>
      <c r="H167" s="1956">
        <v>3</v>
      </c>
      <c r="I167" s="2012">
        <v>1</v>
      </c>
      <c r="J167" s="2012">
        <v>1</v>
      </c>
      <c r="K167" s="2012"/>
      <c r="L167" s="1996">
        <v>1961</v>
      </c>
      <c r="M167" s="1996"/>
      <c r="N167" s="1996">
        <f t="shared" si="46"/>
        <v>1421.73</v>
      </c>
      <c r="O167" s="1996">
        <v>1076.73</v>
      </c>
      <c r="P167" s="2076">
        <f t="shared" si="47"/>
        <v>0.75733789116076888</v>
      </c>
      <c r="Q167" s="1996">
        <v>345</v>
      </c>
      <c r="R167" s="2076">
        <f t="shared" si="48"/>
        <v>0.24266210883923106</v>
      </c>
      <c r="S167" s="2035">
        <f t="shared" si="36"/>
        <v>13.8</v>
      </c>
      <c r="T167" s="2077"/>
      <c r="U167" s="1996">
        <f t="shared" si="37"/>
        <v>0</v>
      </c>
      <c r="V167" s="1996">
        <f t="shared" si="38"/>
        <v>0</v>
      </c>
      <c r="W167" s="1996">
        <f t="shared" si="39"/>
        <v>1961</v>
      </c>
      <c r="X167" s="2000">
        <v>1961</v>
      </c>
      <c r="Y167" s="2013">
        <v>615157</v>
      </c>
      <c r="Z167" s="2002">
        <v>42265</v>
      </c>
      <c r="AA167" s="2069" t="s">
        <v>104</v>
      </c>
      <c r="AB167" s="2086"/>
    </row>
    <row r="168" spans="1:28" s="1956" customFormat="1" x14ac:dyDescent="0.2">
      <c r="A168" s="1958">
        <v>2015143</v>
      </c>
      <c r="B168" s="1955"/>
      <c r="C168" s="1955" t="s">
        <v>373</v>
      </c>
      <c r="D168" s="1956" t="s">
        <v>26</v>
      </c>
      <c r="E168" s="1956">
        <v>1</v>
      </c>
      <c r="F168" s="1956">
        <v>8</v>
      </c>
      <c r="G168" s="1956">
        <v>5</v>
      </c>
      <c r="H168" s="1956">
        <v>3</v>
      </c>
      <c r="I168" s="2012">
        <v>1</v>
      </c>
      <c r="J168" s="2012">
        <v>1</v>
      </c>
      <c r="K168" s="2012"/>
      <c r="L168" s="1996">
        <v>2517</v>
      </c>
      <c r="M168" s="1996"/>
      <c r="N168" s="1996">
        <f t="shared" si="46"/>
        <v>1540.04</v>
      </c>
      <c r="O168" s="1996">
        <v>1202.54</v>
      </c>
      <c r="P168" s="2076">
        <f t="shared" si="47"/>
        <v>0.78084984805589464</v>
      </c>
      <c r="Q168" s="1996">
        <v>337.5</v>
      </c>
      <c r="R168" s="2076">
        <f t="shared" si="48"/>
        <v>0.21915015194410536</v>
      </c>
      <c r="S168" s="2035">
        <f t="shared" si="36"/>
        <v>13.5</v>
      </c>
      <c r="T168" s="2077"/>
      <c r="U168" s="1996">
        <f t="shared" si="37"/>
        <v>0</v>
      </c>
      <c r="V168" s="1996">
        <f t="shared" si="38"/>
        <v>0</v>
      </c>
      <c r="W168" s="1996">
        <f t="shared" si="39"/>
        <v>2517</v>
      </c>
      <c r="X168" s="2000">
        <v>2517</v>
      </c>
      <c r="Y168" s="2013">
        <v>615161</v>
      </c>
      <c r="Z168" s="2002">
        <v>42270</v>
      </c>
      <c r="AA168" s="2069" t="s">
        <v>104</v>
      </c>
      <c r="AB168" s="2086"/>
    </row>
    <row r="169" spans="1:28" s="1956" customFormat="1" x14ac:dyDescent="0.2">
      <c r="A169" s="1958">
        <v>2015144</v>
      </c>
      <c r="B169" s="1955"/>
      <c r="C169" s="1955" t="s">
        <v>374</v>
      </c>
      <c r="D169" s="1956" t="s">
        <v>26</v>
      </c>
      <c r="E169" s="1956">
        <v>1</v>
      </c>
      <c r="F169" s="1956">
        <v>2</v>
      </c>
      <c r="G169" s="1956">
        <v>1</v>
      </c>
      <c r="H169" s="1956">
        <v>1</v>
      </c>
      <c r="I169" s="2012">
        <v>1</v>
      </c>
      <c r="J169" s="2012">
        <v>1</v>
      </c>
      <c r="K169" s="2012"/>
      <c r="L169" s="1996">
        <v>584</v>
      </c>
      <c r="M169" s="1996"/>
      <c r="N169" s="1996">
        <f t="shared" si="46"/>
        <v>418.5</v>
      </c>
      <c r="O169" s="1996">
        <v>302.67</v>
      </c>
      <c r="P169" s="2076">
        <f t="shared" si="47"/>
        <v>0.72322580645161294</v>
      </c>
      <c r="Q169" s="1996">
        <v>115.83</v>
      </c>
      <c r="R169" s="2076">
        <f t="shared" si="48"/>
        <v>0.27677419354838712</v>
      </c>
      <c r="S169" s="2035">
        <f t="shared" si="36"/>
        <v>4.6331999999999995</v>
      </c>
      <c r="T169" s="2077"/>
      <c r="U169" s="1996">
        <f t="shared" ref="U169:U175" si="49">((1-I169)*O169)+((1-J169)*Q169)</f>
        <v>0</v>
      </c>
      <c r="V169" s="1996">
        <f t="shared" ref="V169:V175" si="50">L169-W169</f>
        <v>0</v>
      </c>
      <c r="W169" s="1996">
        <f t="shared" ref="W169:W178" si="51">X169+AC169+AH169+AM169+AO169+AR169</f>
        <v>584</v>
      </c>
      <c r="X169" s="2000">
        <v>584</v>
      </c>
      <c r="Y169" s="2013">
        <v>615162</v>
      </c>
      <c r="Z169" s="2002">
        <v>42270</v>
      </c>
      <c r="AA169" s="2069" t="s">
        <v>104</v>
      </c>
      <c r="AB169" s="2086"/>
    </row>
    <row r="170" spans="1:28" s="1956" customFormat="1" x14ac:dyDescent="0.2">
      <c r="A170" s="1958">
        <v>2015145</v>
      </c>
      <c r="B170" s="1955"/>
      <c r="C170" s="1955" t="s">
        <v>375</v>
      </c>
      <c r="D170" s="1956" t="s">
        <v>26</v>
      </c>
      <c r="E170" s="1956">
        <v>10</v>
      </c>
      <c r="F170" s="1956">
        <v>56</v>
      </c>
      <c r="G170" s="1956">
        <v>36</v>
      </c>
      <c r="H170" s="1956">
        <v>40</v>
      </c>
      <c r="I170" s="2012">
        <v>1</v>
      </c>
      <c r="J170" s="2012">
        <v>1</v>
      </c>
      <c r="K170" s="2012"/>
      <c r="L170" s="1996">
        <v>23360</v>
      </c>
      <c r="M170" s="1996"/>
      <c r="N170" s="1996">
        <f t="shared" si="46"/>
        <v>14563.2</v>
      </c>
      <c r="O170" s="1996">
        <v>10935.7</v>
      </c>
      <c r="P170" s="2076">
        <f t="shared" si="47"/>
        <v>0.75091326082179743</v>
      </c>
      <c r="Q170" s="1996">
        <v>3627.5</v>
      </c>
      <c r="R170" s="2076">
        <f t="shared" si="48"/>
        <v>0.24908673917820259</v>
      </c>
      <c r="S170" s="2035">
        <f t="shared" si="36"/>
        <v>145.1</v>
      </c>
      <c r="T170" s="2077"/>
      <c r="U170" s="1996">
        <f t="shared" si="49"/>
        <v>0</v>
      </c>
      <c r="V170" s="1996">
        <f t="shared" si="50"/>
        <v>0</v>
      </c>
      <c r="W170" s="1996">
        <f t="shared" si="51"/>
        <v>23360</v>
      </c>
      <c r="X170" s="2000">
        <v>23360</v>
      </c>
      <c r="Y170" s="2013">
        <v>615158</v>
      </c>
      <c r="Z170" s="2002">
        <v>42265</v>
      </c>
      <c r="AA170" s="2069" t="s">
        <v>104</v>
      </c>
      <c r="AB170" s="2086"/>
    </row>
    <row r="171" spans="1:28" s="1956" customFormat="1" x14ac:dyDescent="0.2">
      <c r="A171" s="1958">
        <v>2015146</v>
      </c>
      <c r="B171" s="1955"/>
      <c r="C171" s="1955" t="s">
        <v>376</v>
      </c>
      <c r="D171" s="1956" t="s">
        <v>26</v>
      </c>
      <c r="E171" s="1956">
        <v>10</v>
      </c>
      <c r="F171" s="1956">
        <v>60</v>
      </c>
      <c r="G171" s="1956">
        <v>40</v>
      </c>
      <c r="H171" s="1956">
        <v>40</v>
      </c>
      <c r="I171" s="2012">
        <v>1</v>
      </c>
      <c r="J171" s="2012">
        <v>1</v>
      </c>
      <c r="K171" s="2012"/>
      <c r="L171" s="1996">
        <v>23360</v>
      </c>
      <c r="M171" s="1996"/>
      <c r="N171" s="1996">
        <f t="shared" si="46"/>
        <v>14563.2</v>
      </c>
      <c r="O171" s="1996">
        <v>10935.7</v>
      </c>
      <c r="P171" s="2076">
        <f t="shared" si="47"/>
        <v>0.75091326082179743</v>
      </c>
      <c r="Q171" s="1996">
        <v>3627.5</v>
      </c>
      <c r="R171" s="2076">
        <f t="shared" si="48"/>
        <v>0.24908673917820259</v>
      </c>
      <c r="S171" s="2035">
        <f t="shared" si="36"/>
        <v>145.1</v>
      </c>
      <c r="T171" s="2077"/>
      <c r="U171" s="1996">
        <f t="shared" si="49"/>
        <v>0</v>
      </c>
      <c r="V171" s="1996">
        <f t="shared" si="50"/>
        <v>0</v>
      </c>
      <c r="W171" s="1996">
        <f t="shared" si="51"/>
        <v>23360</v>
      </c>
      <c r="X171" s="2000">
        <v>23360</v>
      </c>
      <c r="Y171" s="2013">
        <v>615159</v>
      </c>
      <c r="Z171" s="2002">
        <v>42265</v>
      </c>
      <c r="AA171" s="2069" t="s">
        <v>104</v>
      </c>
      <c r="AB171" s="2086"/>
    </row>
    <row r="172" spans="1:28" s="1956" customFormat="1" x14ac:dyDescent="0.2">
      <c r="A172" s="1958">
        <v>2015147</v>
      </c>
      <c r="B172" s="1955"/>
      <c r="C172" s="1955" t="s">
        <v>377</v>
      </c>
      <c r="D172" s="1956" t="s">
        <v>26</v>
      </c>
      <c r="E172" s="1956">
        <v>1</v>
      </c>
      <c r="F172" s="1956">
        <v>8</v>
      </c>
      <c r="G172" s="1956">
        <v>5</v>
      </c>
      <c r="H172" s="1956">
        <v>3</v>
      </c>
      <c r="I172" s="2012">
        <v>1</v>
      </c>
      <c r="J172" s="2012">
        <v>1</v>
      </c>
      <c r="K172" s="2012"/>
      <c r="L172" s="1996">
        <v>2000</v>
      </c>
      <c r="M172" s="1996"/>
      <c r="N172" s="1996">
        <f t="shared" si="46"/>
        <v>1441.43</v>
      </c>
      <c r="O172" s="1996">
        <v>1081.01</v>
      </c>
      <c r="P172" s="2076">
        <f t="shared" si="47"/>
        <v>0.7499566402808322</v>
      </c>
      <c r="Q172" s="1996">
        <v>360.42</v>
      </c>
      <c r="R172" s="2076">
        <f t="shared" si="48"/>
        <v>0.25004335971916775</v>
      </c>
      <c r="S172" s="2035">
        <f t="shared" si="36"/>
        <v>14.4168</v>
      </c>
      <c r="T172" s="2077"/>
      <c r="U172" s="1996">
        <f t="shared" si="49"/>
        <v>0</v>
      </c>
      <c r="V172" s="1996">
        <f t="shared" si="50"/>
        <v>0</v>
      </c>
      <c r="W172" s="1996">
        <f t="shared" si="51"/>
        <v>2000</v>
      </c>
      <c r="X172" s="2000">
        <v>2000</v>
      </c>
      <c r="Y172" s="2013">
        <v>615163</v>
      </c>
      <c r="Z172" s="2002">
        <v>42270</v>
      </c>
      <c r="AA172" s="2069" t="s">
        <v>104</v>
      </c>
      <c r="AB172" s="2086"/>
    </row>
    <row r="173" spans="1:28" s="1956" customFormat="1" x14ac:dyDescent="0.2">
      <c r="A173" s="1958">
        <v>2015148</v>
      </c>
      <c r="B173" s="1955"/>
      <c r="C173" s="1955" t="s">
        <v>378</v>
      </c>
      <c r="D173" s="1956" t="s">
        <v>26</v>
      </c>
      <c r="E173" s="1956">
        <v>1</v>
      </c>
      <c r="F173" s="1956">
        <v>9</v>
      </c>
      <c r="G173" s="1956">
        <v>6</v>
      </c>
      <c r="H173" s="1956">
        <v>3</v>
      </c>
      <c r="I173" s="2012">
        <v>1</v>
      </c>
      <c r="J173" s="2012">
        <v>1</v>
      </c>
      <c r="K173" s="2012"/>
      <c r="L173" s="1996">
        <v>2545</v>
      </c>
      <c r="M173" s="1996"/>
      <c r="N173" s="1996">
        <f t="shared" si="46"/>
        <v>1744.6</v>
      </c>
      <c r="O173" s="1996">
        <v>1353.1</v>
      </c>
      <c r="P173" s="2076">
        <f t="shared" si="47"/>
        <v>0.77559325919981659</v>
      </c>
      <c r="Q173" s="1996">
        <v>391.5</v>
      </c>
      <c r="R173" s="2076">
        <f t="shared" si="48"/>
        <v>0.22440674080018344</v>
      </c>
      <c r="S173" s="2035">
        <f t="shared" si="36"/>
        <v>15.66</v>
      </c>
      <c r="T173" s="2077"/>
      <c r="U173" s="1996">
        <f t="shared" si="49"/>
        <v>0</v>
      </c>
      <c r="V173" s="1996">
        <f t="shared" si="50"/>
        <v>0</v>
      </c>
      <c r="W173" s="1996">
        <f t="shared" si="51"/>
        <v>2545</v>
      </c>
      <c r="X173" s="2000">
        <v>2545</v>
      </c>
      <c r="Y173" s="2013">
        <v>615164</v>
      </c>
      <c r="Z173" s="2002">
        <v>42270</v>
      </c>
      <c r="AA173" s="2069" t="s">
        <v>104</v>
      </c>
      <c r="AB173" s="2086"/>
    </row>
    <row r="174" spans="1:28" s="1956" customFormat="1" x14ac:dyDescent="0.2">
      <c r="A174" s="1958">
        <v>2015149</v>
      </c>
      <c r="B174" s="1955"/>
      <c r="C174" s="1955" t="s">
        <v>379</v>
      </c>
      <c r="D174" s="1956" t="s">
        <v>26</v>
      </c>
      <c r="E174" s="1956">
        <v>1</v>
      </c>
      <c r="F174" s="1956">
        <v>8</v>
      </c>
      <c r="G174" s="1956">
        <v>5</v>
      </c>
      <c r="H174" s="1956">
        <v>3</v>
      </c>
      <c r="I174" s="2012">
        <v>1</v>
      </c>
      <c r="J174" s="2012">
        <v>1</v>
      </c>
      <c r="K174" s="2012"/>
      <c r="L174" s="1996">
        <v>2912</v>
      </c>
      <c r="M174" s="1996"/>
      <c r="N174" s="1996">
        <f t="shared" si="46"/>
        <v>1865.52</v>
      </c>
      <c r="O174" s="1996">
        <v>1491.77</v>
      </c>
      <c r="P174" s="2076">
        <f t="shared" si="47"/>
        <v>0.79965371585402456</v>
      </c>
      <c r="Q174" s="1996">
        <v>373.75</v>
      </c>
      <c r="R174" s="2076">
        <f t="shared" si="48"/>
        <v>0.20034628414597538</v>
      </c>
      <c r="S174" s="2035">
        <f t="shared" si="36"/>
        <v>14.95</v>
      </c>
      <c r="T174" s="2077"/>
      <c r="U174" s="1996">
        <f t="shared" si="49"/>
        <v>0</v>
      </c>
      <c r="V174" s="1996">
        <f t="shared" si="50"/>
        <v>0</v>
      </c>
      <c r="W174" s="1996">
        <f t="shared" si="51"/>
        <v>2912</v>
      </c>
      <c r="X174" s="2000">
        <v>2912</v>
      </c>
      <c r="Y174" s="2013">
        <v>615165</v>
      </c>
      <c r="Z174" s="2002">
        <v>42270</v>
      </c>
      <c r="AA174" s="2069" t="s">
        <v>104</v>
      </c>
      <c r="AB174" s="2086"/>
    </row>
    <row r="175" spans="1:28" s="1956" customFormat="1" x14ac:dyDescent="0.2">
      <c r="A175" s="1958">
        <v>2015150</v>
      </c>
      <c r="B175" s="1955"/>
      <c r="C175" s="1955" t="s">
        <v>381</v>
      </c>
      <c r="D175" s="1956" t="s">
        <v>26</v>
      </c>
      <c r="E175" s="1956">
        <v>1</v>
      </c>
      <c r="F175" s="1956">
        <v>6</v>
      </c>
      <c r="G175" s="1956">
        <v>5</v>
      </c>
      <c r="H175" s="1956">
        <v>1</v>
      </c>
      <c r="I175" s="2012">
        <v>1</v>
      </c>
      <c r="J175" s="2012">
        <v>1</v>
      </c>
      <c r="K175" s="2012"/>
      <c r="L175" s="1996">
        <v>1643</v>
      </c>
      <c r="M175" s="1996"/>
      <c r="N175" s="1996">
        <f t="shared" si="46"/>
        <v>1085.19</v>
      </c>
      <c r="O175" s="1996">
        <v>831.02</v>
      </c>
      <c r="P175" s="2076">
        <f t="shared" si="47"/>
        <v>0.76578295045107303</v>
      </c>
      <c r="Q175" s="1996">
        <v>254.17</v>
      </c>
      <c r="R175" s="2076">
        <f t="shared" si="48"/>
        <v>0.23421704954892689</v>
      </c>
      <c r="S175" s="2035">
        <f t="shared" si="36"/>
        <v>10.1668</v>
      </c>
      <c r="T175" s="2077"/>
      <c r="U175" s="1996">
        <f t="shared" si="49"/>
        <v>0</v>
      </c>
      <c r="V175" s="1996">
        <f t="shared" si="50"/>
        <v>0</v>
      </c>
      <c r="W175" s="1996">
        <f t="shared" si="51"/>
        <v>1643</v>
      </c>
      <c r="X175" s="2000">
        <v>1643</v>
      </c>
      <c r="Y175" s="2013">
        <v>615166</v>
      </c>
      <c r="Z175" s="2002">
        <v>42270</v>
      </c>
      <c r="AA175" s="2069" t="s">
        <v>104</v>
      </c>
      <c r="AB175" s="2086"/>
    </row>
    <row r="176" spans="1:28" s="1956" customFormat="1" x14ac:dyDescent="0.2">
      <c r="A176" s="1958">
        <v>2015151</v>
      </c>
      <c r="B176" s="1955"/>
      <c r="C176" s="1955" t="s">
        <v>382</v>
      </c>
      <c r="D176" s="1956" t="s">
        <v>26</v>
      </c>
      <c r="E176" s="1956">
        <v>1</v>
      </c>
      <c r="F176" s="1956">
        <v>8</v>
      </c>
      <c r="G176" s="1956">
        <v>5</v>
      </c>
      <c r="H176" s="1956">
        <v>3</v>
      </c>
      <c r="I176" s="2012">
        <v>1</v>
      </c>
      <c r="J176" s="2012">
        <v>1</v>
      </c>
      <c r="K176" s="2012"/>
      <c r="L176" s="1996">
        <v>2675</v>
      </c>
      <c r="M176" s="1996"/>
      <c r="N176" s="1996">
        <f t="shared" si="46"/>
        <v>1689.97</v>
      </c>
      <c r="O176" s="1996">
        <v>1314.97</v>
      </c>
      <c r="P176" s="2076">
        <f t="shared" si="47"/>
        <v>0.77810256986810422</v>
      </c>
      <c r="Q176" s="1996">
        <v>375</v>
      </c>
      <c r="R176" s="2076">
        <f t="shared" si="48"/>
        <v>0.22189743013189583</v>
      </c>
      <c r="S176" s="2035">
        <f t="shared" si="36"/>
        <v>15</v>
      </c>
      <c r="T176" s="2077"/>
      <c r="U176" s="1996">
        <f t="shared" ref="U176:U186" si="52">((1-I176)*O176)+((1-J176)*Q176)</f>
        <v>0</v>
      </c>
      <c r="V176" s="1996">
        <f t="shared" ref="V176:V249" si="53">L176-W176</f>
        <v>0</v>
      </c>
      <c r="W176" s="1996">
        <f t="shared" si="51"/>
        <v>2675</v>
      </c>
      <c r="X176" s="2000">
        <v>2675</v>
      </c>
      <c r="Y176" s="2013">
        <v>615167</v>
      </c>
      <c r="Z176" s="2002">
        <v>42270</v>
      </c>
      <c r="AA176" s="2069" t="s">
        <v>104</v>
      </c>
      <c r="AB176" s="2086"/>
    </row>
    <row r="177" spans="1:28" s="1956" customFormat="1" x14ac:dyDescent="0.2">
      <c r="A177" s="2088">
        <v>2015152</v>
      </c>
      <c r="B177" s="1955"/>
      <c r="C177" s="1955" t="s">
        <v>384</v>
      </c>
      <c r="D177" s="1956" t="s">
        <v>26</v>
      </c>
      <c r="E177" s="1956">
        <v>1</v>
      </c>
      <c r="F177" s="1956">
        <v>1</v>
      </c>
      <c r="G177" s="1956">
        <v>1</v>
      </c>
      <c r="H177" s="1956">
        <v>0</v>
      </c>
      <c r="I177" s="2012">
        <v>1</v>
      </c>
      <c r="J177" s="2012">
        <v>1</v>
      </c>
      <c r="K177" s="2012"/>
      <c r="L177" s="1996">
        <v>110</v>
      </c>
      <c r="M177" s="1996"/>
      <c r="N177" s="1996">
        <f t="shared" si="46"/>
        <v>69.44</v>
      </c>
      <c r="O177" s="1996">
        <v>59.44</v>
      </c>
      <c r="P177" s="2076">
        <f t="shared" si="47"/>
        <v>0.85599078341013823</v>
      </c>
      <c r="Q177" s="1996">
        <v>10</v>
      </c>
      <c r="R177" s="2076">
        <f t="shared" si="48"/>
        <v>0.14400921658986177</v>
      </c>
      <c r="S177" s="2035">
        <f t="shared" si="36"/>
        <v>0.4</v>
      </c>
      <c r="T177" s="2077"/>
      <c r="U177" s="1996">
        <f t="shared" si="52"/>
        <v>0</v>
      </c>
      <c r="V177" s="1996">
        <f t="shared" si="53"/>
        <v>0</v>
      </c>
      <c r="W177" s="1996">
        <f t="shared" si="51"/>
        <v>110</v>
      </c>
      <c r="X177" s="2000">
        <v>110</v>
      </c>
      <c r="Y177" s="2013">
        <v>615168</v>
      </c>
      <c r="Z177" s="2002">
        <v>42272</v>
      </c>
      <c r="AA177" s="2069" t="s">
        <v>104</v>
      </c>
      <c r="AB177" s="2086"/>
    </row>
    <row r="178" spans="1:28" s="1956" customFormat="1" x14ac:dyDescent="0.2">
      <c r="A178" s="2088">
        <v>2015153</v>
      </c>
      <c r="B178" s="1955"/>
      <c r="C178" s="1955" t="s">
        <v>385</v>
      </c>
      <c r="D178" s="1956" t="s">
        <v>26</v>
      </c>
      <c r="E178" s="1956">
        <v>1</v>
      </c>
      <c r="F178" s="1956">
        <v>2</v>
      </c>
      <c r="G178" s="1956">
        <v>1</v>
      </c>
      <c r="H178" s="1956">
        <v>1</v>
      </c>
      <c r="I178" s="2012">
        <v>1</v>
      </c>
      <c r="J178" s="2012">
        <v>1</v>
      </c>
      <c r="K178" s="2012"/>
      <c r="L178" s="1996">
        <v>523</v>
      </c>
      <c r="M178" s="1996"/>
      <c r="N178" s="1996">
        <f t="shared" si="46"/>
        <v>398.62</v>
      </c>
      <c r="O178" s="1996">
        <v>282.79000000000002</v>
      </c>
      <c r="P178" s="2076">
        <f t="shared" si="47"/>
        <v>0.70942250765139736</v>
      </c>
      <c r="Q178" s="1996">
        <v>115.83</v>
      </c>
      <c r="R178" s="2076">
        <f t="shared" si="48"/>
        <v>0.2905774923486027</v>
      </c>
      <c r="S178" s="2035">
        <f t="shared" si="36"/>
        <v>4.6331999999999995</v>
      </c>
      <c r="T178" s="2077"/>
      <c r="U178" s="1996">
        <f t="shared" si="52"/>
        <v>0</v>
      </c>
      <c r="V178" s="1996">
        <f t="shared" si="53"/>
        <v>0</v>
      </c>
      <c r="W178" s="1996">
        <f t="shared" si="51"/>
        <v>523</v>
      </c>
      <c r="X178" s="2000">
        <v>523</v>
      </c>
      <c r="Y178" s="2013">
        <v>615172</v>
      </c>
      <c r="Z178" s="2002">
        <v>42275</v>
      </c>
      <c r="AA178" s="2069" t="s">
        <v>104</v>
      </c>
      <c r="AB178" s="2086"/>
    </row>
    <row r="179" spans="1:28" s="1956" customFormat="1" x14ac:dyDescent="0.2">
      <c r="A179" s="2088">
        <v>2015154</v>
      </c>
      <c r="B179" s="1955"/>
      <c r="C179" s="1955" t="s">
        <v>388</v>
      </c>
      <c r="D179" s="1956" t="s">
        <v>26</v>
      </c>
      <c r="E179" s="1956">
        <v>1</v>
      </c>
      <c r="F179" s="1956">
        <v>10</v>
      </c>
      <c r="G179" s="1956">
        <v>10</v>
      </c>
      <c r="H179" s="1956">
        <v>0</v>
      </c>
      <c r="I179" s="2012">
        <v>1</v>
      </c>
      <c r="J179" s="2012">
        <v>1</v>
      </c>
      <c r="K179" s="2012"/>
      <c r="L179" s="1996">
        <v>1350</v>
      </c>
      <c r="M179" s="1996"/>
      <c r="N179" s="1996">
        <f t="shared" ref="N179:N200" si="54">O179+Q179</f>
        <v>1021.06</v>
      </c>
      <c r="O179" s="1996">
        <v>707.31</v>
      </c>
      <c r="P179" s="2076">
        <f t="shared" ref="P179:P200" si="55">O179/N179</f>
        <v>0.69272128964017787</v>
      </c>
      <c r="Q179" s="1996">
        <v>313.75</v>
      </c>
      <c r="R179" s="2076">
        <f t="shared" ref="R179:R200" si="56">Q179/N179</f>
        <v>0.30727871035982218</v>
      </c>
      <c r="S179" s="2035">
        <f t="shared" si="36"/>
        <v>12.55</v>
      </c>
      <c r="T179" s="2077"/>
      <c r="U179" s="1996">
        <f t="shared" si="52"/>
        <v>0</v>
      </c>
      <c r="V179" s="1996">
        <f t="shared" si="53"/>
        <v>0</v>
      </c>
      <c r="W179" s="1996">
        <f t="shared" ref="W179:W251" si="57">X179+AC179+AH179+AM179+AO179+AR179</f>
        <v>1350</v>
      </c>
      <c r="X179" s="2000">
        <v>1350</v>
      </c>
      <c r="Y179" s="2013">
        <v>615169</v>
      </c>
      <c r="Z179" s="2002">
        <v>42272</v>
      </c>
      <c r="AA179" s="2069" t="s">
        <v>104</v>
      </c>
      <c r="AB179" s="2086"/>
    </row>
    <row r="180" spans="1:28" s="1956" customFormat="1" x14ac:dyDescent="0.2">
      <c r="A180" s="2088">
        <v>2015155</v>
      </c>
      <c r="B180" s="1955"/>
      <c r="C180" s="1955" t="s">
        <v>386</v>
      </c>
      <c r="D180" s="1956" t="s">
        <v>26</v>
      </c>
      <c r="E180" s="1956">
        <v>1</v>
      </c>
      <c r="F180" s="1956">
        <v>7</v>
      </c>
      <c r="G180" s="1956">
        <v>4</v>
      </c>
      <c r="H180" s="1956">
        <v>3</v>
      </c>
      <c r="I180" s="2012">
        <v>1</v>
      </c>
      <c r="J180" s="2012">
        <v>1</v>
      </c>
      <c r="K180" s="2012"/>
      <c r="L180" s="1996">
        <v>2377</v>
      </c>
      <c r="M180" s="1996"/>
      <c r="N180" s="1996">
        <f t="shared" si="54"/>
        <v>1536.72</v>
      </c>
      <c r="O180" s="1996">
        <v>1215.05</v>
      </c>
      <c r="P180" s="2076">
        <f t="shared" si="55"/>
        <v>0.79067754698318493</v>
      </c>
      <c r="Q180" s="1996">
        <v>321.67</v>
      </c>
      <c r="R180" s="2076">
        <f t="shared" si="56"/>
        <v>0.20932245301681504</v>
      </c>
      <c r="S180" s="2035">
        <f t="shared" si="36"/>
        <v>12.866800000000001</v>
      </c>
      <c r="T180" s="2077"/>
      <c r="U180" s="1996">
        <f t="shared" si="52"/>
        <v>0</v>
      </c>
      <c r="V180" s="1996">
        <f t="shared" si="53"/>
        <v>0</v>
      </c>
      <c r="W180" s="1996">
        <f t="shared" si="57"/>
        <v>2377</v>
      </c>
      <c r="X180" s="2000">
        <v>2377</v>
      </c>
      <c r="Y180" s="2013">
        <v>615173</v>
      </c>
      <c r="Z180" s="2002">
        <v>42282</v>
      </c>
      <c r="AA180" s="2069" t="s">
        <v>104</v>
      </c>
      <c r="AB180" s="2086"/>
    </row>
    <row r="181" spans="1:28" s="1956" customFormat="1" x14ac:dyDescent="0.2">
      <c r="A181" s="2088">
        <v>2015156</v>
      </c>
      <c r="B181" s="1955"/>
      <c r="C181" s="1955" t="s">
        <v>392</v>
      </c>
      <c r="D181" s="1956" t="s">
        <v>26</v>
      </c>
      <c r="E181" s="1956">
        <v>5</v>
      </c>
      <c r="F181" s="1956">
        <v>20</v>
      </c>
      <c r="G181" s="1956">
        <v>10</v>
      </c>
      <c r="H181" s="1956">
        <v>20</v>
      </c>
      <c r="I181" s="2012">
        <v>1</v>
      </c>
      <c r="J181" s="2012">
        <v>1</v>
      </c>
      <c r="K181" s="2012"/>
      <c r="L181" s="1996">
        <v>9100</v>
      </c>
      <c r="M181" s="1996"/>
      <c r="N181" s="1996">
        <f t="shared" si="54"/>
        <v>6860.6</v>
      </c>
      <c r="O181" s="1996">
        <v>5362.27</v>
      </c>
      <c r="P181" s="2076">
        <f t="shared" si="55"/>
        <v>0.78160364982654584</v>
      </c>
      <c r="Q181" s="1996">
        <v>1498.33</v>
      </c>
      <c r="R181" s="2076">
        <f t="shared" si="56"/>
        <v>0.21839635017345418</v>
      </c>
      <c r="S181" s="2035">
        <f t="shared" si="36"/>
        <v>59.933199999999999</v>
      </c>
      <c r="T181" s="2077"/>
      <c r="U181" s="1996">
        <f t="shared" si="52"/>
        <v>0</v>
      </c>
      <c r="V181" s="1996">
        <f t="shared" si="53"/>
        <v>0</v>
      </c>
      <c r="W181" s="1996">
        <f t="shared" si="57"/>
        <v>9100</v>
      </c>
      <c r="X181" s="2000">
        <v>9100</v>
      </c>
      <c r="Y181" s="2013">
        <v>615170</v>
      </c>
      <c r="Z181" s="2002">
        <v>42272</v>
      </c>
      <c r="AA181" s="2069" t="s">
        <v>104</v>
      </c>
      <c r="AB181" s="2086"/>
    </row>
    <row r="182" spans="1:28" s="1956" customFormat="1" x14ac:dyDescent="0.2">
      <c r="A182" s="2088" t="s">
        <v>452</v>
      </c>
      <c r="B182" s="1955"/>
      <c r="C182" s="1955" t="s">
        <v>454</v>
      </c>
      <c r="D182" s="1956" t="s">
        <v>26</v>
      </c>
      <c r="E182" s="1956">
        <v>43</v>
      </c>
      <c r="F182" s="1956">
        <v>258</v>
      </c>
      <c r="G182" s="1956">
        <v>172</v>
      </c>
      <c r="H182" s="1956">
        <v>172</v>
      </c>
      <c r="I182" s="2012">
        <v>1</v>
      </c>
      <c r="J182" s="2012">
        <v>0.8</v>
      </c>
      <c r="K182" s="2012"/>
      <c r="L182" s="1996">
        <v>113821</v>
      </c>
      <c r="M182" s="1996"/>
      <c r="N182" s="1996">
        <f t="shared" si="54"/>
        <v>71265.959999999992</v>
      </c>
      <c r="O182" s="1996">
        <v>54615.96</v>
      </c>
      <c r="P182" s="2076">
        <f t="shared" si="55"/>
        <v>0.76636812301412915</v>
      </c>
      <c r="Q182" s="1996">
        <v>16650</v>
      </c>
      <c r="R182" s="2076">
        <f t="shared" si="56"/>
        <v>0.23363187698587098</v>
      </c>
      <c r="S182" s="2035">
        <f t="shared" si="36"/>
        <v>666</v>
      </c>
      <c r="T182" s="2077"/>
      <c r="U182" s="1996">
        <f t="shared" si="52"/>
        <v>3329.9999999999991</v>
      </c>
      <c r="V182" s="1996">
        <f t="shared" si="53"/>
        <v>7541</v>
      </c>
      <c r="W182" s="1996">
        <f t="shared" si="57"/>
        <v>106280</v>
      </c>
      <c r="X182" s="2000">
        <v>106280</v>
      </c>
      <c r="Y182" s="2013">
        <v>615174</v>
      </c>
      <c r="Z182" s="2002">
        <v>42282</v>
      </c>
      <c r="AA182" s="2069" t="s">
        <v>104</v>
      </c>
      <c r="AB182" s="2086"/>
    </row>
    <row r="183" spans="1:28" s="1956" customFormat="1" x14ac:dyDescent="0.2">
      <c r="A183" s="2088" t="s">
        <v>453</v>
      </c>
      <c r="B183" s="1955"/>
      <c r="C183" s="1955" t="s">
        <v>455</v>
      </c>
      <c r="D183" s="1956" t="s">
        <v>26</v>
      </c>
      <c r="E183" s="1956">
        <v>43</v>
      </c>
      <c r="F183" s="1956">
        <v>258</v>
      </c>
      <c r="G183" s="1956">
        <v>172</v>
      </c>
      <c r="H183" s="1956">
        <v>172</v>
      </c>
      <c r="I183" s="2012">
        <v>1</v>
      </c>
      <c r="J183" s="2012">
        <v>0.9</v>
      </c>
      <c r="K183" s="2012"/>
      <c r="L183" s="1996">
        <v>96277</v>
      </c>
      <c r="M183" s="1996"/>
      <c r="N183" s="1996">
        <f t="shared" si="54"/>
        <v>62230.13</v>
      </c>
      <c r="O183" s="1996">
        <v>46680.13</v>
      </c>
      <c r="P183" s="2076">
        <f t="shared" si="55"/>
        <v>0.75012104265249002</v>
      </c>
      <c r="Q183" s="1996">
        <v>15550</v>
      </c>
      <c r="R183" s="2076">
        <f t="shared" si="56"/>
        <v>0.24987895734750998</v>
      </c>
      <c r="S183" s="2035">
        <f t="shared" si="36"/>
        <v>622</v>
      </c>
      <c r="T183" s="2077"/>
      <c r="U183" s="1996">
        <f>((1-I183)*O183)+((1-J183)*Q183)</f>
        <v>1554.9999999999995</v>
      </c>
      <c r="V183" s="1996">
        <f>L183-W183</f>
        <v>-7541</v>
      </c>
      <c r="W183" s="1996">
        <f t="shared" si="57"/>
        <v>103818</v>
      </c>
      <c r="X183" s="2000">
        <v>103818</v>
      </c>
      <c r="Y183" s="2013">
        <v>615186</v>
      </c>
      <c r="Z183" s="2002">
        <v>42309</v>
      </c>
      <c r="AA183" s="2069" t="s">
        <v>104</v>
      </c>
      <c r="AB183" s="2086"/>
    </row>
    <row r="184" spans="1:28" s="1956" customFormat="1" x14ac:dyDescent="0.2">
      <c r="A184" s="2088">
        <v>2015157</v>
      </c>
      <c r="B184" s="1955"/>
      <c r="C184" s="1955" t="s">
        <v>716</v>
      </c>
      <c r="D184" s="1956" t="s">
        <v>26</v>
      </c>
      <c r="E184" s="1956">
        <v>1</v>
      </c>
      <c r="F184" s="1956">
        <v>0</v>
      </c>
      <c r="G184" s="1956">
        <v>1</v>
      </c>
      <c r="H184" s="1956">
        <v>0</v>
      </c>
      <c r="I184" s="2012">
        <v>1</v>
      </c>
      <c r="J184" s="2012">
        <v>1</v>
      </c>
      <c r="K184" s="2012"/>
      <c r="L184" s="1996">
        <v>175</v>
      </c>
      <c r="M184" s="1996"/>
      <c r="N184" s="1996">
        <f>O184+Q184</f>
        <v>70</v>
      </c>
      <c r="O184" s="1996">
        <v>50</v>
      </c>
      <c r="P184" s="2076">
        <v>1</v>
      </c>
      <c r="Q184" s="1996">
        <v>20</v>
      </c>
      <c r="R184" s="2076">
        <f>Q184/N184</f>
        <v>0.2857142857142857</v>
      </c>
      <c r="S184" s="2035">
        <f>Q184/$S$1</f>
        <v>0.8</v>
      </c>
      <c r="T184" s="2077"/>
      <c r="U184" s="1996">
        <f>((1-I184)*O184)+((1-J184)*Q184)</f>
        <v>0</v>
      </c>
      <c r="V184" s="1996">
        <f>L184-W184</f>
        <v>0</v>
      </c>
      <c r="W184" s="1996">
        <f>X184+AC184+AH184+AM184+AO184+AR184</f>
        <v>175</v>
      </c>
      <c r="X184" s="2000">
        <v>175</v>
      </c>
      <c r="Y184" s="2013">
        <v>615215</v>
      </c>
      <c r="Z184" s="2002">
        <v>42715</v>
      </c>
      <c r="AA184" s="2069" t="s">
        <v>104</v>
      </c>
      <c r="AB184" s="2086"/>
    </row>
    <row r="185" spans="1:28" s="1956" customFormat="1" x14ac:dyDescent="0.2">
      <c r="A185" s="2088">
        <v>2015158</v>
      </c>
      <c r="B185" s="1955"/>
      <c r="C185" s="1955" t="s">
        <v>407</v>
      </c>
      <c r="D185" s="1956" t="s">
        <v>26</v>
      </c>
      <c r="E185" s="1956">
        <v>0</v>
      </c>
      <c r="F185" s="1956">
        <v>0</v>
      </c>
      <c r="G185" s="1956">
        <v>0</v>
      </c>
      <c r="H185" s="1956">
        <v>0</v>
      </c>
      <c r="I185" s="2012">
        <v>1</v>
      </c>
      <c r="J185" s="2012">
        <v>1</v>
      </c>
      <c r="K185" s="2012"/>
      <c r="L185" s="1996">
        <v>31.5</v>
      </c>
      <c r="M185" s="1996"/>
      <c r="N185" s="1996">
        <f t="shared" si="54"/>
        <v>15.17</v>
      </c>
      <c r="O185" s="1996">
        <v>11</v>
      </c>
      <c r="P185" s="2076">
        <f t="shared" si="55"/>
        <v>0.72511535926170068</v>
      </c>
      <c r="Q185" s="1996">
        <v>4.17</v>
      </c>
      <c r="R185" s="2076">
        <f t="shared" si="56"/>
        <v>0.27488464073829927</v>
      </c>
      <c r="S185" s="2035">
        <f t="shared" si="36"/>
        <v>0.1668</v>
      </c>
      <c r="T185" s="2077"/>
      <c r="U185" s="1996">
        <f t="shared" si="52"/>
        <v>0</v>
      </c>
      <c r="V185" s="1996">
        <f t="shared" si="53"/>
        <v>0</v>
      </c>
      <c r="W185" s="1996">
        <f t="shared" si="57"/>
        <v>31.5</v>
      </c>
      <c r="X185" s="2000">
        <v>31.5</v>
      </c>
      <c r="Y185" s="2013">
        <v>615175</v>
      </c>
      <c r="Z185" s="2002">
        <v>42282</v>
      </c>
      <c r="AA185" s="2069" t="s">
        <v>104</v>
      </c>
      <c r="AB185" s="2086"/>
    </row>
    <row r="186" spans="1:28" s="1956" customFormat="1" x14ac:dyDescent="0.2">
      <c r="A186" s="2088">
        <v>2015159</v>
      </c>
      <c r="B186" s="1955"/>
      <c r="C186" s="1955" t="s">
        <v>391</v>
      </c>
      <c r="D186" s="1956" t="s">
        <v>26</v>
      </c>
      <c r="E186" s="1956">
        <v>1</v>
      </c>
      <c r="F186" s="1956">
        <v>3</v>
      </c>
      <c r="G186" s="1956">
        <v>1</v>
      </c>
      <c r="H186" s="1956">
        <v>0</v>
      </c>
      <c r="I186" s="2012">
        <v>1</v>
      </c>
      <c r="J186" s="2012">
        <v>1</v>
      </c>
      <c r="K186" s="2012"/>
      <c r="L186" s="1996">
        <v>405</v>
      </c>
      <c r="M186" s="1996"/>
      <c r="N186" s="1996">
        <f t="shared" si="54"/>
        <v>306.39999999999998</v>
      </c>
      <c r="O186" s="1996">
        <v>213.48</v>
      </c>
      <c r="P186" s="2076">
        <f t="shared" si="55"/>
        <v>0.69673629242819846</v>
      </c>
      <c r="Q186" s="1996">
        <v>92.92</v>
      </c>
      <c r="R186" s="2076">
        <f t="shared" si="56"/>
        <v>0.3032637075718016</v>
      </c>
      <c r="S186" s="2035">
        <f t="shared" si="36"/>
        <v>3.7168000000000001</v>
      </c>
      <c r="T186" s="2077"/>
      <c r="U186" s="1996">
        <f t="shared" si="52"/>
        <v>0</v>
      </c>
      <c r="V186" s="1996">
        <f t="shared" si="53"/>
        <v>0</v>
      </c>
      <c r="W186" s="1996">
        <f t="shared" si="57"/>
        <v>405</v>
      </c>
      <c r="X186" s="2000">
        <v>405</v>
      </c>
      <c r="Y186" s="2013">
        <v>615171</v>
      </c>
      <c r="Z186" s="2002">
        <v>42272</v>
      </c>
      <c r="AA186" s="2069" t="s">
        <v>104</v>
      </c>
      <c r="AB186" s="2086"/>
    </row>
    <row r="187" spans="1:28" s="1956" customFormat="1" x14ac:dyDescent="0.2">
      <c r="A187" s="2088">
        <v>2015160</v>
      </c>
      <c r="B187" s="1955"/>
      <c r="C187" s="1955" t="s">
        <v>387</v>
      </c>
      <c r="D187" s="1956" t="s">
        <v>26</v>
      </c>
      <c r="E187" s="1956">
        <v>0</v>
      </c>
      <c r="F187" s="1956">
        <v>0</v>
      </c>
      <c r="G187" s="1956">
        <v>0</v>
      </c>
      <c r="H187" s="1956">
        <v>0</v>
      </c>
      <c r="I187" s="2012">
        <v>1</v>
      </c>
      <c r="J187" s="2012">
        <v>0</v>
      </c>
      <c r="K187" s="2012"/>
      <c r="L187" s="1996">
        <v>239</v>
      </c>
      <c r="M187" s="1996"/>
      <c r="N187" s="1996">
        <f t="shared" si="54"/>
        <v>144.07</v>
      </c>
      <c r="O187" s="1996">
        <v>144.07</v>
      </c>
      <c r="P187" s="2076">
        <f t="shared" si="55"/>
        <v>1</v>
      </c>
      <c r="Q187" s="1996">
        <v>0</v>
      </c>
      <c r="R187" s="2076">
        <f t="shared" si="56"/>
        <v>0</v>
      </c>
      <c r="S187" s="2035">
        <f t="shared" si="36"/>
        <v>0</v>
      </c>
      <c r="T187" s="2077"/>
      <c r="U187" s="1996">
        <f t="shared" ref="U187:U200" si="58">((1-I187)*O187)+((1-J187)*Q187)</f>
        <v>0</v>
      </c>
      <c r="V187" s="1996">
        <f t="shared" si="53"/>
        <v>0</v>
      </c>
      <c r="W187" s="1996">
        <f t="shared" si="57"/>
        <v>239</v>
      </c>
      <c r="X187" s="2000">
        <v>239</v>
      </c>
      <c r="Y187" s="2013">
        <v>615176</v>
      </c>
      <c r="Z187" s="2002">
        <v>42282</v>
      </c>
      <c r="AA187" s="2069" t="s">
        <v>104</v>
      </c>
      <c r="AB187" s="2086"/>
    </row>
    <row r="188" spans="1:28" s="1956" customFormat="1" x14ac:dyDescent="0.2">
      <c r="A188" s="2088">
        <v>2015161</v>
      </c>
      <c r="B188" s="1955"/>
      <c r="C188" s="1955" t="s">
        <v>396</v>
      </c>
      <c r="D188" s="1956" t="s">
        <v>26</v>
      </c>
      <c r="E188" s="1956">
        <v>1</v>
      </c>
      <c r="F188" s="1956">
        <v>9</v>
      </c>
      <c r="G188" s="1956">
        <v>6</v>
      </c>
      <c r="H188" s="1956">
        <v>2</v>
      </c>
      <c r="I188" s="2012">
        <v>1</v>
      </c>
      <c r="J188" s="2012">
        <v>1</v>
      </c>
      <c r="K188" s="2012"/>
      <c r="L188" s="1996">
        <v>2239</v>
      </c>
      <c r="M188" s="1996"/>
      <c r="N188" s="1996">
        <f t="shared" si="54"/>
        <v>1456.19</v>
      </c>
      <c r="O188" s="1996">
        <v>1138.69</v>
      </c>
      <c r="P188" s="2076">
        <f t="shared" si="55"/>
        <v>0.78196526552166956</v>
      </c>
      <c r="Q188" s="1996">
        <v>317.5</v>
      </c>
      <c r="R188" s="2076">
        <f t="shared" si="56"/>
        <v>0.21803473447833044</v>
      </c>
      <c r="S188" s="2035">
        <f t="shared" si="36"/>
        <v>12.7</v>
      </c>
      <c r="T188" s="2077"/>
      <c r="U188" s="1996">
        <f t="shared" si="58"/>
        <v>0</v>
      </c>
      <c r="V188" s="1996">
        <f t="shared" si="53"/>
        <v>0</v>
      </c>
      <c r="W188" s="1996">
        <f t="shared" si="57"/>
        <v>2239</v>
      </c>
      <c r="X188" s="2000">
        <v>2239</v>
      </c>
      <c r="Y188" s="2013">
        <v>615177</v>
      </c>
      <c r="Z188" s="2002">
        <v>2239</v>
      </c>
      <c r="AA188" s="2069" t="s">
        <v>104</v>
      </c>
      <c r="AB188" s="2086"/>
    </row>
    <row r="189" spans="1:28" s="1956" customFormat="1" x14ac:dyDescent="0.2">
      <c r="A189" s="2088">
        <v>2015162</v>
      </c>
      <c r="B189" s="1955"/>
      <c r="C189" s="1955" t="s">
        <v>397</v>
      </c>
      <c r="D189" s="1956" t="s">
        <v>26</v>
      </c>
      <c r="E189" s="1956">
        <v>1</v>
      </c>
      <c r="F189" s="1956">
        <v>9</v>
      </c>
      <c r="G189" s="1956">
        <v>6</v>
      </c>
      <c r="H189" s="1956">
        <v>3</v>
      </c>
      <c r="I189" s="2012">
        <v>1</v>
      </c>
      <c r="J189" s="2012">
        <v>1</v>
      </c>
      <c r="K189" s="2012"/>
      <c r="L189" s="1996">
        <v>2082</v>
      </c>
      <c r="M189" s="1996"/>
      <c r="N189" s="1996">
        <f t="shared" si="54"/>
        <v>1488.89</v>
      </c>
      <c r="O189" s="1996">
        <v>1107.22</v>
      </c>
      <c r="P189" s="2076">
        <f t="shared" si="55"/>
        <v>0.74365466891442611</v>
      </c>
      <c r="Q189" s="1996">
        <v>381.67</v>
      </c>
      <c r="R189" s="2076">
        <f t="shared" si="56"/>
        <v>0.25634533108557384</v>
      </c>
      <c r="S189" s="2035">
        <f t="shared" si="36"/>
        <v>15.2668</v>
      </c>
      <c r="T189" s="2077"/>
      <c r="U189" s="1996">
        <f t="shared" si="58"/>
        <v>0</v>
      </c>
      <c r="V189" s="1996">
        <f t="shared" si="53"/>
        <v>0</v>
      </c>
      <c r="W189" s="1996">
        <f t="shared" si="57"/>
        <v>2082</v>
      </c>
      <c r="X189" s="2000">
        <v>2082</v>
      </c>
      <c r="Y189" s="2013">
        <v>615178</v>
      </c>
      <c r="Z189" s="2002">
        <v>42282</v>
      </c>
      <c r="AA189" s="2069" t="s">
        <v>104</v>
      </c>
      <c r="AB189" s="2086"/>
    </row>
    <row r="190" spans="1:28" s="1956" customFormat="1" x14ac:dyDescent="0.2">
      <c r="A190" s="2088">
        <v>2015163</v>
      </c>
      <c r="B190" s="1955"/>
      <c r="C190" s="1955" t="s">
        <v>398</v>
      </c>
      <c r="D190" s="1956" t="s">
        <v>26</v>
      </c>
      <c r="E190" s="1956">
        <v>1</v>
      </c>
      <c r="F190" s="1956">
        <v>9</v>
      </c>
      <c r="G190" s="1956">
        <v>5</v>
      </c>
      <c r="H190" s="1956">
        <v>3</v>
      </c>
      <c r="I190" s="2012">
        <v>1</v>
      </c>
      <c r="J190" s="2012">
        <v>1</v>
      </c>
      <c r="K190" s="2012"/>
      <c r="L190" s="1996">
        <v>2874</v>
      </c>
      <c r="M190" s="1996"/>
      <c r="N190" s="1996">
        <f t="shared" si="54"/>
        <v>1909.67</v>
      </c>
      <c r="O190" s="1996">
        <v>1499.67</v>
      </c>
      <c r="P190" s="2076">
        <f t="shared" si="55"/>
        <v>0.78530321992805041</v>
      </c>
      <c r="Q190" s="1996">
        <v>410</v>
      </c>
      <c r="R190" s="2076">
        <f t="shared" si="56"/>
        <v>0.21469678007194959</v>
      </c>
      <c r="S190" s="2035">
        <f t="shared" si="36"/>
        <v>16.399999999999999</v>
      </c>
      <c r="T190" s="2077"/>
      <c r="U190" s="1996">
        <f t="shared" si="58"/>
        <v>0</v>
      </c>
      <c r="V190" s="1996">
        <f t="shared" si="53"/>
        <v>0</v>
      </c>
      <c r="W190" s="1996">
        <f t="shared" si="57"/>
        <v>2874</v>
      </c>
      <c r="X190" s="2000">
        <v>2874</v>
      </c>
      <c r="Y190" s="2082">
        <v>615180</v>
      </c>
      <c r="Z190" s="2002">
        <v>42286</v>
      </c>
      <c r="AA190" s="2069" t="s">
        <v>104</v>
      </c>
      <c r="AB190" s="2086"/>
    </row>
    <row r="191" spans="1:28" s="1956" customFormat="1" x14ac:dyDescent="0.2">
      <c r="A191" s="2088">
        <v>2015164</v>
      </c>
      <c r="B191" s="1955"/>
      <c r="C191" s="1955" t="s">
        <v>399</v>
      </c>
      <c r="D191" s="1956" t="s">
        <v>26</v>
      </c>
      <c r="E191" s="1956">
        <v>1</v>
      </c>
      <c r="F191" s="1956">
        <v>9</v>
      </c>
      <c r="G191" s="1956">
        <v>6</v>
      </c>
      <c r="H191" s="1956">
        <v>2</v>
      </c>
      <c r="I191" s="2012">
        <v>1</v>
      </c>
      <c r="J191" s="2012">
        <v>1</v>
      </c>
      <c r="K191" s="2012"/>
      <c r="L191" s="1996">
        <v>2999</v>
      </c>
      <c r="M191" s="1996"/>
      <c r="N191" s="1996">
        <f t="shared" si="54"/>
        <v>1720.08</v>
      </c>
      <c r="O191" s="1996">
        <v>1306.75</v>
      </c>
      <c r="P191" s="2076">
        <f t="shared" si="55"/>
        <v>0.75970303706804343</v>
      </c>
      <c r="Q191" s="1996">
        <v>413.33</v>
      </c>
      <c r="R191" s="2076">
        <f t="shared" si="56"/>
        <v>0.24029696293195665</v>
      </c>
      <c r="S191" s="2035">
        <f t="shared" si="36"/>
        <v>16.533200000000001</v>
      </c>
      <c r="T191" s="2077"/>
      <c r="U191" s="1996">
        <f t="shared" si="58"/>
        <v>0</v>
      </c>
      <c r="V191" s="1996">
        <f t="shared" si="53"/>
        <v>0</v>
      </c>
      <c r="W191" s="1996">
        <f t="shared" si="57"/>
        <v>2999</v>
      </c>
      <c r="X191" s="2000">
        <v>2999</v>
      </c>
      <c r="Y191" s="2013">
        <v>615181</v>
      </c>
      <c r="Z191" s="2002">
        <v>42286</v>
      </c>
      <c r="AA191" s="2069" t="s">
        <v>104</v>
      </c>
      <c r="AB191" s="2086"/>
    </row>
    <row r="192" spans="1:28" s="1956" customFormat="1" x14ac:dyDescent="0.2">
      <c r="A192" s="2088">
        <v>2015165</v>
      </c>
      <c r="B192" s="1955"/>
      <c r="C192" s="1955" t="s">
        <v>400</v>
      </c>
      <c r="D192" s="1956" t="s">
        <v>26</v>
      </c>
      <c r="E192" s="1956">
        <v>1</v>
      </c>
      <c r="F192" s="1956">
        <v>9</v>
      </c>
      <c r="G192" s="1956">
        <v>6</v>
      </c>
      <c r="H192" s="1956">
        <v>3</v>
      </c>
      <c r="I192" s="2012">
        <v>1</v>
      </c>
      <c r="J192" s="2012">
        <v>1</v>
      </c>
      <c r="K192" s="2012"/>
      <c r="L192" s="1996">
        <v>2999</v>
      </c>
      <c r="M192" s="1996"/>
      <c r="N192" s="1996">
        <f t="shared" si="54"/>
        <v>1695.02</v>
      </c>
      <c r="O192" s="1996">
        <v>1291.69</v>
      </c>
      <c r="P192" s="2076">
        <f t="shared" si="55"/>
        <v>0.76205000530967193</v>
      </c>
      <c r="Q192" s="1996">
        <v>403.33</v>
      </c>
      <c r="R192" s="2076">
        <f t="shared" si="56"/>
        <v>0.23794999469032813</v>
      </c>
      <c r="S192" s="2035">
        <f t="shared" si="36"/>
        <v>16.133199999999999</v>
      </c>
      <c r="T192" s="2077"/>
      <c r="U192" s="1996">
        <f t="shared" si="58"/>
        <v>0</v>
      </c>
      <c r="V192" s="1996">
        <f t="shared" si="53"/>
        <v>0</v>
      </c>
      <c r="W192" s="1996">
        <f t="shared" si="57"/>
        <v>2999</v>
      </c>
      <c r="X192" s="2000">
        <v>2999</v>
      </c>
      <c r="Y192" s="2013">
        <v>615182</v>
      </c>
      <c r="Z192" s="2002">
        <v>42286</v>
      </c>
      <c r="AA192" s="2069" t="s">
        <v>104</v>
      </c>
      <c r="AB192" s="2086"/>
    </row>
    <row r="193" spans="1:28" s="1956" customFormat="1" x14ac:dyDescent="0.2">
      <c r="A193" s="2088">
        <v>2015166</v>
      </c>
      <c r="B193" s="1955"/>
      <c r="C193" s="1955" t="s">
        <v>402</v>
      </c>
      <c r="D193" s="1956" t="s">
        <v>26</v>
      </c>
      <c r="E193" s="1956">
        <v>1</v>
      </c>
      <c r="F193" s="1956">
        <v>8</v>
      </c>
      <c r="G193" s="1956">
        <v>5</v>
      </c>
      <c r="H193" s="1956">
        <v>3</v>
      </c>
      <c r="I193" s="2012">
        <v>1</v>
      </c>
      <c r="J193" s="2012">
        <v>1</v>
      </c>
      <c r="K193" s="2012"/>
      <c r="L193" s="1996">
        <v>3387</v>
      </c>
      <c r="M193" s="1996"/>
      <c r="N193" s="1996">
        <f t="shared" si="54"/>
        <v>2060.8559999999998</v>
      </c>
      <c r="O193" s="1996">
        <v>1638.606</v>
      </c>
      <c r="P193" s="2076">
        <f t="shared" si="55"/>
        <v>0.79510941084675502</v>
      </c>
      <c r="Q193" s="1996">
        <v>422.25</v>
      </c>
      <c r="R193" s="2076">
        <f t="shared" si="56"/>
        <v>0.2048905891532451</v>
      </c>
      <c r="S193" s="2035">
        <f t="shared" si="36"/>
        <v>16.89</v>
      </c>
      <c r="T193" s="2077"/>
      <c r="U193" s="1996">
        <f t="shared" si="58"/>
        <v>0</v>
      </c>
      <c r="V193" s="1996">
        <f t="shared" si="53"/>
        <v>0</v>
      </c>
      <c r="W193" s="1996">
        <f t="shared" si="57"/>
        <v>3387</v>
      </c>
      <c r="X193" s="2000">
        <v>3387</v>
      </c>
      <c r="Y193" s="2013">
        <v>615183</v>
      </c>
      <c r="Z193" s="2002">
        <v>42286</v>
      </c>
      <c r="AA193" s="2069" t="s">
        <v>104</v>
      </c>
      <c r="AB193" s="2086"/>
    </row>
    <row r="194" spans="1:28" s="1956" customFormat="1" x14ac:dyDescent="0.2">
      <c r="A194" s="2088">
        <v>2015167</v>
      </c>
      <c r="B194" s="1955"/>
      <c r="C194" s="1955" t="s">
        <v>403</v>
      </c>
      <c r="D194" s="1956" t="s">
        <v>26</v>
      </c>
      <c r="E194" s="1956">
        <v>1</v>
      </c>
      <c r="F194" s="1956">
        <v>20</v>
      </c>
      <c r="G194" s="1956">
        <v>7</v>
      </c>
      <c r="H194" s="1956">
        <v>5</v>
      </c>
      <c r="I194" s="2012">
        <v>1</v>
      </c>
      <c r="J194" s="2012">
        <v>1</v>
      </c>
      <c r="K194" s="2012"/>
      <c r="L194" s="1996">
        <v>13184</v>
      </c>
      <c r="M194" s="1996"/>
      <c r="N194" s="1996">
        <f t="shared" si="54"/>
        <v>8542.4700000000012</v>
      </c>
      <c r="O194" s="1996">
        <v>7417.47</v>
      </c>
      <c r="P194" s="2076">
        <f t="shared" si="55"/>
        <v>0.86830506867451673</v>
      </c>
      <c r="Q194" s="1996">
        <v>1125</v>
      </c>
      <c r="R194" s="2076">
        <f t="shared" si="56"/>
        <v>0.13169493132548313</v>
      </c>
      <c r="S194" s="2035">
        <f t="shared" si="36"/>
        <v>45</v>
      </c>
      <c r="T194" s="2077"/>
      <c r="U194" s="1996">
        <f t="shared" si="58"/>
        <v>0</v>
      </c>
      <c r="V194" s="1996">
        <f t="shared" si="53"/>
        <v>0</v>
      </c>
      <c r="W194" s="1996">
        <f t="shared" si="57"/>
        <v>13184</v>
      </c>
      <c r="X194" s="2000">
        <v>13184</v>
      </c>
      <c r="Y194" s="2013">
        <v>615187</v>
      </c>
      <c r="Z194" s="2002">
        <v>42309</v>
      </c>
      <c r="AA194" s="2069" t="s">
        <v>104</v>
      </c>
      <c r="AB194" s="2086"/>
    </row>
    <row r="195" spans="1:28" s="1956" customFormat="1" x14ac:dyDescent="0.2">
      <c r="A195" s="2089">
        <v>2015167</v>
      </c>
      <c r="B195" s="1955"/>
      <c r="C195" s="1955" t="s">
        <v>559</v>
      </c>
      <c r="D195" s="1956" t="s">
        <v>26</v>
      </c>
      <c r="E195" s="1956">
        <v>0</v>
      </c>
      <c r="F195" s="1956">
        <v>0</v>
      </c>
      <c r="G195" s="1956">
        <v>0</v>
      </c>
      <c r="H195" s="1956">
        <v>0</v>
      </c>
      <c r="I195" s="2012">
        <v>1</v>
      </c>
      <c r="J195" s="2012">
        <v>1</v>
      </c>
      <c r="K195" s="2012"/>
      <c r="L195" s="1996">
        <v>734</v>
      </c>
      <c r="M195" s="1996"/>
      <c r="N195" s="1996">
        <f>O195+Q195</f>
        <v>734</v>
      </c>
      <c r="O195" s="1996">
        <v>0</v>
      </c>
      <c r="P195" s="2076">
        <f>O195/N195</f>
        <v>0</v>
      </c>
      <c r="Q195" s="1996">
        <v>734</v>
      </c>
      <c r="R195" s="2076">
        <f>Q195/N195</f>
        <v>1</v>
      </c>
      <c r="S195" s="2035">
        <f>Q195/$S$1</f>
        <v>29.36</v>
      </c>
      <c r="T195" s="2036"/>
      <c r="U195" s="1996">
        <f>((1-I195)*O195)+((1-J195)*Q195)</f>
        <v>0</v>
      </c>
      <c r="V195" s="1996">
        <f>L195-W195</f>
        <v>0</v>
      </c>
      <c r="W195" s="1996">
        <f>X195+AC195+AH195+AM195+AO195+AR195</f>
        <v>734</v>
      </c>
      <c r="X195" s="2000">
        <v>734</v>
      </c>
      <c r="Y195" s="2013">
        <v>615214</v>
      </c>
      <c r="Z195" s="2002">
        <v>42715</v>
      </c>
      <c r="AA195" s="2069" t="s">
        <v>104</v>
      </c>
      <c r="AB195" s="2086"/>
    </row>
    <row r="196" spans="1:28" s="1956" customFormat="1" x14ac:dyDescent="0.2">
      <c r="A196" s="2089" t="s">
        <v>506</v>
      </c>
      <c r="B196" s="1955"/>
      <c r="C196" s="1955" t="s">
        <v>531</v>
      </c>
      <c r="D196" s="1956" t="s">
        <v>26</v>
      </c>
      <c r="E196" s="1956">
        <v>0</v>
      </c>
      <c r="F196" s="1956">
        <v>0</v>
      </c>
      <c r="G196" s="1956">
        <v>0</v>
      </c>
      <c r="H196" s="1956">
        <v>0</v>
      </c>
      <c r="I196" s="2012">
        <v>1</v>
      </c>
      <c r="J196" s="2012">
        <v>1</v>
      </c>
      <c r="K196" s="2012"/>
      <c r="L196" s="1996">
        <v>390</v>
      </c>
      <c r="M196" s="1996"/>
      <c r="N196" s="1996">
        <f>O196+Q196</f>
        <v>195.01</v>
      </c>
      <c r="O196" s="1996">
        <v>195.01</v>
      </c>
      <c r="P196" s="2076">
        <f>O196/N196</f>
        <v>1</v>
      </c>
      <c r="Q196" s="1996">
        <v>0</v>
      </c>
      <c r="R196" s="2076">
        <f>Q196/N196</f>
        <v>0</v>
      </c>
      <c r="S196" s="2035">
        <f>Q196/$S$1</f>
        <v>0</v>
      </c>
      <c r="T196" s="2077"/>
      <c r="U196" s="1996">
        <f>((1-I196)*O196)+((1-J196)*Q196)</f>
        <v>0</v>
      </c>
      <c r="V196" s="1996">
        <f>L196-W196</f>
        <v>0</v>
      </c>
      <c r="W196" s="1996">
        <f>X196+AC196+AH196+AM196+AO196+AR196</f>
        <v>390</v>
      </c>
      <c r="X196" s="2000">
        <v>390</v>
      </c>
      <c r="Y196" s="2013">
        <v>616167</v>
      </c>
      <c r="Z196" s="2002">
        <v>42342</v>
      </c>
      <c r="AA196" s="2069" t="s">
        <v>104</v>
      </c>
      <c r="AB196" s="2086"/>
    </row>
    <row r="197" spans="1:28" s="1956" customFormat="1" x14ac:dyDescent="0.2">
      <c r="A197" s="2089" t="s">
        <v>506</v>
      </c>
      <c r="B197" s="1955"/>
      <c r="C197" s="1955" t="s">
        <v>507</v>
      </c>
      <c r="D197" s="1956" t="s">
        <v>26</v>
      </c>
      <c r="E197" s="1956">
        <v>0</v>
      </c>
      <c r="F197" s="1956">
        <v>1</v>
      </c>
      <c r="G197" s="1956">
        <v>0</v>
      </c>
      <c r="H197" s="1956">
        <v>0</v>
      </c>
      <c r="I197" s="2012">
        <v>1</v>
      </c>
      <c r="J197" s="2012">
        <v>1</v>
      </c>
      <c r="K197" s="2012"/>
      <c r="L197" s="1996">
        <v>355</v>
      </c>
      <c r="M197" s="1996"/>
      <c r="N197" s="1996">
        <f t="shared" si="54"/>
        <v>236.72000000000003</v>
      </c>
      <c r="O197" s="1996">
        <v>160.05000000000001</v>
      </c>
      <c r="P197" s="2076">
        <f t="shared" si="55"/>
        <v>0.6761152416356877</v>
      </c>
      <c r="Q197" s="1996">
        <v>76.67</v>
      </c>
      <c r="R197" s="2076">
        <f t="shared" si="56"/>
        <v>0.32388475836431224</v>
      </c>
      <c r="S197" s="2035">
        <f t="shared" si="36"/>
        <v>3.0668000000000002</v>
      </c>
      <c r="T197" s="2077"/>
      <c r="U197" s="1996">
        <f t="shared" si="58"/>
        <v>0</v>
      </c>
      <c r="V197" s="1996">
        <f>L197-W197</f>
        <v>0</v>
      </c>
      <c r="W197" s="1996">
        <f>X197+AC197+AH197+AM197+AO197+AR197</f>
        <v>355</v>
      </c>
      <c r="X197" s="2000">
        <v>355</v>
      </c>
      <c r="Y197" s="2013">
        <v>616003</v>
      </c>
      <c r="Z197" s="2002">
        <v>42719</v>
      </c>
      <c r="AA197" s="2069" t="s">
        <v>104</v>
      </c>
      <c r="AB197" s="2086"/>
    </row>
    <row r="198" spans="1:28" s="1956" customFormat="1" x14ac:dyDescent="0.2">
      <c r="A198" s="2088" t="s">
        <v>568</v>
      </c>
      <c r="B198" s="1955"/>
      <c r="C198" s="1955" t="s">
        <v>569</v>
      </c>
      <c r="D198" s="1956" t="s">
        <v>26</v>
      </c>
      <c r="E198" s="1956">
        <v>1</v>
      </c>
      <c r="F198" s="1956">
        <v>20</v>
      </c>
      <c r="G198" s="1956">
        <v>7</v>
      </c>
      <c r="H198" s="1956">
        <v>5</v>
      </c>
      <c r="I198" s="2012">
        <v>1</v>
      </c>
      <c r="J198" s="2012">
        <v>1</v>
      </c>
      <c r="K198" s="2012"/>
      <c r="L198" s="1996">
        <v>390</v>
      </c>
      <c r="M198" s="1996"/>
      <c r="N198" s="1996">
        <f>O198+Q198</f>
        <v>260</v>
      </c>
      <c r="O198" s="1996">
        <v>200</v>
      </c>
      <c r="P198" s="2076">
        <f>O198/N198</f>
        <v>0.76923076923076927</v>
      </c>
      <c r="Q198" s="1996">
        <v>60</v>
      </c>
      <c r="R198" s="2076">
        <f>Q198/N198</f>
        <v>0.23076923076923078</v>
      </c>
      <c r="S198" s="2035">
        <f>Q198/$S$1</f>
        <v>2.4</v>
      </c>
      <c r="T198" s="2077"/>
      <c r="U198" s="1996">
        <f>((1-I198)*O198)+((1-J198)*Q198)</f>
        <v>0</v>
      </c>
      <c r="V198" s="1996">
        <f>L198-W198</f>
        <v>0</v>
      </c>
      <c r="W198" s="1996">
        <f>X198+AC198+AH198+AM198+AO198+AR198</f>
        <v>390</v>
      </c>
      <c r="X198" s="2000">
        <v>390</v>
      </c>
      <c r="Y198" s="2013">
        <v>615209</v>
      </c>
      <c r="Z198" s="2002">
        <v>42342</v>
      </c>
      <c r="AA198" s="2069"/>
      <c r="AB198" s="2086"/>
    </row>
    <row r="199" spans="1:28" s="1956" customFormat="1" x14ac:dyDescent="0.2">
      <c r="A199" s="2088">
        <v>2015168</v>
      </c>
      <c r="B199" s="1955"/>
      <c r="C199" s="1955" t="s">
        <v>440</v>
      </c>
      <c r="D199" s="1956" t="s">
        <v>26</v>
      </c>
      <c r="E199" s="1956">
        <v>1</v>
      </c>
      <c r="F199" s="1956">
        <v>20</v>
      </c>
      <c r="G199" s="1956">
        <v>7</v>
      </c>
      <c r="H199" s="1956">
        <v>5</v>
      </c>
      <c r="I199" s="2012">
        <v>1</v>
      </c>
      <c r="J199" s="2012">
        <v>1</v>
      </c>
      <c r="K199" s="2012"/>
      <c r="L199" s="1996">
        <v>12432</v>
      </c>
      <c r="M199" s="1996"/>
      <c r="N199" s="1996">
        <f t="shared" si="54"/>
        <v>8134</v>
      </c>
      <c r="O199" s="1996">
        <v>7134</v>
      </c>
      <c r="P199" s="2076">
        <f t="shared" si="55"/>
        <v>0.87705925743791491</v>
      </c>
      <c r="Q199" s="1996">
        <v>1000</v>
      </c>
      <c r="R199" s="2076">
        <f t="shared" si="56"/>
        <v>0.12294074256208508</v>
      </c>
      <c r="S199" s="2035">
        <f t="shared" si="36"/>
        <v>40</v>
      </c>
      <c r="T199" s="2077"/>
      <c r="U199" s="1996">
        <f t="shared" si="58"/>
        <v>0</v>
      </c>
      <c r="V199" s="1996">
        <f t="shared" si="53"/>
        <v>0</v>
      </c>
      <c r="W199" s="1996">
        <f t="shared" si="57"/>
        <v>12432</v>
      </c>
      <c r="X199" s="2000">
        <v>12432</v>
      </c>
      <c r="Y199" s="2013">
        <v>615188</v>
      </c>
      <c r="Z199" s="2002">
        <v>42309</v>
      </c>
      <c r="AA199" s="2069" t="s">
        <v>104</v>
      </c>
      <c r="AB199" s="2086"/>
    </row>
    <row r="200" spans="1:28" s="1956" customFormat="1" x14ac:dyDescent="0.2">
      <c r="A200" s="2089" t="s">
        <v>595</v>
      </c>
      <c r="B200" s="1955"/>
      <c r="C200" s="1955" t="s">
        <v>596</v>
      </c>
      <c r="D200" s="1956" t="s">
        <v>26</v>
      </c>
      <c r="E200" s="1956">
        <v>0</v>
      </c>
      <c r="F200" s="1956">
        <v>0</v>
      </c>
      <c r="G200" s="1956">
        <v>0</v>
      </c>
      <c r="H200" s="1956">
        <v>0</v>
      </c>
      <c r="I200" s="2012">
        <v>1</v>
      </c>
      <c r="J200" s="2012">
        <v>1</v>
      </c>
      <c r="K200" s="2012"/>
      <c r="L200" s="1996">
        <v>356</v>
      </c>
      <c r="M200" s="1996"/>
      <c r="N200" s="1996">
        <f t="shared" si="54"/>
        <v>177.71</v>
      </c>
      <c r="O200" s="1996">
        <v>177.71</v>
      </c>
      <c r="P200" s="2076">
        <f t="shared" si="55"/>
        <v>1</v>
      </c>
      <c r="Q200" s="1996">
        <v>0</v>
      </c>
      <c r="R200" s="2076">
        <f t="shared" si="56"/>
        <v>0</v>
      </c>
      <c r="S200" s="2035">
        <f t="shared" si="36"/>
        <v>0</v>
      </c>
      <c r="T200" s="2077"/>
      <c r="U200" s="1996">
        <f t="shared" si="58"/>
        <v>0</v>
      </c>
      <c r="V200" s="1996">
        <f>L200-W200</f>
        <v>0</v>
      </c>
      <c r="W200" s="1996">
        <f>X200+AC200+AH200+AM200+AO200+AR200</f>
        <v>356</v>
      </c>
      <c r="X200" s="2000">
        <v>356</v>
      </c>
      <c r="Y200" s="2013">
        <v>616004</v>
      </c>
      <c r="Z200" s="2002">
        <v>42719</v>
      </c>
      <c r="AA200" s="2069" t="s">
        <v>104</v>
      </c>
      <c r="AB200" s="2086"/>
    </row>
    <row r="201" spans="1:28" s="1956" customFormat="1" x14ac:dyDescent="0.2">
      <c r="A201" s="2088">
        <v>2015169</v>
      </c>
      <c r="B201" s="1955"/>
      <c r="C201" s="1955" t="s">
        <v>405</v>
      </c>
      <c r="D201" s="1956" t="s">
        <v>26</v>
      </c>
      <c r="E201" s="1956">
        <v>1</v>
      </c>
      <c r="F201" s="1956">
        <v>11</v>
      </c>
      <c r="G201" s="1956">
        <v>5</v>
      </c>
      <c r="H201" s="1956">
        <v>3</v>
      </c>
      <c r="I201" s="2012">
        <v>1</v>
      </c>
      <c r="J201" s="2012">
        <v>1</v>
      </c>
      <c r="K201" s="2012"/>
      <c r="L201" s="1996">
        <v>3605</v>
      </c>
      <c r="M201" s="1996"/>
      <c r="N201" s="1996">
        <f t="shared" ref="N201:N209" si="59">O201+Q201</f>
        <v>2035.89</v>
      </c>
      <c r="O201" s="1996">
        <v>1636.72</v>
      </c>
      <c r="P201" s="2076">
        <f t="shared" ref="P201:P209" si="60">O201/N201</f>
        <v>0.80393341487015502</v>
      </c>
      <c r="Q201" s="1996">
        <v>399.17</v>
      </c>
      <c r="R201" s="2076">
        <f t="shared" ref="R201:R209" si="61">Q201/N201</f>
        <v>0.19606658512984493</v>
      </c>
      <c r="S201" s="2035">
        <f t="shared" si="36"/>
        <v>15.966800000000001</v>
      </c>
      <c r="T201" s="2077"/>
      <c r="U201" s="1996">
        <f t="shared" ref="U201:U209" si="62">((1-I201)*O201)+((1-J201)*Q201)</f>
        <v>0</v>
      </c>
      <c r="V201" s="1996">
        <f t="shared" si="53"/>
        <v>0</v>
      </c>
      <c r="W201" s="1996">
        <f t="shared" si="57"/>
        <v>3605</v>
      </c>
      <c r="X201" s="2000">
        <v>3605</v>
      </c>
      <c r="Y201" s="2082">
        <v>615189</v>
      </c>
      <c r="Z201" s="2002">
        <v>42286</v>
      </c>
      <c r="AA201" s="2069" t="s">
        <v>104</v>
      </c>
      <c r="AB201" s="2086"/>
    </row>
    <row r="202" spans="1:28" s="1956" customFormat="1" x14ac:dyDescent="0.2">
      <c r="A202" s="2088">
        <v>2015170</v>
      </c>
      <c r="B202" s="1955"/>
      <c r="C202" s="1955" t="s">
        <v>406</v>
      </c>
      <c r="D202" s="1956" t="s">
        <v>26</v>
      </c>
      <c r="E202" s="1956">
        <v>1</v>
      </c>
      <c r="F202" s="1956">
        <v>10</v>
      </c>
      <c r="G202" s="1956">
        <v>7</v>
      </c>
      <c r="H202" s="1956">
        <v>3</v>
      </c>
      <c r="I202" s="2012">
        <v>1</v>
      </c>
      <c r="J202" s="2012">
        <v>1</v>
      </c>
      <c r="K202" s="2012"/>
      <c r="L202" s="1996">
        <v>2774</v>
      </c>
      <c r="M202" s="1996"/>
      <c r="N202" s="1996">
        <f t="shared" si="59"/>
        <v>1936.4</v>
      </c>
      <c r="O202" s="1996">
        <v>1458.9</v>
      </c>
      <c r="P202" s="2076">
        <f t="shared" si="60"/>
        <v>0.75340838669696342</v>
      </c>
      <c r="Q202" s="1996">
        <v>477.5</v>
      </c>
      <c r="R202" s="2076">
        <f t="shared" si="61"/>
        <v>0.24659161330303656</v>
      </c>
      <c r="S202" s="2035">
        <f t="shared" si="36"/>
        <v>19.100000000000001</v>
      </c>
      <c r="T202" s="2077"/>
      <c r="U202" s="1996">
        <f t="shared" si="62"/>
        <v>0</v>
      </c>
      <c r="V202" s="1996">
        <f t="shared" si="53"/>
        <v>0</v>
      </c>
      <c r="W202" s="1996">
        <f t="shared" si="57"/>
        <v>2774</v>
      </c>
      <c r="X202" s="2000">
        <v>2774</v>
      </c>
      <c r="Y202" s="2013">
        <v>615185</v>
      </c>
      <c r="Z202" s="2002">
        <v>42286</v>
      </c>
      <c r="AA202" s="2069" t="s">
        <v>104</v>
      </c>
      <c r="AB202" s="2086"/>
    </row>
    <row r="203" spans="1:28" s="1956" customFormat="1" x14ac:dyDescent="0.2">
      <c r="A203" s="2088">
        <v>2015171</v>
      </c>
      <c r="B203" s="1955"/>
      <c r="C203" s="1955" t="s">
        <v>421</v>
      </c>
      <c r="D203" s="1956" t="s">
        <v>26</v>
      </c>
      <c r="E203" s="1956">
        <v>1</v>
      </c>
      <c r="F203" s="1956">
        <v>12</v>
      </c>
      <c r="G203" s="1956">
        <v>5</v>
      </c>
      <c r="H203" s="1956">
        <v>3</v>
      </c>
      <c r="I203" s="2012">
        <v>1</v>
      </c>
      <c r="J203" s="2012">
        <v>1</v>
      </c>
      <c r="K203" s="2012"/>
      <c r="L203" s="1996">
        <v>5322</v>
      </c>
      <c r="M203" s="1996"/>
      <c r="N203" s="1996">
        <f t="shared" si="59"/>
        <v>3334.0699999999997</v>
      </c>
      <c r="O203" s="1996">
        <v>2500.7399999999998</v>
      </c>
      <c r="P203" s="2076">
        <f t="shared" si="60"/>
        <v>0.75005623757149675</v>
      </c>
      <c r="Q203" s="1996">
        <v>833.33</v>
      </c>
      <c r="R203" s="2076">
        <f t="shared" si="61"/>
        <v>0.24994376242850333</v>
      </c>
      <c r="S203" s="2035">
        <f t="shared" si="36"/>
        <v>33.333200000000005</v>
      </c>
      <c r="T203" s="2077"/>
      <c r="U203" s="1996">
        <f t="shared" si="62"/>
        <v>0</v>
      </c>
      <c r="V203" s="1996">
        <f t="shared" si="53"/>
        <v>0</v>
      </c>
      <c r="W203" s="1996">
        <f t="shared" si="57"/>
        <v>5322</v>
      </c>
      <c r="X203" s="2000">
        <v>5322</v>
      </c>
      <c r="Y203" s="2013">
        <v>615189</v>
      </c>
      <c r="Z203" s="2002">
        <v>42309</v>
      </c>
      <c r="AA203" s="2069" t="s">
        <v>104</v>
      </c>
      <c r="AB203" s="2086"/>
    </row>
    <row r="204" spans="1:28" s="1956" customFormat="1" x14ac:dyDescent="0.2">
      <c r="A204" s="2088">
        <v>2015172</v>
      </c>
      <c r="B204" s="1955"/>
      <c r="C204" s="1955" t="s">
        <v>413</v>
      </c>
      <c r="D204" s="1956" t="s">
        <v>26</v>
      </c>
      <c r="E204" s="1956">
        <v>1</v>
      </c>
      <c r="F204" s="1956">
        <v>9</v>
      </c>
      <c r="G204" s="1956">
        <v>6</v>
      </c>
      <c r="H204" s="1956">
        <v>3</v>
      </c>
      <c r="I204" s="2012">
        <v>1</v>
      </c>
      <c r="J204" s="2012">
        <v>1</v>
      </c>
      <c r="K204" s="2012"/>
      <c r="L204" s="1996">
        <v>2297</v>
      </c>
      <c r="M204" s="1996"/>
      <c r="N204" s="1996">
        <f t="shared" si="59"/>
        <v>1516.03</v>
      </c>
      <c r="O204" s="1996">
        <v>1123.95</v>
      </c>
      <c r="P204" s="2076">
        <f t="shared" si="60"/>
        <v>0.74137714952870326</v>
      </c>
      <c r="Q204" s="1996">
        <v>392.08</v>
      </c>
      <c r="R204" s="2076">
        <f t="shared" si="61"/>
        <v>0.25862285047129674</v>
      </c>
      <c r="S204" s="2035">
        <f t="shared" si="36"/>
        <v>15.683199999999999</v>
      </c>
      <c r="T204" s="2077"/>
      <c r="U204" s="1996">
        <f t="shared" si="62"/>
        <v>0</v>
      </c>
      <c r="V204" s="1996">
        <f t="shared" si="53"/>
        <v>0</v>
      </c>
      <c r="W204" s="1996">
        <f t="shared" si="57"/>
        <v>2297</v>
      </c>
      <c r="X204" s="2000">
        <v>2297</v>
      </c>
      <c r="Y204" s="2013">
        <v>615190</v>
      </c>
      <c r="Z204" s="2002">
        <v>42309</v>
      </c>
      <c r="AA204" s="2069" t="s">
        <v>104</v>
      </c>
      <c r="AB204" s="2086"/>
    </row>
    <row r="205" spans="1:28" s="1956" customFormat="1" x14ac:dyDescent="0.2">
      <c r="A205" s="2088">
        <v>2015173</v>
      </c>
      <c r="B205" s="1955"/>
      <c r="C205" s="1955" t="s">
        <v>414</v>
      </c>
      <c r="D205" s="1956" t="s">
        <v>26</v>
      </c>
      <c r="E205" s="1956">
        <v>1</v>
      </c>
      <c r="F205" s="1956">
        <v>9</v>
      </c>
      <c r="G205" s="1956">
        <v>6</v>
      </c>
      <c r="H205" s="1956">
        <v>3</v>
      </c>
      <c r="I205" s="2012">
        <v>1</v>
      </c>
      <c r="J205" s="2012">
        <v>1</v>
      </c>
      <c r="K205" s="2012"/>
      <c r="L205" s="1996">
        <v>2297</v>
      </c>
      <c r="M205" s="1996"/>
      <c r="N205" s="1996">
        <f t="shared" si="59"/>
        <v>1516.03</v>
      </c>
      <c r="O205" s="1996">
        <v>1123.95</v>
      </c>
      <c r="P205" s="2076">
        <f t="shared" si="60"/>
        <v>0.74137714952870326</v>
      </c>
      <c r="Q205" s="1996">
        <v>392.08</v>
      </c>
      <c r="R205" s="2076">
        <f t="shared" si="61"/>
        <v>0.25862285047129674</v>
      </c>
      <c r="S205" s="2035">
        <f t="shared" ref="S205:S255" si="63">Q205/$S$1</f>
        <v>15.683199999999999</v>
      </c>
      <c r="T205" s="2077"/>
      <c r="U205" s="1996">
        <f t="shared" si="62"/>
        <v>0</v>
      </c>
      <c r="V205" s="1996">
        <f t="shared" si="53"/>
        <v>0</v>
      </c>
      <c r="W205" s="1996">
        <f t="shared" si="57"/>
        <v>2297</v>
      </c>
      <c r="X205" s="2000">
        <v>2297</v>
      </c>
      <c r="Y205" s="2013">
        <v>615191</v>
      </c>
      <c r="Z205" s="2002">
        <v>42309</v>
      </c>
      <c r="AA205" s="2069" t="s">
        <v>104</v>
      </c>
      <c r="AB205" s="2086"/>
    </row>
    <row r="206" spans="1:28" s="1956" customFormat="1" x14ac:dyDescent="0.2">
      <c r="A206" s="2088">
        <v>2015174</v>
      </c>
      <c r="B206" s="1955"/>
      <c r="C206" s="1955" t="s">
        <v>415</v>
      </c>
      <c r="D206" s="1956" t="s">
        <v>26</v>
      </c>
      <c r="E206" s="1956">
        <v>1</v>
      </c>
      <c r="F206" s="1956">
        <v>10</v>
      </c>
      <c r="G206" s="1956">
        <v>7</v>
      </c>
      <c r="H206" s="1956">
        <v>1</v>
      </c>
      <c r="I206" s="2012">
        <v>1</v>
      </c>
      <c r="J206" s="2012">
        <v>1</v>
      </c>
      <c r="K206" s="2012"/>
      <c r="L206" s="1996">
        <v>3219</v>
      </c>
      <c r="M206" s="1996"/>
      <c r="N206" s="1996">
        <f t="shared" si="59"/>
        <v>2069.33</v>
      </c>
      <c r="O206" s="1996">
        <v>1591.83</v>
      </c>
      <c r="P206" s="2076">
        <f t="shared" si="60"/>
        <v>0.76924898397065711</v>
      </c>
      <c r="Q206" s="1996">
        <v>477.5</v>
      </c>
      <c r="R206" s="2076">
        <f t="shared" si="61"/>
        <v>0.23075101602934284</v>
      </c>
      <c r="S206" s="2035">
        <f t="shared" si="63"/>
        <v>19.100000000000001</v>
      </c>
      <c r="T206" s="2077"/>
      <c r="U206" s="1996">
        <f t="shared" si="62"/>
        <v>0</v>
      </c>
      <c r="V206" s="1996">
        <f t="shared" si="53"/>
        <v>0</v>
      </c>
      <c r="W206" s="1996">
        <f t="shared" si="57"/>
        <v>3219</v>
      </c>
      <c r="X206" s="2000">
        <v>3219</v>
      </c>
      <c r="Y206" s="2013">
        <v>615192</v>
      </c>
      <c r="Z206" s="2002">
        <v>42309</v>
      </c>
      <c r="AA206" s="2069" t="s">
        <v>104</v>
      </c>
      <c r="AB206" s="2086"/>
    </row>
    <row r="207" spans="1:28" s="1956" customFormat="1" x14ac:dyDescent="0.2">
      <c r="A207" s="2088">
        <v>2015175</v>
      </c>
      <c r="B207" s="1955"/>
      <c r="C207" s="1955" t="s">
        <v>416</v>
      </c>
      <c r="D207" s="1956" t="s">
        <v>26</v>
      </c>
      <c r="E207" s="1956">
        <v>1</v>
      </c>
      <c r="F207" s="1956">
        <v>12</v>
      </c>
      <c r="G207" s="1956">
        <v>9</v>
      </c>
      <c r="H207" s="1956">
        <v>2</v>
      </c>
      <c r="I207" s="2012">
        <v>1</v>
      </c>
      <c r="J207" s="2012">
        <v>1</v>
      </c>
      <c r="K207" s="2012"/>
      <c r="L207" s="1996">
        <v>3544</v>
      </c>
      <c r="M207" s="1996"/>
      <c r="N207" s="1996">
        <f t="shared" si="59"/>
        <v>1985.6</v>
      </c>
      <c r="O207" s="1996">
        <v>1510.6</v>
      </c>
      <c r="P207" s="2076">
        <f t="shared" si="60"/>
        <v>0.76077759871071715</v>
      </c>
      <c r="Q207" s="1996">
        <v>475</v>
      </c>
      <c r="R207" s="2076">
        <f t="shared" si="61"/>
        <v>0.23922240128928285</v>
      </c>
      <c r="S207" s="2035">
        <f t="shared" si="63"/>
        <v>19</v>
      </c>
      <c r="T207" s="2077"/>
      <c r="U207" s="1996">
        <f t="shared" si="62"/>
        <v>0</v>
      </c>
      <c r="V207" s="1996">
        <f t="shared" si="53"/>
        <v>0</v>
      </c>
      <c r="W207" s="1996">
        <f t="shared" si="57"/>
        <v>3544</v>
      </c>
      <c r="X207" s="2000">
        <v>3544</v>
      </c>
      <c r="Y207" s="2013">
        <v>615193</v>
      </c>
      <c r="Z207" s="2002">
        <v>42309</v>
      </c>
      <c r="AA207" s="2069" t="s">
        <v>104</v>
      </c>
      <c r="AB207" s="2086"/>
    </row>
    <row r="208" spans="1:28" s="1956" customFormat="1" x14ac:dyDescent="0.2">
      <c r="A208" s="2088">
        <v>2015176</v>
      </c>
      <c r="B208" s="1955"/>
      <c r="C208" s="1955" t="s">
        <v>417</v>
      </c>
      <c r="D208" s="1956" t="s">
        <v>26</v>
      </c>
      <c r="E208" s="1956">
        <v>1</v>
      </c>
      <c r="F208" s="1956">
        <v>7</v>
      </c>
      <c r="G208" s="1956">
        <v>4</v>
      </c>
      <c r="H208" s="1956">
        <v>5</v>
      </c>
      <c r="I208" s="2012">
        <v>1</v>
      </c>
      <c r="J208" s="2012">
        <v>1</v>
      </c>
      <c r="K208" s="2012"/>
      <c r="L208" s="1996">
        <v>4416</v>
      </c>
      <c r="M208" s="1996"/>
      <c r="N208" s="1996">
        <f t="shared" si="59"/>
        <v>2489.6099999999997</v>
      </c>
      <c r="O208" s="1996">
        <v>2018.36</v>
      </c>
      <c r="P208" s="2076">
        <f t="shared" si="60"/>
        <v>0.81071332457694179</v>
      </c>
      <c r="Q208" s="1996">
        <v>471.25</v>
      </c>
      <c r="R208" s="2076">
        <f t="shared" si="61"/>
        <v>0.18928667542305824</v>
      </c>
      <c r="S208" s="2035">
        <f t="shared" si="63"/>
        <v>18.850000000000001</v>
      </c>
      <c r="T208" s="2077"/>
      <c r="U208" s="1996">
        <f t="shared" si="62"/>
        <v>0</v>
      </c>
      <c r="V208" s="1996">
        <f t="shared" si="53"/>
        <v>0</v>
      </c>
      <c r="W208" s="1996">
        <f t="shared" si="57"/>
        <v>4416</v>
      </c>
      <c r="X208" s="2000">
        <v>4416</v>
      </c>
      <c r="Y208" s="2013">
        <v>615194</v>
      </c>
      <c r="Z208" s="2002">
        <v>42309</v>
      </c>
      <c r="AA208" s="2069" t="s">
        <v>104</v>
      </c>
      <c r="AB208" s="2086"/>
    </row>
    <row r="209" spans="1:28" s="1956" customFormat="1" x14ac:dyDescent="0.2">
      <c r="A209" s="2088">
        <v>2015177</v>
      </c>
      <c r="B209" s="1955"/>
      <c r="C209" s="1955" t="s">
        <v>428</v>
      </c>
      <c r="D209" s="1956" t="s">
        <v>26</v>
      </c>
      <c r="E209" s="1956">
        <v>1</v>
      </c>
      <c r="F209" s="1956">
        <v>9</v>
      </c>
      <c r="G209" s="1956">
        <v>5</v>
      </c>
      <c r="H209" s="1956">
        <v>1</v>
      </c>
      <c r="I209" s="2012">
        <v>1</v>
      </c>
      <c r="J209" s="2012">
        <v>1</v>
      </c>
      <c r="K209" s="2012"/>
      <c r="L209" s="1996">
        <v>2513</v>
      </c>
      <c r="M209" s="1996"/>
      <c r="N209" s="1996">
        <f t="shared" si="59"/>
        <v>1594.54</v>
      </c>
      <c r="O209" s="1996">
        <v>1281.6199999999999</v>
      </c>
      <c r="P209" s="2076">
        <f t="shared" si="60"/>
        <v>0.80375531501247999</v>
      </c>
      <c r="Q209" s="1996">
        <v>312.92</v>
      </c>
      <c r="R209" s="2076">
        <f t="shared" si="61"/>
        <v>0.19624468498751993</v>
      </c>
      <c r="S209" s="2035">
        <f t="shared" si="63"/>
        <v>12.5168</v>
      </c>
      <c r="T209" s="2077"/>
      <c r="U209" s="1996">
        <f t="shared" si="62"/>
        <v>0</v>
      </c>
      <c r="V209" s="1996">
        <f t="shared" si="53"/>
        <v>0</v>
      </c>
      <c r="W209" s="1996">
        <f t="shared" si="57"/>
        <v>2513</v>
      </c>
      <c r="X209" s="2000">
        <v>2513</v>
      </c>
      <c r="Y209" s="2013">
        <v>615195</v>
      </c>
      <c r="Z209" s="2002">
        <v>42309</v>
      </c>
      <c r="AA209" s="2069" t="s">
        <v>104</v>
      </c>
      <c r="AB209" s="2086"/>
    </row>
    <row r="210" spans="1:28" s="1956" customFormat="1" x14ac:dyDescent="0.2">
      <c r="A210" s="2088">
        <v>2015178</v>
      </c>
      <c r="B210" s="1955"/>
      <c r="C210" s="1955" t="s">
        <v>429</v>
      </c>
      <c r="D210" s="1956" t="s">
        <v>26</v>
      </c>
      <c r="E210" s="1956">
        <v>1</v>
      </c>
      <c r="F210" s="1956">
        <v>9</v>
      </c>
      <c r="G210" s="1956">
        <v>5</v>
      </c>
      <c r="H210" s="1956">
        <v>1</v>
      </c>
      <c r="I210" s="2012">
        <v>1</v>
      </c>
      <c r="J210" s="2012">
        <v>1</v>
      </c>
      <c r="K210" s="2012"/>
      <c r="L210" s="1996">
        <v>2513</v>
      </c>
      <c r="M210" s="1996"/>
      <c r="N210" s="1996">
        <f t="shared" ref="N210:N215" si="64">O210+Q210</f>
        <v>1594.54</v>
      </c>
      <c r="O210" s="1996">
        <v>1281.6199999999999</v>
      </c>
      <c r="P210" s="2076">
        <f t="shared" ref="P210:P215" si="65">O210/N210</f>
        <v>0.80375531501247999</v>
      </c>
      <c r="Q210" s="1996">
        <v>312.92</v>
      </c>
      <c r="R210" s="2076">
        <f t="shared" ref="R210:R215" si="66">Q210/N210</f>
        <v>0.19624468498751993</v>
      </c>
      <c r="S210" s="2035">
        <f t="shared" si="63"/>
        <v>12.5168</v>
      </c>
      <c r="T210" s="2077"/>
      <c r="U210" s="1996">
        <f t="shared" ref="U210:U215" si="67">((1-I210)*O210)+((1-J210)*Q210)</f>
        <v>0</v>
      </c>
      <c r="V210" s="1996">
        <f t="shared" si="53"/>
        <v>0</v>
      </c>
      <c r="W210" s="1996">
        <f t="shared" si="57"/>
        <v>2513</v>
      </c>
      <c r="X210" s="2000">
        <v>2513</v>
      </c>
      <c r="Y210" s="2013">
        <v>615196</v>
      </c>
      <c r="Z210" s="2002">
        <v>42309</v>
      </c>
      <c r="AA210" s="2069" t="s">
        <v>104</v>
      </c>
      <c r="AB210" s="2086"/>
    </row>
    <row r="211" spans="1:28" s="1956" customFormat="1" x14ac:dyDescent="0.2">
      <c r="A211" s="2088">
        <v>2015179</v>
      </c>
      <c r="B211" s="1955"/>
      <c r="C211" s="1955" t="s">
        <v>430</v>
      </c>
      <c r="D211" s="1956" t="s">
        <v>26</v>
      </c>
      <c r="E211" s="1956">
        <v>1</v>
      </c>
      <c r="F211" s="1956">
        <v>9</v>
      </c>
      <c r="G211" s="1956">
        <v>5</v>
      </c>
      <c r="H211" s="1956">
        <v>1</v>
      </c>
      <c r="I211" s="2012">
        <v>1</v>
      </c>
      <c r="J211" s="2012">
        <v>1</v>
      </c>
      <c r="K211" s="2012"/>
      <c r="L211" s="1996">
        <v>2513</v>
      </c>
      <c r="M211" s="1996"/>
      <c r="N211" s="1996">
        <f t="shared" si="64"/>
        <v>1594.54</v>
      </c>
      <c r="O211" s="1996">
        <v>1281.6199999999999</v>
      </c>
      <c r="P211" s="2076">
        <f t="shared" si="65"/>
        <v>0.80375531501247999</v>
      </c>
      <c r="Q211" s="1996">
        <v>312.92</v>
      </c>
      <c r="R211" s="2076">
        <f t="shared" si="66"/>
        <v>0.19624468498751993</v>
      </c>
      <c r="S211" s="2035">
        <f t="shared" si="63"/>
        <v>12.5168</v>
      </c>
      <c r="T211" s="2077"/>
      <c r="U211" s="1996">
        <f t="shared" si="67"/>
        <v>0</v>
      </c>
      <c r="V211" s="1996">
        <f t="shared" si="53"/>
        <v>0</v>
      </c>
      <c r="W211" s="1996">
        <f t="shared" si="57"/>
        <v>2513</v>
      </c>
      <c r="X211" s="2000">
        <v>2513</v>
      </c>
      <c r="Y211" s="2013">
        <v>615197</v>
      </c>
      <c r="Z211" s="2002">
        <v>42309</v>
      </c>
      <c r="AA211" s="2069" t="s">
        <v>104</v>
      </c>
      <c r="AB211" s="2086"/>
    </row>
    <row r="212" spans="1:28" s="1956" customFormat="1" x14ac:dyDescent="0.2">
      <c r="A212" s="2088">
        <v>2015180</v>
      </c>
      <c r="B212" s="1955"/>
      <c r="C212" s="1955" t="s">
        <v>431</v>
      </c>
      <c r="D212" s="1956" t="s">
        <v>26</v>
      </c>
      <c r="E212" s="1956">
        <v>1</v>
      </c>
      <c r="F212" s="1956">
        <v>9</v>
      </c>
      <c r="G212" s="1956">
        <v>5</v>
      </c>
      <c r="H212" s="1956">
        <v>1</v>
      </c>
      <c r="I212" s="2012">
        <v>1</v>
      </c>
      <c r="J212" s="2012">
        <v>1</v>
      </c>
      <c r="K212" s="2012"/>
      <c r="L212" s="1996">
        <v>2513</v>
      </c>
      <c r="M212" s="1996"/>
      <c r="N212" s="1996">
        <f t="shared" si="64"/>
        <v>1594.54</v>
      </c>
      <c r="O212" s="1996">
        <v>1281.6199999999999</v>
      </c>
      <c r="P212" s="2076">
        <f t="shared" si="65"/>
        <v>0.80375531501247999</v>
      </c>
      <c r="Q212" s="1996">
        <v>312.92</v>
      </c>
      <c r="R212" s="2076">
        <f t="shared" si="66"/>
        <v>0.19624468498751993</v>
      </c>
      <c r="S212" s="2035">
        <f t="shared" si="63"/>
        <v>12.5168</v>
      </c>
      <c r="T212" s="2077"/>
      <c r="U212" s="1996">
        <f t="shared" si="67"/>
        <v>0</v>
      </c>
      <c r="V212" s="1996">
        <f t="shared" si="53"/>
        <v>0</v>
      </c>
      <c r="W212" s="1996">
        <f t="shared" si="57"/>
        <v>2513</v>
      </c>
      <c r="X212" s="2000">
        <v>2513</v>
      </c>
      <c r="Y212" s="2013">
        <v>615198</v>
      </c>
      <c r="Z212" s="2002">
        <v>42309</v>
      </c>
      <c r="AA212" s="2069" t="s">
        <v>104</v>
      </c>
      <c r="AB212" s="2086"/>
    </row>
    <row r="213" spans="1:28" s="1956" customFormat="1" x14ac:dyDescent="0.2">
      <c r="A213" s="2088">
        <v>2015181</v>
      </c>
      <c r="B213" s="1955"/>
      <c r="C213" s="1955" t="s">
        <v>432</v>
      </c>
      <c r="D213" s="1956" t="s">
        <v>26</v>
      </c>
      <c r="E213" s="1956">
        <v>1</v>
      </c>
      <c r="F213" s="1956">
        <v>9</v>
      </c>
      <c r="G213" s="1956">
        <v>5</v>
      </c>
      <c r="H213" s="1956">
        <v>1</v>
      </c>
      <c r="I213" s="2012">
        <v>1</v>
      </c>
      <c r="J213" s="2012">
        <v>1</v>
      </c>
      <c r="K213" s="2012"/>
      <c r="L213" s="1996">
        <v>2513</v>
      </c>
      <c r="M213" s="1996"/>
      <c r="N213" s="1996">
        <f t="shared" si="64"/>
        <v>1594.54</v>
      </c>
      <c r="O213" s="1996">
        <v>1281.6199999999999</v>
      </c>
      <c r="P213" s="2076">
        <f t="shared" si="65"/>
        <v>0.80375531501247999</v>
      </c>
      <c r="Q213" s="1996">
        <v>312.92</v>
      </c>
      <c r="R213" s="2076">
        <f t="shared" si="66"/>
        <v>0.19624468498751993</v>
      </c>
      <c r="S213" s="2035">
        <f t="shared" si="63"/>
        <v>12.5168</v>
      </c>
      <c r="T213" s="2077"/>
      <c r="U213" s="1996">
        <f t="shared" si="67"/>
        <v>0</v>
      </c>
      <c r="V213" s="1996">
        <f t="shared" si="53"/>
        <v>0</v>
      </c>
      <c r="W213" s="1996">
        <f t="shared" si="57"/>
        <v>2513</v>
      </c>
      <c r="X213" s="2000">
        <v>2513</v>
      </c>
      <c r="Y213" s="2013">
        <v>615199</v>
      </c>
      <c r="Z213" s="2002">
        <v>42309</v>
      </c>
      <c r="AA213" s="2069" t="s">
        <v>104</v>
      </c>
      <c r="AB213" s="2086"/>
    </row>
    <row r="214" spans="1:28" s="1956" customFormat="1" x14ac:dyDescent="0.2">
      <c r="A214" s="2088">
        <v>2015182</v>
      </c>
      <c r="B214" s="1955"/>
      <c r="C214" s="1955" t="s">
        <v>433</v>
      </c>
      <c r="D214" s="1956" t="s">
        <v>26</v>
      </c>
      <c r="E214" s="1956">
        <v>1</v>
      </c>
      <c r="F214" s="1956">
        <v>8</v>
      </c>
      <c r="G214" s="1956">
        <v>5</v>
      </c>
      <c r="H214" s="1956">
        <v>3</v>
      </c>
      <c r="I214" s="2012">
        <v>1</v>
      </c>
      <c r="J214" s="2012">
        <v>1</v>
      </c>
      <c r="K214" s="2012"/>
      <c r="L214" s="1996">
        <v>2450</v>
      </c>
      <c r="M214" s="1996"/>
      <c r="N214" s="1996">
        <f t="shared" si="64"/>
        <v>1624.36</v>
      </c>
      <c r="O214" s="1996">
        <v>1266.8599999999999</v>
      </c>
      <c r="P214" s="2076">
        <f t="shared" si="65"/>
        <v>0.77991331970745403</v>
      </c>
      <c r="Q214" s="1996">
        <v>357.5</v>
      </c>
      <c r="R214" s="2076">
        <f t="shared" si="66"/>
        <v>0.22008668029254599</v>
      </c>
      <c r="S214" s="2035">
        <f t="shared" si="63"/>
        <v>14.3</v>
      </c>
      <c r="T214" s="2077"/>
      <c r="U214" s="1996">
        <f t="shared" si="67"/>
        <v>0</v>
      </c>
      <c r="V214" s="1996">
        <f t="shared" si="53"/>
        <v>0</v>
      </c>
      <c r="W214" s="1996">
        <f t="shared" si="57"/>
        <v>2450</v>
      </c>
      <c r="X214" s="2000">
        <v>2450</v>
      </c>
      <c r="Y214" s="2013">
        <v>615200</v>
      </c>
      <c r="Z214" s="2002">
        <v>42309</v>
      </c>
      <c r="AA214" s="2069" t="s">
        <v>104</v>
      </c>
      <c r="AB214" s="2086"/>
    </row>
    <row r="215" spans="1:28" s="1956" customFormat="1" x14ac:dyDescent="0.2">
      <c r="A215" s="2088">
        <v>2015183</v>
      </c>
      <c r="B215" s="1955"/>
      <c r="C215" s="1955" t="s">
        <v>434</v>
      </c>
      <c r="D215" s="1956" t="s">
        <v>26</v>
      </c>
      <c r="E215" s="1956">
        <v>1</v>
      </c>
      <c r="F215" s="1956">
        <v>11</v>
      </c>
      <c r="G215" s="1956">
        <v>5</v>
      </c>
      <c r="H215" s="1956">
        <v>3</v>
      </c>
      <c r="I215" s="2012">
        <v>1</v>
      </c>
      <c r="J215" s="2012">
        <v>1</v>
      </c>
      <c r="K215" s="2012"/>
      <c r="L215" s="1996">
        <v>3113</v>
      </c>
      <c r="M215" s="1996"/>
      <c r="N215" s="1996">
        <f t="shared" si="64"/>
        <v>1999.3</v>
      </c>
      <c r="O215" s="1996">
        <v>1589.72</v>
      </c>
      <c r="P215" s="2076">
        <f t="shared" si="65"/>
        <v>0.79513829840444161</v>
      </c>
      <c r="Q215" s="1996">
        <v>409.58</v>
      </c>
      <c r="R215" s="2076">
        <f t="shared" si="66"/>
        <v>0.20486170159555844</v>
      </c>
      <c r="S215" s="2035">
        <f t="shared" si="63"/>
        <v>16.383199999999999</v>
      </c>
      <c r="T215" s="2077"/>
      <c r="U215" s="1996">
        <f t="shared" si="67"/>
        <v>0</v>
      </c>
      <c r="V215" s="1996">
        <f t="shared" si="53"/>
        <v>0</v>
      </c>
      <c r="W215" s="1996">
        <f t="shared" si="57"/>
        <v>3113</v>
      </c>
      <c r="X215" s="2000">
        <v>3113</v>
      </c>
      <c r="Y215" s="2013">
        <v>615205</v>
      </c>
      <c r="Z215" s="2002">
        <v>42339</v>
      </c>
      <c r="AA215" s="2069" t="s">
        <v>104</v>
      </c>
      <c r="AB215" s="2086"/>
    </row>
    <row r="216" spans="1:28" s="1956" customFormat="1" x14ac:dyDescent="0.2">
      <c r="A216" s="2088">
        <v>2015184</v>
      </c>
      <c r="B216" s="1955"/>
      <c r="C216" s="1955" t="s">
        <v>435</v>
      </c>
      <c r="D216" s="1956" t="s">
        <v>26</v>
      </c>
      <c r="E216" s="1956">
        <v>1</v>
      </c>
      <c r="F216" s="1956">
        <v>9</v>
      </c>
      <c r="G216" s="1956">
        <v>6</v>
      </c>
      <c r="H216" s="1956">
        <v>3</v>
      </c>
      <c r="I216" s="2012">
        <v>1</v>
      </c>
      <c r="J216" s="2012">
        <v>1</v>
      </c>
      <c r="K216" s="2012"/>
      <c r="L216" s="1996">
        <v>2277</v>
      </c>
      <c r="M216" s="1996"/>
      <c r="N216" s="1996">
        <f t="shared" ref="N216:N224" si="68">O216+Q216</f>
        <v>1516.03</v>
      </c>
      <c r="O216" s="1996">
        <v>1123.95</v>
      </c>
      <c r="P216" s="2076">
        <f t="shared" ref="P216:P224" si="69">O216/N216</f>
        <v>0.74137714952870326</v>
      </c>
      <c r="Q216" s="1996">
        <v>392.08</v>
      </c>
      <c r="R216" s="2076">
        <f t="shared" ref="R216:R224" si="70">Q216/N216</f>
        <v>0.25862285047129674</v>
      </c>
      <c r="S216" s="2035">
        <f t="shared" si="63"/>
        <v>15.683199999999999</v>
      </c>
      <c r="T216" s="2077"/>
      <c r="U216" s="1996">
        <f t="shared" ref="U216:U224" si="71">((1-I216)*O216)+((1-J216)*Q216)</f>
        <v>0</v>
      </c>
      <c r="V216" s="1996">
        <f t="shared" si="53"/>
        <v>0</v>
      </c>
      <c r="W216" s="1996">
        <f t="shared" si="57"/>
        <v>2277</v>
      </c>
      <c r="X216" s="2000">
        <v>2277</v>
      </c>
      <c r="Y216" s="2013">
        <v>615206</v>
      </c>
      <c r="Z216" s="2002">
        <v>42339</v>
      </c>
      <c r="AA216" s="2069" t="s">
        <v>104</v>
      </c>
      <c r="AB216" s="2086"/>
    </row>
    <row r="217" spans="1:28" s="1956" customFormat="1" x14ac:dyDescent="0.2">
      <c r="A217" s="2088">
        <v>2015185</v>
      </c>
      <c r="B217" s="1955"/>
      <c r="C217" s="1955" t="s">
        <v>461</v>
      </c>
      <c r="D217" s="1956" t="s">
        <v>26</v>
      </c>
      <c r="E217" s="1956">
        <v>0</v>
      </c>
      <c r="F217" s="1956">
        <v>1</v>
      </c>
      <c r="G217" s="1956">
        <v>0</v>
      </c>
      <c r="H217" s="1956">
        <v>1</v>
      </c>
      <c r="I217" s="2012">
        <v>1</v>
      </c>
      <c r="J217" s="2012">
        <v>1</v>
      </c>
      <c r="K217" s="2012"/>
      <c r="L217" s="1996">
        <v>410</v>
      </c>
      <c r="M217" s="1996"/>
      <c r="N217" s="1996">
        <f t="shared" si="68"/>
        <v>290.62</v>
      </c>
      <c r="O217" s="1996">
        <v>203.95</v>
      </c>
      <c r="P217" s="2076">
        <f t="shared" si="69"/>
        <v>0.70177551441745234</v>
      </c>
      <c r="Q217" s="1996">
        <v>86.67</v>
      </c>
      <c r="R217" s="2076">
        <f t="shared" si="70"/>
        <v>0.29822448558254766</v>
      </c>
      <c r="S217" s="2035">
        <f t="shared" si="63"/>
        <v>3.4668000000000001</v>
      </c>
      <c r="T217" s="2077"/>
      <c r="U217" s="1996">
        <f t="shared" si="71"/>
        <v>0</v>
      </c>
      <c r="V217" s="1996">
        <f t="shared" si="53"/>
        <v>0</v>
      </c>
      <c r="W217" s="1996">
        <f t="shared" si="57"/>
        <v>410</v>
      </c>
      <c r="X217" s="2000">
        <v>410</v>
      </c>
      <c r="Y217" s="2013">
        <v>615201</v>
      </c>
      <c r="Z217" s="2002">
        <v>42310</v>
      </c>
      <c r="AA217" s="2069" t="s">
        <v>104</v>
      </c>
      <c r="AB217" s="2086"/>
    </row>
    <row r="218" spans="1:28" s="1956" customFormat="1" x14ac:dyDescent="0.2">
      <c r="A218" s="2088">
        <v>2015186</v>
      </c>
      <c r="B218" s="1955"/>
      <c r="C218" s="1955" t="s">
        <v>462</v>
      </c>
      <c r="D218" s="1956" t="s">
        <v>26</v>
      </c>
      <c r="E218" s="1956">
        <v>1</v>
      </c>
      <c r="F218" s="1956">
        <v>8</v>
      </c>
      <c r="G218" s="1956">
        <v>6</v>
      </c>
      <c r="H218" s="1956">
        <v>3</v>
      </c>
      <c r="I218" s="2012">
        <v>1</v>
      </c>
      <c r="J218" s="2012">
        <v>1</v>
      </c>
      <c r="K218" s="2012"/>
      <c r="L218" s="1996">
        <v>2585</v>
      </c>
      <c r="M218" s="1996"/>
      <c r="N218" s="1996">
        <f t="shared" si="68"/>
        <v>1631.9</v>
      </c>
      <c r="O218" s="1996">
        <v>1226.48</v>
      </c>
      <c r="P218" s="2076">
        <f t="shared" si="69"/>
        <v>0.75156565966051836</v>
      </c>
      <c r="Q218" s="1996">
        <v>405.42</v>
      </c>
      <c r="R218" s="2076">
        <f t="shared" si="70"/>
        <v>0.24843434033948159</v>
      </c>
      <c r="S218" s="2035">
        <f t="shared" si="63"/>
        <v>16.216799999999999</v>
      </c>
      <c r="T218" s="2077"/>
      <c r="U218" s="1996">
        <f t="shared" si="71"/>
        <v>0</v>
      </c>
      <c r="V218" s="1996">
        <f t="shared" si="53"/>
        <v>0</v>
      </c>
      <c r="W218" s="1996">
        <f t="shared" si="57"/>
        <v>2585</v>
      </c>
      <c r="X218" s="2000">
        <v>2585</v>
      </c>
      <c r="Y218" s="2013">
        <v>615202</v>
      </c>
      <c r="Z218" s="2002">
        <v>42310</v>
      </c>
      <c r="AA218" s="2069" t="s">
        <v>104</v>
      </c>
      <c r="AB218" s="2086"/>
    </row>
    <row r="219" spans="1:28" s="1956" customFormat="1" x14ac:dyDescent="0.2">
      <c r="A219" s="2088">
        <v>2015187</v>
      </c>
      <c r="B219" s="1955"/>
      <c r="C219" s="1955" t="s">
        <v>463</v>
      </c>
      <c r="D219" s="1956" t="s">
        <v>26</v>
      </c>
      <c r="E219" s="1956">
        <v>0</v>
      </c>
      <c r="F219" s="1956">
        <v>0</v>
      </c>
      <c r="G219" s="1956">
        <v>0</v>
      </c>
      <c r="H219" s="1956">
        <v>0</v>
      </c>
      <c r="I219" s="2012">
        <v>1</v>
      </c>
      <c r="J219" s="2012">
        <v>0</v>
      </c>
      <c r="K219" s="2012"/>
      <c r="L219" s="1996">
        <v>93.84</v>
      </c>
      <c r="M219" s="1996"/>
      <c r="N219" s="1996">
        <f t="shared" si="68"/>
        <v>46.92</v>
      </c>
      <c r="O219" s="1996">
        <v>46.92</v>
      </c>
      <c r="P219" s="2076">
        <f t="shared" si="69"/>
        <v>1</v>
      </c>
      <c r="Q219" s="1996">
        <v>0</v>
      </c>
      <c r="R219" s="2076">
        <f t="shared" si="70"/>
        <v>0</v>
      </c>
      <c r="S219" s="2035">
        <f t="shared" si="63"/>
        <v>0</v>
      </c>
      <c r="T219" s="2077"/>
      <c r="U219" s="1996">
        <f t="shared" si="71"/>
        <v>0</v>
      </c>
      <c r="V219" s="1996">
        <f t="shared" si="53"/>
        <v>0</v>
      </c>
      <c r="W219" s="1996">
        <f t="shared" si="57"/>
        <v>93.84</v>
      </c>
      <c r="X219" s="2000">
        <v>93.84</v>
      </c>
      <c r="Y219" s="2013">
        <v>615203</v>
      </c>
      <c r="Z219" s="2002">
        <v>42310</v>
      </c>
      <c r="AA219" s="2069" t="s">
        <v>104</v>
      </c>
      <c r="AB219" s="2086"/>
    </row>
    <row r="220" spans="1:28" s="1956" customFormat="1" x14ac:dyDescent="0.2">
      <c r="A220" s="2088">
        <v>2015188</v>
      </c>
      <c r="B220" s="1955"/>
      <c r="C220" s="1955" t="s">
        <v>488</v>
      </c>
      <c r="D220" s="1956" t="s">
        <v>26</v>
      </c>
      <c r="E220" s="1956">
        <v>17</v>
      </c>
      <c r="F220" s="1956">
        <f>E220*10</f>
        <v>170</v>
      </c>
      <c r="G220" s="1956">
        <f>E220*5</f>
        <v>85</v>
      </c>
      <c r="H220" s="1956">
        <f>E220*3</f>
        <v>51</v>
      </c>
      <c r="I220" s="2012">
        <v>1</v>
      </c>
      <c r="J220" s="2012">
        <v>1</v>
      </c>
      <c r="K220" s="2012"/>
      <c r="L220" s="1996">
        <v>55199</v>
      </c>
      <c r="M220" s="1996"/>
      <c r="N220" s="1996">
        <f t="shared" si="68"/>
        <v>31965.14</v>
      </c>
      <c r="O220" s="1996">
        <v>24540.14</v>
      </c>
      <c r="P220" s="2076">
        <f t="shared" si="69"/>
        <v>0.76771570529645727</v>
      </c>
      <c r="Q220" s="1996">
        <v>7425</v>
      </c>
      <c r="R220" s="2076">
        <f t="shared" si="70"/>
        <v>0.23228429470354267</v>
      </c>
      <c r="S220" s="2035">
        <f t="shared" si="63"/>
        <v>297</v>
      </c>
      <c r="T220" s="2077"/>
      <c r="U220" s="1996">
        <f t="shared" si="71"/>
        <v>0</v>
      </c>
      <c r="V220" s="1996">
        <f t="shared" si="53"/>
        <v>0</v>
      </c>
      <c r="W220" s="1996">
        <f t="shared" si="57"/>
        <v>55199</v>
      </c>
      <c r="X220" s="2000">
        <v>55199</v>
      </c>
      <c r="Y220" s="2013">
        <v>615204</v>
      </c>
      <c r="Z220" s="2002">
        <v>42310</v>
      </c>
      <c r="AA220" s="2069" t="s">
        <v>104</v>
      </c>
      <c r="AB220" s="2086"/>
    </row>
    <row r="221" spans="1:28" s="1956" customFormat="1" x14ac:dyDescent="0.2">
      <c r="A221" s="2088">
        <v>2015189</v>
      </c>
      <c r="B221" s="1955"/>
      <c r="C221" s="1955" t="s">
        <v>489</v>
      </c>
      <c r="D221" s="1956" t="s">
        <v>26</v>
      </c>
      <c r="E221" s="1956">
        <v>11</v>
      </c>
      <c r="F221" s="1956">
        <f>E221*9</f>
        <v>99</v>
      </c>
      <c r="G221" s="1956">
        <f>E221*4</f>
        <v>44</v>
      </c>
      <c r="H221" s="1956">
        <f>E221*3</f>
        <v>33</v>
      </c>
      <c r="I221" s="2012">
        <v>1</v>
      </c>
      <c r="J221" s="2012">
        <v>1</v>
      </c>
      <c r="K221" s="2012"/>
      <c r="L221" s="1996">
        <v>30965</v>
      </c>
      <c r="M221" s="1996"/>
      <c r="N221" s="1996">
        <f t="shared" si="68"/>
        <v>17691.07</v>
      </c>
      <c r="O221" s="1996">
        <v>13591.07</v>
      </c>
      <c r="P221" s="2076">
        <f t="shared" si="69"/>
        <v>0.76824465676751041</v>
      </c>
      <c r="Q221" s="1996">
        <v>4100</v>
      </c>
      <c r="R221" s="2076">
        <f t="shared" si="70"/>
        <v>0.23175534323248961</v>
      </c>
      <c r="S221" s="2035">
        <f t="shared" si="63"/>
        <v>164</v>
      </c>
      <c r="T221" s="2077"/>
      <c r="U221" s="1996">
        <f t="shared" si="71"/>
        <v>0</v>
      </c>
      <c r="V221" s="1996">
        <f t="shared" si="53"/>
        <v>0</v>
      </c>
      <c r="W221" s="1996">
        <f t="shared" si="57"/>
        <v>30965</v>
      </c>
      <c r="X221" s="2000">
        <v>30965</v>
      </c>
      <c r="Y221" s="2013">
        <v>615207</v>
      </c>
      <c r="Z221" s="2002">
        <v>42339</v>
      </c>
      <c r="AA221" s="2069" t="s">
        <v>104</v>
      </c>
      <c r="AB221" s="2086"/>
    </row>
    <row r="222" spans="1:28" s="1956" customFormat="1" x14ac:dyDescent="0.2">
      <c r="A222" s="2089">
        <v>2015190</v>
      </c>
      <c r="B222" s="1955"/>
      <c r="C222" s="1955" t="s">
        <v>485</v>
      </c>
      <c r="D222" s="1956" t="s">
        <v>486</v>
      </c>
      <c r="E222" s="1956">
        <v>0</v>
      </c>
      <c r="F222" s="1956">
        <v>2</v>
      </c>
      <c r="G222" s="1956">
        <v>0</v>
      </c>
      <c r="H222" s="1956">
        <v>4</v>
      </c>
      <c r="I222" s="2012">
        <v>1</v>
      </c>
      <c r="J222" s="2012">
        <v>1</v>
      </c>
      <c r="K222" s="2012"/>
      <c r="L222" s="1996">
        <v>1554</v>
      </c>
      <c r="M222" s="1996"/>
      <c r="N222" s="1996">
        <f t="shared" si="68"/>
        <v>1001.47</v>
      </c>
      <c r="O222" s="1996">
        <v>798.97</v>
      </c>
      <c r="P222" s="2076">
        <f t="shared" si="69"/>
        <v>0.79779723806005176</v>
      </c>
      <c r="Q222" s="1996">
        <v>202.5</v>
      </c>
      <c r="R222" s="2076">
        <f t="shared" si="70"/>
        <v>0.20220276193994827</v>
      </c>
      <c r="S222" s="2035">
        <f t="shared" si="63"/>
        <v>8.1</v>
      </c>
      <c r="T222" s="2077"/>
      <c r="U222" s="1996">
        <f t="shared" si="71"/>
        <v>0</v>
      </c>
      <c r="V222" s="1996">
        <f t="shared" si="53"/>
        <v>0</v>
      </c>
      <c r="W222" s="1996">
        <f t="shared" si="57"/>
        <v>1554</v>
      </c>
      <c r="X222" s="2000">
        <v>1554</v>
      </c>
      <c r="Y222" s="2013">
        <v>616002</v>
      </c>
      <c r="Z222" s="2002">
        <v>42384</v>
      </c>
      <c r="AA222" s="2069" t="s">
        <v>104</v>
      </c>
      <c r="AB222" s="2086"/>
    </row>
    <row r="223" spans="1:28" s="1956" customFormat="1" x14ac:dyDescent="0.2">
      <c r="A223" s="2089">
        <v>2015191</v>
      </c>
      <c r="B223" s="1955"/>
      <c r="C223" s="1955" t="s">
        <v>499</v>
      </c>
      <c r="D223" s="1956" t="s">
        <v>26</v>
      </c>
      <c r="E223" s="1956">
        <v>7</v>
      </c>
      <c r="F223" s="1956">
        <f>E223*10</f>
        <v>70</v>
      </c>
      <c r="G223" s="1956">
        <f>E223*5</f>
        <v>35</v>
      </c>
      <c r="H223" s="1956">
        <f>E223*3</f>
        <v>21</v>
      </c>
      <c r="I223" s="2012">
        <v>1</v>
      </c>
      <c r="J223" s="2012">
        <v>1</v>
      </c>
      <c r="K223" s="2012"/>
      <c r="L223" s="1996">
        <v>22729</v>
      </c>
      <c r="M223" s="1996"/>
      <c r="N223" s="1996">
        <f t="shared" si="68"/>
        <v>13140.47</v>
      </c>
      <c r="O223" s="1996">
        <v>10098.379999999999</v>
      </c>
      <c r="P223" s="2076">
        <f t="shared" si="69"/>
        <v>0.7684945820050576</v>
      </c>
      <c r="Q223" s="1996">
        <v>3042.09</v>
      </c>
      <c r="R223" s="2076">
        <f t="shared" si="70"/>
        <v>0.23150541799494237</v>
      </c>
      <c r="S223" s="2035">
        <f t="shared" si="63"/>
        <v>121.68360000000001</v>
      </c>
      <c r="T223" s="2077"/>
      <c r="U223" s="1996">
        <f t="shared" si="71"/>
        <v>0</v>
      </c>
      <c r="V223" s="1996">
        <f t="shared" si="53"/>
        <v>0</v>
      </c>
      <c r="W223" s="1996">
        <f t="shared" si="57"/>
        <v>22729</v>
      </c>
      <c r="X223" s="2000">
        <v>22729</v>
      </c>
      <c r="Y223" s="2013">
        <v>615208</v>
      </c>
      <c r="Z223" s="2002">
        <v>42339</v>
      </c>
      <c r="AA223" s="2069" t="s">
        <v>104</v>
      </c>
      <c r="AB223" s="2086"/>
    </row>
    <row r="224" spans="1:28" s="1956" customFormat="1" x14ac:dyDescent="0.2">
      <c r="A224" s="2089">
        <v>2015192</v>
      </c>
      <c r="B224" s="1955"/>
      <c r="C224" s="1955" t="s">
        <v>500</v>
      </c>
      <c r="D224" s="1956" t="s">
        <v>472</v>
      </c>
      <c r="E224" s="1956">
        <v>1</v>
      </c>
      <c r="F224" s="1956">
        <v>13</v>
      </c>
      <c r="G224" s="1956">
        <v>4</v>
      </c>
      <c r="H224" s="1956">
        <v>3</v>
      </c>
      <c r="I224" s="2012">
        <v>1</v>
      </c>
      <c r="J224" s="2012">
        <v>1</v>
      </c>
      <c r="K224" s="2012"/>
      <c r="L224" s="1996">
        <v>4153.07</v>
      </c>
      <c r="M224" s="1996"/>
      <c r="N224" s="1996">
        <f t="shared" si="68"/>
        <v>3023.04</v>
      </c>
      <c r="O224" s="1996">
        <v>2294.29</v>
      </c>
      <c r="P224" s="2076">
        <f t="shared" si="69"/>
        <v>0.75893471472425111</v>
      </c>
      <c r="Q224" s="1996">
        <v>728.75</v>
      </c>
      <c r="R224" s="2076">
        <f t="shared" si="70"/>
        <v>0.24106528527574891</v>
      </c>
      <c r="S224" s="2035">
        <f t="shared" si="63"/>
        <v>29.15</v>
      </c>
      <c r="T224" s="2077"/>
      <c r="U224" s="1996">
        <f t="shared" si="71"/>
        <v>0</v>
      </c>
      <c r="V224" s="1996">
        <f t="shared" si="53"/>
        <v>0</v>
      </c>
      <c r="W224" s="1996">
        <f t="shared" si="57"/>
        <v>4153.07</v>
      </c>
      <c r="X224" s="2000">
        <v>4153.07</v>
      </c>
      <c r="Y224" s="2013">
        <v>616051</v>
      </c>
      <c r="Z224" s="2002">
        <v>42419</v>
      </c>
      <c r="AA224" s="2069" t="s">
        <v>104</v>
      </c>
      <c r="AB224" s="2086"/>
    </row>
    <row r="225" spans="1:28" s="1956" customFormat="1" x14ac:dyDescent="0.2">
      <c r="A225" s="2089">
        <v>2015193</v>
      </c>
      <c r="B225" s="1955"/>
      <c r="C225" s="1955" t="s">
        <v>509</v>
      </c>
      <c r="D225" s="1956" t="s">
        <v>26</v>
      </c>
      <c r="E225" s="1956">
        <v>0</v>
      </c>
      <c r="F225" s="1956">
        <v>0</v>
      </c>
      <c r="G225" s="1956">
        <v>0</v>
      </c>
      <c r="H225" s="1956">
        <v>0</v>
      </c>
      <c r="I225" s="2012">
        <v>1</v>
      </c>
      <c r="J225" s="2012">
        <v>0</v>
      </c>
      <c r="K225" s="2012"/>
      <c r="L225" s="1996">
        <v>0</v>
      </c>
      <c r="M225" s="1996"/>
      <c r="N225" s="1996">
        <v>0</v>
      </c>
      <c r="O225" s="1996">
        <v>10</v>
      </c>
      <c r="P225" s="1956">
        <v>0</v>
      </c>
      <c r="Q225" s="1996">
        <v>0</v>
      </c>
      <c r="R225" s="1956">
        <v>0</v>
      </c>
      <c r="S225" s="2035">
        <f t="shared" si="63"/>
        <v>0</v>
      </c>
      <c r="T225" s="2036"/>
      <c r="U225" s="1996">
        <v>0</v>
      </c>
      <c r="V225" s="1996">
        <f t="shared" si="53"/>
        <v>0</v>
      </c>
      <c r="W225" s="1996">
        <f t="shared" si="57"/>
        <v>0</v>
      </c>
      <c r="X225" s="2000"/>
      <c r="Y225" s="2013"/>
      <c r="Z225" s="2002"/>
      <c r="AA225" s="2069"/>
      <c r="AB225" s="2086"/>
    </row>
    <row r="226" spans="1:28" s="1956" customFormat="1" x14ac:dyDescent="0.2">
      <c r="A226" s="2089">
        <v>2015194</v>
      </c>
      <c r="B226" s="1955"/>
      <c r="C226" s="1955" t="s">
        <v>522</v>
      </c>
      <c r="D226" s="1956" t="s">
        <v>26</v>
      </c>
      <c r="E226" s="1956">
        <v>5</v>
      </c>
      <c r="F226" s="1956">
        <f>E226*6</f>
        <v>30</v>
      </c>
      <c r="G226" s="1956">
        <f>E226*4</f>
        <v>20</v>
      </c>
      <c r="H226" s="1956">
        <f>E226*4</f>
        <v>20</v>
      </c>
      <c r="I226" s="2012">
        <v>1</v>
      </c>
      <c r="J226" s="2012">
        <v>1</v>
      </c>
      <c r="K226" s="2012"/>
      <c r="L226" s="1996">
        <v>11230</v>
      </c>
      <c r="M226" s="1996"/>
      <c r="N226" s="1996">
        <f t="shared" ref="N226:N232" si="72">O226+Q226</f>
        <v>7106.28</v>
      </c>
      <c r="O226" s="1996">
        <v>5284.19</v>
      </c>
      <c r="P226" s="2076">
        <f t="shared" ref="P226:P232" si="73">O226/N226</f>
        <v>0.7435943981942732</v>
      </c>
      <c r="Q226" s="1996">
        <v>1822.09</v>
      </c>
      <c r="R226" s="2076">
        <f t="shared" ref="R226:R232" si="74">Q226/N226</f>
        <v>0.25640560180572675</v>
      </c>
      <c r="S226" s="2035">
        <f t="shared" si="63"/>
        <v>72.883600000000001</v>
      </c>
      <c r="T226" s="2077"/>
      <c r="U226" s="1996">
        <f t="shared" ref="U226:U232" si="75">((1-I226)*O226)+((1-J226)*Q226)</f>
        <v>0</v>
      </c>
      <c r="V226" s="1996">
        <f t="shared" si="53"/>
        <v>0</v>
      </c>
      <c r="W226" s="1996">
        <f t="shared" si="57"/>
        <v>11230</v>
      </c>
      <c r="X226" s="2000">
        <v>11230</v>
      </c>
      <c r="Y226" s="2013">
        <v>615210</v>
      </c>
      <c r="Z226" s="2002">
        <v>42342</v>
      </c>
      <c r="AA226" s="2069" t="s">
        <v>104</v>
      </c>
      <c r="AB226" s="2086"/>
    </row>
    <row r="227" spans="1:28" s="1956" customFormat="1" x14ac:dyDescent="0.2">
      <c r="A227" s="2089">
        <v>2015195</v>
      </c>
      <c r="B227" s="1955"/>
      <c r="C227" s="1955" t="s">
        <v>523</v>
      </c>
      <c r="D227" s="1956" t="s">
        <v>26</v>
      </c>
      <c r="E227" s="1956">
        <v>32</v>
      </c>
      <c r="F227" s="1956">
        <f>E227*6</f>
        <v>192</v>
      </c>
      <c r="G227" s="1956">
        <f>E227*4</f>
        <v>128</v>
      </c>
      <c r="H227" s="1956">
        <f>E227*4</f>
        <v>128</v>
      </c>
      <c r="I227" s="2012">
        <v>1</v>
      </c>
      <c r="J227" s="2012">
        <v>1</v>
      </c>
      <c r="K227" s="2012"/>
      <c r="L227" s="1996">
        <v>71872</v>
      </c>
      <c r="M227" s="1996"/>
      <c r="N227" s="1996">
        <f t="shared" si="72"/>
        <v>45540.91</v>
      </c>
      <c r="O227" s="1996">
        <v>33919.660000000003</v>
      </c>
      <c r="P227" s="2076">
        <f t="shared" si="73"/>
        <v>0.74481735213459721</v>
      </c>
      <c r="Q227" s="1996">
        <v>11621.25</v>
      </c>
      <c r="R227" s="2076">
        <f t="shared" si="74"/>
        <v>0.25518264786540273</v>
      </c>
      <c r="S227" s="2035">
        <f t="shared" si="63"/>
        <v>464.85</v>
      </c>
      <c r="T227" s="2077"/>
      <c r="U227" s="1996">
        <f t="shared" si="75"/>
        <v>0</v>
      </c>
      <c r="V227" s="1996">
        <f t="shared" si="53"/>
        <v>0</v>
      </c>
      <c r="W227" s="1996">
        <f t="shared" si="57"/>
        <v>71872</v>
      </c>
      <c r="X227" s="2000">
        <v>71872</v>
      </c>
      <c r="Y227" s="2013">
        <v>615211</v>
      </c>
      <c r="Z227" s="2002">
        <v>42342</v>
      </c>
      <c r="AA227" s="2069" t="s">
        <v>104</v>
      </c>
      <c r="AB227" s="2086"/>
    </row>
    <row r="228" spans="1:28" s="1956" customFormat="1" x14ac:dyDescent="0.2">
      <c r="A228" s="2089" t="s">
        <v>989</v>
      </c>
      <c r="B228" s="1955"/>
      <c r="C228" s="1955" t="s">
        <v>988</v>
      </c>
      <c r="D228" s="1956" t="s">
        <v>26</v>
      </c>
      <c r="E228" s="1956">
        <v>0</v>
      </c>
      <c r="F228" s="1956">
        <v>0</v>
      </c>
      <c r="G228" s="1956">
        <v>0</v>
      </c>
      <c r="H228" s="1956">
        <v>0</v>
      </c>
      <c r="I228" s="2012">
        <v>1</v>
      </c>
      <c r="J228" s="2012">
        <v>1</v>
      </c>
      <c r="K228" s="2012"/>
      <c r="L228" s="1996">
        <v>563</v>
      </c>
      <c r="M228" s="1996"/>
      <c r="N228" s="1996">
        <v>563</v>
      </c>
      <c r="O228" s="1996">
        <v>563</v>
      </c>
      <c r="P228" s="2076">
        <f>O228/N228</f>
        <v>1</v>
      </c>
      <c r="Q228" s="1996">
        <v>563</v>
      </c>
      <c r="R228" s="2076">
        <f>Q228/N228</f>
        <v>1</v>
      </c>
      <c r="S228" s="2035">
        <v>0</v>
      </c>
      <c r="T228" s="2077"/>
      <c r="U228" s="1996">
        <f>((1-I228)*O228)+((1-J228)*Q228)</f>
        <v>0</v>
      </c>
      <c r="V228" s="1996">
        <f>L228-W228</f>
        <v>0</v>
      </c>
      <c r="W228" s="1996">
        <f>X228+AC228+AH228+AM228+AO228+AR228</f>
        <v>563</v>
      </c>
      <c r="X228" s="2000">
        <v>563</v>
      </c>
      <c r="Y228" s="2013">
        <v>616171</v>
      </c>
      <c r="Z228" s="2002">
        <v>42503</v>
      </c>
      <c r="AA228" s="2069" t="s">
        <v>104</v>
      </c>
      <c r="AB228" s="2086"/>
    </row>
    <row r="229" spans="1:28" s="1956" customFormat="1" x14ac:dyDescent="0.2">
      <c r="A229" s="2089">
        <v>2015196</v>
      </c>
      <c r="B229" s="1955"/>
      <c r="C229" s="1955" t="s">
        <v>515</v>
      </c>
      <c r="D229" s="1956" t="s">
        <v>26</v>
      </c>
      <c r="E229" s="1956">
        <v>1</v>
      </c>
      <c r="F229" s="1956">
        <v>8</v>
      </c>
      <c r="G229" s="1956">
        <v>2</v>
      </c>
      <c r="H229" s="1956">
        <v>2</v>
      </c>
      <c r="I229" s="2012">
        <v>1</v>
      </c>
      <c r="J229" s="2012">
        <v>1</v>
      </c>
      <c r="K229" s="2012"/>
      <c r="L229" s="1996">
        <v>2690</v>
      </c>
      <c r="M229" s="1996"/>
      <c r="N229" s="1996">
        <f t="shared" si="72"/>
        <v>496.31</v>
      </c>
      <c r="O229" s="1996">
        <v>362.56</v>
      </c>
      <c r="P229" s="2076">
        <f t="shared" si="73"/>
        <v>0.73051117245270092</v>
      </c>
      <c r="Q229" s="1996">
        <v>133.75</v>
      </c>
      <c r="R229" s="2076">
        <f t="shared" si="74"/>
        <v>0.26948882754729908</v>
      </c>
      <c r="S229" s="2035">
        <f t="shared" si="63"/>
        <v>5.35</v>
      </c>
      <c r="T229" s="2077"/>
      <c r="U229" s="1996">
        <f t="shared" si="75"/>
        <v>0</v>
      </c>
      <c r="V229" s="1996">
        <f t="shared" si="53"/>
        <v>0</v>
      </c>
      <c r="W229" s="1996">
        <f t="shared" si="57"/>
        <v>2690</v>
      </c>
      <c r="X229" s="2000">
        <v>2690</v>
      </c>
      <c r="Y229" s="2013">
        <v>615212</v>
      </c>
      <c r="Z229" s="2002">
        <v>42342</v>
      </c>
      <c r="AA229" s="2069" t="s">
        <v>104</v>
      </c>
      <c r="AB229" s="2086"/>
    </row>
    <row r="230" spans="1:28" s="1956" customFormat="1" x14ac:dyDescent="0.2">
      <c r="A230" s="2089">
        <v>2015197</v>
      </c>
      <c r="B230" s="1955"/>
      <c r="C230" s="1955" t="s">
        <v>516</v>
      </c>
      <c r="D230" s="1956" t="s">
        <v>26</v>
      </c>
      <c r="E230" s="1956">
        <v>1</v>
      </c>
      <c r="F230" s="1956">
        <v>2</v>
      </c>
      <c r="G230" s="1956">
        <v>1</v>
      </c>
      <c r="H230" s="1956">
        <v>1</v>
      </c>
      <c r="I230" s="2012">
        <v>1</v>
      </c>
      <c r="J230" s="2012">
        <v>1</v>
      </c>
      <c r="K230" s="2012"/>
      <c r="L230" s="1996">
        <v>783</v>
      </c>
      <c r="M230" s="1996"/>
      <c r="N230" s="1996">
        <f t="shared" si="72"/>
        <v>1560.9399999999998</v>
      </c>
      <c r="O230" s="1996">
        <v>1226.3499999999999</v>
      </c>
      <c r="P230" s="2076">
        <f t="shared" si="73"/>
        <v>0.78564839135392783</v>
      </c>
      <c r="Q230" s="1996">
        <v>334.59</v>
      </c>
      <c r="R230" s="2076">
        <f t="shared" si="74"/>
        <v>0.21435160864607225</v>
      </c>
      <c r="S230" s="2035">
        <f t="shared" si="63"/>
        <v>13.383599999999999</v>
      </c>
      <c r="T230" s="2077"/>
      <c r="U230" s="1996">
        <f t="shared" si="75"/>
        <v>0</v>
      </c>
      <c r="V230" s="1996">
        <f t="shared" si="53"/>
        <v>0</v>
      </c>
      <c r="W230" s="1996">
        <f t="shared" si="57"/>
        <v>783</v>
      </c>
      <c r="X230" s="2000">
        <v>783</v>
      </c>
      <c r="Y230" s="2013">
        <v>615213</v>
      </c>
      <c r="Z230" s="2002">
        <v>42342</v>
      </c>
      <c r="AA230" s="2069" t="s">
        <v>104</v>
      </c>
      <c r="AB230" s="2086"/>
    </row>
    <row r="231" spans="1:28" s="1956" customFormat="1" x14ac:dyDescent="0.2">
      <c r="A231" s="2089">
        <v>2015198</v>
      </c>
      <c r="B231" s="1955"/>
      <c r="C231" s="1955" t="s">
        <v>530</v>
      </c>
      <c r="D231" s="1956" t="s">
        <v>353</v>
      </c>
      <c r="E231" s="1956">
        <v>1</v>
      </c>
      <c r="F231" s="1956">
        <v>8</v>
      </c>
      <c r="G231" s="1956">
        <v>5</v>
      </c>
      <c r="H231" s="1956">
        <v>3</v>
      </c>
      <c r="I231" s="2012">
        <v>1</v>
      </c>
      <c r="J231" s="2012">
        <v>1</v>
      </c>
      <c r="K231" s="2012"/>
      <c r="L231" s="1996">
        <v>2280.87</v>
      </c>
      <c r="M231" s="1996"/>
      <c r="N231" s="1996">
        <f t="shared" si="72"/>
        <v>1647.71</v>
      </c>
      <c r="O231" s="1996">
        <v>1181.04</v>
      </c>
      <c r="P231" s="2076">
        <f t="shared" si="73"/>
        <v>0.71677661724453934</v>
      </c>
      <c r="Q231" s="1996">
        <v>466.67</v>
      </c>
      <c r="R231" s="2076">
        <f t="shared" si="74"/>
        <v>0.28322338275546061</v>
      </c>
      <c r="S231" s="2035">
        <f t="shared" si="63"/>
        <v>18.666800000000002</v>
      </c>
      <c r="T231" s="2077"/>
      <c r="U231" s="1996">
        <f t="shared" si="75"/>
        <v>0</v>
      </c>
      <c r="V231" s="1996">
        <f t="shared" si="53"/>
        <v>0</v>
      </c>
      <c r="W231" s="1996">
        <f t="shared" si="57"/>
        <v>2280.87</v>
      </c>
      <c r="X231" s="2000">
        <v>2280.87</v>
      </c>
      <c r="Y231" s="2013">
        <v>616048</v>
      </c>
      <c r="Z231" s="2002">
        <v>42412</v>
      </c>
      <c r="AA231" s="2069" t="s">
        <v>104</v>
      </c>
      <c r="AB231" s="2086"/>
    </row>
    <row r="232" spans="1:28" s="1956" customFormat="1" x14ac:dyDescent="0.2">
      <c r="A232" s="2089">
        <v>2015199</v>
      </c>
      <c r="B232" s="1955"/>
      <c r="C232" s="1955" t="s">
        <v>517</v>
      </c>
      <c r="D232" s="1956" t="s">
        <v>472</v>
      </c>
      <c r="E232" s="1956">
        <v>1</v>
      </c>
      <c r="F232" s="1956">
        <v>8</v>
      </c>
      <c r="G232" s="1956">
        <v>4</v>
      </c>
      <c r="H232" s="1956">
        <v>3</v>
      </c>
      <c r="I232" s="2012">
        <v>1</v>
      </c>
      <c r="J232" s="2012">
        <v>1</v>
      </c>
      <c r="K232" s="2012"/>
      <c r="L232" s="1996">
        <v>2663.57</v>
      </c>
      <c r="M232" s="1996"/>
      <c r="N232" s="1996">
        <f t="shared" si="72"/>
        <v>408.33</v>
      </c>
      <c r="O232" s="1996">
        <v>0</v>
      </c>
      <c r="P232" s="2076">
        <f t="shared" si="73"/>
        <v>0</v>
      </c>
      <c r="Q232" s="1996">
        <v>408.33</v>
      </c>
      <c r="R232" s="2076">
        <f t="shared" si="74"/>
        <v>1</v>
      </c>
      <c r="S232" s="2035">
        <f t="shared" si="63"/>
        <v>16.333199999999998</v>
      </c>
      <c r="T232" s="2077"/>
      <c r="U232" s="1996">
        <f t="shared" si="75"/>
        <v>0</v>
      </c>
      <c r="V232" s="1996">
        <f t="shared" si="53"/>
        <v>0</v>
      </c>
      <c r="W232" s="1996">
        <f t="shared" si="57"/>
        <v>2663.57</v>
      </c>
      <c r="X232" s="2000">
        <v>2663.57</v>
      </c>
      <c r="Y232" s="2013">
        <v>616050</v>
      </c>
      <c r="Z232" s="2002">
        <v>42419</v>
      </c>
      <c r="AA232" s="2069" t="s">
        <v>104</v>
      </c>
      <c r="AB232" s="2086"/>
    </row>
    <row r="233" spans="1:28" s="1956" customFormat="1" x14ac:dyDescent="0.2">
      <c r="A233" s="2089" t="s">
        <v>1200</v>
      </c>
      <c r="B233" s="1955"/>
      <c r="C233" s="1955" t="s">
        <v>1201</v>
      </c>
      <c r="D233" s="1956" t="s">
        <v>472</v>
      </c>
      <c r="E233" s="1956">
        <v>0</v>
      </c>
      <c r="F233" s="1956">
        <v>0</v>
      </c>
      <c r="G233" s="1956">
        <v>0</v>
      </c>
      <c r="H233" s="1956">
        <v>0</v>
      </c>
      <c r="I233" s="2012">
        <v>1</v>
      </c>
      <c r="J233" s="2012">
        <v>1</v>
      </c>
      <c r="K233" s="2012"/>
      <c r="L233" s="1996">
        <v>-822.5</v>
      </c>
      <c r="M233" s="1996"/>
      <c r="N233" s="1996">
        <v>100</v>
      </c>
      <c r="O233" s="1996">
        <v>0</v>
      </c>
      <c r="P233" s="2076">
        <f>O233/N233</f>
        <v>0</v>
      </c>
      <c r="Q233" s="1996">
        <v>0</v>
      </c>
      <c r="R233" s="2076">
        <f>Q233/N233</f>
        <v>0</v>
      </c>
      <c r="S233" s="2035">
        <f>Q233/$S$1</f>
        <v>0</v>
      </c>
      <c r="T233" s="2077"/>
      <c r="U233" s="1996">
        <f t="shared" ref="U233:U255" si="76">((1-I233)*O233)+((1-J233)*Q233)</f>
        <v>0</v>
      </c>
      <c r="V233" s="1996">
        <f>L233-W233</f>
        <v>0</v>
      </c>
      <c r="W233" s="1996">
        <f>X233+AC233+AH233+AM233+AO233+AR233</f>
        <v>-822.5</v>
      </c>
      <c r="X233" s="2000">
        <v>-822.5</v>
      </c>
      <c r="Y233" s="2013">
        <v>616193</v>
      </c>
      <c r="Z233" s="2002">
        <v>42503</v>
      </c>
      <c r="AA233" s="2069" t="s">
        <v>104</v>
      </c>
      <c r="AB233" s="2086"/>
    </row>
    <row r="234" spans="1:28" s="1956" customFormat="1" x14ac:dyDescent="0.2">
      <c r="A234" s="2089">
        <v>2015200</v>
      </c>
      <c r="B234" s="1955"/>
      <c r="C234" s="1955" t="s">
        <v>532</v>
      </c>
      <c r="D234" s="1956" t="s">
        <v>26</v>
      </c>
      <c r="E234" s="1956">
        <v>0</v>
      </c>
      <c r="F234" s="1956">
        <v>0</v>
      </c>
      <c r="G234" s="1956">
        <v>0</v>
      </c>
      <c r="H234" s="1956">
        <v>0</v>
      </c>
      <c r="I234" s="2012">
        <v>1</v>
      </c>
      <c r="J234" s="2012">
        <v>1</v>
      </c>
      <c r="K234" s="2012"/>
      <c r="L234" s="1996">
        <v>860</v>
      </c>
      <c r="M234" s="1996"/>
      <c r="N234" s="1996">
        <f>O234+Q234</f>
        <v>430</v>
      </c>
      <c r="O234" s="1996">
        <v>330</v>
      </c>
      <c r="P234" s="2076">
        <f>O234/N234</f>
        <v>0.76744186046511631</v>
      </c>
      <c r="Q234" s="1996">
        <v>100</v>
      </c>
      <c r="R234" s="2076">
        <f>Q234/N234</f>
        <v>0.23255813953488372</v>
      </c>
      <c r="S234" s="2035">
        <f t="shared" si="63"/>
        <v>4</v>
      </c>
      <c r="T234" s="2036"/>
      <c r="U234" s="1996">
        <f t="shared" si="76"/>
        <v>0</v>
      </c>
      <c r="V234" s="1996">
        <f t="shared" si="53"/>
        <v>0</v>
      </c>
      <c r="W234" s="1996">
        <f t="shared" si="57"/>
        <v>860</v>
      </c>
      <c r="X234" s="2000">
        <v>860</v>
      </c>
      <c r="Y234" s="2013">
        <v>616001</v>
      </c>
      <c r="Z234" s="2002">
        <v>42384</v>
      </c>
      <c r="AA234" s="2069" t="s">
        <v>104</v>
      </c>
      <c r="AB234" s="2086"/>
    </row>
    <row r="235" spans="1:28" s="1956" customFormat="1" x14ac:dyDescent="0.2">
      <c r="A235" s="2089">
        <v>2015201</v>
      </c>
      <c r="B235" s="1955"/>
      <c r="C235" s="1955" t="s">
        <v>536</v>
      </c>
      <c r="D235" s="1956" t="s">
        <v>308</v>
      </c>
      <c r="E235" s="1956">
        <v>0</v>
      </c>
      <c r="F235" s="1956">
        <v>4</v>
      </c>
      <c r="G235" s="1956">
        <v>8</v>
      </c>
      <c r="H235" s="1956">
        <v>0</v>
      </c>
      <c r="I235" s="2012">
        <v>1</v>
      </c>
      <c r="J235" s="2012">
        <v>1</v>
      </c>
      <c r="K235" s="2012"/>
      <c r="L235" s="1996">
        <v>638.82000000000005</v>
      </c>
      <c r="M235" s="1996"/>
      <c r="N235" s="1996"/>
      <c r="O235" s="1996"/>
      <c r="Q235" s="1996"/>
      <c r="S235" s="2035">
        <f t="shared" si="63"/>
        <v>0</v>
      </c>
      <c r="T235" s="2036"/>
      <c r="U235" s="1996">
        <f t="shared" si="76"/>
        <v>0</v>
      </c>
      <c r="V235" s="1996">
        <f t="shared" si="53"/>
        <v>0</v>
      </c>
      <c r="W235" s="1996">
        <f t="shared" si="57"/>
        <v>638.82000000000005</v>
      </c>
      <c r="X235" s="2000">
        <v>638.82000000000005</v>
      </c>
      <c r="Y235" s="2013">
        <v>616386</v>
      </c>
      <c r="Z235" s="2002">
        <v>42621</v>
      </c>
      <c r="AA235" s="2069" t="s">
        <v>104</v>
      </c>
      <c r="AB235" s="2086"/>
    </row>
    <row r="236" spans="1:28" s="1956" customFormat="1" x14ac:dyDescent="0.2">
      <c r="A236" s="2089">
        <v>2015202</v>
      </c>
      <c r="B236" s="1955"/>
      <c r="C236" s="1955" t="s">
        <v>545</v>
      </c>
      <c r="D236" s="1956" t="s">
        <v>26</v>
      </c>
      <c r="E236" s="1956">
        <v>1</v>
      </c>
      <c r="F236" s="1956">
        <v>8</v>
      </c>
      <c r="G236" s="1956">
        <v>5</v>
      </c>
      <c r="H236" s="1956">
        <v>2</v>
      </c>
      <c r="I236" s="2012">
        <v>1</v>
      </c>
      <c r="J236" s="2012">
        <v>1</v>
      </c>
      <c r="K236" s="2012"/>
      <c r="L236" s="1996">
        <v>5027</v>
      </c>
      <c r="M236" s="1996"/>
      <c r="N236" s="1996">
        <f t="shared" ref="N236:N247" si="77">O236+Q236</f>
        <v>3514.2400000000002</v>
      </c>
      <c r="O236" s="1996">
        <v>2955.07</v>
      </c>
      <c r="P236" s="2076">
        <f t="shared" ref="P236:P247" si="78">O236/N236</f>
        <v>0.84088451557093424</v>
      </c>
      <c r="Q236" s="1996">
        <v>559.16999999999996</v>
      </c>
      <c r="R236" s="2076">
        <f t="shared" ref="R236:R247" si="79">Q236/N236</f>
        <v>0.15911548442906573</v>
      </c>
      <c r="S236" s="2035">
        <f t="shared" si="63"/>
        <v>22.366799999999998</v>
      </c>
      <c r="T236" s="2036"/>
      <c r="U236" s="1996">
        <f t="shared" si="76"/>
        <v>0</v>
      </c>
      <c r="V236" s="1996">
        <f t="shared" si="53"/>
        <v>0</v>
      </c>
      <c r="W236" s="1996">
        <f t="shared" si="57"/>
        <v>5027</v>
      </c>
      <c r="X236" s="2000">
        <v>5027</v>
      </c>
      <c r="Y236" s="2013">
        <v>616021</v>
      </c>
      <c r="Z236" s="2002">
        <v>42396</v>
      </c>
      <c r="AA236" s="2069" t="s">
        <v>104</v>
      </c>
      <c r="AB236" s="2086"/>
    </row>
    <row r="237" spans="1:28" s="1956" customFormat="1" x14ac:dyDescent="0.2">
      <c r="A237" s="2089" t="s">
        <v>662</v>
      </c>
      <c r="B237" s="1955"/>
      <c r="C237" s="1955" t="s">
        <v>674</v>
      </c>
      <c r="D237" s="1956" t="s">
        <v>26</v>
      </c>
      <c r="E237" s="1956">
        <v>0</v>
      </c>
      <c r="F237" s="1956">
        <v>0</v>
      </c>
      <c r="G237" s="1956">
        <v>0</v>
      </c>
      <c r="H237" s="1956">
        <v>0</v>
      </c>
      <c r="I237" s="2012">
        <v>1</v>
      </c>
      <c r="J237" s="2012">
        <v>1</v>
      </c>
      <c r="K237" s="2012"/>
      <c r="L237" s="1996">
        <v>52.77</v>
      </c>
      <c r="M237" s="1996"/>
      <c r="N237" s="1996">
        <f>O237+Q237</f>
        <v>52.77</v>
      </c>
      <c r="O237" s="1996">
        <v>52.77</v>
      </c>
      <c r="P237" s="2076">
        <f>O237/N237</f>
        <v>1</v>
      </c>
      <c r="Q237" s="1996">
        <v>0</v>
      </c>
      <c r="R237" s="2076">
        <f>Q237/N237</f>
        <v>0</v>
      </c>
      <c r="S237" s="2035">
        <f>Q237/$S$1</f>
        <v>0</v>
      </c>
      <c r="T237" s="2036"/>
      <c r="U237" s="1996">
        <f t="shared" si="76"/>
        <v>0</v>
      </c>
      <c r="V237" s="1996">
        <f>L237-W237</f>
        <v>0</v>
      </c>
      <c r="W237" s="1996">
        <f>X237+AC237+AH237+AM237+AO237+AR237</f>
        <v>52.77</v>
      </c>
      <c r="X237" s="2000">
        <v>52.77</v>
      </c>
      <c r="Y237" s="2013">
        <v>616039</v>
      </c>
      <c r="Z237" s="2002">
        <v>42410</v>
      </c>
      <c r="AA237" s="2069" t="s">
        <v>104</v>
      </c>
      <c r="AB237" s="2086"/>
    </row>
    <row r="238" spans="1:28" s="1956" customFormat="1" x14ac:dyDescent="0.2">
      <c r="A238" s="2089">
        <v>2015203</v>
      </c>
      <c r="B238" s="1955"/>
      <c r="C238" s="1955" t="s">
        <v>546</v>
      </c>
      <c r="D238" s="1956" t="s">
        <v>26</v>
      </c>
      <c r="E238" s="1956">
        <v>1</v>
      </c>
      <c r="F238" s="1956">
        <v>8</v>
      </c>
      <c r="G238" s="1956">
        <v>5</v>
      </c>
      <c r="H238" s="1956">
        <v>2</v>
      </c>
      <c r="I238" s="2012">
        <v>1</v>
      </c>
      <c r="J238" s="2012">
        <v>1</v>
      </c>
      <c r="K238" s="2012"/>
      <c r="L238" s="1996">
        <v>5027</v>
      </c>
      <c r="M238" s="1996"/>
      <c r="N238" s="1996">
        <f t="shared" si="77"/>
        <v>3514.2400000000002</v>
      </c>
      <c r="O238" s="1996">
        <v>2955.07</v>
      </c>
      <c r="P238" s="2076">
        <f t="shared" si="78"/>
        <v>0.84088451557093424</v>
      </c>
      <c r="Q238" s="1996">
        <v>559.16999999999996</v>
      </c>
      <c r="R238" s="2076">
        <f t="shared" si="79"/>
        <v>0.15911548442906573</v>
      </c>
      <c r="S238" s="2035">
        <f>Q238/$S$1</f>
        <v>22.366799999999998</v>
      </c>
      <c r="T238" s="2036"/>
      <c r="U238" s="1996">
        <f t="shared" si="76"/>
        <v>0</v>
      </c>
      <c r="V238" s="1996">
        <f t="shared" si="53"/>
        <v>0</v>
      </c>
      <c r="W238" s="1996">
        <f t="shared" si="57"/>
        <v>5027</v>
      </c>
      <c r="X238" s="2000">
        <v>5027</v>
      </c>
      <c r="Y238" s="2013">
        <v>616022</v>
      </c>
      <c r="Z238" s="2002">
        <v>42427</v>
      </c>
      <c r="AA238" s="2069" t="s">
        <v>104</v>
      </c>
      <c r="AB238" s="2086"/>
    </row>
    <row r="239" spans="1:28" s="1956" customFormat="1" x14ac:dyDescent="0.2">
      <c r="A239" s="2089">
        <v>2015204</v>
      </c>
      <c r="B239" s="1955"/>
      <c r="C239" s="1955" t="s">
        <v>547</v>
      </c>
      <c r="D239" s="1956" t="s">
        <v>26</v>
      </c>
      <c r="E239" s="1956">
        <v>1</v>
      </c>
      <c r="F239" s="1956">
        <v>8</v>
      </c>
      <c r="G239" s="1956">
        <v>5</v>
      </c>
      <c r="H239" s="1956">
        <v>2</v>
      </c>
      <c r="I239" s="2012">
        <v>1</v>
      </c>
      <c r="J239" s="2012">
        <v>1</v>
      </c>
      <c r="K239" s="2012"/>
      <c r="L239" s="1996">
        <v>5027</v>
      </c>
      <c r="M239" s="1996"/>
      <c r="N239" s="1996">
        <f t="shared" si="77"/>
        <v>3514.2400000000002</v>
      </c>
      <c r="O239" s="1996">
        <v>2955.07</v>
      </c>
      <c r="P239" s="2076">
        <f t="shared" si="78"/>
        <v>0.84088451557093424</v>
      </c>
      <c r="Q239" s="1996">
        <v>559.16999999999996</v>
      </c>
      <c r="R239" s="2076">
        <f t="shared" si="79"/>
        <v>0.15911548442906573</v>
      </c>
      <c r="S239" s="2035">
        <f>Q239/$S$1</f>
        <v>22.366799999999998</v>
      </c>
      <c r="T239" s="2036"/>
      <c r="U239" s="1996">
        <f t="shared" si="76"/>
        <v>0</v>
      </c>
      <c r="V239" s="1996">
        <f t="shared" si="53"/>
        <v>0</v>
      </c>
      <c r="W239" s="1996">
        <f t="shared" si="57"/>
        <v>5027</v>
      </c>
      <c r="X239" s="2000">
        <v>5027</v>
      </c>
      <c r="Y239" s="2013">
        <v>616023</v>
      </c>
      <c r="Z239" s="2002">
        <v>42396</v>
      </c>
      <c r="AA239" s="2069" t="s">
        <v>104</v>
      </c>
      <c r="AB239" s="2086"/>
    </row>
    <row r="240" spans="1:28" s="1956" customFormat="1" x14ac:dyDescent="0.2">
      <c r="A240" s="2089">
        <v>2015205</v>
      </c>
      <c r="B240" s="1955"/>
      <c r="C240" s="1955" t="s">
        <v>548</v>
      </c>
      <c r="D240" s="1956" t="s">
        <v>26</v>
      </c>
      <c r="E240" s="1956">
        <v>1</v>
      </c>
      <c r="F240" s="1956">
        <v>8</v>
      </c>
      <c r="G240" s="1956">
        <v>5</v>
      </c>
      <c r="H240" s="1956">
        <v>2</v>
      </c>
      <c r="I240" s="2012">
        <v>1</v>
      </c>
      <c r="J240" s="2012">
        <v>1</v>
      </c>
      <c r="K240" s="2012"/>
      <c r="L240" s="1996">
        <v>5251</v>
      </c>
      <c r="M240" s="1996"/>
      <c r="N240" s="1996">
        <f t="shared" si="77"/>
        <v>3579.75</v>
      </c>
      <c r="O240" s="1996">
        <v>2915.17</v>
      </c>
      <c r="P240" s="2076">
        <f t="shared" si="78"/>
        <v>0.81435016411760597</v>
      </c>
      <c r="Q240" s="1996">
        <v>664.58</v>
      </c>
      <c r="R240" s="2076">
        <f t="shared" si="79"/>
        <v>0.18564983588239403</v>
      </c>
      <c r="S240" s="2035">
        <f t="shared" si="63"/>
        <v>26.583200000000001</v>
      </c>
      <c r="T240" s="2036"/>
      <c r="U240" s="1996">
        <f t="shared" si="76"/>
        <v>0</v>
      </c>
      <c r="V240" s="1996">
        <f t="shared" si="53"/>
        <v>0</v>
      </c>
      <c r="W240" s="1996">
        <f t="shared" si="57"/>
        <v>5251</v>
      </c>
      <c r="X240" s="2000">
        <v>5251</v>
      </c>
      <c r="Y240" s="2013">
        <v>616024</v>
      </c>
      <c r="Z240" s="2002">
        <v>42396</v>
      </c>
      <c r="AA240" s="2069" t="s">
        <v>104</v>
      </c>
      <c r="AB240" s="2086"/>
    </row>
    <row r="241" spans="1:53" x14ac:dyDescent="0.2">
      <c r="A241" s="2089">
        <v>2015206</v>
      </c>
      <c r="C241" s="1955" t="s">
        <v>549</v>
      </c>
      <c r="D241" s="1956" t="s">
        <v>26</v>
      </c>
      <c r="E241" s="1956">
        <v>1</v>
      </c>
      <c r="F241" s="1956">
        <v>8</v>
      </c>
      <c r="G241" s="1956">
        <v>5</v>
      </c>
      <c r="H241" s="1956">
        <v>2</v>
      </c>
      <c r="I241" s="2012">
        <v>1</v>
      </c>
      <c r="J241" s="2012">
        <v>1</v>
      </c>
      <c r="K241" s="2012"/>
      <c r="L241" s="1996">
        <v>5251</v>
      </c>
      <c r="N241" s="1996">
        <f t="shared" si="77"/>
        <v>3579.75</v>
      </c>
      <c r="O241" s="1996">
        <v>2915.17</v>
      </c>
      <c r="P241" s="2076">
        <f t="shared" si="78"/>
        <v>0.81435016411760597</v>
      </c>
      <c r="Q241" s="1996">
        <v>664.58</v>
      </c>
      <c r="R241" s="2076">
        <f t="shared" si="79"/>
        <v>0.18564983588239403</v>
      </c>
      <c r="S241" s="2035">
        <f t="shared" ref="S241:S246" si="80">Q241/$S$1</f>
        <v>26.583200000000001</v>
      </c>
      <c r="U241" s="1996">
        <f t="shared" si="76"/>
        <v>0</v>
      </c>
      <c r="V241" s="1996">
        <f t="shared" si="53"/>
        <v>0</v>
      </c>
      <c r="W241" s="1996">
        <f t="shared" si="57"/>
        <v>5251</v>
      </c>
      <c r="X241" s="2000">
        <v>5251</v>
      </c>
      <c r="Y241" s="2013">
        <v>616025</v>
      </c>
      <c r="Z241" s="2002">
        <v>42396</v>
      </c>
      <c r="AA241" s="2069" t="s">
        <v>104</v>
      </c>
      <c r="AB241" s="2069"/>
      <c r="AH241" s="2090"/>
      <c r="AK241" s="2092"/>
      <c r="AL241" s="2092"/>
      <c r="AR241" s="2090"/>
      <c r="AS241" s="2091"/>
      <c r="AT241" s="2091"/>
      <c r="AU241" s="2092"/>
      <c r="AV241" s="2092"/>
    </row>
    <row r="242" spans="1:53" x14ac:dyDescent="0.2">
      <c r="A242" s="2089">
        <v>2015207</v>
      </c>
      <c r="C242" s="1955" t="s">
        <v>550</v>
      </c>
      <c r="D242" s="1956" t="s">
        <v>26</v>
      </c>
      <c r="E242" s="1956">
        <v>1</v>
      </c>
      <c r="F242" s="1956">
        <v>8</v>
      </c>
      <c r="G242" s="1956">
        <v>5</v>
      </c>
      <c r="H242" s="1956">
        <v>2</v>
      </c>
      <c r="I242" s="2012">
        <v>1</v>
      </c>
      <c r="J242" s="2012">
        <v>1</v>
      </c>
      <c r="K242" s="2012"/>
      <c r="L242" s="1996">
        <v>5251</v>
      </c>
      <c r="N242" s="1996">
        <f t="shared" si="77"/>
        <v>3579.75</v>
      </c>
      <c r="O242" s="1996">
        <v>2915.17</v>
      </c>
      <c r="P242" s="2076">
        <f t="shared" si="78"/>
        <v>0.81435016411760597</v>
      </c>
      <c r="Q242" s="1996">
        <v>664.58</v>
      </c>
      <c r="R242" s="2076">
        <f t="shared" si="79"/>
        <v>0.18564983588239403</v>
      </c>
      <c r="S242" s="2035">
        <f t="shared" si="80"/>
        <v>26.583200000000001</v>
      </c>
      <c r="U242" s="1996">
        <f t="shared" si="76"/>
        <v>0</v>
      </c>
      <c r="V242" s="1996">
        <f t="shared" si="53"/>
        <v>0</v>
      </c>
      <c r="W242" s="1996">
        <f t="shared" si="57"/>
        <v>5251</v>
      </c>
      <c r="X242" s="2000">
        <v>5251</v>
      </c>
      <c r="Y242" s="2013">
        <v>616026</v>
      </c>
      <c r="Z242" s="2002">
        <v>42396</v>
      </c>
      <c r="AA242" s="2069" t="s">
        <v>104</v>
      </c>
      <c r="AB242" s="2069"/>
      <c r="AH242" s="2090"/>
      <c r="AK242" s="2092"/>
      <c r="AL242" s="2092"/>
      <c r="AR242" s="2090"/>
      <c r="AS242" s="2091"/>
      <c r="AT242" s="2091"/>
      <c r="AU242" s="2092"/>
      <c r="AV242" s="2092"/>
    </row>
    <row r="243" spans="1:53" x14ac:dyDescent="0.2">
      <c r="A243" s="2089">
        <v>2015208</v>
      </c>
      <c r="C243" s="1955" t="s">
        <v>551</v>
      </c>
      <c r="D243" s="1956" t="s">
        <v>26</v>
      </c>
      <c r="E243" s="1956">
        <v>1</v>
      </c>
      <c r="F243" s="1956">
        <v>8</v>
      </c>
      <c r="G243" s="1956">
        <v>5</v>
      </c>
      <c r="H243" s="1956">
        <v>2</v>
      </c>
      <c r="I243" s="2012">
        <v>1</v>
      </c>
      <c r="J243" s="2012">
        <v>1</v>
      </c>
      <c r="K243" s="2012"/>
      <c r="L243" s="1996">
        <v>5251</v>
      </c>
      <c r="N243" s="1996">
        <f t="shared" si="77"/>
        <v>3579.75</v>
      </c>
      <c r="O243" s="1996">
        <v>2915.17</v>
      </c>
      <c r="P243" s="2076">
        <f t="shared" si="78"/>
        <v>0.81435016411760597</v>
      </c>
      <c r="Q243" s="1996">
        <v>664.58</v>
      </c>
      <c r="R243" s="2076">
        <f t="shared" si="79"/>
        <v>0.18564983588239403</v>
      </c>
      <c r="S243" s="2035">
        <f t="shared" si="80"/>
        <v>26.583200000000001</v>
      </c>
      <c r="U243" s="1996">
        <f t="shared" si="76"/>
        <v>0</v>
      </c>
      <c r="V243" s="1996">
        <f t="shared" si="53"/>
        <v>0</v>
      </c>
      <c r="W243" s="1996">
        <f t="shared" si="57"/>
        <v>5251</v>
      </c>
      <c r="X243" s="2000">
        <v>5251</v>
      </c>
      <c r="Y243" s="2013">
        <v>616027</v>
      </c>
      <c r="Z243" s="2002">
        <v>42396</v>
      </c>
      <c r="AA243" s="2069" t="s">
        <v>104</v>
      </c>
      <c r="AB243" s="2069"/>
      <c r="AH243" s="2090"/>
      <c r="AK243" s="2092"/>
      <c r="AL243" s="2092"/>
      <c r="AR243" s="2090"/>
      <c r="AS243" s="2091"/>
      <c r="AT243" s="2091"/>
      <c r="AU243" s="2092"/>
      <c r="AV243" s="2092"/>
    </row>
    <row r="244" spans="1:53" x14ac:dyDescent="0.2">
      <c r="A244" s="2093" t="s">
        <v>728</v>
      </c>
      <c r="C244" s="1955" t="s">
        <v>729</v>
      </c>
      <c r="D244" s="1956" t="s">
        <v>26</v>
      </c>
      <c r="E244" s="1956">
        <v>0</v>
      </c>
      <c r="F244" s="1956">
        <v>0</v>
      </c>
      <c r="G244" s="1956">
        <v>0</v>
      </c>
      <c r="H244" s="1956">
        <v>0</v>
      </c>
      <c r="I244" s="2012">
        <v>1</v>
      </c>
      <c r="J244" s="2012">
        <v>1</v>
      </c>
      <c r="K244" s="2012"/>
      <c r="L244" s="1996">
        <v>120</v>
      </c>
      <c r="N244" s="1996">
        <f>O244+Q244</f>
        <v>60</v>
      </c>
      <c r="O244" s="1996">
        <v>60</v>
      </c>
      <c r="P244" s="2076">
        <f>O244/N244</f>
        <v>1</v>
      </c>
      <c r="Q244" s="1996">
        <v>0</v>
      </c>
      <c r="R244" s="2076">
        <f>Q244/N244</f>
        <v>0</v>
      </c>
      <c r="S244" s="2035">
        <f t="shared" si="80"/>
        <v>0</v>
      </c>
      <c r="U244" s="1996">
        <f t="shared" si="76"/>
        <v>0</v>
      </c>
      <c r="V244" s="1996">
        <f>L244-W244</f>
        <v>0</v>
      </c>
      <c r="W244" s="1996">
        <f>X244+AC244+AH244+AM244+AO244+AR244</f>
        <v>120</v>
      </c>
      <c r="X244" s="2000">
        <v>120</v>
      </c>
      <c r="Y244" s="2013">
        <v>616119</v>
      </c>
      <c r="Z244" s="2002">
        <v>42479</v>
      </c>
      <c r="AA244" s="2069" t="s">
        <v>104</v>
      </c>
      <c r="AB244" s="2069"/>
      <c r="AH244" s="2090"/>
      <c r="AK244" s="2092"/>
      <c r="AL244" s="2092"/>
      <c r="AR244" s="2090"/>
      <c r="AS244" s="2091"/>
      <c r="AT244" s="2091"/>
      <c r="AU244" s="2092"/>
      <c r="AV244" s="2092"/>
    </row>
    <row r="245" spans="1:53" x14ac:dyDescent="0.2">
      <c r="A245" s="2089">
        <v>2015209</v>
      </c>
      <c r="C245" s="1955" t="s">
        <v>552</v>
      </c>
      <c r="D245" s="1956" t="s">
        <v>26</v>
      </c>
      <c r="E245" s="1956">
        <v>1</v>
      </c>
      <c r="F245" s="1956">
        <v>8</v>
      </c>
      <c r="G245" s="1956">
        <v>5</v>
      </c>
      <c r="H245" s="1956">
        <v>2</v>
      </c>
      <c r="I245" s="2012">
        <v>1</v>
      </c>
      <c r="J245" s="2012">
        <v>1</v>
      </c>
      <c r="K245" s="2012"/>
      <c r="L245" s="1996">
        <v>5251</v>
      </c>
      <c r="N245" s="1996">
        <f t="shared" si="77"/>
        <v>3579.75</v>
      </c>
      <c r="O245" s="1996">
        <v>2915.17</v>
      </c>
      <c r="P245" s="2076">
        <f t="shared" si="78"/>
        <v>0.81435016411760597</v>
      </c>
      <c r="Q245" s="1996">
        <v>664.58</v>
      </c>
      <c r="R245" s="2076">
        <f t="shared" si="79"/>
        <v>0.18564983588239403</v>
      </c>
      <c r="S245" s="2035">
        <f t="shared" si="80"/>
        <v>26.583200000000001</v>
      </c>
      <c r="U245" s="1996">
        <f t="shared" si="76"/>
        <v>0</v>
      </c>
      <c r="V245" s="1996">
        <f t="shared" si="53"/>
        <v>0</v>
      </c>
      <c r="W245" s="1996">
        <f t="shared" si="57"/>
        <v>5251</v>
      </c>
      <c r="X245" s="2000">
        <v>5251</v>
      </c>
      <c r="Y245" s="2013">
        <v>616028</v>
      </c>
      <c r="Z245" s="2002">
        <v>42396</v>
      </c>
      <c r="AA245" s="2069" t="s">
        <v>104</v>
      </c>
      <c r="AB245" s="2069"/>
      <c r="AH245" s="2090"/>
      <c r="AK245" s="2092"/>
      <c r="AL245" s="2092"/>
      <c r="AR245" s="2090"/>
      <c r="AS245" s="2091"/>
      <c r="AT245" s="2091"/>
      <c r="AU245" s="2092"/>
      <c r="AV245" s="2092"/>
    </row>
    <row r="246" spans="1:53" x14ac:dyDescent="0.2">
      <c r="A246" s="2093" t="s">
        <v>743</v>
      </c>
      <c r="C246" s="1955" t="s">
        <v>753</v>
      </c>
      <c r="D246" s="1956" t="s">
        <v>26</v>
      </c>
      <c r="E246" s="1956">
        <v>0</v>
      </c>
      <c r="F246" s="1956">
        <v>0</v>
      </c>
      <c r="G246" s="1956">
        <v>0</v>
      </c>
      <c r="H246" s="1956">
        <v>0</v>
      </c>
      <c r="I246" s="2012">
        <v>1</v>
      </c>
      <c r="J246" s="2012">
        <v>1</v>
      </c>
      <c r="K246" s="2012"/>
      <c r="L246" s="1996">
        <v>293.62</v>
      </c>
      <c r="N246" s="1996">
        <f>O246+Q246</f>
        <v>146.81</v>
      </c>
      <c r="O246" s="1996">
        <v>146.81</v>
      </c>
      <c r="P246" s="2076">
        <f>O246/N246</f>
        <v>1</v>
      </c>
      <c r="Q246" s="1996">
        <v>0</v>
      </c>
      <c r="R246" s="2076">
        <f>Q246/N246</f>
        <v>0</v>
      </c>
      <c r="S246" s="2035">
        <f t="shared" si="80"/>
        <v>0</v>
      </c>
      <c r="U246" s="1996">
        <f t="shared" si="76"/>
        <v>0</v>
      </c>
      <c r="V246" s="1996">
        <f>L246-W246</f>
        <v>0</v>
      </c>
      <c r="W246" s="1996">
        <f>X246+AC246+AH246+AM246+AO246+AR246</f>
        <v>293.62</v>
      </c>
      <c r="X246" s="2000">
        <v>293.62</v>
      </c>
      <c r="Y246" s="2013">
        <v>616120</v>
      </c>
      <c r="Z246" s="2002">
        <v>42479</v>
      </c>
      <c r="AA246" s="2069" t="s">
        <v>104</v>
      </c>
      <c r="AB246" s="2069"/>
      <c r="AH246" s="2090"/>
      <c r="AK246" s="2092"/>
      <c r="AL246" s="2092"/>
      <c r="AR246" s="2090"/>
      <c r="AS246" s="2091"/>
      <c r="AT246" s="2091"/>
      <c r="AU246" s="2092"/>
      <c r="AV246" s="2092"/>
    </row>
    <row r="247" spans="1:53" x14ac:dyDescent="0.2">
      <c r="A247" s="2089">
        <v>2015210</v>
      </c>
      <c r="C247" s="1955" t="s">
        <v>553</v>
      </c>
      <c r="D247" s="1956" t="s">
        <v>26</v>
      </c>
      <c r="E247" s="1956">
        <v>1</v>
      </c>
      <c r="F247" s="1956">
        <v>8</v>
      </c>
      <c r="G247" s="1956">
        <v>5</v>
      </c>
      <c r="H247" s="1956">
        <v>2</v>
      </c>
      <c r="I247" s="2012">
        <v>1</v>
      </c>
      <c r="J247" s="2012">
        <v>1</v>
      </c>
      <c r="K247" s="2012"/>
      <c r="L247" s="1996">
        <v>4330</v>
      </c>
      <c r="N247" s="1996">
        <f t="shared" si="77"/>
        <v>3002.86</v>
      </c>
      <c r="O247" s="1996">
        <v>2526.61</v>
      </c>
      <c r="P247" s="2076">
        <f t="shared" si="78"/>
        <v>0.84140119752502618</v>
      </c>
      <c r="Q247" s="1996">
        <v>476.25</v>
      </c>
      <c r="R247" s="2076">
        <f t="shared" si="79"/>
        <v>0.15859880247497385</v>
      </c>
      <c r="S247" s="2035">
        <f t="shared" si="63"/>
        <v>19.05</v>
      </c>
      <c r="U247" s="1996">
        <f t="shared" si="76"/>
        <v>0</v>
      </c>
      <c r="V247" s="1996">
        <f t="shared" si="53"/>
        <v>0</v>
      </c>
      <c r="W247" s="1996">
        <f t="shared" si="57"/>
        <v>4330</v>
      </c>
      <c r="X247" s="2000">
        <v>4330</v>
      </c>
      <c r="Y247" s="2013">
        <v>616029</v>
      </c>
      <c r="Z247" s="2002">
        <v>42396</v>
      </c>
      <c r="AA247" s="2069" t="s">
        <v>104</v>
      </c>
      <c r="AB247" s="2069"/>
      <c r="AH247" s="2090"/>
      <c r="AK247" s="2092"/>
      <c r="AL247" s="2092"/>
      <c r="AR247" s="2090"/>
      <c r="AS247" s="2091"/>
      <c r="AT247" s="2091"/>
      <c r="AU247" s="2092"/>
      <c r="AV247" s="2092"/>
    </row>
    <row r="248" spans="1:53" x14ac:dyDescent="0.2">
      <c r="A248" s="2089">
        <v>2015211</v>
      </c>
      <c r="C248" s="1955" t="s">
        <v>557</v>
      </c>
      <c r="D248" s="1956" t="s">
        <v>26</v>
      </c>
      <c r="E248" s="1956">
        <v>1</v>
      </c>
      <c r="F248" s="1956">
        <v>8</v>
      </c>
      <c r="G248" s="1956">
        <v>5</v>
      </c>
      <c r="H248" s="1956">
        <v>2</v>
      </c>
      <c r="I248" s="2012">
        <v>1</v>
      </c>
      <c r="J248" s="2012">
        <v>1</v>
      </c>
      <c r="K248" s="2012"/>
      <c r="L248" s="1996">
        <v>4330</v>
      </c>
      <c r="N248" s="1996">
        <f t="shared" ref="N248:N254" si="81">O248+Q248</f>
        <v>3002.86</v>
      </c>
      <c r="O248" s="1996">
        <v>2526.61</v>
      </c>
      <c r="P248" s="2076">
        <f t="shared" ref="P248:P254" si="82">O248/N248</f>
        <v>0.84140119752502618</v>
      </c>
      <c r="Q248" s="1996">
        <v>476.25</v>
      </c>
      <c r="R248" s="2076">
        <f t="shared" ref="R248:R254" si="83">Q248/N248</f>
        <v>0.15859880247497385</v>
      </c>
      <c r="S248" s="2035">
        <f t="shared" si="63"/>
        <v>19.05</v>
      </c>
      <c r="U248" s="1996">
        <f t="shared" si="76"/>
        <v>0</v>
      </c>
      <c r="V248" s="1996">
        <f t="shared" si="53"/>
        <v>0</v>
      </c>
      <c r="W248" s="1996">
        <f t="shared" si="57"/>
        <v>4330</v>
      </c>
      <c r="X248" s="2000">
        <v>4330</v>
      </c>
      <c r="Y248" s="2013">
        <v>616030</v>
      </c>
      <c r="Z248" s="2002">
        <v>42396</v>
      </c>
      <c r="AA248" s="2069" t="s">
        <v>104</v>
      </c>
      <c r="AB248" s="2069"/>
      <c r="AH248" s="2090"/>
      <c r="AK248" s="2092"/>
      <c r="AL248" s="2092"/>
      <c r="AR248" s="2090"/>
      <c r="AS248" s="2091"/>
      <c r="AT248" s="2091"/>
      <c r="AU248" s="2092"/>
      <c r="AV248" s="2092"/>
    </row>
    <row r="249" spans="1:53" x14ac:dyDescent="0.2">
      <c r="A249" s="2089">
        <v>2015212</v>
      </c>
      <c r="C249" s="1955" t="s">
        <v>558</v>
      </c>
      <c r="D249" s="1956" t="s">
        <v>26</v>
      </c>
      <c r="E249" s="1956">
        <v>0</v>
      </c>
      <c r="F249" s="1956">
        <v>0</v>
      </c>
      <c r="G249" s="1956">
        <v>0</v>
      </c>
      <c r="H249" s="1956">
        <v>0</v>
      </c>
      <c r="I249" s="2012">
        <v>1</v>
      </c>
      <c r="J249" s="2012">
        <v>1</v>
      </c>
      <c r="K249" s="2012"/>
      <c r="L249" s="1996">
        <v>694</v>
      </c>
      <c r="N249" s="1996">
        <f t="shared" si="81"/>
        <v>347</v>
      </c>
      <c r="O249" s="1996">
        <v>347</v>
      </c>
      <c r="P249" s="2076">
        <f t="shared" si="82"/>
        <v>1</v>
      </c>
      <c r="Q249" s="1996">
        <v>0</v>
      </c>
      <c r="R249" s="2076">
        <f t="shared" si="83"/>
        <v>0</v>
      </c>
      <c r="S249" s="2035">
        <f t="shared" si="63"/>
        <v>0</v>
      </c>
      <c r="U249" s="1996">
        <f t="shared" si="76"/>
        <v>0</v>
      </c>
      <c r="V249" s="1996">
        <f t="shared" si="53"/>
        <v>0</v>
      </c>
      <c r="W249" s="1996">
        <f t="shared" si="57"/>
        <v>694</v>
      </c>
      <c r="X249" s="2000">
        <v>694</v>
      </c>
      <c r="Y249" s="2013">
        <v>616005</v>
      </c>
      <c r="Z249" s="2002">
        <v>42384</v>
      </c>
      <c r="AA249" s="2069" t="s">
        <v>104</v>
      </c>
      <c r="AB249" s="2069"/>
      <c r="AH249" s="2090"/>
      <c r="AK249" s="2092"/>
      <c r="AL249" s="2092"/>
      <c r="AR249" s="2090"/>
      <c r="AS249" s="2091"/>
      <c r="AT249" s="2091"/>
      <c r="AU249" s="2092"/>
      <c r="AV249" s="2092"/>
    </row>
    <row r="250" spans="1:53" x14ac:dyDescent="0.2">
      <c r="A250" s="2089">
        <v>2015213</v>
      </c>
      <c r="C250" s="1955" t="s">
        <v>560</v>
      </c>
      <c r="D250" s="1956" t="s">
        <v>26</v>
      </c>
      <c r="E250" s="1956">
        <v>1</v>
      </c>
      <c r="F250" s="1956">
        <v>10</v>
      </c>
      <c r="G250" s="1956">
        <v>6</v>
      </c>
      <c r="H250" s="1956">
        <v>4</v>
      </c>
      <c r="I250" s="2012">
        <v>1</v>
      </c>
      <c r="J250" s="2012">
        <v>1</v>
      </c>
      <c r="K250" s="2012"/>
      <c r="L250" s="1996">
        <v>3927</v>
      </c>
      <c r="N250" s="1996">
        <f t="shared" si="81"/>
        <v>2454.9700000000003</v>
      </c>
      <c r="O250" s="1996">
        <v>1893.72</v>
      </c>
      <c r="P250" s="2076">
        <f t="shared" si="82"/>
        <v>0.77138213501590647</v>
      </c>
      <c r="Q250" s="1996">
        <v>561.25</v>
      </c>
      <c r="R250" s="2076">
        <f t="shared" si="83"/>
        <v>0.22861786498409348</v>
      </c>
      <c r="S250" s="2035">
        <f t="shared" si="63"/>
        <v>22.45</v>
      </c>
      <c r="U250" s="1996">
        <f t="shared" si="76"/>
        <v>0</v>
      </c>
      <c r="V250" s="1996">
        <f t="shared" ref="V250:V318" si="84">L250-W250</f>
        <v>0</v>
      </c>
      <c r="W250" s="1996">
        <f t="shared" si="57"/>
        <v>3927</v>
      </c>
      <c r="X250" s="2000">
        <v>3858</v>
      </c>
      <c r="Y250" s="2013">
        <v>616006</v>
      </c>
      <c r="Z250" s="2002">
        <v>42384</v>
      </c>
      <c r="AA250" s="2069" t="s">
        <v>104</v>
      </c>
      <c r="AB250" s="2069"/>
      <c r="AC250" s="1996">
        <v>69</v>
      </c>
      <c r="AD250" s="1956">
        <v>616073</v>
      </c>
      <c r="AE250" s="2005">
        <v>42060</v>
      </c>
      <c r="AF250" s="2070" t="s">
        <v>104</v>
      </c>
      <c r="AH250" s="2090"/>
      <c r="AK250" s="2092"/>
      <c r="AL250" s="2092"/>
      <c r="AR250" s="2090"/>
      <c r="AS250" s="2091"/>
      <c r="AT250" s="2091"/>
      <c r="AU250" s="2092"/>
      <c r="AV250" s="2092"/>
    </row>
    <row r="251" spans="1:53" x14ac:dyDescent="0.2">
      <c r="A251" s="2089">
        <v>2015214</v>
      </c>
      <c r="C251" s="2094" t="s">
        <v>561</v>
      </c>
      <c r="D251" s="1956" t="s">
        <v>26</v>
      </c>
      <c r="E251" s="1956">
        <v>1</v>
      </c>
      <c r="F251" s="1956">
        <v>10</v>
      </c>
      <c r="G251" s="1956">
        <v>6</v>
      </c>
      <c r="H251" s="1956">
        <v>4</v>
      </c>
      <c r="I251" s="2012">
        <v>1</v>
      </c>
      <c r="J251" s="2012">
        <v>1</v>
      </c>
      <c r="K251" s="2012"/>
      <c r="L251" s="1996">
        <v>3927</v>
      </c>
      <c r="N251" s="1996">
        <f t="shared" si="81"/>
        <v>2454.9700000000003</v>
      </c>
      <c r="O251" s="1996">
        <v>1893.72</v>
      </c>
      <c r="P251" s="2076">
        <f t="shared" si="82"/>
        <v>0.77138213501590647</v>
      </c>
      <c r="Q251" s="1996">
        <v>561.25</v>
      </c>
      <c r="R251" s="2076">
        <f t="shared" si="83"/>
        <v>0.22861786498409348</v>
      </c>
      <c r="S251" s="2035">
        <f t="shared" si="63"/>
        <v>22.45</v>
      </c>
      <c r="U251" s="1996">
        <f t="shared" si="76"/>
        <v>0</v>
      </c>
      <c r="V251" s="1996">
        <f t="shared" si="84"/>
        <v>0</v>
      </c>
      <c r="W251" s="1996">
        <f t="shared" si="57"/>
        <v>3927</v>
      </c>
      <c r="X251" s="2000">
        <v>3858</v>
      </c>
      <c r="Y251" s="2013">
        <v>616007</v>
      </c>
      <c r="Z251" s="2002">
        <v>42384</v>
      </c>
      <c r="AA251" s="2069" t="s">
        <v>104</v>
      </c>
      <c r="AB251" s="2069"/>
      <c r="AC251" s="1996">
        <v>69</v>
      </c>
      <c r="AD251" s="1956">
        <v>616073</v>
      </c>
      <c r="AE251" s="2005">
        <v>42060</v>
      </c>
      <c r="AF251" s="2070" t="s">
        <v>104</v>
      </c>
      <c r="AH251" s="2090"/>
      <c r="AK251" s="2092"/>
      <c r="AL251" s="2092"/>
      <c r="AR251" s="2090"/>
      <c r="AS251" s="2091"/>
      <c r="AT251" s="2091"/>
      <c r="AU251" s="2092"/>
      <c r="AV251" s="2092"/>
    </row>
    <row r="252" spans="1:53" x14ac:dyDescent="0.2">
      <c r="A252" s="2089">
        <v>2015215</v>
      </c>
      <c r="C252" s="2094" t="s">
        <v>562</v>
      </c>
      <c r="D252" s="1956" t="s">
        <v>26</v>
      </c>
      <c r="E252" s="1956">
        <v>1</v>
      </c>
      <c r="F252" s="1956">
        <v>10</v>
      </c>
      <c r="G252" s="1956">
        <v>6</v>
      </c>
      <c r="H252" s="1956">
        <v>4</v>
      </c>
      <c r="I252" s="2012">
        <v>1</v>
      </c>
      <c r="J252" s="2012">
        <v>1</v>
      </c>
      <c r="K252" s="2012"/>
      <c r="L252" s="1996">
        <v>3927</v>
      </c>
      <c r="N252" s="1996">
        <f t="shared" si="81"/>
        <v>2454.9700000000003</v>
      </c>
      <c r="O252" s="1996">
        <v>1893.72</v>
      </c>
      <c r="P252" s="2076">
        <f t="shared" si="82"/>
        <v>0.77138213501590647</v>
      </c>
      <c r="Q252" s="1996">
        <v>561.25</v>
      </c>
      <c r="R252" s="2076">
        <f t="shared" si="83"/>
        <v>0.22861786498409348</v>
      </c>
      <c r="S252" s="2035">
        <f t="shared" si="63"/>
        <v>22.45</v>
      </c>
      <c r="U252" s="1996">
        <f t="shared" si="76"/>
        <v>0</v>
      </c>
      <c r="V252" s="1996">
        <f t="shared" si="84"/>
        <v>0</v>
      </c>
      <c r="W252" s="1996">
        <f t="shared" ref="W252:W319" si="85">X252+AC252+AH252+AM252+AO252+AR252</f>
        <v>3927</v>
      </c>
      <c r="X252" s="2000">
        <v>3858</v>
      </c>
      <c r="Y252" s="2013">
        <v>616008</v>
      </c>
      <c r="Z252" s="2002">
        <v>42384</v>
      </c>
      <c r="AA252" s="2069" t="s">
        <v>104</v>
      </c>
      <c r="AB252" s="2069"/>
      <c r="AC252" s="1996">
        <v>69</v>
      </c>
      <c r="AD252" s="1956">
        <v>616073</v>
      </c>
      <c r="AE252" s="2005">
        <v>42060</v>
      </c>
      <c r="AF252" s="2070" t="s">
        <v>104</v>
      </c>
      <c r="AH252" s="2090"/>
      <c r="AK252" s="2092"/>
      <c r="AL252" s="2092"/>
      <c r="AR252" s="2090"/>
      <c r="AS252" s="2091"/>
      <c r="AT252" s="2091"/>
      <c r="AU252" s="2092"/>
      <c r="AV252" s="2092"/>
    </row>
    <row r="253" spans="1:53" x14ac:dyDescent="0.2">
      <c r="A253" s="2089">
        <v>2015216</v>
      </c>
      <c r="C253" s="2094" t="s">
        <v>563</v>
      </c>
      <c r="D253" s="1956" t="s">
        <v>26</v>
      </c>
      <c r="E253" s="1956">
        <v>1</v>
      </c>
      <c r="F253" s="1956">
        <v>10</v>
      </c>
      <c r="G253" s="1956">
        <v>6</v>
      </c>
      <c r="H253" s="1956">
        <v>4</v>
      </c>
      <c r="I253" s="2012">
        <v>1</v>
      </c>
      <c r="J253" s="2012">
        <v>1</v>
      </c>
      <c r="K253" s="2012"/>
      <c r="L253" s="1996">
        <v>3927</v>
      </c>
      <c r="N253" s="1996">
        <f t="shared" si="81"/>
        <v>2454.9700000000003</v>
      </c>
      <c r="O253" s="1996">
        <v>1893.72</v>
      </c>
      <c r="P253" s="2076">
        <f t="shared" si="82"/>
        <v>0.77138213501590647</v>
      </c>
      <c r="Q253" s="1996">
        <v>561.25</v>
      </c>
      <c r="R253" s="2076">
        <f t="shared" si="83"/>
        <v>0.22861786498409348</v>
      </c>
      <c r="S253" s="2035">
        <f t="shared" si="63"/>
        <v>22.45</v>
      </c>
      <c r="U253" s="1996">
        <f t="shared" si="76"/>
        <v>0</v>
      </c>
      <c r="V253" s="1996">
        <f t="shared" si="84"/>
        <v>0</v>
      </c>
      <c r="W253" s="1996">
        <f t="shared" si="85"/>
        <v>3927</v>
      </c>
      <c r="X253" s="2000">
        <v>3927</v>
      </c>
      <c r="Y253" s="2013">
        <v>616009</v>
      </c>
      <c r="Z253" s="2002">
        <v>42384</v>
      </c>
      <c r="AA253" s="2069" t="s">
        <v>104</v>
      </c>
      <c r="AB253" s="2069"/>
      <c r="AH253" s="2090"/>
      <c r="AK253" s="2092"/>
      <c r="AL253" s="2092"/>
      <c r="AR253" s="2090"/>
      <c r="AS253" s="2091"/>
      <c r="AT253" s="2091"/>
      <c r="AU253" s="2092"/>
      <c r="AV253" s="2092"/>
    </row>
    <row r="254" spans="1:53" x14ac:dyDescent="0.2">
      <c r="A254" s="2089">
        <v>2015217</v>
      </c>
      <c r="C254" s="2094" t="s">
        <v>564</v>
      </c>
      <c r="D254" s="1956" t="s">
        <v>26</v>
      </c>
      <c r="E254" s="1956">
        <v>1</v>
      </c>
      <c r="F254" s="1956">
        <v>10</v>
      </c>
      <c r="G254" s="1956">
        <v>6</v>
      </c>
      <c r="H254" s="1956">
        <v>4</v>
      </c>
      <c r="I254" s="2012">
        <v>1</v>
      </c>
      <c r="J254" s="2012">
        <v>1</v>
      </c>
      <c r="K254" s="2012"/>
      <c r="L254" s="1996">
        <v>3927</v>
      </c>
      <c r="N254" s="1996">
        <f t="shared" si="81"/>
        <v>2454.9700000000003</v>
      </c>
      <c r="O254" s="1996">
        <v>1893.72</v>
      </c>
      <c r="P254" s="2076">
        <f t="shared" si="82"/>
        <v>0.77138213501590647</v>
      </c>
      <c r="Q254" s="1996">
        <v>561.25</v>
      </c>
      <c r="R254" s="2076">
        <f t="shared" si="83"/>
        <v>0.22861786498409348</v>
      </c>
      <c r="S254" s="2035">
        <f t="shared" si="63"/>
        <v>22.45</v>
      </c>
      <c r="U254" s="1996">
        <f t="shared" si="76"/>
        <v>0</v>
      </c>
      <c r="V254" s="1996">
        <f t="shared" si="84"/>
        <v>0</v>
      </c>
      <c r="W254" s="1996">
        <f t="shared" si="85"/>
        <v>3927</v>
      </c>
      <c r="X254" s="2000">
        <v>3858</v>
      </c>
      <c r="Y254" s="2013">
        <v>616010</v>
      </c>
      <c r="Z254" s="2002">
        <v>42384</v>
      </c>
      <c r="AA254" s="2069" t="s">
        <v>104</v>
      </c>
      <c r="AB254" s="2069"/>
      <c r="AC254" s="1996">
        <v>69</v>
      </c>
      <c r="AD254" s="1956">
        <v>616073</v>
      </c>
      <c r="AE254" s="2005">
        <v>42060</v>
      </c>
      <c r="AF254" s="2070" t="s">
        <v>104</v>
      </c>
      <c r="AH254" s="2090"/>
      <c r="AK254" s="2092"/>
      <c r="AL254" s="2092"/>
      <c r="AR254" s="2090"/>
      <c r="AS254" s="2091"/>
      <c r="AT254" s="2091"/>
      <c r="AU254" s="2092"/>
      <c r="AV254" s="2092"/>
    </row>
    <row r="255" spans="1:53" x14ac:dyDescent="0.2">
      <c r="A255" s="2089">
        <v>2015219</v>
      </c>
      <c r="C255" s="1955" t="s">
        <v>597</v>
      </c>
      <c r="D255" s="1956" t="s">
        <v>26</v>
      </c>
      <c r="E255" s="1956">
        <v>0</v>
      </c>
      <c r="F255" s="1956">
        <v>0</v>
      </c>
      <c r="G255" s="1956">
        <v>0</v>
      </c>
      <c r="H255" s="1956">
        <v>0</v>
      </c>
      <c r="I255" s="2012">
        <v>1</v>
      </c>
      <c r="J255" s="2012">
        <v>1</v>
      </c>
      <c r="K255" s="2012"/>
      <c r="L255" s="1996">
        <v>51</v>
      </c>
      <c r="N255" s="1996">
        <f t="shared" ref="N255:N269" si="86">O255+Q255</f>
        <v>20</v>
      </c>
      <c r="O255" s="1996">
        <v>20</v>
      </c>
      <c r="P255" s="2076">
        <f t="shared" ref="P255:P268" si="87">O255/N255</f>
        <v>1</v>
      </c>
      <c r="Q255" s="1996">
        <v>0</v>
      </c>
      <c r="R255" s="2076">
        <f t="shared" ref="R255:R269" si="88">Q255/N255</f>
        <v>0</v>
      </c>
      <c r="S255" s="2035">
        <f t="shared" si="63"/>
        <v>0</v>
      </c>
      <c r="U255" s="1996">
        <f t="shared" si="76"/>
        <v>0</v>
      </c>
      <c r="V255" s="1996">
        <f t="shared" si="84"/>
        <v>0</v>
      </c>
      <c r="W255" s="1996">
        <f>X255+AC255+AH255+AM255+AO255+AR255</f>
        <v>51</v>
      </c>
      <c r="X255" s="2000">
        <v>51</v>
      </c>
      <c r="Y255" s="2013">
        <v>616011</v>
      </c>
      <c r="Z255" s="2002">
        <v>42384</v>
      </c>
      <c r="AA255" s="2069" t="s">
        <v>104</v>
      </c>
      <c r="AB255" s="2069"/>
      <c r="AH255" s="2090"/>
      <c r="AK255" s="2092"/>
      <c r="AL255" s="2092"/>
      <c r="AR255" s="2090"/>
      <c r="AS255" s="2091"/>
      <c r="AT255" s="2091"/>
      <c r="AU255" s="2092"/>
      <c r="AV255" s="2092"/>
    </row>
    <row r="256" spans="1:53" s="2097" customFormat="1" x14ac:dyDescent="0.2">
      <c r="A256" s="2095">
        <v>2016</v>
      </c>
      <c r="B256" s="2096"/>
      <c r="C256" s="2096"/>
      <c r="E256" s="2097">
        <f>SUM(E257:E1001)</f>
        <v>838</v>
      </c>
      <c r="F256" s="2097">
        <f>SUM(F257:F1001)</f>
        <v>7195</v>
      </c>
      <c r="G256" s="2097">
        <f>SUM(G257:G1001)</f>
        <v>3930</v>
      </c>
      <c r="H256" s="2097">
        <f>SUM(H257:H1001)</f>
        <v>2082</v>
      </c>
      <c r="I256" s="2098"/>
      <c r="J256" s="2098"/>
      <c r="K256" s="2098"/>
      <c r="L256" s="2099"/>
      <c r="M256" s="2099"/>
      <c r="N256" s="2099"/>
      <c r="O256" s="2099"/>
      <c r="P256" s="2100"/>
      <c r="Q256" s="2099"/>
      <c r="R256" s="2100"/>
      <c r="S256" s="2101"/>
      <c r="T256" s="2102"/>
      <c r="U256" s="2099"/>
      <c r="V256" s="2099"/>
      <c r="W256" s="2099"/>
      <c r="X256" s="2099"/>
      <c r="Y256" s="2099"/>
      <c r="Z256" s="2103"/>
      <c r="AA256" s="2104"/>
      <c r="AB256" s="2104"/>
      <c r="AC256" s="2099"/>
      <c r="AE256" s="2105"/>
      <c r="AF256" s="2106"/>
      <c r="AG256" s="2106"/>
      <c r="AH256" s="2107"/>
      <c r="AI256" s="2108"/>
      <c r="AJ256" s="2108"/>
      <c r="AK256" s="2109"/>
      <c r="AL256" s="2109"/>
      <c r="AM256" s="2099"/>
      <c r="AP256" s="2106"/>
      <c r="AQ256" s="2106"/>
      <c r="AR256" s="2107"/>
      <c r="AS256" s="2108"/>
      <c r="AT256" s="2108"/>
      <c r="AU256" s="2109"/>
      <c r="AV256" s="2109"/>
      <c r="AW256" s="2099"/>
      <c r="AZ256" s="2106"/>
      <c r="BA256" s="2106"/>
    </row>
    <row r="257" spans="1:32" s="1956" customFormat="1" x14ac:dyDescent="0.2">
      <c r="A257" s="2089">
        <v>2016001</v>
      </c>
      <c r="B257" s="1955"/>
      <c r="C257" s="1955" t="s">
        <v>583</v>
      </c>
      <c r="D257" s="1956" t="s">
        <v>26</v>
      </c>
      <c r="E257" s="1956">
        <v>1</v>
      </c>
      <c r="F257" s="1956">
        <v>9</v>
      </c>
      <c r="G257" s="1956">
        <v>8</v>
      </c>
      <c r="H257" s="1956">
        <v>1</v>
      </c>
      <c r="I257" s="2012">
        <v>1</v>
      </c>
      <c r="J257" s="2012">
        <v>1</v>
      </c>
      <c r="K257" s="2012"/>
      <c r="L257" s="1996">
        <v>2513</v>
      </c>
      <c r="M257" s="1996"/>
      <c r="N257" s="1996">
        <f t="shared" si="86"/>
        <v>1594.54</v>
      </c>
      <c r="O257" s="1996">
        <v>1281.6199999999999</v>
      </c>
      <c r="P257" s="2076">
        <f t="shared" si="87"/>
        <v>0.80375531501247999</v>
      </c>
      <c r="Q257" s="1996">
        <v>312.92</v>
      </c>
      <c r="R257" s="2076">
        <f t="shared" si="88"/>
        <v>0.19624468498751993</v>
      </c>
      <c r="S257" s="2035">
        <f t="shared" ref="S257:S274" si="89">Q257/$S$1</f>
        <v>12.5168</v>
      </c>
      <c r="T257" s="2036"/>
      <c r="U257" s="1996">
        <f>((1-I257)*O257)+((1-J257)*Q257)</f>
        <v>0</v>
      </c>
      <c r="V257" s="1996">
        <f t="shared" si="84"/>
        <v>0</v>
      </c>
      <c r="W257" s="1996">
        <f t="shared" si="85"/>
        <v>2513</v>
      </c>
      <c r="X257" s="2000">
        <v>2513</v>
      </c>
      <c r="Y257" s="2013">
        <v>616016</v>
      </c>
      <c r="Z257" s="2002">
        <v>42387</v>
      </c>
      <c r="AA257" s="2069" t="s">
        <v>104</v>
      </c>
      <c r="AB257" s="2069"/>
      <c r="AC257" s="1996"/>
      <c r="AE257" s="2005"/>
      <c r="AF257" s="2070"/>
    </row>
    <row r="258" spans="1:32" s="1956" customFormat="1" x14ac:dyDescent="0.2">
      <c r="A258" s="2089">
        <v>2016002</v>
      </c>
      <c r="B258" s="1955"/>
      <c r="C258" s="2094" t="s">
        <v>579</v>
      </c>
      <c r="D258" s="1956" t="s">
        <v>26</v>
      </c>
      <c r="E258" s="1956">
        <v>1</v>
      </c>
      <c r="F258" s="1956">
        <v>9</v>
      </c>
      <c r="G258" s="1956">
        <v>8</v>
      </c>
      <c r="H258" s="1956">
        <v>1</v>
      </c>
      <c r="I258" s="2012">
        <v>1</v>
      </c>
      <c r="J258" s="2012">
        <v>1</v>
      </c>
      <c r="K258" s="2012"/>
      <c r="L258" s="1996">
        <v>2513</v>
      </c>
      <c r="M258" s="1996"/>
      <c r="N258" s="1996">
        <f t="shared" si="86"/>
        <v>1594.54</v>
      </c>
      <c r="O258" s="1996">
        <v>1281.6199999999999</v>
      </c>
      <c r="P258" s="2076">
        <f t="shared" si="87"/>
        <v>0.80375531501247999</v>
      </c>
      <c r="Q258" s="1996">
        <v>312.92</v>
      </c>
      <c r="R258" s="2076">
        <f t="shared" si="88"/>
        <v>0.19624468498751993</v>
      </c>
      <c r="S258" s="2035">
        <f t="shared" si="89"/>
        <v>12.5168</v>
      </c>
      <c r="T258" s="2036"/>
      <c r="U258" s="1996">
        <f t="shared" ref="U258:U288" si="90">((1-I258)*O258)+((1-J258)*Q258)</f>
        <v>0</v>
      </c>
      <c r="V258" s="1996">
        <f t="shared" si="84"/>
        <v>0</v>
      </c>
      <c r="W258" s="1996">
        <f t="shared" si="85"/>
        <v>2513</v>
      </c>
      <c r="X258" s="2000">
        <v>2513</v>
      </c>
      <c r="Y258" s="2013">
        <v>616017</v>
      </c>
      <c r="Z258" s="2002">
        <v>42387</v>
      </c>
      <c r="AA258" s="2069" t="s">
        <v>104</v>
      </c>
      <c r="AB258" s="2069"/>
      <c r="AC258" s="1996"/>
      <c r="AE258" s="2005"/>
      <c r="AF258" s="2070"/>
    </row>
    <row r="259" spans="1:32" s="1956" customFormat="1" x14ac:dyDescent="0.2">
      <c r="A259" s="2089">
        <v>2016003</v>
      </c>
      <c r="B259" s="1955"/>
      <c r="C259" s="2094" t="s">
        <v>580</v>
      </c>
      <c r="D259" s="1956" t="s">
        <v>26</v>
      </c>
      <c r="E259" s="1956">
        <v>1</v>
      </c>
      <c r="F259" s="1956">
        <v>9</v>
      </c>
      <c r="G259" s="1956">
        <v>8</v>
      </c>
      <c r="H259" s="1956">
        <v>1</v>
      </c>
      <c r="I259" s="2012">
        <v>1</v>
      </c>
      <c r="J259" s="2012">
        <v>1</v>
      </c>
      <c r="K259" s="2012"/>
      <c r="L259" s="1996">
        <v>2513</v>
      </c>
      <c r="M259" s="1996"/>
      <c r="N259" s="1996">
        <f t="shared" si="86"/>
        <v>1594.54</v>
      </c>
      <c r="O259" s="1996">
        <v>1281.6199999999999</v>
      </c>
      <c r="P259" s="2076">
        <f t="shared" si="87"/>
        <v>0.80375531501247999</v>
      </c>
      <c r="Q259" s="1996">
        <v>312.92</v>
      </c>
      <c r="R259" s="2076">
        <f t="shared" si="88"/>
        <v>0.19624468498751993</v>
      </c>
      <c r="S259" s="2035">
        <f t="shared" si="89"/>
        <v>12.5168</v>
      </c>
      <c r="T259" s="2036"/>
      <c r="U259" s="1996">
        <f t="shared" si="90"/>
        <v>0</v>
      </c>
      <c r="V259" s="1996">
        <f>L259-W259</f>
        <v>0</v>
      </c>
      <c r="W259" s="1996">
        <f>X259+AC259+AH259+AM259+AO259+AR259</f>
        <v>2513</v>
      </c>
      <c r="X259" s="2000">
        <v>2513</v>
      </c>
      <c r="Y259" s="2013">
        <v>616018</v>
      </c>
      <c r="Z259" s="2002">
        <v>42387</v>
      </c>
      <c r="AA259" s="2069" t="s">
        <v>104</v>
      </c>
      <c r="AB259" s="2069"/>
      <c r="AC259" s="1996"/>
      <c r="AE259" s="2005"/>
      <c r="AF259" s="2070"/>
    </row>
    <row r="260" spans="1:32" s="1956" customFormat="1" x14ac:dyDescent="0.2">
      <c r="A260" s="2089">
        <v>2016004</v>
      </c>
      <c r="B260" s="1955"/>
      <c r="C260" s="2094" t="s">
        <v>581</v>
      </c>
      <c r="D260" s="1956" t="s">
        <v>26</v>
      </c>
      <c r="E260" s="1956">
        <v>1</v>
      </c>
      <c r="F260" s="1956">
        <v>9</v>
      </c>
      <c r="G260" s="1956">
        <v>8</v>
      </c>
      <c r="H260" s="1956">
        <v>1</v>
      </c>
      <c r="I260" s="2012">
        <v>1</v>
      </c>
      <c r="J260" s="2012">
        <v>1</v>
      </c>
      <c r="K260" s="2012"/>
      <c r="L260" s="1996">
        <v>2513</v>
      </c>
      <c r="M260" s="1996"/>
      <c r="N260" s="1996">
        <f t="shared" si="86"/>
        <v>1594.54</v>
      </c>
      <c r="O260" s="1996">
        <v>1281.6199999999999</v>
      </c>
      <c r="P260" s="2076">
        <f t="shared" si="87"/>
        <v>0.80375531501247999</v>
      </c>
      <c r="Q260" s="1996">
        <v>312.92</v>
      </c>
      <c r="R260" s="2076">
        <f t="shared" si="88"/>
        <v>0.19624468498751993</v>
      </c>
      <c r="S260" s="2035">
        <f t="shared" si="89"/>
        <v>12.5168</v>
      </c>
      <c r="T260" s="2036"/>
      <c r="U260" s="1996">
        <f t="shared" si="90"/>
        <v>0</v>
      </c>
      <c r="V260" s="1996">
        <f>L260-W260</f>
        <v>0</v>
      </c>
      <c r="W260" s="1996">
        <f>X260+AC260+AH260+AM260+AO260+AR260</f>
        <v>2513</v>
      </c>
      <c r="X260" s="2000">
        <v>2513</v>
      </c>
      <c r="Y260" s="2013">
        <v>616019</v>
      </c>
      <c r="Z260" s="2002">
        <v>42387</v>
      </c>
      <c r="AA260" s="2069" t="s">
        <v>104</v>
      </c>
      <c r="AB260" s="2069"/>
      <c r="AC260" s="1996"/>
      <c r="AE260" s="2005"/>
      <c r="AF260" s="2070"/>
    </row>
    <row r="261" spans="1:32" s="1956" customFormat="1" x14ac:dyDescent="0.2">
      <c r="A261" s="2089">
        <v>2016005</v>
      </c>
      <c r="B261" s="1955"/>
      <c r="C261" s="2094" t="s">
        <v>582</v>
      </c>
      <c r="D261" s="1956" t="s">
        <v>26</v>
      </c>
      <c r="E261" s="1956">
        <v>1</v>
      </c>
      <c r="F261" s="1956">
        <v>9</v>
      </c>
      <c r="G261" s="1956">
        <v>8</v>
      </c>
      <c r="H261" s="1956">
        <v>1</v>
      </c>
      <c r="I261" s="2012">
        <v>1</v>
      </c>
      <c r="J261" s="2012">
        <v>1</v>
      </c>
      <c r="K261" s="2012"/>
      <c r="L261" s="1996">
        <v>2513</v>
      </c>
      <c r="M261" s="1996"/>
      <c r="N261" s="1996">
        <f t="shared" si="86"/>
        <v>1594.54</v>
      </c>
      <c r="O261" s="1996">
        <v>1281.6199999999999</v>
      </c>
      <c r="P261" s="2076">
        <f t="shared" si="87"/>
        <v>0.80375531501247999</v>
      </c>
      <c r="Q261" s="1996">
        <v>312.92</v>
      </c>
      <c r="R261" s="2076">
        <f t="shared" si="88"/>
        <v>0.19624468498751993</v>
      </c>
      <c r="S261" s="2035">
        <f t="shared" si="89"/>
        <v>12.5168</v>
      </c>
      <c r="T261" s="2036"/>
      <c r="U261" s="1996">
        <f t="shared" si="90"/>
        <v>0</v>
      </c>
      <c r="V261" s="1996">
        <f>L261-W261</f>
        <v>0</v>
      </c>
      <c r="W261" s="1996">
        <f>X261+AC261+AH261+AM261+AO261+AR261</f>
        <v>2513</v>
      </c>
      <c r="X261" s="2000">
        <v>2513</v>
      </c>
      <c r="Y261" s="2013">
        <v>616020</v>
      </c>
      <c r="Z261" s="2002">
        <v>42387</v>
      </c>
      <c r="AA261" s="2069" t="s">
        <v>104</v>
      </c>
      <c r="AB261" s="2069"/>
      <c r="AC261" s="1996"/>
      <c r="AE261" s="2005"/>
      <c r="AF261" s="2070"/>
    </row>
    <row r="262" spans="1:32" s="1956" customFormat="1" x14ac:dyDescent="0.2">
      <c r="A262" s="2089">
        <v>2016006</v>
      </c>
      <c r="B262" s="1955"/>
      <c r="C262" s="2094" t="s">
        <v>591</v>
      </c>
      <c r="D262" s="1956" t="s">
        <v>26</v>
      </c>
      <c r="E262" s="1956">
        <v>10</v>
      </c>
      <c r="F262" s="1956">
        <f>E262*9</f>
        <v>90</v>
      </c>
      <c r="G262" s="1956">
        <f>E262*7</f>
        <v>70</v>
      </c>
      <c r="H262" s="1956">
        <f>E262*2</f>
        <v>20</v>
      </c>
      <c r="I262" s="2012">
        <v>1</v>
      </c>
      <c r="J262" s="2012">
        <v>1</v>
      </c>
      <c r="K262" s="2012"/>
      <c r="L262" s="1996">
        <v>26980</v>
      </c>
      <c r="M262" s="1996"/>
      <c r="N262" s="1996">
        <f t="shared" si="86"/>
        <v>22055.39</v>
      </c>
      <c r="O262" s="1996">
        <v>18854.46</v>
      </c>
      <c r="P262" s="2076">
        <f t="shared" si="87"/>
        <v>0.8548685831445284</v>
      </c>
      <c r="Q262" s="1996">
        <v>3200.93</v>
      </c>
      <c r="R262" s="2076">
        <f t="shared" si="88"/>
        <v>0.1451314168554716</v>
      </c>
      <c r="S262" s="2035">
        <f t="shared" si="89"/>
        <v>128.03719999999998</v>
      </c>
      <c r="T262" s="2036"/>
      <c r="U262" s="1996">
        <f t="shared" si="90"/>
        <v>0</v>
      </c>
      <c r="V262" s="1996">
        <f>L262-W262</f>
        <v>0</v>
      </c>
      <c r="W262" s="1996">
        <f>X262+AC262+AH262+AM262+AO262+AR262</f>
        <v>26980</v>
      </c>
      <c r="X262" s="2000">
        <v>26980</v>
      </c>
      <c r="Y262" s="2013">
        <v>616012</v>
      </c>
      <c r="Z262" s="2002">
        <v>42384</v>
      </c>
      <c r="AA262" s="2069" t="s">
        <v>104</v>
      </c>
      <c r="AB262" s="2069"/>
      <c r="AC262" s="1996"/>
      <c r="AE262" s="2005"/>
      <c r="AF262" s="2070"/>
    </row>
    <row r="263" spans="1:32" s="1956" customFormat="1" x14ac:dyDescent="0.2">
      <c r="A263" s="2089">
        <v>2016007</v>
      </c>
      <c r="B263" s="1955"/>
      <c r="C263" s="1955" t="s">
        <v>592</v>
      </c>
      <c r="D263" s="1956" t="s">
        <v>26</v>
      </c>
      <c r="E263" s="1956">
        <v>5</v>
      </c>
      <c r="F263" s="1956">
        <f>E263*11</f>
        <v>55</v>
      </c>
      <c r="G263" s="1956">
        <f>E263*8</f>
        <v>40</v>
      </c>
      <c r="H263" s="1956">
        <f>E263*3</f>
        <v>15</v>
      </c>
      <c r="I263" s="2012">
        <v>1</v>
      </c>
      <c r="J263" s="2012">
        <v>1</v>
      </c>
      <c r="K263" s="2012"/>
      <c r="L263" s="1996">
        <v>15640</v>
      </c>
      <c r="M263" s="1996"/>
      <c r="N263" s="1996">
        <f t="shared" si="86"/>
        <v>10787.76</v>
      </c>
      <c r="O263" s="1996">
        <v>8272.34</v>
      </c>
      <c r="P263" s="2076">
        <f>O263/N263</f>
        <v>0.76682647741514454</v>
      </c>
      <c r="Q263" s="1996">
        <v>2515.42</v>
      </c>
      <c r="R263" s="2076">
        <f t="shared" si="88"/>
        <v>0.23317352258485544</v>
      </c>
      <c r="S263" s="2035">
        <f t="shared" si="89"/>
        <v>100.6168</v>
      </c>
      <c r="T263" s="2036"/>
      <c r="U263" s="1996">
        <f t="shared" si="90"/>
        <v>0</v>
      </c>
      <c r="V263" s="1996">
        <f t="shared" si="84"/>
        <v>0</v>
      </c>
      <c r="W263" s="1996">
        <f t="shared" si="85"/>
        <v>15640</v>
      </c>
      <c r="X263" s="2000">
        <v>15640</v>
      </c>
      <c r="Y263" s="2013">
        <v>616013</v>
      </c>
      <c r="Z263" s="2002">
        <v>42384</v>
      </c>
      <c r="AA263" s="2069" t="s">
        <v>104</v>
      </c>
      <c r="AB263" s="2069"/>
      <c r="AC263" s="1996"/>
      <c r="AE263" s="2005"/>
      <c r="AF263" s="2070"/>
    </row>
    <row r="264" spans="1:32" s="1956" customFormat="1" x14ac:dyDescent="0.2">
      <c r="A264" s="2093" t="s">
        <v>751</v>
      </c>
      <c r="B264" s="1955"/>
      <c r="C264" s="1955" t="s">
        <v>752</v>
      </c>
      <c r="D264" s="1956" t="s">
        <v>26</v>
      </c>
      <c r="E264" s="1956">
        <v>0</v>
      </c>
      <c r="F264" s="1956">
        <v>0</v>
      </c>
      <c r="G264" s="1956">
        <v>0</v>
      </c>
      <c r="H264" s="1956">
        <v>0</v>
      </c>
      <c r="I264" s="2012">
        <v>1</v>
      </c>
      <c r="J264" s="2012">
        <v>1</v>
      </c>
      <c r="K264" s="2012"/>
      <c r="L264" s="1996">
        <v>83.12</v>
      </c>
      <c r="M264" s="1996"/>
      <c r="N264" s="1996">
        <f>O264+Q264</f>
        <v>41.56</v>
      </c>
      <c r="O264" s="1996">
        <v>41.56</v>
      </c>
      <c r="P264" s="2076">
        <f>O264/N264</f>
        <v>1</v>
      </c>
      <c r="Q264" s="1996">
        <v>0</v>
      </c>
      <c r="R264" s="2076">
        <f>Q264/N264</f>
        <v>0</v>
      </c>
      <c r="S264" s="2035">
        <f>Q264/$S$1</f>
        <v>0</v>
      </c>
      <c r="T264" s="2036"/>
      <c r="U264" s="1996">
        <f t="shared" si="90"/>
        <v>0</v>
      </c>
      <c r="V264" s="1996">
        <f>L264-W264</f>
        <v>0</v>
      </c>
      <c r="W264" s="1996">
        <f>X264+AC264+AH264+AM264+AO264+AR264</f>
        <v>83.12</v>
      </c>
      <c r="X264" s="2000">
        <v>83.12</v>
      </c>
      <c r="Y264" s="2013">
        <v>616121</v>
      </c>
      <c r="Z264" s="2002">
        <v>42479</v>
      </c>
      <c r="AA264" s="2069" t="s">
        <v>104</v>
      </c>
      <c r="AB264" s="2069"/>
      <c r="AC264" s="1996"/>
      <c r="AE264" s="2005"/>
      <c r="AF264" s="2070"/>
    </row>
    <row r="265" spans="1:32" s="1956" customFormat="1" x14ac:dyDescent="0.2">
      <c r="A265" s="2089">
        <v>2016008</v>
      </c>
      <c r="B265" s="1955"/>
      <c r="C265" s="1955" t="s">
        <v>613</v>
      </c>
      <c r="D265" s="1956" t="s">
        <v>353</v>
      </c>
      <c r="E265" s="1956">
        <v>26</v>
      </c>
      <c r="F265" s="1956">
        <f>E265*7</f>
        <v>182</v>
      </c>
      <c r="G265" s="1956">
        <f>E265*4</f>
        <v>104</v>
      </c>
      <c r="H265" s="1956">
        <f>E265*1</f>
        <v>26</v>
      </c>
      <c r="I265" s="2012">
        <v>1</v>
      </c>
      <c r="J265" s="2012">
        <v>1</v>
      </c>
      <c r="K265" s="2012"/>
      <c r="L265" s="1996">
        <v>34866</v>
      </c>
      <c r="M265" s="1996"/>
      <c r="N265" s="1996">
        <f t="shared" si="86"/>
        <v>25359.690000000002</v>
      </c>
      <c r="O265" s="1996">
        <v>18813.86</v>
      </c>
      <c r="P265" s="2076">
        <f t="shared" si="87"/>
        <v>0.74188051983285275</v>
      </c>
      <c r="Q265" s="1996">
        <v>6545.83</v>
      </c>
      <c r="R265" s="2076">
        <f t="shared" si="88"/>
        <v>0.25811948016714714</v>
      </c>
      <c r="S265" s="2035">
        <f t="shared" si="89"/>
        <v>261.83319999999998</v>
      </c>
      <c r="T265" s="2036"/>
      <c r="U265" s="1996">
        <f t="shared" si="90"/>
        <v>0</v>
      </c>
      <c r="V265" s="1996">
        <f t="shared" si="84"/>
        <v>0</v>
      </c>
      <c r="W265" s="1996">
        <f t="shared" si="85"/>
        <v>34866</v>
      </c>
      <c r="X265" s="2000">
        <v>16092</v>
      </c>
      <c r="Y265" s="2013">
        <v>616052</v>
      </c>
      <c r="Z265" s="2002">
        <v>42419</v>
      </c>
      <c r="AA265" s="2069" t="s">
        <v>104</v>
      </c>
      <c r="AB265" s="2069"/>
      <c r="AC265" s="1996">
        <v>18774</v>
      </c>
      <c r="AD265" s="1956">
        <v>616049</v>
      </c>
      <c r="AE265" s="2005">
        <v>42419</v>
      </c>
      <c r="AF265" s="2070" t="s">
        <v>104</v>
      </c>
    </row>
    <row r="266" spans="1:32" s="1956" customFormat="1" x14ac:dyDescent="0.2">
      <c r="A266" s="2089">
        <v>2016009</v>
      </c>
      <c r="B266" s="1955"/>
      <c r="C266" s="1955" t="s">
        <v>606</v>
      </c>
      <c r="D266" s="1956" t="s">
        <v>26</v>
      </c>
      <c r="E266" s="1956">
        <v>5</v>
      </c>
      <c r="F266" s="1956">
        <f>E266*7</f>
        <v>35</v>
      </c>
      <c r="G266" s="1956">
        <f>E266*6</f>
        <v>30</v>
      </c>
      <c r="H266" s="1956">
        <f>E266*2</f>
        <v>10</v>
      </c>
      <c r="I266" s="2012">
        <v>1</v>
      </c>
      <c r="J266" s="2012">
        <v>1</v>
      </c>
      <c r="K266" s="2012"/>
      <c r="L266" s="1996">
        <v>8350</v>
      </c>
      <c r="M266" s="1996"/>
      <c r="N266" s="1996">
        <f t="shared" si="86"/>
        <v>5446.8</v>
      </c>
      <c r="O266" s="1996">
        <v>4043.88</v>
      </c>
      <c r="P266" s="2076">
        <f t="shared" si="87"/>
        <v>0.74243225380039657</v>
      </c>
      <c r="Q266" s="1996">
        <v>1402.92</v>
      </c>
      <c r="R266" s="2076">
        <f t="shared" si="88"/>
        <v>0.25756774619960343</v>
      </c>
      <c r="S266" s="2035">
        <f t="shared" si="89"/>
        <v>56.116800000000005</v>
      </c>
      <c r="T266" s="2036"/>
      <c r="U266" s="1996">
        <f t="shared" si="90"/>
        <v>0</v>
      </c>
      <c r="V266" s="1996">
        <f t="shared" si="84"/>
        <v>0</v>
      </c>
      <c r="W266" s="1996">
        <f t="shared" si="85"/>
        <v>8350</v>
      </c>
      <c r="X266" s="2000">
        <v>8350</v>
      </c>
      <c r="Y266" s="2013">
        <v>616014</v>
      </c>
      <c r="Z266" s="2002">
        <v>42384</v>
      </c>
      <c r="AA266" s="2069" t="s">
        <v>104</v>
      </c>
      <c r="AB266" s="2069"/>
      <c r="AC266" s="1996"/>
      <c r="AE266" s="2005"/>
      <c r="AF266" s="2070"/>
    </row>
    <row r="267" spans="1:32" s="1956" customFormat="1" x14ac:dyDescent="0.2">
      <c r="A267" s="2089">
        <v>2016010</v>
      </c>
      <c r="B267" s="1955"/>
      <c r="C267" s="1955" t="s">
        <v>612</v>
      </c>
      <c r="D267" s="1956" t="s">
        <v>26</v>
      </c>
      <c r="E267" s="1956">
        <v>0</v>
      </c>
      <c r="F267" s="1956">
        <v>0</v>
      </c>
      <c r="G267" s="1956">
        <v>0</v>
      </c>
      <c r="H267" s="1956">
        <v>0</v>
      </c>
      <c r="I267" s="2012">
        <v>1</v>
      </c>
      <c r="J267" s="2012">
        <v>1</v>
      </c>
      <c r="K267" s="2012"/>
      <c r="L267" s="1996">
        <v>854.4</v>
      </c>
      <c r="M267" s="1996"/>
      <c r="N267" s="1996">
        <f t="shared" si="86"/>
        <v>427.2</v>
      </c>
      <c r="O267" s="1996">
        <v>427.2</v>
      </c>
      <c r="P267" s="2076">
        <f t="shared" si="87"/>
        <v>1</v>
      </c>
      <c r="Q267" s="1996">
        <v>0</v>
      </c>
      <c r="R267" s="2076">
        <f t="shared" si="88"/>
        <v>0</v>
      </c>
      <c r="S267" s="2035">
        <f t="shared" si="89"/>
        <v>0</v>
      </c>
      <c r="T267" s="2036"/>
      <c r="U267" s="1996">
        <f t="shared" si="90"/>
        <v>0</v>
      </c>
      <c r="V267" s="1996">
        <f t="shared" si="84"/>
        <v>0</v>
      </c>
      <c r="W267" s="1996">
        <f t="shared" si="85"/>
        <v>854.4</v>
      </c>
      <c r="X267" s="2000">
        <v>854.4</v>
      </c>
      <c r="Y267" s="2013">
        <v>616015</v>
      </c>
      <c r="Z267" s="2002">
        <v>42384</v>
      </c>
      <c r="AA267" s="2069" t="s">
        <v>104</v>
      </c>
      <c r="AB267" s="2069"/>
      <c r="AC267" s="1996"/>
      <c r="AE267" s="2005"/>
      <c r="AF267" s="2070"/>
    </row>
    <row r="268" spans="1:32" s="1956" customFormat="1" x14ac:dyDescent="0.2">
      <c r="A268" s="2089">
        <v>2016011</v>
      </c>
      <c r="B268" s="1955"/>
      <c r="C268" s="1955" t="s">
        <v>617</v>
      </c>
      <c r="D268" s="1956" t="s">
        <v>26</v>
      </c>
      <c r="E268" s="1956">
        <v>0</v>
      </c>
      <c r="F268" s="1956">
        <v>0</v>
      </c>
      <c r="G268" s="1956">
        <v>0</v>
      </c>
      <c r="H268" s="1956">
        <v>0</v>
      </c>
      <c r="I268" s="2012">
        <v>1</v>
      </c>
      <c r="J268" s="2012">
        <v>1</v>
      </c>
      <c r="K268" s="2012"/>
      <c r="L268" s="1996">
        <v>18</v>
      </c>
      <c r="M268" s="1996"/>
      <c r="N268" s="1996">
        <f t="shared" si="86"/>
        <v>5.98</v>
      </c>
      <c r="O268" s="1996">
        <v>5.98</v>
      </c>
      <c r="P268" s="2076">
        <f t="shared" si="87"/>
        <v>1</v>
      </c>
      <c r="Q268" s="1996">
        <v>0</v>
      </c>
      <c r="R268" s="2076">
        <f t="shared" si="88"/>
        <v>0</v>
      </c>
      <c r="S268" s="2035">
        <f t="shared" si="89"/>
        <v>0</v>
      </c>
      <c r="T268" s="2036"/>
      <c r="U268" s="1996">
        <f t="shared" si="90"/>
        <v>0</v>
      </c>
      <c r="V268" s="1996">
        <f t="shared" si="84"/>
        <v>0</v>
      </c>
      <c r="W268" s="1996">
        <f>X268+AC268+AH268+AM268+AO268+AR268</f>
        <v>18</v>
      </c>
      <c r="X268" s="2000">
        <v>18</v>
      </c>
      <c r="Y268" s="2013">
        <v>616487</v>
      </c>
      <c r="Z268" s="2002">
        <v>42660</v>
      </c>
      <c r="AA268" s="2069" t="s">
        <v>104</v>
      </c>
      <c r="AB268" s="2069"/>
      <c r="AC268" s="1996"/>
      <c r="AE268" s="2005"/>
      <c r="AF268" s="2070"/>
    </row>
    <row r="269" spans="1:32" s="1956" customFormat="1" x14ac:dyDescent="0.2">
      <c r="A269" s="2089">
        <v>2016012</v>
      </c>
      <c r="B269" s="1955"/>
      <c r="C269" s="1955" t="s">
        <v>620</v>
      </c>
      <c r="D269" s="1956" t="s">
        <v>472</v>
      </c>
      <c r="E269" s="1956">
        <v>1</v>
      </c>
      <c r="F269" s="1956">
        <v>6</v>
      </c>
      <c r="G269" s="1956">
        <v>4</v>
      </c>
      <c r="H269" s="1956">
        <v>3</v>
      </c>
      <c r="I269" s="2012">
        <v>1</v>
      </c>
      <c r="J269" s="2012">
        <v>1</v>
      </c>
      <c r="K269" s="2012"/>
      <c r="L269" s="1996">
        <v>1827.15</v>
      </c>
      <c r="M269" s="1996"/>
      <c r="N269" s="1996">
        <f t="shared" si="86"/>
        <v>1246.3130000000001</v>
      </c>
      <c r="O269" s="1996">
        <v>918.81299999999999</v>
      </c>
      <c r="P269" s="2076">
        <f>O269/N269</f>
        <v>0.73722491861996142</v>
      </c>
      <c r="Q269" s="1996">
        <v>327.5</v>
      </c>
      <c r="R269" s="1956">
        <f t="shared" si="88"/>
        <v>0.26277508138003852</v>
      </c>
      <c r="S269" s="2035">
        <f t="shared" si="89"/>
        <v>13.1</v>
      </c>
      <c r="T269" s="2036"/>
      <c r="U269" s="1996">
        <f t="shared" si="90"/>
        <v>0</v>
      </c>
      <c r="V269" s="1996">
        <f t="shared" si="84"/>
        <v>0</v>
      </c>
      <c r="W269" s="1996">
        <f t="shared" si="85"/>
        <v>1827.15</v>
      </c>
      <c r="X269" s="2000">
        <v>1827.15</v>
      </c>
      <c r="Y269" s="2013">
        <v>616105</v>
      </c>
      <c r="Z269" s="2002">
        <v>42445</v>
      </c>
      <c r="AA269" s="2069" t="s">
        <v>104</v>
      </c>
      <c r="AB269" s="2069"/>
      <c r="AC269" s="1996"/>
      <c r="AE269" s="2005"/>
      <c r="AF269" s="2070"/>
    </row>
    <row r="270" spans="1:32" s="1956" customFormat="1" x14ac:dyDescent="0.2">
      <c r="A270" s="2089">
        <v>2016013</v>
      </c>
      <c r="B270" s="1955"/>
      <c r="C270" s="1955">
        <v>576216</v>
      </c>
      <c r="D270" s="1956" t="s">
        <v>26</v>
      </c>
      <c r="E270" s="1956">
        <v>1</v>
      </c>
      <c r="F270" s="1956">
        <v>8</v>
      </c>
      <c r="G270" s="1956">
        <v>5</v>
      </c>
      <c r="H270" s="1956">
        <v>3</v>
      </c>
      <c r="I270" s="2012">
        <v>1</v>
      </c>
      <c r="J270" s="2012">
        <v>1</v>
      </c>
      <c r="K270" s="2012"/>
      <c r="L270" s="1996">
        <v>2401</v>
      </c>
      <c r="M270" s="1996"/>
      <c r="N270" s="1996">
        <f t="shared" ref="N270:N282" si="91">O270+Q270</f>
        <v>2392.56</v>
      </c>
      <c r="O270" s="1996">
        <v>2039.64</v>
      </c>
      <c r="P270" s="2076">
        <f t="shared" ref="P270:P282" si="92">O270/N270</f>
        <v>0.85249272745511095</v>
      </c>
      <c r="Q270" s="1996">
        <v>352.92</v>
      </c>
      <c r="R270" s="2076">
        <f t="shared" ref="R270:R278" si="93">Q270/N270</f>
        <v>0.14750727254488916</v>
      </c>
      <c r="S270" s="2035">
        <f t="shared" si="89"/>
        <v>14.116800000000001</v>
      </c>
      <c r="T270" s="2036"/>
      <c r="U270" s="1996">
        <f t="shared" si="90"/>
        <v>0</v>
      </c>
      <c r="V270" s="1996">
        <f t="shared" si="84"/>
        <v>0</v>
      </c>
      <c r="W270" s="1996">
        <f t="shared" si="85"/>
        <v>2401</v>
      </c>
      <c r="X270" s="2000">
        <v>2401</v>
      </c>
      <c r="Y270" s="2013">
        <v>616031</v>
      </c>
      <c r="Z270" s="2002">
        <v>42396</v>
      </c>
      <c r="AA270" s="2069" t="s">
        <v>104</v>
      </c>
      <c r="AB270" s="2069"/>
      <c r="AC270" s="1996"/>
      <c r="AE270" s="2005"/>
      <c r="AF270" s="2070"/>
    </row>
    <row r="271" spans="1:32" s="1956" customFormat="1" x14ac:dyDescent="0.2">
      <c r="A271" s="2089">
        <v>2016014</v>
      </c>
      <c r="B271" s="1955"/>
      <c r="C271" s="1955" t="s">
        <v>652</v>
      </c>
      <c r="D271" s="1956" t="s">
        <v>26</v>
      </c>
      <c r="E271" s="1956">
        <v>1</v>
      </c>
      <c r="F271" s="1956">
        <v>11</v>
      </c>
      <c r="G271" s="1956">
        <v>5</v>
      </c>
      <c r="H271" s="1956">
        <v>3</v>
      </c>
      <c r="I271" s="2012">
        <v>1</v>
      </c>
      <c r="J271" s="2012">
        <v>1</v>
      </c>
      <c r="K271" s="2012"/>
      <c r="L271" s="1996">
        <v>4367</v>
      </c>
      <c r="M271" s="1996"/>
      <c r="N271" s="1996">
        <f t="shared" si="91"/>
        <v>2058.09</v>
      </c>
      <c r="O271" s="1996">
        <v>1638.51</v>
      </c>
      <c r="P271" s="2076">
        <f t="shared" si="92"/>
        <v>0.79613136451758659</v>
      </c>
      <c r="Q271" s="1996">
        <v>419.58</v>
      </c>
      <c r="R271" s="2076">
        <f t="shared" si="93"/>
        <v>0.2038686354824133</v>
      </c>
      <c r="S271" s="2035">
        <f t="shared" si="89"/>
        <v>16.783200000000001</v>
      </c>
      <c r="T271" s="2036"/>
      <c r="U271" s="1996">
        <f t="shared" si="90"/>
        <v>0</v>
      </c>
      <c r="V271" s="1996">
        <f t="shared" si="84"/>
        <v>0</v>
      </c>
      <c r="W271" s="1996">
        <f t="shared" si="85"/>
        <v>4367</v>
      </c>
      <c r="X271" s="2000">
        <v>4367</v>
      </c>
      <c r="Y271" s="2013">
        <v>616040</v>
      </c>
      <c r="Z271" s="2002">
        <v>42410</v>
      </c>
      <c r="AA271" s="2069" t="s">
        <v>104</v>
      </c>
      <c r="AB271" s="2069"/>
      <c r="AC271" s="1996"/>
      <c r="AE271" s="2005"/>
      <c r="AF271" s="2070"/>
    </row>
    <row r="272" spans="1:32" s="1956" customFormat="1" x14ac:dyDescent="0.2">
      <c r="A272" s="2089">
        <v>2016015</v>
      </c>
      <c r="B272" s="1955"/>
      <c r="C272" s="1955" t="s">
        <v>624</v>
      </c>
      <c r="D272" s="1956" t="s">
        <v>26</v>
      </c>
      <c r="E272" s="1956">
        <v>1</v>
      </c>
      <c r="F272" s="1956">
        <v>7</v>
      </c>
      <c r="G272" s="1956">
        <v>4</v>
      </c>
      <c r="H272" s="1956">
        <v>7</v>
      </c>
      <c r="I272" s="2012">
        <v>1</v>
      </c>
      <c r="J272" s="2012">
        <v>1</v>
      </c>
      <c r="K272" s="2012"/>
      <c r="L272" s="1996">
        <v>3486</v>
      </c>
      <c r="M272" s="1996"/>
      <c r="N272" s="1996">
        <f t="shared" si="91"/>
        <v>2180.0299999999997</v>
      </c>
      <c r="O272" s="1996">
        <v>1644.49</v>
      </c>
      <c r="P272" s="2076">
        <f t="shared" si="92"/>
        <v>0.7543428301445394</v>
      </c>
      <c r="Q272" s="1996">
        <v>535.54</v>
      </c>
      <c r="R272" s="2076">
        <f t="shared" si="93"/>
        <v>0.24565716985546071</v>
      </c>
      <c r="S272" s="2035">
        <f t="shared" si="89"/>
        <v>21.421599999999998</v>
      </c>
      <c r="T272" s="2036"/>
      <c r="U272" s="1996">
        <f t="shared" si="90"/>
        <v>0</v>
      </c>
      <c r="V272" s="1996">
        <f t="shared" si="84"/>
        <v>0</v>
      </c>
      <c r="W272" s="1996">
        <f t="shared" si="85"/>
        <v>3486</v>
      </c>
      <c r="X272" s="2000">
        <v>3486</v>
      </c>
      <c r="Y272" s="2013">
        <v>616032</v>
      </c>
      <c r="Z272" s="2002">
        <v>42396</v>
      </c>
      <c r="AA272" s="2069" t="s">
        <v>104</v>
      </c>
      <c r="AB272" s="2069"/>
      <c r="AC272" s="1996"/>
      <c r="AE272" s="2005"/>
      <c r="AF272" s="2070"/>
    </row>
    <row r="273" spans="1:28" s="1956" customFormat="1" x14ac:dyDescent="0.2">
      <c r="A273" s="2089" t="s">
        <v>676</v>
      </c>
      <c r="B273" s="1955"/>
      <c r="C273" s="1955" t="s">
        <v>677</v>
      </c>
      <c r="D273" s="1956" t="s">
        <v>26</v>
      </c>
      <c r="E273" s="1956">
        <v>0</v>
      </c>
      <c r="F273" s="1956">
        <v>0</v>
      </c>
      <c r="G273" s="1956">
        <v>0</v>
      </c>
      <c r="H273" s="1956">
        <v>0</v>
      </c>
      <c r="I273" s="2012">
        <v>1</v>
      </c>
      <c r="J273" s="2012">
        <v>1</v>
      </c>
      <c r="K273" s="2012"/>
      <c r="L273" s="1996">
        <v>594.65</v>
      </c>
      <c r="M273" s="1996"/>
      <c r="N273" s="1996">
        <f t="shared" si="91"/>
        <v>515.20000000000005</v>
      </c>
      <c r="O273" s="1996">
        <v>79.45</v>
      </c>
      <c r="P273" s="2076">
        <f t="shared" si="92"/>
        <v>0.15421195652173914</v>
      </c>
      <c r="Q273" s="1996">
        <v>435.75</v>
      </c>
      <c r="R273" s="2076">
        <f t="shared" si="93"/>
        <v>0.84578804347826075</v>
      </c>
      <c r="S273" s="2035">
        <f t="shared" si="89"/>
        <v>17.43</v>
      </c>
      <c r="T273" s="2036"/>
      <c r="U273" s="1996">
        <f t="shared" si="90"/>
        <v>0</v>
      </c>
      <c r="V273" s="1996">
        <f>L273-W273</f>
        <v>0</v>
      </c>
      <c r="W273" s="1996">
        <f>X273+AC273+AH273+AM273+AO273+AR273</f>
        <v>594.65</v>
      </c>
      <c r="X273" s="2000">
        <v>594.65</v>
      </c>
      <c r="Y273" s="2013">
        <v>616072</v>
      </c>
      <c r="Z273" s="2002">
        <v>42423</v>
      </c>
      <c r="AA273" s="2069" t="s">
        <v>104</v>
      </c>
      <c r="AB273" s="2086"/>
    </row>
    <row r="274" spans="1:28" s="1956" customFormat="1" x14ac:dyDescent="0.2">
      <c r="A274" s="2089">
        <v>2016016</v>
      </c>
      <c r="B274" s="1955"/>
      <c r="C274" s="1955" t="s">
        <v>625</v>
      </c>
      <c r="D274" s="1956" t="s">
        <v>26</v>
      </c>
      <c r="E274" s="1956">
        <v>1</v>
      </c>
      <c r="F274" s="1956">
        <v>3</v>
      </c>
      <c r="G274" s="1956">
        <v>1</v>
      </c>
      <c r="H274" s="1956">
        <v>2</v>
      </c>
      <c r="I274" s="2012">
        <v>1</v>
      </c>
      <c r="J274" s="2012">
        <v>1</v>
      </c>
      <c r="K274" s="2012"/>
      <c r="L274" s="1996">
        <v>943</v>
      </c>
      <c r="M274" s="1996"/>
      <c r="N274" s="1996">
        <f t="shared" si="91"/>
        <v>604.74</v>
      </c>
      <c r="O274" s="1996">
        <v>468.7</v>
      </c>
      <c r="P274" s="2076">
        <f t="shared" si="92"/>
        <v>0.77504382048483644</v>
      </c>
      <c r="Q274" s="1996">
        <v>136.04</v>
      </c>
      <c r="R274" s="2076">
        <f t="shared" si="93"/>
        <v>0.22495617951516353</v>
      </c>
      <c r="S274" s="2035">
        <f t="shared" si="89"/>
        <v>5.4415999999999993</v>
      </c>
      <c r="T274" s="2036"/>
      <c r="U274" s="1996">
        <f t="shared" si="90"/>
        <v>0</v>
      </c>
      <c r="V274" s="1996">
        <f>L274-W274</f>
        <v>0</v>
      </c>
      <c r="W274" s="1996">
        <f>X274+AC274+AH274+AM274+AO274+AR274</f>
        <v>943</v>
      </c>
      <c r="X274" s="2000">
        <v>943</v>
      </c>
      <c r="Y274" s="2013">
        <v>616033</v>
      </c>
      <c r="Z274" s="2002">
        <v>42427</v>
      </c>
      <c r="AA274" s="2069" t="s">
        <v>104</v>
      </c>
      <c r="AB274" s="2086"/>
    </row>
    <row r="275" spans="1:28" s="1956" customFormat="1" x14ac:dyDescent="0.2">
      <c r="A275" s="2089">
        <v>2016017</v>
      </c>
      <c r="B275" s="1955"/>
      <c r="C275" s="1955">
        <v>566716</v>
      </c>
      <c r="D275" s="1956" t="s">
        <v>26</v>
      </c>
      <c r="E275" s="1956">
        <v>1</v>
      </c>
      <c r="F275" s="1956">
        <v>7</v>
      </c>
      <c r="G275" s="1956">
        <v>6</v>
      </c>
      <c r="H275" s="1956">
        <v>1</v>
      </c>
      <c r="I275" s="2012">
        <v>1</v>
      </c>
      <c r="J275" s="2012">
        <v>1</v>
      </c>
      <c r="K275" s="2012"/>
      <c r="L275" s="1996">
        <v>1570</v>
      </c>
      <c r="M275" s="1996"/>
      <c r="N275" s="1996">
        <f t="shared" si="91"/>
        <v>1089.46</v>
      </c>
      <c r="O275" s="1996">
        <v>808.83</v>
      </c>
      <c r="P275" s="2076">
        <f t="shared" si="92"/>
        <v>0.74241367282874082</v>
      </c>
      <c r="Q275" s="1996">
        <v>280.63</v>
      </c>
      <c r="R275" s="2076">
        <f t="shared" si="93"/>
        <v>0.25758632717125912</v>
      </c>
      <c r="S275" s="2035">
        <f>Q275/$S$1</f>
        <v>11.225199999999999</v>
      </c>
      <c r="T275" s="2036"/>
      <c r="U275" s="1996">
        <f t="shared" si="90"/>
        <v>0</v>
      </c>
      <c r="V275" s="1996">
        <f>L275-W275</f>
        <v>0</v>
      </c>
      <c r="W275" s="1996">
        <f>X275+AC275+AH275+AM275+AO275+AR275</f>
        <v>1570</v>
      </c>
      <c r="X275" s="2000">
        <v>1570</v>
      </c>
      <c r="Y275" s="2013">
        <v>616034</v>
      </c>
      <c r="Z275" s="2002">
        <v>42396</v>
      </c>
      <c r="AA275" s="2069" t="s">
        <v>104</v>
      </c>
      <c r="AB275" s="2086"/>
    </row>
    <row r="276" spans="1:28" s="1956" customFormat="1" x14ac:dyDescent="0.2">
      <c r="A276" s="2089">
        <v>2016018</v>
      </c>
      <c r="B276" s="1955"/>
      <c r="C276" s="1955" t="s">
        <v>626</v>
      </c>
      <c r="D276" s="1956" t="s">
        <v>26</v>
      </c>
      <c r="E276" s="1956">
        <v>10</v>
      </c>
      <c r="F276" s="1956">
        <f>E276*9</f>
        <v>90</v>
      </c>
      <c r="G276" s="1956">
        <f>E276*6</f>
        <v>60</v>
      </c>
      <c r="H276" s="1956">
        <f>E276*3</f>
        <v>30</v>
      </c>
      <c r="I276" s="2012">
        <v>1</v>
      </c>
      <c r="J276" s="2012">
        <v>1</v>
      </c>
      <c r="K276" s="2012"/>
      <c r="L276" s="1996">
        <v>26370</v>
      </c>
      <c r="M276" s="1996"/>
      <c r="N276" s="1996">
        <f t="shared" si="91"/>
        <v>19419.559999999998</v>
      </c>
      <c r="O276" s="1996">
        <v>15202.48</v>
      </c>
      <c r="P276" s="2076">
        <f t="shared" si="92"/>
        <v>0.78284368955836292</v>
      </c>
      <c r="Q276" s="1996">
        <v>4217.08</v>
      </c>
      <c r="R276" s="2076">
        <f t="shared" si="93"/>
        <v>0.21715631044163722</v>
      </c>
      <c r="S276" s="2035">
        <f t="shared" ref="S276:S342" si="94">Q276/$S$1</f>
        <v>168.6832</v>
      </c>
      <c r="T276" s="2036"/>
      <c r="U276" s="1996">
        <f t="shared" si="90"/>
        <v>0</v>
      </c>
      <c r="V276" s="1996">
        <f t="shared" si="84"/>
        <v>0</v>
      </c>
      <c r="W276" s="1996">
        <f t="shared" si="85"/>
        <v>26370</v>
      </c>
      <c r="X276" s="2000">
        <v>26370</v>
      </c>
      <c r="Y276" s="2013">
        <v>616035</v>
      </c>
      <c r="Z276" s="2002">
        <v>42401</v>
      </c>
      <c r="AA276" s="2069" t="s">
        <v>104</v>
      </c>
      <c r="AB276" s="2086"/>
    </row>
    <row r="277" spans="1:28" s="1956" customFormat="1" x14ac:dyDescent="0.2">
      <c r="A277" s="2089">
        <v>2016019</v>
      </c>
      <c r="B277" s="1955"/>
      <c r="C277" s="1955">
        <v>559016</v>
      </c>
      <c r="D277" s="1956" t="s">
        <v>26</v>
      </c>
      <c r="E277" s="1956">
        <v>1</v>
      </c>
      <c r="F277" s="1956">
        <v>8</v>
      </c>
      <c r="G277" s="1956">
        <v>5</v>
      </c>
      <c r="H277" s="1956">
        <v>3</v>
      </c>
      <c r="I277" s="2012">
        <v>1</v>
      </c>
      <c r="J277" s="2012">
        <v>1</v>
      </c>
      <c r="K277" s="2012"/>
      <c r="L277" s="1996">
        <v>2450</v>
      </c>
      <c r="M277" s="1996"/>
      <c r="N277" s="1996">
        <f t="shared" si="91"/>
        <v>1628.48</v>
      </c>
      <c r="O277" s="1996">
        <v>1277.6500000000001</v>
      </c>
      <c r="P277" s="2076">
        <f t="shared" si="92"/>
        <v>0.78456597563371988</v>
      </c>
      <c r="Q277" s="1996">
        <v>350.83</v>
      </c>
      <c r="R277" s="2076">
        <f t="shared" si="93"/>
        <v>0.2154340243662802</v>
      </c>
      <c r="S277" s="2035">
        <f t="shared" si="94"/>
        <v>14.033199999999999</v>
      </c>
      <c r="T277" s="2036"/>
      <c r="U277" s="1996">
        <f t="shared" si="90"/>
        <v>0</v>
      </c>
      <c r="V277" s="1996">
        <f t="shared" si="84"/>
        <v>0</v>
      </c>
      <c r="W277" s="1996">
        <f t="shared" si="85"/>
        <v>2450</v>
      </c>
      <c r="X277" s="2000">
        <v>2450</v>
      </c>
      <c r="Y277" s="2013">
        <v>616036</v>
      </c>
      <c r="Z277" s="2002">
        <v>42401</v>
      </c>
      <c r="AA277" s="2069" t="s">
        <v>104</v>
      </c>
      <c r="AB277" s="2086"/>
    </row>
    <row r="278" spans="1:28" s="1956" customFormat="1" x14ac:dyDescent="0.2">
      <c r="A278" s="2089">
        <v>2016020</v>
      </c>
      <c r="B278" s="1955"/>
      <c r="C278" s="1955" t="s">
        <v>635</v>
      </c>
      <c r="D278" s="1956" t="s">
        <v>26</v>
      </c>
      <c r="E278" s="1956">
        <v>0</v>
      </c>
      <c r="F278" s="1956">
        <v>0</v>
      </c>
      <c r="G278" s="1956">
        <v>0</v>
      </c>
      <c r="H278" s="1956">
        <v>0</v>
      </c>
      <c r="I278" s="2012">
        <v>1</v>
      </c>
      <c r="J278" s="2012">
        <v>1</v>
      </c>
      <c r="K278" s="2012"/>
      <c r="L278" s="1996">
        <v>34.64</v>
      </c>
      <c r="M278" s="1996"/>
      <c r="N278" s="1996">
        <f t="shared" si="91"/>
        <v>17.32</v>
      </c>
      <c r="O278" s="1996">
        <v>17.32</v>
      </c>
      <c r="P278" s="2076">
        <f t="shared" si="92"/>
        <v>1</v>
      </c>
      <c r="Q278" s="1996">
        <v>0</v>
      </c>
      <c r="R278" s="1956">
        <f t="shared" si="93"/>
        <v>0</v>
      </c>
      <c r="S278" s="2035">
        <f t="shared" si="94"/>
        <v>0</v>
      </c>
      <c r="T278" s="2036"/>
      <c r="U278" s="1996">
        <f t="shared" si="90"/>
        <v>0</v>
      </c>
      <c r="V278" s="1996">
        <f t="shared" si="84"/>
        <v>0</v>
      </c>
      <c r="W278" s="1996">
        <f t="shared" si="85"/>
        <v>34.64</v>
      </c>
      <c r="X278" s="2000">
        <v>34.64</v>
      </c>
      <c r="Y278" s="2013">
        <v>616488</v>
      </c>
      <c r="Z278" s="2002">
        <v>42660</v>
      </c>
      <c r="AA278" s="2069" t="s">
        <v>104</v>
      </c>
      <c r="AB278" s="2086"/>
    </row>
    <row r="279" spans="1:28" s="1956" customFormat="1" x14ac:dyDescent="0.2">
      <c r="A279" s="2089">
        <v>2016021</v>
      </c>
      <c r="B279" s="1955"/>
      <c r="C279" s="1955" t="s">
        <v>649</v>
      </c>
      <c r="D279" s="1956" t="s">
        <v>26</v>
      </c>
      <c r="E279" s="1956">
        <v>1</v>
      </c>
      <c r="F279" s="1956">
        <v>12</v>
      </c>
      <c r="G279" s="1956">
        <v>7</v>
      </c>
      <c r="H279" s="1956">
        <v>3</v>
      </c>
      <c r="I279" s="2012">
        <v>1</v>
      </c>
      <c r="J279" s="2012">
        <v>1</v>
      </c>
      <c r="K279" s="2012"/>
      <c r="L279" s="1996">
        <v>3746</v>
      </c>
      <c r="M279" s="1996"/>
      <c r="N279" s="1996">
        <f t="shared" si="91"/>
        <v>2064.85</v>
      </c>
      <c r="O279" s="1996">
        <v>1644.85</v>
      </c>
      <c r="P279" s="2076">
        <f t="shared" si="92"/>
        <v>0.79659539433857185</v>
      </c>
      <c r="Q279" s="1996">
        <v>420</v>
      </c>
      <c r="R279" s="2076">
        <f>Q279/N279</f>
        <v>0.20340460566142821</v>
      </c>
      <c r="S279" s="2035">
        <f>Q279/$S$1</f>
        <v>16.8</v>
      </c>
      <c r="T279" s="2036"/>
      <c r="U279" s="1996">
        <f t="shared" si="90"/>
        <v>0</v>
      </c>
      <c r="V279" s="1996">
        <f t="shared" si="84"/>
        <v>0</v>
      </c>
      <c r="W279" s="1996">
        <f t="shared" si="85"/>
        <v>3746</v>
      </c>
      <c r="X279" s="2000">
        <v>3746</v>
      </c>
      <c r="Y279" s="2013">
        <v>616041</v>
      </c>
      <c r="Z279" s="2002">
        <v>42410</v>
      </c>
      <c r="AA279" s="2069" t="s">
        <v>104</v>
      </c>
      <c r="AB279" s="2086"/>
    </row>
    <row r="280" spans="1:28" s="1956" customFormat="1" x14ac:dyDescent="0.2">
      <c r="A280" s="2089">
        <v>2016022</v>
      </c>
      <c r="B280" s="1955"/>
      <c r="C280" s="1955">
        <v>559416</v>
      </c>
      <c r="D280" s="1956" t="s">
        <v>26</v>
      </c>
      <c r="E280" s="1956">
        <v>1</v>
      </c>
      <c r="F280" s="1956">
        <v>8</v>
      </c>
      <c r="G280" s="1956">
        <v>4</v>
      </c>
      <c r="H280" s="1956">
        <v>5</v>
      </c>
      <c r="I280" s="2012">
        <v>1</v>
      </c>
      <c r="J280" s="2012">
        <v>1</v>
      </c>
      <c r="K280" s="2012"/>
      <c r="L280" s="1996">
        <v>4521</v>
      </c>
      <c r="M280" s="1996"/>
      <c r="N280" s="1996">
        <f t="shared" si="91"/>
        <v>2639.51</v>
      </c>
      <c r="O280" s="1996">
        <v>2097.0100000000002</v>
      </c>
      <c r="P280" s="2076">
        <f t="shared" si="92"/>
        <v>0.79446942803777976</v>
      </c>
      <c r="Q280" s="1996">
        <v>542.5</v>
      </c>
      <c r="R280" s="2076">
        <f>Q280/N280</f>
        <v>0.20553057196222024</v>
      </c>
      <c r="S280" s="2035">
        <f t="shared" si="94"/>
        <v>21.7</v>
      </c>
      <c r="T280" s="2036"/>
      <c r="U280" s="1996">
        <f t="shared" si="90"/>
        <v>0</v>
      </c>
      <c r="V280" s="1996">
        <f t="shared" si="84"/>
        <v>0</v>
      </c>
      <c r="W280" s="1996">
        <f t="shared" si="85"/>
        <v>4521</v>
      </c>
      <c r="X280" s="2000">
        <v>4521</v>
      </c>
      <c r="Y280" s="2013">
        <v>616037</v>
      </c>
      <c r="Z280" s="2002">
        <v>42410</v>
      </c>
      <c r="AA280" s="2069" t="s">
        <v>104</v>
      </c>
      <c r="AB280" s="2086"/>
    </row>
    <row r="281" spans="1:28" s="1956" customFormat="1" x14ac:dyDescent="0.2">
      <c r="A281" s="2089">
        <v>2016023</v>
      </c>
      <c r="B281" s="1955"/>
      <c r="C281" s="1955">
        <v>121491</v>
      </c>
      <c r="D281" s="1956" t="s">
        <v>497</v>
      </c>
      <c r="E281" s="1956">
        <v>0</v>
      </c>
      <c r="F281" s="1956">
        <v>1</v>
      </c>
      <c r="G281" s="1956">
        <v>0</v>
      </c>
      <c r="H281" s="1956">
        <v>2</v>
      </c>
      <c r="I281" s="2012">
        <v>1</v>
      </c>
      <c r="J281" s="2012">
        <v>1</v>
      </c>
      <c r="K281" s="2012"/>
      <c r="L281" s="1996">
        <v>1000</v>
      </c>
      <c r="M281" s="1996"/>
      <c r="N281" s="1996">
        <f t="shared" si="91"/>
        <v>710.18</v>
      </c>
      <c r="O281" s="1996">
        <v>563.51</v>
      </c>
      <c r="P281" s="2076">
        <f t="shared" si="92"/>
        <v>0.79347489368892399</v>
      </c>
      <c r="Q281" s="1996">
        <v>146.66999999999999</v>
      </c>
      <c r="R281" s="2076">
        <f>Q281/N281</f>
        <v>0.20652510631107607</v>
      </c>
      <c r="S281" s="2035">
        <f t="shared" si="94"/>
        <v>5.8667999999999996</v>
      </c>
      <c r="T281" s="2036"/>
      <c r="U281" s="1996">
        <f t="shared" si="90"/>
        <v>0</v>
      </c>
      <c r="V281" s="1996">
        <f t="shared" si="84"/>
        <v>0</v>
      </c>
      <c r="W281" s="1996">
        <f t="shared" si="85"/>
        <v>1000</v>
      </c>
      <c r="X281" s="2000">
        <v>1000</v>
      </c>
      <c r="Y281" s="2013">
        <v>616102</v>
      </c>
      <c r="Z281" s="2002">
        <v>42445</v>
      </c>
      <c r="AA281" s="2069" t="s">
        <v>104</v>
      </c>
      <c r="AB281" s="2086"/>
    </row>
    <row r="282" spans="1:28" s="1956" customFormat="1" x14ac:dyDescent="0.2">
      <c r="A282" s="2089">
        <v>2016024</v>
      </c>
      <c r="B282" s="1955"/>
      <c r="C282" s="1955" t="s">
        <v>642</v>
      </c>
      <c r="D282" s="1956" t="s">
        <v>26</v>
      </c>
      <c r="E282" s="1956">
        <v>1</v>
      </c>
      <c r="F282" s="1956">
        <v>3</v>
      </c>
      <c r="G282" s="1956">
        <v>1</v>
      </c>
      <c r="H282" s="1956">
        <v>2</v>
      </c>
      <c r="I282" s="2012">
        <v>1</v>
      </c>
      <c r="J282" s="2012">
        <v>1</v>
      </c>
      <c r="K282" s="2012"/>
      <c r="L282" s="1996">
        <v>1464</v>
      </c>
      <c r="M282" s="1996"/>
      <c r="N282" s="1996">
        <f t="shared" si="91"/>
        <v>1019.64</v>
      </c>
      <c r="O282" s="1996">
        <v>730.89</v>
      </c>
      <c r="P282" s="2076">
        <f t="shared" si="92"/>
        <v>0.71681181593503585</v>
      </c>
      <c r="Q282" s="1996">
        <v>288.75</v>
      </c>
      <c r="R282" s="2076">
        <f>Q282/N282</f>
        <v>0.2831881840649641</v>
      </c>
      <c r="S282" s="2035">
        <f t="shared" si="94"/>
        <v>11.55</v>
      </c>
      <c r="T282" s="2036"/>
      <c r="U282" s="1996">
        <f t="shared" si="90"/>
        <v>0</v>
      </c>
      <c r="V282" s="1996">
        <f t="shared" si="84"/>
        <v>0</v>
      </c>
      <c r="W282" s="1996">
        <f t="shared" si="85"/>
        <v>1464</v>
      </c>
      <c r="X282" s="2000">
        <v>1464</v>
      </c>
      <c r="Y282" s="2013">
        <v>616042</v>
      </c>
      <c r="Z282" s="2002">
        <v>42410</v>
      </c>
      <c r="AA282" s="2069" t="s">
        <v>104</v>
      </c>
      <c r="AB282" s="2086"/>
    </row>
    <row r="283" spans="1:28" s="1956" customFormat="1" x14ac:dyDescent="0.2">
      <c r="A283" s="2089">
        <v>2016025</v>
      </c>
      <c r="B283" s="1955"/>
      <c r="C283" s="1955" t="s">
        <v>643</v>
      </c>
      <c r="D283" s="1956" t="s">
        <v>26</v>
      </c>
      <c r="E283" s="1956">
        <v>0</v>
      </c>
      <c r="F283" s="1956">
        <v>0</v>
      </c>
      <c r="G283" s="1956">
        <v>0</v>
      </c>
      <c r="H283" s="1956">
        <v>0</v>
      </c>
      <c r="I283" s="2012">
        <v>1</v>
      </c>
      <c r="J283" s="2012">
        <v>1</v>
      </c>
      <c r="K283" s="2012"/>
      <c r="L283" s="1996">
        <v>159.4</v>
      </c>
      <c r="M283" s="1996"/>
      <c r="N283" s="1996">
        <f t="shared" ref="N283:N368" si="95">O283+Q283</f>
        <v>79.2</v>
      </c>
      <c r="O283" s="1996">
        <v>79.2</v>
      </c>
      <c r="P283" s="2076">
        <f>O283/N283</f>
        <v>1</v>
      </c>
      <c r="Q283" s="1996">
        <v>0</v>
      </c>
      <c r="R283" s="2076">
        <f>Q283/N283</f>
        <v>0</v>
      </c>
      <c r="S283" s="2035">
        <f t="shared" si="94"/>
        <v>0</v>
      </c>
      <c r="T283" s="2036"/>
      <c r="U283" s="1996">
        <f t="shared" si="90"/>
        <v>0</v>
      </c>
      <c r="V283" s="1996">
        <f t="shared" si="84"/>
        <v>0</v>
      </c>
      <c r="W283" s="1996">
        <f t="shared" si="85"/>
        <v>159.4</v>
      </c>
      <c r="X283" s="2000">
        <v>159.4</v>
      </c>
      <c r="Y283" s="2013">
        <v>616038</v>
      </c>
      <c r="Z283" s="2002">
        <v>42410</v>
      </c>
      <c r="AA283" s="2069" t="s">
        <v>104</v>
      </c>
      <c r="AB283" s="2086"/>
    </row>
    <row r="284" spans="1:28" s="1956" customFormat="1" x14ac:dyDescent="0.2">
      <c r="A284" s="2093">
        <v>2016026</v>
      </c>
      <c r="B284" s="1955"/>
      <c r="C284" s="1955" t="s">
        <v>646</v>
      </c>
      <c r="D284" s="1956" t="s">
        <v>647</v>
      </c>
      <c r="E284" s="1956">
        <v>1</v>
      </c>
      <c r="F284" s="1956">
        <v>8</v>
      </c>
      <c r="G284" s="1956">
        <v>5</v>
      </c>
      <c r="H284" s="1956">
        <v>3</v>
      </c>
      <c r="I284" s="2012">
        <v>1</v>
      </c>
      <c r="J284" s="2012">
        <v>1</v>
      </c>
      <c r="K284" s="2012"/>
      <c r="L284" s="1996">
        <v>3159.56</v>
      </c>
      <c r="M284" s="1996"/>
      <c r="N284" s="1996">
        <f t="shared" si="95"/>
        <v>0</v>
      </c>
      <c r="O284" s="1996">
        <v>0</v>
      </c>
      <c r="P284" s="2076"/>
      <c r="Q284" s="1996">
        <v>0</v>
      </c>
      <c r="R284" s="2076"/>
      <c r="S284" s="2035">
        <f t="shared" si="94"/>
        <v>0</v>
      </c>
      <c r="T284" s="2036"/>
      <c r="U284" s="1996">
        <f t="shared" si="90"/>
        <v>0</v>
      </c>
      <c r="V284" s="1996">
        <f t="shared" si="84"/>
        <v>0</v>
      </c>
      <c r="W284" s="1996">
        <f t="shared" si="85"/>
        <v>3159.56</v>
      </c>
      <c r="X284" s="2000">
        <v>3159.56</v>
      </c>
      <c r="Y284" s="2013">
        <v>616106</v>
      </c>
      <c r="Z284" s="2002">
        <v>42445</v>
      </c>
      <c r="AA284" s="2069" t="s">
        <v>104</v>
      </c>
      <c r="AB284" s="2086"/>
    </row>
    <row r="285" spans="1:28" s="1956" customFormat="1" x14ac:dyDescent="0.2">
      <c r="A285" s="2089">
        <v>2016027</v>
      </c>
      <c r="B285" s="1955"/>
      <c r="C285" s="1955">
        <v>492216</v>
      </c>
      <c r="D285" s="1956" t="s">
        <v>26</v>
      </c>
      <c r="E285" s="1956">
        <v>1</v>
      </c>
      <c r="F285" s="1956">
        <v>7</v>
      </c>
      <c r="G285" s="1956">
        <v>3</v>
      </c>
      <c r="H285" s="1956">
        <v>5</v>
      </c>
      <c r="I285" s="2012">
        <v>1</v>
      </c>
      <c r="J285" s="2012">
        <v>1</v>
      </c>
      <c r="K285" s="2012"/>
      <c r="L285" s="1996">
        <v>2736</v>
      </c>
      <c r="M285" s="1996"/>
      <c r="N285" s="1996">
        <f t="shared" si="95"/>
        <v>1916.769</v>
      </c>
      <c r="O285" s="1996">
        <v>1502.1890000000001</v>
      </c>
      <c r="P285" s="2076">
        <f t="shared" ref="P285:P290" si="96">O285/N285</f>
        <v>0.7837089393661939</v>
      </c>
      <c r="Q285" s="1996">
        <v>414.58</v>
      </c>
      <c r="R285" s="2076">
        <f t="shared" ref="R285:R290" si="97">Q285/N285</f>
        <v>0.21629106063380615</v>
      </c>
      <c r="S285" s="2035">
        <f t="shared" si="94"/>
        <v>16.583199999999998</v>
      </c>
      <c r="T285" s="2036"/>
      <c r="U285" s="1996">
        <f t="shared" si="90"/>
        <v>0</v>
      </c>
      <c r="V285" s="1996">
        <f t="shared" si="84"/>
        <v>0</v>
      </c>
      <c r="W285" s="1996">
        <f t="shared" si="85"/>
        <v>2736</v>
      </c>
      <c r="X285" s="2000">
        <v>2736</v>
      </c>
      <c r="Y285" s="2013">
        <v>616043</v>
      </c>
      <c r="Z285" s="2002">
        <v>42410</v>
      </c>
      <c r="AA285" s="2069" t="s">
        <v>104</v>
      </c>
      <c r="AB285" s="2086"/>
    </row>
    <row r="286" spans="1:28" s="1956" customFormat="1" x14ac:dyDescent="0.2">
      <c r="A286" s="2089">
        <v>2016028</v>
      </c>
      <c r="B286" s="1955"/>
      <c r="C286" s="1955" t="s">
        <v>648</v>
      </c>
      <c r="D286" s="1956" t="s">
        <v>26</v>
      </c>
      <c r="E286" s="1956">
        <v>1</v>
      </c>
      <c r="F286" s="1956">
        <v>10</v>
      </c>
      <c r="G286" s="1956">
        <v>6</v>
      </c>
      <c r="H286" s="1956">
        <v>3</v>
      </c>
      <c r="I286" s="2012">
        <v>1</v>
      </c>
      <c r="J286" s="2012">
        <v>1</v>
      </c>
      <c r="K286" s="2012"/>
      <c r="L286" s="1996">
        <v>4422</v>
      </c>
      <c r="M286" s="1996"/>
      <c r="N286" s="1996">
        <f t="shared" si="95"/>
        <v>2272.29</v>
      </c>
      <c r="O286" s="1996">
        <v>1861.46</v>
      </c>
      <c r="P286" s="2076">
        <f t="shared" si="96"/>
        <v>0.81920001408270959</v>
      </c>
      <c r="Q286" s="1996">
        <v>410.83</v>
      </c>
      <c r="R286" s="2076">
        <f t="shared" si="97"/>
        <v>0.18079998591729049</v>
      </c>
      <c r="S286" s="2035">
        <f t="shared" si="94"/>
        <v>16.433199999999999</v>
      </c>
      <c r="T286" s="2036"/>
      <c r="U286" s="1996">
        <f t="shared" si="90"/>
        <v>0</v>
      </c>
      <c r="V286" s="1996">
        <f t="shared" si="84"/>
        <v>0</v>
      </c>
      <c r="W286" s="1996">
        <f t="shared" si="85"/>
        <v>4422</v>
      </c>
      <c r="X286" s="2000">
        <v>4422</v>
      </c>
      <c r="Y286" s="2013">
        <v>616044</v>
      </c>
      <c r="Z286" s="2002">
        <v>42410</v>
      </c>
      <c r="AA286" s="2069" t="s">
        <v>104</v>
      </c>
      <c r="AB286" s="2086"/>
    </row>
    <row r="287" spans="1:28" s="1956" customFormat="1" x14ac:dyDescent="0.2">
      <c r="A287" s="2089">
        <v>2016029</v>
      </c>
      <c r="B287" s="1955"/>
      <c r="C287" s="1955" t="s">
        <v>650</v>
      </c>
      <c r="D287" s="1956" t="s">
        <v>26</v>
      </c>
      <c r="E287" s="1956">
        <v>1</v>
      </c>
      <c r="F287" s="1956">
        <v>12</v>
      </c>
      <c r="G287" s="1956">
        <v>7</v>
      </c>
      <c r="H287" s="1956">
        <v>3</v>
      </c>
      <c r="I287" s="2012">
        <v>1</v>
      </c>
      <c r="J287" s="2012">
        <v>1</v>
      </c>
      <c r="K287" s="2012"/>
      <c r="L287" s="1996">
        <v>3746</v>
      </c>
      <c r="M287" s="1996"/>
      <c r="N287" s="1996">
        <f t="shared" si="95"/>
        <v>2064.85</v>
      </c>
      <c r="O287" s="1996">
        <v>1644.85</v>
      </c>
      <c r="P287" s="2076">
        <f t="shared" si="96"/>
        <v>0.79659539433857185</v>
      </c>
      <c r="Q287" s="1996">
        <v>420</v>
      </c>
      <c r="R287" s="2076">
        <f t="shared" si="97"/>
        <v>0.20340460566142821</v>
      </c>
      <c r="S287" s="2035">
        <f t="shared" si="94"/>
        <v>16.8</v>
      </c>
      <c r="T287" s="2036"/>
      <c r="U287" s="1996">
        <f t="shared" si="90"/>
        <v>0</v>
      </c>
      <c r="V287" s="1996">
        <f t="shared" si="84"/>
        <v>0</v>
      </c>
      <c r="W287" s="1996">
        <f t="shared" si="85"/>
        <v>3746</v>
      </c>
      <c r="X287" s="2000">
        <v>3746</v>
      </c>
      <c r="Y287" s="2013">
        <v>616045</v>
      </c>
      <c r="Z287" s="2002">
        <v>42410</v>
      </c>
      <c r="AA287" s="2069" t="s">
        <v>104</v>
      </c>
      <c r="AB287" s="2086"/>
    </row>
    <row r="288" spans="1:28" s="1956" customFormat="1" x14ac:dyDescent="0.2">
      <c r="A288" s="2089">
        <v>2016030</v>
      </c>
      <c r="B288" s="1955"/>
      <c r="C288" s="1955" t="s">
        <v>651</v>
      </c>
      <c r="D288" s="1956" t="s">
        <v>26</v>
      </c>
      <c r="E288" s="1956">
        <v>1</v>
      </c>
      <c r="F288" s="1956">
        <v>12</v>
      </c>
      <c r="G288" s="1956">
        <v>7</v>
      </c>
      <c r="H288" s="1956">
        <v>3</v>
      </c>
      <c r="I288" s="2012">
        <v>1</v>
      </c>
      <c r="J288" s="2012">
        <v>1</v>
      </c>
      <c r="K288" s="2012"/>
      <c r="L288" s="1996">
        <v>3746</v>
      </c>
      <c r="M288" s="1996"/>
      <c r="N288" s="1996">
        <f t="shared" si="95"/>
        <v>2064.85</v>
      </c>
      <c r="O288" s="1996">
        <v>1644.85</v>
      </c>
      <c r="P288" s="2076">
        <f t="shared" si="96"/>
        <v>0.79659539433857185</v>
      </c>
      <c r="Q288" s="1996">
        <v>420</v>
      </c>
      <c r="R288" s="2076">
        <f t="shared" si="97"/>
        <v>0.20340460566142821</v>
      </c>
      <c r="S288" s="2035">
        <f t="shared" si="94"/>
        <v>16.8</v>
      </c>
      <c r="T288" s="2036"/>
      <c r="U288" s="1996">
        <f t="shared" si="90"/>
        <v>0</v>
      </c>
      <c r="V288" s="1996">
        <f t="shared" si="84"/>
        <v>0</v>
      </c>
      <c r="W288" s="1996">
        <f t="shared" si="85"/>
        <v>3746</v>
      </c>
      <c r="X288" s="2000">
        <v>3746</v>
      </c>
      <c r="Y288" s="2013">
        <v>616046</v>
      </c>
      <c r="Z288" s="2002">
        <v>42410</v>
      </c>
      <c r="AA288" s="2069" t="s">
        <v>104</v>
      </c>
      <c r="AB288" s="2086"/>
    </row>
    <row r="289" spans="1:28" s="1956" customFormat="1" x14ac:dyDescent="0.2">
      <c r="A289" s="2089">
        <v>2016031</v>
      </c>
      <c r="B289" s="1955"/>
      <c r="C289" s="1955">
        <v>556016</v>
      </c>
      <c r="D289" s="1956" t="s">
        <v>26</v>
      </c>
      <c r="E289" s="1956">
        <v>1</v>
      </c>
      <c r="F289" s="1956">
        <v>10</v>
      </c>
      <c r="G289" s="1956">
        <v>5</v>
      </c>
      <c r="H289" s="1956">
        <v>3</v>
      </c>
      <c r="I289" s="2012">
        <v>1</v>
      </c>
      <c r="J289" s="2012">
        <v>1</v>
      </c>
      <c r="K289" s="2012"/>
      <c r="L289" s="1996">
        <v>2007</v>
      </c>
      <c r="M289" s="1996"/>
      <c r="N289" s="1996">
        <f t="shared" si="95"/>
        <v>1483.46</v>
      </c>
      <c r="O289" s="1996">
        <v>1128.04</v>
      </c>
      <c r="P289" s="2076">
        <f t="shared" si="96"/>
        <v>0.7604114704811723</v>
      </c>
      <c r="Q289" s="1996">
        <v>355.42</v>
      </c>
      <c r="R289" s="2076">
        <f t="shared" si="97"/>
        <v>0.23958852951882761</v>
      </c>
      <c r="S289" s="2035">
        <f t="shared" si="94"/>
        <v>14.216800000000001</v>
      </c>
      <c r="T289" s="2036"/>
      <c r="U289" s="1996">
        <f t="shared" ref="U289:U322" si="98">((1-I289)*O289)+((1-J289)*Q289)</f>
        <v>0</v>
      </c>
      <c r="V289" s="1996">
        <f t="shared" si="84"/>
        <v>0</v>
      </c>
      <c r="W289" s="1996">
        <f t="shared" si="85"/>
        <v>2007</v>
      </c>
      <c r="X289" s="2000">
        <v>2007</v>
      </c>
      <c r="Y289" s="2013">
        <v>616047</v>
      </c>
      <c r="Z289" s="2002">
        <v>42410</v>
      </c>
      <c r="AA289" s="2069" t="s">
        <v>104</v>
      </c>
      <c r="AB289" s="2086"/>
    </row>
    <row r="290" spans="1:28" s="1956" customFormat="1" x14ac:dyDescent="0.2">
      <c r="A290" s="2089">
        <v>2016032</v>
      </c>
      <c r="B290" s="1955"/>
      <c r="C290" s="1955">
        <v>557216</v>
      </c>
      <c r="D290" s="1956" t="s">
        <v>26</v>
      </c>
      <c r="E290" s="1956">
        <v>1</v>
      </c>
      <c r="F290" s="1956">
        <v>8</v>
      </c>
      <c r="G290" s="1956">
        <v>4</v>
      </c>
      <c r="H290" s="1956">
        <v>5</v>
      </c>
      <c r="I290" s="2012">
        <v>1</v>
      </c>
      <c r="J290" s="2012">
        <v>1</v>
      </c>
      <c r="K290" s="2012"/>
      <c r="L290" s="1996">
        <v>3174</v>
      </c>
      <c r="M290" s="1996"/>
      <c r="N290" s="1996">
        <f t="shared" si="95"/>
        <v>2124.84</v>
      </c>
      <c r="O290" s="1996">
        <v>1674.84</v>
      </c>
      <c r="P290" s="2076">
        <f t="shared" si="96"/>
        <v>0.78821934828034101</v>
      </c>
      <c r="Q290" s="1996">
        <v>450</v>
      </c>
      <c r="R290" s="2076">
        <f t="shared" si="97"/>
        <v>0.21178065171965887</v>
      </c>
      <c r="S290" s="2035">
        <f t="shared" si="94"/>
        <v>18</v>
      </c>
      <c r="T290" s="2036"/>
      <c r="U290" s="1996">
        <f t="shared" si="98"/>
        <v>0</v>
      </c>
      <c r="V290" s="1996">
        <f t="shared" si="84"/>
        <v>0</v>
      </c>
      <c r="W290" s="1996">
        <f t="shared" si="85"/>
        <v>3174</v>
      </c>
      <c r="X290" s="2000">
        <v>3174</v>
      </c>
      <c r="Y290" s="2013">
        <v>616054</v>
      </c>
      <c r="Z290" s="2002">
        <v>42419</v>
      </c>
      <c r="AA290" s="2069" t="s">
        <v>104</v>
      </c>
      <c r="AB290" s="2086"/>
    </row>
    <row r="291" spans="1:28" s="1956" customFormat="1" x14ac:dyDescent="0.2">
      <c r="A291" s="2093" t="s">
        <v>892</v>
      </c>
      <c r="B291" s="1955"/>
      <c r="C291" s="1955" t="s">
        <v>893</v>
      </c>
      <c r="D291" s="1956" t="s">
        <v>26</v>
      </c>
      <c r="E291" s="1956">
        <v>0</v>
      </c>
      <c r="F291" s="1956">
        <v>1</v>
      </c>
      <c r="G291" s="1956">
        <v>2</v>
      </c>
      <c r="H291" s="1956">
        <v>0</v>
      </c>
      <c r="I291" s="2012">
        <v>1</v>
      </c>
      <c r="J291" s="2012">
        <v>1</v>
      </c>
      <c r="K291" s="2012"/>
      <c r="L291" s="1996">
        <v>449</v>
      </c>
      <c r="M291" s="1996"/>
      <c r="N291" s="1996">
        <f>O291+Q291</f>
        <v>302.65999999999997</v>
      </c>
      <c r="O291" s="1996">
        <v>227.66</v>
      </c>
      <c r="P291" s="2076">
        <f>O291/N291</f>
        <v>0.75219718496002119</v>
      </c>
      <c r="Q291" s="1996">
        <v>75</v>
      </c>
      <c r="R291" s="2076">
        <f>Q291/N291</f>
        <v>0.24780281503997889</v>
      </c>
      <c r="S291" s="2035">
        <f>Q291/$S$1</f>
        <v>3</v>
      </c>
      <c r="T291" s="2036"/>
      <c r="U291" s="1996">
        <f t="shared" si="98"/>
        <v>0</v>
      </c>
      <c r="V291" s="1996">
        <f>L291-W291</f>
        <v>0</v>
      </c>
      <c r="W291" s="1996">
        <f>X291+AC291+AH291+AM291+AO291+AR291</f>
        <v>449</v>
      </c>
      <c r="X291" s="2000">
        <v>449</v>
      </c>
      <c r="Y291" s="2013">
        <v>616122</v>
      </c>
      <c r="Z291" s="2002">
        <v>42479</v>
      </c>
      <c r="AA291" s="2069" t="s">
        <v>104</v>
      </c>
      <c r="AB291" s="2086"/>
    </row>
    <row r="292" spans="1:28" s="1956" customFormat="1" x14ac:dyDescent="0.2">
      <c r="A292" s="2089">
        <v>2016033</v>
      </c>
      <c r="B292" s="1955"/>
      <c r="C292" s="1955" t="s">
        <v>660</v>
      </c>
      <c r="D292" s="1956" t="s">
        <v>202</v>
      </c>
      <c r="E292" s="1956">
        <v>0</v>
      </c>
      <c r="F292" s="1956">
        <v>6</v>
      </c>
      <c r="G292" s="1956">
        <v>2</v>
      </c>
      <c r="H292" s="1956">
        <v>0</v>
      </c>
      <c r="I292" s="2012">
        <v>1</v>
      </c>
      <c r="J292" s="2012">
        <v>1</v>
      </c>
      <c r="K292" s="2012"/>
      <c r="L292" s="1996">
        <v>1369.62</v>
      </c>
      <c r="M292" s="1996"/>
      <c r="N292" s="1996">
        <f t="shared" si="95"/>
        <v>0</v>
      </c>
      <c r="O292" s="1996">
        <v>0</v>
      </c>
      <c r="P292" s="2076"/>
      <c r="Q292" s="1996">
        <v>0</v>
      </c>
      <c r="R292" s="2076"/>
      <c r="S292" s="2035">
        <f t="shared" si="94"/>
        <v>0</v>
      </c>
      <c r="T292" s="2036"/>
      <c r="U292" s="1996">
        <f t="shared" si="98"/>
        <v>0</v>
      </c>
      <c r="V292" s="1996">
        <f t="shared" si="84"/>
        <v>0</v>
      </c>
      <c r="W292" s="1996">
        <f t="shared" si="85"/>
        <v>1369.62</v>
      </c>
      <c r="X292" s="2000">
        <v>1369.62</v>
      </c>
      <c r="Y292" s="2013">
        <v>616101</v>
      </c>
      <c r="Z292" s="2002">
        <v>42445</v>
      </c>
      <c r="AA292" s="2069" t="s">
        <v>104</v>
      </c>
      <c r="AB292" s="2086"/>
    </row>
    <row r="293" spans="1:28" s="1956" customFormat="1" x14ac:dyDescent="0.2">
      <c r="A293" s="2089">
        <v>2016034</v>
      </c>
      <c r="B293" s="1955"/>
      <c r="C293" s="1955" t="s">
        <v>667</v>
      </c>
      <c r="D293" s="1956" t="s">
        <v>497</v>
      </c>
      <c r="E293" s="1956">
        <v>1</v>
      </c>
      <c r="F293" s="1956">
        <v>4</v>
      </c>
      <c r="G293" s="1956">
        <v>2</v>
      </c>
      <c r="H293" s="1956">
        <v>2</v>
      </c>
      <c r="I293" s="2012">
        <v>1</v>
      </c>
      <c r="J293" s="2012">
        <v>1</v>
      </c>
      <c r="K293" s="2012"/>
      <c r="L293" s="1996">
        <v>1318.28</v>
      </c>
      <c r="M293" s="1996"/>
      <c r="N293" s="1996">
        <f t="shared" si="95"/>
        <v>1249</v>
      </c>
      <c r="O293" s="1996">
        <v>1008.17</v>
      </c>
      <c r="P293" s="2076">
        <f>O293/N293</f>
        <v>0.80718174539631704</v>
      </c>
      <c r="Q293" s="1996">
        <v>240.83</v>
      </c>
      <c r="R293" s="2076">
        <f>Q293/N293</f>
        <v>0.19281825460368296</v>
      </c>
      <c r="S293" s="2035">
        <f t="shared" si="94"/>
        <v>9.6332000000000004</v>
      </c>
      <c r="T293" s="2036"/>
      <c r="U293" s="1996">
        <f t="shared" si="98"/>
        <v>0</v>
      </c>
      <c r="V293" s="1996">
        <f t="shared" si="84"/>
        <v>0</v>
      </c>
      <c r="W293" s="1996">
        <f t="shared" si="85"/>
        <v>1318.28</v>
      </c>
      <c r="X293" s="2000">
        <v>1318.28</v>
      </c>
      <c r="Y293" s="2013">
        <v>616103</v>
      </c>
      <c r="Z293" s="2002">
        <v>42445</v>
      </c>
      <c r="AA293" s="2069" t="s">
        <v>104</v>
      </c>
      <c r="AB293" s="2086"/>
    </row>
    <row r="294" spans="1:28" s="1956" customFormat="1" x14ac:dyDescent="0.2">
      <c r="A294" s="2089">
        <v>2016035</v>
      </c>
      <c r="B294" s="1955"/>
      <c r="C294" s="1955" t="s">
        <v>672</v>
      </c>
      <c r="D294" s="1956" t="s">
        <v>202</v>
      </c>
      <c r="E294" s="1956">
        <v>0</v>
      </c>
      <c r="F294" s="1956">
        <v>2</v>
      </c>
      <c r="G294" s="1956">
        <v>0</v>
      </c>
      <c r="H294" s="1956">
        <v>0</v>
      </c>
      <c r="I294" s="2012">
        <v>1</v>
      </c>
      <c r="J294" s="2012">
        <v>1</v>
      </c>
      <c r="K294" s="2012"/>
      <c r="L294" s="1996">
        <v>557.38</v>
      </c>
      <c r="M294" s="1996"/>
      <c r="N294" s="1996">
        <f t="shared" si="95"/>
        <v>0</v>
      </c>
      <c r="O294" s="1996">
        <v>0</v>
      </c>
      <c r="P294" s="2076"/>
      <c r="Q294" s="1996">
        <v>0</v>
      </c>
      <c r="R294" s="2076"/>
      <c r="S294" s="2035">
        <f t="shared" si="94"/>
        <v>0</v>
      </c>
      <c r="T294" s="2036"/>
      <c r="U294" s="1996">
        <f t="shared" si="98"/>
        <v>0</v>
      </c>
      <c r="V294" s="1996">
        <f t="shared" si="84"/>
        <v>0</v>
      </c>
      <c r="W294" s="1996">
        <f t="shared" si="85"/>
        <v>557.38</v>
      </c>
      <c r="X294" s="2000">
        <v>557.38</v>
      </c>
      <c r="Y294" s="2013">
        <v>616053</v>
      </c>
      <c r="Z294" s="2002">
        <v>42419</v>
      </c>
      <c r="AA294" s="2069" t="s">
        <v>104</v>
      </c>
      <c r="AB294" s="2086"/>
    </row>
    <row r="295" spans="1:28" s="1956" customFormat="1" x14ac:dyDescent="0.2">
      <c r="A295" s="2089">
        <v>2016036</v>
      </c>
      <c r="B295" s="1955"/>
      <c r="C295" s="1955">
        <v>574316</v>
      </c>
      <c r="D295" s="1956" t="s">
        <v>26</v>
      </c>
      <c r="E295" s="1956">
        <v>1</v>
      </c>
      <c r="F295" s="1956">
        <v>7</v>
      </c>
      <c r="G295" s="1956">
        <v>5</v>
      </c>
      <c r="H295" s="1956">
        <v>2</v>
      </c>
      <c r="I295" s="2012">
        <v>1</v>
      </c>
      <c r="J295" s="2012">
        <v>1</v>
      </c>
      <c r="K295" s="2012"/>
      <c r="L295" s="1996">
        <v>1872</v>
      </c>
      <c r="M295" s="1996"/>
      <c r="N295" s="1996">
        <f t="shared" si="95"/>
        <v>1330.73</v>
      </c>
      <c r="O295" s="1996">
        <v>1020.77</v>
      </c>
      <c r="P295" s="2076">
        <f>O295/N295</f>
        <v>0.7670752143560301</v>
      </c>
      <c r="Q295" s="1996">
        <v>309.95999999999998</v>
      </c>
      <c r="R295" s="2076">
        <f>Q295/N295</f>
        <v>0.23292478564396984</v>
      </c>
      <c r="S295" s="2035">
        <f t="shared" si="94"/>
        <v>12.398399999999999</v>
      </c>
      <c r="T295" s="2036"/>
      <c r="U295" s="1996">
        <f t="shared" si="98"/>
        <v>0</v>
      </c>
      <c r="V295" s="1996">
        <f t="shared" si="84"/>
        <v>0</v>
      </c>
      <c r="W295" s="1996">
        <f t="shared" si="85"/>
        <v>1872</v>
      </c>
      <c r="X295" s="2000">
        <v>1872</v>
      </c>
      <c r="Y295" s="2013">
        <v>616055</v>
      </c>
      <c r="Z295" s="2002">
        <v>42419</v>
      </c>
      <c r="AA295" s="2069" t="s">
        <v>104</v>
      </c>
      <c r="AB295" s="2086"/>
    </row>
    <row r="296" spans="1:28" s="1956" customFormat="1" x14ac:dyDescent="0.2">
      <c r="A296" s="2089">
        <v>2016037</v>
      </c>
      <c r="B296" s="1955"/>
      <c r="C296" s="1955">
        <v>565216</v>
      </c>
      <c r="D296" s="1956" t="s">
        <v>26</v>
      </c>
      <c r="E296" s="1956">
        <v>1</v>
      </c>
      <c r="F296" s="1956">
        <v>11</v>
      </c>
      <c r="G296" s="1956">
        <v>10</v>
      </c>
      <c r="H296" s="1956">
        <v>1</v>
      </c>
      <c r="I296" s="2012">
        <v>1</v>
      </c>
      <c r="J296" s="2012">
        <v>1</v>
      </c>
      <c r="K296" s="2012"/>
      <c r="L296" s="1996">
        <v>3434</v>
      </c>
      <c r="M296" s="1996"/>
      <c r="N296" s="1996">
        <f t="shared" si="95"/>
        <v>1875.9</v>
      </c>
      <c r="O296" s="1996">
        <v>1155.27</v>
      </c>
      <c r="P296" s="2076">
        <f>O296/N296</f>
        <v>0.61584839277146963</v>
      </c>
      <c r="Q296" s="1996">
        <v>720.63</v>
      </c>
      <c r="R296" s="2076">
        <f>Q296/N296</f>
        <v>0.38415160722853031</v>
      </c>
      <c r="S296" s="2035">
        <f t="shared" si="94"/>
        <v>28.825199999999999</v>
      </c>
      <c r="T296" s="2036"/>
      <c r="U296" s="1996">
        <f t="shared" si="98"/>
        <v>0</v>
      </c>
      <c r="V296" s="1996">
        <f t="shared" si="84"/>
        <v>0</v>
      </c>
      <c r="W296" s="1996">
        <f>X296+AC296+AH296+AM296+AO296+AR296</f>
        <v>3434</v>
      </c>
      <c r="X296" s="2110">
        <v>3434</v>
      </c>
      <c r="Y296" s="2013">
        <v>616056</v>
      </c>
      <c r="Z296" s="2002">
        <v>42419</v>
      </c>
      <c r="AA296" s="2069" t="s">
        <v>104</v>
      </c>
      <c r="AB296" s="2086"/>
    </row>
    <row r="297" spans="1:28" s="1956" customFormat="1" x14ac:dyDescent="0.2">
      <c r="A297" s="2089">
        <v>2016038</v>
      </c>
      <c r="B297" s="1955"/>
      <c r="C297" s="1955" t="s">
        <v>678</v>
      </c>
      <c r="D297" s="1956" t="s">
        <v>497</v>
      </c>
      <c r="E297" s="1956">
        <v>1</v>
      </c>
      <c r="F297" s="1956">
        <v>7</v>
      </c>
      <c r="G297" s="1956">
        <v>6</v>
      </c>
      <c r="H297" s="1956">
        <v>3</v>
      </c>
      <c r="I297" s="2012">
        <v>1</v>
      </c>
      <c r="J297" s="2012">
        <v>1</v>
      </c>
      <c r="K297" s="2012"/>
      <c r="L297" s="1996">
        <v>3102.62</v>
      </c>
      <c r="M297" s="1996"/>
      <c r="N297" s="1996">
        <f t="shared" si="95"/>
        <v>0</v>
      </c>
      <c r="O297" s="1996">
        <v>0</v>
      </c>
      <c r="P297" s="2076"/>
      <c r="Q297" s="1996">
        <v>0</v>
      </c>
      <c r="R297" s="2076"/>
      <c r="S297" s="2035">
        <f t="shared" si="94"/>
        <v>0</v>
      </c>
      <c r="T297" s="2036"/>
      <c r="U297" s="1996">
        <f t="shared" si="98"/>
        <v>0</v>
      </c>
      <c r="V297" s="1996">
        <f t="shared" si="84"/>
        <v>0</v>
      </c>
      <c r="W297" s="1996">
        <f t="shared" si="85"/>
        <v>3102.62</v>
      </c>
      <c r="X297" s="2000">
        <v>3102.62</v>
      </c>
      <c r="Y297" s="2013">
        <v>616104</v>
      </c>
      <c r="Z297" s="2002">
        <v>42445</v>
      </c>
      <c r="AA297" s="2069" t="s">
        <v>104</v>
      </c>
      <c r="AB297" s="2086"/>
    </row>
    <row r="298" spans="1:28" s="1956" customFormat="1" x14ac:dyDescent="0.2">
      <c r="A298" s="2089">
        <v>2016039</v>
      </c>
      <c r="B298" s="1955"/>
      <c r="C298" s="1955" t="s">
        <v>679</v>
      </c>
      <c r="D298" s="1956" t="s">
        <v>26</v>
      </c>
      <c r="E298" s="1956">
        <v>7</v>
      </c>
      <c r="F298" s="1956">
        <f>E298*7</f>
        <v>49</v>
      </c>
      <c r="G298" s="1956">
        <f>E298*6</f>
        <v>42</v>
      </c>
      <c r="H298" s="1956">
        <f>E298*2</f>
        <v>14</v>
      </c>
      <c r="I298" s="2012">
        <v>1</v>
      </c>
      <c r="J298" s="2012">
        <v>1</v>
      </c>
      <c r="K298" s="2012"/>
      <c r="L298" s="1996">
        <v>12271</v>
      </c>
      <c r="M298" s="1996"/>
      <c r="N298" s="1996">
        <f t="shared" si="95"/>
        <v>8151.23</v>
      </c>
      <c r="O298" s="1996">
        <v>6156.13</v>
      </c>
      <c r="P298" s="2076">
        <f>O298/N298</f>
        <v>0.75523939331855439</v>
      </c>
      <c r="Q298" s="1996">
        <v>1995.1</v>
      </c>
      <c r="R298" s="2076">
        <f>Q298/N298</f>
        <v>0.24476060668144561</v>
      </c>
      <c r="S298" s="2035">
        <f t="shared" si="94"/>
        <v>79.804000000000002</v>
      </c>
      <c r="T298" s="2036"/>
      <c r="U298" s="1996">
        <f t="shared" si="98"/>
        <v>0</v>
      </c>
      <c r="V298" s="1996">
        <f t="shared" si="84"/>
        <v>0</v>
      </c>
      <c r="W298" s="1996">
        <f t="shared" si="85"/>
        <v>12271</v>
      </c>
      <c r="X298" s="2000">
        <v>12271</v>
      </c>
      <c r="Y298" s="2013">
        <v>616057</v>
      </c>
      <c r="Z298" s="2002">
        <v>42419</v>
      </c>
      <c r="AA298" s="2069" t="s">
        <v>104</v>
      </c>
      <c r="AB298" s="2086"/>
    </row>
    <row r="299" spans="1:28" s="1956" customFormat="1" x14ac:dyDescent="0.2">
      <c r="A299" s="2093" t="s">
        <v>783</v>
      </c>
      <c r="B299" s="1955"/>
      <c r="C299" s="1955" t="s">
        <v>804</v>
      </c>
      <c r="D299" s="1956" t="s">
        <v>26</v>
      </c>
      <c r="E299" s="1956">
        <v>0</v>
      </c>
      <c r="F299" s="1956">
        <v>0</v>
      </c>
      <c r="G299" s="1956">
        <v>0</v>
      </c>
      <c r="H299" s="1956">
        <v>0</v>
      </c>
      <c r="I299" s="2012">
        <v>1</v>
      </c>
      <c r="J299" s="2012">
        <v>1</v>
      </c>
      <c r="K299" s="2012"/>
      <c r="L299" s="1996">
        <v>59.75</v>
      </c>
      <c r="M299" s="1996"/>
      <c r="N299" s="1996">
        <f>O299+Q299</f>
        <v>49.75</v>
      </c>
      <c r="O299" s="1996">
        <v>49.75</v>
      </c>
      <c r="P299" s="2076">
        <f>O299/N299</f>
        <v>1</v>
      </c>
      <c r="Q299" s="1996">
        <v>0</v>
      </c>
      <c r="R299" s="2076">
        <f>Q299/N299</f>
        <v>0</v>
      </c>
      <c r="S299" s="2035">
        <f>Q299/$S$1</f>
        <v>0</v>
      </c>
      <c r="T299" s="2036"/>
      <c r="U299" s="1996">
        <f t="shared" si="98"/>
        <v>0</v>
      </c>
      <c r="V299" s="1996">
        <f>L299-W299</f>
        <v>0</v>
      </c>
      <c r="W299" s="1996">
        <f>X299+AC299+AH299+AM299+AO299+AR299</f>
        <v>59.75</v>
      </c>
      <c r="X299" s="2000">
        <v>59.75</v>
      </c>
      <c r="Y299" s="2013">
        <v>616123</v>
      </c>
      <c r="Z299" s="2002">
        <v>42479</v>
      </c>
      <c r="AA299" s="2069" t="s">
        <v>104</v>
      </c>
      <c r="AB299" s="2086"/>
    </row>
    <row r="300" spans="1:28" s="1956" customFormat="1" x14ac:dyDescent="0.2">
      <c r="A300" s="2089">
        <v>2016040</v>
      </c>
      <c r="B300" s="1955"/>
      <c r="C300" s="1955" t="s">
        <v>680</v>
      </c>
      <c r="D300" s="1956" t="s">
        <v>26</v>
      </c>
      <c r="E300" s="1956">
        <v>3</v>
      </c>
      <c r="F300" s="1956">
        <f>E300*6</f>
        <v>18</v>
      </c>
      <c r="G300" s="1956">
        <f>E300*5</f>
        <v>15</v>
      </c>
      <c r="H300" s="1956">
        <f>E300*1</f>
        <v>3</v>
      </c>
      <c r="I300" s="2012">
        <v>1</v>
      </c>
      <c r="J300" s="2012">
        <v>1</v>
      </c>
      <c r="K300" s="2012"/>
      <c r="L300" s="1996">
        <v>4929</v>
      </c>
      <c r="M300" s="1996"/>
      <c r="N300" s="1996">
        <f t="shared" si="95"/>
        <v>3350.31</v>
      </c>
      <c r="O300" s="1996">
        <v>2595.52</v>
      </c>
      <c r="P300" s="2076">
        <f>O300/N300</f>
        <v>0.7747103999331405</v>
      </c>
      <c r="Q300" s="1996">
        <v>754.79</v>
      </c>
      <c r="R300" s="2076">
        <f>Q300/N300</f>
        <v>0.22528960006685947</v>
      </c>
      <c r="S300" s="2035">
        <f t="shared" si="94"/>
        <v>30.191599999999998</v>
      </c>
      <c r="T300" s="2036"/>
      <c r="U300" s="1996">
        <f t="shared" si="98"/>
        <v>0</v>
      </c>
      <c r="V300" s="1996">
        <f t="shared" si="84"/>
        <v>0</v>
      </c>
      <c r="W300" s="1996">
        <f t="shared" si="85"/>
        <v>4929</v>
      </c>
      <c r="X300" s="2000">
        <v>4929</v>
      </c>
      <c r="Y300" s="2013">
        <v>616058</v>
      </c>
      <c r="Z300" s="2002">
        <v>42419</v>
      </c>
      <c r="AA300" s="2069" t="s">
        <v>104</v>
      </c>
      <c r="AB300" s="2086"/>
    </row>
    <row r="301" spans="1:28" s="1956" customFormat="1" x14ac:dyDescent="0.2">
      <c r="A301" s="2089">
        <v>2016041</v>
      </c>
      <c r="B301" s="1955"/>
      <c r="C301" s="1955">
        <v>568216</v>
      </c>
      <c r="D301" s="1956" t="s">
        <v>26</v>
      </c>
      <c r="E301" s="1956">
        <v>4</v>
      </c>
      <c r="F301" s="1956">
        <v>32</v>
      </c>
      <c r="G301" s="1956">
        <v>20</v>
      </c>
      <c r="H301" s="1956">
        <v>8</v>
      </c>
      <c r="I301" s="2012">
        <v>1</v>
      </c>
      <c r="J301" s="2012">
        <v>1</v>
      </c>
      <c r="K301" s="2012"/>
      <c r="L301" s="1996">
        <v>7824</v>
      </c>
      <c r="M301" s="1996"/>
      <c r="N301" s="1996">
        <f t="shared" si="95"/>
        <v>5297.86</v>
      </c>
      <c r="O301" s="1996">
        <v>4154.3599999999997</v>
      </c>
      <c r="P301" s="2076">
        <f>O301/N301</f>
        <v>0.78415813177396154</v>
      </c>
      <c r="Q301" s="1996">
        <v>1143.5</v>
      </c>
      <c r="R301" s="2076">
        <f>Q301/N301</f>
        <v>0.21584186822603846</v>
      </c>
      <c r="S301" s="2035">
        <f t="shared" si="94"/>
        <v>45.74</v>
      </c>
      <c r="T301" s="2036"/>
      <c r="U301" s="1996">
        <f t="shared" si="98"/>
        <v>0</v>
      </c>
      <c r="V301" s="1996">
        <f t="shared" si="84"/>
        <v>0</v>
      </c>
      <c r="W301" s="1996">
        <f t="shared" si="85"/>
        <v>7824</v>
      </c>
      <c r="X301" s="2000">
        <v>7824</v>
      </c>
      <c r="Y301" s="2013">
        <v>616059</v>
      </c>
      <c r="Z301" s="2002">
        <v>42419</v>
      </c>
      <c r="AA301" s="2069" t="s">
        <v>104</v>
      </c>
      <c r="AB301" s="2086"/>
    </row>
    <row r="302" spans="1:28" s="1956" customFormat="1" x14ac:dyDescent="0.2">
      <c r="A302" s="2093" t="s">
        <v>871</v>
      </c>
      <c r="B302" s="1955"/>
      <c r="C302" s="1955" t="s">
        <v>872</v>
      </c>
      <c r="D302" s="1956" t="s">
        <v>26</v>
      </c>
      <c r="E302" s="1956">
        <v>0</v>
      </c>
      <c r="F302" s="1956">
        <v>0</v>
      </c>
      <c r="G302" s="1956">
        <v>0</v>
      </c>
      <c r="H302" s="1956">
        <v>0</v>
      </c>
      <c r="I302" s="2012">
        <v>1</v>
      </c>
      <c r="J302" s="2012">
        <v>1</v>
      </c>
      <c r="K302" s="2012"/>
      <c r="L302" s="1996">
        <v>107.52</v>
      </c>
      <c r="M302" s="1996"/>
      <c r="N302" s="1996">
        <f>O302+Q302</f>
        <v>53.76</v>
      </c>
      <c r="O302" s="1996">
        <v>53.76</v>
      </c>
      <c r="P302" s="2076">
        <f>O302/N302</f>
        <v>1</v>
      </c>
      <c r="Q302" s="1996">
        <v>0</v>
      </c>
      <c r="R302" s="2076">
        <f>Q302/N302</f>
        <v>0</v>
      </c>
      <c r="S302" s="2035">
        <f>Q302/$S$1</f>
        <v>0</v>
      </c>
      <c r="T302" s="2036"/>
      <c r="U302" s="1996">
        <f t="shared" si="98"/>
        <v>0</v>
      </c>
      <c r="V302" s="1996">
        <f>L302-W302</f>
        <v>0</v>
      </c>
      <c r="W302" s="1996">
        <f>X302+AC302+AH302+AM302+AO302+AR302</f>
        <v>107.52</v>
      </c>
      <c r="X302" s="2000">
        <v>107.52</v>
      </c>
      <c r="Y302" s="2013">
        <v>616124</v>
      </c>
      <c r="Z302" s="2002">
        <v>42479</v>
      </c>
      <c r="AA302" s="2069" t="s">
        <v>104</v>
      </c>
      <c r="AB302" s="2086"/>
    </row>
    <row r="303" spans="1:28" s="1956" customFormat="1" x14ac:dyDescent="0.2">
      <c r="A303" s="2089">
        <v>2016042</v>
      </c>
      <c r="B303" s="1955"/>
      <c r="C303" s="1955">
        <v>568616</v>
      </c>
      <c r="D303" s="1956" t="s">
        <v>26</v>
      </c>
      <c r="E303" s="1956">
        <v>1</v>
      </c>
      <c r="F303" s="1956">
        <v>9</v>
      </c>
      <c r="G303" s="1956">
        <v>5</v>
      </c>
      <c r="H303" s="1956">
        <v>3</v>
      </c>
      <c r="I303" s="2012">
        <v>1</v>
      </c>
      <c r="J303" s="2012">
        <v>1</v>
      </c>
      <c r="K303" s="2012"/>
      <c r="L303" s="1996">
        <v>2407</v>
      </c>
      <c r="M303" s="1996"/>
      <c r="N303" s="1996">
        <f t="shared" si="95"/>
        <v>1678.3600000000001</v>
      </c>
      <c r="O303" s="1996">
        <v>1321.9</v>
      </c>
      <c r="P303" s="2076">
        <f>IF(N303&lt;=0,"",O303/N303)</f>
        <v>0.78761409947806194</v>
      </c>
      <c r="Q303" s="1996">
        <v>356.46</v>
      </c>
      <c r="R303" s="2076">
        <f>IF(N303&lt;=0,"",Q303/N303)</f>
        <v>0.21238590052193806</v>
      </c>
      <c r="S303" s="2035">
        <f t="shared" si="94"/>
        <v>14.2584</v>
      </c>
      <c r="T303" s="2036"/>
      <c r="U303" s="1996">
        <f t="shared" si="98"/>
        <v>0</v>
      </c>
      <c r="V303" s="1996">
        <f t="shared" si="84"/>
        <v>0</v>
      </c>
      <c r="W303" s="1996">
        <f t="shared" si="85"/>
        <v>2407</v>
      </c>
      <c r="X303" s="2000">
        <v>2407</v>
      </c>
      <c r="Y303" s="2013">
        <v>616060</v>
      </c>
      <c r="Z303" s="2002">
        <v>42419</v>
      </c>
      <c r="AA303" s="2069" t="s">
        <v>104</v>
      </c>
      <c r="AB303" s="2086"/>
    </row>
    <row r="304" spans="1:28" s="1956" customFormat="1" x14ac:dyDescent="0.2">
      <c r="A304" s="2089">
        <v>2016043</v>
      </c>
      <c r="B304" s="1955"/>
      <c r="C304" s="1955" t="s">
        <v>681</v>
      </c>
      <c r="D304" s="1956" t="s">
        <v>26</v>
      </c>
      <c r="E304" s="1956">
        <v>4</v>
      </c>
      <c r="F304" s="1956">
        <v>32</v>
      </c>
      <c r="G304" s="1956">
        <v>20</v>
      </c>
      <c r="H304" s="1956">
        <v>3</v>
      </c>
      <c r="I304" s="2012">
        <v>1</v>
      </c>
      <c r="J304" s="2012">
        <v>1</v>
      </c>
      <c r="K304" s="2012"/>
      <c r="L304" s="1996">
        <v>8952</v>
      </c>
      <c r="M304" s="1996"/>
      <c r="N304" s="1996">
        <f t="shared" si="95"/>
        <v>5937.3</v>
      </c>
      <c r="O304" s="1996">
        <v>4527.51</v>
      </c>
      <c r="P304" s="2076">
        <f>IF(N304&lt;=0,"",O304/N304)</f>
        <v>0.7625536860188975</v>
      </c>
      <c r="Q304" s="1996">
        <v>1409.79</v>
      </c>
      <c r="R304" s="2076">
        <f>IF(N304&lt;=0,"",Q304/N304)</f>
        <v>0.2374463139811025</v>
      </c>
      <c r="S304" s="2035">
        <f t="shared" si="94"/>
        <v>56.391599999999997</v>
      </c>
      <c r="T304" s="2036"/>
      <c r="U304" s="1996">
        <f t="shared" si="98"/>
        <v>0</v>
      </c>
      <c r="V304" s="1996">
        <f t="shared" si="84"/>
        <v>0</v>
      </c>
      <c r="W304" s="1996">
        <f t="shared" si="85"/>
        <v>8952</v>
      </c>
      <c r="X304" s="2000">
        <v>8952</v>
      </c>
      <c r="Y304" s="2013">
        <v>616061</v>
      </c>
      <c r="Z304" s="2002">
        <v>42419</v>
      </c>
      <c r="AA304" s="2069" t="s">
        <v>104</v>
      </c>
      <c r="AB304" s="2086"/>
    </row>
    <row r="305" spans="1:28" s="1956" customFormat="1" x14ac:dyDescent="0.2">
      <c r="A305" s="2093" t="s">
        <v>800</v>
      </c>
      <c r="B305" s="1955"/>
      <c r="C305" s="1955" t="s">
        <v>801</v>
      </c>
      <c r="D305" s="1956" t="s">
        <v>26</v>
      </c>
      <c r="E305" s="1956">
        <v>0</v>
      </c>
      <c r="F305" s="1956">
        <v>0</v>
      </c>
      <c r="G305" s="1956">
        <v>0</v>
      </c>
      <c r="H305" s="1956">
        <v>0</v>
      </c>
      <c r="I305" s="2012">
        <v>1</v>
      </c>
      <c r="J305" s="2012">
        <v>1</v>
      </c>
      <c r="K305" s="2012"/>
      <c r="L305" s="1996">
        <v>907.2</v>
      </c>
      <c r="M305" s="1996"/>
      <c r="N305" s="1996">
        <f>O305+Q305</f>
        <v>453.6</v>
      </c>
      <c r="O305" s="1996">
        <v>303.60000000000002</v>
      </c>
      <c r="P305" s="2076">
        <f>IF(N305&lt;=0,"",O305/N305)</f>
        <v>0.6693121693121693</v>
      </c>
      <c r="Q305" s="1996">
        <v>150</v>
      </c>
      <c r="R305" s="2076">
        <f>IF(N305&lt;=0,"",Q305/N305)</f>
        <v>0.3306878306878307</v>
      </c>
      <c r="S305" s="2035">
        <f>Q305/$S$1</f>
        <v>6</v>
      </c>
      <c r="T305" s="2036"/>
      <c r="U305" s="1996">
        <f t="shared" si="98"/>
        <v>0</v>
      </c>
      <c r="V305" s="1996">
        <f>L305-W305</f>
        <v>0</v>
      </c>
      <c r="W305" s="1996">
        <f>X305+AC305+AH305+AM305+AO305+AR305</f>
        <v>907.2</v>
      </c>
      <c r="X305" s="2000">
        <v>907.2</v>
      </c>
      <c r="Y305" s="2013">
        <v>616125</v>
      </c>
      <c r="Z305" s="2002">
        <v>42479</v>
      </c>
      <c r="AA305" s="2069" t="s">
        <v>104</v>
      </c>
      <c r="AB305" s="2086"/>
    </row>
    <row r="306" spans="1:28" s="1956" customFormat="1" x14ac:dyDescent="0.2">
      <c r="A306" s="2089">
        <v>2016044</v>
      </c>
      <c r="B306" s="1955"/>
      <c r="C306" s="1955">
        <v>568916</v>
      </c>
      <c r="D306" s="1956" t="s">
        <v>26</v>
      </c>
      <c r="E306" s="1956">
        <v>1</v>
      </c>
      <c r="F306" s="1956">
        <v>10</v>
      </c>
      <c r="G306" s="1956">
        <v>5</v>
      </c>
      <c r="H306" s="1956">
        <v>5</v>
      </c>
      <c r="I306" s="2012">
        <v>1</v>
      </c>
      <c r="J306" s="2012">
        <v>1</v>
      </c>
      <c r="K306" s="2012"/>
      <c r="L306" s="1996">
        <v>3571</v>
      </c>
      <c r="M306" s="1996"/>
      <c r="N306" s="1996">
        <f t="shared" si="95"/>
        <v>2351.83</v>
      </c>
      <c r="O306" s="1996">
        <v>1836.41</v>
      </c>
      <c r="P306" s="2076">
        <f t="shared" ref="P306:P392" si="99">IF(N306&lt;=0,"",O306/N306)</f>
        <v>0.78084300310821797</v>
      </c>
      <c r="Q306" s="1996">
        <v>515.41999999999996</v>
      </c>
      <c r="R306" s="2076">
        <f t="shared" ref="R306:R392" si="100">IF(N306&lt;=0,"",Q306/N306)</f>
        <v>0.21915699689178214</v>
      </c>
      <c r="S306" s="2035">
        <f t="shared" si="94"/>
        <v>20.616799999999998</v>
      </c>
      <c r="T306" s="2036"/>
      <c r="U306" s="1996">
        <f t="shared" si="98"/>
        <v>0</v>
      </c>
      <c r="V306" s="1996">
        <f t="shared" si="84"/>
        <v>0</v>
      </c>
      <c r="W306" s="1996">
        <f t="shared" si="85"/>
        <v>3571</v>
      </c>
      <c r="X306" s="2000">
        <v>3571</v>
      </c>
      <c r="Y306" s="2013">
        <v>616062</v>
      </c>
      <c r="Z306" s="2002">
        <v>42419</v>
      </c>
      <c r="AA306" s="2069" t="s">
        <v>104</v>
      </c>
      <c r="AB306" s="2086"/>
    </row>
    <row r="307" spans="1:28" s="1956" customFormat="1" x14ac:dyDescent="0.2">
      <c r="A307" s="2089">
        <v>2016045</v>
      </c>
      <c r="B307" s="1955"/>
      <c r="C307" s="1955">
        <v>569016</v>
      </c>
      <c r="D307" s="1956" t="s">
        <v>26</v>
      </c>
      <c r="E307" s="1956">
        <v>1</v>
      </c>
      <c r="F307" s="1956">
        <v>10</v>
      </c>
      <c r="G307" s="1956">
        <v>5</v>
      </c>
      <c r="H307" s="1956">
        <v>5</v>
      </c>
      <c r="I307" s="2012">
        <v>1</v>
      </c>
      <c r="J307" s="2012">
        <v>1</v>
      </c>
      <c r="K307" s="2012"/>
      <c r="L307" s="1996">
        <v>3571</v>
      </c>
      <c r="M307" s="1996"/>
      <c r="N307" s="1996">
        <f t="shared" si="95"/>
        <v>2351.83</v>
      </c>
      <c r="O307" s="1996">
        <v>1836.41</v>
      </c>
      <c r="P307" s="2076">
        <f t="shared" si="99"/>
        <v>0.78084300310821797</v>
      </c>
      <c r="Q307" s="1996">
        <v>515.41999999999996</v>
      </c>
      <c r="R307" s="2076">
        <f t="shared" si="100"/>
        <v>0.21915699689178214</v>
      </c>
      <c r="S307" s="2035">
        <f t="shared" si="94"/>
        <v>20.616799999999998</v>
      </c>
      <c r="T307" s="2036"/>
      <c r="U307" s="1996">
        <f t="shared" si="98"/>
        <v>0</v>
      </c>
      <c r="V307" s="1996">
        <f t="shared" si="84"/>
        <v>0</v>
      </c>
      <c r="W307" s="1996">
        <f t="shared" si="85"/>
        <v>3571</v>
      </c>
      <c r="X307" s="2000">
        <v>3571</v>
      </c>
      <c r="Y307" s="2013">
        <v>616063</v>
      </c>
      <c r="Z307" s="2002">
        <v>42419</v>
      </c>
      <c r="AA307" s="2069" t="s">
        <v>104</v>
      </c>
      <c r="AB307" s="2086"/>
    </row>
    <row r="308" spans="1:28" s="1956" customFormat="1" x14ac:dyDescent="0.2">
      <c r="A308" s="2093" t="s">
        <v>784</v>
      </c>
      <c r="B308" s="1955"/>
      <c r="C308" s="1955" t="s">
        <v>785</v>
      </c>
      <c r="D308" s="1956" t="s">
        <v>26</v>
      </c>
      <c r="E308" s="1956">
        <v>1</v>
      </c>
      <c r="F308" s="1956">
        <v>4</v>
      </c>
      <c r="G308" s="1956">
        <v>0</v>
      </c>
      <c r="H308" s="1956">
        <v>5</v>
      </c>
      <c r="I308" s="2012">
        <v>1</v>
      </c>
      <c r="J308" s="2012">
        <v>1</v>
      </c>
      <c r="K308" s="2012"/>
      <c r="L308" s="1996">
        <v>2250</v>
      </c>
      <c r="M308" s="1996"/>
      <c r="N308" s="1996">
        <f>O308+Q308</f>
        <v>1184.01</v>
      </c>
      <c r="O308" s="1996">
        <v>889.43</v>
      </c>
      <c r="P308" s="2076">
        <f>IF(N308&lt;=0,"",O308/N308)</f>
        <v>0.75120142566363457</v>
      </c>
      <c r="Q308" s="1996">
        <v>294.58</v>
      </c>
      <c r="R308" s="2076">
        <f>IF(N308&lt;=0,"",Q308/N308)</f>
        <v>0.2487985743363654</v>
      </c>
      <c r="S308" s="2035">
        <f>Q308/$S$1</f>
        <v>11.783199999999999</v>
      </c>
      <c r="T308" s="2036"/>
      <c r="U308" s="1996">
        <f t="shared" si="98"/>
        <v>0</v>
      </c>
      <c r="V308" s="1996">
        <f>L308-W308</f>
        <v>0</v>
      </c>
      <c r="W308" s="1996">
        <f>X308+AC308+AH308+AM308+AO308+AR308</f>
        <v>2250</v>
      </c>
      <c r="X308" s="2000">
        <v>2250</v>
      </c>
      <c r="Y308" s="2013">
        <v>616112</v>
      </c>
      <c r="Z308" s="2002">
        <v>42461</v>
      </c>
      <c r="AA308" s="2069" t="s">
        <v>104</v>
      </c>
      <c r="AB308" s="2086"/>
    </row>
    <row r="309" spans="1:28" s="1956" customFormat="1" x14ac:dyDescent="0.2">
      <c r="A309" s="2093">
        <v>2016046</v>
      </c>
      <c r="B309" s="1955"/>
      <c r="C309" s="1955" t="s">
        <v>683</v>
      </c>
      <c r="D309" s="1956" t="s">
        <v>684</v>
      </c>
      <c r="E309" s="1956">
        <v>1</v>
      </c>
      <c r="F309" s="1956">
        <v>1</v>
      </c>
      <c r="G309" s="1956">
        <v>1</v>
      </c>
      <c r="H309" s="1956">
        <v>0</v>
      </c>
      <c r="I309" s="2012">
        <v>1</v>
      </c>
      <c r="J309" s="2012">
        <v>1</v>
      </c>
      <c r="K309" s="2012"/>
      <c r="L309" s="1996">
        <v>648.64</v>
      </c>
      <c r="M309" s="1996"/>
      <c r="N309" s="1996">
        <f t="shared" si="95"/>
        <v>408.90000000000003</v>
      </c>
      <c r="O309" s="1996">
        <v>338.85</v>
      </c>
      <c r="P309" s="2076">
        <f t="shared" si="99"/>
        <v>0.8286867204695525</v>
      </c>
      <c r="Q309" s="1996">
        <v>70.05</v>
      </c>
      <c r="R309" s="2076">
        <f t="shared" si="100"/>
        <v>0.17131327953044753</v>
      </c>
      <c r="S309" s="2035">
        <f t="shared" si="94"/>
        <v>2.802</v>
      </c>
      <c r="T309" s="2036"/>
      <c r="U309" s="1996">
        <f t="shared" si="98"/>
        <v>0</v>
      </c>
      <c r="V309" s="1996">
        <f t="shared" si="84"/>
        <v>0</v>
      </c>
      <c r="W309" s="1996">
        <f>X309+AC309+AH309+AM309+AO309+AR309</f>
        <v>648.64</v>
      </c>
      <c r="X309" s="2000">
        <v>648.64</v>
      </c>
      <c r="Y309" s="2013">
        <v>616126</v>
      </c>
      <c r="Z309" s="2002">
        <v>42479</v>
      </c>
      <c r="AA309" s="2069" t="s">
        <v>104</v>
      </c>
      <c r="AB309" s="2086"/>
    </row>
    <row r="310" spans="1:28" s="1956" customFormat="1" x14ac:dyDescent="0.2">
      <c r="A310" s="2089">
        <v>2016047</v>
      </c>
      <c r="B310" s="1955"/>
      <c r="C310" s="1955" t="s">
        <v>685</v>
      </c>
      <c r="D310" s="1956" t="s">
        <v>26</v>
      </c>
      <c r="E310" s="1956">
        <v>1</v>
      </c>
      <c r="F310" s="1956">
        <v>2</v>
      </c>
      <c r="G310" s="1956">
        <v>1</v>
      </c>
      <c r="H310" s="1956">
        <v>1</v>
      </c>
      <c r="I310" s="2012">
        <v>1</v>
      </c>
      <c r="J310" s="2012">
        <v>1</v>
      </c>
      <c r="K310" s="2012"/>
      <c r="L310" s="1996">
        <v>523</v>
      </c>
      <c r="M310" s="1996"/>
      <c r="N310" s="1996">
        <f t="shared" si="95"/>
        <v>379.34999999999997</v>
      </c>
      <c r="O310" s="1996">
        <v>263.83999999999997</v>
      </c>
      <c r="P310" s="2076">
        <f t="shared" si="99"/>
        <v>0.69550546988269413</v>
      </c>
      <c r="Q310" s="1996">
        <v>115.51</v>
      </c>
      <c r="R310" s="2076">
        <f t="shared" si="100"/>
        <v>0.30449453011730598</v>
      </c>
      <c r="S310" s="2035">
        <f t="shared" si="94"/>
        <v>4.6204000000000001</v>
      </c>
      <c r="T310" s="2036"/>
      <c r="U310" s="1996">
        <f t="shared" si="98"/>
        <v>0</v>
      </c>
      <c r="V310" s="1996">
        <f t="shared" si="84"/>
        <v>0</v>
      </c>
      <c r="W310" s="1996">
        <f t="shared" si="85"/>
        <v>523</v>
      </c>
      <c r="X310" s="2000">
        <v>523</v>
      </c>
      <c r="Y310" s="2013">
        <v>616064</v>
      </c>
      <c r="Z310" s="2002">
        <v>42419</v>
      </c>
      <c r="AA310" s="2069" t="s">
        <v>104</v>
      </c>
      <c r="AB310" s="2086"/>
    </row>
    <row r="311" spans="1:28" s="1956" customFormat="1" x14ac:dyDescent="0.2">
      <c r="A311" s="2089">
        <v>2016048</v>
      </c>
      <c r="B311" s="1955"/>
      <c r="C311" s="1955">
        <v>518816</v>
      </c>
      <c r="D311" s="1956" t="s">
        <v>26</v>
      </c>
      <c r="E311" s="1956">
        <v>1</v>
      </c>
      <c r="F311" s="1956">
        <v>9</v>
      </c>
      <c r="G311" s="1956">
        <v>5</v>
      </c>
      <c r="H311" s="1956">
        <v>5</v>
      </c>
      <c r="I311" s="2012">
        <v>1</v>
      </c>
      <c r="J311" s="2012">
        <v>1</v>
      </c>
      <c r="K311" s="2012"/>
      <c r="L311" s="1996">
        <v>3075</v>
      </c>
      <c r="M311" s="1996"/>
      <c r="N311" s="1996">
        <f t="shared" si="95"/>
        <v>2216.9699999999998</v>
      </c>
      <c r="O311" s="1996">
        <v>1703.84</v>
      </c>
      <c r="P311" s="2076">
        <f t="shared" si="99"/>
        <v>0.76854445481896461</v>
      </c>
      <c r="Q311" s="1996">
        <v>513.13</v>
      </c>
      <c r="R311" s="2076">
        <f t="shared" si="100"/>
        <v>0.23145554518103539</v>
      </c>
      <c r="S311" s="2035">
        <f t="shared" si="94"/>
        <v>20.525199999999998</v>
      </c>
      <c r="T311" s="2036"/>
      <c r="U311" s="1996">
        <f t="shared" si="98"/>
        <v>0</v>
      </c>
      <c r="V311" s="1996">
        <f t="shared" si="84"/>
        <v>0</v>
      </c>
      <c r="W311" s="1996">
        <f t="shared" si="85"/>
        <v>3075</v>
      </c>
      <c r="X311" s="2000">
        <v>3075</v>
      </c>
      <c r="Y311" s="2013">
        <v>616065</v>
      </c>
      <c r="Z311" s="2002">
        <v>42419</v>
      </c>
      <c r="AA311" s="2069" t="s">
        <v>104</v>
      </c>
      <c r="AB311" s="2086"/>
    </row>
    <row r="312" spans="1:28" s="1956" customFormat="1" x14ac:dyDescent="0.2">
      <c r="A312" s="2089">
        <v>2016049</v>
      </c>
      <c r="B312" s="1955"/>
      <c r="C312" s="1955">
        <v>566216</v>
      </c>
      <c r="D312" s="1956" t="s">
        <v>26</v>
      </c>
      <c r="E312" s="1956">
        <v>1</v>
      </c>
      <c r="F312" s="1956">
        <v>11</v>
      </c>
      <c r="G312" s="1956">
        <v>7</v>
      </c>
      <c r="H312" s="1956">
        <v>5</v>
      </c>
      <c r="I312" s="2012">
        <v>1</v>
      </c>
      <c r="J312" s="2012">
        <v>1</v>
      </c>
      <c r="K312" s="2012"/>
      <c r="L312" s="1996">
        <v>3608</v>
      </c>
      <c r="M312" s="1996"/>
      <c r="N312" s="1996">
        <f t="shared" si="95"/>
        <v>2335.8200000000002</v>
      </c>
      <c r="O312" s="1996">
        <v>1822.38</v>
      </c>
      <c r="P312" s="2076">
        <f t="shared" si="99"/>
        <v>0.78018854192531961</v>
      </c>
      <c r="Q312" s="1996">
        <v>513.44000000000005</v>
      </c>
      <c r="R312" s="2076">
        <f t="shared" si="100"/>
        <v>0.21981145807468042</v>
      </c>
      <c r="S312" s="2035">
        <f t="shared" si="94"/>
        <v>20.537600000000001</v>
      </c>
      <c r="T312" s="2036"/>
      <c r="U312" s="1996">
        <f t="shared" si="98"/>
        <v>0</v>
      </c>
      <c r="V312" s="1996">
        <f t="shared" si="84"/>
        <v>0</v>
      </c>
      <c r="W312" s="1996">
        <f t="shared" si="85"/>
        <v>3608</v>
      </c>
      <c r="X312" s="2000">
        <v>3608</v>
      </c>
      <c r="Y312" s="2013">
        <v>616066</v>
      </c>
      <c r="Z312" s="2002">
        <v>42419</v>
      </c>
      <c r="AA312" s="2069" t="s">
        <v>104</v>
      </c>
      <c r="AB312" s="2086"/>
    </row>
    <row r="313" spans="1:28" s="1956" customFormat="1" x14ac:dyDescent="0.2">
      <c r="A313" s="2093" t="s">
        <v>887</v>
      </c>
      <c r="B313" s="1955"/>
      <c r="C313" s="1955" t="s">
        <v>888</v>
      </c>
      <c r="D313" s="1956" t="s">
        <v>26</v>
      </c>
      <c r="E313" s="1956">
        <v>0</v>
      </c>
      <c r="F313" s="1956">
        <v>0</v>
      </c>
      <c r="G313" s="1956">
        <v>1</v>
      </c>
      <c r="H313" s="1956">
        <v>0</v>
      </c>
      <c r="I313" s="2012">
        <v>1</v>
      </c>
      <c r="J313" s="2012">
        <v>1</v>
      </c>
      <c r="K313" s="2012"/>
      <c r="L313" s="1996">
        <v>75</v>
      </c>
      <c r="M313" s="1996"/>
      <c r="N313" s="1996">
        <f>O313+Q313</f>
        <v>50</v>
      </c>
      <c r="O313" s="1996">
        <v>25</v>
      </c>
      <c r="P313" s="2076">
        <f>IF(N313&lt;=0,"",O313/N313)</f>
        <v>0.5</v>
      </c>
      <c r="Q313" s="1996">
        <v>25</v>
      </c>
      <c r="R313" s="2076">
        <f>IF(N313&lt;=0,"",Q313/N313)</f>
        <v>0.5</v>
      </c>
      <c r="S313" s="2035">
        <f>Q313/$S$1</f>
        <v>1</v>
      </c>
      <c r="T313" s="2036"/>
      <c r="U313" s="1996">
        <f t="shared" si="98"/>
        <v>0</v>
      </c>
      <c r="V313" s="1996">
        <f>L313-W313</f>
        <v>0</v>
      </c>
      <c r="W313" s="1996">
        <f>X313+AC313+AH313+AM313+AO313+AR313</f>
        <v>75</v>
      </c>
      <c r="X313" s="2000">
        <v>75</v>
      </c>
      <c r="Y313" s="2013">
        <v>616127</v>
      </c>
      <c r="Z313" s="2002">
        <v>42479</v>
      </c>
      <c r="AA313" s="2069" t="s">
        <v>104</v>
      </c>
      <c r="AB313" s="2086"/>
    </row>
    <row r="314" spans="1:28" s="1956" customFormat="1" x14ac:dyDescent="0.2">
      <c r="A314" s="2089">
        <v>2016050</v>
      </c>
      <c r="B314" s="1955"/>
      <c r="C314" s="1955">
        <v>566316</v>
      </c>
      <c r="D314" s="1956" t="s">
        <v>26</v>
      </c>
      <c r="E314" s="1956">
        <v>1</v>
      </c>
      <c r="F314" s="1956">
        <v>11</v>
      </c>
      <c r="G314" s="1956">
        <v>7</v>
      </c>
      <c r="H314" s="1956">
        <v>5</v>
      </c>
      <c r="I314" s="2012">
        <v>1</v>
      </c>
      <c r="J314" s="2012">
        <v>1</v>
      </c>
      <c r="K314" s="2012"/>
      <c r="L314" s="1996">
        <v>3608</v>
      </c>
      <c r="M314" s="1996"/>
      <c r="N314" s="1996">
        <f t="shared" si="95"/>
        <v>2335.8200000000002</v>
      </c>
      <c r="O314" s="1996">
        <v>1822.38</v>
      </c>
      <c r="P314" s="2076">
        <f t="shared" si="99"/>
        <v>0.78018854192531961</v>
      </c>
      <c r="Q314" s="1996">
        <v>513.44000000000005</v>
      </c>
      <c r="R314" s="2076">
        <f t="shared" si="100"/>
        <v>0.21981145807468042</v>
      </c>
      <c r="S314" s="2035">
        <f t="shared" si="94"/>
        <v>20.537600000000001</v>
      </c>
      <c r="T314" s="2036"/>
      <c r="U314" s="1996">
        <f t="shared" si="98"/>
        <v>0</v>
      </c>
      <c r="V314" s="1996">
        <f t="shared" si="84"/>
        <v>0</v>
      </c>
      <c r="W314" s="1996">
        <f t="shared" si="85"/>
        <v>3608</v>
      </c>
      <c r="X314" s="2000">
        <v>3608</v>
      </c>
      <c r="Y314" s="2013">
        <v>616067</v>
      </c>
      <c r="Z314" s="2002">
        <v>42419</v>
      </c>
      <c r="AA314" s="2069" t="s">
        <v>104</v>
      </c>
      <c r="AB314" s="2086"/>
    </row>
    <row r="315" spans="1:28" s="1956" customFormat="1" x14ac:dyDescent="0.2">
      <c r="A315" s="2089">
        <v>2016051</v>
      </c>
      <c r="B315" s="1955"/>
      <c r="C315" s="1955" t="s">
        <v>689</v>
      </c>
      <c r="D315" s="1956" t="s">
        <v>26</v>
      </c>
      <c r="E315" s="1956">
        <v>1</v>
      </c>
      <c r="F315" s="1956">
        <v>8</v>
      </c>
      <c r="G315" s="1956">
        <v>5</v>
      </c>
      <c r="H315" s="1956">
        <v>3</v>
      </c>
      <c r="I315" s="2012">
        <v>1</v>
      </c>
      <c r="J315" s="2012">
        <v>1</v>
      </c>
      <c r="K315" s="2012"/>
      <c r="L315" s="1996">
        <v>2829</v>
      </c>
      <c r="M315" s="1996"/>
      <c r="N315" s="1996">
        <f t="shared" si="95"/>
        <v>1691.57</v>
      </c>
      <c r="O315" s="1996">
        <v>1308.8599999999999</v>
      </c>
      <c r="P315" s="2076">
        <f t="shared" si="99"/>
        <v>0.77375455937383608</v>
      </c>
      <c r="Q315" s="1996">
        <v>382.71</v>
      </c>
      <c r="R315" s="2076">
        <f t="shared" si="100"/>
        <v>0.22624544062616386</v>
      </c>
      <c r="S315" s="2035">
        <f t="shared" si="94"/>
        <v>15.308399999999999</v>
      </c>
      <c r="T315" s="2036"/>
      <c r="U315" s="1996">
        <f t="shared" si="98"/>
        <v>0</v>
      </c>
      <c r="V315" s="1996">
        <f t="shared" si="84"/>
        <v>0</v>
      </c>
      <c r="W315" s="1996">
        <f t="shared" si="85"/>
        <v>2829</v>
      </c>
      <c r="X315" s="2000">
        <v>2829</v>
      </c>
      <c r="Y315" s="2013">
        <v>616068</v>
      </c>
      <c r="Z315" s="2002">
        <v>42419</v>
      </c>
      <c r="AA315" s="2069" t="s">
        <v>104</v>
      </c>
      <c r="AB315" s="2086"/>
    </row>
    <row r="316" spans="1:28" s="1956" customFormat="1" x14ac:dyDescent="0.2">
      <c r="A316" s="2089">
        <v>2016052</v>
      </c>
      <c r="B316" s="1955"/>
      <c r="C316" s="1955">
        <v>586516</v>
      </c>
      <c r="D316" s="1956" t="s">
        <v>26</v>
      </c>
      <c r="E316" s="1956">
        <v>1</v>
      </c>
      <c r="F316" s="1956">
        <v>6</v>
      </c>
      <c r="G316" s="1956">
        <v>3</v>
      </c>
      <c r="H316" s="1956">
        <v>3</v>
      </c>
      <c r="I316" s="2012">
        <v>1</v>
      </c>
      <c r="J316" s="2012">
        <v>1</v>
      </c>
      <c r="K316" s="2012"/>
      <c r="L316" s="1996">
        <v>2310</v>
      </c>
      <c r="M316" s="1996"/>
      <c r="N316" s="1996">
        <f t="shared" si="95"/>
        <v>1483.63</v>
      </c>
      <c r="O316" s="1996">
        <v>1152.48</v>
      </c>
      <c r="P316" s="2076">
        <f t="shared" si="99"/>
        <v>0.7767974494988642</v>
      </c>
      <c r="Q316" s="1996">
        <v>331.15</v>
      </c>
      <c r="R316" s="2076">
        <f t="shared" si="100"/>
        <v>0.22320255050113569</v>
      </c>
      <c r="S316" s="2035">
        <f t="shared" si="94"/>
        <v>13.245999999999999</v>
      </c>
      <c r="T316" s="2036"/>
      <c r="U316" s="1996">
        <f t="shared" si="98"/>
        <v>0</v>
      </c>
      <c r="V316" s="1996">
        <f t="shared" si="84"/>
        <v>0</v>
      </c>
      <c r="W316" s="1996">
        <f t="shared" si="85"/>
        <v>2310</v>
      </c>
      <c r="X316" s="2000">
        <v>2310</v>
      </c>
      <c r="Y316" s="2013">
        <v>616069</v>
      </c>
      <c r="Z316" s="2002">
        <v>42419</v>
      </c>
      <c r="AA316" s="2069" t="s">
        <v>104</v>
      </c>
      <c r="AB316" s="2086"/>
    </row>
    <row r="317" spans="1:28" s="1956" customFormat="1" x14ac:dyDescent="0.2">
      <c r="A317" s="2089">
        <v>2016053</v>
      </c>
      <c r="B317" s="1955"/>
      <c r="C317" s="1955">
        <v>590316</v>
      </c>
      <c r="D317" s="1956" t="s">
        <v>26</v>
      </c>
      <c r="E317" s="1956">
        <v>1</v>
      </c>
      <c r="F317" s="1956">
        <v>5</v>
      </c>
      <c r="G317" s="1956">
        <v>4</v>
      </c>
      <c r="H317" s="1956">
        <v>1</v>
      </c>
      <c r="I317" s="2012">
        <v>1</v>
      </c>
      <c r="J317" s="2012">
        <v>1</v>
      </c>
      <c r="K317" s="2012"/>
      <c r="L317" s="1996">
        <v>974</v>
      </c>
      <c r="M317" s="1996"/>
      <c r="N317" s="1996">
        <f t="shared" si="95"/>
        <v>766.92000000000007</v>
      </c>
      <c r="O317" s="1996">
        <v>586.48</v>
      </c>
      <c r="P317" s="2076">
        <f t="shared" si="99"/>
        <v>0.76472122255254782</v>
      </c>
      <c r="Q317" s="1996">
        <v>180.44</v>
      </c>
      <c r="R317" s="2076">
        <f t="shared" si="100"/>
        <v>0.23527877744745213</v>
      </c>
      <c r="S317" s="2035">
        <f t="shared" si="94"/>
        <v>7.2176</v>
      </c>
      <c r="T317" s="2036"/>
      <c r="U317" s="1996">
        <f t="shared" si="98"/>
        <v>0</v>
      </c>
      <c r="V317" s="1996">
        <f t="shared" si="84"/>
        <v>0</v>
      </c>
      <c r="W317" s="1996">
        <f t="shared" si="85"/>
        <v>974</v>
      </c>
      <c r="X317" s="2000">
        <v>974</v>
      </c>
      <c r="Y317" s="2013">
        <v>616070</v>
      </c>
      <c r="Z317" s="2002">
        <v>42419</v>
      </c>
      <c r="AA317" s="2069" t="s">
        <v>104</v>
      </c>
      <c r="AB317" s="2086"/>
    </row>
    <row r="318" spans="1:28" s="1956" customFormat="1" x14ac:dyDescent="0.2">
      <c r="A318" s="2093">
        <v>2016055</v>
      </c>
      <c r="B318" s="1955"/>
      <c r="C318" s="1955" t="s">
        <v>695</v>
      </c>
      <c r="D318" s="1956" t="s">
        <v>472</v>
      </c>
      <c r="E318" s="1956">
        <v>1</v>
      </c>
      <c r="F318" s="1956">
        <v>8</v>
      </c>
      <c r="G318" s="1956">
        <v>6</v>
      </c>
      <c r="H318" s="1956">
        <v>3</v>
      </c>
      <c r="I318" s="2012">
        <v>1</v>
      </c>
      <c r="J318" s="2012">
        <v>1</v>
      </c>
      <c r="K318" s="2012"/>
      <c r="L318" s="1996">
        <v>2773.49</v>
      </c>
      <c r="M318" s="1996"/>
      <c r="N318" s="1996">
        <f t="shared" si="95"/>
        <v>1863.06</v>
      </c>
      <c r="O318" s="1996">
        <v>1402.92</v>
      </c>
      <c r="P318" s="2076">
        <f t="shared" si="99"/>
        <v>0.75301922643393138</v>
      </c>
      <c r="Q318" s="1996">
        <v>460.14</v>
      </c>
      <c r="R318" s="2076">
        <f t="shared" si="100"/>
        <v>0.24698077356606873</v>
      </c>
      <c r="S318" s="2035">
        <f t="shared" si="94"/>
        <v>18.4056</v>
      </c>
      <c r="T318" s="2036"/>
      <c r="U318" s="1996">
        <f t="shared" si="98"/>
        <v>0</v>
      </c>
      <c r="V318" s="1996">
        <f t="shared" si="84"/>
        <v>0</v>
      </c>
      <c r="W318" s="1996">
        <f>X318+AC318+AH318+AM318+AO318+AR318</f>
        <v>2773.49</v>
      </c>
      <c r="X318" s="2000">
        <v>2773.49</v>
      </c>
      <c r="Y318" s="2013">
        <v>616194</v>
      </c>
      <c r="Z318" s="2002">
        <v>42503</v>
      </c>
      <c r="AA318" s="2069" t="s">
        <v>104</v>
      </c>
      <c r="AB318" s="2086"/>
    </row>
    <row r="319" spans="1:28" s="1956" customFormat="1" x14ac:dyDescent="0.2">
      <c r="A319" s="2089">
        <v>2016056</v>
      </c>
      <c r="B319" s="1955"/>
      <c r="C319" s="1955" t="s">
        <v>702</v>
      </c>
      <c r="D319" s="1956" t="s">
        <v>26</v>
      </c>
      <c r="E319" s="1956">
        <v>7</v>
      </c>
      <c r="F319" s="1956">
        <f>E319*8</f>
        <v>56</v>
      </c>
      <c r="G319" s="1956">
        <f>E319*5</f>
        <v>35</v>
      </c>
      <c r="H319" s="1956">
        <f>E319*3</f>
        <v>21</v>
      </c>
      <c r="I319" s="2012">
        <v>1</v>
      </c>
      <c r="J319" s="2012">
        <v>1</v>
      </c>
      <c r="K319" s="2012"/>
      <c r="L319" s="1996">
        <v>16709</v>
      </c>
      <c r="M319" s="1996"/>
      <c r="N319" s="1996">
        <f t="shared" si="95"/>
        <v>11811.3</v>
      </c>
      <c r="O319" s="1996">
        <v>9342.1299999999992</v>
      </c>
      <c r="P319" s="2076">
        <f t="shared" si="99"/>
        <v>0.79094849847180237</v>
      </c>
      <c r="Q319" s="1996">
        <v>2469.17</v>
      </c>
      <c r="R319" s="2076">
        <f t="shared" si="100"/>
        <v>0.2090515015281976</v>
      </c>
      <c r="S319" s="2035">
        <f t="shared" si="94"/>
        <v>98.766800000000003</v>
      </c>
      <c r="T319" s="2036"/>
      <c r="U319" s="1996">
        <f t="shared" si="98"/>
        <v>0</v>
      </c>
      <c r="V319" s="1996">
        <f t="shared" ref="V319:V405" si="101">L319-W319</f>
        <v>0</v>
      </c>
      <c r="W319" s="1996">
        <f t="shared" si="85"/>
        <v>16709</v>
      </c>
      <c r="X319" s="2000">
        <v>16709</v>
      </c>
      <c r="Y319" s="2013">
        <v>616071</v>
      </c>
      <c r="Z319" s="2002">
        <v>42419</v>
      </c>
      <c r="AA319" s="2069" t="s">
        <v>104</v>
      </c>
      <c r="AB319" s="2086"/>
    </row>
    <row r="320" spans="1:28" s="1956" customFormat="1" x14ac:dyDescent="0.2">
      <c r="A320" s="2089">
        <v>2016057</v>
      </c>
      <c r="B320" s="1955"/>
      <c r="C320" s="1955" t="s">
        <v>703</v>
      </c>
      <c r="D320" s="1956" t="s">
        <v>26</v>
      </c>
      <c r="E320" s="1956">
        <v>0</v>
      </c>
      <c r="F320" s="1956">
        <v>0</v>
      </c>
      <c r="G320" s="1956">
        <v>0</v>
      </c>
      <c r="H320" s="1956">
        <v>0</v>
      </c>
      <c r="I320" s="2012">
        <v>1</v>
      </c>
      <c r="J320" s="2012">
        <v>1</v>
      </c>
      <c r="K320" s="2012"/>
      <c r="L320" s="1996">
        <v>46.69</v>
      </c>
      <c r="M320" s="1996"/>
      <c r="N320" s="1996">
        <f t="shared" si="95"/>
        <v>23.48</v>
      </c>
      <c r="O320" s="1996">
        <v>23.48</v>
      </c>
      <c r="P320" s="2076">
        <f t="shared" si="99"/>
        <v>1</v>
      </c>
      <c r="Q320" s="1996">
        <v>0</v>
      </c>
      <c r="R320" s="2076">
        <f t="shared" si="100"/>
        <v>0</v>
      </c>
      <c r="S320" s="2035">
        <f t="shared" si="94"/>
        <v>0</v>
      </c>
      <c r="T320" s="2036"/>
      <c r="U320" s="1996">
        <f t="shared" si="98"/>
        <v>0</v>
      </c>
      <c r="V320" s="1996">
        <f t="shared" si="101"/>
        <v>0</v>
      </c>
      <c r="W320" s="1996">
        <f>X320+AC320+AH320+AM320+AO320+AR320</f>
        <v>46.69</v>
      </c>
      <c r="X320" s="2000">
        <v>46.69</v>
      </c>
      <c r="Y320" s="2013">
        <v>616128</v>
      </c>
      <c r="Z320" s="2002">
        <v>42479</v>
      </c>
      <c r="AA320" s="2069" t="s">
        <v>104</v>
      </c>
      <c r="AB320" s="2086"/>
    </row>
    <row r="321" spans="1:37" s="1956" customFormat="1" x14ac:dyDescent="0.2">
      <c r="A321" s="2089">
        <v>2016058</v>
      </c>
      <c r="B321" s="1955"/>
      <c r="C321" s="1955" t="s">
        <v>714</v>
      </c>
      <c r="D321" s="1956" t="s">
        <v>26</v>
      </c>
      <c r="E321" s="1956">
        <v>1</v>
      </c>
      <c r="F321" s="1956">
        <v>2</v>
      </c>
      <c r="G321" s="1956">
        <v>1</v>
      </c>
      <c r="H321" s="1956">
        <v>1</v>
      </c>
      <c r="I321" s="2012">
        <v>1</v>
      </c>
      <c r="J321" s="2012">
        <v>1</v>
      </c>
      <c r="K321" s="2012"/>
      <c r="L321" s="1996">
        <v>523</v>
      </c>
      <c r="M321" s="1996"/>
      <c r="N321" s="1996">
        <f t="shared" si="95"/>
        <v>393.44</v>
      </c>
      <c r="O321" s="1996">
        <v>276.36</v>
      </c>
      <c r="P321" s="2076">
        <f t="shared" si="99"/>
        <v>0.70241968279788536</v>
      </c>
      <c r="Q321" s="1996">
        <v>117.08</v>
      </c>
      <c r="R321" s="2076">
        <f t="shared" si="100"/>
        <v>0.2975803172021147</v>
      </c>
      <c r="S321" s="2035">
        <f t="shared" si="94"/>
        <v>4.6832000000000003</v>
      </c>
      <c r="T321" s="2036"/>
      <c r="U321" s="1996">
        <f t="shared" si="98"/>
        <v>0</v>
      </c>
      <c r="V321" s="1996">
        <f t="shared" si="101"/>
        <v>0</v>
      </c>
      <c r="W321" s="1996">
        <f t="shared" ref="W321:W385" si="102">X321+AC321+AH321+AM321+AO321+AR321</f>
        <v>523</v>
      </c>
      <c r="X321" s="2000">
        <v>523</v>
      </c>
      <c r="Y321" s="2013">
        <v>616076</v>
      </c>
      <c r="Z321" s="2002">
        <v>42431</v>
      </c>
      <c r="AA321" s="2069" t="s">
        <v>104</v>
      </c>
      <c r="AB321" s="2069"/>
      <c r="AC321" s="1996"/>
      <c r="AE321" s="2005"/>
      <c r="AF321" s="2070"/>
      <c r="AG321" s="2070"/>
      <c r="AH321" s="2090"/>
      <c r="AI321" s="2091"/>
      <c r="AJ321" s="2091"/>
      <c r="AK321" s="2092"/>
    </row>
    <row r="322" spans="1:37" s="1956" customFormat="1" x14ac:dyDescent="0.2">
      <c r="A322" s="2089">
        <v>2016059</v>
      </c>
      <c r="B322" s="1955"/>
      <c r="C322" s="1955" t="s">
        <v>925</v>
      </c>
      <c r="D322" s="1956" t="s">
        <v>26</v>
      </c>
      <c r="E322" s="1956">
        <v>10</v>
      </c>
      <c r="F322" s="1956">
        <f>E322*10</f>
        <v>100</v>
      </c>
      <c r="G322" s="1956">
        <f>E322*6</f>
        <v>60</v>
      </c>
      <c r="H322" s="1956">
        <f>E322*2</f>
        <v>20</v>
      </c>
      <c r="I322" s="2012">
        <v>1</v>
      </c>
      <c r="J322" s="2012">
        <v>1</v>
      </c>
      <c r="K322" s="2012"/>
      <c r="L322" s="1996">
        <v>28830</v>
      </c>
      <c r="M322" s="1996"/>
      <c r="N322" s="1996">
        <f t="shared" si="95"/>
        <v>18124.79</v>
      </c>
      <c r="O322" s="1996">
        <v>14175.83</v>
      </c>
      <c r="P322" s="2076">
        <f t="shared" si="99"/>
        <v>0.78212382046909223</v>
      </c>
      <c r="Q322" s="1996">
        <v>3948.96</v>
      </c>
      <c r="R322" s="2076">
        <f t="shared" si="100"/>
        <v>0.21787617953090765</v>
      </c>
      <c r="S322" s="2035">
        <f t="shared" si="94"/>
        <v>157.95840000000001</v>
      </c>
      <c r="T322" s="2036"/>
      <c r="U322" s="1996">
        <f t="shared" si="98"/>
        <v>0</v>
      </c>
      <c r="V322" s="1996">
        <f t="shared" si="101"/>
        <v>0</v>
      </c>
      <c r="W322" s="1996">
        <f t="shared" si="102"/>
        <v>28830</v>
      </c>
      <c r="X322" s="2000">
        <v>28830</v>
      </c>
      <c r="Y322" s="2013">
        <v>616077</v>
      </c>
      <c r="Z322" s="2002">
        <v>42431</v>
      </c>
      <c r="AA322" s="2069" t="s">
        <v>104</v>
      </c>
      <c r="AB322" s="2069"/>
      <c r="AC322" s="1996"/>
      <c r="AE322" s="2005"/>
      <c r="AF322" s="2070"/>
      <c r="AG322" s="2070"/>
      <c r="AH322" s="2090"/>
      <c r="AI322" s="2091"/>
      <c r="AJ322" s="2091"/>
      <c r="AK322" s="2092"/>
    </row>
    <row r="323" spans="1:37" s="1956" customFormat="1" x14ac:dyDescent="0.2">
      <c r="A323" s="2089" t="s">
        <v>1254</v>
      </c>
      <c r="B323" s="1955"/>
      <c r="C323" s="1955" t="s">
        <v>1253</v>
      </c>
      <c r="D323" s="1956" t="s">
        <v>26</v>
      </c>
      <c r="E323" s="1956">
        <v>0</v>
      </c>
      <c r="F323" s="1956">
        <v>0</v>
      </c>
      <c r="G323" s="1956">
        <v>0</v>
      </c>
      <c r="H323" s="1956">
        <v>0</v>
      </c>
      <c r="I323" s="2012">
        <v>1</v>
      </c>
      <c r="J323" s="2012">
        <v>1</v>
      </c>
      <c r="K323" s="2012"/>
      <c r="L323" s="1996">
        <v>273.88</v>
      </c>
      <c r="M323" s="1996"/>
      <c r="N323" s="1996">
        <f>O323+Q323</f>
        <v>273.8</v>
      </c>
      <c r="O323" s="1996">
        <v>273.8</v>
      </c>
      <c r="P323" s="2076">
        <f>IF(N323&lt;=0,"",O323/N323)</f>
        <v>1</v>
      </c>
      <c r="Q323" s="1996">
        <v>0</v>
      </c>
      <c r="R323" s="2076">
        <f>IF(N323&lt;=0,"",Q323/N323)</f>
        <v>0</v>
      </c>
      <c r="S323" s="2035">
        <f>Q323/$S$1</f>
        <v>0</v>
      </c>
      <c r="T323" s="2036"/>
      <c r="U323" s="1996">
        <v>0</v>
      </c>
      <c r="V323" s="1996">
        <f>L323-W323</f>
        <v>0</v>
      </c>
      <c r="W323" s="1996">
        <f>X323+AC323+AH323+AM323+AO323+AR323</f>
        <v>273.88</v>
      </c>
      <c r="X323" s="2000">
        <v>273.88</v>
      </c>
      <c r="Y323" s="2013">
        <v>616272</v>
      </c>
      <c r="Z323" s="2002">
        <v>42545</v>
      </c>
      <c r="AA323" s="2069" t="s">
        <v>104</v>
      </c>
      <c r="AB323" s="2069"/>
      <c r="AC323" s="1996"/>
      <c r="AE323" s="2005"/>
      <c r="AF323" s="2070"/>
      <c r="AG323" s="2070"/>
      <c r="AH323" s="2090"/>
      <c r="AI323" s="2091"/>
      <c r="AJ323" s="2091"/>
      <c r="AK323" s="2092"/>
    </row>
    <row r="324" spans="1:37" s="1956" customFormat="1" x14ac:dyDescent="0.2">
      <c r="A324" s="2089">
        <v>2016060</v>
      </c>
      <c r="B324" s="1955"/>
      <c r="C324" s="1955">
        <v>568016</v>
      </c>
      <c r="D324" s="1956" t="s">
        <v>26</v>
      </c>
      <c r="E324" s="1956">
        <v>1</v>
      </c>
      <c r="F324" s="1956">
        <v>8</v>
      </c>
      <c r="G324" s="1956">
        <v>5</v>
      </c>
      <c r="H324" s="1956">
        <v>3</v>
      </c>
      <c r="I324" s="2012">
        <v>1</v>
      </c>
      <c r="J324" s="2012">
        <v>1</v>
      </c>
      <c r="K324" s="2012"/>
      <c r="L324" s="1996">
        <v>2022</v>
      </c>
      <c r="M324" s="1996"/>
      <c r="N324" s="1996">
        <f t="shared" si="95"/>
        <v>1463.35</v>
      </c>
      <c r="O324" s="1996">
        <v>1110.77</v>
      </c>
      <c r="P324" s="2076">
        <f t="shared" si="99"/>
        <v>0.75905969180305466</v>
      </c>
      <c r="Q324" s="1996">
        <v>352.58</v>
      </c>
      <c r="R324" s="2076">
        <f>IF(N324&lt;=0,"",Q324/N324)</f>
        <v>0.24094030819694537</v>
      </c>
      <c r="S324" s="2035">
        <f t="shared" si="94"/>
        <v>14.103199999999999</v>
      </c>
      <c r="T324" s="2036"/>
      <c r="U324" s="1996">
        <f t="shared" ref="U324:U329" si="103">((1-I324)*O324)+((1-J324)*Q324)</f>
        <v>0</v>
      </c>
      <c r="V324" s="1996">
        <f t="shared" si="101"/>
        <v>0</v>
      </c>
      <c r="W324" s="1996">
        <f t="shared" si="102"/>
        <v>2022</v>
      </c>
      <c r="X324" s="2000">
        <v>2022</v>
      </c>
      <c r="Y324" s="2013">
        <v>616078</v>
      </c>
      <c r="Z324" s="2002">
        <v>42431</v>
      </c>
      <c r="AA324" s="2069" t="s">
        <v>104</v>
      </c>
      <c r="AB324" s="2069"/>
      <c r="AC324" s="1996"/>
      <c r="AE324" s="2005"/>
      <c r="AF324" s="2070"/>
      <c r="AG324" s="2070"/>
      <c r="AH324" s="2090"/>
      <c r="AI324" s="2091"/>
      <c r="AJ324" s="2091"/>
      <c r="AK324" s="2092"/>
    </row>
    <row r="325" spans="1:37" s="1956" customFormat="1" x14ac:dyDescent="0.2">
      <c r="A325" s="2089">
        <v>2016061</v>
      </c>
      <c r="B325" s="1955"/>
      <c r="C325" s="1955">
        <v>527116</v>
      </c>
      <c r="D325" s="1956" t="s">
        <v>26</v>
      </c>
      <c r="E325" s="1956">
        <v>1</v>
      </c>
      <c r="F325" s="1956">
        <v>8</v>
      </c>
      <c r="G325" s="1956">
        <v>5</v>
      </c>
      <c r="H325" s="1956">
        <v>3</v>
      </c>
      <c r="I325" s="2012">
        <v>1</v>
      </c>
      <c r="J325" s="2012">
        <v>1</v>
      </c>
      <c r="K325" s="2012"/>
      <c r="L325" s="1996">
        <v>2627</v>
      </c>
      <c r="M325" s="1996"/>
      <c r="N325" s="1996">
        <f t="shared" si="95"/>
        <v>1617.62</v>
      </c>
      <c r="O325" s="1996">
        <v>1282.06</v>
      </c>
      <c r="P325" s="2076">
        <f t="shared" si="99"/>
        <v>0.79255943917607352</v>
      </c>
      <c r="Q325" s="1996">
        <v>335.56</v>
      </c>
      <c r="R325" s="2076">
        <f t="shared" si="100"/>
        <v>0.20744056082392653</v>
      </c>
      <c r="S325" s="2035">
        <f t="shared" si="94"/>
        <v>13.4224</v>
      </c>
      <c r="T325" s="2036"/>
      <c r="U325" s="1996">
        <f t="shared" si="103"/>
        <v>0</v>
      </c>
      <c r="V325" s="1996">
        <f t="shared" si="101"/>
        <v>0</v>
      </c>
      <c r="W325" s="1996">
        <f t="shared" si="102"/>
        <v>2627</v>
      </c>
      <c r="X325" s="2000">
        <v>2627</v>
      </c>
      <c r="Y325" s="2013">
        <v>616079</v>
      </c>
      <c r="Z325" s="2002">
        <v>42431</v>
      </c>
      <c r="AA325" s="2069" t="s">
        <v>104</v>
      </c>
      <c r="AB325" s="2069"/>
      <c r="AC325" s="1996"/>
      <c r="AE325" s="2005"/>
      <c r="AF325" s="2070"/>
      <c r="AG325" s="2070"/>
      <c r="AH325" s="2090"/>
      <c r="AI325" s="2091"/>
      <c r="AJ325" s="2091"/>
      <c r="AK325" s="2092"/>
    </row>
    <row r="326" spans="1:37" s="1956" customFormat="1" x14ac:dyDescent="0.2">
      <c r="A326" s="2093">
        <v>2016062</v>
      </c>
      <c r="B326" s="1955"/>
      <c r="C326" s="1955" t="s">
        <v>719</v>
      </c>
      <c r="D326" s="1956" t="s">
        <v>318</v>
      </c>
      <c r="E326" s="1956">
        <v>1</v>
      </c>
      <c r="F326" s="1956">
        <v>8</v>
      </c>
      <c r="G326" s="1956">
        <v>5</v>
      </c>
      <c r="H326" s="1956">
        <v>3</v>
      </c>
      <c r="I326" s="2012">
        <v>1</v>
      </c>
      <c r="J326" s="2012">
        <v>1</v>
      </c>
      <c r="K326" s="2012"/>
      <c r="L326" s="1996">
        <v>3923.7</v>
      </c>
      <c r="M326" s="1996"/>
      <c r="N326" s="1996">
        <f t="shared" si="95"/>
        <v>2755.0299999999997</v>
      </c>
      <c r="O326" s="1996">
        <v>2121.5</v>
      </c>
      <c r="P326" s="2076">
        <f t="shared" si="99"/>
        <v>0.77004606120441532</v>
      </c>
      <c r="Q326" s="1996">
        <v>633.53</v>
      </c>
      <c r="R326" s="2076">
        <f t="shared" si="100"/>
        <v>0.22995393879558482</v>
      </c>
      <c r="S326" s="2035">
        <f t="shared" si="94"/>
        <v>25.341200000000001</v>
      </c>
      <c r="T326" s="2036"/>
      <c r="U326" s="1996">
        <f t="shared" si="103"/>
        <v>0</v>
      </c>
      <c r="V326" s="1996">
        <f t="shared" si="101"/>
        <v>0</v>
      </c>
      <c r="W326" s="1996">
        <f t="shared" si="102"/>
        <v>3923.7</v>
      </c>
      <c r="X326" s="2000">
        <v>3923.7</v>
      </c>
      <c r="Y326" s="2013">
        <v>616129</v>
      </c>
      <c r="Z326" s="2002">
        <v>42479</v>
      </c>
      <c r="AA326" s="2069" t="s">
        <v>104</v>
      </c>
      <c r="AB326" s="2069"/>
      <c r="AC326" s="1996"/>
      <c r="AE326" s="2005"/>
      <c r="AF326" s="2070"/>
      <c r="AG326" s="2070"/>
      <c r="AH326" s="2090"/>
      <c r="AI326" s="2091"/>
      <c r="AJ326" s="2091"/>
      <c r="AK326" s="2092"/>
    </row>
    <row r="327" spans="1:37" s="1956" customFormat="1" x14ac:dyDescent="0.2">
      <c r="A327" s="2093">
        <v>2016063</v>
      </c>
      <c r="B327" s="1955"/>
      <c r="C327" s="1955" t="s">
        <v>720</v>
      </c>
      <c r="D327" s="1956" t="s">
        <v>318</v>
      </c>
      <c r="E327" s="1956">
        <v>1</v>
      </c>
      <c r="F327" s="1956">
        <v>9</v>
      </c>
      <c r="G327" s="1956">
        <v>7</v>
      </c>
      <c r="H327" s="1956">
        <v>2</v>
      </c>
      <c r="I327" s="2012">
        <v>1</v>
      </c>
      <c r="J327" s="2012">
        <v>1</v>
      </c>
      <c r="K327" s="2012"/>
      <c r="L327" s="1996">
        <v>4471.72</v>
      </c>
      <c r="M327" s="1996"/>
      <c r="N327" s="1996">
        <f t="shared" si="95"/>
        <v>3155.51</v>
      </c>
      <c r="O327" s="1996">
        <v>2555.59</v>
      </c>
      <c r="P327" s="2076">
        <f t="shared" si="99"/>
        <v>0.80988176237755549</v>
      </c>
      <c r="Q327" s="1996">
        <v>599.91999999999996</v>
      </c>
      <c r="R327" s="2076">
        <f t="shared" si="100"/>
        <v>0.19011823762244454</v>
      </c>
      <c r="S327" s="2035">
        <f t="shared" si="94"/>
        <v>23.996799999999997</v>
      </c>
      <c r="T327" s="2036"/>
      <c r="U327" s="1996">
        <f t="shared" si="103"/>
        <v>0</v>
      </c>
      <c r="V327" s="1996">
        <f t="shared" si="101"/>
        <v>0</v>
      </c>
      <c r="W327" s="1996">
        <f t="shared" si="102"/>
        <v>4471.72</v>
      </c>
      <c r="X327" s="2000">
        <v>4471.72</v>
      </c>
      <c r="Y327" s="2013">
        <v>616130</v>
      </c>
      <c r="Z327" s="2002">
        <v>42479</v>
      </c>
      <c r="AA327" s="2069" t="s">
        <v>104</v>
      </c>
      <c r="AB327" s="2069"/>
      <c r="AC327" s="1996"/>
      <c r="AE327" s="2005"/>
      <c r="AF327" s="2070"/>
      <c r="AG327" s="2070"/>
      <c r="AH327" s="2090"/>
      <c r="AI327" s="2091"/>
      <c r="AJ327" s="2091"/>
      <c r="AK327" s="2092"/>
    </row>
    <row r="328" spans="1:37" s="1956" customFormat="1" x14ac:dyDescent="0.2">
      <c r="A328" s="2089">
        <v>2016064</v>
      </c>
      <c r="B328" s="1955"/>
      <c r="C328" s="1955">
        <v>586616</v>
      </c>
      <c r="D328" s="1956" t="s">
        <v>26</v>
      </c>
      <c r="E328" s="1956">
        <v>1</v>
      </c>
      <c r="F328" s="1956">
        <v>7</v>
      </c>
      <c r="G328" s="1956">
        <v>6</v>
      </c>
      <c r="H328" s="1956">
        <v>1</v>
      </c>
      <c r="I328" s="2012">
        <v>1</v>
      </c>
      <c r="J328" s="2012">
        <v>1</v>
      </c>
      <c r="K328" s="2012"/>
      <c r="L328" s="1996">
        <v>1462</v>
      </c>
      <c r="M328" s="1996"/>
      <c r="N328" s="1996">
        <f t="shared" si="95"/>
        <v>1034.08</v>
      </c>
      <c r="O328" s="1996">
        <v>791.14</v>
      </c>
      <c r="P328" s="2076">
        <f t="shared" si="99"/>
        <v>0.765066532570014</v>
      </c>
      <c r="Q328" s="1996">
        <v>242.94</v>
      </c>
      <c r="R328" s="2076">
        <f t="shared" si="100"/>
        <v>0.23493346742998608</v>
      </c>
      <c r="S328" s="2035">
        <f t="shared" si="94"/>
        <v>9.7175999999999991</v>
      </c>
      <c r="T328" s="2036"/>
      <c r="U328" s="1996">
        <f t="shared" si="103"/>
        <v>0</v>
      </c>
      <c r="V328" s="1996">
        <f t="shared" si="101"/>
        <v>0</v>
      </c>
      <c r="W328" s="1996">
        <f t="shared" si="102"/>
        <v>1462</v>
      </c>
      <c r="X328" s="2000">
        <v>1462</v>
      </c>
      <c r="Y328" s="2013">
        <v>616080</v>
      </c>
      <c r="Z328" s="2002">
        <v>42431</v>
      </c>
      <c r="AA328" s="2069" t="s">
        <v>104</v>
      </c>
      <c r="AB328" s="2069"/>
      <c r="AC328" s="1996"/>
      <c r="AE328" s="2005"/>
      <c r="AF328" s="2070"/>
      <c r="AG328" s="2070"/>
      <c r="AH328" s="2090"/>
      <c r="AI328" s="2091"/>
      <c r="AJ328" s="2091"/>
      <c r="AK328" s="2092"/>
    </row>
    <row r="329" spans="1:37" s="1956" customFormat="1" x14ac:dyDescent="0.2">
      <c r="A329" s="2089">
        <v>2016065</v>
      </c>
      <c r="B329" s="1955"/>
      <c r="C329" s="1955">
        <v>586716</v>
      </c>
      <c r="D329" s="1956" t="s">
        <v>26</v>
      </c>
      <c r="E329" s="1956">
        <v>1</v>
      </c>
      <c r="F329" s="1956">
        <v>7</v>
      </c>
      <c r="G329" s="1956">
        <v>6</v>
      </c>
      <c r="H329" s="1956">
        <v>1</v>
      </c>
      <c r="I329" s="2012">
        <v>1</v>
      </c>
      <c r="J329" s="2012">
        <v>1</v>
      </c>
      <c r="K329" s="2012"/>
      <c r="L329" s="1996">
        <v>1462</v>
      </c>
      <c r="M329" s="1996"/>
      <c r="N329" s="1996">
        <f t="shared" si="95"/>
        <v>1034.08</v>
      </c>
      <c r="O329" s="1996">
        <v>791.14</v>
      </c>
      <c r="P329" s="2076">
        <f t="shared" si="99"/>
        <v>0.765066532570014</v>
      </c>
      <c r="Q329" s="1996">
        <v>242.94</v>
      </c>
      <c r="R329" s="2076">
        <f t="shared" si="100"/>
        <v>0.23493346742998608</v>
      </c>
      <c r="S329" s="2035">
        <f t="shared" si="94"/>
        <v>9.7175999999999991</v>
      </c>
      <c r="T329" s="2036"/>
      <c r="U329" s="1996">
        <f t="shared" si="103"/>
        <v>0</v>
      </c>
      <c r="V329" s="1996">
        <f t="shared" si="101"/>
        <v>0</v>
      </c>
      <c r="W329" s="1996">
        <f t="shared" si="102"/>
        <v>1462</v>
      </c>
      <c r="X329" s="2000">
        <v>1462</v>
      </c>
      <c r="Y329" s="2013">
        <v>616081</v>
      </c>
      <c r="Z329" s="2002">
        <v>42431</v>
      </c>
      <c r="AA329" s="2069" t="s">
        <v>104</v>
      </c>
      <c r="AB329" s="2069"/>
      <c r="AC329" s="1996"/>
      <c r="AE329" s="2005"/>
      <c r="AF329" s="2070"/>
      <c r="AG329" s="2070"/>
      <c r="AH329" s="2090"/>
      <c r="AI329" s="2091"/>
      <c r="AJ329" s="2091"/>
      <c r="AK329" s="2092"/>
    </row>
    <row r="330" spans="1:37" s="1956" customFormat="1" x14ac:dyDescent="0.2">
      <c r="A330" s="2089">
        <v>2016066</v>
      </c>
      <c r="B330" s="1955"/>
      <c r="C330" s="1955">
        <v>586916</v>
      </c>
      <c r="D330" s="1956" t="s">
        <v>26</v>
      </c>
      <c r="E330" s="1956">
        <v>1</v>
      </c>
      <c r="F330" s="1956">
        <v>8</v>
      </c>
      <c r="G330" s="1956">
        <v>5</v>
      </c>
      <c r="H330" s="1956">
        <v>3</v>
      </c>
      <c r="I330" s="2012">
        <v>1</v>
      </c>
      <c r="J330" s="2012">
        <v>1</v>
      </c>
      <c r="K330" s="2012"/>
      <c r="L330" s="1996">
        <v>2401</v>
      </c>
      <c r="M330" s="1996"/>
      <c r="N330" s="1996">
        <f t="shared" si="95"/>
        <v>1632.03</v>
      </c>
      <c r="O330" s="1996">
        <v>1278.49</v>
      </c>
      <c r="P330" s="2076">
        <f t="shared" si="99"/>
        <v>0.78337408013333087</v>
      </c>
      <c r="Q330" s="1996">
        <v>353.54</v>
      </c>
      <c r="R330" s="2076">
        <f t="shared" si="100"/>
        <v>0.21662591986666913</v>
      </c>
      <c r="S330" s="2035">
        <f t="shared" si="94"/>
        <v>14.1416</v>
      </c>
      <c r="T330" s="2036"/>
      <c r="U330" s="1996">
        <f t="shared" ref="U330:U400" si="104">((1-I330)*O330)+((1-J330)*Q330)</f>
        <v>0</v>
      </c>
      <c r="V330" s="1996">
        <f t="shared" si="101"/>
        <v>0</v>
      </c>
      <c r="W330" s="1996">
        <f t="shared" si="102"/>
        <v>2401</v>
      </c>
      <c r="X330" s="2000">
        <v>2401</v>
      </c>
      <c r="Y330" s="2013">
        <v>616082</v>
      </c>
      <c r="Z330" s="2002">
        <v>42431</v>
      </c>
      <c r="AA330" s="2069" t="s">
        <v>104</v>
      </c>
      <c r="AB330" s="2069"/>
      <c r="AC330" s="1996"/>
      <c r="AE330" s="2005"/>
      <c r="AF330" s="2070"/>
      <c r="AG330" s="2070"/>
      <c r="AH330" s="2090"/>
      <c r="AI330" s="2091"/>
      <c r="AJ330" s="2091"/>
      <c r="AK330" s="2092"/>
    </row>
    <row r="331" spans="1:37" s="1956" customFormat="1" x14ac:dyDescent="0.2">
      <c r="A331" s="2089">
        <v>2016067</v>
      </c>
      <c r="B331" s="1955"/>
      <c r="C331" s="1955">
        <v>587016</v>
      </c>
      <c r="D331" s="1956" t="s">
        <v>26</v>
      </c>
      <c r="E331" s="1956">
        <v>1</v>
      </c>
      <c r="F331" s="1956">
        <v>6</v>
      </c>
      <c r="G331" s="1956">
        <v>5</v>
      </c>
      <c r="H331" s="1956">
        <v>2</v>
      </c>
      <c r="I331" s="2012">
        <v>1</v>
      </c>
      <c r="J331" s="2012">
        <v>1</v>
      </c>
      <c r="K331" s="2012"/>
      <c r="L331" s="1996">
        <v>1880</v>
      </c>
      <c r="M331" s="1996"/>
      <c r="N331" s="1996">
        <f t="shared" si="95"/>
        <v>1173.5</v>
      </c>
      <c r="O331" s="1996">
        <v>931.25</v>
      </c>
      <c r="P331" s="2076">
        <f t="shared" si="99"/>
        <v>0.79356625479335319</v>
      </c>
      <c r="Q331" s="1996">
        <v>242.25</v>
      </c>
      <c r="R331" s="2076">
        <f t="shared" si="100"/>
        <v>0.20643374520664678</v>
      </c>
      <c r="S331" s="2035">
        <f t="shared" si="94"/>
        <v>9.69</v>
      </c>
      <c r="T331" s="2036"/>
      <c r="U331" s="1996">
        <f t="shared" si="104"/>
        <v>0</v>
      </c>
      <c r="V331" s="1996">
        <f t="shared" si="101"/>
        <v>0</v>
      </c>
      <c r="W331" s="1996">
        <f t="shared" si="102"/>
        <v>1880</v>
      </c>
      <c r="X331" s="2000">
        <v>1880</v>
      </c>
      <c r="Y331" s="2013">
        <v>616083</v>
      </c>
      <c r="Z331" s="2002">
        <v>42433</v>
      </c>
      <c r="AA331" s="2069" t="s">
        <v>104</v>
      </c>
      <c r="AB331" s="2069"/>
      <c r="AC331" s="1996"/>
      <c r="AE331" s="2005"/>
      <c r="AF331" s="2070"/>
      <c r="AG331" s="2070"/>
      <c r="AH331" s="2090"/>
      <c r="AI331" s="2091"/>
      <c r="AJ331" s="2091"/>
      <c r="AK331" s="2092"/>
    </row>
    <row r="332" spans="1:37" s="1956" customFormat="1" x14ac:dyDescent="0.2">
      <c r="A332" s="2089">
        <v>2016068</v>
      </c>
      <c r="B332" s="1955"/>
      <c r="C332" s="1955">
        <v>587116</v>
      </c>
      <c r="D332" s="1956" t="s">
        <v>26</v>
      </c>
      <c r="E332" s="1956">
        <v>1</v>
      </c>
      <c r="F332" s="1956">
        <v>6</v>
      </c>
      <c r="G332" s="1956">
        <v>6</v>
      </c>
      <c r="H332" s="1956">
        <v>0</v>
      </c>
      <c r="I332" s="2012">
        <v>1</v>
      </c>
      <c r="J332" s="2012">
        <v>1</v>
      </c>
      <c r="K332" s="2012"/>
      <c r="L332" s="1996">
        <v>1006</v>
      </c>
      <c r="M332" s="1996"/>
      <c r="N332" s="1996">
        <f t="shared" si="95"/>
        <v>684.64</v>
      </c>
      <c r="O332" s="1996">
        <v>508.89</v>
      </c>
      <c r="P332" s="2076">
        <f t="shared" si="99"/>
        <v>0.74329574666978271</v>
      </c>
      <c r="Q332" s="1996">
        <v>175.75</v>
      </c>
      <c r="R332" s="2076">
        <f t="shared" si="100"/>
        <v>0.25670425333021735</v>
      </c>
      <c r="S332" s="2035">
        <f t="shared" si="94"/>
        <v>7.03</v>
      </c>
      <c r="T332" s="2036"/>
      <c r="U332" s="1996">
        <f t="shared" si="104"/>
        <v>0</v>
      </c>
      <c r="V332" s="1996">
        <f t="shared" si="101"/>
        <v>0</v>
      </c>
      <c r="W332" s="1996">
        <f t="shared" si="102"/>
        <v>1006</v>
      </c>
      <c r="X332" s="2000">
        <v>1006</v>
      </c>
      <c r="Y332" s="2013">
        <v>616084</v>
      </c>
      <c r="Z332" s="2002">
        <v>42433</v>
      </c>
      <c r="AA332" s="2069" t="s">
        <v>104</v>
      </c>
      <c r="AB332" s="2069"/>
      <c r="AC332" s="1996"/>
      <c r="AE332" s="2005"/>
      <c r="AF332" s="2070"/>
      <c r="AG332" s="2070"/>
      <c r="AH332" s="2090"/>
      <c r="AI332" s="2091"/>
      <c r="AJ332" s="2091"/>
      <c r="AK332" s="2092"/>
    </row>
    <row r="333" spans="1:37" s="1956" customFormat="1" x14ac:dyDescent="0.2">
      <c r="A333" s="2089">
        <v>2016069</v>
      </c>
      <c r="B333" s="1955"/>
      <c r="C333" s="1955">
        <v>575116</v>
      </c>
      <c r="D333" s="1956" t="s">
        <v>26</v>
      </c>
      <c r="E333" s="1956">
        <v>1</v>
      </c>
      <c r="F333" s="1956">
        <v>13</v>
      </c>
      <c r="G333" s="1956">
        <v>7</v>
      </c>
      <c r="H333" s="1956">
        <v>3</v>
      </c>
      <c r="I333" s="2012">
        <v>1</v>
      </c>
      <c r="J333" s="2012">
        <v>1</v>
      </c>
      <c r="K333" s="2012"/>
      <c r="L333" s="1996">
        <v>3113</v>
      </c>
      <c r="M333" s="1996"/>
      <c r="N333" s="1996">
        <f t="shared" si="95"/>
        <v>2011.73</v>
      </c>
      <c r="O333" s="1996">
        <v>1611.48</v>
      </c>
      <c r="P333" s="2076">
        <f t="shared" si="99"/>
        <v>0.80104188931914322</v>
      </c>
      <c r="Q333" s="1996">
        <v>400.25</v>
      </c>
      <c r="R333" s="2076">
        <f t="shared" si="100"/>
        <v>0.19895811068085678</v>
      </c>
      <c r="S333" s="2035">
        <f t="shared" si="94"/>
        <v>16.010000000000002</v>
      </c>
      <c r="T333" s="2036"/>
      <c r="U333" s="1996">
        <f t="shared" si="104"/>
        <v>0</v>
      </c>
      <c r="V333" s="1996">
        <f t="shared" si="101"/>
        <v>0</v>
      </c>
      <c r="W333" s="1996">
        <f t="shared" ref="W333:W349" si="105">X333+AC333+AH333+AM333+AW333+AR333</f>
        <v>3113</v>
      </c>
      <c r="X333" s="2000">
        <v>3113</v>
      </c>
      <c r="Y333" s="2013">
        <v>616086</v>
      </c>
      <c r="Z333" s="2002">
        <v>42445</v>
      </c>
      <c r="AA333" s="2069" t="s">
        <v>104</v>
      </c>
      <c r="AB333" s="2069"/>
      <c r="AC333" s="1996"/>
      <c r="AE333" s="2005"/>
      <c r="AF333" s="2070"/>
      <c r="AG333" s="2070"/>
      <c r="AH333" s="2090"/>
      <c r="AI333" s="2091"/>
      <c r="AJ333" s="2091"/>
      <c r="AK333" s="2092"/>
    </row>
    <row r="334" spans="1:37" s="1956" customFormat="1" x14ac:dyDescent="0.2">
      <c r="A334" s="2093">
        <v>2016070</v>
      </c>
      <c r="B334" s="1955"/>
      <c r="C334" s="1955" t="s">
        <v>724</v>
      </c>
      <c r="D334" s="1956" t="s">
        <v>472</v>
      </c>
      <c r="E334" s="1956">
        <v>0</v>
      </c>
      <c r="F334" s="1956">
        <v>1</v>
      </c>
      <c r="G334" s="1956">
        <v>0</v>
      </c>
      <c r="H334" s="1956">
        <v>2</v>
      </c>
      <c r="I334" s="2012">
        <v>1</v>
      </c>
      <c r="J334" s="2012">
        <v>1</v>
      </c>
      <c r="K334" s="2012"/>
      <c r="L334" s="1996">
        <v>1144.75</v>
      </c>
      <c r="M334" s="1996"/>
      <c r="N334" s="1996">
        <f t="shared" si="95"/>
        <v>725.45</v>
      </c>
      <c r="O334" s="1996">
        <v>478.56</v>
      </c>
      <c r="P334" s="2076">
        <f t="shared" si="99"/>
        <v>0.65967330622372322</v>
      </c>
      <c r="Q334" s="1996">
        <v>246.89</v>
      </c>
      <c r="R334" s="2076">
        <f t="shared" si="100"/>
        <v>0.34032669377627678</v>
      </c>
      <c r="S334" s="2035">
        <f t="shared" si="94"/>
        <v>9.8755999999999986</v>
      </c>
      <c r="T334" s="2036"/>
      <c r="U334" s="1996">
        <f t="shared" si="104"/>
        <v>0</v>
      </c>
      <c r="V334" s="1996">
        <f t="shared" si="101"/>
        <v>0</v>
      </c>
      <c r="W334" s="1996">
        <f t="shared" si="105"/>
        <v>1144.75</v>
      </c>
      <c r="X334" s="2000">
        <v>1144.75</v>
      </c>
      <c r="Y334" s="2013">
        <v>616196</v>
      </c>
      <c r="Z334" s="2002">
        <v>42503</v>
      </c>
      <c r="AA334" s="2069" t="s">
        <v>104</v>
      </c>
      <c r="AB334" s="2069"/>
      <c r="AC334" s="1996"/>
      <c r="AE334" s="2005"/>
      <c r="AF334" s="2070"/>
      <c r="AG334" s="2070"/>
      <c r="AH334" s="2090"/>
      <c r="AI334" s="2091"/>
      <c r="AJ334" s="2091"/>
      <c r="AK334" s="2092"/>
    </row>
    <row r="335" spans="1:37" s="1956" customFormat="1" x14ac:dyDescent="0.2">
      <c r="A335" s="2089">
        <v>2016071</v>
      </c>
      <c r="B335" s="1955"/>
      <c r="C335" s="1955">
        <v>586816</v>
      </c>
      <c r="D335" s="1956" t="s">
        <v>26</v>
      </c>
      <c r="E335" s="1956">
        <v>1</v>
      </c>
      <c r="F335" s="1956">
        <v>8</v>
      </c>
      <c r="G335" s="1956">
        <v>5</v>
      </c>
      <c r="H335" s="1956">
        <v>3</v>
      </c>
      <c r="I335" s="2012">
        <v>1</v>
      </c>
      <c r="J335" s="2012">
        <v>1</v>
      </c>
      <c r="K335" s="2012"/>
      <c r="L335" s="1996">
        <v>2109</v>
      </c>
      <c r="M335" s="1996"/>
      <c r="N335" s="1996">
        <f t="shared" si="95"/>
        <v>1452.34</v>
      </c>
      <c r="O335" s="1996">
        <v>1101.31</v>
      </c>
      <c r="P335" s="2076">
        <f t="shared" si="99"/>
        <v>0.75830039797843485</v>
      </c>
      <c r="Q335" s="1996">
        <v>351.03</v>
      </c>
      <c r="R335" s="2076">
        <f t="shared" si="100"/>
        <v>0.24169960202156518</v>
      </c>
      <c r="S335" s="2035">
        <f t="shared" si="94"/>
        <v>14.041199999999998</v>
      </c>
      <c r="T335" s="2036"/>
      <c r="U335" s="1996">
        <f t="shared" si="104"/>
        <v>0</v>
      </c>
      <c r="V335" s="1996">
        <f t="shared" si="101"/>
        <v>0</v>
      </c>
      <c r="W335" s="1996">
        <f t="shared" si="105"/>
        <v>2109</v>
      </c>
      <c r="X335" s="2000">
        <v>2109</v>
      </c>
      <c r="Y335" s="2013">
        <v>616087</v>
      </c>
      <c r="Z335" s="2002">
        <v>42445</v>
      </c>
      <c r="AA335" s="2069" t="s">
        <v>104</v>
      </c>
      <c r="AB335" s="2069"/>
      <c r="AC335" s="1996"/>
      <c r="AE335" s="2005"/>
      <c r="AF335" s="2070"/>
      <c r="AG335" s="2070"/>
      <c r="AH335" s="2090"/>
      <c r="AI335" s="2091"/>
      <c r="AJ335" s="2091"/>
      <c r="AK335" s="2092"/>
    </row>
    <row r="336" spans="1:37" s="1956" customFormat="1" x14ac:dyDescent="0.2">
      <c r="A336" s="2093">
        <v>2016072</v>
      </c>
      <c r="B336" s="1955"/>
      <c r="C336" s="1955">
        <v>121591</v>
      </c>
      <c r="D336" s="1956" t="s">
        <v>497</v>
      </c>
      <c r="E336" s="1956">
        <v>1</v>
      </c>
      <c r="F336" s="1956">
        <v>5</v>
      </c>
      <c r="G336" s="1956">
        <v>3</v>
      </c>
      <c r="H336" s="1956">
        <v>3</v>
      </c>
      <c r="I336" s="2012">
        <v>1</v>
      </c>
      <c r="J336" s="2012">
        <v>1</v>
      </c>
      <c r="K336" s="2012"/>
      <c r="L336" s="1996">
        <v>2230.37</v>
      </c>
      <c r="M336" s="1996"/>
      <c r="N336" s="1996">
        <f t="shared" si="95"/>
        <v>1611.28</v>
      </c>
      <c r="O336" s="1996">
        <v>1277.04</v>
      </c>
      <c r="P336" s="2076">
        <f t="shared" si="99"/>
        <v>0.79256243483441735</v>
      </c>
      <c r="Q336" s="1996">
        <v>334.24</v>
      </c>
      <c r="R336" s="2076">
        <f t="shared" si="100"/>
        <v>0.20743756516558265</v>
      </c>
      <c r="S336" s="2035">
        <f t="shared" si="94"/>
        <v>13.3696</v>
      </c>
      <c r="T336" s="2036"/>
      <c r="U336" s="1996">
        <f t="shared" si="104"/>
        <v>0</v>
      </c>
      <c r="V336" s="1996">
        <f>L336-W336</f>
        <v>0</v>
      </c>
      <c r="W336" s="1996">
        <f t="shared" si="105"/>
        <v>2230.37</v>
      </c>
      <c r="X336" s="2000">
        <v>2230.37</v>
      </c>
      <c r="Y336" s="2013">
        <v>616131</v>
      </c>
      <c r="Z336" s="2002">
        <v>42479</v>
      </c>
      <c r="AA336" s="2069" t="s">
        <v>104</v>
      </c>
      <c r="AB336" s="2069"/>
      <c r="AC336" s="1996">
        <v>158.52000000000001</v>
      </c>
      <c r="AD336" s="1956">
        <v>616244</v>
      </c>
      <c r="AE336" s="2005">
        <v>42534</v>
      </c>
      <c r="AF336" s="2070" t="s">
        <v>104</v>
      </c>
      <c r="AG336" s="2070"/>
      <c r="AH336" s="2111">
        <v>-158.52000000000001</v>
      </c>
      <c r="AI336" s="2112">
        <v>617040</v>
      </c>
      <c r="AJ336" s="2113">
        <v>42748</v>
      </c>
      <c r="AK336" s="2114" t="s">
        <v>104</v>
      </c>
    </row>
    <row r="337" spans="1:28" s="1956" customFormat="1" x14ac:dyDescent="0.2">
      <c r="A337" s="2089">
        <v>2016073</v>
      </c>
      <c r="B337" s="1955"/>
      <c r="C337" s="1955">
        <v>576316</v>
      </c>
      <c r="D337" s="1956" t="s">
        <v>26</v>
      </c>
      <c r="E337" s="1956">
        <v>1</v>
      </c>
      <c r="F337" s="1956">
        <v>8</v>
      </c>
      <c r="G337" s="1956">
        <v>5</v>
      </c>
      <c r="H337" s="1956">
        <v>5</v>
      </c>
      <c r="I337" s="2012">
        <v>1</v>
      </c>
      <c r="J337" s="2012">
        <v>1</v>
      </c>
      <c r="K337" s="2012"/>
      <c r="L337" s="1996">
        <v>2476</v>
      </c>
      <c r="M337" s="1996"/>
      <c r="N337" s="1996">
        <f t="shared" si="95"/>
        <v>1688.74</v>
      </c>
      <c r="O337" s="1996">
        <v>1337.96</v>
      </c>
      <c r="P337" s="2076">
        <f t="shared" si="99"/>
        <v>0.79228300389639617</v>
      </c>
      <c r="Q337" s="1996">
        <v>350.78</v>
      </c>
      <c r="R337" s="2076">
        <f t="shared" si="100"/>
        <v>0.20771699610360386</v>
      </c>
      <c r="S337" s="2035">
        <f t="shared" si="94"/>
        <v>14.031199999999998</v>
      </c>
      <c r="T337" s="2036"/>
      <c r="U337" s="1996">
        <f t="shared" si="104"/>
        <v>0</v>
      </c>
      <c r="V337" s="1996">
        <f t="shared" si="101"/>
        <v>0</v>
      </c>
      <c r="W337" s="1996">
        <f t="shared" si="105"/>
        <v>2476</v>
      </c>
      <c r="X337" s="2000">
        <v>2476</v>
      </c>
      <c r="Y337" s="2013">
        <v>616088</v>
      </c>
      <c r="Z337" s="2002">
        <v>42445</v>
      </c>
      <c r="AA337" s="2069" t="s">
        <v>104</v>
      </c>
      <c r="AB337" s="2086"/>
    </row>
    <row r="338" spans="1:28" s="1956" customFormat="1" x14ac:dyDescent="0.2">
      <c r="A338" s="2089" t="s">
        <v>868</v>
      </c>
      <c r="B338" s="1955"/>
      <c r="C338" s="1955" t="s">
        <v>869</v>
      </c>
      <c r="D338" s="1956" t="s">
        <v>26</v>
      </c>
      <c r="E338" s="1956">
        <v>0</v>
      </c>
      <c r="F338" s="1956">
        <v>1</v>
      </c>
      <c r="G338" s="1956">
        <v>1</v>
      </c>
      <c r="H338" s="1956">
        <v>0</v>
      </c>
      <c r="I338" s="2012">
        <v>1</v>
      </c>
      <c r="J338" s="2012">
        <v>1</v>
      </c>
      <c r="K338" s="2012"/>
      <c r="L338" s="1996">
        <v>75</v>
      </c>
      <c r="M338" s="1996"/>
      <c r="N338" s="1996">
        <f>O338+Q338</f>
        <v>50</v>
      </c>
      <c r="O338" s="1996">
        <v>25</v>
      </c>
      <c r="P338" s="2076">
        <f>IF(N338&lt;=0,"",O338/N338)</f>
        <v>0.5</v>
      </c>
      <c r="Q338" s="1996">
        <v>25</v>
      </c>
      <c r="R338" s="2076">
        <f>IF(N338&lt;=0,"",Q338/N338)</f>
        <v>0.5</v>
      </c>
      <c r="S338" s="2035">
        <f>Q338/$S$1</f>
        <v>1</v>
      </c>
      <c r="T338" s="2036"/>
      <c r="U338" s="1996">
        <f>((1-I338)*O338)+((1-J338)*Q338)</f>
        <v>0</v>
      </c>
      <c r="V338" s="1996">
        <f>L338-W338</f>
        <v>0</v>
      </c>
      <c r="W338" s="1996">
        <f t="shared" si="105"/>
        <v>75</v>
      </c>
      <c r="X338" s="2000">
        <v>75</v>
      </c>
      <c r="Y338" s="2013">
        <v>616350</v>
      </c>
      <c r="Z338" s="2002">
        <v>42608</v>
      </c>
      <c r="AA338" s="2069" t="s">
        <v>104</v>
      </c>
      <c r="AB338" s="2086"/>
    </row>
    <row r="339" spans="1:28" s="1956" customFormat="1" x14ac:dyDescent="0.2">
      <c r="A339" s="2089">
        <v>2016074</v>
      </c>
      <c r="B339" s="1955"/>
      <c r="C339" s="1955">
        <v>589016</v>
      </c>
      <c r="D339" s="1956" t="s">
        <v>26</v>
      </c>
      <c r="E339" s="1956">
        <v>1</v>
      </c>
      <c r="F339" s="1956">
        <v>9</v>
      </c>
      <c r="G339" s="1956">
        <v>6</v>
      </c>
      <c r="H339" s="1956">
        <v>3</v>
      </c>
      <c r="I339" s="2012">
        <v>1</v>
      </c>
      <c r="J339" s="2012">
        <v>1</v>
      </c>
      <c r="K339" s="2012"/>
      <c r="L339" s="1996">
        <v>2277</v>
      </c>
      <c r="M339" s="1996"/>
      <c r="N339" s="1996">
        <f t="shared" si="95"/>
        <v>1544.18</v>
      </c>
      <c r="O339" s="1996">
        <v>1162.76</v>
      </c>
      <c r="P339" s="2076">
        <f t="shared" si="99"/>
        <v>0.75299511714955503</v>
      </c>
      <c r="Q339" s="1996">
        <v>381.42</v>
      </c>
      <c r="R339" s="2076">
        <f t="shared" si="100"/>
        <v>0.24700488285044489</v>
      </c>
      <c r="S339" s="2035">
        <f t="shared" si="94"/>
        <v>15.2568</v>
      </c>
      <c r="T339" s="2036"/>
      <c r="U339" s="1996">
        <f t="shared" si="104"/>
        <v>0</v>
      </c>
      <c r="V339" s="1996">
        <f t="shared" si="101"/>
        <v>0</v>
      </c>
      <c r="W339" s="1996">
        <f t="shared" si="105"/>
        <v>2277</v>
      </c>
      <c r="X339" s="2000">
        <v>2277</v>
      </c>
      <c r="Y339" s="2013">
        <v>616089</v>
      </c>
      <c r="Z339" s="2002">
        <v>42445</v>
      </c>
      <c r="AA339" s="2069" t="s">
        <v>104</v>
      </c>
      <c r="AB339" s="2086"/>
    </row>
    <row r="340" spans="1:28" s="1956" customFormat="1" x14ac:dyDescent="0.2">
      <c r="A340" s="2089">
        <v>2016075</v>
      </c>
      <c r="B340" s="1955"/>
      <c r="C340" s="1955">
        <v>527216</v>
      </c>
      <c r="D340" s="1956" t="s">
        <v>26</v>
      </c>
      <c r="E340" s="1956">
        <v>1</v>
      </c>
      <c r="F340" s="1956">
        <v>11</v>
      </c>
      <c r="G340" s="1956">
        <v>8</v>
      </c>
      <c r="H340" s="1956">
        <v>6</v>
      </c>
      <c r="I340" s="2012">
        <v>1</v>
      </c>
      <c r="J340" s="2012">
        <v>1</v>
      </c>
      <c r="K340" s="2012"/>
      <c r="L340" s="1996">
        <v>3283</v>
      </c>
      <c r="M340" s="1996"/>
      <c r="N340" s="1996">
        <f t="shared" si="95"/>
        <v>0</v>
      </c>
      <c r="O340" s="1996">
        <v>0</v>
      </c>
      <c r="P340" s="2076" t="str">
        <f t="shared" si="99"/>
        <v/>
      </c>
      <c r="Q340" s="1996">
        <v>0</v>
      </c>
      <c r="R340" s="2076" t="str">
        <f t="shared" si="100"/>
        <v/>
      </c>
      <c r="S340" s="2035">
        <f t="shared" si="94"/>
        <v>0</v>
      </c>
      <c r="T340" s="2036"/>
      <c r="U340" s="1996">
        <f t="shared" si="104"/>
        <v>0</v>
      </c>
      <c r="V340" s="1996">
        <f t="shared" si="101"/>
        <v>0</v>
      </c>
      <c r="W340" s="1996">
        <f t="shared" si="105"/>
        <v>3283</v>
      </c>
      <c r="X340" s="2000">
        <v>3283</v>
      </c>
      <c r="Y340" s="2013">
        <v>616090</v>
      </c>
      <c r="Z340" s="2002">
        <v>42445</v>
      </c>
      <c r="AA340" s="2069" t="s">
        <v>104</v>
      </c>
      <c r="AB340" s="2086"/>
    </row>
    <row r="341" spans="1:28" s="1956" customFormat="1" x14ac:dyDescent="0.2">
      <c r="A341" s="2089">
        <v>2016076</v>
      </c>
      <c r="B341" s="1955"/>
      <c r="C341" s="1955" t="s">
        <v>749</v>
      </c>
      <c r="D341" s="1956" t="s">
        <v>26</v>
      </c>
      <c r="E341" s="1956">
        <v>10</v>
      </c>
      <c r="F341" s="1956">
        <f>E341*8</f>
        <v>80</v>
      </c>
      <c r="G341" s="1956">
        <f>E341*5</f>
        <v>50</v>
      </c>
      <c r="H341" s="1956">
        <f>E341*3</f>
        <v>30</v>
      </c>
      <c r="I341" s="2012">
        <v>1</v>
      </c>
      <c r="J341" s="2012">
        <v>1</v>
      </c>
      <c r="K341" s="2012"/>
      <c r="L341" s="1996">
        <v>21420</v>
      </c>
      <c r="M341" s="1996"/>
      <c r="N341" s="1996">
        <f t="shared" si="95"/>
        <v>14474.34</v>
      </c>
      <c r="O341" s="1996">
        <v>10944.76</v>
      </c>
      <c r="P341" s="2076">
        <f t="shared" si="99"/>
        <v>0.75614915775088887</v>
      </c>
      <c r="Q341" s="1996">
        <v>3529.58</v>
      </c>
      <c r="R341" s="2076">
        <f t="shared" si="100"/>
        <v>0.24385084224911119</v>
      </c>
      <c r="S341" s="2035">
        <f t="shared" si="94"/>
        <v>141.1832</v>
      </c>
      <c r="T341" s="2036"/>
      <c r="U341" s="1996">
        <f t="shared" si="104"/>
        <v>0</v>
      </c>
      <c r="V341" s="1996">
        <f t="shared" si="101"/>
        <v>0</v>
      </c>
      <c r="W341" s="1996">
        <f t="shared" si="105"/>
        <v>21420</v>
      </c>
      <c r="X341" s="2000">
        <v>21420</v>
      </c>
      <c r="Y341" s="2013">
        <v>616085</v>
      </c>
      <c r="Z341" s="2002">
        <v>42433</v>
      </c>
      <c r="AA341" s="2069" t="s">
        <v>104</v>
      </c>
      <c r="AB341" s="2086"/>
    </row>
    <row r="342" spans="1:28" s="1956" customFormat="1" x14ac:dyDescent="0.2">
      <c r="A342" s="2115">
        <v>2016077</v>
      </c>
      <c r="B342" s="1955"/>
      <c r="C342" s="2116" t="s">
        <v>815</v>
      </c>
      <c r="D342" s="1956" t="s">
        <v>353</v>
      </c>
      <c r="I342" s="2012">
        <v>0</v>
      </c>
      <c r="J342" s="2012">
        <v>0</v>
      </c>
      <c r="K342" s="2012"/>
      <c r="L342" s="1996">
        <v>0</v>
      </c>
      <c r="M342" s="1996"/>
      <c r="N342" s="1996">
        <f t="shared" si="95"/>
        <v>0</v>
      </c>
      <c r="O342" s="1996">
        <v>0</v>
      </c>
      <c r="P342" s="2076" t="str">
        <f t="shared" si="99"/>
        <v/>
      </c>
      <c r="Q342" s="1996">
        <v>0</v>
      </c>
      <c r="R342" s="2076" t="str">
        <f t="shared" si="100"/>
        <v/>
      </c>
      <c r="S342" s="2035">
        <f t="shared" si="94"/>
        <v>0</v>
      </c>
      <c r="T342" s="2036"/>
      <c r="U342" s="1996">
        <f t="shared" si="104"/>
        <v>0</v>
      </c>
      <c r="V342" s="1996">
        <f t="shared" si="101"/>
        <v>0</v>
      </c>
      <c r="W342" s="1996">
        <f t="shared" si="105"/>
        <v>0</v>
      </c>
      <c r="X342" s="2000"/>
      <c r="Y342" s="2013"/>
      <c r="Z342" s="2002"/>
      <c r="AA342" s="2069"/>
      <c r="AB342" s="2086"/>
    </row>
    <row r="343" spans="1:28" s="1956" customFormat="1" x14ac:dyDescent="0.2">
      <c r="A343" s="2093" t="s">
        <v>827</v>
      </c>
      <c r="B343" s="1955"/>
      <c r="C343" s="2117" t="s">
        <v>832</v>
      </c>
      <c r="D343" s="1956" t="s">
        <v>353</v>
      </c>
      <c r="E343" s="1956">
        <v>1</v>
      </c>
      <c r="F343" s="1956">
        <v>11</v>
      </c>
      <c r="G343" s="1956">
        <v>4</v>
      </c>
      <c r="H343" s="1956">
        <v>4</v>
      </c>
      <c r="I343" s="2012">
        <v>1</v>
      </c>
      <c r="J343" s="2012">
        <v>1</v>
      </c>
      <c r="K343" s="2012"/>
      <c r="L343" s="1996">
        <v>4908</v>
      </c>
      <c r="M343" s="1996"/>
      <c r="N343" s="1996">
        <f t="shared" ref="N343:N355" si="106">O343+Q343</f>
        <v>3209.88</v>
      </c>
      <c r="O343" s="1996">
        <v>2484.88</v>
      </c>
      <c r="P343" s="2076">
        <f t="shared" ref="P343:P356" si="107">IF(N343&lt;=0,"",O343/N343)</f>
        <v>0.77413485862399845</v>
      </c>
      <c r="Q343" s="1996">
        <v>725</v>
      </c>
      <c r="R343" s="2076">
        <f t="shared" ref="R343:R356" si="108">IF(N343&lt;=0,"",Q343/N343)</f>
        <v>0.22586514137600158</v>
      </c>
      <c r="S343" s="2035">
        <f t="shared" ref="S343:S352" si="109">Q343/$S$1</f>
        <v>29</v>
      </c>
      <c r="T343" s="2036"/>
      <c r="U343" s="1996">
        <f t="shared" ref="U343:U356" si="110">((1-I343)*O343)+((1-J343)*Q343)</f>
        <v>0</v>
      </c>
      <c r="V343" s="1996">
        <f t="shared" ref="V343:V356" si="111">L343-W343</f>
        <v>0</v>
      </c>
      <c r="W343" s="1996">
        <f t="shared" si="105"/>
        <v>4908</v>
      </c>
      <c r="X343" s="2000">
        <v>4908</v>
      </c>
      <c r="Y343" s="2013">
        <v>616167</v>
      </c>
      <c r="Z343" s="2002">
        <v>42493</v>
      </c>
      <c r="AA343" s="2069" t="s">
        <v>104</v>
      </c>
      <c r="AB343" s="2086"/>
    </row>
    <row r="344" spans="1:28" s="1956" customFormat="1" x14ac:dyDescent="0.2">
      <c r="A344" s="2093" t="s">
        <v>828</v>
      </c>
      <c r="B344" s="1955"/>
      <c r="C344" s="2117" t="s">
        <v>832</v>
      </c>
      <c r="D344" s="1956" t="s">
        <v>353</v>
      </c>
      <c r="E344" s="1956">
        <v>1</v>
      </c>
      <c r="F344" s="1956">
        <v>11</v>
      </c>
      <c r="G344" s="1956">
        <v>4</v>
      </c>
      <c r="H344" s="1956">
        <v>4</v>
      </c>
      <c r="I344" s="2012">
        <v>1</v>
      </c>
      <c r="J344" s="2012">
        <v>1</v>
      </c>
      <c r="K344" s="2012"/>
      <c r="L344" s="1996">
        <v>4908</v>
      </c>
      <c r="M344" s="1996"/>
      <c r="N344" s="1996">
        <f t="shared" si="106"/>
        <v>3209.88</v>
      </c>
      <c r="O344" s="1996">
        <v>2484.88</v>
      </c>
      <c r="P344" s="2076">
        <f t="shared" si="107"/>
        <v>0.77413485862399845</v>
      </c>
      <c r="Q344" s="1996">
        <v>725</v>
      </c>
      <c r="R344" s="2076">
        <f t="shared" si="108"/>
        <v>0.22586514137600158</v>
      </c>
      <c r="S344" s="2035">
        <f t="shared" si="109"/>
        <v>29</v>
      </c>
      <c r="T344" s="2036"/>
      <c r="U344" s="1996">
        <f t="shared" si="110"/>
        <v>0</v>
      </c>
      <c r="V344" s="1996">
        <f t="shared" si="111"/>
        <v>0</v>
      </c>
      <c r="W344" s="1996">
        <f t="shared" si="105"/>
        <v>4908</v>
      </c>
      <c r="X344" s="2000">
        <v>4908</v>
      </c>
      <c r="Y344" s="2013">
        <v>616167</v>
      </c>
      <c r="Z344" s="2002">
        <v>42493</v>
      </c>
      <c r="AA344" s="2069" t="s">
        <v>104</v>
      </c>
      <c r="AB344" s="2086"/>
    </row>
    <row r="345" spans="1:28" s="1956" customFormat="1" x14ac:dyDescent="0.2">
      <c r="A345" s="2093" t="s">
        <v>829</v>
      </c>
      <c r="B345" s="1955"/>
      <c r="C345" s="2117" t="s">
        <v>832</v>
      </c>
      <c r="D345" s="1956" t="s">
        <v>353</v>
      </c>
      <c r="E345" s="1956">
        <v>1</v>
      </c>
      <c r="F345" s="1956">
        <v>11</v>
      </c>
      <c r="G345" s="1956">
        <v>4</v>
      </c>
      <c r="H345" s="1956">
        <v>4</v>
      </c>
      <c r="I345" s="2012">
        <v>1</v>
      </c>
      <c r="J345" s="2012">
        <v>1</v>
      </c>
      <c r="K345" s="2012"/>
      <c r="L345" s="1996">
        <v>4908</v>
      </c>
      <c r="M345" s="1996"/>
      <c r="N345" s="1996">
        <f t="shared" si="106"/>
        <v>3209.88</v>
      </c>
      <c r="O345" s="1996">
        <v>2484.88</v>
      </c>
      <c r="P345" s="2076">
        <f t="shared" si="107"/>
        <v>0.77413485862399845</v>
      </c>
      <c r="Q345" s="1996">
        <v>725</v>
      </c>
      <c r="R345" s="2076">
        <f t="shared" si="108"/>
        <v>0.22586514137600158</v>
      </c>
      <c r="S345" s="2035">
        <f t="shared" si="109"/>
        <v>29</v>
      </c>
      <c r="T345" s="2036"/>
      <c r="U345" s="1996">
        <f t="shared" si="110"/>
        <v>0</v>
      </c>
      <c r="V345" s="1996">
        <f t="shared" si="111"/>
        <v>0</v>
      </c>
      <c r="W345" s="1996">
        <f t="shared" si="105"/>
        <v>4908</v>
      </c>
      <c r="X345" s="2000">
        <v>4908</v>
      </c>
      <c r="Y345" s="2013">
        <v>616206</v>
      </c>
      <c r="Z345" s="2002">
        <v>42503</v>
      </c>
      <c r="AA345" s="2069" t="s">
        <v>104</v>
      </c>
      <c r="AB345" s="2086"/>
    </row>
    <row r="346" spans="1:28" s="1956" customFormat="1" x14ac:dyDescent="0.2">
      <c r="A346" s="2093" t="s">
        <v>830</v>
      </c>
      <c r="B346" s="1955"/>
      <c r="C346" s="2117" t="s">
        <v>832</v>
      </c>
      <c r="D346" s="1956" t="s">
        <v>353</v>
      </c>
      <c r="E346" s="1956">
        <v>1</v>
      </c>
      <c r="F346" s="1956">
        <v>11</v>
      </c>
      <c r="G346" s="1956">
        <v>4</v>
      </c>
      <c r="H346" s="1956">
        <v>4</v>
      </c>
      <c r="I346" s="2012">
        <v>1</v>
      </c>
      <c r="J346" s="2012">
        <v>1</v>
      </c>
      <c r="K346" s="2012"/>
      <c r="L346" s="1996">
        <v>4908</v>
      </c>
      <c r="M346" s="1996"/>
      <c r="N346" s="1996">
        <f t="shared" si="106"/>
        <v>3209.88</v>
      </c>
      <c r="O346" s="1996">
        <v>2484.88</v>
      </c>
      <c r="P346" s="2076">
        <f t="shared" si="107"/>
        <v>0.77413485862399845</v>
      </c>
      <c r="Q346" s="1996">
        <v>725</v>
      </c>
      <c r="R346" s="2076">
        <f t="shared" si="108"/>
        <v>0.22586514137600158</v>
      </c>
      <c r="S346" s="2035">
        <f t="shared" si="109"/>
        <v>29</v>
      </c>
      <c r="T346" s="2036"/>
      <c r="U346" s="1996">
        <f t="shared" si="110"/>
        <v>0</v>
      </c>
      <c r="V346" s="1996">
        <f t="shared" si="111"/>
        <v>0</v>
      </c>
      <c r="W346" s="1996">
        <f t="shared" si="105"/>
        <v>4908</v>
      </c>
      <c r="X346" s="2000">
        <v>4908</v>
      </c>
      <c r="Y346" s="2013">
        <v>616206</v>
      </c>
      <c r="Z346" s="2002">
        <v>42503</v>
      </c>
      <c r="AA346" s="2069" t="s">
        <v>104</v>
      </c>
      <c r="AB346" s="2086"/>
    </row>
    <row r="347" spans="1:28" s="1956" customFormat="1" x14ac:dyDescent="0.2">
      <c r="A347" s="2093" t="s">
        <v>831</v>
      </c>
      <c r="B347" s="1955"/>
      <c r="C347" s="2117" t="s">
        <v>833</v>
      </c>
      <c r="D347" s="1956" t="s">
        <v>353</v>
      </c>
      <c r="E347" s="1956">
        <v>1</v>
      </c>
      <c r="F347" s="1956">
        <v>10</v>
      </c>
      <c r="G347" s="1956">
        <v>5</v>
      </c>
      <c r="H347" s="1956">
        <v>4</v>
      </c>
      <c r="I347" s="2012">
        <v>1</v>
      </c>
      <c r="J347" s="2012">
        <v>1</v>
      </c>
      <c r="K347" s="2012"/>
      <c r="L347" s="1996">
        <v>4993</v>
      </c>
      <c r="M347" s="1996"/>
      <c r="N347" s="1996">
        <f t="shared" si="106"/>
        <v>3387.39</v>
      </c>
      <c r="O347" s="1996">
        <v>2662.39</v>
      </c>
      <c r="P347" s="2076">
        <f t="shared" si="107"/>
        <v>0.78597090975647921</v>
      </c>
      <c r="Q347" s="1996">
        <v>725</v>
      </c>
      <c r="R347" s="2076">
        <f t="shared" si="108"/>
        <v>0.21402909024352082</v>
      </c>
      <c r="S347" s="2035">
        <f t="shared" si="109"/>
        <v>29</v>
      </c>
      <c r="T347" s="2036"/>
      <c r="U347" s="1996">
        <f t="shared" si="110"/>
        <v>0</v>
      </c>
      <c r="V347" s="1996">
        <f t="shared" si="111"/>
        <v>0</v>
      </c>
      <c r="W347" s="1996">
        <f t="shared" si="105"/>
        <v>4993</v>
      </c>
      <c r="X347" s="2000">
        <v>4993</v>
      </c>
      <c r="Y347" s="2013">
        <v>616206</v>
      </c>
      <c r="Z347" s="2002">
        <v>42503</v>
      </c>
      <c r="AA347" s="2069" t="s">
        <v>104</v>
      </c>
      <c r="AB347" s="2086"/>
    </row>
    <row r="348" spans="1:28" s="1956" customFormat="1" x14ac:dyDescent="0.2">
      <c r="A348" s="2093" t="s">
        <v>834</v>
      </c>
      <c r="B348" s="1955"/>
      <c r="C348" s="2117" t="s">
        <v>832</v>
      </c>
      <c r="D348" s="1956" t="s">
        <v>353</v>
      </c>
      <c r="E348" s="1956">
        <v>1</v>
      </c>
      <c r="F348" s="1956">
        <v>11</v>
      </c>
      <c r="G348" s="1956">
        <v>4</v>
      </c>
      <c r="H348" s="1956">
        <v>4</v>
      </c>
      <c r="I348" s="2012">
        <v>1</v>
      </c>
      <c r="J348" s="2012">
        <v>1</v>
      </c>
      <c r="K348" s="2012"/>
      <c r="L348" s="1996">
        <v>4908</v>
      </c>
      <c r="M348" s="1996"/>
      <c r="N348" s="1996">
        <f t="shared" si="106"/>
        <v>3209.88</v>
      </c>
      <c r="O348" s="1996">
        <v>2484.88</v>
      </c>
      <c r="P348" s="2076">
        <f t="shared" si="107"/>
        <v>0.77413485862399845</v>
      </c>
      <c r="Q348" s="1996">
        <v>725</v>
      </c>
      <c r="R348" s="2076">
        <f t="shared" si="108"/>
        <v>0.22586514137600158</v>
      </c>
      <c r="S348" s="2035">
        <f t="shared" si="109"/>
        <v>29</v>
      </c>
      <c r="T348" s="2036"/>
      <c r="U348" s="1996">
        <f t="shared" si="110"/>
        <v>0</v>
      </c>
      <c r="V348" s="1996">
        <f t="shared" si="111"/>
        <v>0</v>
      </c>
      <c r="W348" s="1996">
        <f t="shared" si="105"/>
        <v>4908</v>
      </c>
      <c r="X348" s="2000">
        <v>4908</v>
      </c>
      <c r="Y348" s="2013">
        <v>616206</v>
      </c>
      <c r="Z348" s="2002">
        <v>42503</v>
      </c>
      <c r="AA348" s="2069" t="s">
        <v>104</v>
      </c>
      <c r="AB348" s="2086"/>
    </row>
    <row r="349" spans="1:28" s="1956" customFormat="1" x14ac:dyDescent="0.2">
      <c r="A349" s="2093" t="s">
        <v>835</v>
      </c>
      <c r="B349" s="1955"/>
      <c r="C349" s="1960" t="s">
        <v>832</v>
      </c>
      <c r="D349" s="1956" t="s">
        <v>353</v>
      </c>
      <c r="E349" s="1956">
        <v>1</v>
      </c>
      <c r="F349" s="1956">
        <v>11</v>
      </c>
      <c r="G349" s="1956">
        <v>4</v>
      </c>
      <c r="H349" s="1956">
        <v>4</v>
      </c>
      <c r="I349" s="2012">
        <v>1</v>
      </c>
      <c r="J349" s="2012">
        <v>1</v>
      </c>
      <c r="K349" s="2012"/>
      <c r="L349" s="1996">
        <v>4908</v>
      </c>
      <c r="M349" s="1996"/>
      <c r="N349" s="1996">
        <f t="shared" si="106"/>
        <v>3209.88</v>
      </c>
      <c r="O349" s="1996">
        <v>2484.88</v>
      </c>
      <c r="P349" s="2076">
        <f t="shared" si="107"/>
        <v>0.77413485862399845</v>
      </c>
      <c r="Q349" s="1996">
        <v>725</v>
      </c>
      <c r="R349" s="2076">
        <f t="shared" si="108"/>
        <v>0.22586514137600158</v>
      </c>
      <c r="S349" s="2035">
        <f t="shared" si="109"/>
        <v>29</v>
      </c>
      <c r="T349" s="2036"/>
      <c r="U349" s="1996">
        <f t="shared" si="110"/>
        <v>0</v>
      </c>
      <c r="V349" s="1996">
        <f t="shared" si="111"/>
        <v>0</v>
      </c>
      <c r="W349" s="1996">
        <f t="shared" si="105"/>
        <v>4908</v>
      </c>
      <c r="X349" s="2000">
        <v>4908</v>
      </c>
      <c r="Y349" s="2013">
        <v>616206</v>
      </c>
      <c r="Z349" s="2002">
        <v>42503</v>
      </c>
      <c r="AA349" s="2069" t="s">
        <v>104</v>
      </c>
      <c r="AB349" s="2086"/>
    </row>
    <row r="350" spans="1:28" s="1956" customFormat="1" x14ac:dyDescent="0.2">
      <c r="A350" s="2093" t="s">
        <v>838</v>
      </c>
      <c r="B350" s="1955"/>
      <c r="C350" s="1960" t="s">
        <v>833</v>
      </c>
      <c r="D350" s="1956" t="s">
        <v>353</v>
      </c>
      <c r="E350" s="1956">
        <v>1</v>
      </c>
      <c r="F350" s="1956">
        <v>10</v>
      </c>
      <c r="G350" s="1956">
        <v>5</v>
      </c>
      <c r="H350" s="1956">
        <v>4</v>
      </c>
      <c r="I350" s="2012">
        <v>1</v>
      </c>
      <c r="J350" s="2012">
        <v>1</v>
      </c>
      <c r="K350" s="2012"/>
      <c r="L350" s="1996">
        <v>4993</v>
      </c>
      <c r="M350" s="1996"/>
      <c r="N350" s="1996">
        <f t="shared" si="106"/>
        <v>3387.39</v>
      </c>
      <c r="O350" s="1996">
        <v>2662.39</v>
      </c>
      <c r="P350" s="2076">
        <f t="shared" si="107"/>
        <v>0.78597090975647921</v>
      </c>
      <c r="Q350" s="1996">
        <v>725</v>
      </c>
      <c r="R350" s="2076">
        <f t="shared" si="108"/>
        <v>0.21402909024352082</v>
      </c>
      <c r="S350" s="2035">
        <f t="shared" si="109"/>
        <v>29</v>
      </c>
      <c r="T350" s="2036"/>
      <c r="U350" s="1996">
        <f t="shared" si="110"/>
        <v>0</v>
      </c>
      <c r="V350" s="1996">
        <f t="shared" si="111"/>
        <v>0</v>
      </c>
      <c r="W350" s="1996">
        <f>X350+AC350+AH350+AM350+AW350+AR350</f>
        <v>4993</v>
      </c>
      <c r="X350" s="2000">
        <v>4993</v>
      </c>
      <c r="Y350" s="2013">
        <v>616206</v>
      </c>
      <c r="Z350" s="2002">
        <v>42503</v>
      </c>
      <c r="AA350" s="2069" t="s">
        <v>104</v>
      </c>
      <c r="AB350" s="2086"/>
    </row>
    <row r="351" spans="1:28" s="1956" customFormat="1" x14ac:dyDescent="0.2">
      <c r="A351" s="2093" t="s">
        <v>836</v>
      </c>
      <c r="B351" s="1955"/>
      <c r="C351" s="1960" t="s">
        <v>863</v>
      </c>
      <c r="D351" s="1956" t="s">
        <v>353</v>
      </c>
      <c r="E351" s="1956">
        <v>1</v>
      </c>
      <c r="F351" s="1956">
        <v>10</v>
      </c>
      <c r="G351" s="1956">
        <v>5</v>
      </c>
      <c r="H351" s="1956">
        <v>4</v>
      </c>
      <c r="I351" s="2012">
        <v>1</v>
      </c>
      <c r="J351" s="2012">
        <v>1</v>
      </c>
      <c r="K351" s="2012"/>
      <c r="L351" s="1996">
        <v>4993</v>
      </c>
      <c r="M351" s="1996"/>
      <c r="N351" s="1996">
        <f t="shared" si="106"/>
        <v>3387.39</v>
      </c>
      <c r="O351" s="1996">
        <v>2662.39</v>
      </c>
      <c r="P351" s="2076">
        <f t="shared" si="107"/>
        <v>0.78597090975647921</v>
      </c>
      <c r="Q351" s="1996">
        <v>725</v>
      </c>
      <c r="R351" s="2076">
        <f t="shared" si="108"/>
        <v>0.21402909024352082</v>
      </c>
      <c r="S351" s="2035">
        <f t="shared" si="109"/>
        <v>29</v>
      </c>
      <c r="T351" s="2036"/>
      <c r="U351" s="1996">
        <f t="shared" si="110"/>
        <v>0</v>
      </c>
      <c r="V351" s="1996">
        <f t="shared" si="111"/>
        <v>0</v>
      </c>
      <c r="W351" s="1996">
        <f t="shared" ref="W351:W358" si="112">X351+AC351+AH351+AM351+AO351+AR351</f>
        <v>4993</v>
      </c>
      <c r="X351" s="2000">
        <v>4993</v>
      </c>
      <c r="Y351" s="2013">
        <v>616206</v>
      </c>
      <c r="Z351" s="2002">
        <v>42503</v>
      </c>
      <c r="AA351" s="2069" t="s">
        <v>104</v>
      </c>
      <c r="AB351" s="2086"/>
    </row>
    <row r="352" spans="1:28" s="1956" customFormat="1" x14ac:dyDescent="0.2">
      <c r="A352" s="2093" t="s">
        <v>837</v>
      </c>
      <c r="B352" s="1955"/>
      <c r="C352" s="1960" t="s">
        <v>863</v>
      </c>
      <c r="D352" s="1956" t="s">
        <v>353</v>
      </c>
      <c r="E352" s="1956">
        <v>1</v>
      </c>
      <c r="F352" s="1956">
        <v>10</v>
      </c>
      <c r="G352" s="1956">
        <v>5</v>
      </c>
      <c r="H352" s="1956">
        <v>4</v>
      </c>
      <c r="I352" s="2012">
        <v>1</v>
      </c>
      <c r="J352" s="2012">
        <v>1</v>
      </c>
      <c r="K352" s="2012"/>
      <c r="L352" s="1996">
        <v>4993</v>
      </c>
      <c r="M352" s="1996"/>
      <c r="N352" s="1996">
        <f t="shared" si="106"/>
        <v>3387.39</v>
      </c>
      <c r="O352" s="1996">
        <v>2662.39</v>
      </c>
      <c r="P352" s="2076">
        <f t="shared" si="107"/>
        <v>0.78597090975647921</v>
      </c>
      <c r="Q352" s="1996">
        <v>725</v>
      </c>
      <c r="R352" s="2076">
        <f t="shared" si="108"/>
        <v>0.21402909024352082</v>
      </c>
      <c r="S352" s="2035">
        <f t="shared" si="109"/>
        <v>29</v>
      </c>
      <c r="T352" s="2036"/>
      <c r="U352" s="1996">
        <f t="shared" si="110"/>
        <v>0</v>
      </c>
      <c r="V352" s="1996">
        <f t="shared" si="111"/>
        <v>0</v>
      </c>
      <c r="W352" s="1996">
        <f t="shared" si="112"/>
        <v>4993</v>
      </c>
      <c r="X352" s="2000">
        <v>4993</v>
      </c>
      <c r="Y352" s="2013">
        <v>616206</v>
      </c>
      <c r="Z352" s="2002">
        <v>42503</v>
      </c>
      <c r="AA352" s="2069" t="s">
        <v>104</v>
      </c>
      <c r="AB352" s="2086"/>
    </row>
    <row r="353" spans="1:32" s="1956" customFormat="1" x14ac:dyDescent="0.2">
      <c r="A353" s="2089" t="s">
        <v>970</v>
      </c>
      <c r="B353" s="1955"/>
      <c r="C353" s="1960" t="s">
        <v>975</v>
      </c>
      <c r="D353" s="1956" t="s">
        <v>353</v>
      </c>
      <c r="E353" s="1956">
        <v>1</v>
      </c>
      <c r="F353" s="1956">
        <v>9</v>
      </c>
      <c r="G353" s="1956">
        <v>5</v>
      </c>
      <c r="H353" s="1956">
        <v>4</v>
      </c>
      <c r="I353" s="2012">
        <v>1</v>
      </c>
      <c r="J353" s="2012">
        <v>1</v>
      </c>
      <c r="K353" s="2012"/>
      <c r="L353" s="1996">
        <v>4144</v>
      </c>
      <c r="M353" s="1996"/>
      <c r="N353" s="1996">
        <f t="shared" si="106"/>
        <v>2854.17</v>
      </c>
      <c r="O353" s="1996">
        <v>2257.92</v>
      </c>
      <c r="P353" s="2076">
        <f t="shared" si="107"/>
        <v>0.79109513448743418</v>
      </c>
      <c r="Q353" s="1996">
        <v>596.25</v>
      </c>
      <c r="R353" s="2076">
        <f t="shared" si="108"/>
        <v>0.20890486551256582</v>
      </c>
      <c r="S353" s="2035">
        <f t="shared" ref="S353:S358" si="113">Q353/$S$1</f>
        <v>23.85</v>
      </c>
      <c r="T353" s="2036"/>
      <c r="U353" s="1996">
        <f t="shared" si="110"/>
        <v>0</v>
      </c>
      <c r="V353" s="1996">
        <f>L353-W353+AC353</f>
        <v>0</v>
      </c>
      <c r="W353" s="1996">
        <f t="shared" si="112"/>
        <v>4525.8999999999996</v>
      </c>
      <c r="X353" s="2110">
        <v>4144</v>
      </c>
      <c r="Y353" s="2013">
        <v>616256</v>
      </c>
      <c r="Z353" s="2002">
        <v>42538</v>
      </c>
      <c r="AA353" s="2069" t="s">
        <v>104</v>
      </c>
      <c r="AB353" s="2069"/>
      <c r="AC353" s="1996">
        <v>381.9</v>
      </c>
      <c r="AD353" s="1956">
        <v>616307</v>
      </c>
      <c r="AE353" s="2005">
        <v>42566</v>
      </c>
      <c r="AF353" s="2070" t="s">
        <v>104</v>
      </c>
    </row>
    <row r="354" spans="1:32" s="1956" customFormat="1" x14ac:dyDescent="0.2">
      <c r="A354" s="2089" t="s">
        <v>971</v>
      </c>
      <c r="B354" s="1955"/>
      <c r="C354" s="1960" t="s">
        <v>975</v>
      </c>
      <c r="D354" s="1956" t="s">
        <v>353</v>
      </c>
      <c r="E354" s="1956">
        <v>1</v>
      </c>
      <c r="F354" s="1956">
        <v>9</v>
      </c>
      <c r="G354" s="1956">
        <v>5</v>
      </c>
      <c r="H354" s="1956">
        <v>4</v>
      </c>
      <c r="I354" s="2012">
        <v>1</v>
      </c>
      <c r="J354" s="2012">
        <v>1</v>
      </c>
      <c r="K354" s="2012"/>
      <c r="L354" s="1996">
        <v>4144</v>
      </c>
      <c r="M354" s="1996"/>
      <c r="N354" s="1996">
        <f>O354+Q354</f>
        <v>2854.17</v>
      </c>
      <c r="O354" s="1996">
        <v>2257.92</v>
      </c>
      <c r="P354" s="2076">
        <f>IF(N354&lt;=0,"",O354/N354)</f>
        <v>0.79109513448743418</v>
      </c>
      <c r="Q354" s="1996">
        <v>596.25</v>
      </c>
      <c r="R354" s="2076">
        <f>IF(N354&lt;=0,"",Q354/N354)</f>
        <v>0.20890486551256582</v>
      </c>
      <c r="S354" s="2035">
        <f t="shared" si="113"/>
        <v>23.85</v>
      </c>
      <c r="T354" s="2036"/>
      <c r="U354" s="1996">
        <f>((1-I354)*O354)+((1-J354)*Q354)</f>
        <v>0</v>
      </c>
      <c r="V354" s="1996">
        <f>L354-W354</f>
        <v>0</v>
      </c>
      <c r="W354" s="1996">
        <f t="shared" si="112"/>
        <v>4144</v>
      </c>
      <c r="X354" s="2110">
        <v>4144</v>
      </c>
      <c r="Y354" s="2013">
        <v>616256</v>
      </c>
      <c r="Z354" s="2002">
        <v>42538</v>
      </c>
      <c r="AA354" s="2069" t="s">
        <v>104</v>
      </c>
      <c r="AB354" s="2069"/>
      <c r="AC354" s="1996"/>
      <c r="AE354" s="2005"/>
      <c r="AF354" s="2070"/>
    </row>
    <row r="355" spans="1:32" s="1956" customFormat="1" x14ac:dyDescent="0.2">
      <c r="A355" s="2089" t="s">
        <v>972</v>
      </c>
      <c r="B355" s="1955"/>
      <c r="C355" s="1960" t="s">
        <v>976</v>
      </c>
      <c r="D355" s="1956" t="s">
        <v>353</v>
      </c>
      <c r="E355" s="1956">
        <v>1</v>
      </c>
      <c r="F355" s="1956">
        <v>10</v>
      </c>
      <c r="G355" s="1956">
        <v>6</v>
      </c>
      <c r="H355" s="1956">
        <v>4</v>
      </c>
      <c r="I355" s="2012">
        <v>1</v>
      </c>
      <c r="J355" s="2012">
        <v>1</v>
      </c>
      <c r="K355" s="2012"/>
      <c r="L355" s="1996">
        <v>4099</v>
      </c>
      <c r="M355" s="1996"/>
      <c r="N355" s="1996">
        <f t="shared" si="106"/>
        <v>2828.41</v>
      </c>
      <c r="O355" s="1996">
        <v>2235.91</v>
      </c>
      <c r="P355" s="2076">
        <f t="shared" si="107"/>
        <v>0.79051834776429164</v>
      </c>
      <c r="Q355" s="1996">
        <v>592.5</v>
      </c>
      <c r="R355" s="2076">
        <f t="shared" si="108"/>
        <v>0.20948165223570842</v>
      </c>
      <c r="S355" s="2035">
        <f t="shared" si="113"/>
        <v>23.7</v>
      </c>
      <c r="T355" s="2036"/>
      <c r="U355" s="1996">
        <f t="shared" si="110"/>
        <v>0</v>
      </c>
      <c r="V355" s="1996">
        <f t="shared" si="111"/>
        <v>0</v>
      </c>
      <c r="W355" s="1996">
        <f t="shared" si="112"/>
        <v>4099</v>
      </c>
      <c r="X355" s="2110">
        <v>4099</v>
      </c>
      <c r="Y355" s="2013">
        <v>616256</v>
      </c>
      <c r="Z355" s="2002">
        <v>42538</v>
      </c>
      <c r="AA355" s="2069" t="s">
        <v>104</v>
      </c>
      <c r="AB355" s="2069"/>
      <c r="AC355" s="1996"/>
      <c r="AE355" s="2005"/>
      <c r="AF355" s="2070"/>
    </row>
    <row r="356" spans="1:32" s="1956" customFormat="1" x14ac:dyDescent="0.2">
      <c r="A356" s="2089" t="s">
        <v>973</v>
      </c>
      <c r="B356" s="1955"/>
      <c r="C356" s="1960" t="s">
        <v>977</v>
      </c>
      <c r="D356" s="1956" t="s">
        <v>353</v>
      </c>
      <c r="E356" s="1956">
        <v>1</v>
      </c>
      <c r="F356" s="1956">
        <v>11</v>
      </c>
      <c r="G356" s="1956">
        <v>4</v>
      </c>
      <c r="H356" s="1956">
        <v>4</v>
      </c>
      <c r="I356" s="2012">
        <v>1</v>
      </c>
      <c r="J356" s="2012">
        <v>1</v>
      </c>
      <c r="K356" s="2012"/>
      <c r="L356" s="1996">
        <v>4864</v>
      </c>
      <c r="M356" s="1996"/>
      <c r="N356" s="1996">
        <f>O356+Q356</f>
        <v>3342.0099999999998</v>
      </c>
      <c r="O356" s="1996">
        <v>2627.43</v>
      </c>
      <c r="P356" s="2076">
        <f t="shared" si="107"/>
        <v>0.78618256677867515</v>
      </c>
      <c r="Q356" s="1996">
        <v>714.58</v>
      </c>
      <c r="R356" s="2076">
        <f t="shared" si="108"/>
        <v>0.21381743322132493</v>
      </c>
      <c r="S356" s="2035">
        <f t="shared" si="113"/>
        <v>28.583200000000001</v>
      </c>
      <c r="T356" s="2036"/>
      <c r="U356" s="1996">
        <f t="shared" si="110"/>
        <v>0</v>
      </c>
      <c r="V356" s="1996">
        <f t="shared" si="111"/>
        <v>0</v>
      </c>
      <c r="W356" s="1996">
        <f t="shared" si="112"/>
        <v>4864</v>
      </c>
      <c r="X356" s="2110">
        <v>4864</v>
      </c>
      <c r="Y356" s="2013">
        <v>616256</v>
      </c>
      <c r="Z356" s="2002">
        <v>42538</v>
      </c>
      <c r="AA356" s="2069" t="s">
        <v>104</v>
      </c>
      <c r="AB356" s="2069"/>
      <c r="AC356" s="1996"/>
      <c r="AE356" s="2005"/>
      <c r="AF356" s="2070"/>
    </row>
    <row r="357" spans="1:32" s="1956" customFormat="1" x14ac:dyDescent="0.2">
      <c r="A357" s="2089" t="s">
        <v>974</v>
      </c>
      <c r="B357" s="1955"/>
      <c r="C357" s="1960" t="s">
        <v>977</v>
      </c>
      <c r="D357" s="1956" t="s">
        <v>353</v>
      </c>
      <c r="E357" s="1956">
        <v>1</v>
      </c>
      <c r="F357" s="1956">
        <v>11</v>
      </c>
      <c r="G357" s="1956">
        <v>4</v>
      </c>
      <c r="H357" s="1956">
        <v>4</v>
      </c>
      <c r="I357" s="2012">
        <v>1</v>
      </c>
      <c r="J357" s="2012">
        <v>1</v>
      </c>
      <c r="K357" s="2012"/>
      <c r="L357" s="1996">
        <v>4864</v>
      </c>
      <c r="M357" s="1996"/>
      <c r="N357" s="1996">
        <f>O357+Q357</f>
        <v>3342.0099999999998</v>
      </c>
      <c r="O357" s="1996">
        <v>2627.43</v>
      </c>
      <c r="P357" s="2076">
        <f>IF(N357&lt;=0,"",O357/N357)</f>
        <v>0.78618256677867515</v>
      </c>
      <c r="Q357" s="1996">
        <v>714.58</v>
      </c>
      <c r="R357" s="2076">
        <f>IF(N357&lt;=0,"",Q357/N357)</f>
        <v>0.21381743322132493</v>
      </c>
      <c r="S357" s="2035">
        <f t="shared" si="113"/>
        <v>28.583200000000001</v>
      </c>
      <c r="T357" s="2036"/>
      <c r="U357" s="1996">
        <f>((1-I357)*O357)+((1-J357)*Q357)</f>
        <v>0</v>
      </c>
      <c r="V357" s="1996">
        <f>L357-W357</f>
        <v>0</v>
      </c>
      <c r="W357" s="1996">
        <f t="shared" si="112"/>
        <v>4864</v>
      </c>
      <c r="X357" s="2110">
        <v>4864</v>
      </c>
      <c r="Y357" s="2013">
        <v>616256</v>
      </c>
      <c r="Z357" s="2002">
        <v>42538</v>
      </c>
      <c r="AA357" s="2069" t="s">
        <v>104</v>
      </c>
      <c r="AB357" s="2069"/>
      <c r="AC357" s="1996"/>
      <c r="AE357" s="2005"/>
      <c r="AF357" s="2070"/>
    </row>
    <row r="358" spans="1:32" s="1956" customFormat="1" x14ac:dyDescent="0.2">
      <c r="A358" s="2089">
        <v>2016077</v>
      </c>
      <c r="B358" s="1955"/>
      <c r="C358" s="1960" t="s">
        <v>1120</v>
      </c>
      <c r="D358" s="1956" t="s">
        <v>353</v>
      </c>
      <c r="E358" s="1956">
        <v>0</v>
      </c>
      <c r="F358" s="1956">
        <v>0</v>
      </c>
      <c r="G358" s="1956">
        <v>0</v>
      </c>
      <c r="H358" s="1956">
        <v>0</v>
      </c>
      <c r="I358" s="2012">
        <v>1</v>
      </c>
      <c r="J358" s="2012">
        <v>1</v>
      </c>
      <c r="K358" s="2012"/>
      <c r="L358" s="1996">
        <v>28.6</v>
      </c>
      <c r="M358" s="1996"/>
      <c r="N358" s="1996">
        <f>O358+Q358</f>
        <v>14.3</v>
      </c>
      <c r="O358" s="1996">
        <v>14.3</v>
      </c>
      <c r="P358" s="2076">
        <f>IF(N358&lt;=0,"",O358/N358)</f>
        <v>1</v>
      </c>
      <c r="Q358" s="1996">
        <v>0</v>
      </c>
      <c r="R358" s="2076">
        <f>IF(N358&lt;=0,"",Q358/N358)</f>
        <v>0</v>
      </c>
      <c r="S358" s="2035">
        <f t="shared" si="113"/>
        <v>0</v>
      </c>
      <c r="T358" s="2036"/>
      <c r="U358" s="1996">
        <f>((1-I358)*O358)+((1-J358)*Q358)</f>
        <v>0</v>
      </c>
      <c r="V358" s="1996">
        <f>L358-W358</f>
        <v>0</v>
      </c>
      <c r="W358" s="1996">
        <f t="shared" si="112"/>
        <v>28.6</v>
      </c>
      <c r="X358" s="2110">
        <v>28.6</v>
      </c>
      <c r="Y358" s="2013">
        <v>616255</v>
      </c>
      <c r="Z358" s="2002">
        <v>42538</v>
      </c>
      <c r="AA358" s="2069" t="s">
        <v>104</v>
      </c>
      <c r="AB358" s="2069"/>
      <c r="AC358" s="1996"/>
      <c r="AE358" s="2005"/>
      <c r="AF358" s="2070"/>
    </row>
    <row r="359" spans="1:32" s="1956" customFormat="1" x14ac:dyDescent="0.2">
      <c r="A359" s="2089">
        <v>2016078</v>
      </c>
      <c r="B359" s="1955"/>
      <c r="C359" s="1955">
        <v>589116</v>
      </c>
      <c r="D359" s="1956" t="s">
        <v>26</v>
      </c>
      <c r="E359" s="1956">
        <v>1</v>
      </c>
      <c r="F359" s="1956">
        <v>9</v>
      </c>
      <c r="G359" s="1956">
        <v>6</v>
      </c>
      <c r="H359" s="1956">
        <v>3</v>
      </c>
      <c r="I359" s="2012">
        <v>1</v>
      </c>
      <c r="J359" s="2012">
        <v>1</v>
      </c>
      <c r="K359" s="2012"/>
      <c r="L359" s="1996">
        <v>2277</v>
      </c>
      <c r="M359" s="1996"/>
      <c r="N359" s="1996">
        <f t="shared" si="95"/>
        <v>1544.18</v>
      </c>
      <c r="O359" s="1996">
        <v>1162.76</v>
      </c>
      <c r="P359" s="2076">
        <f t="shared" si="99"/>
        <v>0.75299511714955503</v>
      </c>
      <c r="Q359" s="1996">
        <v>381.42</v>
      </c>
      <c r="R359" s="2076">
        <f t="shared" si="100"/>
        <v>0.24700488285044489</v>
      </c>
      <c r="S359" s="2035">
        <f t="shared" ref="S359:S431" si="114">Q359/$S$1</f>
        <v>15.2568</v>
      </c>
      <c r="T359" s="2036"/>
      <c r="U359" s="1996">
        <f t="shared" si="104"/>
        <v>0</v>
      </c>
      <c r="V359" s="1996">
        <f t="shared" si="101"/>
        <v>0</v>
      </c>
      <c r="W359" s="1996">
        <f t="shared" si="102"/>
        <v>2277</v>
      </c>
      <c r="X359" s="2000">
        <v>2277</v>
      </c>
      <c r="Y359" s="2013">
        <v>616091</v>
      </c>
      <c r="Z359" s="2002">
        <v>42445</v>
      </c>
      <c r="AA359" s="2069" t="s">
        <v>104</v>
      </c>
      <c r="AB359" s="2069"/>
      <c r="AC359" s="1996"/>
      <c r="AE359" s="2005"/>
      <c r="AF359" s="2070"/>
    </row>
    <row r="360" spans="1:32" s="1956" customFormat="1" x14ac:dyDescent="0.2">
      <c r="A360" s="2089">
        <v>2016079</v>
      </c>
      <c r="B360" s="1955"/>
      <c r="C360" s="1955">
        <v>589216</v>
      </c>
      <c r="D360" s="1956" t="s">
        <v>26</v>
      </c>
      <c r="E360" s="1956">
        <v>1</v>
      </c>
      <c r="F360" s="1956">
        <v>9</v>
      </c>
      <c r="G360" s="1956">
        <v>6</v>
      </c>
      <c r="H360" s="1956">
        <v>3</v>
      </c>
      <c r="I360" s="2012">
        <v>1</v>
      </c>
      <c r="J360" s="2012">
        <v>1</v>
      </c>
      <c r="K360" s="2012"/>
      <c r="L360" s="1996">
        <v>2277</v>
      </c>
      <c r="M360" s="1996"/>
      <c r="N360" s="1996">
        <f>O360+Q360</f>
        <v>1544.18</v>
      </c>
      <c r="O360" s="1996">
        <v>1162.76</v>
      </c>
      <c r="P360" s="2076">
        <f>IF(N360&lt;=0,"",O360/N360)</f>
        <v>0.75299511714955503</v>
      </c>
      <c r="Q360" s="1996">
        <v>381.42</v>
      </c>
      <c r="R360" s="2076">
        <f>IF(N360&lt;=0,"",Q360/N360)</f>
        <v>0.24700488285044489</v>
      </c>
      <c r="S360" s="2035">
        <f>Q360/$S$1</f>
        <v>15.2568</v>
      </c>
      <c r="T360" s="2036"/>
      <c r="U360" s="1996">
        <f>((1-I360)*O360)+((1-J360)*Q360)</f>
        <v>0</v>
      </c>
      <c r="V360" s="1996">
        <f>L360-W360</f>
        <v>0</v>
      </c>
      <c r="W360" s="1996">
        <f t="shared" si="102"/>
        <v>2277</v>
      </c>
      <c r="X360" s="2000">
        <v>2277</v>
      </c>
      <c r="Y360" s="2013">
        <v>616092</v>
      </c>
      <c r="Z360" s="2002">
        <v>42445</v>
      </c>
      <c r="AA360" s="2069" t="s">
        <v>104</v>
      </c>
      <c r="AB360" s="2069"/>
      <c r="AC360" s="1996"/>
      <c r="AE360" s="2005"/>
      <c r="AF360" s="2070"/>
    </row>
    <row r="361" spans="1:32" s="1956" customFormat="1" x14ac:dyDescent="0.2">
      <c r="A361" s="2089">
        <v>2016080</v>
      </c>
      <c r="B361" s="1955"/>
      <c r="C361" s="1955">
        <v>570516</v>
      </c>
      <c r="D361" s="1956" t="s">
        <v>26</v>
      </c>
      <c r="E361" s="1956">
        <v>1</v>
      </c>
      <c r="F361" s="1956">
        <v>9</v>
      </c>
      <c r="G361" s="1956">
        <v>6</v>
      </c>
      <c r="H361" s="1956">
        <v>4</v>
      </c>
      <c r="I361" s="2012">
        <v>1</v>
      </c>
      <c r="J361" s="2012">
        <v>1</v>
      </c>
      <c r="K361" s="2012"/>
      <c r="L361" s="1996">
        <v>2814</v>
      </c>
      <c r="M361" s="1996"/>
      <c r="N361" s="1996">
        <f t="shared" si="95"/>
        <v>1832.4299999999998</v>
      </c>
      <c r="O361" s="1996">
        <v>1404.58</v>
      </c>
      <c r="P361" s="2076">
        <f t="shared" si="99"/>
        <v>0.76651222693363463</v>
      </c>
      <c r="Q361" s="1996">
        <v>427.85</v>
      </c>
      <c r="R361" s="2076">
        <f t="shared" si="100"/>
        <v>0.23348777306636545</v>
      </c>
      <c r="S361" s="2035">
        <f t="shared" si="114"/>
        <v>17.114000000000001</v>
      </c>
      <c r="T361" s="2036"/>
      <c r="U361" s="1996">
        <f t="shared" si="104"/>
        <v>0</v>
      </c>
      <c r="V361" s="1996">
        <f t="shared" si="101"/>
        <v>0</v>
      </c>
      <c r="W361" s="1996">
        <f t="shared" si="102"/>
        <v>2814</v>
      </c>
      <c r="X361" s="2000">
        <v>2814</v>
      </c>
      <c r="Y361" s="2013">
        <v>616093</v>
      </c>
      <c r="Z361" s="2002">
        <v>42445</v>
      </c>
      <c r="AA361" s="2069" t="s">
        <v>104</v>
      </c>
      <c r="AB361" s="2069"/>
      <c r="AC361" s="1996"/>
      <c r="AE361" s="2005"/>
      <c r="AF361" s="2070"/>
    </row>
    <row r="362" spans="1:32" s="1956" customFormat="1" x14ac:dyDescent="0.2">
      <c r="A362" s="2093">
        <v>2016081</v>
      </c>
      <c r="B362" s="1955"/>
      <c r="C362" s="1955">
        <v>503016</v>
      </c>
      <c r="D362" s="1956" t="s">
        <v>26</v>
      </c>
      <c r="E362" s="1956">
        <v>1</v>
      </c>
      <c r="F362" s="1956">
        <v>8</v>
      </c>
      <c r="G362" s="1956">
        <v>5</v>
      </c>
      <c r="H362" s="1956">
        <v>3</v>
      </c>
      <c r="I362" s="2012">
        <v>1</v>
      </c>
      <c r="J362" s="2012">
        <v>1</v>
      </c>
      <c r="K362" s="2012"/>
      <c r="L362" s="1996">
        <v>2109</v>
      </c>
      <c r="M362" s="1996"/>
      <c r="N362" s="1996">
        <f t="shared" si="95"/>
        <v>1443.4399999999998</v>
      </c>
      <c r="O362" s="1996">
        <v>1090.1099999999999</v>
      </c>
      <c r="P362" s="2076">
        <f t="shared" si="99"/>
        <v>0.75521670453915646</v>
      </c>
      <c r="Q362" s="1996">
        <v>353.33</v>
      </c>
      <c r="R362" s="2076">
        <f t="shared" si="100"/>
        <v>0.24478329546084357</v>
      </c>
      <c r="S362" s="2035">
        <f t="shared" si="114"/>
        <v>14.133199999999999</v>
      </c>
      <c r="T362" s="2036"/>
      <c r="U362" s="1996">
        <f t="shared" si="104"/>
        <v>0</v>
      </c>
      <c r="V362" s="1996">
        <f t="shared" si="101"/>
        <v>0</v>
      </c>
      <c r="W362" s="1996">
        <f t="shared" si="102"/>
        <v>2109</v>
      </c>
      <c r="X362" s="2000">
        <v>2109</v>
      </c>
      <c r="Y362" s="2013">
        <v>616094</v>
      </c>
      <c r="Z362" s="2002">
        <v>42445</v>
      </c>
      <c r="AA362" s="2069" t="s">
        <v>104</v>
      </c>
      <c r="AB362" s="2069"/>
      <c r="AC362" s="1996"/>
      <c r="AE362" s="2005"/>
      <c r="AF362" s="2070"/>
    </row>
    <row r="363" spans="1:32" s="1956" customFormat="1" x14ac:dyDescent="0.2">
      <c r="A363" s="2093">
        <v>2016082</v>
      </c>
      <c r="B363" s="1955"/>
      <c r="C363" s="1955" t="s">
        <v>744</v>
      </c>
      <c r="D363" s="1956" t="s">
        <v>26</v>
      </c>
      <c r="E363" s="1956">
        <v>1</v>
      </c>
      <c r="F363" s="1956">
        <v>8</v>
      </c>
      <c r="G363" s="1956">
        <v>5</v>
      </c>
      <c r="H363" s="1956">
        <v>2</v>
      </c>
      <c r="I363" s="2012">
        <v>1</v>
      </c>
      <c r="J363" s="2012">
        <v>1</v>
      </c>
      <c r="K363" s="2012"/>
      <c r="L363" s="1996">
        <v>4991</v>
      </c>
      <c r="M363" s="1996"/>
      <c r="N363" s="1996">
        <f t="shared" si="95"/>
        <v>3479.33</v>
      </c>
      <c r="O363" s="1996">
        <v>2923.08</v>
      </c>
      <c r="P363" s="2076">
        <f t="shared" si="99"/>
        <v>0.84012726588164965</v>
      </c>
      <c r="Q363" s="1996">
        <v>556.25</v>
      </c>
      <c r="R363" s="2076">
        <f t="shared" si="100"/>
        <v>0.15987273411835037</v>
      </c>
      <c r="S363" s="2035">
        <f t="shared" si="114"/>
        <v>22.25</v>
      </c>
      <c r="T363" s="2036"/>
      <c r="U363" s="1996">
        <f t="shared" si="104"/>
        <v>0</v>
      </c>
      <c r="V363" s="1996">
        <f t="shared" si="101"/>
        <v>0</v>
      </c>
      <c r="W363" s="1996">
        <f t="shared" si="102"/>
        <v>4991</v>
      </c>
      <c r="X363" s="2000">
        <v>4991</v>
      </c>
      <c r="Y363" s="2013">
        <v>616095</v>
      </c>
      <c r="Z363" s="2002">
        <v>42445</v>
      </c>
      <c r="AA363" s="2069" t="s">
        <v>104</v>
      </c>
      <c r="AB363" s="2069"/>
      <c r="AC363" s="1996"/>
      <c r="AE363" s="2005"/>
      <c r="AF363" s="2070"/>
    </row>
    <row r="364" spans="1:32" s="1956" customFormat="1" x14ac:dyDescent="0.2">
      <c r="A364" s="2093" t="s">
        <v>802</v>
      </c>
      <c r="B364" s="1955"/>
      <c r="C364" s="1955" t="s">
        <v>895</v>
      </c>
      <c r="D364" s="1956" t="s">
        <v>26</v>
      </c>
      <c r="E364" s="1956">
        <v>0</v>
      </c>
      <c r="F364" s="1956">
        <v>0</v>
      </c>
      <c r="G364" s="1956">
        <v>0</v>
      </c>
      <c r="H364" s="1956">
        <v>0</v>
      </c>
      <c r="I364" s="2012">
        <v>1</v>
      </c>
      <c r="J364" s="2012">
        <v>1</v>
      </c>
      <c r="K364" s="2012"/>
      <c r="L364" s="1996">
        <v>132.19999999999999</v>
      </c>
      <c r="M364" s="1996"/>
      <c r="N364" s="1996">
        <v>61.61</v>
      </c>
      <c r="O364" s="1996">
        <v>60</v>
      </c>
      <c r="P364" s="2076">
        <f>IF(N364&lt;=0,"",O364/N364)</f>
        <v>0.97386787859113777</v>
      </c>
      <c r="Q364" s="1996">
        <v>0</v>
      </c>
      <c r="R364" s="2076">
        <f>IF(N364&lt;=0,"",Q364/N364)</f>
        <v>0</v>
      </c>
      <c r="S364" s="2035">
        <f>Q364/$S$1</f>
        <v>0</v>
      </c>
      <c r="T364" s="2036"/>
      <c r="U364" s="1996">
        <f>((1-I364)*O364)+((1-J364)*Q364)</f>
        <v>0</v>
      </c>
      <c r="V364" s="1996">
        <f>L364-W364</f>
        <v>0</v>
      </c>
      <c r="W364" s="1996">
        <f>X364+AC364+AH364+AM364+AO364+AR364</f>
        <v>132.19999999999999</v>
      </c>
      <c r="X364" s="2000">
        <v>132.19999999999999</v>
      </c>
      <c r="Y364" s="2013">
        <v>616132</v>
      </c>
      <c r="Z364" s="2002">
        <v>42479</v>
      </c>
      <c r="AA364" s="2069" t="s">
        <v>104</v>
      </c>
      <c r="AB364" s="2069"/>
      <c r="AC364" s="1996"/>
      <c r="AE364" s="2005"/>
      <c r="AF364" s="2070"/>
    </row>
    <row r="365" spans="1:32" s="1956" customFormat="1" x14ac:dyDescent="0.2">
      <c r="A365" s="2093">
        <v>2016083</v>
      </c>
      <c r="B365" s="1955"/>
      <c r="C365" s="1955">
        <v>591416</v>
      </c>
      <c r="D365" s="1956" t="s">
        <v>26</v>
      </c>
      <c r="E365" s="1956">
        <v>1</v>
      </c>
      <c r="F365" s="1956">
        <v>9</v>
      </c>
      <c r="G365" s="1956">
        <v>5</v>
      </c>
      <c r="H365" s="1956">
        <v>2</v>
      </c>
      <c r="I365" s="2012">
        <v>1</v>
      </c>
      <c r="J365" s="2012">
        <v>1</v>
      </c>
      <c r="K365" s="2012"/>
      <c r="L365" s="1996">
        <v>2245</v>
      </c>
      <c r="M365" s="1996"/>
      <c r="N365" s="1996">
        <f t="shared" si="95"/>
        <v>1406.76</v>
      </c>
      <c r="O365" s="1996">
        <v>1103.01</v>
      </c>
      <c r="P365" s="2076">
        <f t="shared" si="99"/>
        <v>0.78407830760044361</v>
      </c>
      <c r="Q365" s="1996">
        <v>303.75</v>
      </c>
      <c r="R365" s="2076">
        <f t="shared" si="100"/>
        <v>0.21592169239955644</v>
      </c>
      <c r="S365" s="2035">
        <f t="shared" si="114"/>
        <v>12.15</v>
      </c>
      <c r="T365" s="2036"/>
      <c r="U365" s="1996">
        <f t="shared" si="104"/>
        <v>0</v>
      </c>
      <c r="V365" s="1996">
        <f t="shared" si="101"/>
        <v>0</v>
      </c>
      <c r="W365" s="1996">
        <f t="shared" si="102"/>
        <v>2245</v>
      </c>
      <c r="X365" s="2000">
        <v>2245</v>
      </c>
      <c r="Y365" s="2013">
        <v>616096</v>
      </c>
      <c r="Z365" s="2002">
        <v>42445</v>
      </c>
      <c r="AA365" s="2069" t="s">
        <v>104</v>
      </c>
      <c r="AB365" s="2069"/>
      <c r="AC365" s="1996"/>
      <c r="AE365" s="2005"/>
      <c r="AF365" s="2070"/>
    </row>
    <row r="366" spans="1:32" s="1956" customFormat="1" x14ac:dyDescent="0.2">
      <c r="A366" s="2089">
        <v>2016084</v>
      </c>
      <c r="B366" s="1955"/>
      <c r="C366" s="1955">
        <v>589316</v>
      </c>
      <c r="D366" s="1956" t="s">
        <v>26</v>
      </c>
      <c r="E366" s="1956">
        <v>1</v>
      </c>
      <c r="F366" s="1956">
        <v>9</v>
      </c>
      <c r="G366" s="1956">
        <v>6</v>
      </c>
      <c r="H366" s="1956">
        <v>3</v>
      </c>
      <c r="I366" s="2012">
        <v>1</v>
      </c>
      <c r="J366" s="2012">
        <v>1</v>
      </c>
      <c r="K366" s="2012"/>
      <c r="L366" s="1996">
        <v>2277</v>
      </c>
      <c r="M366" s="1996"/>
      <c r="N366" s="1996">
        <f>O366+Q366</f>
        <v>1548.6799999999998</v>
      </c>
      <c r="O366" s="1996">
        <v>1163.8399999999999</v>
      </c>
      <c r="P366" s="2076">
        <f>IF(N366&lt;=0,"",O366/N366)</f>
        <v>0.75150450706408045</v>
      </c>
      <c r="Q366" s="1996">
        <v>384.84</v>
      </c>
      <c r="R366" s="2076">
        <f>IF(N366&lt;=0,"",Q366/N366)</f>
        <v>0.24849549293591963</v>
      </c>
      <c r="S366" s="2035">
        <f t="shared" si="114"/>
        <v>15.393599999999999</v>
      </c>
      <c r="T366" s="2036"/>
      <c r="U366" s="1996">
        <f t="shared" si="104"/>
        <v>0</v>
      </c>
      <c r="V366" s="1996">
        <f t="shared" si="101"/>
        <v>0</v>
      </c>
      <c r="W366" s="1996">
        <f t="shared" si="102"/>
        <v>2277</v>
      </c>
      <c r="X366" s="2000">
        <v>2277</v>
      </c>
      <c r="Y366" s="2013">
        <v>616107</v>
      </c>
      <c r="Z366" s="2002">
        <v>42447</v>
      </c>
      <c r="AA366" s="2069" t="s">
        <v>104</v>
      </c>
      <c r="AB366" s="2069"/>
      <c r="AC366" s="1996"/>
      <c r="AE366" s="2005"/>
      <c r="AF366" s="2070"/>
    </row>
    <row r="367" spans="1:32" s="1956" customFormat="1" x14ac:dyDescent="0.2">
      <c r="A367" s="2089">
        <v>2016085</v>
      </c>
      <c r="B367" s="1955"/>
      <c r="C367" s="1955">
        <v>589416</v>
      </c>
      <c r="D367" s="1956" t="s">
        <v>26</v>
      </c>
      <c r="E367" s="1956">
        <v>1</v>
      </c>
      <c r="F367" s="1956">
        <v>9</v>
      </c>
      <c r="G367" s="1956">
        <v>6</v>
      </c>
      <c r="H367" s="1956">
        <v>3</v>
      </c>
      <c r="I367" s="2012">
        <v>1</v>
      </c>
      <c r="J367" s="2012">
        <v>1</v>
      </c>
      <c r="K367" s="2012"/>
      <c r="L367" s="1996">
        <v>2277</v>
      </c>
      <c r="M367" s="1996"/>
      <c r="N367" s="1996">
        <f>O367+Q367</f>
        <v>1548.6799999999998</v>
      </c>
      <c r="O367" s="1996">
        <v>1163.8399999999999</v>
      </c>
      <c r="P367" s="2076">
        <f>IF(N367&lt;=0,"",O367/N367)</f>
        <v>0.75150450706408045</v>
      </c>
      <c r="Q367" s="1996">
        <v>384.84</v>
      </c>
      <c r="R367" s="2076">
        <f>IF(N367&lt;=0,"",Q367/N367)</f>
        <v>0.24849549293591963</v>
      </c>
      <c r="S367" s="2035">
        <f t="shared" si="114"/>
        <v>15.393599999999999</v>
      </c>
      <c r="T367" s="2036"/>
      <c r="U367" s="1996">
        <f t="shared" si="104"/>
        <v>0</v>
      </c>
      <c r="V367" s="1996">
        <f t="shared" si="101"/>
        <v>0</v>
      </c>
      <c r="W367" s="1996">
        <f t="shared" si="102"/>
        <v>2277</v>
      </c>
      <c r="X367" s="2000">
        <v>2277</v>
      </c>
      <c r="Y367" s="2013">
        <v>616108</v>
      </c>
      <c r="Z367" s="2002">
        <v>42447</v>
      </c>
      <c r="AA367" s="2069" t="s">
        <v>104</v>
      </c>
      <c r="AB367" s="2069"/>
      <c r="AC367" s="1996"/>
      <c r="AE367" s="2005"/>
      <c r="AF367" s="2070"/>
    </row>
    <row r="368" spans="1:32" s="1956" customFormat="1" x14ac:dyDescent="0.2">
      <c r="A368" s="2089">
        <v>2016086</v>
      </c>
      <c r="B368" s="1955"/>
      <c r="C368" s="1955">
        <v>502616</v>
      </c>
      <c r="D368" s="1956" t="s">
        <v>26</v>
      </c>
      <c r="E368" s="1956">
        <v>1</v>
      </c>
      <c r="F368" s="1956">
        <v>9</v>
      </c>
      <c r="G368" s="1956">
        <v>6</v>
      </c>
      <c r="H368" s="1956">
        <v>3</v>
      </c>
      <c r="I368" s="2012">
        <v>1</v>
      </c>
      <c r="J368" s="2012">
        <v>1</v>
      </c>
      <c r="K368" s="2012"/>
      <c r="L368" s="1996">
        <v>2277</v>
      </c>
      <c r="M368" s="1996"/>
      <c r="N368" s="1996">
        <f t="shared" si="95"/>
        <v>1548.6799999999998</v>
      </c>
      <c r="O368" s="1996">
        <v>1163.8399999999999</v>
      </c>
      <c r="P368" s="2076">
        <f t="shared" si="99"/>
        <v>0.75150450706408045</v>
      </c>
      <c r="Q368" s="1996">
        <v>384.84</v>
      </c>
      <c r="R368" s="2076">
        <f t="shared" si="100"/>
        <v>0.24849549293591963</v>
      </c>
      <c r="S368" s="2035">
        <f t="shared" si="114"/>
        <v>15.393599999999999</v>
      </c>
      <c r="T368" s="2036"/>
      <c r="U368" s="1996">
        <f t="shared" si="104"/>
        <v>0</v>
      </c>
      <c r="V368" s="1996">
        <f t="shared" si="101"/>
        <v>0</v>
      </c>
      <c r="W368" s="1996">
        <f t="shared" si="102"/>
        <v>2277</v>
      </c>
      <c r="X368" s="2000">
        <v>2277</v>
      </c>
      <c r="Y368" s="2013">
        <v>616109</v>
      </c>
      <c r="Z368" s="2002">
        <v>42447</v>
      </c>
      <c r="AA368" s="2069" t="s">
        <v>104</v>
      </c>
      <c r="AB368" s="2069"/>
      <c r="AC368" s="1996"/>
      <c r="AE368" s="2005"/>
      <c r="AF368" s="2070"/>
    </row>
    <row r="369" spans="1:28" s="1956" customFormat="1" x14ac:dyDescent="0.2">
      <c r="A369" s="2089">
        <v>2016087</v>
      </c>
      <c r="B369" s="1955"/>
      <c r="C369" s="1955" t="s">
        <v>750</v>
      </c>
      <c r="D369" s="1956" t="s">
        <v>26</v>
      </c>
      <c r="E369" s="1956">
        <v>1</v>
      </c>
      <c r="F369" s="1956">
        <v>5</v>
      </c>
      <c r="G369" s="1956">
        <v>1</v>
      </c>
      <c r="H369" s="1956">
        <v>3</v>
      </c>
      <c r="I369" s="2012">
        <v>1</v>
      </c>
      <c r="J369" s="2012">
        <v>1</v>
      </c>
      <c r="K369" s="2012"/>
      <c r="L369" s="1996">
        <v>1482</v>
      </c>
      <c r="M369" s="1996"/>
      <c r="N369" s="1996">
        <f t="shared" ref="N369:N450" si="115">O369+Q369</f>
        <v>958.73</v>
      </c>
      <c r="O369" s="1996">
        <v>739.98</v>
      </c>
      <c r="P369" s="2076">
        <f t="shared" si="99"/>
        <v>0.77183357149562437</v>
      </c>
      <c r="Q369" s="1996">
        <v>218.75</v>
      </c>
      <c r="R369" s="2076">
        <f t="shared" si="100"/>
        <v>0.22816642850437557</v>
      </c>
      <c r="S369" s="2035">
        <f t="shared" si="114"/>
        <v>8.75</v>
      </c>
      <c r="T369" s="2036"/>
      <c r="U369" s="1996">
        <f t="shared" si="104"/>
        <v>0</v>
      </c>
      <c r="V369" s="1996">
        <f t="shared" si="101"/>
        <v>0</v>
      </c>
      <c r="W369" s="1996">
        <f t="shared" si="102"/>
        <v>1482</v>
      </c>
      <c r="X369" s="2000">
        <v>1482</v>
      </c>
      <c r="Y369" s="2013">
        <v>616110</v>
      </c>
      <c r="Z369" s="2002">
        <v>42447</v>
      </c>
      <c r="AA369" s="2069" t="s">
        <v>104</v>
      </c>
      <c r="AB369" s="2086"/>
    </row>
    <row r="370" spans="1:28" s="1956" customFormat="1" x14ac:dyDescent="0.2">
      <c r="A370" s="2093">
        <v>2016088</v>
      </c>
      <c r="B370" s="1955"/>
      <c r="C370" s="1955" t="s">
        <v>775</v>
      </c>
      <c r="D370" s="1956" t="s">
        <v>26</v>
      </c>
      <c r="E370" s="1956">
        <v>1</v>
      </c>
      <c r="F370" s="1956">
        <v>12</v>
      </c>
      <c r="G370" s="1956">
        <v>4</v>
      </c>
      <c r="H370" s="1956">
        <v>2</v>
      </c>
      <c r="I370" s="2012">
        <v>1</v>
      </c>
      <c r="J370" s="2012">
        <v>1</v>
      </c>
      <c r="K370" s="2012"/>
      <c r="L370" s="1996">
        <v>2582</v>
      </c>
      <c r="M370" s="1996"/>
      <c r="N370" s="1996">
        <f t="shared" si="115"/>
        <v>2243</v>
      </c>
      <c r="O370" s="1996">
        <v>1868</v>
      </c>
      <c r="P370" s="2076">
        <f t="shared" si="99"/>
        <v>0.83281319661168074</v>
      </c>
      <c r="Q370" s="1996">
        <v>375</v>
      </c>
      <c r="R370" s="2076">
        <f t="shared" si="100"/>
        <v>0.16718680338831921</v>
      </c>
      <c r="S370" s="2035">
        <f t="shared" si="114"/>
        <v>15</v>
      </c>
      <c r="T370" s="2036"/>
      <c r="U370" s="1996">
        <f t="shared" si="104"/>
        <v>0</v>
      </c>
      <c r="V370" s="1996">
        <f t="shared" si="101"/>
        <v>0</v>
      </c>
      <c r="W370" s="1996">
        <f t="shared" si="102"/>
        <v>2582</v>
      </c>
      <c r="X370" s="2000">
        <v>2582</v>
      </c>
      <c r="Y370" s="2013">
        <v>616113</v>
      </c>
      <c r="Z370" s="2002">
        <v>42461</v>
      </c>
      <c r="AA370" s="2069" t="s">
        <v>104</v>
      </c>
      <c r="AB370" s="2086"/>
    </row>
    <row r="371" spans="1:28" s="1956" customFormat="1" x14ac:dyDescent="0.2">
      <c r="A371" s="2089">
        <v>2016089</v>
      </c>
      <c r="B371" s="1955"/>
      <c r="C371" s="1955" t="s">
        <v>754</v>
      </c>
      <c r="D371" s="1956" t="s">
        <v>26</v>
      </c>
      <c r="E371" s="1956">
        <v>6</v>
      </c>
      <c r="F371" s="1956">
        <v>60</v>
      </c>
      <c r="G371" s="1956">
        <v>30</v>
      </c>
      <c r="H371" s="1956">
        <v>24</v>
      </c>
      <c r="I371" s="2012">
        <v>1</v>
      </c>
      <c r="J371" s="2012">
        <v>1</v>
      </c>
      <c r="K371" s="2012"/>
      <c r="L371" s="1996">
        <v>20346</v>
      </c>
      <c r="M371" s="1996"/>
      <c r="N371" s="1996">
        <f t="shared" si="115"/>
        <v>14094.99</v>
      </c>
      <c r="O371" s="1996">
        <v>11071.24</v>
      </c>
      <c r="P371" s="2076">
        <f t="shared" si="99"/>
        <v>0.78547341998823694</v>
      </c>
      <c r="Q371" s="1996">
        <v>3023.75</v>
      </c>
      <c r="R371" s="2076">
        <f t="shared" si="100"/>
        <v>0.21452658001176306</v>
      </c>
      <c r="S371" s="2035">
        <f t="shared" si="114"/>
        <v>120.95</v>
      </c>
      <c r="T371" s="2036"/>
      <c r="U371" s="1996">
        <f t="shared" si="104"/>
        <v>0</v>
      </c>
      <c r="V371" s="1996">
        <f t="shared" si="101"/>
        <v>0</v>
      </c>
      <c r="W371" s="1996">
        <f t="shared" si="102"/>
        <v>20346</v>
      </c>
      <c r="X371" s="2000">
        <v>20346</v>
      </c>
      <c r="Y371" s="2013">
        <v>616111</v>
      </c>
      <c r="Z371" s="2002">
        <v>42447</v>
      </c>
      <c r="AA371" s="2069" t="s">
        <v>104</v>
      </c>
      <c r="AB371" s="2086"/>
    </row>
    <row r="372" spans="1:28" s="1956" customFormat="1" x14ac:dyDescent="0.2">
      <c r="A372" s="2089">
        <v>2016090</v>
      </c>
      <c r="B372" s="1955"/>
      <c r="C372" s="1955" t="s">
        <v>756</v>
      </c>
      <c r="D372" s="1956" t="s">
        <v>26</v>
      </c>
      <c r="E372" s="1956">
        <v>2</v>
      </c>
      <c r="F372" s="1956">
        <v>18</v>
      </c>
      <c r="G372" s="1956">
        <v>10</v>
      </c>
      <c r="H372" s="1956">
        <v>8</v>
      </c>
      <c r="I372" s="2012">
        <v>1</v>
      </c>
      <c r="J372" s="2012">
        <v>1</v>
      </c>
      <c r="K372" s="2012"/>
      <c r="L372" s="1996">
        <v>5898</v>
      </c>
      <c r="M372" s="1996"/>
      <c r="N372" s="1996">
        <f t="shared" si="115"/>
        <v>4127.5</v>
      </c>
      <c r="O372" s="1996">
        <v>3240.83</v>
      </c>
      <c r="P372" s="2076">
        <f t="shared" si="99"/>
        <v>0.78517989097516649</v>
      </c>
      <c r="Q372" s="1996">
        <v>886.67</v>
      </c>
      <c r="R372" s="2076">
        <f t="shared" si="100"/>
        <v>0.21482010902483342</v>
      </c>
      <c r="S372" s="2035">
        <f t="shared" si="114"/>
        <v>35.466799999999999</v>
      </c>
      <c r="T372" s="2036"/>
      <c r="U372" s="1996">
        <f t="shared" si="104"/>
        <v>0</v>
      </c>
      <c r="V372" s="1996">
        <f t="shared" si="101"/>
        <v>0</v>
      </c>
      <c r="W372" s="1996">
        <f t="shared" si="102"/>
        <v>5898</v>
      </c>
      <c r="X372" s="2000">
        <v>5898</v>
      </c>
      <c r="Y372" s="2013">
        <v>616097</v>
      </c>
      <c r="Z372" s="2002">
        <v>42445</v>
      </c>
      <c r="AA372" s="2069" t="s">
        <v>104</v>
      </c>
      <c r="AB372" s="2086"/>
    </row>
    <row r="373" spans="1:28" s="1956" customFormat="1" x14ac:dyDescent="0.2">
      <c r="A373" s="2089">
        <v>2016091</v>
      </c>
      <c r="B373" s="1955"/>
      <c r="C373" s="1955" t="s">
        <v>757</v>
      </c>
      <c r="D373" s="1956" t="s">
        <v>26</v>
      </c>
      <c r="E373" s="1956">
        <v>7</v>
      </c>
      <c r="F373" s="1956">
        <v>70</v>
      </c>
      <c r="G373" s="1956">
        <v>35</v>
      </c>
      <c r="H373" s="1956">
        <v>28</v>
      </c>
      <c r="I373" s="2012">
        <v>1</v>
      </c>
      <c r="J373" s="2012">
        <v>1</v>
      </c>
      <c r="K373" s="2012"/>
      <c r="L373" s="1996">
        <v>22477</v>
      </c>
      <c r="M373" s="1996"/>
      <c r="N373" s="1996">
        <f t="shared" si="115"/>
        <v>15172.13</v>
      </c>
      <c r="O373" s="1996">
        <v>12077.96</v>
      </c>
      <c r="P373" s="2076">
        <f t="shared" si="99"/>
        <v>0.79606225361897109</v>
      </c>
      <c r="Q373" s="1996">
        <v>3094.17</v>
      </c>
      <c r="R373" s="2076">
        <f t="shared" si="100"/>
        <v>0.20393774638102891</v>
      </c>
      <c r="S373" s="2035">
        <f t="shared" si="114"/>
        <v>123.7668</v>
      </c>
      <c r="T373" s="2036"/>
      <c r="U373" s="1996">
        <f t="shared" si="104"/>
        <v>0</v>
      </c>
      <c r="V373" s="1996">
        <f t="shared" si="101"/>
        <v>0</v>
      </c>
      <c r="W373" s="1996">
        <f t="shared" si="102"/>
        <v>22477</v>
      </c>
      <c r="X373" s="2000">
        <v>22477</v>
      </c>
      <c r="Y373" s="2013">
        <v>616098</v>
      </c>
      <c r="Z373" s="2002">
        <v>42445</v>
      </c>
      <c r="AA373" s="2069" t="s">
        <v>104</v>
      </c>
      <c r="AB373" s="2086"/>
    </row>
    <row r="374" spans="1:28" s="1956" customFormat="1" x14ac:dyDescent="0.2">
      <c r="A374" s="2089">
        <v>2016092</v>
      </c>
      <c r="B374" s="1955"/>
      <c r="C374" s="1955" t="s">
        <v>758</v>
      </c>
      <c r="D374" s="1956" t="s">
        <v>26</v>
      </c>
      <c r="E374" s="1956">
        <v>3</v>
      </c>
      <c r="F374" s="1956">
        <v>30</v>
      </c>
      <c r="G374" s="1956">
        <v>15</v>
      </c>
      <c r="H374" s="1956">
        <v>12</v>
      </c>
      <c r="I374" s="2012">
        <v>1</v>
      </c>
      <c r="J374" s="2012">
        <v>1</v>
      </c>
      <c r="K374" s="2012"/>
      <c r="L374" s="1996">
        <v>9633</v>
      </c>
      <c r="M374" s="1996"/>
      <c r="N374" s="1996">
        <f t="shared" si="115"/>
        <v>6502.34</v>
      </c>
      <c r="O374" s="1996">
        <v>5176.09</v>
      </c>
      <c r="P374" s="2076">
        <f t="shared" si="99"/>
        <v>0.79603496587382394</v>
      </c>
      <c r="Q374" s="1996">
        <v>1326.25</v>
      </c>
      <c r="R374" s="2076">
        <f t="shared" si="100"/>
        <v>0.20396503412617611</v>
      </c>
      <c r="S374" s="2035">
        <f t="shared" si="114"/>
        <v>53.05</v>
      </c>
      <c r="T374" s="2036"/>
      <c r="U374" s="1996">
        <f t="shared" si="104"/>
        <v>0</v>
      </c>
      <c r="V374" s="1996">
        <f t="shared" si="101"/>
        <v>0</v>
      </c>
      <c r="W374" s="1996">
        <f t="shared" si="102"/>
        <v>9633</v>
      </c>
      <c r="X374" s="2000">
        <v>9633</v>
      </c>
      <c r="Y374" s="2013">
        <v>616099</v>
      </c>
      <c r="Z374" s="2002">
        <v>42445</v>
      </c>
      <c r="AA374" s="2069" t="s">
        <v>104</v>
      </c>
      <c r="AB374" s="2086"/>
    </row>
    <row r="375" spans="1:28" s="1956" customFormat="1" x14ac:dyDescent="0.2">
      <c r="A375" s="2093">
        <v>2016093</v>
      </c>
      <c r="B375" s="1955"/>
      <c r="C375" s="1955" t="s">
        <v>759</v>
      </c>
      <c r="D375" s="1956" t="s">
        <v>26</v>
      </c>
      <c r="E375" s="1956">
        <v>8</v>
      </c>
      <c r="F375" s="1956">
        <v>80</v>
      </c>
      <c r="G375" s="1956">
        <v>56</v>
      </c>
      <c r="H375" s="1956">
        <v>3</v>
      </c>
      <c r="I375" s="2012">
        <v>1</v>
      </c>
      <c r="J375" s="2012">
        <v>1</v>
      </c>
      <c r="K375" s="2012"/>
      <c r="L375" s="1996">
        <v>22560</v>
      </c>
      <c r="M375" s="1996"/>
      <c r="N375" s="1996">
        <f t="shared" si="115"/>
        <v>16037.78</v>
      </c>
      <c r="O375" s="1996">
        <v>12571.11</v>
      </c>
      <c r="P375" s="2076">
        <f t="shared" si="99"/>
        <v>0.78384352447782668</v>
      </c>
      <c r="Q375" s="1996">
        <v>3466.67</v>
      </c>
      <c r="R375" s="2076">
        <f t="shared" si="100"/>
        <v>0.21615647552217326</v>
      </c>
      <c r="S375" s="2035">
        <f t="shared" si="114"/>
        <v>138.66679999999999</v>
      </c>
      <c r="T375" s="2036"/>
      <c r="U375" s="1996">
        <f t="shared" si="104"/>
        <v>0</v>
      </c>
      <c r="V375" s="1996">
        <f t="shared" si="101"/>
        <v>0</v>
      </c>
      <c r="W375" s="1996">
        <f t="shared" si="102"/>
        <v>22560</v>
      </c>
      <c r="X375" s="2000">
        <v>22560</v>
      </c>
      <c r="Y375" s="2013">
        <v>616114</v>
      </c>
      <c r="Z375" s="2002">
        <v>42461</v>
      </c>
      <c r="AA375" s="2069" t="s">
        <v>104</v>
      </c>
      <c r="AB375" s="2086"/>
    </row>
    <row r="376" spans="1:28" s="1956" customFormat="1" x14ac:dyDescent="0.2">
      <c r="A376" s="2093">
        <v>2016094</v>
      </c>
      <c r="B376" s="1955"/>
      <c r="C376" s="1955" t="s">
        <v>764</v>
      </c>
      <c r="D376" s="1956" t="s">
        <v>202</v>
      </c>
      <c r="E376" s="1956">
        <v>0</v>
      </c>
      <c r="F376" s="1956">
        <v>0</v>
      </c>
      <c r="G376" s="1956">
        <v>0</v>
      </c>
      <c r="H376" s="1956">
        <v>0</v>
      </c>
      <c r="I376" s="2012">
        <v>1</v>
      </c>
      <c r="J376" s="2012">
        <v>1</v>
      </c>
      <c r="K376" s="2012"/>
      <c r="L376" s="1996">
        <v>242</v>
      </c>
      <c r="M376" s="1996"/>
      <c r="N376" s="1996">
        <f t="shared" si="115"/>
        <v>121</v>
      </c>
      <c r="O376" s="1996">
        <v>121</v>
      </c>
      <c r="P376" s="2076">
        <f t="shared" si="99"/>
        <v>1</v>
      </c>
      <c r="Q376" s="1996">
        <v>0</v>
      </c>
      <c r="R376" s="2076">
        <f t="shared" si="100"/>
        <v>0</v>
      </c>
      <c r="S376" s="2035">
        <f t="shared" si="114"/>
        <v>0</v>
      </c>
      <c r="T376" s="2036"/>
      <c r="U376" s="1996">
        <f t="shared" si="104"/>
        <v>0</v>
      </c>
      <c r="V376" s="1996">
        <f t="shared" si="101"/>
        <v>0</v>
      </c>
      <c r="W376" s="1996">
        <f t="shared" si="102"/>
        <v>242</v>
      </c>
      <c r="X376" s="2000">
        <v>242</v>
      </c>
      <c r="Y376" s="2013">
        <v>616161</v>
      </c>
      <c r="Z376" s="2002">
        <v>42482</v>
      </c>
      <c r="AA376" s="2069" t="s">
        <v>104</v>
      </c>
      <c r="AB376" s="2086"/>
    </row>
    <row r="377" spans="1:28" s="1956" customFormat="1" x14ac:dyDescent="0.2">
      <c r="A377" s="2089">
        <v>2016095</v>
      </c>
      <c r="B377" s="1955"/>
      <c r="C377" s="1955" t="s">
        <v>765</v>
      </c>
      <c r="D377" s="1956" t="s">
        <v>26</v>
      </c>
      <c r="E377" s="1956">
        <v>1</v>
      </c>
      <c r="F377" s="1956">
        <v>399</v>
      </c>
      <c r="G377" s="1956">
        <v>0</v>
      </c>
      <c r="H377" s="1956">
        <v>0</v>
      </c>
      <c r="I377" s="2012">
        <v>1</v>
      </c>
      <c r="J377" s="2012">
        <v>1</v>
      </c>
      <c r="K377" s="2012"/>
      <c r="L377" s="1996">
        <v>27652</v>
      </c>
      <c r="M377" s="1996"/>
      <c r="N377" s="1996">
        <f t="shared" si="115"/>
        <v>0</v>
      </c>
      <c r="O377" s="1996">
        <v>0</v>
      </c>
      <c r="P377" s="2076" t="str">
        <f t="shared" si="99"/>
        <v/>
      </c>
      <c r="Q377" s="1996">
        <v>0</v>
      </c>
      <c r="R377" s="2076" t="str">
        <f t="shared" si="100"/>
        <v/>
      </c>
      <c r="S377" s="2035">
        <f t="shared" si="114"/>
        <v>0</v>
      </c>
      <c r="T377" s="2036"/>
      <c r="U377" s="1996">
        <f t="shared" si="104"/>
        <v>0</v>
      </c>
      <c r="V377" s="1996">
        <f t="shared" si="101"/>
        <v>0</v>
      </c>
      <c r="W377" s="1996">
        <f t="shared" si="102"/>
        <v>27652</v>
      </c>
      <c r="X377" s="2000">
        <v>27652</v>
      </c>
      <c r="Y377" s="2013">
        <v>616100</v>
      </c>
      <c r="Z377" s="2002">
        <v>42445</v>
      </c>
      <c r="AA377" s="2069" t="s">
        <v>104</v>
      </c>
      <c r="AB377" s="2086"/>
    </row>
    <row r="378" spans="1:28" s="1956" customFormat="1" x14ac:dyDescent="0.2">
      <c r="A378" s="2089">
        <v>2016096</v>
      </c>
      <c r="B378" s="1955"/>
      <c r="C378" s="1960" t="s">
        <v>2414</v>
      </c>
      <c r="D378" s="1956" t="s">
        <v>26</v>
      </c>
      <c r="E378" s="1956">
        <v>0</v>
      </c>
      <c r="F378" s="1956">
        <v>0</v>
      </c>
      <c r="G378" s="1956">
        <v>0</v>
      </c>
      <c r="H378" s="1956">
        <v>0</v>
      </c>
      <c r="I378" s="2012">
        <v>1</v>
      </c>
      <c r="J378" s="2012">
        <v>1</v>
      </c>
      <c r="K378" s="2012"/>
      <c r="L378" s="1996">
        <v>1187.5</v>
      </c>
      <c r="M378" s="1996"/>
      <c r="N378" s="1996">
        <f t="shared" si="115"/>
        <v>950</v>
      </c>
      <c r="O378" s="1996">
        <v>950</v>
      </c>
      <c r="P378" s="2076">
        <f t="shared" si="99"/>
        <v>1</v>
      </c>
      <c r="Q378" s="1996">
        <v>0</v>
      </c>
      <c r="R378" s="2076">
        <f t="shared" si="100"/>
        <v>0</v>
      </c>
      <c r="S378" s="2035">
        <f t="shared" si="114"/>
        <v>0</v>
      </c>
      <c r="T378" s="2036"/>
      <c r="U378" s="1996">
        <f t="shared" si="104"/>
        <v>0</v>
      </c>
      <c r="V378" s="1996">
        <f t="shared" si="101"/>
        <v>0</v>
      </c>
      <c r="W378" s="1996">
        <f t="shared" si="102"/>
        <v>1187.5</v>
      </c>
      <c r="X378" s="2000">
        <v>1187.5</v>
      </c>
      <c r="Y378" s="2013">
        <v>616350</v>
      </c>
      <c r="Z378" s="2002">
        <v>42608</v>
      </c>
      <c r="AA378" s="2069" t="s">
        <v>104</v>
      </c>
      <c r="AB378" s="2086"/>
    </row>
    <row r="379" spans="1:28" s="1956" customFormat="1" x14ac:dyDescent="0.2">
      <c r="A379" s="2089" t="s">
        <v>811</v>
      </c>
      <c r="B379" s="1955"/>
      <c r="C379" s="1955" t="s">
        <v>1352</v>
      </c>
      <c r="D379" s="1956" t="s">
        <v>26</v>
      </c>
      <c r="E379" s="1956">
        <v>0</v>
      </c>
      <c r="F379" s="1956">
        <v>0</v>
      </c>
      <c r="G379" s="1956">
        <v>0</v>
      </c>
      <c r="H379" s="1956">
        <v>0</v>
      </c>
      <c r="I379" s="2012">
        <v>1</v>
      </c>
      <c r="J379" s="2012">
        <v>1</v>
      </c>
      <c r="K379" s="2012"/>
      <c r="L379" s="1996">
        <v>607.94000000000005</v>
      </c>
      <c r="M379" s="1996"/>
      <c r="N379" s="1996">
        <f>O379+Q379</f>
        <v>485.55</v>
      </c>
      <c r="O379" s="1996">
        <v>485.55</v>
      </c>
      <c r="P379" s="2076">
        <f>IF(N379&lt;=0,"",O379/N379)</f>
        <v>1</v>
      </c>
      <c r="Q379" s="1996">
        <v>0</v>
      </c>
      <c r="R379" s="2076">
        <f>IF(N379&lt;=0,"",Q379/N379)</f>
        <v>0</v>
      </c>
      <c r="S379" s="2035">
        <f>Q379/$S$1</f>
        <v>0</v>
      </c>
      <c r="T379" s="2036"/>
      <c r="U379" s="1996">
        <f>((1-I379)*O379)+((1-J379)*Q379)</f>
        <v>0</v>
      </c>
      <c r="V379" s="1996">
        <f>L379-W379</f>
        <v>0</v>
      </c>
      <c r="W379" s="1996">
        <f>X379+AC379+AH379+AM379+AO379+AR379</f>
        <v>607.94000000000005</v>
      </c>
      <c r="X379" s="2000">
        <v>607.94000000000005</v>
      </c>
      <c r="Y379" s="2013">
        <v>616350</v>
      </c>
      <c r="Z379" s="2002">
        <v>42608</v>
      </c>
      <c r="AA379" s="2069" t="s">
        <v>104</v>
      </c>
      <c r="AB379" s="2086"/>
    </row>
    <row r="380" spans="1:28" s="1956" customFormat="1" x14ac:dyDescent="0.2">
      <c r="A380" s="2093">
        <v>2016097</v>
      </c>
      <c r="B380" s="1955"/>
      <c r="C380" s="1955" t="s">
        <v>774</v>
      </c>
      <c r="D380" s="1956" t="s">
        <v>472</v>
      </c>
      <c r="E380" s="1956">
        <v>1</v>
      </c>
      <c r="F380" s="1956">
        <v>8</v>
      </c>
      <c r="G380" s="1956">
        <v>4</v>
      </c>
      <c r="H380" s="1956">
        <v>3</v>
      </c>
      <c r="I380" s="2012">
        <v>1</v>
      </c>
      <c r="J380" s="2012">
        <v>1</v>
      </c>
      <c r="K380" s="2012"/>
      <c r="L380" s="1996">
        <v>2171.0500000000002</v>
      </c>
      <c r="M380" s="1996"/>
      <c r="N380" s="1996">
        <f t="shared" si="115"/>
        <v>1477.84</v>
      </c>
      <c r="O380" s="1996">
        <v>1108.26</v>
      </c>
      <c r="P380" s="2076">
        <f t="shared" si="99"/>
        <v>0.74991880041141123</v>
      </c>
      <c r="Q380" s="1996">
        <v>369.58</v>
      </c>
      <c r="R380" s="2076">
        <f t="shared" si="100"/>
        <v>0.25008119958858877</v>
      </c>
      <c r="S380" s="2035">
        <f t="shared" si="114"/>
        <v>14.783199999999999</v>
      </c>
      <c r="T380" s="2036"/>
      <c r="U380" s="1996">
        <f t="shared" si="104"/>
        <v>0</v>
      </c>
      <c r="V380" s="1996">
        <f t="shared" si="101"/>
        <v>0</v>
      </c>
      <c r="W380" s="1996">
        <f>X380+AC380+AH380+AM380+AO380+AR380</f>
        <v>2171.0500000000002</v>
      </c>
      <c r="X380" s="2000">
        <v>2171.0500000000002</v>
      </c>
      <c r="Y380" s="2013">
        <v>616195</v>
      </c>
      <c r="Z380" s="2002">
        <v>42503</v>
      </c>
      <c r="AA380" s="2069" t="s">
        <v>104</v>
      </c>
      <c r="AB380" s="2086"/>
    </row>
    <row r="381" spans="1:28" s="1956" customFormat="1" x14ac:dyDescent="0.2">
      <c r="A381" s="2093">
        <v>2016098</v>
      </c>
      <c r="B381" s="1955"/>
      <c r="C381" s="1955">
        <v>501316</v>
      </c>
      <c r="D381" s="1956" t="s">
        <v>26</v>
      </c>
      <c r="E381" s="1956">
        <v>1</v>
      </c>
      <c r="F381" s="1956">
        <v>12</v>
      </c>
      <c r="G381" s="1956">
        <v>7</v>
      </c>
      <c r="H381" s="1956">
        <v>3</v>
      </c>
      <c r="I381" s="2012">
        <v>1</v>
      </c>
      <c r="J381" s="2012">
        <v>1</v>
      </c>
      <c r="K381" s="2012"/>
      <c r="L381" s="1996">
        <v>3660</v>
      </c>
      <c r="M381" s="1996"/>
      <c r="N381" s="1996">
        <f t="shared" si="115"/>
        <v>2292.9</v>
      </c>
      <c r="O381" s="1996">
        <v>1781.45</v>
      </c>
      <c r="P381" s="2076">
        <f t="shared" si="99"/>
        <v>0.77694186401500287</v>
      </c>
      <c r="Q381" s="1996">
        <v>511.45</v>
      </c>
      <c r="R381" s="2076">
        <f t="shared" si="100"/>
        <v>0.22305813598499716</v>
      </c>
      <c r="S381" s="2035">
        <f t="shared" si="114"/>
        <v>20.457999999999998</v>
      </c>
      <c r="T381" s="2036"/>
      <c r="U381" s="1996">
        <f t="shared" si="104"/>
        <v>0</v>
      </c>
      <c r="V381" s="1996">
        <f t="shared" si="101"/>
        <v>0</v>
      </c>
      <c r="W381" s="1996">
        <f>X381+AC381+AH381+AM381+AO381+AR381</f>
        <v>3660</v>
      </c>
      <c r="X381" s="2000">
        <v>3660</v>
      </c>
      <c r="Y381" s="2013">
        <v>616115</v>
      </c>
      <c r="Z381" s="2002">
        <v>42461</v>
      </c>
      <c r="AA381" s="2069" t="s">
        <v>104</v>
      </c>
      <c r="AB381" s="2086"/>
    </row>
    <row r="382" spans="1:28" s="1956" customFormat="1" x14ac:dyDescent="0.2">
      <c r="A382" s="2093">
        <v>2016099</v>
      </c>
      <c r="B382" s="1955"/>
      <c r="C382" s="1955" t="s">
        <v>776</v>
      </c>
      <c r="D382" s="1956" t="s">
        <v>777</v>
      </c>
      <c r="E382" s="1956">
        <v>1</v>
      </c>
      <c r="F382" s="1956">
        <v>8</v>
      </c>
      <c r="G382" s="1956">
        <v>5</v>
      </c>
      <c r="H382" s="1956">
        <v>3</v>
      </c>
      <c r="I382" s="2012">
        <v>1</v>
      </c>
      <c r="J382" s="2012">
        <v>1</v>
      </c>
      <c r="K382" s="2012"/>
      <c r="L382" s="1996">
        <v>2618.89</v>
      </c>
      <c r="M382" s="1996"/>
      <c r="N382" s="1996">
        <f t="shared" si="115"/>
        <v>1787.18</v>
      </c>
      <c r="O382" s="1996">
        <v>1359.68</v>
      </c>
      <c r="P382" s="2076">
        <f t="shared" si="99"/>
        <v>0.76079633836546967</v>
      </c>
      <c r="Q382" s="1996">
        <v>427.5</v>
      </c>
      <c r="R382" s="2076">
        <f t="shared" si="100"/>
        <v>0.23920366163453036</v>
      </c>
      <c r="S382" s="2035">
        <f t="shared" si="114"/>
        <v>17.100000000000001</v>
      </c>
      <c r="T382" s="2036"/>
      <c r="U382" s="1996">
        <f t="shared" si="104"/>
        <v>0</v>
      </c>
      <c r="V382" s="1996">
        <f t="shared" si="101"/>
        <v>0</v>
      </c>
      <c r="W382" s="1996">
        <f>X382+AC382+AH382+AM382+AO382+AR382</f>
        <v>2618.89</v>
      </c>
      <c r="X382" s="2000">
        <v>2618.89</v>
      </c>
      <c r="Y382" s="2013">
        <v>616198</v>
      </c>
      <c r="Z382" s="2002">
        <v>42503</v>
      </c>
      <c r="AA382" s="2069" t="s">
        <v>104</v>
      </c>
      <c r="AB382" s="2086"/>
    </row>
    <row r="383" spans="1:28" s="1956" customFormat="1" x14ac:dyDescent="0.2">
      <c r="A383" s="2093" t="s">
        <v>848</v>
      </c>
      <c r="B383" s="1955"/>
      <c r="C383" s="1955" t="s">
        <v>913</v>
      </c>
      <c r="D383" s="1956" t="s">
        <v>777</v>
      </c>
      <c r="E383" s="1956">
        <v>1</v>
      </c>
      <c r="F383" s="1956">
        <v>4</v>
      </c>
      <c r="G383" s="1956">
        <v>4</v>
      </c>
      <c r="H383" s="1956">
        <v>0</v>
      </c>
      <c r="I383" s="2012">
        <v>1</v>
      </c>
      <c r="J383" s="2012">
        <v>1</v>
      </c>
      <c r="K383" s="2012"/>
      <c r="L383" s="1996">
        <v>599.9</v>
      </c>
      <c r="M383" s="1996"/>
      <c r="N383" s="1996">
        <f>O383+Q383</f>
        <v>407.91</v>
      </c>
      <c r="O383" s="1996">
        <v>282.91000000000003</v>
      </c>
      <c r="P383" s="2076">
        <f>IF(N383&lt;=0,"",O383/N383)</f>
        <v>0.69355985388933838</v>
      </c>
      <c r="Q383" s="1996">
        <v>125</v>
      </c>
      <c r="R383" s="2076">
        <f>IF(N383&lt;=0,"",Q383/N383)</f>
        <v>0.30644014611066167</v>
      </c>
      <c r="S383" s="2035">
        <f>Q383/$S$1</f>
        <v>5</v>
      </c>
      <c r="T383" s="2036"/>
      <c r="U383" s="1996">
        <f>((1-I383)*O383)+((1-J383)*Q383)</f>
        <v>0</v>
      </c>
      <c r="V383" s="1996">
        <f>L383-W383</f>
        <v>0</v>
      </c>
      <c r="W383" s="1996">
        <f>X383+AC383+AH383+AM383+AO383+AR383</f>
        <v>599.9</v>
      </c>
      <c r="X383" s="2000">
        <v>599.9</v>
      </c>
      <c r="Y383" s="2013">
        <v>616198</v>
      </c>
      <c r="Z383" s="2002">
        <v>42503</v>
      </c>
      <c r="AA383" s="2069" t="s">
        <v>104</v>
      </c>
      <c r="AB383" s="2086"/>
    </row>
    <row r="384" spans="1:28" s="1956" customFormat="1" x14ac:dyDescent="0.2">
      <c r="A384" s="2093">
        <v>2016100</v>
      </c>
      <c r="B384" s="1955"/>
      <c r="C384" s="1955">
        <v>573716</v>
      </c>
      <c r="D384" s="1956" t="s">
        <v>26</v>
      </c>
      <c r="E384" s="1956">
        <v>1</v>
      </c>
      <c r="F384" s="1956">
        <v>6</v>
      </c>
      <c r="G384" s="1956">
        <v>4</v>
      </c>
      <c r="H384" s="1956">
        <v>3</v>
      </c>
      <c r="I384" s="2012">
        <v>1</v>
      </c>
      <c r="J384" s="2012">
        <v>1</v>
      </c>
      <c r="K384" s="2012"/>
      <c r="L384" s="1996">
        <v>2195</v>
      </c>
      <c r="M384" s="1996"/>
      <c r="N384" s="1996">
        <f t="shared" si="115"/>
        <v>1440.77</v>
      </c>
      <c r="O384" s="1996">
        <v>1140.77</v>
      </c>
      <c r="P384" s="2076">
        <f t="shared" si="99"/>
        <v>0.79177800759316197</v>
      </c>
      <c r="Q384" s="1996">
        <v>300</v>
      </c>
      <c r="R384" s="2076">
        <f t="shared" si="100"/>
        <v>0.208221992406838</v>
      </c>
      <c r="S384" s="2035">
        <f t="shared" si="114"/>
        <v>12</v>
      </c>
      <c r="T384" s="2036"/>
      <c r="U384" s="1996">
        <f t="shared" si="104"/>
        <v>0</v>
      </c>
      <c r="V384" s="1996">
        <f t="shared" si="101"/>
        <v>0</v>
      </c>
      <c r="W384" s="1996">
        <f t="shared" si="102"/>
        <v>2195</v>
      </c>
      <c r="X384" s="2000">
        <v>2195</v>
      </c>
      <c r="Y384" s="2013">
        <v>616116</v>
      </c>
      <c r="Z384" s="2002">
        <v>42461</v>
      </c>
      <c r="AA384" s="2069" t="s">
        <v>104</v>
      </c>
      <c r="AB384" s="2086"/>
    </row>
    <row r="385" spans="1:28" s="1956" customFormat="1" x14ac:dyDescent="0.2">
      <c r="A385" s="2093">
        <v>2016101</v>
      </c>
      <c r="B385" s="1955"/>
      <c r="C385" s="1955">
        <v>573816</v>
      </c>
      <c r="D385" s="1956" t="s">
        <v>26</v>
      </c>
      <c r="E385" s="1956">
        <v>1</v>
      </c>
      <c r="F385" s="1956">
        <v>6</v>
      </c>
      <c r="G385" s="1956">
        <v>4</v>
      </c>
      <c r="H385" s="1956">
        <v>3</v>
      </c>
      <c r="I385" s="2012">
        <v>1</v>
      </c>
      <c r="J385" s="2012">
        <v>1</v>
      </c>
      <c r="K385" s="2012"/>
      <c r="L385" s="1996">
        <v>1900</v>
      </c>
      <c r="M385" s="1996"/>
      <c r="N385" s="1996">
        <f t="shared" si="115"/>
        <v>1276.77</v>
      </c>
      <c r="O385" s="1996">
        <v>988.44</v>
      </c>
      <c r="P385" s="2076">
        <f t="shared" si="99"/>
        <v>0.77417232547757242</v>
      </c>
      <c r="Q385" s="1996">
        <v>288.33</v>
      </c>
      <c r="R385" s="2076">
        <f t="shared" si="100"/>
        <v>0.22582767452242769</v>
      </c>
      <c r="S385" s="2035">
        <f t="shared" si="114"/>
        <v>11.533199999999999</v>
      </c>
      <c r="T385" s="2036"/>
      <c r="U385" s="1996">
        <f t="shared" si="104"/>
        <v>0</v>
      </c>
      <c r="V385" s="1996">
        <f t="shared" si="101"/>
        <v>0</v>
      </c>
      <c r="W385" s="1996">
        <f t="shared" si="102"/>
        <v>1900</v>
      </c>
      <c r="X385" s="2000">
        <v>1900</v>
      </c>
      <c r="Y385" s="2013">
        <v>616117</v>
      </c>
      <c r="Z385" s="2002">
        <v>42461</v>
      </c>
      <c r="AA385" s="2069" t="s">
        <v>104</v>
      </c>
      <c r="AB385" s="2086"/>
    </row>
    <row r="386" spans="1:28" s="1956" customFormat="1" x14ac:dyDescent="0.2">
      <c r="A386" s="2093" t="s">
        <v>1002</v>
      </c>
      <c r="B386" s="1955"/>
      <c r="C386" s="1955" t="s">
        <v>781</v>
      </c>
      <c r="D386" s="1956" t="s">
        <v>26</v>
      </c>
      <c r="E386" s="1956">
        <v>1</v>
      </c>
      <c r="F386" s="1956">
        <v>11</v>
      </c>
      <c r="G386" s="1956">
        <v>4</v>
      </c>
      <c r="H386" s="1956">
        <v>3</v>
      </c>
      <c r="I386" s="2012">
        <v>1</v>
      </c>
      <c r="J386" s="2012">
        <v>1</v>
      </c>
      <c r="K386" s="2012"/>
      <c r="L386" s="1996">
        <v>8763.5</v>
      </c>
      <c r="M386" s="1996">
        <v>8364</v>
      </c>
      <c r="N386" s="1996">
        <f t="shared" si="115"/>
        <v>5576.21</v>
      </c>
      <c r="O386" s="1996">
        <v>4976.21</v>
      </c>
      <c r="P386" s="2076">
        <f t="shared" si="99"/>
        <v>0.89240003514932187</v>
      </c>
      <c r="Q386" s="1996">
        <v>600</v>
      </c>
      <c r="R386" s="2076">
        <f t="shared" si="100"/>
        <v>0.10759996485067815</v>
      </c>
      <c r="S386" s="2035">
        <f t="shared" si="114"/>
        <v>24</v>
      </c>
      <c r="T386" s="2036"/>
      <c r="U386" s="1996">
        <f t="shared" si="104"/>
        <v>0</v>
      </c>
      <c r="V386" s="1996">
        <f t="shared" si="101"/>
        <v>0</v>
      </c>
      <c r="W386" s="1996">
        <f t="shared" ref="W386:W433" si="116">X386+AC386+AH386+AM386+AO386+AR386</f>
        <v>8763.5</v>
      </c>
      <c r="X386" s="2000">
        <v>8763.5</v>
      </c>
      <c r="Y386" s="2013">
        <v>616176</v>
      </c>
      <c r="Z386" s="2002">
        <v>42503</v>
      </c>
      <c r="AA386" s="2069" t="s">
        <v>104</v>
      </c>
      <c r="AB386" s="2086"/>
    </row>
    <row r="387" spans="1:28" s="1956" customFormat="1" x14ac:dyDescent="0.2">
      <c r="A387" s="2089" t="s">
        <v>2114</v>
      </c>
      <c r="B387" s="1955"/>
      <c r="C387" s="1955" t="s">
        <v>1291</v>
      </c>
      <c r="D387" s="1956" t="s">
        <v>26</v>
      </c>
      <c r="E387" s="1956">
        <v>0</v>
      </c>
      <c r="F387" s="1956">
        <v>0</v>
      </c>
      <c r="G387" s="1956">
        <v>0</v>
      </c>
      <c r="H387" s="1956">
        <v>0</v>
      </c>
      <c r="I387" s="2012">
        <v>1</v>
      </c>
      <c r="J387" s="2012">
        <v>1</v>
      </c>
      <c r="K387" s="2012"/>
      <c r="L387" s="1996">
        <v>88.4</v>
      </c>
      <c r="M387" s="1996"/>
      <c r="N387" s="1996">
        <f>O387+Q387</f>
        <v>58.92</v>
      </c>
      <c r="O387" s="1996">
        <v>58.92</v>
      </c>
      <c r="P387" s="2076">
        <f>IF(N387&lt;=0,"",O387/N387)</f>
        <v>1</v>
      </c>
      <c r="Q387" s="1996">
        <v>0</v>
      </c>
      <c r="R387" s="2076">
        <f>IF(N387&lt;=0,"",Q387/N387)</f>
        <v>0</v>
      </c>
      <c r="S387" s="2035">
        <f>Q387/$S$1</f>
        <v>0</v>
      </c>
      <c r="T387" s="2036"/>
      <c r="U387" s="1996">
        <f>((1-I387)*O387)+((1-J387)*Q387)</f>
        <v>0</v>
      </c>
      <c r="V387" s="1996">
        <f>L387-W387</f>
        <v>0</v>
      </c>
      <c r="W387" s="1996">
        <f>X387+AC387+AH387+AM387+AO387+AR387</f>
        <v>88.4</v>
      </c>
      <c r="X387" s="2000">
        <v>88.4</v>
      </c>
      <c r="Y387" s="2013">
        <v>616319</v>
      </c>
      <c r="Z387" s="2002">
        <v>42569</v>
      </c>
      <c r="AA387" s="2069" t="s">
        <v>104</v>
      </c>
      <c r="AB387" s="2086"/>
    </row>
    <row r="388" spans="1:28" s="1956" customFormat="1" x14ac:dyDescent="0.2">
      <c r="A388" s="2089">
        <v>2016103</v>
      </c>
      <c r="B388" s="1955"/>
      <c r="C388" s="1955" t="s">
        <v>782</v>
      </c>
      <c r="D388" s="1956" t="s">
        <v>26</v>
      </c>
      <c r="E388" s="1956">
        <v>1</v>
      </c>
      <c r="F388" s="1956">
        <v>14</v>
      </c>
      <c r="G388" s="1956">
        <v>8</v>
      </c>
      <c r="H388" s="1956">
        <v>4</v>
      </c>
      <c r="I388" s="2012">
        <v>1</v>
      </c>
      <c r="J388" s="2012">
        <v>1</v>
      </c>
      <c r="K388" s="2012"/>
      <c r="L388" s="1996">
        <v>7766.89</v>
      </c>
      <c r="M388" s="1996"/>
      <c r="N388" s="1996">
        <f t="shared" si="115"/>
        <v>0</v>
      </c>
      <c r="O388" s="1996">
        <v>0</v>
      </c>
      <c r="P388" s="2076" t="str">
        <f t="shared" si="99"/>
        <v/>
      </c>
      <c r="Q388" s="1996">
        <v>0</v>
      </c>
      <c r="R388" s="2076" t="str">
        <f t="shared" si="100"/>
        <v/>
      </c>
      <c r="S388" s="2035">
        <f t="shared" si="114"/>
        <v>0</v>
      </c>
      <c r="T388" s="2036"/>
      <c r="U388" s="1996">
        <f>((1-I388)*O388)+((1-J388)*Q388)</f>
        <v>0</v>
      </c>
      <c r="V388" s="1996">
        <f t="shared" si="101"/>
        <v>0</v>
      </c>
      <c r="W388" s="1996">
        <f>X388+AC388+AH388+AM388+AO388+AR388</f>
        <v>7766.89</v>
      </c>
      <c r="X388" s="2000">
        <v>7766.89</v>
      </c>
      <c r="Y388" s="2013">
        <v>616225</v>
      </c>
      <c r="Z388" s="2002">
        <v>42537</v>
      </c>
      <c r="AA388" s="2069" t="s">
        <v>104</v>
      </c>
      <c r="AB388" s="2086"/>
    </row>
    <row r="389" spans="1:28" s="1956" customFormat="1" x14ac:dyDescent="0.2">
      <c r="A389" s="2089" t="s">
        <v>1274</v>
      </c>
      <c r="B389" s="1955"/>
      <c r="C389" s="1955" t="s">
        <v>1290</v>
      </c>
      <c r="D389" s="1956" t="s">
        <v>26</v>
      </c>
      <c r="E389" s="1956">
        <v>0</v>
      </c>
      <c r="F389" s="1956">
        <v>0</v>
      </c>
      <c r="G389" s="1956">
        <v>1</v>
      </c>
      <c r="H389" s="1956">
        <v>0</v>
      </c>
      <c r="I389" s="2012">
        <v>1</v>
      </c>
      <c r="J389" s="2012">
        <v>1</v>
      </c>
      <c r="K389" s="2012"/>
      <c r="L389" s="1996">
        <v>269</v>
      </c>
      <c r="M389" s="1996"/>
      <c r="N389" s="1996">
        <f>O389+Q389</f>
        <v>163.5</v>
      </c>
      <c r="O389" s="1996">
        <v>113.5</v>
      </c>
      <c r="P389" s="2076">
        <f>IF(N389&lt;=0,"",O389/N389)</f>
        <v>0.6941896024464832</v>
      </c>
      <c r="Q389" s="1996">
        <v>50</v>
      </c>
      <c r="R389" s="2076">
        <f>IF(N389&lt;=0,"",Q389/N389)</f>
        <v>0.3058103975535168</v>
      </c>
      <c r="S389" s="2035">
        <f>Q389/$S$1</f>
        <v>2</v>
      </c>
      <c r="T389" s="2036"/>
      <c r="U389" s="1996">
        <f>((1-I389)*O389)+((1-J389)*Q389)</f>
        <v>0</v>
      </c>
      <c r="V389" s="1996">
        <f>L389-W389</f>
        <v>0</v>
      </c>
      <c r="W389" s="1996">
        <f>X389+AC389+AH389+AM389+AO389+AR389</f>
        <v>269</v>
      </c>
      <c r="X389" s="2000">
        <v>269</v>
      </c>
      <c r="Y389" s="2013">
        <v>616320</v>
      </c>
      <c r="Z389" s="2002">
        <v>42569</v>
      </c>
      <c r="AA389" s="2069" t="s">
        <v>104</v>
      </c>
      <c r="AB389" s="2086"/>
    </row>
    <row r="390" spans="1:28" s="1956" customFormat="1" x14ac:dyDescent="0.2">
      <c r="A390" s="2093">
        <v>2016104</v>
      </c>
      <c r="B390" s="1955"/>
      <c r="C390" s="1955">
        <v>522516</v>
      </c>
      <c r="D390" s="1956" t="s">
        <v>26</v>
      </c>
      <c r="E390" s="1956">
        <v>1</v>
      </c>
      <c r="F390" s="1956">
        <v>7</v>
      </c>
      <c r="G390" s="1956">
        <v>3</v>
      </c>
      <c r="H390" s="1956">
        <v>3</v>
      </c>
      <c r="I390" s="2012">
        <v>1</v>
      </c>
      <c r="J390" s="2012">
        <v>1</v>
      </c>
      <c r="K390" s="2012"/>
      <c r="L390" s="1996">
        <v>4165.51</v>
      </c>
      <c r="M390" s="1996"/>
      <c r="N390" s="1996">
        <f t="shared" si="115"/>
        <v>2831.41</v>
      </c>
      <c r="O390" s="1996">
        <v>2381.41</v>
      </c>
      <c r="P390" s="2076">
        <f t="shared" si="99"/>
        <v>0.84106858420362995</v>
      </c>
      <c r="Q390" s="1996">
        <v>450</v>
      </c>
      <c r="R390" s="2076">
        <f t="shared" si="100"/>
        <v>0.15893141579637002</v>
      </c>
      <c r="S390" s="2035">
        <f t="shared" si="114"/>
        <v>18</v>
      </c>
      <c r="T390" s="2036"/>
      <c r="U390" s="1996">
        <f t="shared" si="104"/>
        <v>0</v>
      </c>
      <c r="V390" s="1996">
        <f t="shared" si="101"/>
        <v>0</v>
      </c>
      <c r="W390" s="1996">
        <f t="shared" si="116"/>
        <v>4165.51</v>
      </c>
      <c r="X390" s="2000">
        <v>4165.51</v>
      </c>
      <c r="Y390" s="2013">
        <v>616160</v>
      </c>
      <c r="Z390" s="2002">
        <v>42482</v>
      </c>
      <c r="AA390" s="2069" t="s">
        <v>104</v>
      </c>
      <c r="AB390" s="2086"/>
    </row>
    <row r="391" spans="1:28" s="1956" customFormat="1" x14ac:dyDescent="0.2">
      <c r="A391" s="2093">
        <v>2016105</v>
      </c>
      <c r="B391" s="1955"/>
      <c r="C391" s="1955">
        <v>590316</v>
      </c>
      <c r="D391" s="1956" t="s">
        <v>26</v>
      </c>
      <c r="E391" s="1956">
        <v>1</v>
      </c>
      <c r="F391" s="1956">
        <v>8</v>
      </c>
      <c r="G391" s="1956">
        <v>7</v>
      </c>
      <c r="H391" s="1956">
        <v>1</v>
      </c>
      <c r="I391" s="2012">
        <v>1</v>
      </c>
      <c r="J391" s="2012">
        <v>1</v>
      </c>
      <c r="K391" s="2012"/>
      <c r="L391" s="1996">
        <v>1397</v>
      </c>
      <c r="M391" s="1996"/>
      <c r="N391" s="1996">
        <f t="shared" si="115"/>
        <v>1129.8400000000001</v>
      </c>
      <c r="O391" s="1996">
        <v>854.84</v>
      </c>
      <c r="P391" s="2076">
        <f t="shared" si="99"/>
        <v>0.75660270480776037</v>
      </c>
      <c r="Q391" s="1996">
        <v>275</v>
      </c>
      <c r="R391" s="2076">
        <f t="shared" si="100"/>
        <v>0.24339729519223957</v>
      </c>
      <c r="S391" s="2035">
        <f t="shared" si="114"/>
        <v>11</v>
      </c>
      <c r="T391" s="2036"/>
      <c r="U391" s="1996">
        <f t="shared" si="104"/>
        <v>0</v>
      </c>
      <c r="V391" s="1996">
        <f t="shared" si="101"/>
        <v>0</v>
      </c>
      <c r="W391" s="1996">
        <f t="shared" si="116"/>
        <v>1397</v>
      </c>
      <c r="X391" s="2000">
        <v>1397</v>
      </c>
      <c r="Y391" s="2013">
        <v>616133</v>
      </c>
      <c r="Z391" s="2002">
        <v>42479</v>
      </c>
      <c r="AA391" s="2069" t="s">
        <v>104</v>
      </c>
      <c r="AB391" s="2086"/>
    </row>
    <row r="392" spans="1:28" s="1956" customFormat="1" x14ac:dyDescent="0.2">
      <c r="A392" s="2093">
        <v>2016106</v>
      </c>
      <c r="B392" s="1955"/>
      <c r="C392" s="1955" t="s">
        <v>790</v>
      </c>
      <c r="D392" s="1956" t="s">
        <v>202</v>
      </c>
      <c r="E392" s="1956">
        <v>0</v>
      </c>
      <c r="F392" s="1956">
        <v>2</v>
      </c>
      <c r="G392" s="1956">
        <v>0</v>
      </c>
      <c r="H392" s="1956">
        <v>0</v>
      </c>
      <c r="I392" s="2012">
        <v>1</v>
      </c>
      <c r="J392" s="2012">
        <v>1</v>
      </c>
      <c r="K392" s="2012"/>
      <c r="L392" s="1996">
        <v>731.24</v>
      </c>
      <c r="M392" s="1996"/>
      <c r="N392" s="1996">
        <f t="shared" si="115"/>
        <v>470.74</v>
      </c>
      <c r="O392" s="1996">
        <v>420.74</v>
      </c>
      <c r="P392" s="2076">
        <f t="shared" si="99"/>
        <v>0.89378425457789867</v>
      </c>
      <c r="Q392" s="1996">
        <v>50</v>
      </c>
      <c r="R392" s="2076">
        <f t="shared" si="100"/>
        <v>0.10621574542210137</v>
      </c>
      <c r="S392" s="2035">
        <f t="shared" si="114"/>
        <v>2</v>
      </c>
      <c r="T392" s="2036"/>
      <c r="U392" s="1996">
        <f t="shared" si="104"/>
        <v>0</v>
      </c>
      <c r="V392" s="1996">
        <f t="shared" si="101"/>
        <v>0</v>
      </c>
      <c r="W392" s="1996">
        <f t="shared" si="116"/>
        <v>731.24</v>
      </c>
      <c r="X392" s="2000">
        <v>731.24</v>
      </c>
      <c r="Y392" s="2013">
        <v>616162</v>
      </c>
      <c r="Z392" s="2002">
        <v>42482</v>
      </c>
      <c r="AA392" s="2069" t="s">
        <v>104</v>
      </c>
      <c r="AB392" s="2086"/>
    </row>
    <row r="393" spans="1:28" s="1956" customFormat="1" x14ac:dyDescent="0.2">
      <c r="A393" s="2093">
        <v>2016107</v>
      </c>
      <c r="B393" s="1955"/>
      <c r="C393" s="1955" t="s">
        <v>792</v>
      </c>
      <c r="D393" s="1956" t="s">
        <v>26</v>
      </c>
      <c r="E393" s="1956">
        <v>1</v>
      </c>
      <c r="F393" s="1956">
        <v>2</v>
      </c>
      <c r="G393" s="1956">
        <v>1</v>
      </c>
      <c r="H393" s="1956">
        <v>1</v>
      </c>
      <c r="I393" s="2012">
        <v>1</v>
      </c>
      <c r="J393" s="2012">
        <v>1</v>
      </c>
      <c r="K393" s="2012"/>
      <c r="L393" s="1996">
        <v>523</v>
      </c>
      <c r="M393" s="1996"/>
      <c r="N393" s="1996">
        <f t="shared" si="115"/>
        <v>391.59</v>
      </c>
      <c r="O393" s="1996">
        <v>275.76</v>
      </c>
      <c r="P393" s="2076">
        <f t="shared" ref="P393:P468" si="117">IF(N393&lt;=0,"",O393/N393)</f>
        <v>0.70420592967133999</v>
      </c>
      <c r="Q393" s="1996">
        <v>115.83</v>
      </c>
      <c r="R393" s="2076">
        <f t="shared" ref="R393:R468" si="118">IF(N393&lt;=0,"",Q393/N393)</f>
        <v>0.29579407032866012</v>
      </c>
      <c r="S393" s="2035">
        <f t="shared" si="114"/>
        <v>4.6331999999999995</v>
      </c>
      <c r="T393" s="2036"/>
      <c r="U393" s="1996">
        <f t="shared" si="104"/>
        <v>0</v>
      </c>
      <c r="V393" s="1996">
        <f t="shared" si="101"/>
        <v>0</v>
      </c>
      <c r="W393" s="1996">
        <f t="shared" si="116"/>
        <v>523</v>
      </c>
      <c r="X393" s="2000">
        <v>523</v>
      </c>
      <c r="Y393" s="2013">
        <v>616118</v>
      </c>
      <c r="Z393" s="2002">
        <v>42461</v>
      </c>
      <c r="AA393" s="2069" t="s">
        <v>104</v>
      </c>
      <c r="AB393" s="2086"/>
    </row>
    <row r="394" spans="1:28" s="1956" customFormat="1" x14ac:dyDescent="0.2">
      <c r="A394" s="2093">
        <v>2016108</v>
      </c>
      <c r="B394" s="1955"/>
      <c r="C394" s="1955">
        <v>502916</v>
      </c>
      <c r="D394" s="1956" t="s">
        <v>26</v>
      </c>
      <c r="E394" s="1956">
        <v>1</v>
      </c>
      <c r="F394" s="1956">
        <v>8</v>
      </c>
      <c r="G394" s="1956">
        <v>6</v>
      </c>
      <c r="H394" s="1956">
        <v>3</v>
      </c>
      <c r="I394" s="2012">
        <v>1</v>
      </c>
      <c r="J394" s="2012">
        <v>1</v>
      </c>
      <c r="K394" s="2012"/>
      <c r="L394" s="1996">
        <v>2122</v>
      </c>
      <c r="M394" s="1996"/>
      <c r="N394" s="1996">
        <f t="shared" si="115"/>
        <v>1429.3000000000002</v>
      </c>
      <c r="O394" s="1996">
        <v>1076.3800000000001</v>
      </c>
      <c r="P394" s="2076">
        <f t="shared" si="117"/>
        <v>0.75308192821660946</v>
      </c>
      <c r="Q394" s="1996">
        <v>352.92</v>
      </c>
      <c r="R394" s="2076">
        <f t="shared" si="118"/>
        <v>0.24691807178339045</v>
      </c>
      <c r="S394" s="2035">
        <f t="shared" si="114"/>
        <v>14.116800000000001</v>
      </c>
      <c r="T394" s="2036"/>
      <c r="U394" s="1996">
        <f t="shared" si="104"/>
        <v>0</v>
      </c>
      <c r="V394" s="1996">
        <f t="shared" si="101"/>
        <v>0</v>
      </c>
      <c r="W394" s="1996">
        <f t="shared" si="116"/>
        <v>2122</v>
      </c>
      <c r="X394" s="2000">
        <v>2122</v>
      </c>
      <c r="Y394" s="2013">
        <v>616148</v>
      </c>
      <c r="Z394" s="2002">
        <v>42482</v>
      </c>
      <c r="AA394" s="2069" t="s">
        <v>104</v>
      </c>
      <c r="AB394" s="2086"/>
    </row>
    <row r="395" spans="1:28" s="1956" customFormat="1" x14ac:dyDescent="0.2">
      <c r="A395" s="2093">
        <v>2016109</v>
      </c>
      <c r="B395" s="1955"/>
      <c r="C395" s="1955">
        <v>573916</v>
      </c>
      <c r="D395" s="1956" t="s">
        <v>26</v>
      </c>
      <c r="E395" s="1956">
        <v>1</v>
      </c>
      <c r="F395" s="1956">
        <v>10</v>
      </c>
      <c r="G395" s="1956">
        <v>5</v>
      </c>
      <c r="H395" s="1956">
        <v>3</v>
      </c>
      <c r="I395" s="2012">
        <v>1</v>
      </c>
      <c r="J395" s="2012">
        <v>1</v>
      </c>
      <c r="K395" s="2012"/>
      <c r="L395" s="1996">
        <v>3224</v>
      </c>
      <c r="M395" s="1996"/>
      <c r="N395" s="1996">
        <f t="shared" si="115"/>
        <v>1988.27</v>
      </c>
      <c r="O395" s="1996">
        <v>1499.1</v>
      </c>
      <c r="P395" s="2076">
        <f t="shared" si="117"/>
        <v>0.75397204605008372</v>
      </c>
      <c r="Q395" s="1996">
        <v>489.17</v>
      </c>
      <c r="R395" s="2076">
        <f t="shared" si="118"/>
        <v>0.24602795394991628</v>
      </c>
      <c r="S395" s="2035">
        <f t="shared" si="114"/>
        <v>19.566800000000001</v>
      </c>
      <c r="T395" s="2036"/>
      <c r="U395" s="1996">
        <f t="shared" si="104"/>
        <v>0</v>
      </c>
      <c r="V395" s="1996">
        <f t="shared" si="101"/>
        <v>0</v>
      </c>
      <c r="W395" s="1996">
        <f t="shared" si="116"/>
        <v>3224</v>
      </c>
      <c r="X395" s="2000">
        <v>3224</v>
      </c>
      <c r="Y395" s="2013">
        <v>616149</v>
      </c>
      <c r="Z395" s="2002">
        <v>42482</v>
      </c>
      <c r="AA395" s="2069" t="s">
        <v>104</v>
      </c>
      <c r="AB395" s="2086"/>
    </row>
    <row r="396" spans="1:28" s="1956" customFormat="1" x14ac:dyDescent="0.2">
      <c r="A396" s="2093">
        <v>2016110</v>
      </c>
      <c r="B396" s="1955"/>
      <c r="C396" s="1955">
        <v>575116</v>
      </c>
      <c r="D396" s="1956" t="s">
        <v>26</v>
      </c>
      <c r="E396" s="1956">
        <v>1</v>
      </c>
      <c r="F396" s="1956">
        <v>2</v>
      </c>
      <c r="G396" s="1956">
        <v>2</v>
      </c>
      <c r="H396" s="1956">
        <v>0</v>
      </c>
      <c r="I396" s="2012">
        <v>1</v>
      </c>
      <c r="J396" s="2012">
        <v>1</v>
      </c>
      <c r="K396" s="2012"/>
      <c r="L396" s="1996">
        <v>220</v>
      </c>
      <c r="M396" s="1996"/>
      <c r="N396" s="1996">
        <f t="shared" si="115"/>
        <v>177.99</v>
      </c>
      <c r="O396" s="1996">
        <v>115.9</v>
      </c>
      <c r="P396" s="2076">
        <f t="shared" si="117"/>
        <v>0.65116017753806399</v>
      </c>
      <c r="Q396" s="1996">
        <v>62.09</v>
      </c>
      <c r="R396" s="2076">
        <f t="shared" si="118"/>
        <v>0.34883982246193607</v>
      </c>
      <c r="S396" s="2035">
        <f t="shared" si="114"/>
        <v>2.4836</v>
      </c>
      <c r="T396" s="2036"/>
      <c r="U396" s="1996">
        <f t="shared" si="104"/>
        <v>0</v>
      </c>
      <c r="V396" s="1996">
        <f t="shared" si="101"/>
        <v>0</v>
      </c>
      <c r="W396" s="1996">
        <f t="shared" si="116"/>
        <v>220</v>
      </c>
      <c r="X396" s="2000">
        <v>220</v>
      </c>
      <c r="Y396" s="2013">
        <v>616134</v>
      </c>
      <c r="Z396" s="2002">
        <v>42479</v>
      </c>
      <c r="AA396" s="2069" t="s">
        <v>104</v>
      </c>
      <c r="AB396" s="2086"/>
    </row>
    <row r="397" spans="1:28" s="1956" customFormat="1" x14ac:dyDescent="0.2">
      <c r="A397" s="2118">
        <v>2016111</v>
      </c>
      <c r="B397" s="2116"/>
      <c r="C397" s="1960">
        <v>474616</v>
      </c>
      <c r="D397" s="1956" t="s">
        <v>26</v>
      </c>
      <c r="E397" s="1956">
        <v>1</v>
      </c>
      <c r="F397" s="1956">
        <v>10</v>
      </c>
      <c r="G397" s="1956">
        <v>4</v>
      </c>
      <c r="H397" s="1956">
        <v>6</v>
      </c>
      <c r="I397" s="2012">
        <v>1</v>
      </c>
      <c r="J397" s="2012">
        <v>1</v>
      </c>
      <c r="K397" s="2012"/>
      <c r="L397" s="1996">
        <v>3172</v>
      </c>
      <c r="M397" s="1996"/>
      <c r="N397" s="1996">
        <f t="shared" si="115"/>
        <v>2199.2400000000002</v>
      </c>
      <c r="O397" s="1996">
        <v>1694.66</v>
      </c>
      <c r="P397" s="2076">
        <f t="shared" si="117"/>
        <v>0.77056619559484185</v>
      </c>
      <c r="Q397" s="1996">
        <v>504.58</v>
      </c>
      <c r="R397" s="2076">
        <f t="shared" si="118"/>
        <v>0.22943380440515812</v>
      </c>
      <c r="S397" s="2035">
        <f t="shared" si="114"/>
        <v>20.183199999999999</v>
      </c>
      <c r="T397" s="2036"/>
      <c r="U397" s="1996">
        <f t="shared" si="104"/>
        <v>0</v>
      </c>
      <c r="V397" s="1996">
        <f t="shared" si="101"/>
        <v>0</v>
      </c>
      <c r="W397" s="1996">
        <f t="shared" si="116"/>
        <v>3172</v>
      </c>
      <c r="X397" s="2000">
        <v>3172</v>
      </c>
      <c r="Y397" s="2013">
        <v>616150</v>
      </c>
      <c r="Z397" s="2002">
        <v>42482</v>
      </c>
      <c r="AA397" s="2069" t="s">
        <v>104</v>
      </c>
      <c r="AB397" s="2086"/>
    </row>
    <row r="398" spans="1:28" s="1956" customFormat="1" x14ac:dyDescent="0.2">
      <c r="A398" s="2118">
        <v>2016112</v>
      </c>
      <c r="B398" s="2116"/>
      <c r="C398" s="1960" t="s">
        <v>683</v>
      </c>
      <c r="D398" s="1956" t="s">
        <v>202</v>
      </c>
      <c r="E398" s="1956">
        <v>1</v>
      </c>
      <c r="F398" s="1956">
        <v>1</v>
      </c>
      <c r="G398" s="1956">
        <v>1</v>
      </c>
      <c r="H398" s="1956">
        <v>0</v>
      </c>
      <c r="I398" s="2012">
        <v>1</v>
      </c>
      <c r="J398" s="2012">
        <v>1</v>
      </c>
      <c r="K398" s="2012"/>
      <c r="L398" s="1996">
        <v>421</v>
      </c>
      <c r="M398" s="1996"/>
      <c r="N398" s="1996">
        <f t="shared" si="115"/>
        <v>0</v>
      </c>
      <c r="O398" s="1996">
        <v>0</v>
      </c>
      <c r="P398" s="2076" t="str">
        <f t="shared" si="117"/>
        <v/>
      </c>
      <c r="Q398" s="1996">
        <v>0</v>
      </c>
      <c r="R398" s="2076" t="str">
        <f t="shared" si="118"/>
        <v/>
      </c>
      <c r="S398" s="2035">
        <f t="shared" si="114"/>
        <v>0</v>
      </c>
      <c r="T398" s="2036"/>
      <c r="U398" s="1996">
        <f t="shared" si="104"/>
        <v>0</v>
      </c>
      <c r="V398" s="1996">
        <f t="shared" si="101"/>
        <v>0</v>
      </c>
      <c r="W398" s="1996">
        <f t="shared" si="116"/>
        <v>421</v>
      </c>
      <c r="X398" s="2000">
        <v>421</v>
      </c>
      <c r="Y398" s="2013">
        <v>616169</v>
      </c>
      <c r="Z398" s="2002">
        <v>42493</v>
      </c>
      <c r="AA398" s="2069" t="s">
        <v>104</v>
      </c>
      <c r="AB398" s="2086"/>
    </row>
    <row r="399" spans="1:28" s="1956" customFormat="1" x14ac:dyDescent="0.2">
      <c r="A399" s="2118">
        <v>2016113</v>
      </c>
      <c r="B399" s="2116"/>
      <c r="C399" s="1960" t="s">
        <v>814</v>
      </c>
      <c r="D399" s="1956" t="s">
        <v>318</v>
      </c>
      <c r="E399" s="1956">
        <v>1</v>
      </c>
      <c r="F399" s="1956">
        <v>1</v>
      </c>
      <c r="G399" s="1956">
        <v>2</v>
      </c>
      <c r="H399" s="1956">
        <v>0</v>
      </c>
      <c r="I399" s="2012">
        <v>1</v>
      </c>
      <c r="J399" s="2012">
        <v>1</v>
      </c>
      <c r="K399" s="2012"/>
      <c r="L399" s="1996">
        <v>351.48</v>
      </c>
      <c r="M399" s="1996"/>
      <c r="N399" s="1996">
        <f t="shared" si="115"/>
        <v>247.62</v>
      </c>
      <c r="O399" s="1996">
        <v>178.45</v>
      </c>
      <c r="P399" s="2076">
        <f t="shared" si="117"/>
        <v>0.72066068976657771</v>
      </c>
      <c r="Q399" s="1996">
        <v>69.17</v>
      </c>
      <c r="R399" s="2076">
        <f t="shared" si="118"/>
        <v>0.27933931023342218</v>
      </c>
      <c r="S399" s="2035">
        <f t="shared" si="114"/>
        <v>2.7667999999999999</v>
      </c>
      <c r="T399" s="2036"/>
      <c r="U399" s="1996">
        <f t="shared" si="104"/>
        <v>0</v>
      </c>
      <c r="V399" s="1996">
        <f t="shared" si="101"/>
        <v>0</v>
      </c>
      <c r="W399" s="1996">
        <f t="shared" si="116"/>
        <v>351.48</v>
      </c>
      <c r="X399" s="2000">
        <v>351.48</v>
      </c>
      <c r="Y399" s="2013">
        <v>616199</v>
      </c>
      <c r="Z399" s="2002">
        <v>42503</v>
      </c>
      <c r="AA399" s="2069" t="s">
        <v>104</v>
      </c>
      <c r="AB399" s="2086"/>
    </row>
    <row r="400" spans="1:28" s="1956" customFormat="1" x14ac:dyDescent="0.2">
      <c r="A400" s="2119">
        <v>2016114</v>
      </c>
      <c r="B400" s="2116"/>
      <c r="C400" s="1960" t="s">
        <v>870</v>
      </c>
      <c r="D400" s="1956" t="s">
        <v>26</v>
      </c>
      <c r="E400" s="1956">
        <v>0</v>
      </c>
      <c r="F400" s="1956">
        <v>0</v>
      </c>
      <c r="G400" s="1956">
        <v>0</v>
      </c>
      <c r="H400" s="1956">
        <v>0</v>
      </c>
      <c r="I400" s="2012">
        <v>1</v>
      </c>
      <c r="J400" s="2012">
        <v>1</v>
      </c>
      <c r="K400" s="2012"/>
      <c r="L400" s="1996">
        <v>19.28</v>
      </c>
      <c r="M400" s="1996"/>
      <c r="N400" s="1996">
        <f t="shared" si="115"/>
        <v>9.64</v>
      </c>
      <c r="O400" s="1996">
        <v>9.64</v>
      </c>
      <c r="P400" s="2076">
        <f t="shared" si="117"/>
        <v>1</v>
      </c>
      <c r="Q400" s="1996">
        <v>0</v>
      </c>
      <c r="R400" s="2076">
        <f t="shared" si="118"/>
        <v>0</v>
      </c>
      <c r="S400" s="2035">
        <f t="shared" si="114"/>
        <v>0</v>
      </c>
      <c r="T400" s="2036"/>
      <c r="U400" s="1996">
        <f t="shared" si="104"/>
        <v>0</v>
      </c>
      <c r="V400" s="1996">
        <f t="shared" si="101"/>
        <v>0</v>
      </c>
      <c r="W400" s="1996">
        <f t="shared" si="116"/>
        <v>19.28</v>
      </c>
      <c r="X400" s="2000">
        <v>19.28</v>
      </c>
      <c r="Y400" s="2013">
        <v>616350</v>
      </c>
      <c r="Z400" s="2002">
        <v>42608</v>
      </c>
      <c r="AA400" s="2069" t="s">
        <v>104</v>
      </c>
      <c r="AB400" s="2086"/>
    </row>
    <row r="401" spans="1:28" s="1956" customFormat="1" x14ac:dyDescent="0.2">
      <c r="A401" s="2093">
        <v>2016115</v>
      </c>
      <c r="B401" s="1955"/>
      <c r="C401" s="1955" t="s">
        <v>897</v>
      </c>
      <c r="D401" s="1956" t="s">
        <v>26</v>
      </c>
      <c r="E401" s="1961">
        <v>1</v>
      </c>
      <c r="F401" s="1961">
        <v>10</v>
      </c>
      <c r="G401" s="1961">
        <v>3</v>
      </c>
      <c r="H401" s="1961">
        <v>5</v>
      </c>
      <c r="I401" s="2012">
        <v>1</v>
      </c>
      <c r="J401" s="2012">
        <v>1</v>
      </c>
      <c r="K401" s="2012"/>
      <c r="L401" s="1996">
        <v>4610</v>
      </c>
      <c r="M401" s="1996"/>
      <c r="N401" s="1996">
        <f t="shared" si="115"/>
        <v>2377.38</v>
      </c>
      <c r="O401" s="1996">
        <v>1816.96</v>
      </c>
      <c r="P401" s="2076">
        <f t="shared" si="117"/>
        <v>0.76426991057382498</v>
      </c>
      <c r="Q401" s="1996">
        <v>560.41999999999996</v>
      </c>
      <c r="R401" s="2076">
        <f t="shared" si="118"/>
        <v>0.23573008942617502</v>
      </c>
      <c r="S401" s="2035">
        <f t="shared" si="114"/>
        <v>22.416799999999999</v>
      </c>
      <c r="T401" s="2036"/>
      <c r="U401" s="1996">
        <f t="shared" ref="U401:U432" si="119">((1-I401)*O401)+((1-J401)*Q401)</f>
        <v>0</v>
      </c>
      <c r="V401" s="1996">
        <f t="shared" si="101"/>
        <v>0</v>
      </c>
      <c r="W401" s="1996">
        <f t="shared" si="116"/>
        <v>4610</v>
      </c>
      <c r="X401" s="2000">
        <v>4610</v>
      </c>
      <c r="Y401" s="2013">
        <v>161135</v>
      </c>
      <c r="Z401" s="2002">
        <v>42479</v>
      </c>
      <c r="AA401" s="2069" t="s">
        <v>104</v>
      </c>
      <c r="AB401" s="2086"/>
    </row>
    <row r="402" spans="1:28" s="1956" customFormat="1" x14ac:dyDescent="0.2">
      <c r="A402" s="2093">
        <v>2016116</v>
      </c>
      <c r="B402" s="1955"/>
      <c r="C402" s="1955">
        <v>561416</v>
      </c>
      <c r="D402" s="1956" t="s">
        <v>26</v>
      </c>
      <c r="E402" s="1961">
        <v>1</v>
      </c>
      <c r="F402" s="1961">
        <v>7</v>
      </c>
      <c r="G402" s="1961">
        <v>4</v>
      </c>
      <c r="H402" s="1961">
        <v>5</v>
      </c>
      <c r="I402" s="2012">
        <v>1</v>
      </c>
      <c r="J402" s="2012">
        <v>1</v>
      </c>
      <c r="K402" s="2012"/>
      <c r="L402" s="1996">
        <v>4426</v>
      </c>
      <c r="M402" s="1996"/>
      <c r="N402" s="1996">
        <f t="shared" si="115"/>
        <v>2463.56</v>
      </c>
      <c r="O402" s="1996">
        <v>2003.14</v>
      </c>
      <c r="P402" s="2076">
        <f t="shared" si="117"/>
        <v>0.81310786016983561</v>
      </c>
      <c r="Q402" s="1996">
        <v>460.42</v>
      </c>
      <c r="R402" s="2076">
        <f t="shared" si="118"/>
        <v>0.18689213983016448</v>
      </c>
      <c r="S402" s="2035">
        <f t="shared" si="114"/>
        <v>18.416800000000002</v>
      </c>
      <c r="T402" s="2036"/>
      <c r="U402" s="1996">
        <f t="shared" si="119"/>
        <v>0</v>
      </c>
      <c r="V402" s="1996">
        <f t="shared" si="101"/>
        <v>0</v>
      </c>
      <c r="W402" s="1996">
        <f t="shared" si="116"/>
        <v>4426</v>
      </c>
      <c r="X402" s="2000">
        <v>4426</v>
      </c>
      <c r="Y402" s="2013">
        <v>616136</v>
      </c>
      <c r="Z402" s="2002">
        <v>42479</v>
      </c>
      <c r="AA402" s="2069" t="s">
        <v>104</v>
      </c>
      <c r="AB402" s="2086"/>
    </row>
    <row r="403" spans="1:28" s="1956" customFormat="1" x14ac:dyDescent="0.2">
      <c r="A403" s="2093">
        <v>2016117</v>
      </c>
      <c r="B403" s="1955"/>
      <c r="C403" s="1955">
        <v>569716</v>
      </c>
      <c r="D403" s="1956" t="s">
        <v>26</v>
      </c>
      <c r="E403" s="1961">
        <v>1</v>
      </c>
      <c r="F403" s="1961">
        <v>10</v>
      </c>
      <c r="G403" s="1961">
        <v>7</v>
      </c>
      <c r="H403" s="1961">
        <v>4</v>
      </c>
      <c r="I403" s="2012">
        <v>1</v>
      </c>
      <c r="J403" s="2012">
        <v>1</v>
      </c>
      <c r="K403" s="2012"/>
      <c r="L403" s="1996">
        <v>3303</v>
      </c>
      <c r="M403" s="1996"/>
      <c r="N403" s="1996">
        <f t="shared" si="115"/>
        <v>2070.8599999999997</v>
      </c>
      <c r="O403" s="1996">
        <v>1580.86</v>
      </c>
      <c r="P403" s="2076">
        <f t="shared" si="117"/>
        <v>0.7633833286653855</v>
      </c>
      <c r="Q403" s="1996">
        <v>490</v>
      </c>
      <c r="R403" s="2076">
        <f t="shared" si="118"/>
        <v>0.23661667133461464</v>
      </c>
      <c r="S403" s="2035">
        <f t="shared" si="114"/>
        <v>19.600000000000001</v>
      </c>
      <c r="T403" s="2036"/>
      <c r="U403" s="1996">
        <f t="shared" si="119"/>
        <v>0</v>
      </c>
      <c r="V403" s="1996">
        <f t="shared" si="101"/>
        <v>0</v>
      </c>
      <c r="W403" s="1996">
        <f t="shared" si="116"/>
        <v>3303</v>
      </c>
      <c r="X403" s="2000">
        <v>3303</v>
      </c>
      <c r="Y403" s="2013">
        <v>616137</v>
      </c>
      <c r="Z403" s="2002">
        <v>42479</v>
      </c>
      <c r="AA403" s="2069" t="s">
        <v>104</v>
      </c>
      <c r="AB403" s="2086"/>
    </row>
    <row r="404" spans="1:28" s="1956" customFormat="1" x14ac:dyDescent="0.2">
      <c r="A404" s="2093">
        <v>2016118</v>
      </c>
      <c r="B404" s="1955"/>
      <c r="C404" s="1955">
        <v>583116</v>
      </c>
      <c r="D404" s="1956" t="s">
        <v>26</v>
      </c>
      <c r="E404" s="1961">
        <v>1</v>
      </c>
      <c r="F404" s="1961">
        <v>8</v>
      </c>
      <c r="G404" s="1961">
        <v>6</v>
      </c>
      <c r="H404" s="1961">
        <v>3</v>
      </c>
      <c r="I404" s="2012">
        <v>1</v>
      </c>
      <c r="J404" s="2012">
        <v>1</v>
      </c>
      <c r="K404" s="2012"/>
      <c r="L404" s="1996">
        <v>1959</v>
      </c>
      <c r="M404" s="1996"/>
      <c r="N404" s="1996">
        <f t="shared" si="115"/>
        <v>1515.4</v>
      </c>
      <c r="O404" s="1996">
        <v>1162.9000000000001</v>
      </c>
      <c r="P404" s="2076">
        <f t="shared" si="117"/>
        <v>0.76738814834367164</v>
      </c>
      <c r="Q404" s="1996">
        <v>352.5</v>
      </c>
      <c r="R404" s="2076">
        <f t="shared" si="118"/>
        <v>0.23261185165632836</v>
      </c>
      <c r="S404" s="2035">
        <f t="shared" si="114"/>
        <v>14.1</v>
      </c>
      <c r="T404" s="2036"/>
      <c r="U404" s="1996">
        <f t="shared" si="119"/>
        <v>0</v>
      </c>
      <c r="V404" s="1996">
        <f t="shared" si="101"/>
        <v>0</v>
      </c>
      <c r="W404" s="1996">
        <f t="shared" si="116"/>
        <v>1959</v>
      </c>
      <c r="X404" s="2000">
        <v>1959</v>
      </c>
      <c r="Y404" s="2013">
        <v>616138</v>
      </c>
      <c r="Z404" s="2002">
        <v>42479</v>
      </c>
      <c r="AA404" s="2069" t="s">
        <v>104</v>
      </c>
      <c r="AB404" s="2086"/>
    </row>
    <row r="405" spans="1:28" s="1956" customFormat="1" x14ac:dyDescent="0.2">
      <c r="A405" s="2093">
        <v>2016119</v>
      </c>
      <c r="B405" s="1955"/>
      <c r="C405" s="1955">
        <v>563316</v>
      </c>
      <c r="D405" s="1956" t="s">
        <v>26</v>
      </c>
      <c r="E405" s="2041">
        <v>1</v>
      </c>
      <c r="F405" s="1961">
        <v>13</v>
      </c>
      <c r="G405" s="1961">
        <v>4</v>
      </c>
      <c r="H405" s="1961">
        <v>5</v>
      </c>
      <c r="I405" s="2012">
        <v>1</v>
      </c>
      <c r="J405" s="2012">
        <v>1</v>
      </c>
      <c r="K405" s="2012"/>
      <c r="L405" s="1996">
        <v>6040</v>
      </c>
      <c r="M405" s="1996"/>
      <c r="N405" s="1996">
        <f t="shared" si="115"/>
        <v>4079.46</v>
      </c>
      <c r="O405" s="1996">
        <v>3404.46</v>
      </c>
      <c r="P405" s="2076">
        <f t="shared" si="117"/>
        <v>0.83453692400464763</v>
      </c>
      <c r="Q405" s="1996">
        <v>675</v>
      </c>
      <c r="R405" s="2076">
        <f t="shared" si="118"/>
        <v>0.16546307599535232</v>
      </c>
      <c r="S405" s="2035">
        <f t="shared" si="114"/>
        <v>27</v>
      </c>
      <c r="T405" s="2036"/>
      <c r="U405" s="1996">
        <f t="shared" si="119"/>
        <v>0</v>
      </c>
      <c r="V405" s="1996">
        <f t="shared" si="101"/>
        <v>0</v>
      </c>
      <c r="W405" s="1996">
        <f t="shared" si="116"/>
        <v>6040</v>
      </c>
      <c r="X405" s="2000">
        <v>6040</v>
      </c>
      <c r="Y405" s="2013">
        <v>616139</v>
      </c>
      <c r="Z405" s="2002">
        <v>42479</v>
      </c>
      <c r="AA405" s="2069" t="s">
        <v>104</v>
      </c>
      <c r="AB405" s="2086"/>
    </row>
    <row r="406" spans="1:28" s="1956" customFormat="1" x14ac:dyDescent="0.2">
      <c r="A406" s="2093">
        <v>2016120</v>
      </c>
      <c r="B406" s="1955"/>
      <c r="C406" s="1955">
        <v>502416</v>
      </c>
      <c r="D406" s="1956" t="s">
        <v>26</v>
      </c>
      <c r="E406" s="1956">
        <v>1</v>
      </c>
      <c r="F406" s="1956">
        <v>9</v>
      </c>
      <c r="G406" s="1956">
        <v>2</v>
      </c>
      <c r="H406" s="1956">
        <v>9</v>
      </c>
      <c r="I406" s="2012">
        <v>1</v>
      </c>
      <c r="J406" s="2012">
        <v>1</v>
      </c>
      <c r="K406" s="2012"/>
      <c r="L406" s="1996">
        <v>3710</v>
      </c>
      <c r="M406" s="1996"/>
      <c r="N406" s="1996">
        <f t="shared" si="115"/>
        <v>2376.42</v>
      </c>
      <c r="O406" s="1996">
        <v>1816</v>
      </c>
      <c r="P406" s="2076">
        <f t="shared" si="117"/>
        <v>0.76417468292641866</v>
      </c>
      <c r="Q406" s="1996">
        <v>560.41999999999996</v>
      </c>
      <c r="R406" s="2076">
        <f t="shared" si="118"/>
        <v>0.23582531707358126</v>
      </c>
      <c r="S406" s="2035">
        <f t="shared" si="114"/>
        <v>22.416799999999999</v>
      </c>
      <c r="T406" s="2036"/>
      <c r="U406" s="1996">
        <f t="shared" si="119"/>
        <v>0</v>
      </c>
      <c r="V406" s="1996">
        <f t="shared" ref="V406:V482" si="120">L406-W406</f>
        <v>0</v>
      </c>
      <c r="W406" s="1996">
        <f t="shared" si="116"/>
        <v>3710</v>
      </c>
      <c r="X406" s="2000">
        <v>3710</v>
      </c>
      <c r="Y406" s="2013">
        <v>616140</v>
      </c>
      <c r="Z406" s="2002">
        <v>42479</v>
      </c>
      <c r="AA406" s="2069" t="s">
        <v>104</v>
      </c>
      <c r="AB406" s="2086"/>
    </row>
    <row r="407" spans="1:28" s="1956" customFormat="1" x14ac:dyDescent="0.2">
      <c r="A407" s="2093">
        <v>2016121</v>
      </c>
      <c r="B407" s="1955"/>
      <c r="C407" s="1955">
        <v>587516</v>
      </c>
      <c r="D407" s="1956" t="s">
        <v>26</v>
      </c>
      <c r="E407" s="1956">
        <v>1</v>
      </c>
      <c r="F407" s="1956">
        <v>10</v>
      </c>
      <c r="G407" s="1956">
        <v>5</v>
      </c>
      <c r="H407" s="1956">
        <v>3</v>
      </c>
      <c r="I407" s="2012">
        <v>1</v>
      </c>
      <c r="J407" s="2012">
        <v>1</v>
      </c>
      <c r="K407" s="2012"/>
      <c r="L407" s="1996">
        <v>2602</v>
      </c>
      <c r="M407" s="1996"/>
      <c r="N407" s="1996">
        <f t="shared" si="115"/>
        <v>1742.8700000000001</v>
      </c>
      <c r="O407" s="1996">
        <v>1363.7</v>
      </c>
      <c r="P407" s="2076">
        <f t="shared" si="117"/>
        <v>0.78244504753653454</v>
      </c>
      <c r="Q407" s="1996">
        <v>379.17</v>
      </c>
      <c r="R407" s="2076">
        <f t="shared" si="118"/>
        <v>0.21755495246346543</v>
      </c>
      <c r="S407" s="2035">
        <f t="shared" si="114"/>
        <v>15.1668</v>
      </c>
      <c r="T407" s="2036"/>
      <c r="U407" s="1996">
        <f t="shared" si="119"/>
        <v>0</v>
      </c>
      <c r="V407" s="1996">
        <f t="shared" si="120"/>
        <v>0</v>
      </c>
      <c r="W407" s="1996">
        <f t="shared" si="116"/>
        <v>2602</v>
      </c>
      <c r="X407" s="2000">
        <v>2602</v>
      </c>
      <c r="Y407" s="2013">
        <v>616141</v>
      </c>
      <c r="Z407" s="2002">
        <v>42479</v>
      </c>
      <c r="AA407" s="2069" t="s">
        <v>104</v>
      </c>
      <c r="AB407" s="2086"/>
    </row>
    <row r="408" spans="1:28" s="1956" customFormat="1" x14ac:dyDescent="0.2">
      <c r="A408" s="2093">
        <v>2016122</v>
      </c>
      <c r="B408" s="1955"/>
      <c r="C408" s="1955">
        <v>569816</v>
      </c>
      <c r="D408" s="1956" t="s">
        <v>26</v>
      </c>
      <c r="E408" s="1956">
        <v>1</v>
      </c>
      <c r="F408" s="1956">
        <v>9</v>
      </c>
      <c r="G408" s="1956">
        <v>5</v>
      </c>
      <c r="H408" s="1956">
        <v>4</v>
      </c>
      <c r="I408" s="2012">
        <v>1</v>
      </c>
      <c r="J408" s="2012">
        <v>1</v>
      </c>
      <c r="K408" s="2012"/>
      <c r="L408" s="1996">
        <v>2861</v>
      </c>
      <c r="M408" s="1996"/>
      <c r="N408" s="1996">
        <f t="shared" si="115"/>
        <v>1947.1299999999999</v>
      </c>
      <c r="O408" s="1996">
        <v>1523.55</v>
      </c>
      <c r="P408" s="2076">
        <f t="shared" si="117"/>
        <v>0.78245931191035012</v>
      </c>
      <c r="Q408" s="1996">
        <v>423.58</v>
      </c>
      <c r="R408" s="2076">
        <f t="shared" si="118"/>
        <v>0.21754068808964991</v>
      </c>
      <c r="S408" s="2035">
        <f t="shared" si="114"/>
        <v>16.943200000000001</v>
      </c>
      <c r="T408" s="2036"/>
      <c r="U408" s="1996">
        <f t="shared" si="119"/>
        <v>0</v>
      </c>
      <c r="V408" s="1996">
        <f t="shared" si="120"/>
        <v>0</v>
      </c>
      <c r="W408" s="1996">
        <f t="shared" si="116"/>
        <v>2861</v>
      </c>
      <c r="X408" s="2000">
        <v>2861</v>
      </c>
      <c r="Y408" s="2013">
        <v>616142</v>
      </c>
      <c r="Z408" s="2002">
        <v>42479</v>
      </c>
      <c r="AA408" s="2069" t="s">
        <v>104</v>
      </c>
      <c r="AB408" s="2086"/>
    </row>
    <row r="409" spans="1:28" s="1956" customFormat="1" x14ac:dyDescent="0.2">
      <c r="A409" s="2093">
        <v>2016123</v>
      </c>
      <c r="B409" s="1955"/>
      <c r="C409" s="1955">
        <v>587616</v>
      </c>
      <c r="D409" s="1956" t="s">
        <v>26</v>
      </c>
      <c r="E409" s="1956">
        <v>1</v>
      </c>
      <c r="F409" s="1956">
        <v>9</v>
      </c>
      <c r="G409" s="1956">
        <v>6</v>
      </c>
      <c r="H409" s="1956">
        <v>3</v>
      </c>
      <c r="I409" s="2012">
        <v>1</v>
      </c>
      <c r="J409" s="2012">
        <v>1</v>
      </c>
      <c r="K409" s="2012"/>
      <c r="L409" s="1996">
        <v>2629</v>
      </c>
      <c r="M409" s="1996"/>
      <c r="N409" s="1996">
        <f t="shared" si="115"/>
        <v>1773.4399999999998</v>
      </c>
      <c r="O409" s="1996">
        <v>1388.86</v>
      </c>
      <c r="P409" s="2076">
        <f t="shared" si="117"/>
        <v>0.78314462287982678</v>
      </c>
      <c r="Q409" s="1996">
        <v>384.58</v>
      </c>
      <c r="R409" s="2076">
        <f t="shared" si="118"/>
        <v>0.21685537712017325</v>
      </c>
      <c r="S409" s="2035">
        <f t="shared" si="114"/>
        <v>15.383199999999999</v>
      </c>
      <c r="T409" s="2036"/>
      <c r="U409" s="1996">
        <f t="shared" si="119"/>
        <v>0</v>
      </c>
      <c r="V409" s="1996">
        <f t="shared" si="120"/>
        <v>0</v>
      </c>
      <c r="W409" s="1996">
        <f t="shared" si="116"/>
        <v>2629</v>
      </c>
      <c r="X409" s="2000">
        <v>2629</v>
      </c>
      <c r="Y409" s="2013">
        <v>616143</v>
      </c>
      <c r="Z409" s="2002">
        <v>42479</v>
      </c>
      <c r="AA409" s="2069" t="s">
        <v>104</v>
      </c>
      <c r="AB409" s="2086"/>
    </row>
    <row r="410" spans="1:28" s="1956" customFormat="1" x14ac:dyDescent="0.2">
      <c r="A410" s="2093">
        <v>2016124</v>
      </c>
      <c r="B410" s="1955"/>
      <c r="C410" s="1955">
        <v>426016</v>
      </c>
      <c r="D410" s="1956" t="s">
        <v>26</v>
      </c>
      <c r="E410" s="1956">
        <v>1</v>
      </c>
      <c r="F410" s="1956">
        <v>8</v>
      </c>
      <c r="G410" s="1956">
        <v>5</v>
      </c>
      <c r="H410" s="1956">
        <v>3</v>
      </c>
      <c r="I410" s="2012">
        <v>1</v>
      </c>
      <c r="J410" s="2012">
        <v>1</v>
      </c>
      <c r="K410" s="2012"/>
      <c r="L410" s="1996">
        <v>2410</v>
      </c>
      <c r="M410" s="1996"/>
      <c r="N410" s="1996">
        <f t="shared" si="115"/>
        <v>1641.8</v>
      </c>
      <c r="O410" s="1996">
        <v>1213.47</v>
      </c>
      <c r="P410" s="2076">
        <f t="shared" si="117"/>
        <v>0.73910951394810576</v>
      </c>
      <c r="Q410" s="1996">
        <v>428.33</v>
      </c>
      <c r="R410" s="2076">
        <f t="shared" si="118"/>
        <v>0.26089048605189424</v>
      </c>
      <c r="S410" s="2035">
        <f t="shared" si="114"/>
        <v>17.133199999999999</v>
      </c>
      <c r="T410" s="2036"/>
      <c r="U410" s="1996">
        <f t="shared" si="119"/>
        <v>0</v>
      </c>
      <c r="V410" s="1996">
        <f t="shared" si="120"/>
        <v>0</v>
      </c>
      <c r="W410" s="1996">
        <f t="shared" si="116"/>
        <v>2410</v>
      </c>
      <c r="X410" s="2000">
        <v>2410</v>
      </c>
      <c r="Y410" s="2013">
        <v>616144</v>
      </c>
      <c r="Z410" s="2002">
        <v>42479</v>
      </c>
      <c r="AA410" s="2069" t="s">
        <v>104</v>
      </c>
      <c r="AB410" s="2086"/>
    </row>
    <row r="411" spans="1:28" s="1956" customFormat="1" x14ac:dyDescent="0.2">
      <c r="A411" s="2093">
        <v>2016125</v>
      </c>
      <c r="B411" s="1955"/>
      <c r="C411" s="1955">
        <v>400113</v>
      </c>
      <c r="D411" s="1956" t="s">
        <v>26</v>
      </c>
      <c r="E411" s="1956">
        <v>1</v>
      </c>
      <c r="F411" s="1956">
        <v>3</v>
      </c>
      <c r="G411" s="1956">
        <v>1</v>
      </c>
      <c r="H411" s="1956">
        <v>1</v>
      </c>
      <c r="I411" s="2012">
        <v>1</v>
      </c>
      <c r="J411" s="2012">
        <v>1</v>
      </c>
      <c r="K411" s="2012"/>
      <c r="L411" s="1996">
        <v>1042.45</v>
      </c>
      <c r="M411" s="1996"/>
      <c r="N411" s="1996">
        <f t="shared" si="115"/>
        <v>713.41</v>
      </c>
      <c r="O411" s="1996">
        <v>566.77</v>
      </c>
      <c r="P411" s="2076">
        <f t="shared" si="117"/>
        <v>0.79445199814973155</v>
      </c>
      <c r="Q411" s="1996">
        <v>146.63999999999999</v>
      </c>
      <c r="R411" s="2076">
        <f t="shared" si="118"/>
        <v>0.20554800185026842</v>
      </c>
      <c r="S411" s="2035">
        <f t="shared" si="114"/>
        <v>5.8655999999999997</v>
      </c>
      <c r="T411" s="2036"/>
      <c r="U411" s="1996">
        <f t="shared" si="119"/>
        <v>0</v>
      </c>
      <c r="V411" s="1996">
        <f t="shared" si="120"/>
        <v>0</v>
      </c>
      <c r="W411" s="1996">
        <f t="shared" si="116"/>
        <v>1042.45</v>
      </c>
      <c r="X411" s="2000">
        <v>1042.45</v>
      </c>
      <c r="Y411" s="2013">
        <v>616145</v>
      </c>
      <c r="Z411" s="2002">
        <v>42479</v>
      </c>
      <c r="AA411" s="2069" t="s">
        <v>104</v>
      </c>
      <c r="AB411" s="2086"/>
    </row>
    <row r="412" spans="1:28" s="1956" customFormat="1" x14ac:dyDescent="0.2">
      <c r="A412" s="2089" t="s">
        <v>1183</v>
      </c>
      <c r="B412" s="1955"/>
      <c r="C412" s="1955" t="s">
        <v>806</v>
      </c>
      <c r="D412" s="1956" t="s">
        <v>26</v>
      </c>
      <c r="E412" s="1956">
        <v>14</v>
      </c>
      <c r="F412" s="1956">
        <v>14</v>
      </c>
      <c r="G412" s="1956">
        <v>0</v>
      </c>
      <c r="H412" s="1956">
        <v>0</v>
      </c>
      <c r="I412" s="2012">
        <v>1</v>
      </c>
      <c r="J412" s="2012">
        <v>1</v>
      </c>
      <c r="K412" s="2012"/>
      <c r="L412" s="1996">
        <v>925.46</v>
      </c>
      <c r="M412" s="1996"/>
      <c r="N412" s="1996">
        <f t="shared" si="115"/>
        <v>616.98</v>
      </c>
      <c r="O412" s="1996">
        <v>441.98</v>
      </c>
      <c r="P412" s="2076">
        <f t="shared" si="117"/>
        <v>0.71636033582936243</v>
      </c>
      <c r="Q412" s="1996">
        <v>175</v>
      </c>
      <c r="R412" s="2076">
        <f t="shared" si="118"/>
        <v>0.28363966417063763</v>
      </c>
      <c r="S412" s="2035">
        <f t="shared" si="114"/>
        <v>7</v>
      </c>
      <c r="T412" s="2036"/>
      <c r="U412" s="1996">
        <f t="shared" si="119"/>
        <v>0</v>
      </c>
      <c r="V412" s="1996">
        <f t="shared" si="120"/>
        <v>0</v>
      </c>
      <c r="W412" s="1996">
        <f t="shared" si="116"/>
        <v>925.46</v>
      </c>
      <c r="X412" s="2000">
        <v>925.46</v>
      </c>
      <c r="Y412" s="2013">
        <v>616273</v>
      </c>
      <c r="Z412" s="2002">
        <v>42552</v>
      </c>
      <c r="AA412" s="2069" t="s">
        <v>104</v>
      </c>
      <c r="AB412" s="2086"/>
    </row>
    <row r="413" spans="1:28" s="1956" customFormat="1" x14ac:dyDescent="0.2">
      <c r="A413" s="2093">
        <v>2016127</v>
      </c>
      <c r="B413" s="1955"/>
      <c r="C413" s="1955" t="s">
        <v>807</v>
      </c>
      <c r="D413" s="1956" t="s">
        <v>26</v>
      </c>
      <c r="E413" s="1956">
        <v>8</v>
      </c>
      <c r="F413" s="1956">
        <v>56</v>
      </c>
      <c r="G413" s="1956">
        <v>48</v>
      </c>
      <c r="H413" s="1956">
        <v>8</v>
      </c>
      <c r="I413" s="2012">
        <v>1</v>
      </c>
      <c r="J413" s="2012">
        <v>1</v>
      </c>
      <c r="K413" s="2012"/>
      <c r="L413" s="1996">
        <v>11144</v>
      </c>
      <c r="M413" s="1996"/>
      <c r="N413" s="1996">
        <f t="shared" si="115"/>
        <v>11485.04</v>
      </c>
      <c r="O413" s="1996">
        <v>9292.9500000000007</v>
      </c>
      <c r="P413" s="2076">
        <f t="shared" si="117"/>
        <v>0.80913518803591455</v>
      </c>
      <c r="Q413" s="1996">
        <v>2192.09</v>
      </c>
      <c r="R413" s="2076">
        <f t="shared" si="118"/>
        <v>0.19086481196408545</v>
      </c>
      <c r="S413" s="2035">
        <f t="shared" si="114"/>
        <v>87.683600000000013</v>
      </c>
      <c r="T413" s="2036"/>
      <c r="U413" s="1996">
        <f t="shared" si="119"/>
        <v>0</v>
      </c>
      <c r="V413" s="1996">
        <f t="shared" si="120"/>
        <v>0</v>
      </c>
      <c r="W413" s="1996">
        <f t="shared" si="116"/>
        <v>11144</v>
      </c>
      <c r="X413" s="2000">
        <v>11144</v>
      </c>
      <c r="Y413" s="2013">
        <v>616146</v>
      </c>
      <c r="Z413" s="2002">
        <v>42479</v>
      </c>
      <c r="AA413" s="2069" t="s">
        <v>104</v>
      </c>
      <c r="AB413" s="2086"/>
    </row>
    <row r="414" spans="1:28" s="1956" customFormat="1" x14ac:dyDescent="0.2">
      <c r="A414" s="2089" t="s">
        <v>962</v>
      </c>
      <c r="B414" s="1955"/>
      <c r="C414" s="1955" t="s">
        <v>1012</v>
      </c>
      <c r="D414" s="1956" t="s">
        <v>26</v>
      </c>
      <c r="E414" s="1956">
        <v>0</v>
      </c>
      <c r="F414" s="1956">
        <v>0</v>
      </c>
      <c r="G414" s="1956">
        <v>0</v>
      </c>
      <c r="H414" s="1956">
        <v>0</v>
      </c>
      <c r="I414" s="2012">
        <v>1</v>
      </c>
      <c r="J414" s="2012">
        <v>1</v>
      </c>
      <c r="K414" s="2012"/>
      <c r="L414" s="1996">
        <v>72.819999999999993</v>
      </c>
      <c r="M414" s="1996"/>
      <c r="N414" s="1996">
        <f t="shared" si="115"/>
        <v>36.409999999999997</v>
      </c>
      <c r="O414" s="1996">
        <v>36.409999999999997</v>
      </c>
      <c r="P414" s="2076"/>
      <c r="Q414" s="1996"/>
      <c r="R414" s="2076"/>
      <c r="S414" s="2035"/>
      <c r="T414" s="2036"/>
      <c r="U414" s="1996">
        <f>((1-I414)*O414)+((1-J414)*Q414)</f>
        <v>0</v>
      </c>
      <c r="V414" s="1996">
        <f t="shared" si="120"/>
        <v>0</v>
      </c>
      <c r="W414" s="1996">
        <f t="shared" si="116"/>
        <v>72.819999999999993</v>
      </c>
      <c r="X414" s="2000">
        <v>72.819999999999993</v>
      </c>
      <c r="Y414" s="2013">
        <v>616350</v>
      </c>
      <c r="Z414" s="2002">
        <v>42608</v>
      </c>
      <c r="AA414" s="2069" t="s">
        <v>104</v>
      </c>
      <c r="AB414" s="2086"/>
    </row>
    <row r="415" spans="1:28" s="1956" customFormat="1" x14ac:dyDescent="0.2">
      <c r="A415" s="2093">
        <v>2016128</v>
      </c>
      <c r="B415" s="1955"/>
      <c r="C415" s="1955">
        <v>587616</v>
      </c>
      <c r="D415" s="1956" t="s">
        <v>26</v>
      </c>
      <c r="E415" s="1956">
        <v>1</v>
      </c>
      <c r="F415" s="1956">
        <v>9</v>
      </c>
      <c r="G415" s="1956">
        <v>6</v>
      </c>
      <c r="H415" s="1956">
        <v>3</v>
      </c>
      <c r="I415" s="2012">
        <v>1</v>
      </c>
      <c r="J415" s="2012">
        <v>1</v>
      </c>
      <c r="K415" s="2012"/>
      <c r="L415" s="1996">
        <v>2571</v>
      </c>
      <c r="M415" s="1996"/>
      <c r="N415" s="1996">
        <f t="shared" si="115"/>
        <v>1778.06</v>
      </c>
      <c r="O415" s="1996">
        <v>1393.48</v>
      </c>
      <c r="P415" s="2076">
        <f t="shared" si="117"/>
        <v>0.78370808634129341</v>
      </c>
      <c r="Q415" s="1996">
        <v>384.58</v>
      </c>
      <c r="R415" s="2076">
        <f t="shared" si="118"/>
        <v>0.21629191365870667</v>
      </c>
      <c r="S415" s="2035">
        <f t="shared" si="114"/>
        <v>15.383199999999999</v>
      </c>
      <c r="T415" s="2036"/>
      <c r="U415" s="1996">
        <f>((1-I415)*O415)+((1-J415)*Q415)</f>
        <v>0</v>
      </c>
      <c r="V415" s="1996">
        <f t="shared" si="120"/>
        <v>0</v>
      </c>
      <c r="W415" s="1996">
        <f t="shared" si="116"/>
        <v>2571</v>
      </c>
      <c r="X415" s="2000">
        <v>2571</v>
      </c>
      <c r="Y415" s="2013">
        <v>616147</v>
      </c>
      <c r="Z415" s="2002">
        <v>42479</v>
      </c>
      <c r="AA415" s="2069" t="s">
        <v>104</v>
      </c>
      <c r="AB415" s="2086"/>
    </row>
    <row r="416" spans="1:28" s="1956" customFormat="1" x14ac:dyDescent="0.2">
      <c r="A416" s="2089">
        <v>2016129</v>
      </c>
      <c r="B416" s="1955"/>
      <c r="C416" s="1955" t="s">
        <v>867</v>
      </c>
      <c r="D416" s="1956" t="s">
        <v>26</v>
      </c>
      <c r="E416" s="1956">
        <v>0</v>
      </c>
      <c r="F416" s="1956">
        <v>0</v>
      </c>
      <c r="G416" s="1956">
        <v>0</v>
      </c>
      <c r="H416" s="1956">
        <v>0</v>
      </c>
      <c r="I416" s="2012">
        <v>1</v>
      </c>
      <c r="J416" s="2012">
        <v>1</v>
      </c>
      <c r="K416" s="2012"/>
      <c r="L416" s="1996">
        <v>50</v>
      </c>
      <c r="M416" s="1996"/>
      <c r="N416" s="1996">
        <f t="shared" si="115"/>
        <v>25</v>
      </c>
      <c r="O416" s="1996">
        <v>25</v>
      </c>
      <c r="P416" s="2076">
        <f t="shared" si="117"/>
        <v>1</v>
      </c>
      <c r="Q416" s="1996">
        <v>0</v>
      </c>
      <c r="R416" s="2076">
        <f t="shared" si="118"/>
        <v>0</v>
      </c>
      <c r="S416" s="2035">
        <f t="shared" si="114"/>
        <v>0</v>
      </c>
      <c r="T416" s="2036"/>
      <c r="U416" s="1996">
        <f>((1-I416)*O416)+((1-J416)*Q416)</f>
        <v>0</v>
      </c>
      <c r="V416" s="1996">
        <f t="shared" si="120"/>
        <v>0</v>
      </c>
      <c r="W416" s="1996">
        <f t="shared" si="116"/>
        <v>50</v>
      </c>
      <c r="X416" s="2000">
        <v>50</v>
      </c>
      <c r="Y416" s="2013">
        <v>616350</v>
      </c>
      <c r="Z416" s="2002">
        <v>42608</v>
      </c>
      <c r="AA416" s="2069" t="s">
        <v>104</v>
      </c>
      <c r="AB416" s="2086"/>
    </row>
    <row r="417" spans="1:53" s="2122" customFormat="1" x14ac:dyDescent="0.2">
      <c r="A417" s="2120">
        <v>2016130</v>
      </c>
      <c r="B417" s="2121"/>
      <c r="C417" s="2121" t="s">
        <v>809</v>
      </c>
      <c r="D417" s="2122" t="s">
        <v>353</v>
      </c>
      <c r="I417" s="2123"/>
      <c r="J417" s="2123"/>
      <c r="K417" s="2123"/>
      <c r="L417" s="2124"/>
      <c r="M417" s="2124"/>
      <c r="N417" s="2124"/>
      <c r="O417" s="2124"/>
      <c r="P417" s="2125"/>
      <c r="Q417" s="2124"/>
      <c r="R417" s="2125"/>
      <c r="S417" s="2126"/>
      <c r="T417" s="2127"/>
      <c r="U417" s="2124"/>
      <c r="V417" s="2124"/>
      <c r="W417" s="2124"/>
      <c r="X417" s="2128"/>
      <c r="Y417" s="2129"/>
      <c r="Z417" s="2130"/>
      <c r="AA417" s="2131"/>
      <c r="AB417" s="2131"/>
      <c r="AC417" s="2124"/>
      <c r="AE417" s="2132"/>
      <c r="AF417" s="2133"/>
      <c r="AG417" s="2133"/>
      <c r="AH417" s="2134"/>
      <c r="AI417" s="2135"/>
      <c r="AJ417" s="2135"/>
      <c r="AK417" s="2136"/>
      <c r="AL417" s="2136"/>
      <c r="AM417" s="2124"/>
      <c r="AP417" s="2133"/>
      <c r="AQ417" s="2133"/>
      <c r="AR417" s="2137"/>
      <c r="AS417" s="2138"/>
      <c r="AT417" s="2138"/>
      <c r="AU417" s="2139"/>
      <c r="AV417" s="2139"/>
      <c r="AW417" s="2124"/>
      <c r="AZ417" s="2133"/>
      <c r="BA417" s="2133"/>
    </row>
    <row r="418" spans="1:53" x14ac:dyDescent="0.2">
      <c r="A418" s="2093" t="s">
        <v>839</v>
      </c>
      <c r="C418" s="1955" t="s">
        <v>1202</v>
      </c>
      <c r="D418" s="1956" t="s">
        <v>353</v>
      </c>
      <c r="E418" s="1956">
        <v>1</v>
      </c>
      <c r="F418" s="1956">
        <v>9</v>
      </c>
      <c r="G418" s="1956">
        <v>6</v>
      </c>
      <c r="H418" s="1956">
        <v>4</v>
      </c>
      <c r="I418" s="2012">
        <v>1</v>
      </c>
      <c r="J418" s="2012">
        <v>1</v>
      </c>
      <c r="K418" s="2012"/>
      <c r="L418" s="1996">
        <v>3573</v>
      </c>
      <c r="N418" s="1996">
        <f>O418+Q418</f>
        <v>2793.38</v>
      </c>
      <c r="O418" s="1996">
        <v>2196.38</v>
      </c>
      <c r="P418" s="2076">
        <f>IF(N418&lt;=0,"",O418/N418)</f>
        <v>0.78628042013617916</v>
      </c>
      <c r="Q418" s="1996">
        <v>597</v>
      </c>
      <c r="R418" s="2076">
        <f>IF(N418&lt;=0,"",Q418/N418)</f>
        <v>0.21371957986382087</v>
      </c>
      <c r="S418" s="2035">
        <f>Q418/$S$1</f>
        <v>23.88</v>
      </c>
      <c r="U418" s="1996">
        <f t="shared" si="119"/>
        <v>0</v>
      </c>
      <c r="V418" s="1996">
        <f>L418-W418</f>
        <v>0</v>
      </c>
      <c r="W418" s="1996">
        <f t="shared" si="116"/>
        <v>3573</v>
      </c>
      <c r="X418" s="2000">
        <v>3573</v>
      </c>
      <c r="Y418" s="2013">
        <v>616168</v>
      </c>
      <c r="Z418" s="2002">
        <v>42493</v>
      </c>
      <c r="AA418" s="2069" t="s">
        <v>104</v>
      </c>
      <c r="AB418" s="2069"/>
      <c r="AH418" s="2090"/>
      <c r="AK418" s="2092"/>
      <c r="AL418" s="2092"/>
    </row>
    <row r="419" spans="1:53" x14ac:dyDescent="0.2">
      <c r="A419" s="2093" t="s">
        <v>840</v>
      </c>
      <c r="C419" s="1955" t="s">
        <v>1203</v>
      </c>
      <c r="D419" s="1956" t="s">
        <v>353</v>
      </c>
      <c r="E419" s="1956">
        <v>1</v>
      </c>
      <c r="F419" s="1956">
        <v>10</v>
      </c>
      <c r="G419" s="1956">
        <v>7</v>
      </c>
      <c r="H419" s="1956">
        <v>4</v>
      </c>
      <c r="I419" s="2012">
        <v>1</v>
      </c>
      <c r="J419" s="2012">
        <v>1</v>
      </c>
      <c r="K419" s="2012"/>
      <c r="L419" s="1996">
        <v>3725</v>
      </c>
      <c r="N419" s="1996">
        <f>O419+Q419</f>
        <v>2922.65</v>
      </c>
      <c r="O419" s="1996">
        <v>2285.27</v>
      </c>
      <c r="P419" s="2076">
        <f>IF(N419&lt;=0,"",O419/N419)</f>
        <v>0.78191709578635826</v>
      </c>
      <c r="Q419" s="1996">
        <v>637.38</v>
      </c>
      <c r="R419" s="2076">
        <f>IF(N419&lt;=0,"",Q419/N419)</f>
        <v>0.21808290421364171</v>
      </c>
      <c r="S419" s="2035">
        <f>Q419/$S$1</f>
        <v>25.495200000000001</v>
      </c>
      <c r="U419" s="1996">
        <f t="shared" si="119"/>
        <v>0</v>
      </c>
      <c r="V419" s="1996">
        <f>L419-W419</f>
        <v>0</v>
      </c>
      <c r="W419" s="1996">
        <f t="shared" si="116"/>
        <v>3725</v>
      </c>
      <c r="X419" s="2000">
        <v>3725</v>
      </c>
      <c r="Y419" s="2013">
        <v>616168</v>
      </c>
      <c r="Z419" s="2002">
        <v>42493</v>
      </c>
      <c r="AA419" s="2069" t="s">
        <v>104</v>
      </c>
      <c r="AB419" s="2069"/>
      <c r="AH419" s="2090"/>
      <c r="AK419" s="2092"/>
      <c r="AL419" s="2092"/>
    </row>
    <row r="420" spans="1:53" x14ac:dyDescent="0.2">
      <c r="A420" s="1958" t="s">
        <v>839</v>
      </c>
      <c r="C420" s="1955" t="s">
        <v>841</v>
      </c>
      <c r="D420" s="1956" t="s">
        <v>353</v>
      </c>
      <c r="E420" s="1956">
        <v>1</v>
      </c>
      <c r="F420" s="1956">
        <v>9</v>
      </c>
      <c r="G420" s="1956">
        <v>6</v>
      </c>
      <c r="H420" s="1956">
        <v>4</v>
      </c>
      <c r="I420" s="2012">
        <v>0</v>
      </c>
      <c r="J420" s="2012">
        <v>0</v>
      </c>
      <c r="K420" s="2012"/>
      <c r="L420" s="1996">
        <v>0</v>
      </c>
      <c r="M420" s="1996">
        <v>3800</v>
      </c>
      <c r="N420" s="1996">
        <f>O420+Q420</f>
        <v>0</v>
      </c>
      <c r="O420" s="1996">
        <v>0</v>
      </c>
      <c r="P420" s="2076" t="str">
        <f>IF(N420&lt;=0,"",O420/N420)</f>
        <v/>
      </c>
      <c r="Q420" s="1996">
        <v>0</v>
      </c>
      <c r="R420" s="2076" t="str">
        <f>IF(N420&lt;=0,"",Q420/N420)</f>
        <v/>
      </c>
      <c r="S420" s="2035">
        <f>Q420/$S$1</f>
        <v>0</v>
      </c>
      <c r="U420" s="1996">
        <f t="shared" si="119"/>
        <v>0</v>
      </c>
      <c r="V420" s="1996">
        <f>L420-W420</f>
        <v>0</v>
      </c>
      <c r="W420" s="1996">
        <f t="shared" si="116"/>
        <v>0</v>
      </c>
      <c r="X420" s="2000">
        <v>0</v>
      </c>
      <c r="Y420" s="2013"/>
      <c r="Z420" s="2002"/>
      <c r="AA420" s="2069"/>
      <c r="AB420" s="2069"/>
      <c r="AH420" s="2090"/>
      <c r="AK420" s="2092"/>
      <c r="AL420" s="2092"/>
    </row>
    <row r="421" spans="1:53" x14ac:dyDescent="0.2">
      <c r="A421" s="1958" t="s">
        <v>840</v>
      </c>
      <c r="C421" s="1955" t="s">
        <v>842</v>
      </c>
      <c r="D421" s="1956" t="s">
        <v>353</v>
      </c>
      <c r="E421" s="1956">
        <v>1</v>
      </c>
      <c r="F421" s="1956">
        <v>10</v>
      </c>
      <c r="G421" s="1956">
        <v>7</v>
      </c>
      <c r="H421" s="1956">
        <v>4</v>
      </c>
      <c r="I421" s="2012">
        <v>0</v>
      </c>
      <c r="J421" s="2012">
        <v>0</v>
      </c>
      <c r="K421" s="2012"/>
      <c r="L421" s="1996">
        <v>0</v>
      </c>
      <c r="M421" s="1996">
        <v>4000</v>
      </c>
      <c r="N421" s="1996">
        <f>O421+Q421</f>
        <v>0</v>
      </c>
      <c r="O421" s="1996">
        <v>0</v>
      </c>
      <c r="P421" s="2076" t="str">
        <f>IF(N421&lt;=0,"",O421/N421)</f>
        <v/>
      </c>
      <c r="Q421" s="1996">
        <v>0</v>
      </c>
      <c r="R421" s="2076" t="str">
        <f>IF(N421&lt;=0,"",Q421/N421)</f>
        <v/>
      </c>
      <c r="S421" s="2035">
        <f>Q421/$S$1</f>
        <v>0</v>
      </c>
      <c r="U421" s="1996">
        <f t="shared" si="119"/>
        <v>0</v>
      </c>
      <c r="V421" s="1996">
        <f>L421-W421</f>
        <v>0</v>
      </c>
      <c r="W421" s="1996">
        <f t="shared" si="116"/>
        <v>0</v>
      </c>
      <c r="X421" s="2000">
        <v>0</v>
      </c>
      <c r="Y421" s="2013"/>
      <c r="Z421" s="2002"/>
      <c r="AA421" s="2069"/>
      <c r="AB421" s="2069"/>
      <c r="AH421" s="2090"/>
      <c r="AK421" s="2092"/>
      <c r="AL421" s="2092"/>
    </row>
    <row r="422" spans="1:53" x14ac:dyDescent="0.2">
      <c r="A422" s="2093">
        <v>2016131</v>
      </c>
      <c r="C422" s="1955" t="s">
        <v>810</v>
      </c>
      <c r="D422" s="1956" t="s">
        <v>474</v>
      </c>
      <c r="E422" s="1956">
        <v>1</v>
      </c>
      <c r="F422" s="1956">
        <v>12</v>
      </c>
      <c r="G422" s="1956">
        <v>10</v>
      </c>
      <c r="H422" s="1956">
        <v>2</v>
      </c>
      <c r="I422" s="2012">
        <v>1</v>
      </c>
      <c r="J422" s="2012">
        <v>1</v>
      </c>
      <c r="K422" s="2012"/>
      <c r="L422" s="1996">
        <v>3549.05</v>
      </c>
      <c r="N422" s="1996">
        <f t="shared" si="115"/>
        <v>2319.3000000000002</v>
      </c>
      <c r="O422" s="1996">
        <v>1716.8</v>
      </c>
      <c r="P422" s="2076">
        <f t="shared" si="117"/>
        <v>0.74022334325011852</v>
      </c>
      <c r="Q422" s="1996">
        <v>602.5</v>
      </c>
      <c r="R422" s="2076">
        <f t="shared" si="118"/>
        <v>0.25977665674988143</v>
      </c>
      <c r="S422" s="2035">
        <f t="shared" si="114"/>
        <v>24.1</v>
      </c>
      <c r="U422" s="1996">
        <f t="shared" si="119"/>
        <v>0</v>
      </c>
      <c r="V422" s="1996">
        <f t="shared" si="120"/>
        <v>0</v>
      </c>
      <c r="W422" s="1996">
        <f t="shared" si="116"/>
        <v>3549.05</v>
      </c>
      <c r="X422" s="2000">
        <v>3549.05</v>
      </c>
      <c r="Y422" s="2013">
        <v>616197</v>
      </c>
      <c r="Z422" s="2002">
        <v>42503</v>
      </c>
      <c r="AA422" s="2069" t="s">
        <v>104</v>
      </c>
      <c r="AB422" s="2069"/>
      <c r="AH422" s="2090"/>
      <c r="AK422" s="2092"/>
      <c r="AL422" s="2092"/>
    </row>
    <row r="423" spans="1:53" x14ac:dyDescent="0.2">
      <c r="A423" s="2093">
        <v>2016132</v>
      </c>
      <c r="C423" s="1955">
        <v>514216</v>
      </c>
      <c r="D423" s="1956" t="s">
        <v>26</v>
      </c>
      <c r="E423" s="1956">
        <v>1</v>
      </c>
      <c r="F423" s="1956">
        <v>10</v>
      </c>
      <c r="G423" s="1956">
        <v>7</v>
      </c>
      <c r="H423" s="1956">
        <v>3</v>
      </c>
      <c r="I423" s="2012">
        <v>1</v>
      </c>
      <c r="J423" s="2012">
        <v>1</v>
      </c>
      <c r="K423" s="2012"/>
      <c r="L423" s="1996">
        <v>3617</v>
      </c>
      <c r="N423" s="1996">
        <f t="shared" si="115"/>
        <v>2143.19</v>
      </c>
      <c r="O423" s="1996">
        <v>1632.36</v>
      </c>
      <c r="P423" s="2076">
        <f t="shared" si="117"/>
        <v>0.7616496904147555</v>
      </c>
      <c r="Q423" s="1996">
        <v>510.83</v>
      </c>
      <c r="R423" s="2076">
        <f t="shared" si="118"/>
        <v>0.23835030958524442</v>
      </c>
      <c r="S423" s="2035">
        <f t="shared" si="114"/>
        <v>20.433199999999999</v>
      </c>
      <c r="U423" s="1996">
        <f t="shared" si="119"/>
        <v>0</v>
      </c>
      <c r="V423" s="1996">
        <f t="shared" si="120"/>
        <v>0</v>
      </c>
      <c r="W423" s="1996">
        <f t="shared" si="116"/>
        <v>3617</v>
      </c>
      <c r="X423" s="2000">
        <v>3617</v>
      </c>
      <c r="Y423" s="2013">
        <v>616151</v>
      </c>
      <c r="Z423" s="2002">
        <v>42482</v>
      </c>
      <c r="AA423" s="2069" t="s">
        <v>104</v>
      </c>
      <c r="AB423" s="2069"/>
      <c r="AH423" s="2090"/>
      <c r="AK423" s="2092"/>
      <c r="AL423" s="2092"/>
    </row>
    <row r="424" spans="1:53" x14ac:dyDescent="0.2">
      <c r="A424" s="2093">
        <v>2016133</v>
      </c>
      <c r="C424" s="1955" t="s">
        <v>817</v>
      </c>
      <c r="D424" s="1956" t="s">
        <v>26</v>
      </c>
      <c r="E424" s="1961">
        <v>1</v>
      </c>
      <c r="F424" s="1961">
        <v>10</v>
      </c>
      <c r="G424" s="1961">
        <v>3</v>
      </c>
      <c r="H424" s="1961">
        <v>5</v>
      </c>
      <c r="I424" s="2012">
        <v>1</v>
      </c>
      <c r="J424" s="2012">
        <v>1</v>
      </c>
      <c r="K424" s="2012"/>
      <c r="L424" s="1996">
        <v>4610</v>
      </c>
      <c r="N424" s="1996">
        <f>O424+Q424</f>
        <v>2377.38</v>
      </c>
      <c r="O424" s="1996">
        <v>1816.96</v>
      </c>
      <c r="P424" s="2076">
        <f>IF(N424&lt;=0,"",O424/N424)</f>
        <v>0.76426991057382498</v>
      </c>
      <c r="Q424" s="1996">
        <v>560.41999999999996</v>
      </c>
      <c r="R424" s="2076">
        <f>IF(N424&lt;=0,"",Q424/N424)</f>
        <v>0.23573008942617502</v>
      </c>
      <c r="S424" s="2035">
        <f>Q424/$S$1</f>
        <v>22.416799999999999</v>
      </c>
      <c r="U424" s="1996">
        <f t="shared" si="119"/>
        <v>0</v>
      </c>
      <c r="V424" s="1996">
        <f>L424-W424</f>
        <v>0</v>
      </c>
      <c r="W424" s="1996">
        <f t="shared" si="116"/>
        <v>4610</v>
      </c>
      <c r="X424" s="2000">
        <v>4610</v>
      </c>
      <c r="Y424" s="2013">
        <v>616152</v>
      </c>
      <c r="Z424" s="2002">
        <v>42482</v>
      </c>
      <c r="AA424" s="2069" t="s">
        <v>104</v>
      </c>
      <c r="AB424" s="2069"/>
      <c r="AH424" s="2090"/>
      <c r="AK424" s="2092"/>
      <c r="AL424" s="2092"/>
    </row>
    <row r="425" spans="1:53" x14ac:dyDescent="0.2">
      <c r="A425" s="2093">
        <v>2016134</v>
      </c>
      <c r="C425" s="1955">
        <v>561516</v>
      </c>
      <c r="D425" s="1956" t="s">
        <v>26</v>
      </c>
      <c r="E425" s="1956">
        <v>1</v>
      </c>
      <c r="F425" s="1956">
        <v>7</v>
      </c>
      <c r="G425" s="1956">
        <v>4</v>
      </c>
      <c r="H425" s="1956">
        <v>5</v>
      </c>
      <c r="I425" s="2012">
        <v>1</v>
      </c>
      <c r="J425" s="2012">
        <v>1</v>
      </c>
      <c r="K425" s="2012"/>
      <c r="L425" s="1996">
        <v>4426</v>
      </c>
      <c r="N425" s="1996">
        <f t="shared" si="115"/>
        <v>2474.2800000000002</v>
      </c>
      <c r="O425" s="1996">
        <v>2016.95</v>
      </c>
      <c r="P425" s="2076">
        <f t="shared" si="117"/>
        <v>0.81516643225503982</v>
      </c>
      <c r="Q425" s="1996">
        <v>457.33</v>
      </c>
      <c r="R425" s="2076">
        <f t="shared" si="118"/>
        <v>0.18483356774496013</v>
      </c>
      <c r="S425" s="2035">
        <f t="shared" si="114"/>
        <v>18.293199999999999</v>
      </c>
      <c r="U425" s="1996">
        <f t="shared" si="119"/>
        <v>0</v>
      </c>
      <c r="V425" s="1996">
        <f t="shared" si="120"/>
        <v>0</v>
      </c>
      <c r="W425" s="1996">
        <f t="shared" si="116"/>
        <v>4426</v>
      </c>
      <c r="X425" s="2000">
        <v>4426</v>
      </c>
      <c r="Y425" s="2013">
        <v>616153</v>
      </c>
      <c r="Z425" s="2002">
        <v>42482</v>
      </c>
      <c r="AA425" s="2069" t="s">
        <v>104</v>
      </c>
      <c r="AB425" s="2069"/>
      <c r="AH425" s="2090"/>
      <c r="AK425" s="2092"/>
      <c r="AL425" s="2092"/>
    </row>
    <row r="426" spans="1:53" x14ac:dyDescent="0.2">
      <c r="A426" s="2093">
        <v>2016135</v>
      </c>
      <c r="C426" s="1955">
        <v>591616</v>
      </c>
      <c r="D426" s="1956" t="s">
        <v>26</v>
      </c>
      <c r="E426" s="1956">
        <v>1</v>
      </c>
      <c r="F426" s="1956">
        <v>8</v>
      </c>
      <c r="G426" s="1956">
        <v>5</v>
      </c>
      <c r="H426" s="1956">
        <v>3</v>
      </c>
      <c r="I426" s="2012">
        <v>1</v>
      </c>
      <c r="J426" s="2012">
        <v>1</v>
      </c>
      <c r="K426" s="2012"/>
      <c r="L426" s="1996">
        <v>1475</v>
      </c>
      <c r="N426" s="1996">
        <f t="shared" si="115"/>
        <v>889.49</v>
      </c>
      <c r="O426" s="1996">
        <v>689.49</v>
      </c>
      <c r="P426" s="2076">
        <f t="shared" si="117"/>
        <v>0.77515205342387206</v>
      </c>
      <c r="Q426" s="1996">
        <v>200</v>
      </c>
      <c r="R426" s="2076">
        <f t="shared" si="118"/>
        <v>0.22484794657612789</v>
      </c>
      <c r="S426" s="2035">
        <f t="shared" si="114"/>
        <v>8</v>
      </c>
      <c r="U426" s="1996">
        <f t="shared" si="119"/>
        <v>0</v>
      </c>
      <c r="V426" s="1996">
        <f t="shared" si="120"/>
        <v>0</v>
      </c>
      <c r="W426" s="1996">
        <f t="shared" si="116"/>
        <v>1475</v>
      </c>
      <c r="X426" s="2000">
        <v>1475</v>
      </c>
      <c r="Y426" s="2013">
        <v>616154</v>
      </c>
      <c r="Z426" s="2002">
        <v>42482</v>
      </c>
      <c r="AA426" s="2069" t="s">
        <v>104</v>
      </c>
      <c r="AB426" s="2069"/>
      <c r="AH426" s="2090"/>
      <c r="AK426" s="2092"/>
      <c r="AL426" s="2092"/>
    </row>
    <row r="427" spans="1:53" x14ac:dyDescent="0.2">
      <c r="A427" s="2093">
        <v>2016136</v>
      </c>
      <c r="C427" s="1955">
        <v>591716</v>
      </c>
      <c r="D427" s="1956" t="s">
        <v>26</v>
      </c>
      <c r="E427" s="1956">
        <v>1</v>
      </c>
      <c r="F427" s="1956">
        <v>8</v>
      </c>
      <c r="G427" s="1956">
        <v>5</v>
      </c>
      <c r="H427" s="1956">
        <v>3</v>
      </c>
      <c r="I427" s="2012">
        <v>1</v>
      </c>
      <c r="J427" s="2012">
        <v>1</v>
      </c>
      <c r="K427" s="2012"/>
      <c r="L427" s="1996">
        <v>2023</v>
      </c>
      <c r="N427" s="1996">
        <f t="shared" si="115"/>
        <v>1466.8300000000002</v>
      </c>
      <c r="O427" s="1996">
        <v>1111.4100000000001</v>
      </c>
      <c r="P427" s="2076">
        <f t="shared" si="117"/>
        <v>0.75769516576563067</v>
      </c>
      <c r="Q427" s="1996">
        <v>355.42</v>
      </c>
      <c r="R427" s="2076">
        <f t="shared" si="118"/>
        <v>0.24230483423436933</v>
      </c>
      <c r="S427" s="2035">
        <f t="shared" si="114"/>
        <v>14.216800000000001</v>
      </c>
      <c r="U427" s="1996">
        <f t="shared" si="119"/>
        <v>0</v>
      </c>
      <c r="V427" s="1996">
        <f t="shared" si="120"/>
        <v>0</v>
      </c>
      <c r="W427" s="1996">
        <f t="shared" si="116"/>
        <v>2023</v>
      </c>
      <c r="X427" s="2000">
        <v>2023</v>
      </c>
      <c r="Y427" s="2013">
        <v>616155</v>
      </c>
      <c r="Z427" s="2002">
        <v>42482</v>
      </c>
      <c r="AA427" s="2069" t="s">
        <v>104</v>
      </c>
      <c r="AB427" s="2069"/>
      <c r="AH427" s="2090"/>
      <c r="AK427" s="2092"/>
      <c r="AL427" s="2092"/>
    </row>
    <row r="428" spans="1:53" x14ac:dyDescent="0.2">
      <c r="A428" s="2093">
        <v>2016137</v>
      </c>
      <c r="C428" s="1955">
        <v>561216</v>
      </c>
      <c r="D428" s="1956" t="s">
        <v>26</v>
      </c>
      <c r="E428" s="1956">
        <v>1</v>
      </c>
      <c r="F428" s="1956">
        <v>11</v>
      </c>
      <c r="G428" s="1956">
        <v>7</v>
      </c>
      <c r="H428" s="1956">
        <v>2</v>
      </c>
      <c r="I428" s="2012">
        <v>1</v>
      </c>
      <c r="J428" s="2012">
        <v>1</v>
      </c>
      <c r="K428" s="2012"/>
      <c r="L428" s="1996">
        <v>3049.5</v>
      </c>
      <c r="N428" s="1996">
        <f t="shared" si="115"/>
        <v>1800</v>
      </c>
      <c r="O428" s="1996">
        <v>1375</v>
      </c>
      <c r="P428" s="2076">
        <f t="shared" si="117"/>
        <v>0.76388888888888884</v>
      </c>
      <c r="Q428" s="1996">
        <v>425</v>
      </c>
      <c r="R428" s="2076">
        <f t="shared" si="118"/>
        <v>0.2361111111111111</v>
      </c>
      <c r="S428" s="2035">
        <f t="shared" si="114"/>
        <v>17</v>
      </c>
      <c r="U428" s="1996">
        <f t="shared" si="119"/>
        <v>0</v>
      </c>
      <c r="V428" s="1996">
        <f t="shared" si="120"/>
        <v>0</v>
      </c>
      <c r="W428" s="1996">
        <f t="shared" si="116"/>
        <v>3049.5</v>
      </c>
      <c r="X428" s="2000">
        <v>3049.5</v>
      </c>
      <c r="Y428" s="2013">
        <v>616156</v>
      </c>
      <c r="Z428" s="2002">
        <v>42482</v>
      </c>
      <c r="AA428" s="2069" t="s">
        <v>104</v>
      </c>
      <c r="AB428" s="2069"/>
      <c r="AH428" s="2090"/>
      <c r="AK428" s="2092"/>
      <c r="AL428" s="2092"/>
    </row>
    <row r="429" spans="1:53" x14ac:dyDescent="0.2">
      <c r="A429" s="2093">
        <v>2016138</v>
      </c>
      <c r="C429" s="1955" t="s">
        <v>822</v>
      </c>
      <c r="D429" s="1956" t="s">
        <v>353</v>
      </c>
      <c r="E429" s="1956">
        <v>1</v>
      </c>
      <c r="F429" s="1956">
        <v>1</v>
      </c>
      <c r="G429" s="1956">
        <v>0</v>
      </c>
      <c r="H429" s="1956">
        <v>1</v>
      </c>
      <c r="I429" s="2012">
        <v>1</v>
      </c>
      <c r="J429" s="2012">
        <v>1</v>
      </c>
      <c r="K429" s="2012"/>
      <c r="L429" s="1996">
        <v>492.9</v>
      </c>
      <c r="N429" s="1996">
        <f t="shared" si="115"/>
        <v>350.34000000000003</v>
      </c>
      <c r="O429" s="1996">
        <v>258.31</v>
      </c>
      <c r="P429" s="2076">
        <f t="shared" si="117"/>
        <v>0.73731232516983491</v>
      </c>
      <c r="Q429" s="1996">
        <v>92.03</v>
      </c>
      <c r="R429" s="2076">
        <f t="shared" si="118"/>
        <v>0.26268767483016497</v>
      </c>
      <c r="S429" s="2035">
        <f t="shared" si="114"/>
        <v>3.6812</v>
      </c>
      <c r="U429" s="1996">
        <f t="shared" si="119"/>
        <v>0</v>
      </c>
      <c r="V429" s="1996">
        <f t="shared" si="120"/>
        <v>0</v>
      </c>
      <c r="W429" s="1996">
        <f t="shared" si="116"/>
        <v>492.9</v>
      </c>
      <c r="X429" s="2000">
        <v>492.9</v>
      </c>
      <c r="Y429" s="2013">
        <v>616205</v>
      </c>
      <c r="Z429" s="2002">
        <v>42503</v>
      </c>
      <c r="AA429" s="2069" t="s">
        <v>104</v>
      </c>
      <c r="AB429" s="2069"/>
      <c r="AH429" s="2090"/>
      <c r="AK429" s="2092"/>
      <c r="AL429" s="2092"/>
    </row>
    <row r="430" spans="1:53" x14ac:dyDescent="0.2">
      <c r="A430" s="2093">
        <v>2016140</v>
      </c>
      <c r="C430" s="1955" t="s">
        <v>823</v>
      </c>
      <c r="D430" s="1956" t="s">
        <v>472</v>
      </c>
      <c r="E430" s="1956">
        <v>1</v>
      </c>
      <c r="F430" s="1956">
        <v>11</v>
      </c>
      <c r="G430" s="1956">
        <v>9</v>
      </c>
      <c r="H430" s="1956">
        <v>2</v>
      </c>
      <c r="I430" s="2012">
        <v>1</v>
      </c>
      <c r="J430" s="2012">
        <v>1</v>
      </c>
      <c r="K430" s="2012"/>
      <c r="L430" s="1996">
        <v>2725.22</v>
      </c>
      <c r="N430" s="1996">
        <f t="shared" si="115"/>
        <v>1857.5</v>
      </c>
      <c r="O430" s="1996">
        <v>1403.46</v>
      </c>
      <c r="P430" s="2076">
        <f t="shared" si="117"/>
        <v>0.75556393001345901</v>
      </c>
      <c r="Q430" s="1996">
        <v>454.04</v>
      </c>
      <c r="R430" s="2076">
        <f t="shared" si="118"/>
        <v>0.24443606998654105</v>
      </c>
      <c r="S430" s="2035">
        <f t="shared" si="114"/>
        <v>18.1616</v>
      </c>
      <c r="U430" s="1996">
        <f t="shared" si="119"/>
        <v>0</v>
      </c>
      <c r="V430" s="1996">
        <f t="shared" si="120"/>
        <v>0</v>
      </c>
      <c r="W430" s="1996">
        <f t="shared" si="116"/>
        <v>2725.22</v>
      </c>
      <c r="X430" s="2000">
        <v>2725.22</v>
      </c>
      <c r="Y430" s="2013">
        <v>616209</v>
      </c>
      <c r="Z430" s="2002">
        <v>42523</v>
      </c>
      <c r="AA430" s="2069" t="s">
        <v>104</v>
      </c>
      <c r="AB430" s="2069"/>
      <c r="AH430" s="2090"/>
      <c r="AK430" s="2092"/>
      <c r="AL430" s="2092"/>
    </row>
    <row r="431" spans="1:53" x14ac:dyDescent="0.2">
      <c r="A431" s="2093">
        <v>2016141</v>
      </c>
      <c r="C431" s="1955" t="s">
        <v>843</v>
      </c>
      <c r="D431" s="1956" t="s">
        <v>26</v>
      </c>
      <c r="E431" s="1956">
        <v>1</v>
      </c>
      <c r="F431" s="1956">
        <v>2</v>
      </c>
      <c r="G431" s="1956">
        <v>1</v>
      </c>
      <c r="H431" s="1956">
        <v>1</v>
      </c>
      <c r="I431" s="2012">
        <v>1</v>
      </c>
      <c r="J431" s="2012">
        <v>1</v>
      </c>
      <c r="K431" s="2012"/>
      <c r="L431" s="1996">
        <v>523</v>
      </c>
      <c r="N431" s="1996">
        <f t="shared" si="115"/>
        <v>391.56</v>
      </c>
      <c r="O431" s="1996">
        <v>275.73</v>
      </c>
      <c r="P431" s="2076">
        <f t="shared" si="117"/>
        <v>0.70418326693227096</v>
      </c>
      <c r="Q431" s="1996">
        <v>115.83</v>
      </c>
      <c r="R431" s="2076">
        <f t="shared" si="118"/>
        <v>0.2958167330677291</v>
      </c>
      <c r="S431" s="2035">
        <f t="shared" si="114"/>
        <v>4.6331999999999995</v>
      </c>
      <c r="U431" s="1996">
        <f t="shared" si="119"/>
        <v>0</v>
      </c>
      <c r="V431" s="1996">
        <f t="shared" si="120"/>
        <v>0</v>
      </c>
      <c r="W431" s="1996">
        <f t="shared" si="116"/>
        <v>523</v>
      </c>
      <c r="X431" s="2000">
        <v>523</v>
      </c>
      <c r="Y431" s="2013">
        <v>616157</v>
      </c>
      <c r="Z431" s="2002">
        <v>42482</v>
      </c>
      <c r="AA431" s="2069" t="s">
        <v>104</v>
      </c>
      <c r="AB431" s="2069"/>
      <c r="AH431" s="2090"/>
      <c r="AK431" s="2092"/>
      <c r="AL431" s="2092"/>
    </row>
    <row r="432" spans="1:53" x14ac:dyDescent="0.2">
      <c r="A432" s="2093">
        <v>2016142</v>
      </c>
      <c r="C432" s="1955">
        <v>587216</v>
      </c>
      <c r="D432" s="1956" t="s">
        <v>26</v>
      </c>
      <c r="E432" s="1956">
        <v>1</v>
      </c>
      <c r="F432" s="1956">
        <v>9</v>
      </c>
      <c r="G432" s="1956">
        <v>4</v>
      </c>
      <c r="H432" s="1956">
        <v>7</v>
      </c>
      <c r="I432" s="2012">
        <v>1</v>
      </c>
      <c r="J432" s="2012">
        <v>1</v>
      </c>
      <c r="K432" s="2012"/>
      <c r="L432" s="1996">
        <v>3075</v>
      </c>
      <c r="N432" s="1996">
        <f t="shared" si="115"/>
        <v>2230.92</v>
      </c>
      <c r="O432" s="1996">
        <v>1715.09</v>
      </c>
      <c r="P432" s="2076">
        <f t="shared" si="117"/>
        <v>0.76878148925107126</v>
      </c>
      <c r="Q432" s="1996">
        <v>515.83000000000004</v>
      </c>
      <c r="R432" s="2076">
        <f t="shared" si="118"/>
        <v>0.23121851074892871</v>
      </c>
      <c r="S432" s="2035">
        <f t="shared" ref="S432:S503" si="121">Q432/$S$1</f>
        <v>20.633200000000002</v>
      </c>
      <c r="U432" s="1996">
        <f t="shared" si="119"/>
        <v>0</v>
      </c>
      <c r="V432" s="1996">
        <f t="shared" si="120"/>
        <v>0</v>
      </c>
      <c r="W432" s="1996">
        <f t="shared" si="116"/>
        <v>3075</v>
      </c>
      <c r="X432" s="2000">
        <v>3075</v>
      </c>
      <c r="Y432" s="2013">
        <v>616158</v>
      </c>
      <c r="Z432" s="2002">
        <v>42482</v>
      </c>
      <c r="AA432" s="2069" t="s">
        <v>104</v>
      </c>
      <c r="AB432" s="2069"/>
      <c r="AH432" s="2090"/>
      <c r="AK432" s="2092"/>
      <c r="AL432" s="2092"/>
    </row>
    <row r="433" spans="1:53" x14ac:dyDescent="0.2">
      <c r="A433" s="2093">
        <v>2016143</v>
      </c>
      <c r="C433" s="1955">
        <v>574016</v>
      </c>
      <c r="D433" s="1956" t="s">
        <v>26</v>
      </c>
      <c r="E433" s="1956">
        <v>1</v>
      </c>
      <c r="F433" s="1956">
        <v>11</v>
      </c>
      <c r="G433" s="1956">
        <v>6</v>
      </c>
      <c r="H433" s="1956">
        <v>3</v>
      </c>
      <c r="I433" s="2012">
        <v>1</v>
      </c>
      <c r="J433" s="2012">
        <v>1</v>
      </c>
      <c r="K433" s="2012"/>
      <c r="L433" s="1996">
        <v>2805.5</v>
      </c>
      <c r="N433" s="1996">
        <f t="shared" si="115"/>
        <v>1999.44</v>
      </c>
      <c r="O433" s="1996">
        <v>1528.19</v>
      </c>
      <c r="P433" s="2076">
        <f t="shared" si="117"/>
        <v>0.7643090065218261</v>
      </c>
      <c r="Q433" s="1996">
        <v>471.25</v>
      </c>
      <c r="R433" s="2076">
        <f t="shared" si="118"/>
        <v>0.23569099347817388</v>
      </c>
      <c r="S433" s="2035">
        <f t="shared" si="121"/>
        <v>18.850000000000001</v>
      </c>
      <c r="U433" s="1996">
        <f t="shared" ref="U433:U473" si="122">((1-I433)*O433)+((1-J433)*Q433)</f>
        <v>0</v>
      </c>
      <c r="V433" s="1996">
        <f t="shared" si="120"/>
        <v>0</v>
      </c>
      <c r="W433" s="1996">
        <f t="shared" si="116"/>
        <v>2805.5</v>
      </c>
      <c r="X433" s="2000">
        <v>2805.5</v>
      </c>
      <c r="Y433" s="2013">
        <v>616159</v>
      </c>
      <c r="Z433" s="2002">
        <v>42482</v>
      </c>
      <c r="AA433" s="2069" t="s">
        <v>104</v>
      </c>
      <c r="AB433" s="2069"/>
      <c r="AH433" s="2090"/>
      <c r="AK433" s="2092"/>
      <c r="AL433" s="2092"/>
    </row>
    <row r="434" spans="1:53" s="2122" customFormat="1" x14ac:dyDescent="0.2">
      <c r="A434" s="2120">
        <v>2016144</v>
      </c>
      <c r="B434" s="2121"/>
      <c r="C434" s="2121" t="s">
        <v>1928</v>
      </c>
      <c r="D434" s="2122" t="s">
        <v>353</v>
      </c>
      <c r="I434" s="2123"/>
      <c r="J434" s="2123"/>
      <c r="K434" s="2123"/>
      <c r="L434" s="2124"/>
      <c r="M434" s="2124"/>
      <c r="N434" s="2124"/>
      <c r="O434" s="2124"/>
      <c r="P434" s="2125"/>
      <c r="Q434" s="2124"/>
      <c r="R434" s="2125"/>
      <c r="S434" s="2126"/>
      <c r="T434" s="2127"/>
      <c r="U434" s="2124"/>
      <c r="V434" s="2124"/>
      <c r="W434" s="2124"/>
      <c r="X434" s="2128"/>
      <c r="Y434" s="2129"/>
      <c r="Z434" s="2130"/>
      <c r="AA434" s="2131"/>
      <c r="AB434" s="2131"/>
      <c r="AC434" s="2124"/>
      <c r="AE434" s="2132"/>
      <c r="AF434" s="2133"/>
      <c r="AG434" s="2133"/>
      <c r="AH434" s="2134"/>
      <c r="AI434" s="2135"/>
      <c r="AJ434" s="2135"/>
      <c r="AK434" s="2136"/>
      <c r="AL434" s="2136"/>
      <c r="AM434" s="2124"/>
      <c r="AP434" s="2133"/>
      <c r="AQ434" s="2133"/>
      <c r="AR434" s="2137"/>
      <c r="AS434" s="2138"/>
      <c r="AT434" s="2138"/>
      <c r="AU434" s="2139"/>
      <c r="AV434" s="2139"/>
      <c r="AW434" s="2124"/>
      <c r="AZ434" s="2133"/>
      <c r="BA434" s="2133"/>
    </row>
    <row r="435" spans="1:53" s="1961" customFormat="1" x14ac:dyDescent="0.2">
      <c r="A435" s="2119" t="s">
        <v>998</v>
      </c>
      <c r="B435" s="1960"/>
      <c r="C435" s="1960" t="s">
        <v>1000</v>
      </c>
      <c r="D435" s="1961" t="s">
        <v>353</v>
      </c>
      <c r="E435" s="1961">
        <v>1</v>
      </c>
      <c r="F435" s="1961">
        <v>9</v>
      </c>
      <c r="G435" s="1961">
        <v>4</v>
      </c>
      <c r="H435" s="1961">
        <v>4</v>
      </c>
      <c r="I435" s="2085">
        <v>1</v>
      </c>
      <c r="J435" s="2085">
        <v>1</v>
      </c>
      <c r="K435" s="2085"/>
      <c r="L435" s="1996">
        <v>3942.53</v>
      </c>
      <c r="M435" s="1996"/>
      <c r="N435" s="1996">
        <f t="shared" ref="N435:N443" si="123">O435+Q435</f>
        <v>0</v>
      </c>
      <c r="O435" s="1996">
        <v>0</v>
      </c>
      <c r="P435" s="2076" t="str">
        <f t="shared" ref="P435:P443" si="124">IF(N435&lt;=0,"",O435/N435)</f>
        <v/>
      </c>
      <c r="Q435" s="1996">
        <v>0</v>
      </c>
      <c r="R435" s="2076" t="str">
        <f t="shared" ref="R435:R443" si="125">IF(N435&lt;=0,"",Q435/N435)</f>
        <v/>
      </c>
      <c r="S435" s="2140">
        <f t="shared" ref="S435:S443" si="126">Q435/$S$1</f>
        <v>0</v>
      </c>
      <c r="T435" s="2077"/>
      <c r="U435" s="1996">
        <f t="shared" ref="U435:U443" si="127">((1-I435)*O435)+((1-J435)*Q435)</f>
        <v>0</v>
      </c>
      <c r="V435" s="1996">
        <f t="shared" ref="V435:V443" si="128">L435-W435</f>
        <v>0</v>
      </c>
      <c r="W435" s="1996">
        <f t="shared" ref="W435:W443" si="129">X435+AC435+AH435+AM435+AO435+AR435</f>
        <v>3942.53</v>
      </c>
      <c r="X435" s="2000">
        <v>3942.53</v>
      </c>
      <c r="Y435" s="2141">
        <v>616269</v>
      </c>
      <c r="Z435" s="2142">
        <v>42541</v>
      </c>
      <c r="AA435" s="2143" t="s">
        <v>104</v>
      </c>
      <c r="AB435" s="2143"/>
      <c r="AC435" s="1996"/>
      <c r="AE435" s="2144"/>
      <c r="AF435" s="2145"/>
      <c r="AG435" s="2145"/>
      <c r="AH435" s="2090"/>
      <c r="AI435" s="2146"/>
      <c r="AJ435" s="2146"/>
      <c r="AK435" s="2147"/>
      <c r="AL435" s="2147"/>
      <c r="AM435" s="1996"/>
      <c r="AP435" s="2145"/>
      <c r="AQ435" s="2145"/>
      <c r="AR435" s="2111"/>
      <c r="AS435" s="2148"/>
      <c r="AT435" s="2148"/>
      <c r="AU435" s="2149"/>
      <c r="AV435" s="2149"/>
      <c r="AW435" s="1996"/>
      <c r="AZ435" s="2145"/>
      <c r="BA435" s="2145"/>
    </row>
    <row r="436" spans="1:53" s="1961" customFormat="1" x14ac:dyDescent="0.2">
      <c r="A436" s="2119" t="s">
        <v>999</v>
      </c>
      <c r="B436" s="1960"/>
      <c r="C436" s="1960" t="s">
        <v>1001</v>
      </c>
      <c r="D436" s="1961" t="s">
        <v>353</v>
      </c>
      <c r="E436" s="1961">
        <v>1</v>
      </c>
      <c r="F436" s="1961">
        <v>9</v>
      </c>
      <c r="G436" s="1961">
        <v>4</v>
      </c>
      <c r="H436" s="1961">
        <v>4</v>
      </c>
      <c r="I436" s="2085">
        <v>1</v>
      </c>
      <c r="J436" s="2085">
        <v>1</v>
      </c>
      <c r="K436" s="2085"/>
      <c r="L436" s="1996">
        <v>3823.24</v>
      </c>
      <c r="M436" s="1996"/>
      <c r="N436" s="1996">
        <f t="shared" si="123"/>
        <v>0</v>
      </c>
      <c r="O436" s="1996">
        <v>0</v>
      </c>
      <c r="P436" s="2076" t="str">
        <f t="shared" si="124"/>
        <v/>
      </c>
      <c r="Q436" s="1996">
        <v>0</v>
      </c>
      <c r="R436" s="2076" t="str">
        <f t="shared" si="125"/>
        <v/>
      </c>
      <c r="S436" s="2140">
        <f t="shared" si="126"/>
        <v>0</v>
      </c>
      <c r="T436" s="2077"/>
      <c r="U436" s="1996">
        <f t="shared" si="127"/>
        <v>0</v>
      </c>
      <c r="V436" s="1996">
        <f t="shared" si="128"/>
        <v>0</v>
      </c>
      <c r="W436" s="1996">
        <f t="shared" si="129"/>
        <v>3823.24</v>
      </c>
      <c r="X436" s="2000">
        <v>3823.24</v>
      </c>
      <c r="Y436" s="2141">
        <v>616269</v>
      </c>
      <c r="Z436" s="2142">
        <v>42541</v>
      </c>
      <c r="AA436" s="2143" t="s">
        <v>104</v>
      </c>
      <c r="AB436" s="2143"/>
      <c r="AC436" s="1996"/>
      <c r="AE436" s="2144"/>
      <c r="AF436" s="2145"/>
      <c r="AG436" s="2145"/>
      <c r="AH436" s="2090"/>
      <c r="AI436" s="2146"/>
      <c r="AJ436" s="2146"/>
      <c r="AK436" s="2147"/>
      <c r="AL436" s="2147"/>
      <c r="AM436" s="1996"/>
      <c r="AP436" s="2145"/>
      <c r="AQ436" s="2145"/>
      <c r="AR436" s="2111"/>
      <c r="AS436" s="2148"/>
      <c r="AT436" s="2148"/>
      <c r="AU436" s="2149"/>
      <c r="AV436" s="2149"/>
      <c r="AW436" s="1996"/>
      <c r="AZ436" s="2145"/>
      <c r="BA436" s="2145"/>
    </row>
    <row r="437" spans="1:53" x14ac:dyDescent="0.2">
      <c r="A437" s="2119" t="s">
        <v>1149</v>
      </c>
      <c r="C437" s="1960" t="s">
        <v>1152</v>
      </c>
      <c r="D437" s="1956" t="s">
        <v>353</v>
      </c>
      <c r="E437" s="1956">
        <v>1</v>
      </c>
      <c r="F437" s="1956">
        <v>8</v>
      </c>
      <c r="G437" s="1956">
        <v>4</v>
      </c>
      <c r="H437" s="1956">
        <v>3</v>
      </c>
      <c r="I437" s="2012">
        <v>1</v>
      </c>
      <c r="J437" s="2012">
        <v>1</v>
      </c>
      <c r="L437" s="1996">
        <v>3413.07</v>
      </c>
      <c r="N437" s="1996">
        <f t="shared" si="123"/>
        <v>2469.7200000000003</v>
      </c>
      <c r="O437" s="1996">
        <v>2020.4</v>
      </c>
      <c r="P437" s="2076">
        <f t="shared" si="124"/>
        <v>0.81806844500591158</v>
      </c>
      <c r="Q437" s="1996">
        <v>449.32</v>
      </c>
      <c r="R437" s="2076">
        <f t="shared" si="125"/>
        <v>0.18193155499408839</v>
      </c>
      <c r="S437" s="2035">
        <f t="shared" si="126"/>
        <v>17.972799999999999</v>
      </c>
      <c r="U437" s="1996">
        <f t="shared" si="127"/>
        <v>0</v>
      </c>
      <c r="V437" s="1996">
        <f t="shared" si="128"/>
        <v>0</v>
      </c>
      <c r="W437" s="1996">
        <f t="shared" si="129"/>
        <v>3413.07</v>
      </c>
      <c r="X437" s="2000">
        <v>3413.07</v>
      </c>
      <c r="Y437" s="2013">
        <v>616324</v>
      </c>
      <c r="Z437" s="2002">
        <v>42569</v>
      </c>
      <c r="AA437" s="2069" t="s">
        <v>104</v>
      </c>
      <c r="AB437" s="2069"/>
      <c r="AH437" s="2090"/>
      <c r="AK437" s="2092"/>
      <c r="AL437" s="2092"/>
    </row>
    <row r="438" spans="1:53" x14ac:dyDescent="0.2">
      <c r="A438" s="2119" t="s">
        <v>2158</v>
      </c>
      <c r="C438" s="1960" t="s">
        <v>1156</v>
      </c>
      <c r="D438" s="1956" t="s">
        <v>353</v>
      </c>
      <c r="E438" s="1956">
        <v>1</v>
      </c>
      <c r="F438" s="1956">
        <v>1</v>
      </c>
      <c r="G438" s="1956">
        <v>0</v>
      </c>
      <c r="H438" s="1956">
        <v>1</v>
      </c>
      <c r="I438" s="2012">
        <v>1</v>
      </c>
      <c r="J438" s="2012">
        <v>1</v>
      </c>
      <c r="L438" s="1996">
        <v>502.39</v>
      </c>
      <c r="N438" s="1996">
        <f t="shared" si="123"/>
        <v>361.75</v>
      </c>
      <c r="O438" s="1996">
        <v>278.18</v>
      </c>
      <c r="P438" s="2076">
        <f t="shared" si="124"/>
        <v>0.76898410504492054</v>
      </c>
      <c r="Q438" s="1996">
        <v>83.57</v>
      </c>
      <c r="R438" s="2076">
        <f t="shared" si="125"/>
        <v>0.23101589495507946</v>
      </c>
      <c r="S438" s="2035">
        <f t="shared" si="126"/>
        <v>3.3427999999999995</v>
      </c>
      <c r="U438" s="1996">
        <f t="shared" si="127"/>
        <v>0</v>
      </c>
      <c r="V438" s="1996">
        <f t="shared" si="128"/>
        <v>0</v>
      </c>
      <c r="W438" s="1996">
        <f t="shared" si="129"/>
        <v>502.39</v>
      </c>
      <c r="X438" s="2000">
        <v>502.39</v>
      </c>
      <c r="Y438" s="2013">
        <v>616324</v>
      </c>
      <c r="Z438" s="2002">
        <v>42569</v>
      </c>
      <c r="AA438" s="2069" t="s">
        <v>104</v>
      </c>
      <c r="AB438" s="2069"/>
      <c r="AH438" s="2090"/>
      <c r="AK438" s="2092"/>
      <c r="AL438" s="2092"/>
    </row>
    <row r="439" spans="1:53" x14ac:dyDescent="0.2">
      <c r="A439" s="2119" t="s">
        <v>1255</v>
      </c>
      <c r="C439" s="1960" t="s">
        <v>1153</v>
      </c>
      <c r="D439" s="1956" t="s">
        <v>353</v>
      </c>
      <c r="E439" s="1956">
        <v>1</v>
      </c>
      <c r="F439" s="1956">
        <v>8</v>
      </c>
      <c r="G439" s="1956">
        <v>4</v>
      </c>
      <c r="H439" s="1956">
        <v>3</v>
      </c>
      <c r="I439" s="2012">
        <v>1</v>
      </c>
      <c r="J439" s="2012">
        <v>1</v>
      </c>
      <c r="L439" s="1996">
        <v>3413.07</v>
      </c>
      <c r="N439" s="1996">
        <f t="shared" si="123"/>
        <v>2469.7200000000003</v>
      </c>
      <c r="O439" s="1996">
        <v>2020.4</v>
      </c>
      <c r="P439" s="2076">
        <f t="shared" si="124"/>
        <v>0.81806844500591158</v>
      </c>
      <c r="Q439" s="1996">
        <v>449.32</v>
      </c>
      <c r="R439" s="2076">
        <f t="shared" si="125"/>
        <v>0.18193155499408839</v>
      </c>
      <c r="S439" s="2035">
        <f t="shared" si="126"/>
        <v>17.972799999999999</v>
      </c>
      <c r="U439" s="1996">
        <f t="shared" si="127"/>
        <v>0</v>
      </c>
      <c r="V439" s="1996">
        <f t="shared" si="128"/>
        <v>0</v>
      </c>
      <c r="W439" s="1996">
        <f t="shared" si="129"/>
        <v>3413.07</v>
      </c>
      <c r="X439" s="2000">
        <v>3413.07</v>
      </c>
      <c r="Y439" s="2013">
        <v>616324</v>
      </c>
      <c r="Z439" s="2002">
        <v>42569</v>
      </c>
      <c r="AA439" s="2069" t="s">
        <v>104</v>
      </c>
      <c r="AB439" s="2069"/>
      <c r="AH439" s="2090"/>
      <c r="AK439" s="2092"/>
      <c r="AL439" s="2092"/>
    </row>
    <row r="440" spans="1:53" x14ac:dyDescent="0.2">
      <c r="A440" s="2119" t="s">
        <v>2159</v>
      </c>
      <c r="C440" s="1960" t="s">
        <v>1154</v>
      </c>
      <c r="D440" s="1956" t="s">
        <v>353</v>
      </c>
      <c r="E440" s="1956">
        <v>1</v>
      </c>
      <c r="F440" s="1956">
        <v>1</v>
      </c>
      <c r="G440" s="1956">
        <v>0</v>
      </c>
      <c r="H440" s="1956">
        <v>1</v>
      </c>
      <c r="I440" s="2012">
        <v>1</v>
      </c>
      <c r="J440" s="2012">
        <v>1</v>
      </c>
      <c r="L440" s="1996">
        <v>502.39</v>
      </c>
      <c r="N440" s="1996">
        <f t="shared" si="123"/>
        <v>361.75</v>
      </c>
      <c r="O440" s="1996">
        <v>278.18</v>
      </c>
      <c r="P440" s="2076">
        <f t="shared" si="124"/>
        <v>0.76898410504492054</v>
      </c>
      <c r="Q440" s="1996">
        <v>83.57</v>
      </c>
      <c r="R440" s="2076">
        <f t="shared" si="125"/>
        <v>0.23101589495507946</v>
      </c>
      <c r="S440" s="2035">
        <f t="shared" si="126"/>
        <v>3.3427999999999995</v>
      </c>
      <c r="U440" s="1996">
        <f t="shared" si="127"/>
        <v>0</v>
      </c>
      <c r="V440" s="1996">
        <f t="shared" si="128"/>
        <v>0</v>
      </c>
      <c r="W440" s="1996">
        <f t="shared" si="129"/>
        <v>502.39</v>
      </c>
      <c r="X440" s="2000">
        <v>502.39</v>
      </c>
      <c r="Y440" s="2013">
        <v>616324</v>
      </c>
      <c r="Z440" s="2002">
        <v>42569</v>
      </c>
      <c r="AA440" s="2069" t="s">
        <v>104</v>
      </c>
      <c r="AB440" s="2069"/>
      <c r="AH440" s="2090"/>
      <c r="AK440" s="2092"/>
      <c r="AL440" s="2092"/>
    </row>
    <row r="441" spans="1:53" x14ac:dyDescent="0.2">
      <c r="A441" s="2089" t="s">
        <v>1150</v>
      </c>
      <c r="C441" s="1955" t="s">
        <v>1155</v>
      </c>
      <c r="D441" s="1956" t="s">
        <v>353</v>
      </c>
      <c r="E441" s="1956">
        <v>1</v>
      </c>
      <c r="F441" s="1961">
        <v>7</v>
      </c>
      <c r="G441" s="1961">
        <v>2</v>
      </c>
      <c r="H441" s="1961">
        <v>3</v>
      </c>
      <c r="I441" s="2012">
        <v>1</v>
      </c>
      <c r="J441" s="2012">
        <v>1</v>
      </c>
      <c r="L441" s="1996">
        <v>3086.35</v>
      </c>
      <c r="N441" s="1996">
        <f t="shared" si="123"/>
        <v>2232.5300000000002</v>
      </c>
      <c r="O441" s="1996">
        <v>1854.22</v>
      </c>
      <c r="P441" s="2076">
        <f t="shared" si="124"/>
        <v>0.83054651001330326</v>
      </c>
      <c r="Q441" s="1996">
        <v>378.31</v>
      </c>
      <c r="R441" s="2076">
        <f t="shared" si="125"/>
        <v>0.16945348998669668</v>
      </c>
      <c r="S441" s="2035">
        <f t="shared" si="126"/>
        <v>15.132400000000001</v>
      </c>
      <c r="U441" s="1996">
        <f t="shared" si="127"/>
        <v>0</v>
      </c>
      <c r="V441" s="1996">
        <f t="shared" si="128"/>
        <v>0</v>
      </c>
      <c r="W441" s="1996">
        <f t="shared" si="129"/>
        <v>3086.35</v>
      </c>
      <c r="X441" s="2000">
        <v>3086.35</v>
      </c>
      <c r="Y441" s="2013">
        <v>616324</v>
      </c>
      <c r="Z441" s="2002">
        <v>42569</v>
      </c>
      <c r="AA441" s="2069" t="s">
        <v>104</v>
      </c>
      <c r="AB441" s="2069"/>
      <c r="AH441" s="2090"/>
      <c r="AK441" s="2092"/>
      <c r="AL441" s="2092"/>
    </row>
    <row r="442" spans="1:53" x14ac:dyDescent="0.2">
      <c r="A442" s="2119" t="s">
        <v>2160</v>
      </c>
      <c r="C442" s="1960" t="s">
        <v>1157</v>
      </c>
      <c r="D442" s="1956" t="s">
        <v>353</v>
      </c>
      <c r="E442" s="1956">
        <v>1</v>
      </c>
      <c r="F442" s="1956">
        <v>1</v>
      </c>
      <c r="G442" s="1956">
        <v>0</v>
      </c>
      <c r="H442" s="1956">
        <v>1</v>
      </c>
      <c r="I442" s="2012">
        <v>1</v>
      </c>
      <c r="J442" s="2012">
        <v>1</v>
      </c>
      <c r="L442" s="1996">
        <v>502.39</v>
      </c>
      <c r="N442" s="1996">
        <f t="shared" si="123"/>
        <v>361.75</v>
      </c>
      <c r="O442" s="1996">
        <v>278.18</v>
      </c>
      <c r="P442" s="2076">
        <f t="shared" si="124"/>
        <v>0.76898410504492054</v>
      </c>
      <c r="Q442" s="1996">
        <v>83.57</v>
      </c>
      <c r="R442" s="2076">
        <f t="shared" si="125"/>
        <v>0.23101589495507946</v>
      </c>
      <c r="S442" s="2035">
        <f t="shared" si="126"/>
        <v>3.3427999999999995</v>
      </c>
      <c r="U442" s="1996">
        <f t="shared" si="127"/>
        <v>0</v>
      </c>
      <c r="V442" s="1996">
        <f t="shared" si="128"/>
        <v>0</v>
      </c>
      <c r="W442" s="1996">
        <f t="shared" si="129"/>
        <v>502.39</v>
      </c>
      <c r="X442" s="2000">
        <v>502.39</v>
      </c>
      <c r="Y442" s="2013">
        <v>616324</v>
      </c>
      <c r="Z442" s="2002">
        <v>42569</v>
      </c>
      <c r="AA442" s="2069" t="s">
        <v>104</v>
      </c>
      <c r="AB442" s="2069"/>
      <c r="AH442" s="2090"/>
      <c r="AK442" s="2092"/>
      <c r="AL442" s="2092"/>
    </row>
    <row r="443" spans="1:53" x14ac:dyDescent="0.2">
      <c r="A443" s="2089" t="s">
        <v>1151</v>
      </c>
      <c r="C443" s="1955" t="s">
        <v>1158</v>
      </c>
      <c r="D443" s="1956" t="s">
        <v>353</v>
      </c>
      <c r="E443" s="1956">
        <v>1</v>
      </c>
      <c r="F443" s="1956">
        <v>12</v>
      </c>
      <c r="G443" s="1956">
        <v>8</v>
      </c>
      <c r="H443" s="1956">
        <v>3</v>
      </c>
      <c r="I443" s="2012">
        <v>1</v>
      </c>
      <c r="J443" s="2012">
        <v>1</v>
      </c>
      <c r="L443" s="1996">
        <v>4321.22</v>
      </c>
      <c r="N443" s="1996">
        <f t="shared" si="123"/>
        <v>3125.0899999999997</v>
      </c>
      <c r="O443" s="1996">
        <v>2484.6999999999998</v>
      </c>
      <c r="P443" s="2076">
        <f t="shared" si="124"/>
        <v>0.79508110166427204</v>
      </c>
      <c r="Q443" s="1996">
        <v>640.39</v>
      </c>
      <c r="R443" s="2076">
        <f t="shared" si="125"/>
        <v>0.20491889833572793</v>
      </c>
      <c r="S443" s="2035">
        <f t="shared" si="126"/>
        <v>25.615600000000001</v>
      </c>
      <c r="U443" s="1996">
        <f t="shared" si="127"/>
        <v>0</v>
      </c>
      <c r="V443" s="1996">
        <f t="shared" si="128"/>
        <v>0</v>
      </c>
      <c r="W443" s="1996">
        <f t="shared" si="129"/>
        <v>4321.22</v>
      </c>
      <c r="X443" s="2000">
        <v>4321.22</v>
      </c>
      <c r="Y443" s="2013">
        <v>616308</v>
      </c>
      <c r="Z443" s="2002">
        <v>42566</v>
      </c>
      <c r="AA443" s="2069" t="s">
        <v>104</v>
      </c>
      <c r="AB443" s="2069"/>
      <c r="AH443" s="2090"/>
      <c r="AK443" s="2092"/>
      <c r="AL443" s="2092"/>
    </row>
    <row r="444" spans="1:53" s="1961" customFormat="1" x14ac:dyDescent="0.2">
      <c r="A444" s="1959"/>
      <c r="B444" s="1960"/>
      <c r="C444" s="1960"/>
      <c r="I444" s="2085"/>
      <c r="J444" s="2085"/>
      <c r="K444" s="2085"/>
      <c r="L444" s="1996"/>
      <c r="M444" s="1996"/>
      <c r="N444" s="1996"/>
      <c r="O444" s="1996"/>
      <c r="P444" s="2076"/>
      <c r="Q444" s="1996"/>
      <c r="R444" s="2076"/>
      <c r="S444" s="2140"/>
      <c r="T444" s="2077"/>
      <c r="U444" s="1996"/>
      <c r="V444" s="1996"/>
      <c r="W444" s="1996">
        <f t="shared" ref="W444:W508" si="130">X444+AC444+AH444+AM444+AO444+AR444</f>
        <v>0</v>
      </c>
      <c r="X444" s="2000"/>
      <c r="Y444" s="2141"/>
      <c r="Z444" s="2142"/>
      <c r="AA444" s="2143"/>
      <c r="AB444" s="2143"/>
      <c r="AC444" s="1996"/>
      <c r="AE444" s="2144"/>
      <c r="AF444" s="2145"/>
      <c r="AG444" s="2145"/>
      <c r="AH444" s="2090"/>
      <c r="AI444" s="2146"/>
      <c r="AJ444" s="2146"/>
      <c r="AK444" s="2147"/>
      <c r="AL444" s="2147"/>
      <c r="AM444" s="1996"/>
      <c r="AP444" s="2145"/>
      <c r="AQ444" s="2145"/>
      <c r="AR444" s="2111"/>
      <c r="AS444" s="2148"/>
      <c r="AT444" s="2148"/>
      <c r="AU444" s="2149"/>
      <c r="AV444" s="2149"/>
      <c r="AW444" s="1996"/>
      <c r="AZ444" s="2145"/>
      <c r="BA444" s="2145"/>
    </row>
    <row r="445" spans="1:53" x14ac:dyDescent="0.2">
      <c r="A445" s="2093">
        <v>2016145</v>
      </c>
      <c r="C445" s="1955" t="s">
        <v>844</v>
      </c>
      <c r="D445" s="1956" t="s">
        <v>318</v>
      </c>
      <c r="E445" s="1956">
        <v>1</v>
      </c>
      <c r="F445" s="1956">
        <v>11</v>
      </c>
      <c r="G445" s="1956">
        <v>9</v>
      </c>
      <c r="H445" s="1956">
        <v>2</v>
      </c>
      <c r="I445" s="2012">
        <v>1</v>
      </c>
      <c r="J445" s="2012">
        <v>1</v>
      </c>
      <c r="K445" s="2012"/>
      <c r="L445" s="1996">
        <v>3419.94</v>
      </c>
      <c r="N445" s="1996">
        <f t="shared" si="115"/>
        <v>2402.65</v>
      </c>
      <c r="O445" s="1996">
        <v>1873.52</v>
      </c>
      <c r="P445" s="2076">
        <f t="shared" si="117"/>
        <v>0.77977233471375351</v>
      </c>
      <c r="Q445" s="1996">
        <v>529.13</v>
      </c>
      <c r="R445" s="2076">
        <f t="shared" si="118"/>
        <v>0.22022766528624643</v>
      </c>
      <c r="S445" s="2035">
        <f t="shared" si="121"/>
        <v>21.165199999999999</v>
      </c>
      <c r="U445" s="1996">
        <f t="shared" si="122"/>
        <v>0</v>
      </c>
      <c r="V445" s="1996">
        <f t="shared" si="120"/>
        <v>0</v>
      </c>
      <c r="W445" s="1996">
        <f t="shared" si="130"/>
        <v>3419.94</v>
      </c>
      <c r="X445" s="2000">
        <v>3419.94</v>
      </c>
      <c r="Y445" s="2013">
        <v>616200</v>
      </c>
      <c r="Z445" s="2002">
        <v>42503</v>
      </c>
      <c r="AA445" s="2069" t="s">
        <v>104</v>
      </c>
      <c r="AB445" s="2069"/>
      <c r="AH445" s="2090"/>
      <c r="AK445" s="2092"/>
      <c r="AL445" s="2092"/>
    </row>
    <row r="446" spans="1:53" x14ac:dyDescent="0.2">
      <c r="A446" s="2093">
        <v>2016146</v>
      </c>
      <c r="C446" s="1955" t="s">
        <v>845</v>
      </c>
      <c r="D446" s="1956" t="s">
        <v>318</v>
      </c>
      <c r="E446" s="1956">
        <v>1</v>
      </c>
      <c r="F446" s="1956">
        <v>7</v>
      </c>
      <c r="G446" s="1956">
        <v>5</v>
      </c>
      <c r="H446" s="1956">
        <v>3</v>
      </c>
      <c r="I446" s="2012">
        <v>1</v>
      </c>
      <c r="J446" s="2012">
        <v>1</v>
      </c>
      <c r="K446" s="2012"/>
      <c r="L446" s="1996">
        <v>2592.11</v>
      </c>
      <c r="N446" s="1996">
        <f t="shared" si="115"/>
        <v>1816.5900000000001</v>
      </c>
      <c r="O446" s="1996">
        <v>1431.23</v>
      </c>
      <c r="P446" s="2076">
        <f t="shared" si="117"/>
        <v>0.78786627692544819</v>
      </c>
      <c r="Q446" s="1996">
        <v>385.36</v>
      </c>
      <c r="R446" s="2076">
        <f t="shared" si="118"/>
        <v>0.21213372307455175</v>
      </c>
      <c r="S446" s="2035">
        <f t="shared" si="121"/>
        <v>15.414400000000001</v>
      </c>
      <c r="U446" s="1996">
        <f t="shared" si="122"/>
        <v>0</v>
      </c>
      <c r="V446" s="1996">
        <f t="shared" si="120"/>
        <v>0</v>
      </c>
      <c r="W446" s="1996">
        <f t="shared" si="130"/>
        <v>2592.11</v>
      </c>
      <c r="X446" s="2000">
        <v>2592.11</v>
      </c>
      <c r="Y446" s="2013">
        <v>616201</v>
      </c>
      <c r="Z446" s="2002">
        <v>42503</v>
      </c>
      <c r="AA446" s="2069" t="s">
        <v>104</v>
      </c>
      <c r="AB446" s="2069"/>
      <c r="AH446" s="2090"/>
      <c r="AK446" s="2092"/>
      <c r="AL446" s="2092"/>
    </row>
    <row r="447" spans="1:53" x14ac:dyDescent="0.2">
      <c r="A447" s="2093">
        <v>2016147</v>
      </c>
      <c r="C447" s="1955" t="s">
        <v>850</v>
      </c>
      <c r="D447" s="1956" t="s">
        <v>318</v>
      </c>
      <c r="E447" s="1956">
        <v>1</v>
      </c>
      <c r="F447" s="1956">
        <v>9</v>
      </c>
      <c r="G447" s="1956">
        <v>7</v>
      </c>
      <c r="H447" s="1956">
        <v>3</v>
      </c>
      <c r="I447" s="2012">
        <v>1</v>
      </c>
      <c r="J447" s="2012">
        <v>1</v>
      </c>
      <c r="K447" s="2012"/>
      <c r="L447" s="1996">
        <v>2864.1</v>
      </c>
      <c r="N447" s="1996">
        <f t="shared" si="115"/>
        <v>2060.39</v>
      </c>
      <c r="O447" s="1996">
        <v>1568.54</v>
      </c>
      <c r="P447" s="2076">
        <f t="shared" si="117"/>
        <v>0.76128305806182328</v>
      </c>
      <c r="Q447" s="1996">
        <v>491.85</v>
      </c>
      <c r="R447" s="2076">
        <f t="shared" si="118"/>
        <v>0.23871694193817677</v>
      </c>
      <c r="S447" s="2035">
        <f t="shared" si="121"/>
        <v>19.673999999999999</v>
      </c>
      <c r="U447" s="1996">
        <f t="shared" si="122"/>
        <v>0</v>
      </c>
      <c r="V447" s="1996">
        <f t="shared" si="120"/>
        <v>0</v>
      </c>
      <c r="W447" s="1996">
        <f t="shared" si="130"/>
        <v>2864.1</v>
      </c>
      <c r="X447" s="2000">
        <v>2864.1</v>
      </c>
      <c r="Y447" s="2013">
        <v>616202</v>
      </c>
      <c r="Z447" s="2002">
        <v>42503</v>
      </c>
      <c r="AA447" s="2069" t="s">
        <v>104</v>
      </c>
      <c r="AB447" s="2069"/>
      <c r="AH447" s="2090"/>
      <c r="AK447" s="2092"/>
      <c r="AL447" s="2092"/>
    </row>
    <row r="448" spans="1:53" x14ac:dyDescent="0.2">
      <c r="A448" s="2093">
        <v>2016148</v>
      </c>
      <c r="C448" s="1955" t="s">
        <v>852</v>
      </c>
      <c r="D448" s="1956" t="s">
        <v>318</v>
      </c>
      <c r="E448" s="1956">
        <v>1</v>
      </c>
      <c r="F448" s="1956">
        <v>8</v>
      </c>
      <c r="G448" s="1956">
        <v>6</v>
      </c>
      <c r="H448" s="1956">
        <v>3</v>
      </c>
      <c r="I448" s="2012">
        <v>1</v>
      </c>
      <c r="J448" s="2012">
        <v>1</v>
      </c>
      <c r="K448" s="2012"/>
      <c r="L448" s="1996">
        <v>2515.63</v>
      </c>
      <c r="N448" s="1996">
        <f t="shared" si="115"/>
        <v>1766.79</v>
      </c>
      <c r="O448" s="1996">
        <v>1324.62</v>
      </c>
      <c r="P448" s="2076">
        <f t="shared" si="117"/>
        <v>0.74973256583974324</v>
      </c>
      <c r="Q448" s="1996">
        <v>442.17</v>
      </c>
      <c r="R448" s="2076">
        <f t="shared" si="118"/>
        <v>0.25026743416025676</v>
      </c>
      <c r="S448" s="2035">
        <f t="shared" si="121"/>
        <v>17.686800000000002</v>
      </c>
      <c r="U448" s="1996">
        <f t="shared" si="122"/>
        <v>0</v>
      </c>
      <c r="V448" s="1996">
        <f t="shared" si="120"/>
        <v>0</v>
      </c>
      <c r="W448" s="1996">
        <f t="shared" si="130"/>
        <v>2515.63</v>
      </c>
      <c r="X448" s="2000">
        <v>2515.63</v>
      </c>
      <c r="Y448" s="2013">
        <v>616203</v>
      </c>
      <c r="Z448" s="2002">
        <v>42503</v>
      </c>
      <c r="AA448" s="2069" t="s">
        <v>104</v>
      </c>
      <c r="AB448" s="2069"/>
      <c r="AH448" s="2090"/>
      <c r="AK448" s="2092"/>
      <c r="AL448" s="2092"/>
    </row>
    <row r="449" spans="1:28" s="1956" customFormat="1" x14ac:dyDescent="0.2">
      <c r="A449" s="2093">
        <v>2016149</v>
      </c>
      <c r="B449" s="1955"/>
      <c r="C449" s="1955" t="s">
        <v>853</v>
      </c>
      <c r="D449" s="1956" t="s">
        <v>318</v>
      </c>
      <c r="E449" s="1956">
        <v>1</v>
      </c>
      <c r="F449" s="1956">
        <v>12</v>
      </c>
      <c r="G449" s="1956">
        <v>10</v>
      </c>
      <c r="H449" s="1956">
        <v>2</v>
      </c>
      <c r="I449" s="2012">
        <v>1</v>
      </c>
      <c r="J449" s="2012">
        <v>1</v>
      </c>
      <c r="K449" s="2012"/>
      <c r="L449" s="1996">
        <v>3641.93</v>
      </c>
      <c r="M449" s="1996"/>
      <c r="N449" s="1996">
        <f t="shared" si="115"/>
        <v>2510.62</v>
      </c>
      <c r="O449" s="1996">
        <v>1945.37</v>
      </c>
      <c r="P449" s="2076">
        <f t="shared" si="117"/>
        <v>0.77485640997044558</v>
      </c>
      <c r="Q449" s="1996">
        <v>565.25</v>
      </c>
      <c r="R449" s="2076">
        <f t="shared" si="118"/>
        <v>0.22514359002955447</v>
      </c>
      <c r="S449" s="2035">
        <f t="shared" si="121"/>
        <v>22.61</v>
      </c>
      <c r="T449" s="2036"/>
      <c r="U449" s="1996">
        <f t="shared" si="122"/>
        <v>0</v>
      </c>
      <c r="V449" s="1996">
        <f t="shared" si="120"/>
        <v>0</v>
      </c>
      <c r="W449" s="1996">
        <f t="shared" si="130"/>
        <v>3641.93</v>
      </c>
      <c r="X449" s="2000">
        <v>3641.93</v>
      </c>
      <c r="Y449" s="2013">
        <v>616204</v>
      </c>
      <c r="Z449" s="2002">
        <v>42503</v>
      </c>
      <c r="AA449" s="2069" t="s">
        <v>104</v>
      </c>
      <c r="AB449" s="2086"/>
    </row>
    <row r="450" spans="1:28" s="1956" customFormat="1" x14ac:dyDescent="0.2">
      <c r="A450" s="2093">
        <v>2016150</v>
      </c>
      <c r="B450" s="1955"/>
      <c r="C450" s="1955" t="s">
        <v>854</v>
      </c>
      <c r="D450" s="1956" t="s">
        <v>855</v>
      </c>
      <c r="E450" s="1956">
        <v>0</v>
      </c>
      <c r="F450" s="1956">
        <v>0</v>
      </c>
      <c r="G450" s="1956">
        <v>0</v>
      </c>
      <c r="H450" s="1956">
        <v>0</v>
      </c>
      <c r="I450" s="2012">
        <v>1</v>
      </c>
      <c r="J450" s="2012">
        <v>1</v>
      </c>
      <c r="K450" s="2012"/>
      <c r="L450" s="1996">
        <v>351</v>
      </c>
      <c r="M450" s="1996"/>
      <c r="N450" s="1996">
        <f t="shared" si="115"/>
        <v>175.5</v>
      </c>
      <c r="O450" s="1996">
        <v>175.5</v>
      </c>
      <c r="P450" s="2076">
        <f t="shared" si="117"/>
        <v>1</v>
      </c>
      <c r="Q450" s="1996">
        <v>0</v>
      </c>
      <c r="R450" s="2076">
        <f t="shared" si="118"/>
        <v>0</v>
      </c>
      <c r="S450" s="2035">
        <f t="shared" si="121"/>
        <v>0</v>
      </c>
      <c r="T450" s="2036"/>
      <c r="U450" s="1996">
        <f t="shared" si="122"/>
        <v>0</v>
      </c>
      <c r="V450" s="1996">
        <f t="shared" si="120"/>
        <v>0</v>
      </c>
      <c r="W450" s="1996">
        <f t="shared" si="130"/>
        <v>351</v>
      </c>
      <c r="X450" s="2000">
        <v>351</v>
      </c>
      <c r="Y450" s="2013">
        <v>616207</v>
      </c>
      <c r="Z450" s="2002">
        <v>42503</v>
      </c>
      <c r="AA450" s="2069" t="s">
        <v>104</v>
      </c>
      <c r="AB450" s="2086"/>
    </row>
    <row r="451" spans="1:28" s="1956" customFormat="1" x14ac:dyDescent="0.2">
      <c r="A451" s="2093">
        <v>2016153</v>
      </c>
      <c r="B451" s="1955"/>
      <c r="C451" s="1955" t="s">
        <v>916</v>
      </c>
      <c r="D451" s="1956" t="s">
        <v>202</v>
      </c>
      <c r="E451" s="1956">
        <v>0</v>
      </c>
      <c r="F451" s="1956">
        <v>0</v>
      </c>
      <c r="G451" s="1956">
        <v>0</v>
      </c>
      <c r="H451" s="1956">
        <v>0</v>
      </c>
      <c r="I451" s="2012">
        <v>1</v>
      </c>
      <c r="J451" s="2012">
        <v>1</v>
      </c>
      <c r="K451" s="2012"/>
      <c r="L451" s="1996">
        <v>444</v>
      </c>
      <c r="M451" s="1996"/>
      <c r="N451" s="1996">
        <f t="shared" ref="N451:N516" si="131">O451+Q451</f>
        <v>375</v>
      </c>
      <c r="O451" s="1996">
        <v>375</v>
      </c>
      <c r="P451" s="2076">
        <f t="shared" si="117"/>
        <v>1</v>
      </c>
      <c r="Q451" s="1996">
        <v>0</v>
      </c>
      <c r="R451" s="2076">
        <f t="shared" si="118"/>
        <v>0</v>
      </c>
      <c r="S451" s="2035">
        <f t="shared" si="121"/>
        <v>0</v>
      </c>
      <c r="T451" s="2036"/>
      <c r="U451" s="1996">
        <f t="shared" si="122"/>
        <v>0</v>
      </c>
      <c r="V451" s="1996">
        <f t="shared" si="120"/>
        <v>0</v>
      </c>
      <c r="W451" s="1996">
        <f t="shared" si="130"/>
        <v>444</v>
      </c>
      <c r="X451" s="2000">
        <v>444</v>
      </c>
      <c r="Y451" s="2013">
        <v>616170</v>
      </c>
      <c r="Z451" s="2002">
        <v>42493</v>
      </c>
      <c r="AA451" s="2069" t="s">
        <v>104</v>
      </c>
      <c r="AB451" s="2086"/>
    </row>
    <row r="452" spans="1:28" s="1956" customFormat="1" x14ac:dyDescent="0.2">
      <c r="A452" s="2093">
        <v>2016154</v>
      </c>
      <c r="B452" s="1955"/>
      <c r="C452" s="1955" t="s">
        <v>1013</v>
      </c>
      <c r="D452" s="1956" t="s">
        <v>861</v>
      </c>
      <c r="E452" s="1956">
        <v>0</v>
      </c>
      <c r="F452" s="1956">
        <v>0</v>
      </c>
      <c r="G452" s="1956">
        <v>0</v>
      </c>
      <c r="H452" s="1956">
        <v>0</v>
      </c>
      <c r="I452" s="2012">
        <v>1</v>
      </c>
      <c r="J452" s="2012">
        <v>1</v>
      </c>
      <c r="K452" s="2012"/>
      <c r="L452" s="1996">
        <v>90</v>
      </c>
      <c r="M452" s="1996"/>
      <c r="N452" s="1996">
        <f t="shared" si="131"/>
        <v>59.76</v>
      </c>
      <c r="O452" s="1996">
        <v>59.76</v>
      </c>
      <c r="P452" s="2076">
        <f t="shared" si="117"/>
        <v>1</v>
      </c>
      <c r="Q452" s="1996">
        <v>0</v>
      </c>
      <c r="R452" s="2076">
        <f t="shared" si="118"/>
        <v>0</v>
      </c>
      <c r="S452" s="2035">
        <f t="shared" si="121"/>
        <v>0</v>
      </c>
      <c r="T452" s="2036"/>
      <c r="U452" s="1996">
        <f t="shared" si="122"/>
        <v>0</v>
      </c>
      <c r="V452" s="1996">
        <f t="shared" si="120"/>
        <v>0</v>
      </c>
      <c r="W452" s="1996">
        <f>X452+AC452+AH452+AM452+AO452+AR452</f>
        <v>90</v>
      </c>
      <c r="X452" s="2000">
        <v>90</v>
      </c>
      <c r="Y452" s="2013">
        <v>616258</v>
      </c>
      <c r="Z452" s="2002">
        <v>42541</v>
      </c>
      <c r="AA452" s="2069" t="s">
        <v>104</v>
      </c>
      <c r="AB452" s="2086"/>
    </row>
    <row r="453" spans="1:28" s="1956" customFormat="1" x14ac:dyDescent="0.2">
      <c r="A453" s="2093">
        <v>2016155</v>
      </c>
      <c r="B453" s="1955"/>
      <c r="C453" s="1955">
        <v>574216</v>
      </c>
      <c r="D453" s="1956" t="s">
        <v>26</v>
      </c>
      <c r="E453" s="1956">
        <v>1</v>
      </c>
      <c r="F453" s="1956">
        <v>10</v>
      </c>
      <c r="G453" s="1956">
        <v>7</v>
      </c>
      <c r="H453" s="1956">
        <v>3</v>
      </c>
      <c r="I453" s="2012">
        <v>1</v>
      </c>
      <c r="J453" s="2012">
        <v>1</v>
      </c>
      <c r="K453" s="2012"/>
      <c r="L453" s="1996">
        <v>3219</v>
      </c>
      <c r="M453" s="1996"/>
      <c r="N453" s="1996">
        <f t="shared" si="131"/>
        <v>2107.79</v>
      </c>
      <c r="O453" s="1996">
        <v>1621.96</v>
      </c>
      <c r="P453" s="2076">
        <f t="shared" si="117"/>
        <v>0.76950739874465679</v>
      </c>
      <c r="Q453" s="1996">
        <v>485.83</v>
      </c>
      <c r="R453" s="2076">
        <f t="shared" si="118"/>
        <v>0.23049260125534327</v>
      </c>
      <c r="S453" s="2035">
        <f t="shared" si="121"/>
        <v>19.433199999999999</v>
      </c>
      <c r="T453" s="2036"/>
      <c r="U453" s="1996">
        <f t="shared" si="122"/>
        <v>0</v>
      </c>
      <c r="V453" s="1996">
        <f t="shared" si="120"/>
        <v>0</v>
      </c>
      <c r="W453" s="1996">
        <f t="shared" si="130"/>
        <v>3219</v>
      </c>
      <c r="X453" s="2000">
        <v>3219</v>
      </c>
      <c r="Y453" s="2013">
        <v>616163</v>
      </c>
      <c r="Z453" s="2002">
        <v>42493</v>
      </c>
      <c r="AA453" s="2069" t="s">
        <v>104</v>
      </c>
      <c r="AB453" s="2086"/>
    </row>
    <row r="454" spans="1:28" s="1956" customFormat="1" x14ac:dyDescent="0.2">
      <c r="A454" s="2093" t="s">
        <v>1003</v>
      </c>
      <c r="B454" s="1955"/>
      <c r="C454" s="1955" t="s">
        <v>864</v>
      </c>
      <c r="D454" s="1956" t="s">
        <v>26</v>
      </c>
      <c r="E454" s="1956">
        <v>1</v>
      </c>
      <c r="F454" s="1956">
        <v>8</v>
      </c>
      <c r="G454" s="1956">
        <v>5</v>
      </c>
      <c r="H454" s="1956">
        <v>2</v>
      </c>
      <c r="I454" s="2012">
        <v>1</v>
      </c>
      <c r="J454" s="2012">
        <v>1</v>
      </c>
      <c r="K454" s="2012"/>
      <c r="L454" s="1996">
        <v>5374</v>
      </c>
      <c r="M454" s="1996"/>
      <c r="N454" s="1996">
        <f t="shared" si="131"/>
        <v>3678.83</v>
      </c>
      <c r="O454" s="1996">
        <v>3103.83</v>
      </c>
      <c r="P454" s="2076">
        <f t="shared" si="117"/>
        <v>0.84370030689104958</v>
      </c>
      <c r="Q454" s="1996">
        <v>575</v>
      </c>
      <c r="R454" s="2076">
        <f t="shared" si="118"/>
        <v>0.15629969310895039</v>
      </c>
      <c r="S454" s="2035">
        <f t="shared" si="121"/>
        <v>23</v>
      </c>
      <c r="T454" s="2036"/>
      <c r="U454" s="1996">
        <f t="shared" si="122"/>
        <v>0</v>
      </c>
      <c r="V454" s="1996">
        <f t="shared" si="120"/>
        <v>0</v>
      </c>
      <c r="W454" s="1996">
        <f t="shared" si="130"/>
        <v>5374</v>
      </c>
      <c r="X454" s="2000">
        <v>5374</v>
      </c>
      <c r="Y454" s="2013">
        <v>616164</v>
      </c>
      <c r="Z454" s="2002">
        <v>42493</v>
      </c>
      <c r="AA454" s="2069" t="s">
        <v>104</v>
      </c>
      <c r="AB454" s="2086"/>
    </row>
    <row r="455" spans="1:28" s="1956" customFormat="1" x14ac:dyDescent="0.2">
      <c r="A455" s="2093">
        <v>2016157</v>
      </c>
      <c r="B455" s="1955"/>
      <c r="C455" s="1955" t="s">
        <v>865</v>
      </c>
      <c r="D455" s="1956" t="s">
        <v>26</v>
      </c>
      <c r="E455" s="1956">
        <v>5</v>
      </c>
      <c r="F455" s="1956">
        <v>30</v>
      </c>
      <c r="G455" s="1956">
        <v>25</v>
      </c>
      <c r="H455" s="1956">
        <v>5</v>
      </c>
      <c r="I455" s="2012">
        <v>1</v>
      </c>
      <c r="J455" s="2012">
        <v>1</v>
      </c>
      <c r="K455" s="2012"/>
      <c r="L455" s="1996">
        <v>6590</v>
      </c>
      <c r="M455" s="1996">
        <v>7243.6</v>
      </c>
      <c r="N455" s="1996">
        <f t="shared" si="131"/>
        <v>4925.5200000000004</v>
      </c>
      <c r="O455" s="1996">
        <v>3658.02</v>
      </c>
      <c r="P455" s="2076">
        <f t="shared" si="117"/>
        <v>0.74266676411830623</v>
      </c>
      <c r="Q455" s="1996">
        <v>1267.5</v>
      </c>
      <c r="R455" s="2076">
        <f t="shared" si="118"/>
        <v>0.25733323588169371</v>
      </c>
      <c r="S455" s="2035">
        <f t="shared" si="121"/>
        <v>50.7</v>
      </c>
      <c r="T455" s="2036"/>
      <c r="U455" s="1996">
        <f t="shared" si="122"/>
        <v>0</v>
      </c>
      <c r="V455" s="1996">
        <f t="shared" si="120"/>
        <v>0</v>
      </c>
      <c r="W455" s="1996">
        <f t="shared" si="130"/>
        <v>6590</v>
      </c>
      <c r="X455" s="2000">
        <v>6590</v>
      </c>
      <c r="Y455" s="2013">
        <v>616208</v>
      </c>
      <c r="Z455" s="2002">
        <v>42510</v>
      </c>
      <c r="AA455" s="2069"/>
      <c r="AB455" s="2086"/>
    </row>
    <row r="456" spans="1:28" s="1956" customFormat="1" x14ac:dyDescent="0.2">
      <c r="A456" s="2093">
        <v>2016158</v>
      </c>
      <c r="B456" s="1955"/>
      <c r="C456" s="1955" t="s">
        <v>876</v>
      </c>
      <c r="D456" s="1956" t="s">
        <v>26</v>
      </c>
      <c r="E456" s="1956">
        <v>0</v>
      </c>
      <c r="F456" s="1956">
        <v>1</v>
      </c>
      <c r="G456" s="1956">
        <v>0</v>
      </c>
      <c r="H456" s="1956">
        <v>1</v>
      </c>
      <c r="I456" s="2012">
        <v>1</v>
      </c>
      <c r="J456" s="2012">
        <v>1</v>
      </c>
      <c r="K456" s="2012"/>
      <c r="L456" s="1996">
        <v>450</v>
      </c>
      <c r="M456" s="1996"/>
      <c r="N456" s="1996">
        <f t="shared" si="131"/>
        <v>0</v>
      </c>
      <c r="O456" s="1996">
        <v>0</v>
      </c>
      <c r="P456" s="2076" t="str">
        <f t="shared" si="117"/>
        <v/>
      </c>
      <c r="Q456" s="1996">
        <v>0</v>
      </c>
      <c r="R456" s="2076" t="str">
        <f t="shared" si="118"/>
        <v/>
      </c>
      <c r="S456" s="2035">
        <f t="shared" si="121"/>
        <v>0</v>
      </c>
      <c r="T456" s="2036"/>
      <c r="U456" s="1996">
        <f t="shared" si="122"/>
        <v>0</v>
      </c>
      <c r="V456" s="1996">
        <f t="shared" si="120"/>
        <v>0</v>
      </c>
      <c r="W456" s="1996">
        <f t="shared" si="130"/>
        <v>450</v>
      </c>
      <c r="X456" s="2000">
        <v>450</v>
      </c>
      <c r="Y456" s="2013">
        <v>616172</v>
      </c>
      <c r="Z456" s="2002">
        <v>42503</v>
      </c>
      <c r="AA456" s="2069" t="s">
        <v>104</v>
      </c>
      <c r="AB456" s="2086"/>
    </row>
    <row r="457" spans="1:28" s="1956" customFormat="1" x14ac:dyDescent="0.2">
      <c r="A457" s="2093">
        <v>2016159</v>
      </c>
      <c r="B457" s="1955"/>
      <c r="C457" s="1955">
        <v>590616</v>
      </c>
      <c r="D457" s="1956" t="s">
        <v>26</v>
      </c>
      <c r="E457" s="1956">
        <v>1</v>
      </c>
      <c r="F457" s="1956">
        <v>6</v>
      </c>
      <c r="G457" s="1956">
        <v>4</v>
      </c>
      <c r="H457" s="1956">
        <v>3</v>
      </c>
      <c r="I457" s="2012">
        <v>1</v>
      </c>
      <c r="J457" s="2012">
        <v>1</v>
      </c>
      <c r="K457" s="2012"/>
      <c r="L457" s="1996">
        <v>2078</v>
      </c>
      <c r="M457" s="1996"/>
      <c r="N457" s="1996">
        <f t="shared" si="131"/>
        <v>1329.6499999999999</v>
      </c>
      <c r="O457" s="1996">
        <v>1035.07</v>
      </c>
      <c r="P457" s="2076">
        <f t="shared" si="117"/>
        <v>0.77845297634715904</v>
      </c>
      <c r="Q457" s="1996">
        <v>294.58</v>
      </c>
      <c r="R457" s="2076">
        <f t="shared" si="118"/>
        <v>0.22154702365284099</v>
      </c>
      <c r="S457" s="2035">
        <f t="shared" si="121"/>
        <v>11.783199999999999</v>
      </c>
      <c r="T457" s="2036"/>
      <c r="U457" s="1996">
        <f t="shared" si="122"/>
        <v>0</v>
      </c>
      <c r="V457" s="1996">
        <f t="shared" si="120"/>
        <v>0</v>
      </c>
      <c r="W457" s="1996">
        <f t="shared" si="130"/>
        <v>2078</v>
      </c>
      <c r="X457" s="2000">
        <v>2078</v>
      </c>
      <c r="Y457" s="2013">
        <v>616165</v>
      </c>
      <c r="Z457" s="2002">
        <v>42493</v>
      </c>
      <c r="AA457" s="2069" t="s">
        <v>104</v>
      </c>
      <c r="AB457" s="2086"/>
    </row>
    <row r="458" spans="1:28" s="1956" customFormat="1" x14ac:dyDescent="0.2">
      <c r="A458" s="2089">
        <v>2016160</v>
      </c>
      <c r="B458" s="1955"/>
      <c r="C458" s="1955" t="s">
        <v>877</v>
      </c>
      <c r="D458" s="1956" t="s">
        <v>26</v>
      </c>
      <c r="E458" s="1956">
        <v>0</v>
      </c>
      <c r="F458" s="1956">
        <v>0</v>
      </c>
      <c r="G458" s="1956">
        <v>0</v>
      </c>
      <c r="H458" s="1956">
        <v>0</v>
      </c>
      <c r="I458" s="2012">
        <v>1</v>
      </c>
      <c r="J458" s="2012">
        <v>1</v>
      </c>
      <c r="K458" s="2012"/>
      <c r="L458" s="1996">
        <v>125.44</v>
      </c>
      <c r="M458" s="1996"/>
      <c r="N458" s="1996">
        <f t="shared" si="131"/>
        <v>62.72</v>
      </c>
      <c r="O458" s="1996">
        <v>62.72</v>
      </c>
      <c r="P458" s="2076">
        <f t="shared" si="117"/>
        <v>1</v>
      </c>
      <c r="Q458" s="1996">
        <v>0</v>
      </c>
      <c r="R458" s="2076">
        <f t="shared" si="118"/>
        <v>0</v>
      </c>
      <c r="S458" s="2035">
        <f t="shared" si="121"/>
        <v>0</v>
      </c>
      <c r="T458" s="2036"/>
      <c r="U458" s="1996">
        <f t="shared" si="122"/>
        <v>0</v>
      </c>
      <c r="V458" s="1996">
        <f t="shared" si="120"/>
        <v>0</v>
      </c>
      <c r="W458" s="1996">
        <f t="shared" si="130"/>
        <v>125.44</v>
      </c>
      <c r="X458" s="2000">
        <v>125.44</v>
      </c>
      <c r="Y458" s="2013">
        <v>616350</v>
      </c>
      <c r="Z458" s="2002">
        <v>42608</v>
      </c>
      <c r="AA458" s="2069" t="s">
        <v>104</v>
      </c>
      <c r="AB458" s="2086"/>
    </row>
    <row r="459" spans="1:28" s="1956" customFormat="1" x14ac:dyDescent="0.2">
      <c r="A459" s="2089">
        <v>2016161</v>
      </c>
      <c r="B459" s="1955"/>
      <c r="C459" s="1955" t="s">
        <v>879</v>
      </c>
      <c r="D459" s="1956" t="s">
        <v>26</v>
      </c>
      <c r="E459" s="1956">
        <v>0</v>
      </c>
      <c r="F459" s="1956">
        <v>0</v>
      </c>
      <c r="G459" s="1956">
        <v>0</v>
      </c>
      <c r="H459" s="1956">
        <v>0</v>
      </c>
      <c r="I459" s="2012">
        <v>1</v>
      </c>
      <c r="J459" s="2012">
        <v>1</v>
      </c>
      <c r="K459" s="2012"/>
      <c r="L459" s="1996">
        <v>360</v>
      </c>
      <c r="M459" s="1996"/>
      <c r="N459" s="1996">
        <f t="shared" si="131"/>
        <v>180</v>
      </c>
      <c r="O459" s="1996">
        <v>180</v>
      </c>
      <c r="P459" s="2076">
        <f t="shared" si="117"/>
        <v>1</v>
      </c>
      <c r="Q459" s="1996">
        <v>0</v>
      </c>
      <c r="R459" s="2076">
        <f t="shared" si="118"/>
        <v>0</v>
      </c>
      <c r="S459" s="2035">
        <f t="shared" si="121"/>
        <v>0</v>
      </c>
      <c r="T459" s="2036"/>
      <c r="U459" s="1996">
        <f t="shared" si="122"/>
        <v>0</v>
      </c>
      <c r="V459" s="1996">
        <f t="shared" si="120"/>
        <v>0</v>
      </c>
      <c r="W459" s="1996">
        <f t="shared" si="130"/>
        <v>360</v>
      </c>
      <c r="X459" s="2000">
        <v>360</v>
      </c>
      <c r="Y459" s="2013">
        <v>616350</v>
      </c>
      <c r="Z459" s="2002">
        <v>42608</v>
      </c>
      <c r="AA459" s="2069" t="s">
        <v>104</v>
      </c>
      <c r="AB459" s="2086"/>
    </row>
    <row r="460" spans="1:28" s="1956" customFormat="1" x14ac:dyDescent="0.2">
      <c r="A460" s="2089">
        <v>2016162</v>
      </c>
      <c r="B460" s="1955"/>
      <c r="C460" s="1955" t="s">
        <v>886</v>
      </c>
      <c r="D460" s="1956" t="s">
        <v>474</v>
      </c>
      <c r="E460" s="1956">
        <v>1</v>
      </c>
      <c r="F460" s="1956">
        <v>8</v>
      </c>
      <c r="G460" s="1956">
        <v>5</v>
      </c>
      <c r="H460" s="1956">
        <v>3</v>
      </c>
      <c r="I460" s="2012">
        <v>1</v>
      </c>
      <c r="J460" s="2012">
        <v>1</v>
      </c>
      <c r="K460" s="2012" t="s">
        <v>1089</v>
      </c>
      <c r="L460" s="1996">
        <v>2550.71</v>
      </c>
      <c r="M460" s="1996">
        <v>2550.71</v>
      </c>
      <c r="N460" s="1996">
        <f t="shared" si="131"/>
        <v>1681.31</v>
      </c>
      <c r="O460" s="1996">
        <v>1278.3</v>
      </c>
      <c r="P460" s="2076">
        <f t="shared" si="117"/>
        <v>0.76030000416342014</v>
      </c>
      <c r="Q460" s="1996">
        <v>403.01</v>
      </c>
      <c r="R460" s="2076">
        <f t="shared" si="118"/>
        <v>0.2396999958365798</v>
      </c>
      <c r="S460" s="2035">
        <f t="shared" si="121"/>
        <v>16.1204</v>
      </c>
      <c r="T460" s="2036"/>
      <c r="U460" s="1996">
        <f t="shared" si="122"/>
        <v>0</v>
      </c>
      <c r="V460" s="1996">
        <f t="shared" si="120"/>
        <v>0</v>
      </c>
      <c r="W460" s="1996">
        <f>X460+AC460+AH460+AM460+AO460+AR460</f>
        <v>2550.71</v>
      </c>
      <c r="X460" s="2000">
        <v>2550.71</v>
      </c>
      <c r="Y460" s="2013">
        <v>616254</v>
      </c>
      <c r="Z460" s="2002">
        <v>42538</v>
      </c>
      <c r="AA460" s="2069" t="s">
        <v>104</v>
      </c>
      <c r="AB460" s="2086"/>
    </row>
    <row r="461" spans="1:28" s="1956" customFormat="1" x14ac:dyDescent="0.2">
      <c r="A461" s="2093">
        <v>2016163</v>
      </c>
      <c r="B461" s="1955"/>
      <c r="C461" s="1955">
        <v>587416</v>
      </c>
      <c r="D461" s="1956" t="s">
        <v>26</v>
      </c>
      <c r="E461" s="1956">
        <v>1</v>
      </c>
      <c r="F461" s="1956">
        <v>13</v>
      </c>
      <c r="G461" s="1956">
        <v>8</v>
      </c>
      <c r="H461" s="1956">
        <v>4</v>
      </c>
      <c r="I461" s="2012">
        <v>1</v>
      </c>
      <c r="J461" s="2012">
        <v>1</v>
      </c>
      <c r="K461" s="2012"/>
      <c r="L461" s="1996">
        <v>3505</v>
      </c>
      <c r="M461" s="1996"/>
      <c r="N461" s="1996">
        <f t="shared" si="131"/>
        <v>2412.63</v>
      </c>
      <c r="O461" s="1996">
        <v>1885.96</v>
      </c>
      <c r="P461" s="2076">
        <f t="shared" si="117"/>
        <v>0.78170295486668073</v>
      </c>
      <c r="Q461" s="1996">
        <v>526.66999999999996</v>
      </c>
      <c r="R461" s="2076">
        <f t="shared" si="118"/>
        <v>0.21829704513331921</v>
      </c>
      <c r="S461" s="2035">
        <f t="shared" si="121"/>
        <v>21.066799999999997</v>
      </c>
      <c r="T461" s="2036"/>
      <c r="U461" s="1996">
        <f t="shared" si="122"/>
        <v>0</v>
      </c>
      <c r="V461" s="1996">
        <f t="shared" si="120"/>
        <v>0</v>
      </c>
      <c r="W461" s="1996">
        <f t="shared" si="130"/>
        <v>3505</v>
      </c>
      <c r="X461" s="2000">
        <v>3505</v>
      </c>
      <c r="Y461" s="2013">
        <v>616166</v>
      </c>
      <c r="Z461" s="2002">
        <v>42493</v>
      </c>
      <c r="AA461" s="2069" t="s">
        <v>104</v>
      </c>
      <c r="AB461" s="2086"/>
    </row>
    <row r="462" spans="1:28" s="1956" customFormat="1" x14ac:dyDescent="0.2">
      <c r="A462" s="2089">
        <v>2016164</v>
      </c>
      <c r="B462" s="1955"/>
      <c r="C462" s="1955" t="s">
        <v>889</v>
      </c>
      <c r="D462" s="1956" t="s">
        <v>26</v>
      </c>
      <c r="E462" s="1956">
        <v>0</v>
      </c>
      <c r="F462" s="1956">
        <v>0</v>
      </c>
      <c r="G462" s="1956">
        <v>0</v>
      </c>
      <c r="H462" s="1956">
        <v>0</v>
      </c>
      <c r="I462" s="2012">
        <v>1</v>
      </c>
      <c r="J462" s="2012">
        <v>1</v>
      </c>
      <c r="K462" s="2012"/>
      <c r="L462" s="1996">
        <v>112.66</v>
      </c>
      <c r="M462" s="1996"/>
      <c r="N462" s="1996">
        <f t="shared" si="131"/>
        <v>56.33</v>
      </c>
      <c r="O462" s="1996">
        <v>56.33</v>
      </c>
      <c r="P462" s="2076">
        <f t="shared" si="117"/>
        <v>1</v>
      </c>
      <c r="Q462" s="1996">
        <v>0</v>
      </c>
      <c r="R462" s="2076">
        <f t="shared" si="118"/>
        <v>0</v>
      </c>
      <c r="S462" s="2035">
        <f t="shared" si="121"/>
        <v>0</v>
      </c>
      <c r="T462" s="2036"/>
      <c r="U462" s="1996">
        <f t="shared" si="122"/>
        <v>0</v>
      </c>
      <c r="V462" s="1996">
        <f t="shared" si="120"/>
        <v>0</v>
      </c>
      <c r="W462" s="1996">
        <f t="shared" si="130"/>
        <v>112.66</v>
      </c>
      <c r="X462" s="2000">
        <v>112.66</v>
      </c>
      <c r="Y462" s="2013">
        <v>616350</v>
      </c>
      <c r="Z462" s="2002">
        <v>42608</v>
      </c>
      <c r="AA462" s="2069" t="s">
        <v>104</v>
      </c>
      <c r="AB462" s="2086"/>
    </row>
    <row r="463" spans="1:28" s="1956" customFormat="1" x14ac:dyDescent="0.2">
      <c r="A463" s="2089">
        <v>2016165</v>
      </c>
      <c r="B463" s="1955"/>
      <c r="C463" s="1955" t="s">
        <v>890</v>
      </c>
      <c r="D463" s="1956" t="s">
        <v>891</v>
      </c>
      <c r="E463" s="1956">
        <v>1</v>
      </c>
      <c r="F463" s="1956">
        <v>11</v>
      </c>
      <c r="G463" s="1956">
        <v>2</v>
      </c>
      <c r="H463" s="1956">
        <v>11</v>
      </c>
      <c r="I463" s="2012">
        <v>1</v>
      </c>
      <c r="J463" s="2012">
        <v>1</v>
      </c>
      <c r="K463" s="2012"/>
      <c r="L463" s="1996">
        <v>6167</v>
      </c>
      <c r="M463" s="1996"/>
      <c r="N463" s="1996">
        <f t="shared" si="131"/>
        <v>4257.32</v>
      </c>
      <c r="O463" s="1996">
        <v>3333.64</v>
      </c>
      <c r="P463" s="2076">
        <f t="shared" si="117"/>
        <v>0.78303721590108333</v>
      </c>
      <c r="Q463" s="1996">
        <v>923.68</v>
      </c>
      <c r="R463" s="2076">
        <f t="shared" si="118"/>
        <v>0.2169627840989167</v>
      </c>
      <c r="S463" s="2035">
        <f t="shared" si="121"/>
        <v>36.947199999999995</v>
      </c>
      <c r="T463" s="2036"/>
      <c r="U463" s="1996">
        <f t="shared" si="122"/>
        <v>0</v>
      </c>
      <c r="V463" s="1996">
        <f t="shared" si="120"/>
        <v>0</v>
      </c>
      <c r="W463" s="1996">
        <f t="shared" si="130"/>
        <v>6167</v>
      </c>
      <c r="X463" s="2000">
        <v>6167</v>
      </c>
      <c r="Y463" s="2013">
        <v>616285</v>
      </c>
      <c r="Z463" s="2002">
        <v>42558</v>
      </c>
      <c r="AA463" s="2069" t="s">
        <v>104</v>
      </c>
      <c r="AB463" s="2086"/>
    </row>
    <row r="464" spans="1:28" s="1956" customFormat="1" x14ac:dyDescent="0.2">
      <c r="A464" s="2093">
        <v>2016166</v>
      </c>
      <c r="B464" s="1955"/>
      <c r="C464" s="1955" t="s">
        <v>896</v>
      </c>
      <c r="D464" s="1956" t="s">
        <v>26</v>
      </c>
      <c r="E464" s="1961">
        <v>1</v>
      </c>
      <c r="F464" s="1961">
        <v>10</v>
      </c>
      <c r="G464" s="1961">
        <v>3</v>
      </c>
      <c r="H464" s="1961">
        <v>5</v>
      </c>
      <c r="I464" s="2012">
        <v>1</v>
      </c>
      <c r="J464" s="2012">
        <v>1</v>
      </c>
      <c r="K464" s="2012"/>
      <c r="L464" s="1996">
        <v>4610</v>
      </c>
      <c r="M464" s="1996">
        <v>4599.57</v>
      </c>
      <c r="N464" s="1996">
        <f>O464+Q464</f>
        <v>3115.7200000000003</v>
      </c>
      <c r="O464" s="1996">
        <v>2522.8000000000002</v>
      </c>
      <c r="P464" s="2076">
        <f>IF(N464&lt;=0,"",O464/N464)</f>
        <v>0.80970048656490312</v>
      </c>
      <c r="Q464" s="1996">
        <v>592.91999999999996</v>
      </c>
      <c r="R464" s="2076">
        <f>IF(N464&lt;=0,"",Q464/N464)</f>
        <v>0.19029951343509682</v>
      </c>
      <c r="S464" s="2035">
        <f>Q464/$S$1</f>
        <v>23.716799999999999</v>
      </c>
      <c r="T464" s="2036"/>
      <c r="U464" s="1996">
        <f t="shared" si="122"/>
        <v>0</v>
      </c>
      <c r="V464" s="1996">
        <f>L464-W464</f>
        <v>0</v>
      </c>
      <c r="W464" s="1996">
        <f t="shared" si="130"/>
        <v>4610</v>
      </c>
      <c r="X464" s="2000">
        <v>4610</v>
      </c>
      <c r="Y464" s="2013">
        <v>616173</v>
      </c>
      <c r="Z464" s="2002">
        <v>42503</v>
      </c>
      <c r="AA464" s="2069" t="s">
        <v>104</v>
      </c>
      <c r="AB464" s="2086"/>
    </row>
    <row r="465" spans="1:28" s="1956" customFormat="1" x14ac:dyDescent="0.2">
      <c r="A465" s="2093">
        <v>2016167</v>
      </c>
      <c r="B465" s="1955"/>
      <c r="C465" s="1955">
        <v>554716</v>
      </c>
      <c r="D465" s="1956" t="s">
        <v>26</v>
      </c>
      <c r="E465" s="1956">
        <v>1</v>
      </c>
      <c r="F465" s="1956">
        <v>6</v>
      </c>
      <c r="G465" s="1956">
        <v>4</v>
      </c>
      <c r="H465" s="1956">
        <v>3</v>
      </c>
      <c r="I465" s="2012">
        <v>1</v>
      </c>
      <c r="J465" s="2012">
        <v>1</v>
      </c>
      <c r="K465" s="2012"/>
      <c r="L465" s="1996">
        <v>1774</v>
      </c>
      <c r="M465" s="1996">
        <v>1735.51</v>
      </c>
      <c r="N465" s="1996">
        <f t="shared" si="131"/>
        <v>1453.1</v>
      </c>
      <c r="O465" s="1996">
        <v>1178.0999999999999</v>
      </c>
      <c r="P465" s="2076">
        <f>IF(N465&lt;=0,"",O465/N465)</f>
        <v>0.81074943224829676</v>
      </c>
      <c r="Q465" s="1996">
        <v>275</v>
      </c>
      <c r="R465" s="2076">
        <f t="shared" si="118"/>
        <v>0.18925056775170326</v>
      </c>
      <c r="S465" s="2035">
        <f t="shared" si="121"/>
        <v>11</v>
      </c>
      <c r="T465" s="2036"/>
      <c r="U465" s="1996">
        <f t="shared" si="122"/>
        <v>0</v>
      </c>
      <c r="V465" s="1996">
        <f t="shared" si="120"/>
        <v>0</v>
      </c>
      <c r="W465" s="1996">
        <f t="shared" si="130"/>
        <v>1774</v>
      </c>
      <c r="X465" s="2000">
        <v>1774</v>
      </c>
      <c r="Y465" s="2013">
        <v>616174</v>
      </c>
      <c r="Z465" s="2002">
        <v>42503</v>
      </c>
      <c r="AA465" s="2069" t="s">
        <v>104</v>
      </c>
      <c r="AB465" s="2086"/>
    </row>
    <row r="466" spans="1:28" s="1956" customFormat="1" x14ac:dyDescent="0.2">
      <c r="A466" s="2089" t="s">
        <v>1004</v>
      </c>
      <c r="B466" s="1955"/>
      <c r="C466" s="1955" t="s">
        <v>898</v>
      </c>
      <c r="D466" s="1956" t="s">
        <v>308</v>
      </c>
      <c r="E466" s="1956">
        <v>0</v>
      </c>
      <c r="F466" s="1956">
        <v>2</v>
      </c>
      <c r="G466" s="1956">
        <v>3</v>
      </c>
      <c r="H466" s="1956">
        <v>0</v>
      </c>
      <c r="I466" s="2012">
        <v>1</v>
      </c>
      <c r="J466" s="2012">
        <v>1</v>
      </c>
      <c r="K466" s="2012"/>
      <c r="L466" s="1996">
        <v>522.72</v>
      </c>
      <c r="M466" s="1996"/>
      <c r="N466" s="1996">
        <f t="shared" si="131"/>
        <v>0</v>
      </c>
      <c r="O466" s="1996">
        <v>0</v>
      </c>
      <c r="P466" s="2076" t="str">
        <f t="shared" si="117"/>
        <v/>
      </c>
      <c r="Q466" s="1996">
        <v>0</v>
      </c>
      <c r="R466" s="2076" t="str">
        <f t="shared" si="118"/>
        <v/>
      </c>
      <c r="S466" s="2035">
        <f t="shared" si="121"/>
        <v>0</v>
      </c>
      <c r="T466" s="2036"/>
      <c r="U466" s="1996">
        <f t="shared" si="122"/>
        <v>0</v>
      </c>
      <c r="V466" s="1996">
        <f t="shared" si="120"/>
        <v>0</v>
      </c>
      <c r="W466" s="1996">
        <f>X466+AC466+AH466+AM466+AO466+AR466</f>
        <v>522.72</v>
      </c>
      <c r="X466" s="2000">
        <v>522.72</v>
      </c>
      <c r="Y466" s="2013">
        <v>616245</v>
      </c>
      <c r="Z466" s="2002">
        <v>42534</v>
      </c>
      <c r="AA466" s="2069" t="s">
        <v>104</v>
      </c>
      <c r="AB466" s="2086"/>
    </row>
    <row r="467" spans="1:28" s="1956" customFormat="1" x14ac:dyDescent="0.2">
      <c r="A467" s="2089">
        <v>2016169</v>
      </c>
      <c r="B467" s="1955"/>
      <c r="C467" s="1955" t="s">
        <v>900</v>
      </c>
      <c r="D467" s="1956" t="s">
        <v>472</v>
      </c>
      <c r="E467" s="1956">
        <v>1</v>
      </c>
      <c r="F467" s="1956">
        <v>0</v>
      </c>
      <c r="G467" s="1956">
        <v>1</v>
      </c>
      <c r="H467" s="1956">
        <v>0</v>
      </c>
      <c r="I467" s="2012">
        <v>1</v>
      </c>
      <c r="J467" s="2012">
        <v>1</v>
      </c>
      <c r="K467" s="2012"/>
      <c r="L467" s="1996">
        <v>200</v>
      </c>
      <c r="M467" s="1996"/>
      <c r="N467" s="1996">
        <f t="shared" si="131"/>
        <v>135</v>
      </c>
      <c r="O467" s="1996">
        <v>110</v>
      </c>
      <c r="P467" s="2076">
        <f t="shared" si="117"/>
        <v>0.81481481481481477</v>
      </c>
      <c r="Q467" s="1996">
        <v>25</v>
      </c>
      <c r="R467" s="2076">
        <f t="shared" si="118"/>
        <v>0.18518518518518517</v>
      </c>
      <c r="S467" s="2035">
        <f t="shared" si="121"/>
        <v>1</v>
      </c>
      <c r="T467" s="2036"/>
      <c r="U467" s="1996">
        <f t="shared" si="122"/>
        <v>0</v>
      </c>
      <c r="V467" s="1996">
        <f t="shared" si="120"/>
        <v>0</v>
      </c>
      <c r="W467" s="1996">
        <f t="shared" si="130"/>
        <v>200</v>
      </c>
      <c r="X467" s="2000">
        <v>200</v>
      </c>
      <c r="Y467" s="2013">
        <v>616366</v>
      </c>
      <c r="Z467" s="2002">
        <v>42608</v>
      </c>
      <c r="AA467" s="2069" t="s">
        <v>104</v>
      </c>
      <c r="AB467" s="2086"/>
    </row>
    <row r="468" spans="1:28" s="1956" customFormat="1" x14ac:dyDescent="0.2">
      <c r="A468" s="2089">
        <v>2016170</v>
      </c>
      <c r="B468" s="1955"/>
      <c r="C468" s="1955" t="s">
        <v>901</v>
      </c>
      <c r="D468" s="1956" t="s">
        <v>902</v>
      </c>
      <c r="E468" s="1956">
        <v>1</v>
      </c>
      <c r="F468" s="1956">
        <v>2</v>
      </c>
      <c r="G468" s="1956">
        <v>1</v>
      </c>
      <c r="H468" s="1956">
        <v>1</v>
      </c>
      <c r="I468" s="2012">
        <v>1</v>
      </c>
      <c r="J468" s="2012">
        <v>1</v>
      </c>
      <c r="K468" s="2012"/>
      <c r="L468" s="1996">
        <v>575.83000000000004</v>
      </c>
      <c r="M468" s="1996"/>
      <c r="N468" s="1996">
        <f t="shared" si="131"/>
        <v>381.67</v>
      </c>
      <c r="O468" s="1996">
        <v>289.17</v>
      </c>
      <c r="P468" s="2076">
        <f t="shared" si="117"/>
        <v>0.75764403804333591</v>
      </c>
      <c r="Q468" s="1996">
        <v>92.5</v>
      </c>
      <c r="R468" s="2076">
        <f t="shared" si="118"/>
        <v>0.24235596195666412</v>
      </c>
      <c r="S468" s="2035">
        <f t="shared" si="121"/>
        <v>3.7</v>
      </c>
      <c r="T468" s="2036"/>
      <c r="U468" s="1996">
        <f t="shared" si="122"/>
        <v>0</v>
      </c>
      <c r="V468" s="1996">
        <f t="shared" si="120"/>
        <v>0</v>
      </c>
      <c r="W468" s="1996">
        <f>X468+AC468+AH468+AM468+AO468+AR468</f>
        <v>575.83000000000004</v>
      </c>
      <c r="X468" s="2000">
        <v>575.83000000000004</v>
      </c>
      <c r="Y468" s="2013">
        <v>616247</v>
      </c>
      <c r="Z468" s="2002">
        <v>42534</v>
      </c>
      <c r="AA468" s="2069" t="s">
        <v>104</v>
      </c>
      <c r="AB468" s="2086"/>
    </row>
    <row r="469" spans="1:28" s="1956" customFormat="1" x14ac:dyDescent="0.2">
      <c r="A469" s="2089">
        <v>2016171</v>
      </c>
      <c r="B469" s="1955"/>
      <c r="C469" s="1955" t="s">
        <v>903</v>
      </c>
      <c r="D469" s="1956" t="s">
        <v>902</v>
      </c>
      <c r="E469" s="1956">
        <v>1</v>
      </c>
      <c r="F469" s="1956">
        <v>6</v>
      </c>
      <c r="G469" s="1956">
        <v>5</v>
      </c>
      <c r="H469" s="1956">
        <v>1</v>
      </c>
      <c r="I469" s="2012">
        <v>1</v>
      </c>
      <c r="J469" s="2012">
        <v>1</v>
      </c>
      <c r="K469" s="2012"/>
      <c r="L469" s="1996">
        <v>1802.84</v>
      </c>
      <c r="M469" s="1996"/>
      <c r="N469" s="1996">
        <f t="shared" si="131"/>
        <v>1097.97</v>
      </c>
      <c r="O469" s="1996">
        <v>815.89</v>
      </c>
      <c r="P469" s="2076">
        <f t="shared" ref="P469:P519" si="132">IF(N469&lt;=0,"",O469/N469)</f>
        <v>0.74308951975008419</v>
      </c>
      <c r="Q469" s="1996">
        <v>282.08</v>
      </c>
      <c r="R469" s="2076">
        <f t="shared" ref="R469:R519" si="133">IF(N469&lt;=0,"",Q469/N469)</f>
        <v>0.25691048024991575</v>
      </c>
      <c r="S469" s="2035">
        <f t="shared" si="121"/>
        <v>11.283199999999999</v>
      </c>
      <c r="T469" s="2036"/>
      <c r="U469" s="1996">
        <f t="shared" si="122"/>
        <v>0</v>
      </c>
      <c r="V469" s="1996">
        <f t="shared" si="120"/>
        <v>0</v>
      </c>
      <c r="W469" s="1996">
        <f>X469+AC469+AH469+AM469+AO469+AR469</f>
        <v>1802.84</v>
      </c>
      <c r="X469" s="2000">
        <v>1802.84</v>
      </c>
      <c r="Y469" s="2013">
        <v>616248</v>
      </c>
      <c r="Z469" s="2002">
        <v>42534</v>
      </c>
      <c r="AA469" s="2069" t="s">
        <v>104</v>
      </c>
      <c r="AB469" s="2086"/>
    </row>
    <row r="470" spans="1:28" s="1956" customFormat="1" x14ac:dyDescent="0.2">
      <c r="A470" s="2089" t="s">
        <v>991</v>
      </c>
      <c r="B470" s="1955"/>
      <c r="C470" s="1955" t="s">
        <v>992</v>
      </c>
      <c r="D470" s="1956" t="s">
        <v>902</v>
      </c>
      <c r="E470" s="1956">
        <v>0</v>
      </c>
      <c r="F470" s="1956">
        <v>2</v>
      </c>
      <c r="G470" s="1956">
        <v>1</v>
      </c>
      <c r="H470" s="1956">
        <v>1</v>
      </c>
      <c r="I470" s="2012">
        <v>1</v>
      </c>
      <c r="J470" s="2012">
        <v>1</v>
      </c>
      <c r="K470" s="2012"/>
      <c r="L470" s="1996">
        <v>747.09</v>
      </c>
      <c r="M470" s="1996"/>
      <c r="N470" s="1996">
        <f>O470+Q470</f>
        <v>459.72999999999996</v>
      </c>
      <c r="O470" s="1996">
        <v>341.4</v>
      </c>
      <c r="P470" s="2076">
        <f>IF(N470&lt;=0,"",O470/N470)</f>
        <v>0.74260979270441352</v>
      </c>
      <c r="Q470" s="1996">
        <v>118.33</v>
      </c>
      <c r="R470" s="2076">
        <f>IF(N470&lt;=0,"",Q470/N470)</f>
        <v>0.25739020729558654</v>
      </c>
      <c r="S470" s="2035">
        <f>Q470/$S$1</f>
        <v>4.7332000000000001</v>
      </c>
      <c r="T470" s="2036"/>
      <c r="U470" s="1996">
        <f>((1-I470)*O470)+((1-J470)*Q470)</f>
        <v>0</v>
      </c>
      <c r="V470" s="1996">
        <f>L470-W470</f>
        <v>0</v>
      </c>
      <c r="W470" s="1996">
        <f>X470+AC470+AH470+AM470+AO470+AR470</f>
        <v>747.09</v>
      </c>
      <c r="X470" s="2000">
        <v>747.09</v>
      </c>
      <c r="Y470" s="2013">
        <v>616249</v>
      </c>
      <c r="Z470" s="2002">
        <v>42534</v>
      </c>
      <c r="AA470" s="2069" t="s">
        <v>104</v>
      </c>
      <c r="AB470" s="2086"/>
    </row>
    <row r="471" spans="1:28" s="1956" customFormat="1" x14ac:dyDescent="0.2">
      <c r="A471" s="2089" t="s">
        <v>1174</v>
      </c>
      <c r="B471" s="1955"/>
      <c r="C471" s="1955" t="s">
        <v>905</v>
      </c>
      <c r="D471" s="1956" t="s">
        <v>353</v>
      </c>
      <c r="E471" s="1956">
        <v>0</v>
      </c>
      <c r="F471" s="1956">
        <v>13</v>
      </c>
      <c r="G471" s="1956">
        <v>0</v>
      </c>
      <c r="H471" s="1956">
        <v>0</v>
      </c>
      <c r="I471" s="2012">
        <v>1</v>
      </c>
      <c r="J471" s="2012">
        <v>1</v>
      </c>
      <c r="K471" s="2012"/>
      <c r="L471" s="1996">
        <v>1378.72</v>
      </c>
      <c r="M471" s="1996"/>
      <c r="N471" s="1996">
        <f t="shared" si="131"/>
        <v>0</v>
      </c>
      <c r="O471" s="1996">
        <v>0</v>
      </c>
      <c r="P471" s="2076" t="str">
        <f t="shared" si="132"/>
        <v/>
      </c>
      <c r="Q471" s="1996">
        <v>0</v>
      </c>
      <c r="R471" s="2076" t="str">
        <f t="shared" si="133"/>
        <v/>
      </c>
      <c r="S471" s="2035">
        <f t="shared" si="121"/>
        <v>0</v>
      </c>
      <c r="T471" s="2036"/>
      <c r="U471" s="1996">
        <f t="shared" si="122"/>
        <v>0</v>
      </c>
      <c r="V471" s="1996">
        <f t="shared" si="120"/>
        <v>0</v>
      </c>
      <c r="W471" s="1996">
        <f>X471+AC471+AH471+AM471+AO471+AR471</f>
        <v>1378.72</v>
      </c>
      <c r="X471" s="2000">
        <v>1378.72</v>
      </c>
      <c r="Y471" s="2013">
        <v>616309</v>
      </c>
      <c r="Z471" s="2002">
        <v>42566</v>
      </c>
      <c r="AA471" s="2069" t="s">
        <v>104</v>
      </c>
      <c r="AB471" s="2086"/>
    </row>
    <row r="472" spans="1:28" s="1956" customFormat="1" x14ac:dyDescent="0.2">
      <c r="A472" s="2093">
        <v>2016173</v>
      </c>
      <c r="B472" s="1955"/>
      <c r="C472" s="1955">
        <v>514916</v>
      </c>
      <c r="D472" s="1956" t="s">
        <v>26</v>
      </c>
      <c r="E472" s="1956">
        <v>3</v>
      </c>
      <c r="F472" s="1956">
        <v>27</v>
      </c>
      <c r="G472" s="1956">
        <v>18</v>
      </c>
      <c r="H472" s="1956">
        <v>6</v>
      </c>
      <c r="I472" s="2012">
        <v>1</v>
      </c>
      <c r="J472" s="2012">
        <v>1</v>
      </c>
      <c r="K472" s="2012"/>
      <c r="L472" s="1996">
        <v>5202</v>
      </c>
      <c r="M472" s="1996">
        <v>5531.1</v>
      </c>
      <c r="N472" s="1996">
        <f t="shared" si="131"/>
        <v>3774.4500000000003</v>
      </c>
      <c r="O472" s="1996">
        <v>2830.28</v>
      </c>
      <c r="P472" s="2076">
        <f t="shared" si="132"/>
        <v>0.74985229636105921</v>
      </c>
      <c r="Q472" s="1996">
        <v>944.17</v>
      </c>
      <c r="R472" s="2076">
        <f t="shared" si="133"/>
        <v>0.25014770363894073</v>
      </c>
      <c r="S472" s="2035">
        <f t="shared" si="121"/>
        <v>37.766799999999996</v>
      </c>
      <c r="T472" s="2036"/>
      <c r="U472" s="1996">
        <f t="shared" si="122"/>
        <v>0</v>
      </c>
      <c r="V472" s="1996">
        <f t="shared" si="120"/>
        <v>0</v>
      </c>
      <c r="W472" s="1996">
        <f t="shared" si="130"/>
        <v>5202</v>
      </c>
      <c r="X472" s="2000">
        <v>5202</v>
      </c>
      <c r="Y472" s="2013">
        <v>616175</v>
      </c>
      <c r="Z472" s="2002">
        <v>42503</v>
      </c>
      <c r="AA472" s="2069" t="s">
        <v>104</v>
      </c>
      <c r="AB472" s="2086"/>
    </row>
    <row r="473" spans="1:28" s="1956" customFormat="1" x14ac:dyDescent="0.2">
      <c r="A473" s="2089">
        <v>2016174</v>
      </c>
      <c r="B473" s="1955"/>
      <c r="C473" s="1955" t="s">
        <v>910</v>
      </c>
      <c r="D473" s="1956" t="s">
        <v>474</v>
      </c>
      <c r="E473" s="1956">
        <v>1</v>
      </c>
      <c r="F473" s="1956">
        <v>26</v>
      </c>
      <c r="G473" s="1956">
        <v>14</v>
      </c>
      <c r="H473" s="1956">
        <v>6</v>
      </c>
      <c r="I473" s="2012">
        <v>1</v>
      </c>
      <c r="J473" s="2012">
        <v>1</v>
      </c>
      <c r="K473" s="2012"/>
      <c r="L473" s="1996">
        <v>6722.08</v>
      </c>
      <c r="M473" s="1996"/>
      <c r="N473" s="1996">
        <f t="shared" si="131"/>
        <v>4411.9500000000007</v>
      </c>
      <c r="O473" s="1996">
        <v>3280.57</v>
      </c>
      <c r="P473" s="2076">
        <f t="shared" si="132"/>
        <v>0.74356463695191455</v>
      </c>
      <c r="Q473" s="1996">
        <v>1131.3800000000001</v>
      </c>
      <c r="R473" s="2076">
        <f t="shared" si="133"/>
        <v>0.25643536304808529</v>
      </c>
      <c r="S473" s="2035">
        <f t="shared" si="121"/>
        <v>45.255200000000002</v>
      </c>
      <c r="T473" s="2036"/>
      <c r="U473" s="1996">
        <f t="shared" si="122"/>
        <v>0</v>
      </c>
      <c r="V473" s="1996">
        <f t="shared" si="120"/>
        <v>0</v>
      </c>
      <c r="W473" s="1996">
        <f t="shared" si="130"/>
        <v>6722.08</v>
      </c>
      <c r="X473" s="2000">
        <v>6722.08</v>
      </c>
      <c r="Y473" s="2013">
        <v>616268</v>
      </c>
      <c r="Z473" s="2002">
        <v>42541</v>
      </c>
      <c r="AA473" s="2069" t="s">
        <v>104</v>
      </c>
      <c r="AB473" s="2086"/>
    </row>
    <row r="474" spans="1:28" s="1956" customFormat="1" x14ac:dyDescent="0.2">
      <c r="A474" s="2093">
        <v>2016175</v>
      </c>
      <c r="B474" s="1955"/>
      <c r="C474" s="1955">
        <v>476016</v>
      </c>
      <c r="D474" s="1956" t="s">
        <v>26</v>
      </c>
      <c r="E474" s="1956">
        <v>1</v>
      </c>
      <c r="F474" s="1956">
        <v>9</v>
      </c>
      <c r="G474" s="1956">
        <v>5</v>
      </c>
      <c r="H474" s="1956">
        <v>4</v>
      </c>
      <c r="I474" s="2012">
        <v>1</v>
      </c>
      <c r="J474" s="2012">
        <v>1</v>
      </c>
      <c r="K474" s="2012"/>
      <c r="L474" s="1996">
        <v>2961</v>
      </c>
      <c r="M474" s="1996">
        <v>3133.04</v>
      </c>
      <c r="N474" s="1996">
        <f t="shared" si="131"/>
        <v>2111.17</v>
      </c>
      <c r="O474" s="1996">
        <v>1636.17</v>
      </c>
      <c r="P474" s="2076">
        <f t="shared" si="132"/>
        <v>0.77500627614071815</v>
      </c>
      <c r="Q474" s="1996">
        <v>475</v>
      </c>
      <c r="R474" s="2076">
        <f t="shared" si="133"/>
        <v>0.22499372385928182</v>
      </c>
      <c r="S474" s="2035">
        <f t="shared" si="121"/>
        <v>19</v>
      </c>
      <c r="T474" s="2036"/>
      <c r="U474" s="1996">
        <f t="shared" ref="U474:U508" si="134">((1-I474)*O474)+((1-J474)*Q474)</f>
        <v>0</v>
      </c>
      <c r="V474" s="1996">
        <f t="shared" si="120"/>
        <v>0</v>
      </c>
      <c r="W474" s="1996">
        <f t="shared" si="130"/>
        <v>2961</v>
      </c>
      <c r="X474" s="2000">
        <v>2961</v>
      </c>
      <c r="Y474" s="2013">
        <v>616177</v>
      </c>
      <c r="Z474" s="2002">
        <v>42503</v>
      </c>
      <c r="AA474" s="2069" t="s">
        <v>104</v>
      </c>
      <c r="AB474" s="2086"/>
    </row>
    <row r="475" spans="1:28" s="1956" customFormat="1" x14ac:dyDescent="0.2">
      <c r="A475" s="2093">
        <v>2016176</v>
      </c>
      <c r="B475" s="1955"/>
      <c r="C475" s="1955">
        <v>590716</v>
      </c>
      <c r="D475" s="1956" t="s">
        <v>26</v>
      </c>
      <c r="E475" s="1956">
        <v>1</v>
      </c>
      <c r="F475" s="1956">
        <v>9</v>
      </c>
      <c r="G475" s="1956">
        <v>5</v>
      </c>
      <c r="H475" s="1956">
        <v>2</v>
      </c>
      <c r="I475" s="2012">
        <v>1</v>
      </c>
      <c r="J475" s="2012">
        <v>1</v>
      </c>
      <c r="K475" s="2012"/>
      <c r="L475" s="1996">
        <v>2709</v>
      </c>
      <c r="M475" s="1996">
        <v>2365.9299999999998</v>
      </c>
      <c r="N475" s="1996">
        <f t="shared" si="131"/>
        <v>1626.5800000000002</v>
      </c>
      <c r="O475" s="1996">
        <v>1291.1600000000001</v>
      </c>
      <c r="P475" s="2076">
        <f t="shared" si="132"/>
        <v>0.79378819363326736</v>
      </c>
      <c r="Q475" s="1996">
        <v>335.42</v>
      </c>
      <c r="R475" s="2076">
        <f t="shared" si="133"/>
        <v>0.20621180636673264</v>
      </c>
      <c r="S475" s="2035">
        <f t="shared" si="121"/>
        <v>13.4168</v>
      </c>
      <c r="T475" s="2036"/>
      <c r="U475" s="1996">
        <f t="shared" si="134"/>
        <v>0</v>
      </c>
      <c r="V475" s="1996">
        <f t="shared" si="120"/>
        <v>0</v>
      </c>
      <c r="W475" s="1996">
        <f t="shared" si="130"/>
        <v>2709</v>
      </c>
      <c r="X475" s="2000">
        <v>2709</v>
      </c>
      <c r="Y475" s="2013">
        <v>616178</v>
      </c>
      <c r="Z475" s="2002">
        <v>42503</v>
      </c>
      <c r="AA475" s="2069" t="s">
        <v>104</v>
      </c>
      <c r="AB475" s="2086"/>
    </row>
    <row r="476" spans="1:28" s="1956" customFormat="1" x14ac:dyDescent="0.2">
      <c r="A476" s="2093">
        <v>2016177</v>
      </c>
      <c r="B476" s="1955"/>
      <c r="C476" s="1955">
        <v>589516</v>
      </c>
      <c r="D476" s="1956" t="s">
        <v>26</v>
      </c>
      <c r="E476" s="1956">
        <v>1</v>
      </c>
      <c r="F476" s="1956">
        <v>11</v>
      </c>
      <c r="G476" s="1956">
        <v>5</v>
      </c>
      <c r="H476" s="1956">
        <v>3</v>
      </c>
      <c r="I476" s="2012">
        <v>1</v>
      </c>
      <c r="J476" s="2012">
        <v>1</v>
      </c>
      <c r="K476" s="2012"/>
      <c r="L476" s="1996">
        <v>3197</v>
      </c>
      <c r="M476" s="1996">
        <v>3009.52</v>
      </c>
      <c r="N476" s="1996">
        <f t="shared" si="131"/>
        <v>2042.51</v>
      </c>
      <c r="O476" s="1996">
        <v>1640.43</v>
      </c>
      <c r="P476" s="2076">
        <f t="shared" si="132"/>
        <v>0.80314417065277532</v>
      </c>
      <c r="Q476" s="1996">
        <v>402.08</v>
      </c>
      <c r="R476" s="2076">
        <f t="shared" si="133"/>
        <v>0.19685582934722473</v>
      </c>
      <c r="S476" s="2035">
        <f t="shared" si="121"/>
        <v>16.083199999999998</v>
      </c>
      <c r="T476" s="2036"/>
      <c r="U476" s="1996">
        <f t="shared" si="134"/>
        <v>0</v>
      </c>
      <c r="V476" s="1996">
        <f t="shared" si="120"/>
        <v>0</v>
      </c>
      <c r="W476" s="1996">
        <f t="shared" si="130"/>
        <v>3197</v>
      </c>
      <c r="X476" s="2000">
        <v>3197</v>
      </c>
      <c r="Y476" s="2013">
        <v>616179</v>
      </c>
      <c r="Z476" s="2002">
        <v>42503</v>
      </c>
      <c r="AA476" s="2069" t="s">
        <v>104</v>
      </c>
      <c r="AB476" s="2086"/>
    </row>
    <row r="477" spans="1:28" s="1956" customFormat="1" x14ac:dyDescent="0.2">
      <c r="A477" s="2093">
        <v>2016178</v>
      </c>
      <c r="B477" s="1955"/>
      <c r="C477" s="1955">
        <v>591016</v>
      </c>
      <c r="D477" s="1956" t="s">
        <v>26</v>
      </c>
      <c r="E477" s="1956">
        <v>1</v>
      </c>
      <c r="F477" s="1956">
        <v>9</v>
      </c>
      <c r="G477" s="1956">
        <v>5</v>
      </c>
      <c r="H477" s="1956">
        <v>2</v>
      </c>
      <c r="I477" s="2012">
        <v>1</v>
      </c>
      <c r="J477" s="2012">
        <v>1</v>
      </c>
      <c r="K477" s="2012"/>
      <c r="L477" s="1996">
        <v>2819</v>
      </c>
      <c r="M477" s="1996">
        <v>2483.12</v>
      </c>
      <c r="N477" s="1996">
        <f t="shared" si="131"/>
        <v>1693.34</v>
      </c>
      <c r="O477" s="1996">
        <v>1322.09</v>
      </c>
      <c r="P477" s="2076">
        <f t="shared" si="132"/>
        <v>0.78075873717032607</v>
      </c>
      <c r="Q477" s="1996">
        <v>371.25</v>
      </c>
      <c r="R477" s="2076">
        <f t="shared" si="133"/>
        <v>0.21924126282967391</v>
      </c>
      <c r="S477" s="2035">
        <f t="shared" si="121"/>
        <v>14.85</v>
      </c>
      <c r="T477" s="2036"/>
      <c r="U477" s="1996">
        <f t="shared" si="134"/>
        <v>0</v>
      </c>
      <c r="V477" s="1996">
        <f t="shared" si="120"/>
        <v>0</v>
      </c>
      <c r="W477" s="1996">
        <f t="shared" si="130"/>
        <v>2819</v>
      </c>
      <c r="X477" s="2000">
        <v>2819</v>
      </c>
      <c r="Y477" s="2013">
        <v>616180</v>
      </c>
      <c r="Z477" s="2002">
        <v>42503</v>
      </c>
      <c r="AA477" s="2069" t="s">
        <v>104</v>
      </c>
      <c r="AB477" s="2086"/>
    </row>
    <row r="478" spans="1:28" s="1956" customFormat="1" x14ac:dyDescent="0.2">
      <c r="A478" s="2089">
        <v>2016179</v>
      </c>
      <c r="B478" s="1955"/>
      <c r="C478" s="1955" t="s">
        <v>912</v>
      </c>
      <c r="D478" s="1956" t="s">
        <v>26</v>
      </c>
      <c r="E478" s="1956">
        <v>0</v>
      </c>
      <c r="F478" s="1956">
        <v>0</v>
      </c>
      <c r="G478" s="1956">
        <v>0</v>
      </c>
      <c r="H478" s="1956">
        <v>0</v>
      </c>
      <c r="I478" s="2012">
        <v>1</v>
      </c>
      <c r="J478" s="2012">
        <v>1</v>
      </c>
      <c r="K478" s="2012"/>
      <c r="L478" s="1996">
        <v>35.9</v>
      </c>
      <c r="M478" s="1996"/>
      <c r="N478" s="1996">
        <f t="shared" si="131"/>
        <v>17.95</v>
      </c>
      <c r="O478" s="1996">
        <v>17.95</v>
      </c>
      <c r="P478" s="2076">
        <f t="shared" si="132"/>
        <v>1</v>
      </c>
      <c r="Q478" s="1996">
        <v>0</v>
      </c>
      <c r="R478" s="2076">
        <f t="shared" si="133"/>
        <v>0</v>
      </c>
      <c r="S478" s="2035">
        <f t="shared" si="121"/>
        <v>0</v>
      </c>
      <c r="T478" s="2036"/>
      <c r="U478" s="1996">
        <f t="shared" si="134"/>
        <v>0</v>
      </c>
      <c r="V478" s="1996">
        <f t="shared" si="120"/>
        <v>0</v>
      </c>
      <c r="W478" s="1996">
        <f t="shared" si="130"/>
        <v>35.9</v>
      </c>
      <c r="X478" s="2000">
        <v>35.9</v>
      </c>
      <c r="Y478" s="2013">
        <v>616350</v>
      </c>
      <c r="Z478" s="2002">
        <v>42608</v>
      </c>
      <c r="AA478" s="2069" t="s">
        <v>104</v>
      </c>
      <c r="AB478" s="2086"/>
    </row>
    <row r="479" spans="1:28" s="1956" customFormat="1" x14ac:dyDescent="0.2">
      <c r="A479" s="2089">
        <v>2016180</v>
      </c>
      <c r="B479" s="1955"/>
      <c r="C479" s="1955" t="s">
        <v>923</v>
      </c>
      <c r="D479" s="1956" t="s">
        <v>26</v>
      </c>
      <c r="E479" s="1956">
        <v>0</v>
      </c>
      <c r="F479" s="1956">
        <v>0</v>
      </c>
      <c r="G479" s="1956">
        <v>0</v>
      </c>
      <c r="H479" s="1956">
        <v>0</v>
      </c>
      <c r="I479" s="2012">
        <v>1</v>
      </c>
      <c r="J479" s="2012">
        <v>1</v>
      </c>
      <c r="K479" s="2012"/>
      <c r="L479" s="1996">
        <v>318</v>
      </c>
      <c r="M479" s="1996"/>
      <c r="N479" s="1996">
        <f t="shared" si="131"/>
        <v>159.12</v>
      </c>
      <c r="O479" s="1996">
        <v>159.12</v>
      </c>
      <c r="P479" s="2076">
        <f t="shared" si="132"/>
        <v>1</v>
      </c>
      <c r="Q479" s="1996">
        <v>0</v>
      </c>
      <c r="R479" s="2076">
        <f t="shared" si="133"/>
        <v>0</v>
      </c>
      <c r="S479" s="2035">
        <f t="shared" si="121"/>
        <v>0</v>
      </c>
      <c r="T479" s="2036"/>
      <c r="U479" s="1996">
        <f t="shared" si="134"/>
        <v>0</v>
      </c>
      <c r="V479" s="1996">
        <f t="shared" si="120"/>
        <v>0</v>
      </c>
      <c r="W479" s="1996">
        <f t="shared" si="130"/>
        <v>318</v>
      </c>
      <c r="X479" s="2000">
        <v>318</v>
      </c>
      <c r="Y479" s="2013">
        <v>616350</v>
      </c>
      <c r="Z479" s="2002">
        <v>42608</v>
      </c>
      <c r="AA479" s="2069" t="s">
        <v>104</v>
      </c>
      <c r="AB479" s="2086"/>
    </row>
    <row r="480" spans="1:28" s="1956" customFormat="1" x14ac:dyDescent="0.2">
      <c r="A480" s="2089">
        <v>2016181</v>
      </c>
      <c r="B480" s="1955"/>
      <c r="C480" s="1955" t="s">
        <v>917</v>
      </c>
      <c r="D480" s="1956" t="s">
        <v>26</v>
      </c>
      <c r="E480" s="1956">
        <v>0</v>
      </c>
      <c r="F480" s="1956">
        <v>0</v>
      </c>
      <c r="G480" s="1956">
        <v>0</v>
      </c>
      <c r="H480" s="1956">
        <v>0</v>
      </c>
      <c r="I480" s="2012">
        <v>1</v>
      </c>
      <c r="J480" s="2012">
        <v>1</v>
      </c>
      <c r="K480" s="2012"/>
      <c r="L480" s="1996">
        <v>18.82</v>
      </c>
      <c r="M480" s="1996"/>
      <c r="N480" s="1996">
        <f t="shared" si="131"/>
        <v>9.41</v>
      </c>
      <c r="O480" s="1996">
        <v>9.41</v>
      </c>
      <c r="P480" s="2076">
        <f t="shared" si="132"/>
        <v>1</v>
      </c>
      <c r="Q480" s="1996">
        <v>0</v>
      </c>
      <c r="R480" s="2076">
        <f t="shared" si="133"/>
        <v>0</v>
      </c>
      <c r="S480" s="2035">
        <f t="shared" si="121"/>
        <v>0</v>
      </c>
      <c r="T480" s="2036"/>
      <c r="U480" s="1996">
        <f t="shared" si="134"/>
        <v>0</v>
      </c>
      <c r="V480" s="1996">
        <f t="shared" si="120"/>
        <v>0</v>
      </c>
      <c r="W480" s="1996">
        <f t="shared" si="130"/>
        <v>18.82</v>
      </c>
      <c r="X480" s="2000">
        <v>18.82</v>
      </c>
      <c r="Y480" s="2013">
        <v>616350</v>
      </c>
      <c r="Z480" s="2002">
        <v>42608</v>
      </c>
      <c r="AA480" s="2069" t="s">
        <v>104</v>
      </c>
      <c r="AB480" s="2086"/>
    </row>
    <row r="481" spans="1:28" s="1956" customFormat="1" x14ac:dyDescent="0.2">
      <c r="A481" s="2089">
        <v>2016182</v>
      </c>
      <c r="B481" s="1955"/>
      <c r="C481" s="1955" t="s">
        <v>921</v>
      </c>
      <c r="D481" s="1956" t="s">
        <v>26</v>
      </c>
      <c r="E481" s="1956">
        <v>0</v>
      </c>
      <c r="F481" s="1956">
        <v>0</v>
      </c>
      <c r="G481" s="1956">
        <v>0</v>
      </c>
      <c r="H481" s="1956">
        <v>0</v>
      </c>
      <c r="I481" s="2012">
        <v>1</v>
      </c>
      <c r="J481" s="2012">
        <v>1</v>
      </c>
      <c r="K481" s="2012"/>
      <c r="L481" s="1996">
        <v>175.38</v>
      </c>
      <c r="M481" s="1996"/>
      <c r="N481" s="1996">
        <f t="shared" si="131"/>
        <v>87.69</v>
      </c>
      <c r="O481" s="1996">
        <v>87.69</v>
      </c>
      <c r="P481" s="2076">
        <f t="shared" si="132"/>
        <v>1</v>
      </c>
      <c r="Q481" s="1996">
        <v>0</v>
      </c>
      <c r="R481" s="2076">
        <f t="shared" si="133"/>
        <v>0</v>
      </c>
      <c r="S481" s="2035">
        <f t="shared" si="121"/>
        <v>0</v>
      </c>
      <c r="T481" s="2036"/>
      <c r="U481" s="1996">
        <f t="shared" si="134"/>
        <v>0</v>
      </c>
      <c r="V481" s="1996">
        <f t="shared" si="120"/>
        <v>0</v>
      </c>
      <c r="W481" s="1996">
        <f t="shared" si="130"/>
        <v>175.38</v>
      </c>
      <c r="X481" s="2000">
        <v>175.38</v>
      </c>
      <c r="Y481" s="2013">
        <v>616350</v>
      </c>
      <c r="Z481" s="2002">
        <v>42608</v>
      </c>
      <c r="AA481" s="2069" t="s">
        <v>104</v>
      </c>
      <c r="AB481" s="2086"/>
    </row>
    <row r="482" spans="1:28" s="1956" customFormat="1" x14ac:dyDescent="0.2">
      <c r="A482" s="2089">
        <v>2016183</v>
      </c>
      <c r="B482" s="1955"/>
      <c r="C482" s="1955" t="s">
        <v>924</v>
      </c>
      <c r="D482" s="1956" t="s">
        <v>26</v>
      </c>
      <c r="E482" s="1956">
        <v>0</v>
      </c>
      <c r="F482" s="1956">
        <v>0</v>
      </c>
      <c r="G482" s="1956">
        <v>0</v>
      </c>
      <c r="H482" s="1956">
        <v>0</v>
      </c>
      <c r="I482" s="2012">
        <v>1</v>
      </c>
      <c r="J482" s="2012">
        <v>1</v>
      </c>
      <c r="K482" s="2012"/>
      <c r="L482" s="1996">
        <v>47.55</v>
      </c>
      <c r="M482" s="1996"/>
      <c r="N482" s="1996">
        <f t="shared" si="131"/>
        <v>21.58</v>
      </c>
      <c r="O482" s="1996">
        <v>21.58</v>
      </c>
      <c r="P482" s="2076">
        <f t="shared" si="132"/>
        <v>1</v>
      </c>
      <c r="Q482" s="1996">
        <v>0</v>
      </c>
      <c r="R482" s="2076">
        <f t="shared" si="133"/>
        <v>0</v>
      </c>
      <c r="S482" s="2035">
        <f t="shared" si="121"/>
        <v>0</v>
      </c>
      <c r="T482" s="2036"/>
      <c r="U482" s="1996">
        <f t="shared" si="134"/>
        <v>0</v>
      </c>
      <c r="V482" s="1996">
        <f t="shared" si="120"/>
        <v>0</v>
      </c>
      <c r="W482" s="1996">
        <f t="shared" si="130"/>
        <v>47.55</v>
      </c>
      <c r="X482" s="2000">
        <v>47.55</v>
      </c>
      <c r="Y482" s="2013">
        <v>616350</v>
      </c>
      <c r="Z482" s="2002">
        <v>42608</v>
      </c>
      <c r="AA482" s="2069" t="s">
        <v>104</v>
      </c>
      <c r="AB482" s="2086"/>
    </row>
    <row r="483" spans="1:28" s="1956" customFormat="1" x14ac:dyDescent="0.2">
      <c r="A483" s="2089">
        <v>2016184</v>
      </c>
      <c r="B483" s="1955"/>
      <c r="C483" s="1955" t="s">
        <v>927</v>
      </c>
      <c r="D483" s="1956" t="s">
        <v>26</v>
      </c>
      <c r="E483" s="1956">
        <v>0</v>
      </c>
      <c r="F483" s="1956">
        <v>0</v>
      </c>
      <c r="G483" s="1956">
        <v>0</v>
      </c>
      <c r="H483" s="1956">
        <v>0</v>
      </c>
      <c r="I483" s="2012">
        <v>1</v>
      </c>
      <c r="J483" s="2012">
        <v>1</v>
      </c>
      <c r="K483" s="2012"/>
      <c r="L483" s="1996">
        <v>53.4</v>
      </c>
      <c r="M483" s="1996"/>
      <c r="N483" s="1996">
        <f t="shared" si="131"/>
        <v>26.7</v>
      </c>
      <c r="O483" s="1996">
        <v>26.7</v>
      </c>
      <c r="P483" s="2076">
        <f t="shared" si="132"/>
        <v>1</v>
      </c>
      <c r="Q483" s="1996">
        <v>0</v>
      </c>
      <c r="R483" s="2076">
        <f t="shared" si="133"/>
        <v>0</v>
      </c>
      <c r="S483" s="2035">
        <f t="shared" si="121"/>
        <v>0</v>
      </c>
      <c r="T483" s="2036"/>
      <c r="U483" s="1996">
        <f t="shared" si="134"/>
        <v>0</v>
      </c>
      <c r="V483" s="1996">
        <f t="shared" ref="V483:V520" si="135">L483-W483</f>
        <v>0</v>
      </c>
      <c r="W483" s="1996">
        <f t="shared" si="130"/>
        <v>53.4</v>
      </c>
      <c r="X483" s="2000">
        <v>53.4</v>
      </c>
      <c r="Y483" s="2013">
        <v>616350</v>
      </c>
      <c r="Z483" s="2002">
        <v>42608</v>
      </c>
      <c r="AA483" s="2069" t="s">
        <v>104</v>
      </c>
      <c r="AB483" s="2086"/>
    </row>
    <row r="484" spans="1:28" s="1956" customFormat="1" x14ac:dyDescent="0.2">
      <c r="A484" s="2089">
        <v>2016185</v>
      </c>
      <c r="B484" s="1955"/>
      <c r="C484" s="1955" t="s">
        <v>942</v>
      </c>
      <c r="D484" s="1956" t="s">
        <v>902</v>
      </c>
      <c r="E484" s="1956">
        <v>1</v>
      </c>
      <c r="F484" s="1956">
        <v>2</v>
      </c>
      <c r="G484" s="1956">
        <v>1</v>
      </c>
      <c r="H484" s="1956">
        <v>1</v>
      </c>
      <c r="I484" s="2012">
        <v>1</v>
      </c>
      <c r="J484" s="2012">
        <v>1</v>
      </c>
      <c r="K484" s="2012"/>
      <c r="L484" s="1996">
        <v>747.09</v>
      </c>
      <c r="M484" s="1996"/>
      <c r="N484" s="1996">
        <f t="shared" si="131"/>
        <v>460.59000000000003</v>
      </c>
      <c r="O484" s="1996">
        <v>342.11</v>
      </c>
      <c r="P484" s="2076">
        <f t="shared" si="132"/>
        <v>0.74276471482229312</v>
      </c>
      <c r="Q484" s="1996">
        <v>118.48</v>
      </c>
      <c r="R484" s="2076">
        <f t="shared" si="133"/>
        <v>0.25723528517770683</v>
      </c>
      <c r="S484" s="2035">
        <f t="shared" si="121"/>
        <v>4.7392000000000003</v>
      </c>
      <c r="T484" s="2036"/>
      <c r="U484" s="1996">
        <f t="shared" si="134"/>
        <v>0</v>
      </c>
      <c r="V484" s="1996">
        <f t="shared" si="135"/>
        <v>0</v>
      </c>
      <c r="W484" s="1996">
        <f t="shared" si="130"/>
        <v>747.09</v>
      </c>
      <c r="X484" s="2000">
        <v>747.09</v>
      </c>
      <c r="Y484" s="2013">
        <v>616316</v>
      </c>
      <c r="Z484" s="2002">
        <v>42566</v>
      </c>
      <c r="AA484" s="2069" t="s">
        <v>104</v>
      </c>
      <c r="AB484" s="2086"/>
    </row>
    <row r="485" spans="1:28" s="1956" customFormat="1" x14ac:dyDescent="0.2">
      <c r="A485" s="2093">
        <v>2016186</v>
      </c>
      <c r="B485" s="1955"/>
      <c r="C485" s="1955" t="s">
        <v>956</v>
      </c>
      <c r="D485" s="1956" t="s">
        <v>26</v>
      </c>
      <c r="E485" s="1956">
        <v>5</v>
      </c>
      <c r="F485" s="1956">
        <v>40</v>
      </c>
      <c r="G485" s="1956">
        <v>25</v>
      </c>
      <c r="H485" s="1956">
        <v>15</v>
      </c>
      <c r="I485" s="2012">
        <v>1</v>
      </c>
      <c r="J485" s="2012">
        <v>1</v>
      </c>
      <c r="K485" s="2012"/>
      <c r="L485" s="1996">
        <v>10530</v>
      </c>
      <c r="M485" s="1996">
        <v>10409.67</v>
      </c>
      <c r="N485" s="1996">
        <f t="shared" si="131"/>
        <v>7087.28</v>
      </c>
      <c r="O485" s="1996">
        <v>5312.28</v>
      </c>
      <c r="P485" s="2076">
        <f t="shared" si="132"/>
        <v>0.74955130882369536</v>
      </c>
      <c r="Q485" s="1996">
        <v>1775</v>
      </c>
      <c r="R485" s="2076">
        <f t="shared" si="133"/>
        <v>0.25044869117630458</v>
      </c>
      <c r="S485" s="2035">
        <f t="shared" si="121"/>
        <v>71</v>
      </c>
      <c r="T485" s="2036"/>
      <c r="U485" s="1996">
        <f t="shared" si="134"/>
        <v>0</v>
      </c>
      <c r="V485" s="1996">
        <f t="shared" si="135"/>
        <v>0</v>
      </c>
      <c r="W485" s="1996">
        <f t="shared" si="130"/>
        <v>10530</v>
      </c>
      <c r="X485" s="2000">
        <v>10530</v>
      </c>
      <c r="Y485" s="2013">
        <v>616181</v>
      </c>
      <c r="Z485" s="2002">
        <v>42503</v>
      </c>
      <c r="AA485" s="2069" t="s">
        <v>104</v>
      </c>
      <c r="AB485" s="2086"/>
    </row>
    <row r="486" spans="1:28" s="1956" customFormat="1" x14ac:dyDescent="0.2">
      <c r="A486" s="2093">
        <v>2016187</v>
      </c>
      <c r="B486" s="1955"/>
      <c r="C486" s="1955">
        <v>563416</v>
      </c>
      <c r="D486" s="1956" t="s">
        <v>26</v>
      </c>
      <c r="E486" s="1961">
        <v>1</v>
      </c>
      <c r="F486" s="1961">
        <v>13</v>
      </c>
      <c r="G486" s="1961">
        <v>4</v>
      </c>
      <c r="H486" s="1961">
        <v>5</v>
      </c>
      <c r="I486" s="2012">
        <v>1</v>
      </c>
      <c r="J486" s="2012">
        <v>1</v>
      </c>
      <c r="K486" s="2012"/>
      <c r="L486" s="1996">
        <v>6040</v>
      </c>
      <c r="M486" s="1996">
        <v>6039.89</v>
      </c>
      <c r="N486" s="1996">
        <f>O486+Q486</f>
        <v>4089.54</v>
      </c>
      <c r="O486" s="1996">
        <v>3414.54</v>
      </c>
      <c r="P486" s="2076">
        <f>IF(N486&lt;=0,"",O486/N486)</f>
        <v>0.83494476151351982</v>
      </c>
      <c r="Q486" s="1996">
        <v>675</v>
      </c>
      <c r="R486" s="2076">
        <f>IF(N486&lt;=0,"",Q486/N486)</f>
        <v>0.16505523848648015</v>
      </c>
      <c r="S486" s="2035">
        <f>Q486/$S$1</f>
        <v>27</v>
      </c>
      <c r="T486" s="2036"/>
      <c r="U486" s="1996">
        <f t="shared" si="134"/>
        <v>0</v>
      </c>
      <c r="V486" s="1996">
        <f>L486-W486</f>
        <v>0</v>
      </c>
      <c r="W486" s="1996">
        <f t="shared" si="130"/>
        <v>6040</v>
      </c>
      <c r="X486" s="2000">
        <v>6040</v>
      </c>
      <c r="Y486" s="2013">
        <v>616182</v>
      </c>
      <c r="Z486" s="2002">
        <v>42503</v>
      </c>
      <c r="AA486" s="2069" t="s">
        <v>104</v>
      </c>
      <c r="AB486" s="2086"/>
    </row>
    <row r="487" spans="1:28" s="1956" customFormat="1" x14ac:dyDescent="0.2">
      <c r="A487" s="2093">
        <v>2016188</v>
      </c>
      <c r="B487" s="1955"/>
      <c r="C487" s="1955">
        <v>520116</v>
      </c>
      <c r="D487" s="1956" t="s">
        <v>26</v>
      </c>
      <c r="E487" s="1956">
        <v>1</v>
      </c>
      <c r="F487" s="1956">
        <v>9</v>
      </c>
      <c r="G487" s="1956">
        <v>7</v>
      </c>
      <c r="H487" s="1956">
        <v>3</v>
      </c>
      <c r="I487" s="2012">
        <v>1</v>
      </c>
      <c r="J487" s="2012">
        <v>1</v>
      </c>
      <c r="K487" s="2012"/>
      <c r="L487" s="1996">
        <v>2677</v>
      </c>
      <c r="M487" s="1996">
        <v>2667.23</v>
      </c>
      <c r="N487" s="1996">
        <f t="shared" si="131"/>
        <v>1809.37</v>
      </c>
      <c r="O487" s="1996">
        <v>1391.04</v>
      </c>
      <c r="P487" s="2076">
        <f t="shared" si="132"/>
        <v>0.76879797940719696</v>
      </c>
      <c r="Q487" s="1996">
        <v>418.33</v>
      </c>
      <c r="R487" s="2076">
        <f t="shared" si="133"/>
        <v>0.23120202059280304</v>
      </c>
      <c r="S487" s="2035">
        <f t="shared" si="121"/>
        <v>16.7332</v>
      </c>
      <c r="T487" s="2036"/>
      <c r="U487" s="1996">
        <f t="shared" si="134"/>
        <v>0</v>
      </c>
      <c r="V487" s="1996">
        <f t="shared" si="135"/>
        <v>0</v>
      </c>
      <c r="W487" s="1996">
        <f t="shared" si="130"/>
        <v>2677</v>
      </c>
      <c r="X487" s="2000">
        <v>2677</v>
      </c>
      <c r="Y487" s="2013">
        <v>616183</v>
      </c>
      <c r="Z487" s="2002">
        <v>42503</v>
      </c>
      <c r="AA487" s="2069" t="s">
        <v>104</v>
      </c>
      <c r="AB487" s="2086"/>
    </row>
    <row r="488" spans="1:28" s="1956" customFormat="1" x14ac:dyDescent="0.2">
      <c r="A488" s="2093">
        <v>2016189</v>
      </c>
      <c r="B488" s="1955"/>
      <c r="C488" s="1955" t="s">
        <v>957</v>
      </c>
      <c r="D488" s="1956" t="s">
        <v>26</v>
      </c>
      <c r="E488" s="1956">
        <v>1</v>
      </c>
      <c r="F488" s="1956">
        <v>7</v>
      </c>
      <c r="G488" s="1956">
        <v>4</v>
      </c>
      <c r="H488" s="1956">
        <v>5</v>
      </c>
      <c r="I488" s="2012">
        <v>1</v>
      </c>
      <c r="J488" s="2012">
        <v>1</v>
      </c>
      <c r="K488" s="2012"/>
      <c r="L488" s="1996">
        <v>4426</v>
      </c>
      <c r="M488" s="1996">
        <v>3679.91</v>
      </c>
      <c r="N488" s="1996">
        <f>O488+Q488</f>
        <v>2489.7600000000002</v>
      </c>
      <c r="O488" s="1996">
        <v>2031.43</v>
      </c>
      <c r="P488" s="2076">
        <f>IF(N488&lt;=0,"",O488/N488)</f>
        <v>0.81591398367714152</v>
      </c>
      <c r="Q488" s="1996">
        <v>458.33</v>
      </c>
      <c r="R488" s="2076">
        <f>IF(N488&lt;=0,"",Q488/N488)</f>
        <v>0.1840860163228584</v>
      </c>
      <c r="S488" s="2035">
        <f>Q488/$S$1</f>
        <v>18.333199999999998</v>
      </c>
      <c r="T488" s="2036"/>
      <c r="U488" s="1996">
        <f t="shared" si="134"/>
        <v>0</v>
      </c>
      <c r="V488" s="1996">
        <f>L488-W488</f>
        <v>0</v>
      </c>
      <c r="W488" s="1996">
        <f t="shared" si="130"/>
        <v>4426</v>
      </c>
      <c r="X488" s="2000">
        <v>4426</v>
      </c>
      <c r="Y488" s="2013">
        <v>616784</v>
      </c>
      <c r="Z488" s="2002">
        <v>42503</v>
      </c>
      <c r="AA488" s="2069" t="s">
        <v>104</v>
      </c>
      <c r="AB488" s="2086"/>
    </row>
    <row r="489" spans="1:28" s="1956" customFormat="1" x14ac:dyDescent="0.2">
      <c r="A489" s="2093">
        <v>2016190</v>
      </c>
      <c r="B489" s="1955"/>
      <c r="C489" s="1955">
        <v>591516</v>
      </c>
      <c r="D489" s="1956" t="s">
        <v>26</v>
      </c>
      <c r="E489" s="1956">
        <v>1</v>
      </c>
      <c r="F489" s="1956">
        <v>9</v>
      </c>
      <c r="G489" s="1956">
        <v>8</v>
      </c>
      <c r="H489" s="1956">
        <v>2</v>
      </c>
      <c r="I489" s="2012">
        <v>1</v>
      </c>
      <c r="J489" s="2012">
        <v>1</v>
      </c>
      <c r="K489" s="2012"/>
      <c r="L489" s="1996">
        <v>1879</v>
      </c>
      <c r="M489" s="1996">
        <v>1982.82</v>
      </c>
      <c r="N489" s="1996">
        <f t="shared" si="131"/>
        <v>1350.01</v>
      </c>
      <c r="O489" s="1996">
        <v>1000.01</v>
      </c>
      <c r="P489" s="2076">
        <f>IF(N489&lt;=0,"",O489/N489)</f>
        <v>0.74074266116547283</v>
      </c>
      <c r="Q489" s="1996">
        <v>350</v>
      </c>
      <c r="R489" s="2076">
        <f t="shared" si="133"/>
        <v>0.25925733883452717</v>
      </c>
      <c r="S489" s="2035">
        <f t="shared" si="121"/>
        <v>14</v>
      </c>
      <c r="T489" s="2036"/>
      <c r="U489" s="1996">
        <f t="shared" si="134"/>
        <v>0</v>
      </c>
      <c r="V489" s="1996">
        <f t="shared" si="135"/>
        <v>0</v>
      </c>
      <c r="W489" s="1996">
        <f t="shared" si="130"/>
        <v>1879</v>
      </c>
      <c r="X489" s="2000">
        <v>1879</v>
      </c>
      <c r="Y489" s="2013">
        <v>616185</v>
      </c>
      <c r="Z489" s="2002">
        <v>42503</v>
      </c>
      <c r="AA489" s="2069" t="s">
        <v>104</v>
      </c>
      <c r="AB489" s="2086"/>
    </row>
    <row r="490" spans="1:28" s="1956" customFormat="1" x14ac:dyDescent="0.2">
      <c r="A490" s="2093">
        <v>2016191</v>
      </c>
      <c r="B490" s="1955"/>
      <c r="C490" s="1955">
        <v>536816</v>
      </c>
      <c r="D490" s="1956" t="s">
        <v>26</v>
      </c>
      <c r="E490" s="1956">
        <v>1</v>
      </c>
      <c r="F490" s="1956">
        <v>11</v>
      </c>
      <c r="G490" s="1956">
        <v>6</v>
      </c>
      <c r="H490" s="1956">
        <v>4</v>
      </c>
      <c r="I490" s="2012">
        <v>1</v>
      </c>
      <c r="J490" s="2012">
        <v>1</v>
      </c>
      <c r="K490" s="2012"/>
      <c r="L490" s="1996">
        <v>4956</v>
      </c>
      <c r="M490" s="1996">
        <v>4956</v>
      </c>
      <c r="N490" s="1996">
        <f t="shared" si="131"/>
        <v>3407.1</v>
      </c>
      <c r="O490" s="1996">
        <v>2720.02</v>
      </c>
      <c r="P490" s="2076">
        <f t="shared" si="132"/>
        <v>0.79833876317102526</v>
      </c>
      <c r="Q490" s="1996">
        <v>687.08</v>
      </c>
      <c r="R490" s="2076">
        <f t="shared" si="133"/>
        <v>0.2016612368289748</v>
      </c>
      <c r="S490" s="2035">
        <f t="shared" si="121"/>
        <v>27.4832</v>
      </c>
      <c r="T490" s="2036"/>
      <c r="U490" s="1996">
        <f t="shared" si="134"/>
        <v>0</v>
      </c>
      <c r="V490" s="1996">
        <f t="shared" si="135"/>
        <v>0</v>
      </c>
      <c r="W490" s="1996">
        <f t="shared" si="130"/>
        <v>4956</v>
      </c>
      <c r="X490" s="2000">
        <v>4956</v>
      </c>
      <c r="Y490" s="2013">
        <v>616186</v>
      </c>
      <c r="Z490" s="2002">
        <v>42503</v>
      </c>
      <c r="AA490" s="2069" t="s">
        <v>104</v>
      </c>
      <c r="AB490" s="2086"/>
    </row>
    <row r="491" spans="1:28" s="1956" customFormat="1" x14ac:dyDescent="0.2">
      <c r="A491" s="2089" t="s">
        <v>1280</v>
      </c>
      <c r="B491" s="1955"/>
      <c r="C491" s="1955" t="s">
        <v>1281</v>
      </c>
      <c r="D491" s="1956" t="s">
        <v>26</v>
      </c>
      <c r="E491" s="1956">
        <v>0</v>
      </c>
      <c r="F491" s="1956">
        <v>0</v>
      </c>
      <c r="G491" s="1956">
        <v>0</v>
      </c>
      <c r="H491" s="1956">
        <v>0</v>
      </c>
      <c r="I491" s="2012">
        <v>1</v>
      </c>
      <c r="J491" s="2012">
        <v>1</v>
      </c>
      <c r="K491" s="2012"/>
      <c r="L491" s="1996">
        <v>122.64</v>
      </c>
      <c r="M491" s="1996"/>
      <c r="N491" s="1996">
        <f t="shared" si="131"/>
        <v>61.32</v>
      </c>
      <c r="O491" s="1996">
        <v>61.32</v>
      </c>
      <c r="P491" s="2076">
        <f>IF(N491&lt;=0,"",O491/N491)</f>
        <v>1</v>
      </c>
      <c r="Q491" s="1996">
        <v>0</v>
      </c>
      <c r="R491" s="2076">
        <f>IF(N491&lt;=0,"",Q491/N491)</f>
        <v>0</v>
      </c>
      <c r="S491" s="2035">
        <f>Q491/$S$1</f>
        <v>0</v>
      </c>
      <c r="T491" s="2036"/>
      <c r="U491" s="1996">
        <f>((1-I491)*O491)+((1-J491)*Q491)</f>
        <v>0</v>
      </c>
      <c r="V491" s="1996">
        <f>L491-W491</f>
        <v>0</v>
      </c>
      <c r="W491" s="1996">
        <f t="shared" si="130"/>
        <v>122.64</v>
      </c>
      <c r="X491" s="2000">
        <v>122.64</v>
      </c>
      <c r="Y491" s="2013">
        <v>616350</v>
      </c>
      <c r="Z491" s="2002">
        <v>42608</v>
      </c>
      <c r="AA491" s="2069" t="s">
        <v>104</v>
      </c>
      <c r="AB491" s="2086"/>
    </row>
    <row r="492" spans="1:28" s="1956" customFormat="1" x14ac:dyDescent="0.2">
      <c r="A492" s="2093">
        <v>2016192</v>
      </c>
      <c r="B492" s="1955"/>
      <c r="C492" s="1955">
        <v>590816</v>
      </c>
      <c r="D492" s="1956" t="s">
        <v>26</v>
      </c>
      <c r="E492" s="1956">
        <v>1</v>
      </c>
      <c r="F492" s="1956">
        <v>9</v>
      </c>
      <c r="G492" s="1956">
        <v>5</v>
      </c>
      <c r="H492" s="1956">
        <v>2</v>
      </c>
      <c r="I492" s="2012">
        <v>1</v>
      </c>
      <c r="J492" s="2012">
        <v>1</v>
      </c>
      <c r="K492" s="2012"/>
      <c r="L492" s="1996">
        <v>2709</v>
      </c>
      <c r="M492" s="1996">
        <v>2365.9299999999998</v>
      </c>
      <c r="N492" s="1996">
        <f t="shared" si="131"/>
        <v>1626.5800000000002</v>
      </c>
      <c r="O492" s="1996">
        <v>1291.1600000000001</v>
      </c>
      <c r="P492" s="2076">
        <f t="shared" si="132"/>
        <v>0.79378819363326736</v>
      </c>
      <c r="Q492" s="1996">
        <v>335.42</v>
      </c>
      <c r="R492" s="2076">
        <f t="shared" si="133"/>
        <v>0.20621180636673264</v>
      </c>
      <c r="S492" s="2035">
        <f t="shared" si="121"/>
        <v>13.4168</v>
      </c>
      <c r="T492" s="2036"/>
      <c r="U492" s="1996">
        <f t="shared" si="134"/>
        <v>0</v>
      </c>
      <c r="V492" s="1996">
        <f t="shared" si="135"/>
        <v>0</v>
      </c>
      <c r="W492" s="1996">
        <f t="shared" si="130"/>
        <v>2709</v>
      </c>
      <c r="X492" s="2000">
        <v>2709</v>
      </c>
      <c r="Y492" s="2013">
        <v>616187</v>
      </c>
      <c r="Z492" s="2002">
        <v>42503</v>
      </c>
      <c r="AA492" s="2069" t="s">
        <v>104</v>
      </c>
      <c r="AB492" s="2086"/>
    </row>
    <row r="493" spans="1:28" s="1956" customFormat="1" x14ac:dyDescent="0.2">
      <c r="A493" s="2093">
        <v>2016193</v>
      </c>
      <c r="B493" s="1955"/>
      <c r="C493" s="1955">
        <v>590916</v>
      </c>
      <c r="D493" s="1956" t="s">
        <v>26</v>
      </c>
      <c r="E493" s="1956">
        <v>1</v>
      </c>
      <c r="F493" s="1956">
        <v>9</v>
      </c>
      <c r="G493" s="1956">
        <v>5</v>
      </c>
      <c r="H493" s="1956">
        <v>2</v>
      </c>
      <c r="I493" s="2012">
        <v>1</v>
      </c>
      <c r="J493" s="2012">
        <v>1</v>
      </c>
      <c r="K493" s="2012"/>
      <c r="L493" s="1996">
        <v>2709</v>
      </c>
      <c r="M493" s="1996">
        <v>2365.9299999999998</v>
      </c>
      <c r="N493" s="1996">
        <f t="shared" si="131"/>
        <v>1626.5800000000002</v>
      </c>
      <c r="O493" s="1996">
        <v>1291.1600000000001</v>
      </c>
      <c r="P493" s="2076">
        <f t="shared" si="132"/>
        <v>0.79378819363326736</v>
      </c>
      <c r="Q493" s="1996">
        <v>335.42</v>
      </c>
      <c r="R493" s="2076">
        <f t="shared" si="133"/>
        <v>0.20621180636673264</v>
      </c>
      <c r="S493" s="2035">
        <f t="shared" si="121"/>
        <v>13.4168</v>
      </c>
      <c r="T493" s="2036"/>
      <c r="U493" s="1996">
        <f t="shared" si="134"/>
        <v>0</v>
      </c>
      <c r="V493" s="1996">
        <f t="shared" si="135"/>
        <v>0</v>
      </c>
      <c r="W493" s="1996">
        <f t="shared" si="130"/>
        <v>2709</v>
      </c>
      <c r="X493" s="2000">
        <v>2709</v>
      </c>
      <c r="Y493" s="2013">
        <v>616188</v>
      </c>
      <c r="Z493" s="2002">
        <v>42503</v>
      </c>
      <c r="AA493" s="2069" t="s">
        <v>104</v>
      </c>
      <c r="AB493" s="2086"/>
    </row>
    <row r="494" spans="1:28" s="1956" customFormat="1" x14ac:dyDescent="0.2">
      <c r="A494" s="2093">
        <v>2016194</v>
      </c>
      <c r="B494" s="1955"/>
      <c r="C494" s="1955">
        <v>591116</v>
      </c>
      <c r="D494" s="1956" t="s">
        <v>26</v>
      </c>
      <c r="E494" s="1956">
        <v>1</v>
      </c>
      <c r="F494" s="1956">
        <v>9</v>
      </c>
      <c r="G494" s="1956">
        <v>5</v>
      </c>
      <c r="H494" s="1956">
        <v>2</v>
      </c>
      <c r="I494" s="2012">
        <v>1</v>
      </c>
      <c r="J494" s="2012">
        <v>1</v>
      </c>
      <c r="K494" s="2012"/>
      <c r="L494" s="1996">
        <v>2819</v>
      </c>
      <c r="M494" s="1996">
        <v>2483.12</v>
      </c>
      <c r="N494" s="1996">
        <f t="shared" si="131"/>
        <v>1693.34</v>
      </c>
      <c r="O494" s="1996">
        <v>1322.09</v>
      </c>
      <c r="P494" s="2076">
        <f t="shared" si="132"/>
        <v>0.78075873717032607</v>
      </c>
      <c r="Q494" s="1996">
        <v>371.25</v>
      </c>
      <c r="R494" s="2076">
        <f t="shared" si="133"/>
        <v>0.21924126282967391</v>
      </c>
      <c r="S494" s="2035">
        <f t="shared" si="121"/>
        <v>14.85</v>
      </c>
      <c r="T494" s="2036"/>
      <c r="U494" s="1996">
        <f t="shared" si="134"/>
        <v>0</v>
      </c>
      <c r="V494" s="1996">
        <f t="shared" si="135"/>
        <v>0</v>
      </c>
      <c r="W494" s="1996">
        <f t="shared" si="130"/>
        <v>2819</v>
      </c>
      <c r="X494" s="2000">
        <v>2819</v>
      </c>
      <c r="Y494" s="2013">
        <v>616189</v>
      </c>
      <c r="Z494" s="2002">
        <v>42503</v>
      </c>
      <c r="AA494" s="2069" t="s">
        <v>104</v>
      </c>
      <c r="AB494" s="2086"/>
    </row>
    <row r="495" spans="1:28" s="1956" customFormat="1" x14ac:dyDescent="0.2">
      <c r="A495" s="2093">
        <v>2016195</v>
      </c>
      <c r="B495" s="1955"/>
      <c r="C495" s="1955">
        <v>591216</v>
      </c>
      <c r="D495" s="1956" t="s">
        <v>26</v>
      </c>
      <c r="E495" s="1956">
        <v>1</v>
      </c>
      <c r="F495" s="1956">
        <v>9</v>
      </c>
      <c r="G495" s="1956">
        <v>5</v>
      </c>
      <c r="H495" s="1956">
        <v>2</v>
      </c>
      <c r="I495" s="2012">
        <v>1</v>
      </c>
      <c r="J495" s="2012">
        <v>1</v>
      </c>
      <c r="K495" s="2012"/>
      <c r="L495" s="1996">
        <v>2819</v>
      </c>
      <c r="M495" s="1996">
        <v>2483.12</v>
      </c>
      <c r="N495" s="1996">
        <f t="shared" si="131"/>
        <v>1693.34</v>
      </c>
      <c r="O495" s="1996">
        <v>1322.09</v>
      </c>
      <c r="P495" s="2076">
        <f t="shared" si="132"/>
        <v>0.78075873717032607</v>
      </c>
      <c r="Q495" s="1996">
        <v>371.25</v>
      </c>
      <c r="R495" s="2076">
        <f t="shared" si="133"/>
        <v>0.21924126282967391</v>
      </c>
      <c r="S495" s="2035">
        <f t="shared" si="121"/>
        <v>14.85</v>
      </c>
      <c r="T495" s="2036"/>
      <c r="U495" s="1996">
        <f t="shared" si="134"/>
        <v>0</v>
      </c>
      <c r="V495" s="1996">
        <f t="shared" si="135"/>
        <v>0</v>
      </c>
      <c r="W495" s="1996">
        <f t="shared" si="130"/>
        <v>2819</v>
      </c>
      <c r="X495" s="2000">
        <v>2819</v>
      </c>
      <c r="Y495" s="2013">
        <v>616190</v>
      </c>
      <c r="Z495" s="2002">
        <v>42503</v>
      </c>
      <c r="AA495" s="2069" t="s">
        <v>104</v>
      </c>
      <c r="AB495" s="2086"/>
    </row>
    <row r="496" spans="1:28" s="1956" customFormat="1" x14ac:dyDescent="0.2">
      <c r="A496" s="2093">
        <v>2016196</v>
      </c>
      <c r="B496" s="1955"/>
      <c r="C496" s="1955">
        <v>591316</v>
      </c>
      <c r="D496" s="1956" t="s">
        <v>26</v>
      </c>
      <c r="E496" s="1956">
        <v>1</v>
      </c>
      <c r="F496" s="1956">
        <v>9</v>
      </c>
      <c r="G496" s="1956">
        <v>5</v>
      </c>
      <c r="H496" s="1956">
        <v>2</v>
      </c>
      <c r="I496" s="2012">
        <v>1</v>
      </c>
      <c r="J496" s="2012">
        <v>1</v>
      </c>
      <c r="K496" s="2012"/>
      <c r="L496" s="1996">
        <v>2819</v>
      </c>
      <c r="M496" s="1996">
        <v>2483.12</v>
      </c>
      <c r="N496" s="1996">
        <f>O496+Q496</f>
        <v>1693.34</v>
      </c>
      <c r="O496" s="1996">
        <v>1322.09</v>
      </c>
      <c r="P496" s="2076">
        <f>IF(N496&lt;=0,"",O496/N496)</f>
        <v>0.78075873717032607</v>
      </c>
      <c r="Q496" s="1996">
        <v>371.25</v>
      </c>
      <c r="R496" s="2076">
        <f>IF(N496&lt;=0,"",Q496/N496)</f>
        <v>0.21924126282967391</v>
      </c>
      <c r="S496" s="2035">
        <f>Q496/$S$1</f>
        <v>14.85</v>
      </c>
      <c r="T496" s="2036"/>
      <c r="U496" s="1996">
        <f>((1-I496)*O496)+((1-J496)*Q496)</f>
        <v>0</v>
      </c>
      <c r="V496" s="1996">
        <f>L496-W496</f>
        <v>0</v>
      </c>
      <c r="W496" s="1996">
        <f t="shared" si="130"/>
        <v>2819</v>
      </c>
      <c r="X496" s="2000">
        <v>2819</v>
      </c>
      <c r="Y496" s="2013">
        <v>616191</v>
      </c>
      <c r="Z496" s="2002">
        <v>42503</v>
      </c>
      <c r="AA496" s="2069" t="s">
        <v>104</v>
      </c>
      <c r="AB496" s="2086"/>
    </row>
    <row r="497" spans="1:53" s="2153" customFormat="1" x14ac:dyDescent="0.2">
      <c r="A497" s="2151">
        <v>2016197</v>
      </c>
      <c r="B497" s="2152"/>
      <c r="C497" s="2152" t="s">
        <v>203</v>
      </c>
      <c r="D497" s="2153" t="s">
        <v>26</v>
      </c>
      <c r="E497" s="2153">
        <v>1</v>
      </c>
      <c r="F497" s="2153">
        <v>2</v>
      </c>
      <c r="G497" s="2153">
        <v>2</v>
      </c>
      <c r="H497" s="2153">
        <v>0</v>
      </c>
      <c r="I497" s="2154">
        <v>1</v>
      </c>
      <c r="J497" s="2154">
        <v>1</v>
      </c>
      <c r="K497" s="2154"/>
      <c r="L497" s="2155">
        <v>238</v>
      </c>
      <c r="M497" s="2155"/>
      <c r="N497" s="2155">
        <f t="shared" si="131"/>
        <v>238</v>
      </c>
      <c r="O497" s="2155">
        <v>238</v>
      </c>
      <c r="P497" s="2156">
        <f t="shared" si="132"/>
        <v>1</v>
      </c>
      <c r="Q497" s="2155">
        <v>0</v>
      </c>
      <c r="R497" s="2156">
        <f t="shared" si="133"/>
        <v>0</v>
      </c>
      <c r="S497" s="2157">
        <f t="shared" si="121"/>
        <v>0</v>
      </c>
      <c r="T497" s="2158"/>
      <c r="U497" s="2155">
        <f t="shared" si="134"/>
        <v>0</v>
      </c>
      <c r="V497" s="2155">
        <f t="shared" si="135"/>
        <v>238</v>
      </c>
      <c r="W497" s="2155">
        <f t="shared" si="130"/>
        <v>0</v>
      </c>
      <c r="X497" s="2159">
        <v>0</v>
      </c>
      <c r="Y497" s="2160"/>
      <c r="Z497" s="2161"/>
      <c r="AA497" s="2162"/>
      <c r="AB497" s="2163"/>
      <c r="AC497" s="2155"/>
      <c r="AE497" s="2164"/>
      <c r="AF497" s="2165"/>
      <c r="AG497" s="2165"/>
      <c r="AH497" s="2159"/>
      <c r="AI497" s="2160"/>
      <c r="AJ497" s="2160"/>
      <c r="AK497" s="2162"/>
      <c r="AL497" s="2162"/>
      <c r="AM497" s="2155"/>
      <c r="AP497" s="2165"/>
      <c r="AQ497" s="2165"/>
      <c r="AR497" s="2159"/>
      <c r="AS497" s="2160"/>
      <c r="AT497" s="2160"/>
      <c r="AU497" s="2162"/>
      <c r="AV497" s="2162"/>
      <c r="AW497" s="2155"/>
      <c r="AZ497" s="2165"/>
      <c r="BA497" s="2165"/>
    </row>
    <row r="498" spans="1:53" x14ac:dyDescent="0.2">
      <c r="A498" s="2089">
        <v>2016198</v>
      </c>
      <c r="C498" s="1955" t="s">
        <v>986</v>
      </c>
      <c r="D498" s="1956" t="s">
        <v>202</v>
      </c>
      <c r="E498" s="1956">
        <v>0</v>
      </c>
      <c r="F498" s="1956">
        <v>1</v>
      </c>
      <c r="G498" s="1956">
        <v>0</v>
      </c>
      <c r="H498" s="1956">
        <v>0</v>
      </c>
      <c r="I498" s="2012">
        <v>1</v>
      </c>
      <c r="J498" s="2012">
        <v>1</v>
      </c>
      <c r="K498" s="2012"/>
      <c r="L498" s="1996">
        <v>616.55999999999995</v>
      </c>
      <c r="N498" s="1996">
        <f t="shared" si="131"/>
        <v>340</v>
      </c>
      <c r="O498" s="1996">
        <v>240</v>
      </c>
      <c r="P498" s="2076">
        <f t="shared" si="132"/>
        <v>0.70588235294117652</v>
      </c>
      <c r="Q498" s="1996">
        <v>100</v>
      </c>
      <c r="R498" s="2076">
        <f t="shared" si="133"/>
        <v>0.29411764705882354</v>
      </c>
      <c r="S498" s="2035">
        <f t="shared" si="121"/>
        <v>4</v>
      </c>
      <c r="U498" s="1996">
        <f t="shared" si="134"/>
        <v>0</v>
      </c>
      <c r="V498" s="1996">
        <f t="shared" si="135"/>
        <v>0</v>
      </c>
      <c r="W498" s="1996">
        <f t="shared" si="130"/>
        <v>616.55999999999995</v>
      </c>
      <c r="X498" s="2000">
        <v>616.55999999999995</v>
      </c>
      <c r="Y498" s="2013">
        <v>616270</v>
      </c>
      <c r="Z498" s="2002">
        <v>42541</v>
      </c>
      <c r="AA498" s="2069" t="s">
        <v>104</v>
      </c>
      <c r="AB498" s="2069"/>
      <c r="AH498" s="2090"/>
      <c r="AK498" s="2092"/>
      <c r="AL498" s="2092"/>
    </row>
    <row r="499" spans="1:53" x14ac:dyDescent="0.2">
      <c r="A499" s="2089" t="s">
        <v>1020</v>
      </c>
      <c r="C499" s="1955" t="s">
        <v>993</v>
      </c>
      <c r="D499" s="1956" t="s">
        <v>308</v>
      </c>
      <c r="E499" s="1956">
        <v>0</v>
      </c>
      <c r="F499" s="1956">
        <v>2</v>
      </c>
      <c r="G499" s="1956">
        <v>2</v>
      </c>
      <c r="H499" s="1956">
        <v>0</v>
      </c>
      <c r="I499" s="2012">
        <v>1</v>
      </c>
      <c r="J499" s="2012">
        <v>1</v>
      </c>
      <c r="K499" s="2012"/>
      <c r="L499" s="1996">
        <v>474.12</v>
      </c>
      <c r="N499" s="1996">
        <f t="shared" si="131"/>
        <v>0</v>
      </c>
      <c r="O499" s="1996">
        <v>0</v>
      </c>
      <c r="P499" s="2076" t="str">
        <f t="shared" si="132"/>
        <v/>
      </c>
      <c r="Q499" s="1996">
        <v>0</v>
      </c>
      <c r="R499" s="2076" t="str">
        <f t="shared" si="133"/>
        <v/>
      </c>
      <c r="S499" s="2035">
        <f t="shared" si="121"/>
        <v>0</v>
      </c>
      <c r="U499" s="1996">
        <f t="shared" si="134"/>
        <v>0</v>
      </c>
      <c r="V499" s="1996">
        <f t="shared" si="135"/>
        <v>0</v>
      </c>
      <c r="W499" s="1996">
        <f>X499+AC499+AH499+AM499+AO499+AR499</f>
        <v>474.12</v>
      </c>
      <c r="X499" s="2000">
        <v>474.12</v>
      </c>
      <c r="Y499" s="2013">
        <v>616246</v>
      </c>
      <c r="Z499" s="2002">
        <v>42534</v>
      </c>
      <c r="AA499" s="2069" t="s">
        <v>104</v>
      </c>
      <c r="AB499" s="2069"/>
      <c r="AH499" s="2090"/>
      <c r="AK499" s="2092"/>
      <c r="AL499" s="2092"/>
    </row>
    <row r="500" spans="1:53" x14ac:dyDescent="0.2">
      <c r="A500" s="2093">
        <v>2016200</v>
      </c>
      <c r="C500" s="1955" t="s">
        <v>995</v>
      </c>
      <c r="D500" s="1956" t="s">
        <v>26</v>
      </c>
      <c r="E500" s="1956">
        <v>5</v>
      </c>
      <c r="F500" s="1956">
        <v>40</v>
      </c>
      <c r="G500" s="1956">
        <v>25</v>
      </c>
      <c r="H500" s="1956">
        <v>15</v>
      </c>
      <c r="I500" s="2012">
        <v>1</v>
      </c>
      <c r="J500" s="2012">
        <v>1</v>
      </c>
      <c r="K500" s="2012" t="s">
        <v>1101</v>
      </c>
      <c r="L500" s="1996">
        <v>10710</v>
      </c>
      <c r="M500" s="1996">
        <v>10461.36</v>
      </c>
      <c r="N500" s="1996">
        <f t="shared" si="131"/>
        <v>7124.35</v>
      </c>
      <c r="O500" s="1996">
        <v>5358.93</v>
      </c>
      <c r="P500" s="2076">
        <f t="shared" si="132"/>
        <v>0.75219914799244847</v>
      </c>
      <c r="Q500" s="1996">
        <v>1765.42</v>
      </c>
      <c r="R500" s="2076">
        <f t="shared" si="133"/>
        <v>0.24780085200755156</v>
      </c>
      <c r="S500" s="2035">
        <f t="shared" si="121"/>
        <v>70.616799999999998</v>
      </c>
      <c r="U500" s="1996">
        <f t="shared" si="134"/>
        <v>0</v>
      </c>
      <c r="V500" s="1996">
        <f t="shared" si="135"/>
        <v>0</v>
      </c>
      <c r="W500" s="1996">
        <f t="shared" si="130"/>
        <v>10710</v>
      </c>
      <c r="X500" s="2000">
        <v>10710</v>
      </c>
      <c r="Y500" s="2013">
        <v>616192</v>
      </c>
      <c r="Z500" s="2002">
        <v>42503</v>
      </c>
      <c r="AA500" s="2069" t="s">
        <v>104</v>
      </c>
      <c r="AB500" s="2069"/>
      <c r="AH500" s="2090"/>
      <c r="AK500" s="2092"/>
      <c r="AL500" s="2092"/>
    </row>
    <row r="501" spans="1:53" x14ac:dyDescent="0.2">
      <c r="A501" s="2093" t="s">
        <v>1168</v>
      </c>
      <c r="C501" s="1955" t="s">
        <v>996</v>
      </c>
      <c r="D501" s="1956" t="s">
        <v>26</v>
      </c>
      <c r="E501" s="1956">
        <v>1</v>
      </c>
      <c r="F501" s="1956">
        <v>3</v>
      </c>
      <c r="G501" s="1956">
        <v>2</v>
      </c>
      <c r="H501" s="1956">
        <v>1</v>
      </c>
      <c r="I501" s="2012">
        <v>1</v>
      </c>
      <c r="J501" s="2012">
        <v>1</v>
      </c>
      <c r="K501" s="2012" t="s">
        <v>1101</v>
      </c>
      <c r="L501" s="1996">
        <v>956.24</v>
      </c>
      <c r="M501" s="1996">
        <v>1027.06</v>
      </c>
      <c r="N501" s="1996">
        <f t="shared" si="131"/>
        <v>693.06</v>
      </c>
      <c r="O501" s="1996">
        <v>493.06</v>
      </c>
      <c r="P501" s="2076">
        <f t="shared" si="132"/>
        <v>0.7114246962744929</v>
      </c>
      <c r="Q501" s="1996">
        <v>200</v>
      </c>
      <c r="R501" s="2076">
        <f t="shared" si="133"/>
        <v>0.28857530372550722</v>
      </c>
      <c r="S501" s="2035">
        <f t="shared" si="121"/>
        <v>8</v>
      </c>
      <c r="U501" s="1996">
        <f t="shared" si="134"/>
        <v>0</v>
      </c>
      <c r="V501" s="1996">
        <f t="shared" si="135"/>
        <v>0</v>
      </c>
      <c r="W501" s="1996">
        <f t="shared" si="130"/>
        <v>956.24</v>
      </c>
      <c r="X501" s="2000">
        <v>956.24</v>
      </c>
      <c r="Y501" s="2013">
        <v>616211</v>
      </c>
      <c r="Z501" s="2002">
        <v>42523</v>
      </c>
      <c r="AA501" s="2069" t="s">
        <v>104</v>
      </c>
      <c r="AB501" s="2069"/>
      <c r="AH501" s="2090"/>
      <c r="AK501" s="2092"/>
      <c r="AL501" s="2092"/>
    </row>
    <row r="502" spans="1:53" s="2091" customFormat="1" x14ac:dyDescent="0.2">
      <c r="A502" s="2089" t="s">
        <v>1006</v>
      </c>
      <c r="B502" s="2166"/>
      <c r="C502" s="2166" t="s">
        <v>1005</v>
      </c>
      <c r="D502" s="2091" t="s">
        <v>497</v>
      </c>
      <c r="E502" s="2091">
        <v>1</v>
      </c>
      <c r="F502" s="2091">
        <v>8</v>
      </c>
      <c r="G502" s="2091">
        <v>7</v>
      </c>
      <c r="H502" s="2091">
        <v>2</v>
      </c>
      <c r="I502" s="2167">
        <v>1</v>
      </c>
      <c r="J502" s="2167">
        <v>1</v>
      </c>
      <c r="K502" s="2167"/>
      <c r="L502" s="2168">
        <v>3538.81</v>
      </c>
      <c r="M502" s="2168"/>
      <c r="N502" s="2168">
        <f t="shared" si="131"/>
        <v>2415</v>
      </c>
      <c r="O502" s="2168">
        <v>1848</v>
      </c>
      <c r="P502" s="2169">
        <f t="shared" si="132"/>
        <v>0.76521739130434785</v>
      </c>
      <c r="Q502" s="2168">
        <v>567</v>
      </c>
      <c r="R502" s="2169">
        <f t="shared" si="133"/>
        <v>0.23478260869565218</v>
      </c>
      <c r="S502" s="2170">
        <f t="shared" si="121"/>
        <v>22.68</v>
      </c>
      <c r="T502" s="2171"/>
      <c r="U502" s="2168">
        <f t="shared" si="134"/>
        <v>0</v>
      </c>
      <c r="V502" s="2168">
        <f t="shared" si="135"/>
        <v>0</v>
      </c>
      <c r="W502" s="2168">
        <f t="shared" si="130"/>
        <v>3538.81</v>
      </c>
      <c r="X502" s="2110">
        <v>3538.81</v>
      </c>
      <c r="Y502" s="2086">
        <v>616419</v>
      </c>
      <c r="Z502" s="2172">
        <v>42627</v>
      </c>
      <c r="AA502" s="2173" t="s">
        <v>104</v>
      </c>
      <c r="AB502" s="2173"/>
      <c r="AC502" s="2168"/>
      <c r="AE502" s="2174"/>
      <c r="AF502" s="2073"/>
      <c r="AG502" s="2073"/>
      <c r="AH502" s="2090"/>
      <c r="AK502" s="2092"/>
      <c r="AL502" s="2092"/>
      <c r="AM502" s="2168"/>
      <c r="AP502" s="2073"/>
      <c r="AQ502" s="2073"/>
      <c r="AR502" s="2168"/>
      <c r="AU502" s="2073"/>
      <c r="AV502" s="2073"/>
      <c r="AW502" s="2168"/>
      <c r="AZ502" s="2073"/>
      <c r="BA502" s="2073"/>
    </row>
    <row r="503" spans="1:53" x14ac:dyDescent="0.2">
      <c r="A503" s="2093" t="s">
        <v>1007</v>
      </c>
      <c r="C503" s="1955">
        <v>574916</v>
      </c>
      <c r="D503" s="1956" t="s">
        <v>26</v>
      </c>
      <c r="E503" s="1956">
        <v>1</v>
      </c>
      <c r="F503" s="1956">
        <v>12</v>
      </c>
      <c r="G503" s="1956">
        <v>5</v>
      </c>
      <c r="H503" s="1956">
        <v>2</v>
      </c>
      <c r="I503" s="2012">
        <v>1</v>
      </c>
      <c r="J503" s="2012">
        <v>1</v>
      </c>
      <c r="K503" s="2012" t="s">
        <v>1089</v>
      </c>
      <c r="L503" s="1996">
        <v>7558.09</v>
      </c>
      <c r="M503" s="1996">
        <v>7558.09</v>
      </c>
      <c r="N503" s="1996">
        <f t="shared" si="131"/>
        <v>4718.3899999999994</v>
      </c>
      <c r="O503" s="1996">
        <v>3995.89</v>
      </c>
      <c r="P503" s="2076">
        <f t="shared" si="132"/>
        <v>0.8468757351554238</v>
      </c>
      <c r="Q503" s="1996">
        <v>722.5</v>
      </c>
      <c r="R503" s="2076">
        <f t="shared" si="133"/>
        <v>0.15312426484457625</v>
      </c>
      <c r="S503" s="2035">
        <f t="shared" si="121"/>
        <v>28.9</v>
      </c>
      <c r="U503" s="1996">
        <f t="shared" si="134"/>
        <v>0</v>
      </c>
      <c r="V503" s="1996">
        <f t="shared" si="135"/>
        <v>0</v>
      </c>
      <c r="W503" s="1996">
        <f t="shared" si="130"/>
        <v>7558.09</v>
      </c>
      <c r="X503" s="2000">
        <v>7558.09</v>
      </c>
      <c r="Y503" s="2013">
        <v>616212</v>
      </c>
      <c r="Z503" s="2002">
        <v>42523</v>
      </c>
      <c r="AA503" s="2069" t="s">
        <v>104</v>
      </c>
      <c r="AB503" s="2069"/>
      <c r="AH503" s="2090"/>
      <c r="AK503" s="2092"/>
      <c r="AL503" s="2092"/>
    </row>
    <row r="504" spans="1:53" x14ac:dyDescent="0.2">
      <c r="A504" s="2093" t="s">
        <v>2009</v>
      </c>
      <c r="C504" s="1955" t="s">
        <v>2010</v>
      </c>
      <c r="D504" s="1956" t="s">
        <v>26</v>
      </c>
      <c r="E504" s="1956">
        <v>0</v>
      </c>
      <c r="F504" s="1956">
        <v>0</v>
      </c>
      <c r="G504" s="1956">
        <v>0</v>
      </c>
      <c r="H504" s="1956">
        <v>0</v>
      </c>
      <c r="I504" s="2012">
        <v>1</v>
      </c>
      <c r="J504" s="2012">
        <v>1</v>
      </c>
      <c r="K504" s="2012"/>
      <c r="L504" s="1996">
        <v>766.6</v>
      </c>
      <c r="N504" s="1996">
        <f>O504+Q504</f>
        <v>766.6</v>
      </c>
      <c r="O504" s="1996">
        <v>166.6</v>
      </c>
      <c r="P504" s="2076">
        <f>IF(N504&lt;=0,"",O504/N504)</f>
        <v>0.21732324549960866</v>
      </c>
      <c r="Q504" s="1996">
        <v>600</v>
      </c>
      <c r="R504" s="2076">
        <f>IF(N504&lt;=0,"",Q504/N504)</f>
        <v>0.78267675450039131</v>
      </c>
      <c r="S504" s="2035">
        <f>Q504/$S$1</f>
        <v>24</v>
      </c>
      <c r="U504" s="1996">
        <f>((1-I504)*O504)+((1-J504)*Q504)</f>
        <v>0</v>
      </c>
      <c r="V504" s="1996">
        <f>L504-W504</f>
        <v>0</v>
      </c>
      <c r="W504" s="1996">
        <f>X504+AC504+AH504+AM504+AO504+AR504</f>
        <v>766.6</v>
      </c>
      <c r="X504" s="2000">
        <v>766.6</v>
      </c>
      <c r="Y504" s="2013">
        <v>616578</v>
      </c>
      <c r="Z504" s="2002">
        <v>42676</v>
      </c>
      <c r="AA504" s="2069" t="s">
        <v>104</v>
      </c>
      <c r="AB504" s="2069"/>
      <c r="AH504" s="2090"/>
      <c r="AK504" s="2092"/>
      <c r="AL504" s="2092"/>
    </row>
    <row r="505" spans="1:53" x14ac:dyDescent="0.2">
      <c r="A505" s="2093">
        <v>2016204</v>
      </c>
      <c r="C505" s="1955" t="s">
        <v>1008</v>
      </c>
      <c r="D505" s="1956" t="s">
        <v>26</v>
      </c>
      <c r="E505" s="1961">
        <v>1</v>
      </c>
      <c r="F505" s="1961">
        <v>10</v>
      </c>
      <c r="G505" s="1961">
        <v>3</v>
      </c>
      <c r="H505" s="1961">
        <v>5</v>
      </c>
      <c r="I505" s="2012">
        <v>1</v>
      </c>
      <c r="J505" s="2012">
        <v>1</v>
      </c>
      <c r="K505" s="2012" t="s">
        <v>1089</v>
      </c>
      <c r="L505" s="1996">
        <v>4610</v>
      </c>
      <c r="M505" s="1996">
        <v>4599.57</v>
      </c>
      <c r="N505" s="1996">
        <f>O505+Q505</f>
        <v>3115.7200000000003</v>
      </c>
      <c r="O505" s="1996">
        <v>2522.8000000000002</v>
      </c>
      <c r="P505" s="2076">
        <f>IF(N505&lt;=0,"",O505/N505)</f>
        <v>0.80970048656490312</v>
      </c>
      <c r="Q505" s="1996">
        <v>592.91999999999996</v>
      </c>
      <c r="R505" s="2076">
        <f>IF(N505&lt;=0,"",Q505/N505)</f>
        <v>0.19029951343509682</v>
      </c>
      <c r="S505" s="2035">
        <f>Q505/$S$1</f>
        <v>23.716799999999999</v>
      </c>
      <c r="U505" s="1996">
        <f>((1-I505)*O505)+((1-J505)*Q505)</f>
        <v>0</v>
      </c>
      <c r="V505" s="1996">
        <f>L505-W505</f>
        <v>0</v>
      </c>
      <c r="W505" s="1996">
        <f t="shared" si="130"/>
        <v>4610</v>
      </c>
      <c r="X505" s="2000">
        <v>4610</v>
      </c>
      <c r="Y505" s="2013">
        <v>616213</v>
      </c>
      <c r="Z505" s="2002">
        <v>42523</v>
      </c>
      <c r="AA505" s="2069" t="s">
        <v>104</v>
      </c>
      <c r="AB505" s="2069"/>
      <c r="AH505" s="2090"/>
      <c r="AK505" s="2092"/>
      <c r="AL505" s="2092"/>
    </row>
    <row r="506" spans="1:53" s="2091" customFormat="1" x14ac:dyDescent="0.2">
      <c r="A506" s="2089" t="s">
        <v>1252</v>
      </c>
      <c r="B506" s="2166"/>
      <c r="C506" s="2166" t="s">
        <v>1494</v>
      </c>
      <c r="D506" s="2091" t="s">
        <v>26</v>
      </c>
      <c r="E506" s="2146">
        <v>0</v>
      </c>
      <c r="F506" s="2146">
        <v>0</v>
      </c>
      <c r="G506" s="2146">
        <v>0</v>
      </c>
      <c r="H506" s="2146">
        <v>0</v>
      </c>
      <c r="I506" s="2167">
        <v>1</v>
      </c>
      <c r="J506" s="2167">
        <v>1</v>
      </c>
      <c r="K506" s="2167"/>
      <c r="L506" s="2168">
        <v>242.38</v>
      </c>
      <c r="M506" s="2168">
        <v>0</v>
      </c>
      <c r="N506" s="2168">
        <f>O506+Q506</f>
        <v>121.19</v>
      </c>
      <c r="O506" s="2168">
        <v>121.19</v>
      </c>
      <c r="P506" s="2169">
        <f>IF(N506&lt;=0,"",O506/N506)</f>
        <v>1</v>
      </c>
      <c r="Q506" s="2168">
        <v>0</v>
      </c>
      <c r="R506" s="2169">
        <f>IF(N506&lt;=0,"",Q506/N506)</f>
        <v>0</v>
      </c>
      <c r="S506" s="2170">
        <f>Q506/$S$1</f>
        <v>0</v>
      </c>
      <c r="T506" s="2171"/>
      <c r="U506" s="2168">
        <f>((1-I506)*O506)+((1-J506)*Q506)</f>
        <v>0</v>
      </c>
      <c r="V506" s="2168">
        <f>L506-W506</f>
        <v>0</v>
      </c>
      <c r="W506" s="2168">
        <f>X506+AC506+AH506+AM506+AO506+AR506</f>
        <v>242.38</v>
      </c>
      <c r="X506" s="2110">
        <v>242.38</v>
      </c>
      <c r="Y506" s="2086">
        <v>616350</v>
      </c>
      <c r="Z506" s="2172">
        <v>42608</v>
      </c>
      <c r="AA506" s="2173" t="s">
        <v>104</v>
      </c>
      <c r="AB506" s="2173"/>
      <c r="AC506" s="2168"/>
      <c r="AE506" s="2174"/>
      <c r="AF506" s="2073"/>
      <c r="AG506" s="2073"/>
      <c r="AH506" s="2090"/>
      <c r="AK506" s="2092"/>
      <c r="AL506" s="2092"/>
      <c r="AM506" s="2168"/>
      <c r="AP506" s="2073"/>
      <c r="AQ506" s="2073"/>
      <c r="AR506" s="2168"/>
      <c r="AU506" s="2073"/>
      <c r="AV506" s="2073"/>
      <c r="AW506" s="2168"/>
      <c r="AZ506" s="2073"/>
      <c r="BA506" s="2073"/>
    </row>
    <row r="507" spans="1:53" x14ac:dyDescent="0.2">
      <c r="A507" s="2093">
        <v>2016205</v>
      </c>
      <c r="C507" s="1955">
        <v>502716</v>
      </c>
      <c r="D507" s="1956" t="s">
        <v>26</v>
      </c>
      <c r="E507" s="1956">
        <v>1</v>
      </c>
      <c r="F507" s="1956">
        <v>9</v>
      </c>
      <c r="G507" s="1956">
        <v>6</v>
      </c>
      <c r="H507" s="1956">
        <v>3</v>
      </c>
      <c r="I507" s="2012">
        <v>1</v>
      </c>
      <c r="J507" s="2012">
        <v>1</v>
      </c>
      <c r="K507" s="2012"/>
      <c r="L507" s="1996">
        <v>2277</v>
      </c>
      <c r="M507" s="1996">
        <v>2274.31</v>
      </c>
      <c r="N507" s="1996">
        <f>O507+Q507</f>
        <v>1548.6799999999998</v>
      </c>
      <c r="O507" s="1996">
        <v>1163.8399999999999</v>
      </c>
      <c r="P507" s="2076">
        <f>IF(N507&lt;=0,"",O507/N507)</f>
        <v>0.75150450706408045</v>
      </c>
      <c r="Q507" s="1996">
        <v>384.84</v>
      </c>
      <c r="R507" s="2076">
        <f>IF(N507&lt;=0,"",Q507/N507)</f>
        <v>0.24849549293591963</v>
      </c>
      <c r="S507" s="2035">
        <f>Q507/$S$1</f>
        <v>15.393599999999999</v>
      </c>
      <c r="U507" s="1996">
        <f t="shared" si="134"/>
        <v>0</v>
      </c>
      <c r="V507" s="1996">
        <f t="shared" si="135"/>
        <v>0</v>
      </c>
      <c r="W507" s="1996">
        <f t="shared" si="130"/>
        <v>2277</v>
      </c>
      <c r="X507" s="2000">
        <v>2277</v>
      </c>
      <c r="Y507" s="2013">
        <v>616214</v>
      </c>
      <c r="Z507" s="2002">
        <v>42523</v>
      </c>
      <c r="AA507" s="2069" t="s">
        <v>104</v>
      </c>
      <c r="AB507" s="2069"/>
      <c r="AH507" s="2090"/>
      <c r="AK507" s="2092"/>
      <c r="AL507" s="2092"/>
    </row>
    <row r="508" spans="1:53" x14ac:dyDescent="0.2">
      <c r="A508" s="2093">
        <v>2016206</v>
      </c>
      <c r="C508" s="1955" t="s">
        <v>1009</v>
      </c>
      <c r="D508" s="1956" t="s">
        <v>472</v>
      </c>
      <c r="E508" s="1956">
        <v>0</v>
      </c>
      <c r="F508" s="1956">
        <v>0</v>
      </c>
      <c r="G508" s="1956">
        <v>0</v>
      </c>
      <c r="H508" s="1956">
        <v>0</v>
      </c>
      <c r="I508" s="2012">
        <v>1</v>
      </c>
      <c r="J508" s="2012">
        <v>1</v>
      </c>
      <c r="K508" s="2012"/>
      <c r="L508" s="1996">
        <v>90</v>
      </c>
      <c r="N508" s="1996">
        <f t="shared" si="131"/>
        <v>0</v>
      </c>
      <c r="O508" s="1996">
        <v>0</v>
      </c>
      <c r="P508" s="2076" t="str">
        <f t="shared" si="132"/>
        <v/>
      </c>
      <c r="Q508" s="1996">
        <v>0</v>
      </c>
      <c r="R508" s="2076" t="str">
        <f t="shared" si="133"/>
        <v/>
      </c>
      <c r="S508" s="2035">
        <f t="shared" ref="S508:S521" si="136">Q508/$S$1</f>
        <v>0</v>
      </c>
      <c r="U508" s="1996">
        <f t="shared" si="134"/>
        <v>0</v>
      </c>
      <c r="V508" s="1996">
        <f t="shared" si="135"/>
        <v>0</v>
      </c>
      <c r="W508" s="1996">
        <f t="shared" si="130"/>
        <v>90</v>
      </c>
      <c r="X508" s="2000">
        <v>90</v>
      </c>
      <c r="Y508" s="2013">
        <v>616210</v>
      </c>
      <c r="Z508" s="2002">
        <v>42523</v>
      </c>
      <c r="AA508" s="2069" t="s">
        <v>104</v>
      </c>
      <c r="AB508" s="2069"/>
      <c r="AH508" s="2090"/>
      <c r="AK508" s="2092"/>
      <c r="AL508" s="2092"/>
    </row>
    <row r="509" spans="1:53" x14ac:dyDescent="0.2">
      <c r="A509" s="2093">
        <v>2016207</v>
      </c>
      <c r="C509" s="1955">
        <v>561616</v>
      </c>
      <c r="D509" s="1956" t="s">
        <v>26</v>
      </c>
      <c r="E509" s="1956">
        <v>1</v>
      </c>
      <c r="F509" s="1956">
        <v>7</v>
      </c>
      <c r="G509" s="1956">
        <v>4</v>
      </c>
      <c r="H509" s="1956">
        <v>3</v>
      </c>
      <c r="I509" s="2012">
        <v>1</v>
      </c>
      <c r="J509" s="2012">
        <v>1</v>
      </c>
      <c r="K509" s="2012" t="s">
        <v>1101</v>
      </c>
      <c r="L509" s="1996">
        <v>3104</v>
      </c>
      <c r="M509" s="1996">
        <v>2791.57</v>
      </c>
      <c r="N509" s="1996">
        <f t="shared" si="131"/>
        <v>1904.28</v>
      </c>
      <c r="O509" s="1996">
        <v>1543.03</v>
      </c>
      <c r="P509" s="2076">
        <f t="shared" si="132"/>
        <v>0.81029575482597094</v>
      </c>
      <c r="Q509" s="1996">
        <v>361.25</v>
      </c>
      <c r="R509" s="2076">
        <f t="shared" si="133"/>
        <v>0.18970424517402903</v>
      </c>
      <c r="S509" s="2035">
        <f t="shared" si="136"/>
        <v>14.45</v>
      </c>
      <c r="U509" s="1996">
        <f t="shared" ref="U509:U519" si="137">((1-I509)*O509)+((1-J509)*Q509)</f>
        <v>0</v>
      </c>
      <c r="V509" s="1996">
        <f t="shared" si="135"/>
        <v>0</v>
      </c>
      <c r="W509" s="1996">
        <f t="shared" ref="W509:W528" si="138">X509+AC509+AH509+AM509+AO509+AR509</f>
        <v>3104</v>
      </c>
      <c r="X509" s="2000">
        <v>3104</v>
      </c>
      <c r="Y509" s="2013">
        <v>616215</v>
      </c>
      <c r="Z509" s="2002">
        <v>42523</v>
      </c>
      <c r="AA509" s="2069" t="s">
        <v>104</v>
      </c>
      <c r="AB509" s="2069"/>
      <c r="AH509" s="2090"/>
      <c r="AK509" s="2092"/>
      <c r="AL509" s="2092"/>
    </row>
    <row r="510" spans="1:53" x14ac:dyDescent="0.2">
      <c r="A510" s="2093">
        <v>2016208</v>
      </c>
      <c r="C510" s="1955">
        <v>592316</v>
      </c>
      <c r="D510" s="1956" t="s">
        <v>26</v>
      </c>
      <c r="E510" s="1956">
        <v>1</v>
      </c>
      <c r="F510" s="1956">
        <v>13</v>
      </c>
      <c r="G510" s="1956">
        <v>7</v>
      </c>
      <c r="H510" s="1956">
        <v>5</v>
      </c>
      <c r="I510" s="2012">
        <v>1</v>
      </c>
      <c r="J510" s="2012">
        <v>1</v>
      </c>
      <c r="K510" s="2012" t="s">
        <v>1089</v>
      </c>
      <c r="L510" s="1996">
        <v>6264.82</v>
      </c>
      <c r="M510" s="1996">
        <v>6264.82</v>
      </c>
      <c r="N510" s="1996">
        <f t="shared" si="131"/>
        <v>4250.72</v>
      </c>
      <c r="O510" s="1996">
        <v>3367.39</v>
      </c>
      <c r="P510" s="2076">
        <f t="shared" si="132"/>
        <v>0.79219285203447876</v>
      </c>
      <c r="Q510" s="1996">
        <v>883.33</v>
      </c>
      <c r="R510" s="2076">
        <f t="shared" si="133"/>
        <v>0.20780714796552113</v>
      </c>
      <c r="S510" s="2035">
        <f t="shared" si="136"/>
        <v>35.333200000000005</v>
      </c>
      <c r="U510" s="1996">
        <f t="shared" si="137"/>
        <v>0</v>
      </c>
      <c r="V510" s="1996">
        <f t="shared" si="135"/>
        <v>0</v>
      </c>
      <c r="W510" s="1996">
        <f t="shared" si="138"/>
        <v>6264.82</v>
      </c>
      <c r="X510" s="2000">
        <v>6264.82</v>
      </c>
      <c r="Y510" s="2013">
        <v>616216</v>
      </c>
      <c r="Z510" s="2002">
        <v>42523</v>
      </c>
      <c r="AA510" s="2069" t="s">
        <v>104</v>
      </c>
      <c r="AB510" s="2069"/>
      <c r="AH510" s="2090"/>
      <c r="AK510" s="2092"/>
      <c r="AL510" s="2092"/>
    </row>
    <row r="511" spans="1:53" x14ac:dyDescent="0.2">
      <c r="A511" s="2093">
        <v>2016209</v>
      </c>
      <c r="C511" s="1955">
        <v>587316</v>
      </c>
      <c r="D511" s="1956" t="s">
        <v>26</v>
      </c>
      <c r="E511" s="1956">
        <v>1</v>
      </c>
      <c r="F511" s="1956">
        <v>8</v>
      </c>
      <c r="G511" s="1956">
        <v>5</v>
      </c>
      <c r="H511" s="1956">
        <v>3</v>
      </c>
      <c r="I511" s="2012">
        <v>1</v>
      </c>
      <c r="J511" s="2012">
        <v>1</v>
      </c>
      <c r="K511" s="2012" t="s">
        <v>1101</v>
      </c>
      <c r="L511" s="1996">
        <v>2503</v>
      </c>
      <c r="M511" s="1996">
        <v>2716.8</v>
      </c>
      <c r="N511" s="1996">
        <f t="shared" si="131"/>
        <v>1841.85</v>
      </c>
      <c r="O511" s="1996">
        <v>1451.85</v>
      </c>
      <c r="P511" s="2076">
        <f t="shared" si="132"/>
        <v>0.78825637266878412</v>
      </c>
      <c r="Q511" s="1996">
        <v>390</v>
      </c>
      <c r="R511" s="2076">
        <f t="shared" si="133"/>
        <v>0.21174362733121591</v>
      </c>
      <c r="S511" s="2035">
        <f t="shared" si="136"/>
        <v>15.6</v>
      </c>
      <c r="U511" s="1996">
        <f t="shared" si="137"/>
        <v>0</v>
      </c>
      <c r="V511" s="1996">
        <f t="shared" si="135"/>
        <v>0</v>
      </c>
      <c r="W511" s="1996">
        <f t="shared" si="138"/>
        <v>2503</v>
      </c>
      <c r="X511" s="2000">
        <v>2503</v>
      </c>
      <c r="Y511" s="2013">
        <v>616217</v>
      </c>
      <c r="Z511" s="2002">
        <v>42523</v>
      </c>
      <c r="AA511" s="2069" t="s">
        <v>104</v>
      </c>
      <c r="AB511" s="2069"/>
      <c r="AH511" s="2090"/>
      <c r="AK511" s="2092"/>
      <c r="AL511" s="2092"/>
    </row>
    <row r="512" spans="1:53" x14ac:dyDescent="0.2">
      <c r="A512" s="2089">
        <v>2016210</v>
      </c>
      <c r="C512" s="1955" t="s">
        <v>1022</v>
      </c>
      <c r="D512" s="1956" t="s">
        <v>26</v>
      </c>
      <c r="E512" s="1956">
        <v>1</v>
      </c>
      <c r="F512" s="1956">
        <v>2</v>
      </c>
      <c r="G512" s="1956">
        <v>2</v>
      </c>
      <c r="H512" s="1956">
        <v>1</v>
      </c>
      <c r="I512" s="2012">
        <v>1</v>
      </c>
      <c r="J512" s="2012">
        <v>1</v>
      </c>
      <c r="K512" s="2012"/>
      <c r="L512" s="1996">
        <v>892.18</v>
      </c>
      <c r="N512" s="1996">
        <f t="shared" si="131"/>
        <v>450</v>
      </c>
      <c r="O512" s="1996">
        <v>300</v>
      </c>
      <c r="P512" s="2076">
        <f t="shared" si="132"/>
        <v>0.66666666666666663</v>
      </c>
      <c r="Q512" s="1996">
        <v>150</v>
      </c>
      <c r="R512" s="2076">
        <f t="shared" si="133"/>
        <v>0.33333333333333331</v>
      </c>
      <c r="S512" s="2035">
        <f t="shared" si="136"/>
        <v>6</v>
      </c>
      <c r="U512" s="1996">
        <f t="shared" si="137"/>
        <v>0</v>
      </c>
      <c r="V512" s="1996">
        <f t="shared" si="135"/>
        <v>0</v>
      </c>
      <c r="W512" s="1996">
        <f t="shared" si="138"/>
        <v>892.18</v>
      </c>
      <c r="X512" s="2000">
        <v>892.18</v>
      </c>
      <c r="Y512" s="2013">
        <v>616351</v>
      </c>
      <c r="Z512" s="2002">
        <v>42608</v>
      </c>
      <c r="AA512" s="2069" t="s">
        <v>104</v>
      </c>
      <c r="AB512" s="2069"/>
      <c r="AH512" s="2090"/>
      <c r="AK512" s="2092"/>
      <c r="AL512" s="2092"/>
    </row>
    <row r="513" spans="1:28" s="1956" customFormat="1" x14ac:dyDescent="0.2">
      <c r="A513" s="2093">
        <v>2016211</v>
      </c>
      <c r="B513" s="1955"/>
      <c r="C513" s="1955">
        <v>561816</v>
      </c>
      <c r="D513" s="1956" t="s">
        <v>26</v>
      </c>
      <c r="E513" s="1956">
        <v>1</v>
      </c>
      <c r="F513" s="1956">
        <v>7</v>
      </c>
      <c r="G513" s="1956">
        <v>4</v>
      </c>
      <c r="H513" s="1956">
        <v>5</v>
      </c>
      <c r="I513" s="2012">
        <v>1</v>
      </c>
      <c r="J513" s="2012">
        <v>1</v>
      </c>
      <c r="K513" s="2012" t="s">
        <v>1101</v>
      </c>
      <c r="L513" s="1996">
        <v>4426</v>
      </c>
      <c r="M513" s="1996">
        <v>3679.71</v>
      </c>
      <c r="N513" s="1996">
        <f t="shared" si="131"/>
        <v>2489.77</v>
      </c>
      <c r="O513" s="1996">
        <v>2031.44</v>
      </c>
      <c r="P513" s="2076">
        <f t="shared" si="132"/>
        <v>0.8159147230467072</v>
      </c>
      <c r="Q513" s="1996">
        <v>458.33</v>
      </c>
      <c r="R513" s="2076">
        <f t="shared" si="133"/>
        <v>0.18408527695329288</v>
      </c>
      <c r="S513" s="2035">
        <f t="shared" si="136"/>
        <v>18.333199999999998</v>
      </c>
      <c r="T513" s="2036"/>
      <c r="U513" s="1996">
        <f t="shared" si="137"/>
        <v>0</v>
      </c>
      <c r="V513" s="1996">
        <f t="shared" si="135"/>
        <v>0</v>
      </c>
      <c r="W513" s="1996">
        <f t="shared" si="138"/>
        <v>4426</v>
      </c>
      <c r="X513" s="2000">
        <v>4426</v>
      </c>
      <c r="Y513" s="2013">
        <v>616218</v>
      </c>
      <c r="Z513" s="2002">
        <v>42523</v>
      </c>
      <c r="AA513" s="2069" t="s">
        <v>104</v>
      </c>
      <c r="AB513" s="2086"/>
    </row>
    <row r="514" spans="1:28" s="1956" customFormat="1" x14ac:dyDescent="0.2">
      <c r="A514" s="2089">
        <v>2016212</v>
      </c>
      <c r="B514" s="1955"/>
      <c r="C514" s="1955" t="s">
        <v>1027</v>
      </c>
      <c r="D514" s="1956" t="s">
        <v>353</v>
      </c>
      <c r="E514" s="1956">
        <v>1</v>
      </c>
      <c r="F514" s="1956">
        <v>8</v>
      </c>
      <c r="G514" s="1956">
        <v>6</v>
      </c>
      <c r="H514" s="1956">
        <v>3</v>
      </c>
      <c r="I514" s="2012">
        <v>1</v>
      </c>
      <c r="J514" s="2012">
        <v>1</v>
      </c>
      <c r="K514" s="2012" t="s">
        <v>1089</v>
      </c>
      <c r="L514" s="1996">
        <v>2321.67</v>
      </c>
      <c r="M514" s="1996"/>
      <c r="N514" s="1996">
        <f t="shared" si="131"/>
        <v>1671.3</v>
      </c>
      <c r="O514" s="1996">
        <v>1276.21</v>
      </c>
      <c r="P514" s="2076">
        <f t="shared" si="132"/>
        <v>0.76360318315084075</v>
      </c>
      <c r="Q514" s="1996">
        <v>395.09</v>
      </c>
      <c r="R514" s="2076">
        <f t="shared" si="133"/>
        <v>0.23639681684915934</v>
      </c>
      <c r="S514" s="2035">
        <f t="shared" si="136"/>
        <v>15.803599999999999</v>
      </c>
      <c r="T514" s="2036"/>
      <c r="U514" s="1996">
        <f t="shared" si="137"/>
        <v>0</v>
      </c>
      <c r="V514" s="1996">
        <f t="shared" si="135"/>
        <v>0</v>
      </c>
      <c r="W514" s="1996">
        <f t="shared" si="138"/>
        <v>2321.67</v>
      </c>
      <c r="X514" s="2000">
        <v>2321.67</v>
      </c>
      <c r="Y514" s="2013">
        <v>616277</v>
      </c>
      <c r="Z514" s="2002">
        <v>42552</v>
      </c>
      <c r="AA514" s="2069" t="s">
        <v>104</v>
      </c>
      <c r="AB514" s="2086"/>
    </row>
    <row r="515" spans="1:28" s="1956" customFormat="1" x14ac:dyDescent="0.2">
      <c r="A515" s="2089">
        <v>2016213</v>
      </c>
      <c r="B515" s="1955"/>
      <c r="C515" s="1955" t="s">
        <v>1066</v>
      </c>
      <c r="D515" s="1956" t="s">
        <v>353</v>
      </c>
      <c r="E515" s="1956">
        <v>1</v>
      </c>
      <c r="F515" s="1956">
        <v>1</v>
      </c>
      <c r="G515" s="1956">
        <v>0</v>
      </c>
      <c r="H515" s="1956">
        <v>2</v>
      </c>
      <c r="I515" s="2012">
        <v>1</v>
      </c>
      <c r="J515" s="2012">
        <v>1</v>
      </c>
      <c r="K515" s="2012" t="s">
        <v>1089</v>
      </c>
      <c r="L515" s="1996">
        <v>700.63</v>
      </c>
      <c r="M515" s="1996"/>
      <c r="N515" s="1996">
        <f t="shared" si="131"/>
        <v>504.8</v>
      </c>
      <c r="O515" s="1996">
        <v>353.11</v>
      </c>
      <c r="P515" s="2076">
        <f t="shared" si="132"/>
        <v>0.69950475435816162</v>
      </c>
      <c r="Q515" s="1996">
        <v>151.69</v>
      </c>
      <c r="R515" s="2076">
        <f t="shared" si="133"/>
        <v>0.30049524564183833</v>
      </c>
      <c r="S515" s="2035">
        <f t="shared" si="136"/>
        <v>6.0675999999999997</v>
      </c>
      <c r="T515" s="2036"/>
      <c r="U515" s="1996">
        <f t="shared" si="137"/>
        <v>0</v>
      </c>
      <c r="V515" s="1996">
        <f t="shared" si="135"/>
        <v>0</v>
      </c>
      <c r="W515" s="1996">
        <f t="shared" si="138"/>
        <v>700.63</v>
      </c>
      <c r="X515" s="2000">
        <v>700.63</v>
      </c>
      <c r="Y515" s="2013">
        <v>616278</v>
      </c>
      <c r="Z515" s="2002">
        <v>42552</v>
      </c>
      <c r="AA515" s="2069" t="s">
        <v>104</v>
      </c>
      <c r="AB515" s="2086"/>
    </row>
    <row r="516" spans="1:28" s="1956" customFormat="1" x14ac:dyDescent="0.2">
      <c r="A516" s="2089">
        <v>2016214</v>
      </c>
      <c r="B516" s="1955"/>
      <c r="C516" s="1955" t="s">
        <v>1067</v>
      </c>
      <c r="D516" s="1956" t="s">
        <v>353</v>
      </c>
      <c r="E516" s="1956">
        <v>3</v>
      </c>
      <c r="F516" s="1956">
        <v>24</v>
      </c>
      <c r="G516" s="1956">
        <v>15</v>
      </c>
      <c r="H516" s="1956">
        <v>6</v>
      </c>
      <c r="I516" s="2012">
        <v>1</v>
      </c>
      <c r="J516" s="2012">
        <v>1</v>
      </c>
      <c r="K516" s="2012" t="s">
        <v>1089</v>
      </c>
      <c r="L516" s="1996">
        <v>4678.6099999999997</v>
      </c>
      <c r="M516" s="1996"/>
      <c r="N516" s="1996">
        <f t="shared" si="131"/>
        <v>4589.8099999999995</v>
      </c>
      <c r="O516" s="1996">
        <v>3481.43</v>
      </c>
      <c r="P516" s="2076">
        <f t="shared" si="132"/>
        <v>0.75851287961811065</v>
      </c>
      <c r="Q516" s="1996">
        <v>1108.3800000000001</v>
      </c>
      <c r="R516" s="2076">
        <f t="shared" si="133"/>
        <v>0.24148712038188949</v>
      </c>
      <c r="S516" s="2035">
        <f t="shared" si="136"/>
        <v>44.335200000000007</v>
      </c>
      <c r="T516" s="2036"/>
      <c r="U516" s="1996">
        <f t="shared" si="137"/>
        <v>0</v>
      </c>
      <c r="V516" s="1996">
        <f t="shared" si="135"/>
        <v>0</v>
      </c>
      <c r="W516" s="1996">
        <f t="shared" si="138"/>
        <v>4678.6099999999997</v>
      </c>
      <c r="X516" s="2000">
        <v>4678.6099999999997</v>
      </c>
      <c r="Y516" s="2013">
        <v>616279</v>
      </c>
      <c r="Z516" s="2002">
        <v>42552</v>
      </c>
      <c r="AA516" s="2069" t="s">
        <v>104</v>
      </c>
      <c r="AB516" s="2086"/>
    </row>
    <row r="517" spans="1:28" s="1956" customFormat="1" x14ac:dyDescent="0.2">
      <c r="A517" s="2089">
        <v>2016215</v>
      </c>
      <c r="B517" s="1955"/>
      <c r="C517" s="1955" t="s">
        <v>1068</v>
      </c>
      <c r="D517" s="1956" t="s">
        <v>353</v>
      </c>
      <c r="E517" s="1956">
        <v>1</v>
      </c>
      <c r="F517" s="1956">
        <v>8</v>
      </c>
      <c r="G517" s="1956">
        <v>5</v>
      </c>
      <c r="H517" s="1956">
        <v>3</v>
      </c>
      <c r="I517" s="2012">
        <v>1</v>
      </c>
      <c r="J517" s="2012">
        <v>1</v>
      </c>
      <c r="K517" s="2012" t="s">
        <v>1089</v>
      </c>
      <c r="L517" s="1996">
        <v>2517.67</v>
      </c>
      <c r="M517" s="1996"/>
      <c r="N517" s="1996">
        <f t="shared" ref="N517:N522" si="139">O517+Q517</f>
        <v>1711.3400000000001</v>
      </c>
      <c r="O517" s="1996">
        <v>1277.18</v>
      </c>
      <c r="P517" s="2076">
        <f t="shared" si="132"/>
        <v>0.74630406581976694</v>
      </c>
      <c r="Q517" s="1996">
        <v>434.16</v>
      </c>
      <c r="R517" s="2076">
        <f t="shared" si="133"/>
        <v>0.25369593418023301</v>
      </c>
      <c r="S517" s="2035">
        <f t="shared" si="136"/>
        <v>17.366400000000002</v>
      </c>
      <c r="T517" s="2036"/>
      <c r="U517" s="1996">
        <f t="shared" si="137"/>
        <v>0</v>
      </c>
      <c r="V517" s="1996">
        <f t="shared" si="135"/>
        <v>0</v>
      </c>
      <c r="W517" s="1996">
        <f t="shared" si="138"/>
        <v>2517.67</v>
      </c>
      <c r="X517" s="2000">
        <v>2517.67</v>
      </c>
      <c r="Y517" s="2013">
        <v>616310</v>
      </c>
      <c r="Z517" s="2002">
        <v>42566</v>
      </c>
      <c r="AA517" s="2069" t="s">
        <v>104</v>
      </c>
      <c r="AB517" s="2086"/>
    </row>
    <row r="518" spans="1:28" s="1956" customFormat="1" x14ac:dyDescent="0.2">
      <c r="A518" s="2089">
        <v>2016216</v>
      </c>
      <c r="B518" s="1955"/>
      <c r="C518" s="1955" t="s">
        <v>1069</v>
      </c>
      <c r="D518" s="1956" t="s">
        <v>353</v>
      </c>
      <c r="E518" s="1956">
        <v>1</v>
      </c>
      <c r="F518" s="1961">
        <v>8</v>
      </c>
      <c r="G518" s="1961">
        <v>4</v>
      </c>
      <c r="H518" s="1961">
        <v>3</v>
      </c>
      <c r="I518" s="2012">
        <v>1</v>
      </c>
      <c r="J518" s="2012">
        <v>1</v>
      </c>
      <c r="K518" s="2012" t="s">
        <v>1089</v>
      </c>
      <c r="L518" s="1996">
        <v>2471.0700000000002</v>
      </c>
      <c r="M518" s="1996"/>
      <c r="N518" s="1996">
        <f t="shared" si="139"/>
        <v>1629.7600000000002</v>
      </c>
      <c r="O518" s="1996">
        <v>1233.9100000000001</v>
      </c>
      <c r="P518" s="2076">
        <f t="shared" si="132"/>
        <v>0.75711147653642252</v>
      </c>
      <c r="Q518" s="1996">
        <v>395.85</v>
      </c>
      <c r="R518" s="2076">
        <f t="shared" si="133"/>
        <v>0.24288852346357745</v>
      </c>
      <c r="S518" s="2035">
        <f t="shared" si="136"/>
        <v>15.834000000000001</v>
      </c>
      <c r="T518" s="2036"/>
      <c r="U518" s="1996">
        <f t="shared" si="137"/>
        <v>0</v>
      </c>
      <c r="V518" s="1996">
        <f t="shared" si="135"/>
        <v>0</v>
      </c>
      <c r="W518" s="1996">
        <f t="shared" si="138"/>
        <v>2471.0700000000002</v>
      </c>
      <c r="X518" s="2000">
        <v>2471.0700000000002</v>
      </c>
      <c r="Y518" s="2013">
        <v>616280</v>
      </c>
      <c r="Z518" s="2002">
        <v>42552</v>
      </c>
      <c r="AA518" s="2069" t="s">
        <v>104</v>
      </c>
      <c r="AB518" s="2086"/>
    </row>
    <row r="519" spans="1:28" s="1956" customFormat="1" x14ac:dyDescent="0.2">
      <c r="A519" s="2089">
        <v>2016217</v>
      </c>
      <c r="B519" s="1955"/>
      <c r="C519" s="1955" t="s">
        <v>1070</v>
      </c>
      <c r="D519" s="1956" t="s">
        <v>684</v>
      </c>
      <c r="E519" s="1956">
        <v>1</v>
      </c>
      <c r="F519" s="1956">
        <v>4</v>
      </c>
      <c r="G519" s="1956">
        <v>5</v>
      </c>
      <c r="H519" s="1956">
        <v>0</v>
      </c>
      <c r="I519" s="2012">
        <v>1</v>
      </c>
      <c r="J519" s="2012">
        <v>1</v>
      </c>
      <c r="K519" s="2012" t="s">
        <v>1089</v>
      </c>
      <c r="L519" s="1996">
        <v>2070.61</v>
      </c>
      <c r="M519" s="1996"/>
      <c r="N519" s="1996">
        <f t="shared" si="139"/>
        <v>1168.5</v>
      </c>
      <c r="O519" s="1996">
        <v>936.37</v>
      </c>
      <c r="P519" s="2076">
        <f t="shared" si="132"/>
        <v>0.80134360290971329</v>
      </c>
      <c r="Q519" s="1996">
        <v>232.13</v>
      </c>
      <c r="R519" s="2076">
        <f t="shared" si="133"/>
        <v>0.19865639709028668</v>
      </c>
      <c r="S519" s="2035">
        <f t="shared" si="136"/>
        <v>9.2851999999999997</v>
      </c>
      <c r="T519" s="2036"/>
      <c r="U519" s="1996">
        <f t="shared" si="137"/>
        <v>0</v>
      </c>
      <c r="V519" s="1996">
        <f t="shared" si="135"/>
        <v>0</v>
      </c>
      <c r="W519" s="1996">
        <f t="shared" si="138"/>
        <v>2070.61</v>
      </c>
      <c r="X519" s="2000">
        <v>2070.61</v>
      </c>
      <c r="Y519" s="2013">
        <v>616271</v>
      </c>
      <c r="Z519" s="2002">
        <v>42541</v>
      </c>
      <c r="AA519" s="2069" t="s">
        <v>104</v>
      </c>
      <c r="AB519" s="2086"/>
    </row>
    <row r="520" spans="1:28" s="1956" customFormat="1" x14ac:dyDescent="0.2">
      <c r="A520" s="2089">
        <v>2016218</v>
      </c>
      <c r="B520" s="1955"/>
      <c r="C520" s="1955" t="s">
        <v>1071</v>
      </c>
      <c r="D520" s="1956" t="s">
        <v>318</v>
      </c>
      <c r="E520" s="1956">
        <v>1</v>
      </c>
      <c r="F520" s="1956">
        <v>9</v>
      </c>
      <c r="G520" s="1956">
        <v>6</v>
      </c>
      <c r="H520" s="1956">
        <v>5</v>
      </c>
      <c r="I520" s="2012">
        <v>1</v>
      </c>
      <c r="J520" s="2012">
        <v>1</v>
      </c>
      <c r="K520" s="2012" t="s">
        <v>1089</v>
      </c>
      <c r="L520" s="1996">
        <v>2821.71</v>
      </c>
      <c r="M520" s="1996"/>
      <c r="N520" s="1996">
        <f t="shared" si="139"/>
        <v>2024.53</v>
      </c>
      <c r="O520" s="1996">
        <v>1559.61</v>
      </c>
      <c r="P520" s="2076">
        <f>IF(N520&lt;=0,"",O520/N520)</f>
        <v>0.77035657658814638</v>
      </c>
      <c r="Q520" s="1996">
        <v>464.92</v>
      </c>
      <c r="R520" s="2076">
        <f>IF(N520&lt;=0,"",Q520/N520)</f>
        <v>0.22964342341185362</v>
      </c>
      <c r="S520" s="2035">
        <f t="shared" si="136"/>
        <v>18.596800000000002</v>
      </c>
      <c r="T520" s="2036"/>
      <c r="U520" s="1996">
        <f>((1-I520)*O520)+((1-J520)*Q520)</f>
        <v>0</v>
      </c>
      <c r="V520" s="1996">
        <f t="shared" si="135"/>
        <v>0</v>
      </c>
      <c r="W520" s="1996">
        <f t="shared" si="138"/>
        <v>2821.71</v>
      </c>
      <c r="X520" s="2000">
        <v>2821.71</v>
      </c>
      <c r="Y520" s="2013">
        <v>616275</v>
      </c>
      <c r="Z520" s="2002">
        <v>42552</v>
      </c>
      <c r="AA520" s="2069" t="s">
        <v>104</v>
      </c>
      <c r="AB520" s="2086"/>
    </row>
    <row r="521" spans="1:28" s="1956" customFormat="1" x14ac:dyDescent="0.2">
      <c r="A521" s="2093">
        <v>2016219</v>
      </c>
      <c r="B521" s="1955"/>
      <c r="C521" s="1955" t="s">
        <v>1072</v>
      </c>
      <c r="D521" s="1956" t="s">
        <v>26</v>
      </c>
      <c r="E521" s="1956">
        <v>1</v>
      </c>
      <c r="F521" s="1956">
        <v>3</v>
      </c>
      <c r="G521" s="1956">
        <v>0</v>
      </c>
      <c r="H521" s="1956">
        <v>0</v>
      </c>
      <c r="I521" s="2012">
        <v>1</v>
      </c>
      <c r="J521" s="2012">
        <v>1</v>
      </c>
      <c r="K521" s="2012" t="s">
        <v>1089</v>
      </c>
      <c r="L521" s="1996">
        <v>319.49</v>
      </c>
      <c r="M521" s="1996">
        <v>319.49</v>
      </c>
      <c r="N521" s="1996">
        <f t="shared" si="139"/>
        <v>222.52</v>
      </c>
      <c r="O521" s="1996">
        <v>172.52</v>
      </c>
      <c r="P521" s="2076">
        <f>IF(N521&lt;=0,"",O521/N521)</f>
        <v>0.77530109653064894</v>
      </c>
      <c r="Q521" s="1996">
        <v>50</v>
      </c>
      <c r="R521" s="2076">
        <f>IF(N521&lt;=0,"",Q521/N521)</f>
        <v>0.22469890346935106</v>
      </c>
      <c r="S521" s="2035">
        <f t="shared" si="136"/>
        <v>2</v>
      </c>
      <c r="T521" s="2036"/>
      <c r="U521" s="1996">
        <f>((1-I521)*O521)+((1-J521)*Q521)</f>
        <v>0</v>
      </c>
      <c r="V521" s="1996">
        <f>L521-W521</f>
        <v>0</v>
      </c>
      <c r="W521" s="1996">
        <f t="shared" si="138"/>
        <v>319.49</v>
      </c>
      <c r="X521" s="2000">
        <v>319.49</v>
      </c>
      <c r="Y521" s="2013">
        <v>616219</v>
      </c>
      <c r="Z521" s="2002">
        <v>42523</v>
      </c>
      <c r="AA521" s="2069" t="s">
        <v>104</v>
      </c>
      <c r="AB521" s="2086"/>
    </row>
    <row r="522" spans="1:28" s="1956" customFormat="1" x14ac:dyDescent="0.2">
      <c r="A522" s="2089">
        <v>2016221</v>
      </c>
      <c r="B522" s="1955"/>
      <c r="C522" s="1955" t="s">
        <v>1073</v>
      </c>
      <c r="D522" s="1956" t="s">
        <v>26</v>
      </c>
      <c r="E522" s="1956">
        <v>0</v>
      </c>
      <c r="F522" s="1956">
        <v>0</v>
      </c>
      <c r="G522" s="1956">
        <v>0</v>
      </c>
      <c r="H522" s="1956">
        <v>0</v>
      </c>
      <c r="I522" s="2012">
        <v>1</v>
      </c>
      <c r="J522" s="2012">
        <v>1</v>
      </c>
      <c r="K522" s="2012"/>
      <c r="L522" s="1996">
        <v>24.5</v>
      </c>
      <c r="M522" s="1996"/>
      <c r="N522" s="1996">
        <f t="shared" si="139"/>
        <v>12.25</v>
      </c>
      <c r="O522" s="1996">
        <v>12.25</v>
      </c>
      <c r="P522" s="2076">
        <f>IF(N522&lt;=0,"",O522/N522)</f>
        <v>1</v>
      </c>
      <c r="Q522" s="1996">
        <v>0</v>
      </c>
      <c r="R522" s="2076">
        <f>IF(N522&lt;=0,"",Q522/N522)</f>
        <v>0</v>
      </c>
      <c r="S522" s="2035">
        <f t="shared" ref="S522:S560" si="140">Q522/$S$1</f>
        <v>0</v>
      </c>
      <c r="T522" s="2036"/>
      <c r="U522" s="1996">
        <f t="shared" ref="U522:U560" si="141">((1-I522)*O522)+((1-J522)*Q522)</f>
        <v>0</v>
      </c>
      <c r="V522" s="1996">
        <f t="shared" ref="V522:V560" si="142">L522-W522</f>
        <v>0</v>
      </c>
      <c r="W522" s="1996">
        <f t="shared" si="138"/>
        <v>24.5</v>
      </c>
      <c r="X522" s="2000">
        <v>24.5</v>
      </c>
      <c r="Y522" s="2013">
        <v>616350</v>
      </c>
      <c r="Z522" s="2002">
        <v>42608</v>
      </c>
      <c r="AA522" s="2069" t="s">
        <v>104</v>
      </c>
      <c r="AB522" s="2086"/>
    </row>
    <row r="523" spans="1:28" s="1956" customFormat="1" x14ac:dyDescent="0.2">
      <c r="A523" s="2093">
        <v>2016222</v>
      </c>
      <c r="B523" s="1955"/>
      <c r="C523" s="1955">
        <v>592516</v>
      </c>
      <c r="D523" s="1956" t="s">
        <v>26</v>
      </c>
      <c r="E523" s="1956">
        <v>1</v>
      </c>
      <c r="F523" s="1956">
        <v>8</v>
      </c>
      <c r="G523" s="1956">
        <v>5</v>
      </c>
      <c r="H523" s="1956">
        <v>3</v>
      </c>
      <c r="I523" s="2012">
        <v>1</v>
      </c>
      <c r="J523" s="2012">
        <v>1</v>
      </c>
      <c r="K523" s="2012" t="s">
        <v>1101</v>
      </c>
      <c r="L523" s="1996">
        <v>2023</v>
      </c>
      <c r="M523" s="1996">
        <v>2159.62</v>
      </c>
      <c r="N523" s="1996">
        <f t="shared" ref="N523:N528" si="143">O523+Q523</f>
        <v>1466.8300000000002</v>
      </c>
      <c r="O523" s="1996">
        <v>1111.4100000000001</v>
      </c>
      <c r="P523" s="2076">
        <f t="shared" ref="P523:P530" si="144">IF(N523&lt;=0,"",O523/N523)</f>
        <v>0.75769516576563067</v>
      </c>
      <c r="Q523" s="1996">
        <v>355.42</v>
      </c>
      <c r="R523" s="2076">
        <f t="shared" ref="R523:R530" si="145">IF(N523&lt;=0,"",Q523/N523)</f>
        <v>0.24230483423436933</v>
      </c>
      <c r="S523" s="2035">
        <f>Q523/$S$1</f>
        <v>14.216800000000001</v>
      </c>
      <c r="T523" s="2036"/>
      <c r="U523" s="1996">
        <f>((1-I523)*O523)+((1-J523)*Q523)</f>
        <v>0</v>
      </c>
      <c r="V523" s="1996">
        <f>L523-W523</f>
        <v>0</v>
      </c>
      <c r="W523" s="1996">
        <f t="shared" si="138"/>
        <v>2023</v>
      </c>
      <c r="X523" s="2000">
        <v>2023</v>
      </c>
      <c r="Y523" s="2013">
        <v>616220</v>
      </c>
      <c r="Z523" s="2002">
        <v>42523</v>
      </c>
      <c r="AA523" s="2069" t="s">
        <v>104</v>
      </c>
      <c r="AB523" s="2086"/>
    </row>
    <row r="524" spans="1:28" s="1956" customFormat="1" x14ac:dyDescent="0.2">
      <c r="A524" s="2093">
        <v>2016223</v>
      </c>
      <c r="B524" s="1955"/>
      <c r="C524" s="1955">
        <v>574116</v>
      </c>
      <c r="D524" s="1956" t="s">
        <v>26</v>
      </c>
      <c r="E524" s="1956">
        <v>1</v>
      </c>
      <c r="F524" s="1956">
        <v>10</v>
      </c>
      <c r="G524" s="1956">
        <v>7</v>
      </c>
      <c r="H524" s="1956">
        <v>4</v>
      </c>
      <c r="I524" s="2012">
        <v>1</v>
      </c>
      <c r="J524" s="2012">
        <v>1</v>
      </c>
      <c r="K524" s="2012" t="s">
        <v>1101</v>
      </c>
      <c r="L524" s="1996">
        <v>3177</v>
      </c>
      <c r="M524" s="1996">
        <v>3415.21</v>
      </c>
      <c r="N524" s="1996">
        <f t="shared" si="143"/>
        <v>2310.92</v>
      </c>
      <c r="O524" s="1996">
        <v>1800.13</v>
      </c>
      <c r="P524" s="2076">
        <f t="shared" si="144"/>
        <v>0.77896681840998394</v>
      </c>
      <c r="Q524" s="1996">
        <v>510.79</v>
      </c>
      <c r="R524" s="2076">
        <f t="shared" si="145"/>
        <v>0.22103318159001609</v>
      </c>
      <c r="S524" s="2035">
        <f>Q524/$S$1</f>
        <v>20.4316</v>
      </c>
      <c r="T524" s="2036"/>
      <c r="U524" s="1996">
        <f>((1-I524)*O524)+((1-J524)*Q524)</f>
        <v>0</v>
      </c>
      <c r="V524" s="1996">
        <f>L524-W524</f>
        <v>0</v>
      </c>
      <c r="W524" s="1996">
        <f t="shared" si="138"/>
        <v>3177</v>
      </c>
      <c r="X524" s="2000">
        <v>3177</v>
      </c>
      <c r="Y524" s="2013">
        <v>616221</v>
      </c>
      <c r="Z524" s="2002">
        <v>42523</v>
      </c>
      <c r="AA524" s="2069" t="s">
        <v>104</v>
      </c>
      <c r="AB524" s="2086"/>
    </row>
    <row r="525" spans="1:28" s="1956" customFormat="1" x14ac:dyDescent="0.2">
      <c r="A525" s="2093">
        <v>2016224</v>
      </c>
      <c r="B525" s="1955"/>
      <c r="C525" s="1955">
        <v>502816</v>
      </c>
      <c r="D525" s="1956" t="s">
        <v>26</v>
      </c>
      <c r="E525" s="1956">
        <v>1</v>
      </c>
      <c r="F525" s="1956">
        <v>8</v>
      </c>
      <c r="G525" s="1956">
        <v>6</v>
      </c>
      <c r="H525" s="1956">
        <v>3</v>
      </c>
      <c r="I525" s="2012">
        <v>1</v>
      </c>
      <c r="J525" s="2012">
        <v>1</v>
      </c>
      <c r="K525" s="2012" t="s">
        <v>1101</v>
      </c>
      <c r="L525" s="1996">
        <v>2122</v>
      </c>
      <c r="M525" s="1996">
        <v>2107.54</v>
      </c>
      <c r="N525" s="1996">
        <f t="shared" si="143"/>
        <v>1429.3000000000002</v>
      </c>
      <c r="O525" s="1996">
        <v>1076.3800000000001</v>
      </c>
      <c r="P525" s="2076">
        <f t="shared" si="144"/>
        <v>0.75308192821660946</v>
      </c>
      <c r="Q525" s="1996">
        <v>352.92</v>
      </c>
      <c r="R525" s="2076">
        <f t="shared" si="145"/>
        <v>0.24691807178339045</v>
      </c>
      <c r="S525" s="2035">
        <f>Q525/$S$1</f>
        <v>14.116800000000001</v>
      </c>
      <c r="T525" s="2036"/>
      <c r="U525" s="1996">
        <f>((1-I525)*O525)+((1-J525)*Q525)</f>
        <v>0</v>
      </c>
      <c r="V525" s="1996">
        <f>L525-W525</f>
        <v>0</v>
      </c>
      <c r="W525" s="1996">
        <f t="shared" si="138"/>
        <v>2122</v>
      </c>
      <c r="X525" s="2000">
        <v>2122</v>
      </c>
      <c r="Y525" s="2013">
        <v>616222</v>
      </c>
      <c r="Z525" s="2002">
        <v>42523</v>
      </c>
      <c r="AA525" s="2069" t="s">
        <v>104</v>
      </c>
      <c r="AB525" s="2086"/>
    </row>
    <row r="526" spans="1:28" s="1956" customFormat="1" x14ac:dyDescent="0.2">
      <c r="A526" s="2093">
        <v>2016225</v>
      </c>
      <c r="B526" s="1955"/>
      <c r="C526" s="1955" t="s">
        <v>1074</v>
      </c>
      <c r="D526" s="1956" t="s">
        <v>26</v>
      </c>
      <c r="E526" s="2041">
        <v>1</v>
      </c>
      <c r="F526" s="1961">
        <v>13</v>
      </c>
      <c r="G526" s="1961">
        <v>4</v>
      </c>
      <c r="H526" s="1961">
        <v>5</v>
      </c>
      <c r="I526" s="2012">
        <v>1</v>
      </c>
      <c r="J526" s="2012">
        <v>1</v>
      </c>
      <c r="K526" s="2012" t="s">
        <v>1101</v>
      </c>
      <c r="L526" s="1996">
        <v>6040</v>
      </c>
      <c r="M526" s="1996">
        <v>6039.89</v>
      </c>
      <c r="N526" s="1996">
        <f t="shared" si="143"/>
        <v>4079.46</v>
      </c>
      <c r="O526" s="1996">
        <v>3404.46</v>
      </c>
      <c r="P526" s="2076">
        <f t="shared" si="144"/>
        <v>0.83453692400464763</v>
      </c>
      <c r="Q526" s="1996">
        <v>675</v>
      </c>
      <c r="R526" s="2076">
        <f t="shared" si="145"/>
        <v>0.16546307599535232</v>
      </c>
      <c r="S526" s="2035">
        <f>Q526/$S$1</f>
        <v>27</v>
      </c>
      <c r="T526" s="2036"/>
      <c r="U526" s="1996">
        <f>((1-I526)*O526)+((1-J526)*Q526)</f>
        <v>0</v>
      </c>
      <c r="V526" s="1996">
        <f>L526-W526</f>
        <v>0</v>
      </c>
      <c r="W526" s="1996">
        <f t="shared" si="138"/>
        <v>6040</v>
      </c>
      <c r="X526" s="2000">
        <v>6040</v>
      </c>
      <c r="Y526" s="2013">
        <v>616223</v>
      </c>
      <c r="Z526" s="2002">
        <v>42523</v>
      </c>
      <c r="AA526" s="2069" t="s">
        <v>104</v>
      </c>
      <c r="AB526" s="2086"/>
    </row>
    <row r="527" spans="1:28" s="1956" customFormat="1" x14ac:dyDescent="0.2">
      <c r="A527" s="2089">
        <v>2016226</v>
      </c>
      <c r="B527" s="1955"/>
      <c r="C527" s="1955">
        <v>575016</v>
      </c>
      <c r="D527" s="1956" t="s">
        <v>26</v>
      </c>
      <c r="E527" s="1956">
        <v>1</v>
      </c>
      <c r="F527" s="1956">
        <v>10</v>
      </c>
      <c r="G527" s="1956">
        <v>7</v>
      </c>
      <c r="H527" s="1956">
        <v>3</v>
      </c>
      <c r="I527" s="2012">
        <v>1</v>
      </c>
      <c r="J527" s="2012">
        <v>1</v>
      </c>
      <c r="K527" s="2012" t="s">
        <v>1101</v>
      </c>
      <c r="L527" s="1996">
        <v>3318</v>
      </c>
      <c r="M527" s="1996">
        <v>3042.37</v>
      </c>
      <c r="N527" s="1996">
        <f t="shared" si="143"/>
        <v>2061.5699999999997</v>
      </c>
      <c r="O527" s="1996">
        <v>1576.57</v>
      </c>
      <c r="P527" s="2076">
        <f t="shared" si="144"/>
        <v>0.76474240506022118</v>
      </c>
      <c r="Q527" s="1996">
        <v>485</v>
      </c>
      <c r="R527" s="2076">
        <f t="shared" si="145"/>
        <v>0.23525759493977894</v>
      </c>
      <c r="S527" s="2035">
        <f t="shared" si="140"/>
        <v>19.399999999999999</v>
      </c>
      <c r="T527" s="2036"/>
      <c r="U527" s="1996">
        <f t="shared" si="141"/>
        <v>0</v>
      </c>
      <c r="V527" s="1996">
        <f t="shared" si="142"/>
        <v>0</v>
      </c>
      <c r="W527" s="1996">
        <f t="shared" si="138"/>
        <v>3318</v>
      </c>
      <c r="X527" s="2000">
        <v>3318</v>
      </c>
      <c r="Y527" s="2013">
        <v>616226</v>
      </c>
      <c r="Z527" s="2002">
        <v>42534</v>
      </c>
      <c r="AA527" s="2069" t="s">
        <v>104</v>
      </c>
      <c r="AB527" s="2086"/>
    </row>
    <row r="528" spans="1:28" s="1956" customFormat="1" x14ac:dyDescent="0.2">
      <c r="A528" s="2089" t="s">
        <v>1169</v>
      </c>
      <c r="B528" s="1955">
        <v>120739</v>
      </c>
      <c r="C528" s="1955" t="s">
        <v>1095</v>
      </c>
      <c r="D528" s="1956" t="s">
        <v>26</v>
      </c>
      <c r="E528" s="1956">
        <v>1</v>
      </c>
      <c r="F528" s="1956">
        <v>16</v>
      </c>
      <c r="G528" s="1956">
        <v>7</v>
      </c>
      <c r="H528" s="1956">
        <v>3</v>
      </c>
      <c r="I528" s="2012">
        <v>1</v>
      </c>
      <c r="J528" s="2012">
        <v>1</v>
      </c>
      <c r="K528" s="2012" t="s">
        <v>1089</v>
      </c>
      <c r="L528" s="1996">
        <v>1815.73</v>
      </c>
      <c r="M528" s="1996">
        <v>1815.73</v>
      </c>
      <c r="N528" s="1996">
        <f t="shared" si="143"/>
        <v>1210.48</v>
      </c>
      <c r="O528" s="1996">
        <v>985.48</v>
      </c>
      <c r="P528" s="2076">
        <f>IF(N528&lt;=0,"",O528/N528)</f>
        <v>0.814123322979314</v>
      </c>
      <c r="Q528" s="1996">
        <v>225</v>
      </c>
      <c r="R528" s="2076">
        <f>IF(N528&lt;=0,"",Q528/N528)</f>
        <v>0.185876677020686</v>
      </c>
      <c r="S528" s="2035">
        <f>Q528/$S$1</f>
        <v>9</v>
      </c>
      <c r="T528" s="2036"/>
      <c r="U528" s="1996">
        <f>((1-I528)*O528)+((1-J528)*Q528)</f>
        <v>0</v>
      </c>
      <c r="V528" s="1996">
        <f>L528-W528</f>
        <v>0</v>
      </c>
      <c r="W528" s="1996">
        <f t="shared" si="138"/>
        <v>1815.73</v>
      </c>
      <c r="X528" s="2000">
        <v>1815.73</v>
      </c>
      <c r="Y528" s="2013">
        <v>616274</v>
      </c>
      <c r="Z528" s="2002">
        <v>42552</v>
      </c>
      <c r="AA528" s="2069" t="s">
        <v>104</v>
      </c>
      <c r="AB528" s="2086"/>
    </row>
    <row r="529" spans="1:53" x14ac:dyDescent="0.2">
      <c r="A529" s="2093" t="s">
        <v>1083</v>
      </c>
      <c r="C529" s="1955" t="s">
        <v>1076</v>
      </c>
      <c r="D529" s="1956" t="s">
        <v>26</v>
      </c>
      <c r="E529" s="1956">
        <v>1</v>
      </c>
      <c r="F529" s="1956">
        <v>8</v>
      </c>
      <c r="G529" s="1956">
        <v>4</v>
      </c>
      <c r="H529" s="1956">
        <v>3</v>
      </c>
      <c r="I529" s="2012">
        <v>1</v>
      </c>
      <c r="J529" s="2012">
        <v>1</v>
      </c>
      <c r="K529" s="2012" t="s">
        <v>1089</v>
      </c>
      <c r="L529" s="1996">
        <v>5115.5200000000004</v>
      </c>
      <c r="M529" s="1996">
        <v>5152.5200000000004</v>
      </c>
      <c r="N529" s="1996">
        <f t="shared" ref="N529:N543" si="146">O529+Q529</f>
        <v>3472.38</v>
      </c>
      <c r="O529" s="1996">
        <v>2984.46</v>
      </c>
      <c r="P529" s="2076">
        <f t="shared" si="144"/>
        <v>0.85948542498228875</v>
      </c>
      <c r="Q529" s="1996">
        <v>487.92</v>
      </c>
      <c r="R529" s="2076">
        <f t="shared" si="145"/>
        <v>0.1405145750177112</v>
      </c>
      <c r="S529" s="2035">
        <f t="shared" si="140"/>
        <v>19.5168</v>
      </c>
      <c r="U529" s="1996">
        <f t="shared" si="141"/>
        <v>0</v>
      </c>
      <c r="V529" s="1996">
        <f t="shared" si="142"/>
        <v>0</v>
      </c>
      <c r="W529" s="1996">
        <f t="shared" ref="W529:W538" si="147">X529+AC529+AH529+AM529+AO529+AR529</f>
        <v>5115.5200000000004</v>
      </c>
      <c r="X529" s="2000">
        <v>5115.5200000000004</v>
      </c>
      <c r="Y529" s="2013">
        <v>616224</v>
      </c>
      <c r="Z529" s="2002">
        <v>42523</v>
      </c>
      <c r="AA529" s="2069" t="s">
        <v>104</v>
      </c>
      <c r="AB529" s="2069"/>
      <c r="AG529" s="1957"/>
      <c r="AH529" s="2090"/>
      <c r="AK529" s="2092"/>
      <c r="AL529" s="2092"/>
    </row>
    <row r="530" spans="1:53" x14ac:dyDescent="0.2">
      <c r="A530" s="2089">
        <v>2016228</v>
      </c>
      <c r="C530" s="1955" t="s">
        <v>1077</v>
      </c>
      <c r="D530" s="1956" t="s">
        <v>26</v>
      </c>
      <c r="E530" s="1961">
        <v>1</v>
      </c>
      <c r="F530" s="1961">
        <v>10</v>
      </c>
      <c r="G530" s="1961">
        <v>3</v>
      </c>
      <c r="H530" s="1961">
        <v>5</v>
      </c>
      <c r="I530" s="2012">
        <v>1</v>
      </c>
      <c r="J530" s="2012">
        <v>1</v>
      </c>
      <c r="K530" s="2012"/>
      <c r="L530" s="1996">
        <v>4610</v>
      </c>
      <c r="N530" s="1996">
        <f t="shared" si="146"/>
        <v>2377.38</v>
      </c>
      <c r="O530" s="1996">
        <v>1816.96</v>
      </c>
      <c r="P530" s="2076">
        <f t="shared" si="144"/>
        <v>0.76426991057382498</v>
      </c>
      <c r="Q530" s="1996">
        <v>560.41999999999996</v>
      </c>
      <c r="R530" s="2076">
        <f t="shared" si="145"/>
        <v>0.23573008942617502</v>
      </c>
      <c r="S530" s="2035">
        <f>Q530/$S$1</f>
        <v>22.416799999999999</v>
      </c>
      <c r="U530" s="1996">
        <f t="shared" si="141"/>
        <v>0</v>
      </c>
      <c r="V530" s="1996">
        <f>L530-W530</f>
        <v>0</v>
      </c>
      <c r="W530" s="1996">
        <f t="shared" si="147"/>
        <v>4610</v>
      </c>
      <c r="X530" s="2000">
        <v>4610</v>
      </c>
      <c r="Y530" s="2013">
        <v>616227</v>
      </c>
      <c r="Z530" s="2002">
        <v>42534</v>
      </c>
      <c r="AA530" s="2069" t="s">
        <v>104</v>
      </c>
      <c r="AB530" s="2069"/>
      <c r="AG530" s="1957"/>
      <c r="AH530" s="2090"/>
      <c r="AK530" s="2092"/>
      <c r="AL530" s="2092"/>
    </row>
    <row r="531" spans="1:53" x14ac:dyDescent="0.2">
      <c r="A531" s="2089">
        <v>2016229</v>
      </c>
      <c r="C531" s="1955">
        <v>592816</v>
      </c>
      <c r="D531" s="1956" t="s">
        <v>26</v>
      </c>
      <c r="E531" s="1956">
        <v>1</v>
      </c>
      <c r="F531" s="1956">
        <v>8</v>
      </c>
      <c r="G531" s="1956">
        <v>4</v>
      </c>
      <c r="H531" s="1956">
        <v>3</v>
      </c>
      <c r="I531" s="2012">
        <v>1</v>
      </c>
      <c r="J531" s="2012">
        <v>1</v>
      </c>
      <c r="K531" s="2012" t="s">
        <v>1121</v>
      </c>
      <c r="L531" s="1996">
        <v>3659</v>
      </c>
      <c r="M531" s="1996">
        <v>3318.7</v>
      </c>
      <c r="N531" s="1996">
        <f t="shared" si="146"/>
        <v>0</v>
      </c>
      <c r="O531" s="1996">
        <v>0</v>
      </c>
      <c r="P531" s="2076" t="str">
        <f t="shared" ref="P531:P543" si="148">IF(N531&lt;=0,"",O531/N531)</f>
        <v/>
      </c>
      <c r="Q531" s="1996">
        <v>0</v>
      </c>
      <c r="R531" s="2076" t="str">
        <f t="shared" ref="R531:R543" si="149">IF(N531&lt;=0,"",Q531/N531)</f>
        <v/>
      </c>
      <c r="S531" s="2035">
        <f t="shared" si="140"/>
        <v>0</v>
      </c>
      <c r="U531" s="1996">
        <f t="shared" si="141"/>
        <v>0</v>
      </c>
      <c r="V531" s="1996">
        <f t="shared" si="142"/>
        <v>0</v>
      </c>
      <c r="W531" s="1996">
        <f t="shared" si="147"/>
        <v>3659</v>
      </c>
      <c r="X531" s="2000">
        <v>3659</v>
      </c>
      <c r="Y531" s="2013">
        <v>616228</v>
      </c>
      <c r="Z531" s="2002">
        <v>42534</v>
      </c>
      <c r="AA531" s="2069" t="s">
        <v>104</v>
      </c>
      <c r="AB531" s="2069"/>
      <c r="AG531" s="1957"/>
      <c r="AH531" s="2090"/>
      <c r="AK531" s="2092"/>
      <c r="AL531" s="2092"/>
    </row>
    <row r="532" spans="1:53" x14ac:dyDescent="0.2">
      <c r="A532" s="2089">
        <v>2016230</v>
      </c>
      <c r="C532" s="1955">
        <v>504900</v>
      </c>
      <c r="D532" s="1956" t="s">
        <v>26</v>
      </c>
      <c r="E532" s="1956">
        <v>1</v>
      </c>
      <c r="F532" s="1956">
        <v>10</v>
      </c>
      <c r="G532" s="1956">
        <v>5</v>
      </c>
      <c r="H532" s="1956">
        <v>6</v>
      </c>
      <c r="I532" s="2012">
        <v>1</v>
      </c>
      <c r="J532" s="2012">
        <v>1</v>
      </c>
      <c r="K532" s="2012" t="s">
        <v>1101</v>
      </c>
      <c r="L532" s="1996">
        <v>4103</v>
      </c>
      <c r="M532" s="1996">
        <v>4111.41</v>
      </c>
      <c r="N532" s="1996">
        <f t="shared" si="146"/>
        <v>2779.2</v>
      </c>
      <c r="O532" s="1996">
        <v>2235.87</v>
      </c>
      <c r="P532" s="2076">
        <f t="shared" si="148"/>
        <v>0.8045012953367876</v>
      </c>
      <c r="Q532" s="1996">
        <v>543.33000000000004</v>
      </c>
      <c r="R532" s="2076">
        <f t="shared" si="149"/>
        <v>0.19549870466321245</v>
      </c>
      <c r="S532" s="2035">
        <f t="shared" si="140"/>
        <v>21.7332</v>
      </c>
      <c r="U532" s="1996">
        <f t="shared" si="141"/>
        <v>0</v>
      </c>
      <c r="V532" s="1996">
        <f t="shared" si="142"/>
        <v>0</v>
      </c>
      <c r="W532" s="1996">
        <f t="shared" si="147"/>
        <v>4103</v>
      </c>
      <c r="X532" s="2000">
        <v>4103</v>
      </c>
      <c r="Y532" s="2013">
        <v>616259</v>
      </c>
      <c r="Z532" s="2002">
        <v>42541</v>
      </c>
      <c r="AA532" s="2069" t="s">
        <v>104</v>
      </c>
      <c r="AB532" s="2069"/>
      <c r="AG532" s="1957"/>
      <c r="AH532" s="2090"/>
      <c r="AK532" s="2092"/>
      <c r="AL532" s="2092"/>
    </row>
    <row r="533" spans="1:53" x14ac:dyDescent="0.2">
      <c r="A533" s="2089" t="s">
        <v>1307</v>
      </c>
      <c r="C533" s="1955" t="s">
        <v>1233</v>
      </c>
      <c r="D533" s="1956" t="s">
        <v>26</v>
      </c>
      <c r="E533" s="1956">
        <v>0</v>
      </c>
      <c r="F533" s="1956">
        <v>0</v>
      </c>
      <c r="G533" s="1956">
        <v>0</v>
      </c>
      <c r="H533" s="1956">
        <v>0</v>
      </c>
      <c r="I533" s="2012">
        <v>1</v>
      </c>
      <c r="J533" s="2012">
        <v>1</v>
      </c>
      <c r="K533" s="2012"/>
      <c r="L533" s="1996">
        <v>337.8</v>
      </c>
      <c r="M533" s="1996">
        <v>337.8</v>
      </c>
      <c r="N533" s="1996">
        <f>O533+Q533</f>
        <v>168.9</v>
      </c>
      <c r="O533" s="1996">
        <v>168.9</v>
      </c>
      <c r="P533" s="2076">
        <f>IF(N533&lt;=0,"",O533/N533)</f>
        <v>1</v>
      </c>
      <c r="Q533" s="1996">
        <v>0</v>
      </c>
      <c r="R533" s="2076">
        <f>IF(N533&lt;=0,"",Q533/N533)</f>
        <v>0</v>
      </c>
      <c r="S533" s="2035">
        <f>Q533/$S$1</f>
        <v>0</v>
      </c>
      <c r="U533" s="1996">
        <f>((1-I533)*O533)+((1-J533)*Q533)</f>
        <v>0</v>
      </c>
      <c r="V533" s="1996">
        <f>L533-W533</f>
        <v>0</v>
      </c>
      <c r="W533" s="1996">
        <f t="shared" si="147"/>
        <v>337.8</v>
      </c>
      <c r="X533" s="2000">
        <v>337.8</v>
      </c>
      <c r="Y533" s="2013">
        <v>616350</v>
      </c>
      <c r="Z533" s="2002">
        <v>42608</v>
      </c>
      <c r="AA533" s="2069" t="s">
        <v>104</v>
      </c>
      <c r="AB533" s="2069"/>
      <c r="AG533" s="1957"/>
      <c r="AH533" s="2090"/>
      <c r="AK533" s="2092"/>
      <c r="AL533" s="2092"/>
    </row>
    <row r="534" spans="1:53" x14ac:dyDescent="0.2">
      <c r="A534" s="2089">
        <v>2016231</v>
      </c>
      <c r="C534" s="1955" t="s">
        <v>1186</v>
      </c>
      <c r="D534" s="1956" t="s">
        <v>26</v>
      </c>
      <c r="E534" s="1956">
        <v>1</v>
      </c>
      <c r="F534" s="1956">
        <v>7</v>
      </c>
      <c r="G534" s="1956">
        <v>4</v>
      </c>
      <c r="H534" s="1956">
        <v>5</v>
      </c>
      <c r="I534" s="2012">
        <v>1</v>
      </c>
      <c r="J534" s="2012">
        <v>1</v>
      </c>
      <c r="K534" s="2012"/>
      <c r="L534" s="1996">
        <v>4426</v>
      </c>
      <c r="M534" s="1996">
        <v>3679.91</v>
      </c>
      <c r="N534" s="1996">
        <f t="shared" si="146"/>
        <v>2489.7600000000002</v>
      </c>
      <c r="O534" s="1996">
        <v>2031.43</v>
      </c>
      <c r="P534" s="2076">
        <f t="shared" si="148"/>
        <v>0.81591398367714152</v>
      </c>
      <c r="Q534" s="1996">
        <v>458.33</v>
      </c>
      <c r="R534" s="2076">
        <f t="shared" si="149"/>
        <v>0.1840860163228584</v>
      </c>
      <c r="S534" s="2035">
        <f>Q534/$S$1</f>
        <v>18.333199999999998</v>
      </c>
      <c r="U534" s="1996">
        <f t="shared" si="141"/>
        <v>0</v>
      </c>
      <c r="V534" s="1996">
        <f>L534-W534</f>
        <v>0</v>
      </c>
      <c r="W534" s="1996">
        <f t="shared" si="147"/>
        <v>4426</v>
      </c>
      <c r="X534" s="2000">
        <v>4426</v>
      </c>
      <c r="Y534" s="2013">
        <v>616229</v>
      </c>
      <c r="Z534" s="2002">
        <v>42534</v>
      </c>
      <c r="AA534" s="2069" t="s">
        <v>104</v>
      </c>
      <c r="AB534" s="2069"/>
      <c r="AG534" s="1957"/>
      <c r="AH534" s="2090"/>
      <c r="AK534" s="2092"/>
      <c r="AL534" s="2092"/>
    </row>
    <row r="535" spans="1:53" x14ac:dyDescent="0.2">
      <c r="A535" s="2089" t="s">
        <v>1082</v>
      </c>
      <c r="C535" s="1955" t="s">
        <v>1081</v>
      </c>
      <c r="D535" s="1956" t="s">
        <v>26</v>
      </c>
      <c r="E535" s="1956">
        <v>1</v>
      </c>
      <c r="F535" s="1956">
        <v>8</v>
      </c>
      <c r="G535" s="1956">
        <v>5</v>
      </c>
      <c r="H535" s="1956">
        <v>2</v>
      </c>
      <c r="I535" s="2012">
        <v>1</v>
      </c>
      <c r="J535" s="2012">
        <v>1</v>
      </c>
      <c r="K535" s="2012" t="s">
        <v>1101</v>
      </c>
      <c r="L535" s="1996">
        <v>5263</v>
      </c>
      <c r="M535" s="1996">
        <v>5242.41</v>
      </c>
      <c r="N535" s="1996">
        <f t="shared" si="146"/>
        <v>3545.48</v>
      </c>
      <c r="O535" s="1996">
        <v>2994.65</v>
      </c>
      <c r="P535" s="2076">
        <f t="shared" si="148"/>
        <v>0.84463880772138045</v>
      </c>
      <c r="Q535" s="1996">
        <v>550.83000000000004</v>
      </c>
      <c r="R535" s="2076">
        <f t="shared" si="149"/>
        <v>0.15536119227861955</v>
      </c>
      <c r="S535" s="2035">
        <f>Q535/$S$1</f>
        <v>22.033200000000001</v>
      </c>
      <c r="U535" s="1996">
        <f t="shared" si="141"/>
        <v>0</v>
      </c>
      <c r="V535" s="1996">
        <f>L535-W535</f>
        <v>0</v>
      </c>
      <c r="W535" s="1996">
        <f t="shared" si="147"/>
        <v>5263</v>
      </c>
      <c r="X535" s="2000">
        <v>5263</v>
      </c>
      <c r="Y535" s="2013">
        <v>616230</v>
      </c>
      <c r="Z535" s="2002">
        <v>42534</v>
      </c>
      <c r="AA535" s="2069" t="s">
        <v>104</v>
      </c>
      <c r="AB535" s="2069"/>
      <c r="AG535" s="1957"/>
      <c r="AH535" s="2090"/>
      <c r="AK535" s="2092"/>
      <c r="AL535" s="2092"/>
    </row>
    <row r="536" spans="1:53" s="2091" customFormat="1" x14ac:dyDescent="0.2">
      <c r="A536" s="2089">
        <v>2016233</v>
      </c>
      <c r="B536" s="2166"/>
      <c r="C536" s="2166" t="s">
        <v>790</v>
      </c>
      <c r="D536" s="2091" t="s">
        <v>891</v>
      </c>
      <c r="E536" s="2091">
        <v>1</v>
      </c>
      <c r="F536" s="2091">
        <v>2</v>
      </c>
      <c r="G536" s="2091">
        <v>0</v>
      </c>
      <c r="H536" s="2091">
        <v>2</v>
      </c>
      <c r="I536" s="2167">
        <v>1</v>
      </c>
      <c r="J536" s="2167">
        <v>1</v>
      </c>
      <c r="K536" s="2167" t="s">
        <v>1089</v>
      </c>
      <c r="L536" s="2168">
        <v>831.57</v>
      </c>
      <c r="M536" s="2168"/>
      <c r="N536" s="2168">
        <f t="shared" si="146"/>
        <v>560.29999999999995</v>
      </c>
      <c r="O536" s="2168">
        <v>421.13</v>
      </c>
      <c r="P536" s="2169">
        <f t="shared" si="148"/>
        <v>0.75161520613956811</v>
      </c>
      <c r="Q536" s="2168">
        <v>139.16999999999999</v>
      </c>
      <c r="R536" s="2169">
        <f t="shared" si="149"/>
        <v>0.24838479386043191</v>
      </c>
      <c r="S536" s="2170">
        <f t="shared" si="140"/>
        <v>5.5667999999999997</v>
      </c>
      <c r="T536" s="2171"/>
      <c r="U536" s="2168">
        <f t="shared" si="141"/>
        <v>0</v>
      </c>
      <c r="V536" s="2168">
        <f t="shared" si="142"/>
        <v>0</v>
      </c>
      <c r="W536" s="2168">
        <f t="shared" si="147"/>
        <v>831.57</v>
      </c>
      <c r="X536" s="2110">
        <v>831.57</v>
      </c>
      <c r="Y536" s="2086">
        <v>616284</v>
      </c>
      <c r="Z536" s="2172">
        <v>42558</v>
      </c>
      <c r="AA536" s="2173" t="s">
        <v>104</v>
      </c>
      <c r="AB536" s="2173"/>
      <c r="AC536" s="2168"/>
      <c r="AE536" s="2174"/>
      <c r="AF536" s="2073"/>
      <c r="AG536" s="2092"/>
      <c r="AH536" s="2090"/>
      <c r="AK536" s="2092"/>
      <c r="AL536" s="2092"/>
      <c r="AM536" s="2168"/>
      <c r="AP536" s="2073"/>
      <c r="AQ536" s="2073"/>
      <c r="AR536" s="2168"/>
      <c r="AU536" s="2073"/>
      <c r="AV536" s="2073"/>
      <c r="AW536" s="2168"/>
      <c r="AZ536" s="2073"/>
      <c r="BA536" s="2073"/>
    </row>
    <row r="537" spans="1:53" x14ac:dyDescent="0.2">
      <c r="A537" s="2089">
        <v>2016234</v>
      </c>
      <c r="C537" s="1955" t="s">
        <v>1086</v>
      </c>
      <c r="D537" s="1956" t="s">
        <v>26</v>
      </c>
      <c r="E537" s="1956">
        <v>1</v>
      </c>
      <c r="F537" s="1956">
        <v>3</v>
      </c>
      <c r="G537" s="1956">
        <v>1</v>
      </c>
      <c r="H537" s="1956">
        <v>3</v>
      </c>
      <c r="I537" s="2012">
        <v>1</v>
      </c>
      <c r="J537" s="2012">
        <v>1</v>
      </c>
      <c r="K537" s="2012" t="s">
        <v>1101</v>
      </c>
      <c r="L537" s="1996">
        <v>1383</v>
      </c>
      <c r="M537" s="1996">
        <v>1318.73</v>
      </c>
      <c r="N537" s="1996">
        <f t="shared" si="146"/>
        <v>891.01</v>
      </c>
      <c r="O537" s="1996">
        <v>682.51</v>
      </c>
      <c r="P537" s="2076">
        <f t="shared" si="148"/>
        <v>0.76599589230199439</v>
      </c>
      <c r="Q537" s="1996">
        <v>208.5</v>
      </c>
      <c r="R537" s="2076">
        <f t="shared" si="149"/>
        <v>0.23400410769800564</v>
      </c>
      <c r="S537" s="2035">
        <f t="shared" si="140"/>
        <v>8.34</v>
      </c>
      <c r="U537" s="1996">
        <f t="shared" si="141"/>
        <v>0</v>
      </c>
      <c r="V537" s="1996">
        <f t="shared" si="142"/>
        <v>0</v>
      </c>
      <c r="W537" s="1996">
        <f t="shared" si="147"/>
        <v>1383</v>
      </c>
      <c r="X537" s="2000">
        <v>1383</v>
      </c>
      <c r="Y537" s="2013">
        <v>616231</v>
      </c>
      <c r="Z537" s="2002">
        <v>42534</v>
      </c>
      <c r="AA537" s="2069" t="s">
        <v>104</v>
      </c>
      <c r="AB537" s="2069"/>
      <c r="AG537" s="1957"/>
      <c r="AH537" s="2090"/>
      <c r="AK537" s="2092"/>
      <c r="AL537" s="2092"/>
    </row>
    <row r="538" spans="1:53" x14ac:dyDescent="0.2">
      <c r="A538" s="2089" t="s">
        <v>1342</v>
      </c>
      <c r="C538" s="1955" t="s">
        <v>1495</v>
      </c>
      <c r="D538" s="1956" t="s">
        <v>26</v>
      </c>
      <c r="E538" s="1956">
        <v>0</v>
      </c>
      <c r="F538" s="1956">
        <v>0</v>
      </c>
      <c r="G538" s="1956">
        <v>0</v>
      </c>
      <c r="H538" s="1956">
        <v>0</v>
      </c>
      <c r="I538" s="2012">
        <v>1</v>
      </c>
      <c r="J538" s="2012">
        <v>1</v>
      </c>
      <c r="K538" s="2012"/>
      <c r="L538" s="1996">
        <v>382.5</v>
      </c>
      <c r="N538" s="1996">
        <f t="shared" si="146"/>
        <v>255</v>
      </c>
      <c r="O538" s="1996">
        <v>180</v>
      </c>
      <c r="P538" s="2076">
        <f t="shared" si="148"/>
        <v>0.70588235294117652</v>
      </c>
      <c r="Q538" s="1996">
        <v>75</v>
      </c>
      <c r="R538" s="2076">
        <f>IF(N538&lt;=0,"",Q538/N538)</f>
        <v>0.29411764705882354</v>
      </c>
      <c r="S538" s="2035">
        <f>Q538/$S$1</f>
        <v>3</v>
      </c>
      <c r="U538" s="1996">
        <f>((1-I538)*O538)+((1-J538)*Q538)</f>
        <v>0</v>
      </c>
      <c r="V538" s="1996">
        <f>L538-W538</f>
        <v>0</v>
      </c>
      <c r="W538" s="1996">
        <f t="shared" si="147"/>
        <v>382.5</v>
      </c>
      <c r="X538" s="2000">
        <v>382.5</v>
      </c>
      <c r="Y538" s="2013">
        <v>616350</v>
      </c>
      <c r="Z538" s="2002">
        <v>42608</v>
      </c>
      <c r="AA538" s="2069" t="s">
        <v>104</v>
      </c>
      <c r="AB538" s="2069"/>
      <c r="AG538" s="1957"/>
      <c r="AH538" s="2090"/>
      <c r="AK538" s="2092"/>
      <c r="AL538" s="2092"/>
    </row>
    <row r="539" spans="1:53" x14ac:dyDescent="0.2">
      <c r="A539" s="2089">
        <v>2016236</v>
      </c>
      <c r="C539" s="1955" t="s">
        <v>1098</v>
      </c>
      <c r="D539" s="1956" t="s">
        <v>26</v>
      </c>
      <c r="E539" s="1956">
        <v>0</v>
      </c>
      <c r="F539" s="1956">
        <v>0</v>
      </c>
      <c r="G539" s="1956">
        <v>0</v>
      </c>
      <c r="H539" s="1956">
        <v>0</v>
      </c>
      <c r="I539" s="2012">
        <v>1</v>
      </c>
      <c r="J539" s="2012">
        <v>1</v>
      </c>
      <c r="K539" s="2012"/>
      <c r="L539" s="1996">
        <v>52.2</v>
      </c>
      <c r="N539" s="1996">
        <f t="shared" si="146"/>
        <v>38.4</v>
      </c>
      <c r="O539" s="1996">
        <v>38.4</v>
      </c>
      <c r="P539" s="2076">
        <f t="shared" si="148"/>
        <v>1</v>
      </c>
      <c r="Q539" s="1996">
        <v>0</v>
      </c>
      <c r="R539" s="2076">
        <f t="shared" si="149"/>
        <v>0</v>
      </c>
      <c r="S539" s="2035">
        <f t="shared" si="140"/>
        <v>0</v>
      </c>
      <c r="U539" s="1996">
        <f t="shared" si="141"/>
        <v>0</v>
      </c>
      <c r="V539" s="1996">
        <f t="shared" si="142"/>
        <v>0</v>
      </c>
      <c r="W539" s="1996">
        <f>X539+AC539+AH539+AM539+AO539+AR539</f>
        <v>52.2</v>
      </c>
      <c r="X539" s="2000">
        <v>52.2</v>
      </c>
      <c r="Y539" s="2013">
        <v>616350</v>
      </c>
      <c r="Z539" s="2002">
        <v>42608</v>
      </c>
      <c r="AA539" s="2069" t="s">
        <v>104</v>
      </c>
      <c r="AB539" s="2069"/>
      <c r="AG539" s="1957"/>
      <c r="AH539" s="2090"/>
      <c r="AK539" s="2092"/>
      <c r="AL539" s="2092"/>
    </row>
    <row r="540" spans="1:53" x14ac:dyDescent="0.2">
      <c r="A540" s="2089" t="s">
        <v>1170</v>
      </c>
      <c r="C540" s="1955" t="s">
        <v>1114</v>
      </c>
      <c r="D540" s="1956" t="s">
        <v>353</v>
      </c>
      <c r="E540" s="1956">
        <v>1</v>
      </c>
      <c r="F540" s="1956">
        <v>13</v>
      </c>
      <c r="G540" s="1956">
        <v>0</v>
      </c>
      <c r="H540" s="1956">
        <v>0</v>
      </c>
      <c r="I540" s="2012">
        <v>1</v>
      </c>
      <c r="J540" s="2012">
        <v>1</v>
      </c>
      <c r="K540" s="2012"/>
      <c r="L540" s="1996">
        <v>1448.25</v>
      </c>
      <c r="N540" s="1996">
        <f t="shared" si="146"/>
        <v>0</v>
      </c>
      <c r="O540" s="1996">
        <v>0</v>
      </c>
      <c r="P540" s="2076" t="str">
        <f t="shared" si="148"/>
        <v/>
      </c>
      <c r="Q540" s="1996">
        <v>0</v>
      </c>
      <c r="R540" s="2076" t="str">
        <f t="shared" si="149"/>
        <v/>
      </c>
      <c r="S540" s="2035">
        <f>Q540/$S$1</f>
        <v>0</v>
      </c>
      <c r="U540" s="1996">
        <f>((1-I540)*O540)+((1-J540)*Q540)</f>
        <v>0</v>
      </c>
      <c r="V540" s="1996">
        <f>L540-W540</f>
        <v>0</v>
      </c>
      <c r="W540" s="1996">
        <f t="shared" ref="W540:W564" si="150">X540+AC540+AH540+AM540+AO540+AR540</f>
        <v>1448.25</v>
      </c>
      <c r="X540" s="2000">
        <v>1448.25</v>
      </c>
      <c r="Y540" s="2013">
        <v>616311</v>
      </c>
      <c r="Z540" s="2002">
        <v>42566</v>
      </c>
      <c r="AA540" s="2069" t="s">
        <v>104</v>
      </c>
      <c r="AB540" s="2069"/>
      <c r="AG540" s="1957"/>
      <c r="AH540" s="2090"/>
      <c r="AK540" s="2092"/>
      <c r="AL540" s="2092"/>
    </row>
    <row r="541" spans="1:53" x14ac:dyDescent="0.2">
      <c r="A541" s="2089" t="s">
        <v>1171</v>
      </c>
      <c r="C541" s="1955" t="s">
        <v>1115</v>
      </c>
      <c r="D541" s="1956" t="s">
        <v>353</v>
      </c>
      <c r="E541" s="1956">
        <v>1</v>
      </c>
      <c r="F541" s="1956">
        <v>13</v>
      </c>
      <c r="G541" s="1956">
        <v>0</v>
      </c>
      <c r="H541" s="1956">
        <v>0</v>
      </c>
      <c r="I541" s="2012">
        <v>1</v>
      </c>
      <c r="J541" s="2012">
        <v>1</v>
      </c>
      <c r="K541" s="2012"/>
      <c r="L541" s="1996">
        <v>1378.72</v>
      </c>
      <c r="N541" s="1996">
        <f t="shared" si="146"/>
        <v>0</v>
      </c>
      <c r="O541" s="1996">
        <v>0</v>
      </c>
      <c r="P541" s="2076" t="str">
        <f t="shared" si="148"/>
        <v/>
      </c>
      <c r="Q541" s="1996">
        <v>0</v>
      </c>
      <c r="R541" s="2076" t="str">
        <f t="shared" si="149"/>
        <v/>
      </c>
      <c r="S541" s="2035">
        <f>Q541/$S$1</f>
        <v>0</v>
      </c>
      <c r="U541" s="1996">
        <f>((1-I541)*O541)+((1-J541)*Q541)</f>
        <v>0</v>
      </c>
      <c r="V541" s="1996">
        <f>L541-W541</f>
        <v>0</v>
      </c>
      <c r="W541" s="1996">
        <f t="shared" si="150"/>
        <v>1378.72</v>
      </c>
      <c r="X541" s="2000">
        <v>1378.72</v>
      </c>
      <c r="Y541" s="2013">
        <v>616312</v>
      </c>
      <c r="Z541" s="2002">
        <v>42566</v>
      </c>
      <c r="AA541" s="2069" t="s">
        <v>104</v>
      </c>
      <c r="AB541" s="2069"/>
      <c r="AG541" s="1957"/>
      <c r="AH541" s="2090"/>
      <c r="AK541" s="2092"/>
      <c r="AL541" s="2092"/>
    </row>
    <row r="542" spans="1:53" x14ac:dyDescent="0.2">
      <c r="A542" s="2089" t="s">
        <v>1172</v>
      </c>
      <c r="C542" s="1955" t="s">
        <v>1116</v>
      </c>
      <c r="D542" s="1956" t="s">
        <v>353</v>
      </c>
      <c r="E542" s="1956">
        <v>1</v>
      </c>
      <c r="F542" s="1956">
        <v>7</v>
      </c>
      <c r="G542" s="1956">
        <v>0</v>
      </c>
      <c r="H542" s="1956">
        <v>0</v>
      </c>
      <c r="I542" s="2012">
        <v>1</v>
      </c>
      <c r="J542" s="2012">
        <v>1</v>
      </c>
      <c r="K542" s="2012"/>
      <c r="L542" s="1996">
        <v>803.45</v>
      </c>
      <c r="N542" s="1996">
        <f t="shared" si="146"/>
        <v>0</v>
      </c>
      <c r="O542" s="1996">
        <v>0</v>
      </c>
      <c r="P542" s="2076" t="str">
        <f t="shared" si="148"/>
        <v/>
      </c>
      <c r="Q542" s="1996">
        <v>0</v>
      </c>
      <c r="R542" s="2076" t="str">
        <f t="shared" si="149"/>
        <v/>
      </c>
      <c r="S542" s="2035">
        <f>Q542/$S$1</f>
        <v>0</v>
      </c>
      <c r="U542" s="1996">
        <f>((1-I542)*O542)+((1-J542)*Q542)</f>
        <v>0</v>
      </c>
      <c r="V542" s="1996">
        <f>L542-W542</f>
        <v>0</v>
      </c>
      <c r="W542" s="1996">
        <f t="shared" si="150"/>
        <v>803.45</v>
      </c>
      <c r="X542" s="2000">
        <v>803.45</v>
      </c>
      <c r="Y542" s="2013">
        <v>616313</v>
      </c>
      <c r="Z542" s="2002">
        <v>42566</v>
      </c>
      <c r="AA542" s="2069" t="s">
        <v>104</v>
      </c>
      <c r="AB542" s="2069"/>
      <c r="AG542" s="1957"/>
      <c r="AH542" s="2090"/>
      <c r="AK542" s="2092"/>
      <c r="AL542" s="2092"/>
    </row>
    <row r="543" spans="1:53" x14ac:dyDescent="0.2">
      <c r="A543" s="2089" t="s">
        <v>1173</v>
      </c>
      <c r="C543" s="1955" t="s">
        <v>1113</v>
      </c>
      <c r="D543" s="1956" t="s">
        <v>353</v>
      </c>
      <c r="E543" s="1956">
        <v>1</v>
      </c>
      <c r="F543" s="1956">
        <v>14</v>
      </c>
      <c r="G543" s="1956">
        <v>0</v>
      </c>
      <c r="H543" s="1956">
        <v>0</v>
      </c>
      <c r="I543" s="2012">
        <v>1</v>
      </c>
      <c r="J543" s="2012">
        <v>1</v>
      </c>
      <c r="L543" s="1996">
        <v>1477.27</v>
      </c>
      <c r="N543" s="1996">
        <f t="shared" si="146"/>
        <v>0</v>
      </c>
      <c r="O543" s="1996">
        <v>0</v>
      </c>
      <c r="P543" s="2076" t="str">
        <f t="shared" si="148"/>
        <v/>
      </c>
      <c r="Q543" s="1996">
        <v>0</v>
      </c>
      <c r="R543" s="2076" t="str">
        <f t="shared" si="149"/>
        <v/>
      </c>
      <c r="S543" s="2035">
        <f t="shared" si="140"/>
        <v>0</v>
      </c>
      <c r="U543" s="1996">
        <f t="shared" si="141"/>
        <v>0</v>
      </c>
      <c r="V543" s="1996">
        <f t="shared" si="142"/>
        <v>0</v>
      </c>
      <c r="W543" s="1996">
        <f t="shared" si="150"/>
        <v>1477.27</v>
      </c>
      <c r="X543" s="2000">
        <v>819.67</v>
      </c>
      <c r="Y543" s="2013">
        <v>616314</v>
      </c>
      <c r="Z543" s="2002">
        <v>42566</v>
      </c>
      <c r="AA543" s="2069" t="s">
        <v>104</v>
      </c>
      <c r="AB543" s="2069"/>
      <c r="AC543" s="1996">
        <v>657.6</v>
      </c>
      <c r="AD543" s="1956">
        <v>616570</v>
      </c>
      <c r="AE543" s="2005">
        <v>42671</v>
      </c>
      <c r="AF543" s="2070" t="s">
        <v>104</v>
      </c>
      <c r="AG543" s="1957"/>
      <c r="AH543" s="2090"/>
      <c r="AK543" s="2092"/>
      <c r="AL543" s="2092"/>
    </row>
    <row r="544" spans="1:53" x14ac:dyDescent="0.2">
      <c r="A544" s="2089">
        <v>2016241</v>
      </c>
      <c r="C544" s="1955" t="s">
        <v>1218</v>
      </c>
      <c r="D544" s="1956" t="s">
        <v>472</v>
      </c>
      <c r="E544" s="1956">
        <v>1</v>
      </c>
      <c r="F544" s="1956">
        <v>0</v>
      </c>
      <c r="G544" s="1956">
        <v>0</v>
      </c>
      <c r="H544" s="1956">
        <v>0</v>
      </c>
      <c r="I544" s="2012">
        <v>1</v>
      </c>
      <c r="J544" s="2012">
        <v>1</v>
      </c>
      <c r="K544" s="2150" t="s">
        <v>1101</v>
      </c>
      <c r="L544" s="1996">
        <v>90</v>
      </c>
      <c r="M544" s="1996">
        <v>82.5</v>
      </c>
      <c r="N544" s="1996">
        <f>O544+Q544</f>
        <v>55</v>
      </c>
      <c r="O544" s="1996">
        <v>55</v>
      </c>
      <c r="P544" s="2076">
        <f>IF(N544&lt;=0,"",O544/N544)</f>
        <v>1</v>
      </c>
      <c r="Q544" s="1996">
        <v>0</v>
      </c>
      <c r="R544" s="2076">
        <f>IF(N544&lt;=0,"",Q544/N544)</f>
        <v>0</v>
      </c>
      <c r="S544" s="2035">
        <f t="shared" si="140"/>
        <v>0</v>
      </c>
      <c r="U544" s="1996">
        <f t="shared" si="141"/>
        <v>0</v>
      </c>
      <c r="V544" s="1996">
        <f t="shared" si="142"/>
        <v>0</v>
      </c>
      <c r="W544" s="1996">
        <f t="shared" si="150"/>
        <v>90</v>
      </c>
      <c r="X544" s="2000">
        <v>90</v>
      </c>
      <c r="Y544" s="2013">
        <v>616253</v>
      </c>
      <c r="Z544" s="2002">
        <v>42538</v>
      </c>
      <c r="AA544" s="2069" t="s">
        <v>104</v>
      </c>
      <c r="AB544" s="2069"/>
      <c r="AG544" s="1957"/>
      <c r="AH544" s="2090"/>
      <c r="AK544" s="2092"/>
      <c r="AL544" s="2092"/>
    </row>
    <row r="545" spans="1:53" s="2091" customFormat="1" x14ac:dyDescent="0.2">
      <c r="A545" s="2089">
        <v>2016242</v>
      </c>
      <c r="B545" s="2166"/>
      <c r="C545" s="2166" t="s">
        <v>1110</v>
      </c>
      <c r="D545" s="2091" t="s">
        <v>318</v>
      </c>
      <c r="E545" s="2091">
        <v>1</v>
      </c>
      <c r="F545" s="2091">
        <v>11</v>
      </c>
      <c r="G545" s="2091">
        <v>7</v>
      </c>
      <c r="H545" s="2091">
        <v>3</v>
      </c>
      <c r="I545" s="2167">
        <v>1</v>
      </c>
      <c r="J545" s="2167">
        <v>1</v>
      </c>
      <c r="K545" s="2175" t="s">
        <v>1089</v>
      </c>
      <c r="L545" s="2168">
        <v>3385.01</v>
      </c>
      <c r="M545" s="2168">
        <v>3385.01</v>
      </c>
      <c r="N545" s="2168">
        <f>O545+Q545</f>
        <v>2390.29</v>
      </c>
      <c r="O545" s="2168">
        <v>1876.28</v>
      </c>
      <c r="P545" s="2169">
        <f>IF(N545&lt;=0,"",O545/N545)</f>
        <v>0.78495914721644655</v>
      </c>
      <c r="Q545" s="2168">
        <v>514.01</v>
      </c>
      <c r="R545" s="2169">
        <f>IF(N545&lt;=0,"",Q545/N545)</f>
        <v>0.21504085278355345</v>
      </c>
      <c r="S545" s="2170">
        <f t="shared" si="140"/>
        <v>20.560400000000001</v>
      </c>
      <c r="T545" s="2171"/>
      <c r="U545" s="2168">
        <f t="shared" si="141"/>
        <v>0</v>
      </c>
      <c r="V545" s="2168">
        <f t="shared" si="142"/>
        <v>0</v>
      </c>
      <c r="W545" s="2168">
        <f t="shared" si="150"/>
        <v>3385.01</v>
      </c>
      <c r="X545" s="2110">
        <v>3385.01</v>
      </c>
      <c r="Y545" s="2086">
        <v>616410</v>
      </c>
      <c r="Z545" s="2172">
        <v>42627</v>
      </c>
      <c r="AA545" s="2173" t="s">
        <v>104</v>
      </c>
      <c r="AB545" s="2173"/>
      <c r="AC545" s="2168"/>
      <c r="AE545" s="2174"/>
      <c r="AF545" s="2073"/>
      <c r="AG545" s="2092"/>
      <c r="AH545" s="2090"/>
      <c r="AK545" s="2092"/>
      <c r="AL545" s="2092"/>
      <c r="AM545" s="2168"/>
      <c r="AP545" s="2073"/>
      <c r="AQ545" s="2073"/>
      <c r="AR545" s="2168"/>
      <c r="AU545" s="2073"/>
      <c r="AV545" s="2073"/>
      <c r="AW545" s="2168"/>
      <c r="AZ545" s="2073"/>
      <c r="BA545" s="2073"/>
    </row>
    <row r="546" spans="1:53" x14ac:dyDescent="0.2">
      <c r="A546" s="2089">
        <v>2016243</v>
      </c>
      <c r="C546" s="1955" t="s">
        <v>1111</v>
      </c>
      <c r="D546" s="1956" t="s">
        <v>318</v>
      </c>
      <c r="E546" s="1956">
        <v>1</v>
      </c>
      <c r="F546" s="1956">
        <v>9</v>
      </c>
      <c r="G546" s="1956">
        <v>4</v>
      </c>
      <c r="H546" s="1956">
        <v>5</v>
      </c>
      <c r="I546" s="2012">
        <v>1</v>
      </c>
      <c r="J546" s="2012">
        <v>1</v>
      </c>
      <c r="K546" s="2150" t="s">
        <v>1089</v>
      </c>
      <c r="L546" s="1996">
        <v>3379.05</v>
      </c>
      <c r="M546" s="1996">
        <v>3379.05</v>
      </c>
      <c r="N546" s="1996">
        <f>O546+Q546</f>
        <v>2385.73</v>
      </c>
      <c r="O546" s="1996">
        <v>1908.17</v>
      </c>
      <c r="P546" s="2076">
        <f>IF(N546&lt;=0,"",O546/N546)</f>
        <v>0.79982646820889203</v>
      </c>
      <c r="Q546" s="1996">
        <v>477.56</v>
      </c>
      <c r="R546" s="2076">
        <f>IF(N546&lt;=0,"",Q546/N546)</f>
        <v>0.20017353179110797</v>
      </c>
      <c r="S546" s="2035">
        <f t="shared" si="140"/>
        <v>19.102399999999999</v>
      </c>
      <c r="U546" s="1996">
        <f t="shared" si="141"/>
        <v>0</v>
      </c>
      <c r="V546" s="1996">
        <f t="shared" si="142"/>
        <v>0</v>
      </c>
      <c r="W546" s="1996">
        <f t="shared" si="150"/>
        <v>3379.05</v>
      </c>
      <c r="X546" s="2000">
        <v>3379.05</v>
      </c>
      <c r="Y546" s="2013">
        <v>616323</v>
      </c>
      <c r="Z546" s="2002">
        <v>42569</v>
      </c>
      <c r="AA546" s="2069" t="s">
        <v>104</v>
      </c>
      <c r="AB546" s="2069"/>
      <c r="AG546" s="1957"/>
      <c r="AH546" s="2090"/>
      <c r="AK546" s="2092"/>
      <c r="AL546" s="2092"/>
    </row>
    <row r="547" spans="1:53" x14ac:dyDescent="0.2">
      <c r="A547" s="2089">
        <v>2016244</v>
      </c>
      <c r="C547" s="1955" t="s">
        <v>1112</v>
      </c>
      <c r="D547" s="1956" t="s">
        <v>318</v>
      </c>
      <c r="E547" s="1956">
        <v>1</v>
      </c>
      <c r="F547" s="1956">
        <v>9</v>
      </c>
      <c r="G547" s="1956">
        <v>4</v>
      </c>
      <c r="H547" s="1956">
        <v>5</v>
      </c>
      <c r="I547" s="2012">
        <v>1</v>
      </c>
      <c r="J547" s="2012">
        <v>1</v>
      </c>
      <c r="K547" s="2150" t="s">
        <v>1089</v>
      </c>
      <c r="L547" s="1996">
        <v>3880.97</v>
      </c>
      <c r="M547" s="1996">
        <v>3880.97</v>
      </c>
      <c r="N547" s="1996">
        <f>O547+Q547</f>
        <v>2734.9</v>
      </c>
      <c r="O547" s="1996">
        <v>2201.61</v>
      </c>
      <c r="P547" s="2076">
        <f>IF(N547&lt;=0,"",O547/N547)</f>
        <v>0.80500566748327185</v>
      </c>
      <c r="Q547" s="1996">
        <v>533.29</v>
      </c>
      <c r="R547" s="2076">
        <f>IF(N547&lt;=0,"",Q547/N547)</f>
        <v>0.19499433251672821</v>
      </c>
      <c r="S547" s="2035">
        <f t="shared" si="140"/>
        <v>21.331599999999998</v>
      </c>
      <c r="U547" s="1996">
        <f t="shared" si="141"/>
        <v>0</v>
      </c>
      <c r="V547" s="1996">
        <f t="shared" si="142"/>
        <v>0</v>
      </c>
      <c r="W547" s="1996">
        <f t="shared" si="150"/>
        <v>3880.97</v>
      </c>
      <c r="X547" s="2000">
        <v>3880.97</v>
      </c>
      <c r="Y547" s="2013">
        <v>616340</v>
      </c>
      <c r="Z547" s="2002">
        <v>42573</v>
      </c>
      <c r="AA547" s="2069" t="s">
        <v>104</v>
      </c>
      <c r="AB547" s="2069"/>
      <c r="AG547" s="1957"/>
      <c r="AH547" s="2090"/>
      <c r="AK547" s="2092"/>
      <c r="AL547" s="2092"/>
    </row>
    <row r="548" spans="1:53" x14ac:dyDescent="0.2">
      <c r="A548" s="2089">
        <v>2016245</v>
      </c>
      <c r="C548" s="1955">
        <v>525016</v>
      </c>
      <c r="D548" s="1956" t="s">
        <v>26</v>
      </c>
      <c r="E548" s="1956">
        <v>1</v>
      </c>
      <c r="F548" s="1956">
        <v>10</v>
      </c>
      <c r="G548" s="1956">
        <v>5</v>
      </c>
      <c r="H548" s="1956">
        <v>3</v>
      </c>
      <c r="I548" s="2012">
        <v>1</v>
      </c>
      <c r="J548" s="2012">
        <v>1</v>
      </c>
      <c r="K548" s="2150" t="s">
        <v>1101</v>
      </c>
      <c r="L548" s="1996">
        <v>3410</v>
      </c>
      <c r="M548" s="1996">
        <v>2822.14</v>
      </c>
      <c r="N548" s="1996">
        <f t="shared" ref="N548:N565" si="151">O548+Q548</f>
        <v>2099.37</v>
      </c>
      <c r="O548" s="1996">
        <v>1690.62</v>
      </c>
      <c r="P548" s="2076">
        <f t="shared" ref="P548:P566" si="152">IF(N548&lt;=0,"",O548/N548)</f>
        <v>0.80529873247688588</v>
      </c>
      <c r="Q548" s="1996">
        <v>408.75</v>
      </c>
      <c r="R548" s="2076">
        <f t="shared" ref="R548:R566" si="153">IF(N548&lt;=0,"",Q548/N548)</f>
        <v>0.19470126752311409</v>
      </c>
      <c r="S548" s="2035">
        <f t="shared" si="140"/>
        <v>16.350000000000001</v>
      </c>
      <c r="U548" s="1996">
        <f t="shared" si="141"/>
        <v>0</v>
      </c>
      <c r="V548" s="1996">
        <f t="shared" si="142"/>
        <v>0</v>
      </c>
      <c r="W548" s="1996">
        <f t="shared" si="150"/>
        <v>3410</v>
      </c>
      <c r="X548" s="2000">
        <v>3410</v>
      </c>
      <c r="Y548" s="2013">
        <v>616232</v>
      </c>
      <c r="Z548" s="2002">
        <v>42534</v>
      </c>
      <c r="AA548" s="2069" t="s">
        <v>104</v>
      </c>
      <c r="AB548" s="2069"/>
      <c r="AG548" s="1957"/>
      <c r="AH548" s="2090"/>
      <c r="AK548" s="2092"/>
      <c r="AL548" s="2092"/>
    </row>
    <row r="549" spans="1:53" x14ac:dyDescent="0.2">
      <c r="A549" s="2089">
        <v>2016246</v>
      </c>
      <c r="C549" s="1955">
        <v>537616</v>
      </c>
      <c r="D549" s="1956" t="s">
        <v>26</v>
      </c>
      <c r="E549" s="1956">
        <v>1</v>
      </c>
      <c r="F549" s="1956">
        <v>10</v>
      </c>
      <c r="G549" s="1956">
        <v>5</v>
      </c>
      <c r="H549" s="1956">
        <v>3</v>
      </c>
      <c r="I549" s="2012">
        <v>1</v>
      </c>
      <c r="J549" s="2012">
        <v>1</v>
      </c>
      <c r="K549" s="2150" t="s">
        <v>1089</v>
      </c>
      <c r="L549" s="1996">
        <v>4859.57</v>
      </c>
      <c r="N549" s="1996">
        <f t="shared" si="151"/>
        <v>3816.87</v>
      </c>
      <c r="O549" s="1996">
        <v>3291.87</v>
      </c>
      <c r="P549" s="2076">
        <f t="shared" si="152"/>
        <v>0.86245274269231076</v>
      </c>
      <c r="Q549" s="1996">
        <v>525</v>
      </c>
      <c r="R549" s="2076">
        <f t="shared" si="153"/>
        <v>0.1375472573076893</v>
      </c>
      <c r="S549" s="2035">
        <f t="shared" si="140"/>
        <v>21</v>
      </c>
      <c r="U549" s="1996">
        <f t="shared" si="141"/>
        <v>0</v>
      </c>
      <c r="V549" s="1996">
        <f t="shared" si="142"/>
        <v>0</v>
      </c>
      <c r="W549" s="1996">
        <f t="shared" si="150"/>
        <v>4859.57</v>
      </c>
      <c r="X549" s="2000">
        <v>4859.57</v>
      </c>
      <c r="Y549" s="2013">
        <v>616233</v>
      </c>
      <c r="Z549" s="2002">
        <v>42534</v>
      </c>
      <c r="AA549" s="2069" t="s">
        <v>104</v>
      </c>
      <c r="AB549" s="2069"/>
      <c r="AG549" s="1957"/>
      <c r="AH549" s="2090"/>
      <c r="AK549" s="2092"/>
      <c r="AL549" s="2092"/>
    </row>
    <row r="550" spans="1:53" x14ac:dyDescent="0.2">
      <c r="A550" s="2089">
        <v>2016247</v>
      </c>
      <c r="C550" s="1955" t="s">
        <v>1119</v>
      </c>
      <c r="D550" s="1956" t="s">
        <v>26</v>
      </c>
      <c r="E550" s="1956">
        <v>7</v>
      </c>
      <c r="F550" s="1956">
        <v>58</v>
      </c>
      <c r="G550" s="1956">
        <v>43</v>
      </c>
      <c r="H550" s="1956">
        <v>8</v>
      </c>
      <c r="I550" s="2012">
        <v>1</v>
      </c>
      <c r="J550" s="2012">
        <v>1</v>
      </c>
      <c r="L550" s="1996">
        <v>21186</v>
      </c>
      <c r="N550" s="1996">
        <f t="shared" si="151"/>
        <v>13226.97</v>
      </c>
      <c r="O550" s="1996">
        <v>10626.97</v>
      </c>
      <c r="P550" s="2076">
        <f t="shared" si="152"/>
        <v>0.8034319273423921</v>
      </c>
      <c r="Q550" s="1996">
        <v>2600</v>
      </c>
      <c r="R550" s="2076">
        <f t="shared" si="153"/>
        <v>0.19656807265760792</v>
      </c>
      <c r="S550" s="2035">
        <f t="shared" si="140"/>
        <v>104</v>
      </c>
      <c r="U550" s="1996">
        <f t="shared" si="141"/>
        <v>0</v>
      </c>
      <c r="V550" s="1996">
        <f t="shared" si="142"/>
        <v>0</v>
      </c>
      <c r="W550" s="1996">
        <f t="shared" si="150"/>
        <v>21186</v>
      </c>
      <c r="X550" s="2000">
        <v>21186</v>
      </c>
      <c r="Y550" s="2013">
        <v>616250</v>
      </c>
      <c r="Z550" s="2002">
        <v>42538</v>
      </c>
      <c r="AA550" s="2069" t="s">
        <v>104</v>
      </c>
      <c r="AB550" s="2069"/>
      <c r="AG550" s="1957"/>
      <c r="AH550" s="2090"/>
      <c r="AK550" s="2092"/>
      <c r="AL550" s="2092"/>
    </row>
    <row r="551" spans="1:53" x14ac:dyDescent="0.2">
      <c r="A551" s="2089">
        <v>2016248</v>
      </c>
      <c r="C551" s="1955">
        <v>536016</v>
      </c>
      <c r="D551" s="1956" t="s">
        <v>26</v>
      </c>
      <c r="E551" s="1956">
        <v>1</v>
      </c>
      <c r="F551" s="1956">
        <v>11</v>
      </c>
      <c r="G551" s="1956">
        <v>6</v>
      </c>
      <c r="H551" s="1956">
        <v>3</v>
      </c>
      <c r="I551" s="2012">
        <v>1</v>
      </c>
      <c r="J551" s="2012">
        <v>1</v>
      </c>
      <c r="K551" s="2150" t="s">
        <v>1089</v>
      </c>
      <c r="L551" s="1996">
        <v>3846.52</v>
      </c>
      <c r="M551" s="1996">
        <v>3846.52</v>
      </c>
      <c r="N551" s="1996">
        <f t="shared" si="151"/>
        <v>2621.59</v>
      </c>
      <c r="O551" s="1996">
        <v>2119.9</v>
      </c>
      <c r="P551" s="2076">
        <f t="shared" si="152"/>
        <v>0.8086314030798103</v>
      </c>
      <c r="Q551" s="1996">
        <v>501.69</v>
      </c>
      <c r="R551" s="2076">
        <f t="shared" si="153"/>
        <v>0.19136859692018965</v>
      </c>
      <c r="S551" s="2035">
        <f t="shared" si="140"/>
        <v>20.067599999999999</v>
      </c>
      <c r="U551" s="1996">
        <f t="shared" si="141"/>
        <v>0</v>
      </c>
      <c r="V551" s="1996">
        <f t="shared" si="142"/>
        <v>0</v>
      </c>
      <c r="W551" s="1996">
        <f t="shared" si="150"/>
        <v>3846.52</v>
      </c>
      <c r="X551" s="2000">
        <v>3846.52</v>
      </c>
      <c r="Y551" s="2013">
        <v>616234</v>
      </c>
      <c r="Z551" s="2002">
        <v>42534</v>
      </c>
      <c r="AA551" s="2069" t="s">
        <v>104</v>
      </c>
      <c r="AB551" s="2069"/>
      <c r="AG551" s="1957"/>
      <c r="AH551" s="2090"/>
      <c r="AK551" s="2092"/>
      <c r="AL551" s="2092"/>
    </row>
    <row r="552" spans="1:53" x14ac:dyDescent="0.2">
      <c r="A552" s="2089">
        <v>2016249</v>
      </c>
      <c r="C552" s="1955" t="s">
        <v>1136</v>
      </c>
      <c r="D552" s="1956" t="s">
        <v>26</v>
      </c>
      <c r="E552" s="1956">
        <v>0</v>
      </c>
      <c r="F552" s="1956">
        <v>0</v>
      </c>
      <c r="G552" s="1956">
        <v>0</v>
      </c>
      <c r="H552" s="1956">
        <v>0</v>
      </c>
      <c r="I552" s="2012">
        <v>1</v>
      </c>
      <c r="J552" s="2012">
        <v>1</v>
      </c>
      <c r="L552" s="1996">
        <v>72.5</v>
      </c>
      <c r="N552" s="1996">
        <f t="shared" si="151"/>
        <v>36.25</v>
      </c>
      <c r="O552" s="1996">
        <v>36.25</v>
      </c>
      <c r="P552" s="2076">
        <f t="shared" si="152"/>
        <v>1</v>
      </c>
      <c r="Q552" s="1996">
        <v>0</v>
      </c>
      <c r="R552" s="2076">
        <f t="shared" si="153"/>
        <v>0</v>
      </c>
      <c r="S552" s="2035">
        <f t="shared" si="140"/>
        <v>0</v>
      </c>
      <c r="U552" s="1996">
        <f t="shared" si="141"/>
        <v>0</v>
      </c>
      <c r="V552" s="1996">
        <f t="shared" si="142"/>
        <v>0</v>
      </c>
      <c r="W552" s="1996">
        <f t="shared" si="150"/>
        <v>72.5</v>
      </c>
      <c r="X552" s="2000">
        <v>72.5</v>
      </c>
      <c r="Y552" s="2013">
        <v>616350</v>
      </c>
      <c r="Z552" s="2002">
        <v>42608</v>
      </c>
      <c r="AA552" s="2069" t="s">
        <v>104</v>
      </c>
      <c r="AB552" s="2069"/>
      <c r="AG552" s="1957"/>
      <c r="AH552" s="2090"/>
      <c r="AK552" s="2092"/>
      <c r="AL552" s="2092"/>
    </row>
    <row r="553" spans="1:53" x14ac:dyDescent="0.2">
      <c r="A553" s="2089">
        <v>2016250</v>
      </c>
      <c r="C553" s="1955">
        <v>566116</v>
      </c>
      <c r="D553" s="1956" t="s">
        <v>26</v>
      </c>
      <c r="E553" s="1956">
        <v>1</v>
      </c>
      <c r="F553" s="1956">
        <v>6</v>
      </c>
      <c r="G553" s="1956">
        <v>3</v>
      </c>
      <c r="H553" s="1956">
        <v>0</v>
      </c>
      <c r="I553" s="2012">
        <v>1</v>
      </c>
      <c r="J553" s="2012">
        <v>1</v>
      </c>
      <c r="K553" s="2150" t="s">
        <v>1101</v>
      </c>
      <c r="L553" s="1996">
        <v>685</v>
      </c>
      <c r="M553" s="1996">
        <v>900.32</v>
      </c>
      <c r="N553" s="1996">
        <f t="shared" si="151"/>
        <v>617.36</v>
      </c>
      <c r="O553" s="1996">
        <v>474.86</v>
      </c>
      <c r="P553" s="2076">
        <f t="shared" si="152"/>
        <v>0.76917843721653489</v>
      </c>
      <c r="Q553" s="1996">
        <v>142.5</v>
      </c>
      <c r="R553" s="2076">
        <f t="shared" si="153"/>
        <v>0.23082156278346508</v>
      </c>
      <c r="S553" s="2035">
        <f t="shared" si="140"/>
        <v>5.7</v>
      </c>
      <c r="U553" s="1996">
        <f t="shared" si="141"/>
        <v>0</v>
      </c>
      <c r="V553" s="1996">
        <f t="shared" si="142"/>
        <v>0</v>
      </c>
      <c r="W553" s="1996">
        <f t="shared" si="150"/>
        <v>685</v>
      </c>
      <c r="X553" s="2000">
        <v>685</v>
      </c>
      <c r="Y553" s="2013">
        <v>616235</v>
      </c>
      <c r="Z553" s="2002">
        <v>42534</v>
      </c>
      <c r="AA553" s="2069" t="s">
        <v>104</v>
      </c>
      <c r="AB553" s="2069"/>
      <c r="AG553" s="1957"/>
      <c r="AH553" s="2090"/>
      <c r="AK553" s="2092"/>
      <c r="AL553" s="2092"/>
    </row>
    <row r="554" spans="1:53" x14ac:dyDescent="0.2">
      <c r="A554" s="2089">
        <v>2016251</v>
      </c>
      <c r="C554" s="1955" t="s">
        <v>1190</v>
      </c>
      <c r="D554" s="1956" t="s">
        <v>26</v>
      </c>
      <c r="E554" s="1956">
        <v>5</v>
      </c>
      <c r="F554" s="1956">
        <v>35</v>
      </c>
      <c r="G554" s="1956">
        <v>20</v>
      </c>
      <c r="H554" s="1956">
        <v>15</v>
      </c>
      <c r="I554" s="2012">
        <v>1</v>
      </c>
      <c r="J554" s="2012">
        <v>1</v>
      </c>
      <c r="K554" s="2150" t="s">
        <v>1101</v>
      </c>
      <c r="L554" s="1996">
        <v>9890</v>
      </c>
      <c r="M554" s="1996">
        <v>10382.040000000001</v>
      </c>
      <c r="N554" s="1996">
        <f t="shared" si="151"/>
        <v>7076.23</v>
      </c>
      <c r="O554" s="1996">
        <v>5576.23</v>
      </c>
      <c r="P554" s="2076">
        <f t="shared" si="152"/>
        <v>0.78802271831186943</v>
      </c>
      <c r="Q554" s="1996">
        <v>1500</v>
      </c>
      <c r="R554" s="2076">
        <f t="shared" si="153"/>
        <v>0.21197728168813057</v>
      </c>
      <c r="S554" s="2035">
        <f t="shared" si="140"/>
        <v>60</v>
      </c>
      <c r="U554" s="1996">
        <f t="shared" si="141"/>
        <v>0</v>
      </c>
      <c r="V554" s="1996">
        <f t="shared" si="142"/>
        <v>0</v>
      </c>
      <c r="W554" s="1996">
        <f t="shared" si="150"/>
        <v>9890</v>
      </c>
      <c r="X554" s="2000">
        <v>9890</v>
      </c>
      <c r="Y554" s="2013">
        <v>616236</v>
      </c>
      <c r="Z554" s="2002">
        <v>42534</v>
      </c>
      <c r="AA554" s="2069" t="s">
        <v>104</v>
      </c>
      <c r="AB554" s="2069"/>
      <c r="AG554" s="1957"/>
      <c r="AH554" s="2090"/>
      <c r="AK554" s="2092"/>
      <c r="AL554" s="2092"/>
    </row>
    <row r="555" spans="1:53" x14ac:dyDescent="0.2">
      <c r="A555" s="2089">
        <v>2016252</v>
      </c>
      <c r="C555" s="1955">
        <v>569216</v>
      </c>
      <c r="D555" s="1956" t="s">
        <v>26</v>
      </c>
      <c r="E555" s="1956">
        <v>1</v>
      </c>
      <c r="F555" s="1956">
        <v>7</v>
      </c>
      <c r="G555" s="1956">
        <v>4</v>
      </c>
      <c r="H555" s="1956">
        <v>3</v>
      </c>
      <c r="I555" s="2012">
        <v>1</v>
      </c>
      <c r="J555" s="2012">
        <v>1</v>
      </c>
      <c r="K555" s="2150" t="s">
        <v>1101</v>
      </c>
      <c r="L555" s="1996">
        <v>1983</v>
      </c>
      <c r="M555" s="1996">
        <v>2183.89</v>
      </c>
      <c r="N555" s="1996">
        <f t="shared" si="151"/>
        <v>1445.84</v>
      </c>
      <c r="O555" s="1996">
        <v>1090.01</v>
      </c>
      <c r="P555" s="2076">
        <f t="shared" si="152"/>
        <v>0.75389393017207995</v>
      </c>
      <c r="Q555" s="1996">
        <v>355.83</v>
      </c>
      <c r="R555" s="2076">
        <f t="shared" si="153"/>
        <v>0.2461060698279201</v>
      </c>
      <c r="S555" s="2035">
        <f t="shared" si="140"/>
        <v>14.2332</v>
      </c>
      <c r="U555" s="1996">
        <f t="shared" si="141"/>
        <v>0</v>
      </c>
      <c r="V555" s="1996">
        <f t="shared" si="142"/>
        <v>0</v>
      </c>
      <c r="W555" s="1996">
        <f t="shared" si="150"/>
        <v>1983</v>
      </c>
      <c r="X555" s="2000">
        <v>1983</v>
      </c>
      <c r="Y555" s="2013">
        <v>616237</v>
      </c>
      <c r="Z555" s="2002">
        <v>42534</v>
      </c>
      <c r="AA555" s="2069" t="s">
        <v>104</v>
      </c>
      <c r="AB555" s="2069"/>
      <c r="AG555" s="1957"/>
      <c r="AH555" s="2090"/>
      <c r="AK555" s="2092"/>
      <c r="AL555" s="2092"/>
    </row>
    <row r="556" spans="1:53" x14ac:dyDescent="0.2">
      <c r="A556" s="2089">
        <v>2016253</v>
      </c>
      <c r="C556" s="1955">
        <v>581116</v>
      </c>
      <c r="D556" s="1956" t="s">
        <v>26</v>
      </c>
      <c r="E556" s="1956">
        <v>1</v>
      </c>
      <c r="F556" s="1956">
        <v>8</v>
      </c>
      <c r="G556" s="1956">
        <v>4</v>
      </c>
      <c r="H556" s="1956">
        <v>1</v>
      </c>
      <c r="I556" s="2012">
        <v>1</v>
      </c>
      <c r="J556" s="2012">
        <v>1</v>
      </c>
      <c r="K556" s="2150" t="s">
        <v>1101</v>
      </c>
      <c r="L556" s="1996">
        <v>1453</v>
      </c>
      <c r="M556" s="1996">
        <v>1689.27</v>
      </c>
      <c r="N556" s="1996">
        <f t="shared" si="151"/>
        <v>1150.2</v>
      </c>
      <c r="O556" s="1996">
        <v>903.6</v>
      </c>
      <c r="P556" s="2076">
        <f t="shared" si="152"/>
        <v>0.78560250391236308</v>
      </c>
      <c r="Q556" s="1996">
        <v>246.6</v>
      </c>
      <c r="R556" s="2076">
        <f t="shared" si="153"/>
        <v>0.21439749608763692</v>
      </c>
      <c r="S556" s="2035">
        <f>Q556/$S$1</f>
        <v>9.863999999999999</v>
      </c>
      <c r="U556" s="1996">
        <f t="shared" si="141"/>
        <v>0</v>
      </c>
      <c r="V556" s="1996">
        <f t="shared" si="142"/>
        <v>0</v>
      </c>
      <c r="W556" s="1996">
        <f t="shared" si="150"/>
        <v>1453</v>
      </c>
      <c r="X556" s="2000">
        <v>1453</v>
      </c>
      <c r="Y556" s="2013">
        <v>616238</v>
      </c>
      <c r="Z556" s="2002">
        <v>42534</v>
      </c>
      <c r="AA556" s="2069" t="s">
        <v>104</v>
      </c>
      <c r="AB556" s="2069"/>
      <c r="AG556" s="1957"/>
      <c r="AH556" s="2090"/>
      <c r="AK556" s="2092"/>
      <c r="AL556" s="2092"/>
    </row>
    <row r="557" spans="1:53" x14ac:dyDescent="0.2">
      <c r="A557" s="2089">
        <v>2016254</v>
      </c>
      <c r="C557" s="1955" t="s">
        <v>1222</v>
      </c>
      <c r="D557" s="1956" t="s">
        <v>26</v>
      </c>
      <c r="E557" s="1956">
        <v>1</v>
      </c>
      <c r="F557" s="1956">
        <v>7</v>
      </c>
      <c r="G557" s="1956">
        <v>4</v>
      </c>
      <c r="H557" s="1956">
        <v>5</v>
      </c>
      <c r="I557" s="2012">
        <v>1</v>
      </c>
      <c r="J557" s="2012">
        <v>1</v>
      </c>
      <c r="K557" s="2012"/>
      <c r="L557" s="1996">
        <v>4426</v>
      </c>
      <c r="M557" s="1996">
        <v>3679.91</v>
      </c>
      <c r="N557" s="1996">
        <f>O557+Q557</f>
        <v>2489.7600000000002</v>
      </c>
      <c r="O557" s="1996">
        <v>2031.43</v>
      </c>
      <c r="P557" s="2076">
        <f>IF(N557&lt;=0,"",O557/N557)</f>
        <v>0.81591398367714152</v>
      </c>
      <c r="Q557" s="1996">
        <v>458.33</v>
      </c>
      <c r="R557" s="2076">
        <f>IF(N557&lt;=0,"",Q557/N557)</f>
        <v>0.1840860163228584</v>
      </c>
      <c r="S557" s="2035">
        <f>Q557/$S$1</f>
        <v>18.333199999999998</v>
      </c>
      <c r="U557" s="1996">
        <f>((1-I557)*O557)+((1-J557)*Q557)</f>
        <v>0</v>
      </c>
      <c r="V557" s="1996">
        <f>L557-W557</f>
        <v>0</v>
      </c>
      <c r="W557" s="1996">
        <f t="shared" si="150"/>
        <v>4426</v>
      </c>
      <c r="X557" s="2000">
        <v>4426</v>
      </c>
      <c r="Y557" s="2013">
        <v>616239</v>
      </c>
      <c r="Z557" s="2002">
        <v>42534</v>
      </c>
      <c r="AA557" s="2069" t="s">
        <v>104</v>
      </c>
      <c r="AB557" s="2069"/>
      <c r="AG557" s="1957"/>
      <c r="AH557" s="2090"/>
      <c r="AK557" s="2092"/>
      <c r="AL557" s="2092"/>
    </row>
    <row r="558" spans="1:53" x14ac:dyDescent="0.2">
      <c r="A558" s="2089" t="s">
        <v>1139</v>
      </c>
      <c r="C558" s="1955" t="s">
        <v>1138</v>
      </c>
      <c r="D558" s="1956" t="s">
        <v>26</v>
      </c>
      <c r="E558" s="1956">
        <v>1</v>
      </c>
      <c r="F558" s="1956">
        <v>8</v>
      </c>
      <c r="G558" s="1956">
        <v>4</v>
      </c>
      <c r="H558" s="1956">
        <v>3</v>
      </c>
      <c r="I558" s="2012">
        <v>1</v>
      </c>
      <c r="J558" s="2012">
        <v>1</v>
      </c>
      <c r="K558" s="2150" t="s">
        <v>1089</v>
      </c>
      <c r="L558" s="1996">
        <v>4943.62</v>
      </c>
      <c r="M558" s="1996">
        <v>4943.62</v>
      </c>
      <c r="N558" s="1996">
        <f t="shared" si="151"/>
        <v>3353.52</v>
      </c>
      <c r="O558" s="1996">
        <v>2866.43</v>
      </c>
      <c r="P558" s="2076">
        <f t="shared" si="152"/>
        <v>0.85475261814451675</v>
      </c>
      <c r="Q558" s="1996">
        <v>487.09</v>
      </c>
      <c r="R558" s="2076">
        <f t="shared" si="153"/>
        <v>0.14524738185548319</v>
      </c>
      <c r="S558" s="2035">
        <f t="shared" si="140"/>
        <v>19.483599999999999</v>
      </c>
      <c r="U558" s="1996">
        <f t="shared" si="141"/>
        <v>0</v>
      </c>
      <c r="V558" s="1996">
        <f t="shared" si="142"/>
        <v>0</v>
      </c>
      <c r="W558" s="1996">
        <f t="shared" si="150"/>
        <v>4943.62</v>
      </c>
      <c r="X558" s="2000">
        <v>4943.62</v>
      </c>
      <c r="Y558" s="2013">
        <v>616240</v>
      </c>
      <c r="Z558" s="2002">
        <v>42534</v>
      </c>
      <c r="AA558" s="2069" t="s">
        <v>104</v>
      </c>
      <c r="AB558" s="2069"/>
      <c r="AG558" s="1957"/>
      <c r="AH558" s="2090"/>
      <c r="AK558" s="2092"/>
      <c r="AL558" s="2092"/>
    </row>
    <row r="559" spans="1:53" x14ac:dyDescent="0.2">
      <c r="A559" s="2089">
        <v>2016256</v>
      </c>
      <c r="C559" s="1955" t="s">
        <v>1144</v>
      </c>
      <c r="D559" s="1956" t="s">
        <v>318</v>
      </c>
      <c r="E559" s="1956">
        <v>1</v>
      </c>
      <c r="F559" s="1956">
        <v>1</v>
      </c>
      <c r="G559" s="1956">
        <v>0</v>
      </c>
      <c r="H559" s="1956">
        <v>1</v>
      </c>
      <c r="I559" s="2012">
        <v>1</v>
      </c>
      <c r="J559" s="2012">
        <v>1</v>
      </c>
      <c r="L559" s="1996">
        <v>499.53</v>
      </c>
      <c r="M559" s="1996">
        <v>499.53</v>
      </c>
      <c r="N559" s="1996">
        <f t="shared" si="151"/>
        <v>373.68</v>
      </c>
      <c r="O559" s="1996">
        <v>273.68</v>
      </c>
      <c r="P559" s="2076">
        <f t="shared" si="152"/>
        <v>0.73239135088846075</v>
      </c>
      <c r="Q559" s="1996">
        <v>100</v>
      </c>
      <c r="R559" s="2076">
        <f t="shared" si="153"/>
        <v>0.26760864911153925</v>
      </c>
      <c r="S559" s="2035">
        <f t="shared" si="140"/>
        <v>4</v>
      </c>
      <c r="U559" s="1996">
        <f t="shared" si="141"/>
        <v>0</v>
      </c>
      <c r="V559" s="1996">
        <f t="shared" si="142"/>
        <v>0</v>
      </c>
      <c r="W559" s="1996">
        <f t="shared" si="150"/>
        <v>499.53</v>
      </c>
      <c r="X559" s="2000">
        <v>499.53</v>
      </c>
      <c r="Y559" s="2013">
        <v>616276</v>
      </c>
      <c r="Z559" s="2002">
        <v>42552</v>
      </c>
      <c r="AA559" s="2069" t="s">
        <v>104</v>
      </c>
      <c r="AB559" s="2069"/>
      <c r="AG559" s="1957"/>
      <c r="AH559" s="2090"/>
      <c r="AK559" s="2092"/>
      <c r="AL559" s="2092"/>
    </row>
    <row r="560" spans="1:53" x14ac:dyDescent="0.2">
      <c r="A560" s="2089">
        <v>2016257</v>
      </c>
      <c r="C560" s="1955">
        <v>588716</v>
      </c>
      <c r="D560" s="1956" t="s">
        <v>26</v>
      </c>
      <c r="E560" s="1956">
        <v>1</v>
      </c>
      <c r="F560" s="1956">
        <v>12</v>
      </c>
      <c r="G560" s="1956">
        <v>8</v>
      </c>
      <c r="H560" s="1956">
        <v>1</v>
      </c>
      <c r="I560" s="2012">
        <v>1</v>
      </c>
      <c r="J560" s="2012">
        <v>1</v>
      </c>
      <c r="K560" s="2150" t="s">
        <v>1101</v>
      </c>
      <c r="L560" s="1996">
        <v>2280</v>
      </c>
      <c r="M560" s="1996">
        <v>2454.7199999999998</v>
      </c>
      <c r="N560" s="1996">
        <f t="shared" si="151"/>
        <v>1672.2</v>
      </c>
      <c r="O560" s="1996">
        <v>1297.2</v>
      </c>
      <c r="P560" s="2076">
        <f t="shared" si="152"/>
        <v>0.77574452816648731</v>
      </c>
      <c r="Q560" s="1996">
        <v>375</v>
      </c>
      <c r="R560" s="2076">
        <f t="shared" si="153"/>
        <v>0.22425547183351274</v>
      </c>
      <c r="S560" s="2035">
        <f t="shared" si="140"/>
        <v>15</v>
      </c>
      <c r="U560" s="1996">
        <f t="shared" si="141"/>
        <v>0</v>
      </c>
      <c r="V560" s="1996">
        <f t="shared" si="142"/>
        <v>0</v>
      </c>
      <c r="W560" s="1996">
        <f t="shared" si="150"/>
        <v>2280</v>
      </c>
      <c r="X560" s="2000">
        <v>2280</v>
      </c>
      <c r="Y560" s="2013">
        <v>616241</v>
      </c>
      <c r="Z560" s="2002">
        <v>42534</v>
      </c>
      <c r="AA560" s="2069" t="s">
        <v>104</v>
      </c>
      <c r="AB560" s="2069"/>
      <c r="AG560" s="1957"/>
      <c r="AH560" s="2090"/>
      <c r="AK560" s="2092"/>
      <c r="AL560" s="2092"/>
    </row>
    <row r="561" spans="1:28" s="1956" customFormat="1" x14ac:dyDescent="0.2">
      <c r="A561" s="2089">
        <v>2016258</v>
      </c>
      <c r="B561" s="1955"/>
      <c r="C561" s="1955">
        <v>503116</v>
      </c>
      <c r="D561" s="1956" t="s">
        <v>26</v>
      </c>
      <c r="E561" s="1956">
        <v>1</v>
      </c>
      <c r="F561" s="1956">
        <v>10</v>
      </c>
      <c r="G561" s="1956">
        <v>7</v>
      </c>
      <c r="H561" s="1956">
        <v>2</v>
      </c>
      <c r="I561" s="2012">
        <v>1</v>
      </c>
      <c r="J561" s="2012">
        <v>1</v>
      </c>
      <c r="K561" s="2150" t="s">
        <v>1101</v>
      </c>
      <c r="L561" s="1996">
        <v>3363</v>
      </c>
      <c r="M561" s="1996">
        <v>3223.9</v>
      </c>
      <c r="N561" s="1996">
        <f t="shared" si="151"/>
        <v>2184.5299999999997</v>
      </c>
      <c r="O561" s="1996">
        <v>1679.53</v>
      </c>
      <c r="P561" s="2076">
        <f t="shared" si="152"/>
        <v>0.76882899296416174</v>
      </c>
      <c r="Q561" s="1996">
        <v>505</v>
      </c>
      <c r="R561" s="2076">
        <f t="shared" si="153"/>
        <v>0.2311710070358384</v>
      </c>
      <c r="S561" s="2035">
        <f t="shared" ref="S561:S571" si="154">Q561/$S$1</f>
        <v>20.2</v>
      </c>
      <c r="T561" s="2036"/>
      <c r="U561" s="1996">
        <f t="shared" ref="U561:U571" si="155">((1-I561)*O561)+((1-J561)*Q561)</f>
        <v>0</v>
      </c>
      <c r="V561" s="1996">
        <f t="shared" ref="V561:V571" si="156">L561-W561</f>
        <v>0</v>
      </c>
      <c r="W561" s="1996">
        <f t="shared" si="150"/>
        <v>3363</v>
      </c>
      <c r="X561" s="2000">
        <v>3363</v>
      </c>
      <c r="Y561" s="2013">
        <v>616242</v>
      </c>
      <c r="Z561" s="2002">
        <v>42534</v>
      </c>
      <c r="AA561" s="2069" t="s">
        <v>104</v>
      </c>
      <c r="AB561" s="2086"/>
    </row>
    <row r="562" spans="1:28" s="1956" customFormat="1" x14ac:dyDescent="0.2">
      <c r="A562" s="2089">
        <v>2016259</v>
      </c>
      <c r="B562" s="1955"/>
      <c r="C562" s="1955" t="s">
        <v>1148</v>
      </c>
      <c r="D562" s="1956" t="s">
        <v>26</v>
      </c>
      <c r="E562" s="1956">
        <v>0</v>
      </c>
      <c r="F562" s="1956">
        <v>0</v>
      </c>
      <c r="G562" s="1956">
        <v>0</v>
      </c>
      <c r="H562" s="1956">
        <v>0</v>
      </c>
      <c r="I562" s="2012">
        <v>1</v>
      </c>
      <c r="J562" s="2012">
        <v>1</v>
      </c>
      <c r="K562" s="2150"/>
      <c r="L562" s="1996">
        <v>844.23</v>
      </c>
      <c r="M562" s="1996"/>
      <c r="N562" s="1996">
        <f t="shared" si="151"/>
        <v>562.82000000000005</v>
      </c>
      <c r="O562" s="1996">
        <v>562.82000000000005</v>
      </c>
      <c r="P562" s="2076">
        <f t="shared" si="152"/>
        <v>1</v>
      </c>
      <c r="Q562" s="1996">
        <v>0</v>
      </c>
      <c r="R562" s="2076">
        <f t="shared" si="153"/>
        <v>0</v>
      </c>
      <c r="S562" s="2035">
        <f t="shared" si="154"/>
        <v>0</v>
      </c>
      <c r="T562" s="2036"/>
      <c r="U562" s="1996">
        <f t="shared" si="155"/>
        <v>0</v>
      </c>
      <c r="V562" s="1996">
        <f t="shared" si="156"/>
        <v>0</v>
      </c>
      <c r="W562" s="1996">
        <f t="shared" si="150"/>
        <v>844.23</v>
      </c>
      <c r="X562" s="2000">
        <v>844.23</v>
      </c>
      <c r="Y562" s="2013">
        <v>616350</v>
      </c>
      <c r="Z562" s="2002">
        <v>42608</v>
      </c>
      <c r="AA562" s="2069" t="s">
        <v>104</v>
      </c>
      <c r="AB562" s="2086"/>
    </row>
    <row r="563" spans="1:28" s="1956" customFormat="1" x14ac:dyDescent="0.2">
      <c r="A563" s="2089">
        <v>2016260</v>
      </c>
      <c r="B563" s="1955"/>
      <c r="C563" s="1955">
        <v>582416</v>
      </c>
      <c r="D563" s="1956" t="s">
        <v>26</v>
      </c>
      <c r="E563" s="1956">
        <v>1</v>
      </c>
      <c r="F563" s="1956">
        <v>10</v>
      </c>
      <c r="G563" s="1956">
        <v>5</v>
      </c>
      <c r="H563" s="1956">
        <v>3</v>
      </c>
      <c r="I563" s="2012">
        <v>1</v>
      </c>
      <c r="J563" s="2012">
        <v>1</v>
      </c>
      <c r="K563" s="2150" t="s">
        <v>1101</v>
      </c>
      <c r="L563" s="1996">
        <v>5850</v>
      </c>
      <c r="M563" s="1996">
        <v>5647.53</v>
      </c>
      <c r="N563" s="1996">
        <f t="shared" si="151"/>
        <v>3826.97</v>
      </c>
      <c r="O563" s="1996">
        <v>3076.97</v>
      </c>
      <c r="P563" s="2076">
        <f t="shared" si="152"/>
        <v>0.80402250344267134</v>
      </c>
      <c r="Q563" s="1996">
        <v>750</v>
      </c>
      <c r="R563" s="2076">
        <f t="shared" si="153"/>
        <v>0.19597749655732866</v>
      </c>
      <c r="S563" s="2035">
        <f t="shared" si="154"/>
        <v>30</v>
      </c>
      <c r="T563" s="2036"/>
      <c r="U563" s="1996">
        <f t="shared" si="155"/>
        <v>0</v>
      </c>
      <c r="V563" s="1996">
        <f t="shared" si="156"/>
        <v>0</v>
      </c>
      <c r="W563" s="1996">
        <f t="shared" si="150"/>
        <v>5850</v>
      </c>
      <c r="X563" s="2000">
        <v>5850</v>
      </c>
      <c r="Y563" s="2013">
        <v>616243</v>
      </c>
      <c r="Z563" s="2002">
        <v>42534</v>
      </c>
      <c r="AA563" s="2069" t="s">
        <v>104</v>
      </c>
      <c r="AB563" s="2086"/>
    </row>
    <row r="564" spans="1:28" s="1956" customFormat="1" x14ac:dyDescent="0.2">
      <c r="A564" s="2089" t="s">
        <v>1681</v>
      </c>
      <c r="B564" s="1955"/>
      <c r="C564" s="1955" t="s">
        <v>1682</v>
      </c>
      <c r="D564" s="1956" t="s">
        <v>26</v>
      </c>
      <c r="E564" s="1956">
        <v>1</v>
      </c>
      <c r="F564" s="1956">
        <v>10</v>
      </c>
      <c r="G564" s="1956">
        <v>5</v>
      </c>
      <c r="H564" s="1956">
        <v>3</v>
      </c>
      <c r="I564" s="2012">
        <v>1</v>
      </c>
      <c r="J564" s="2012">
        <v>1</v>
      </c>
      <c r="K564" s="2150"/>
      <c r="L564" s="1996">
        <v>2580</v>
      </c>
      <c r="M564" s="1996"/>
      <c r="N564" s="1996">
        <f>O564+Q564</f>
        <v>1940</v>
      </c>
      <c r="O564" s="1996">
        <v>1940</v>
      </c>
      <c r="P564" s="2076">
        <f>IF(N564&lt;=0,"",O564/N564)</f>
        <v>1</v>
      </c>
      <c r="Q564" s="1996">
        <v>0</v>
      </c>
      <c r="R564" s="2076">
        <f>IF(N564&lt;=0,"",Q564/N564)</f>
        <v>0</v>
      </c>
      <c r="S564" s="2035">
        <f t="shared" si="154"/>
        <v>0</v>
      </c>
      <c r="T564" s="2036"/>
      <c r="U564" s="1996">
        <f t="shared" si="155"/>
        <v>0</v>
      </c>
      <c r="V564" s="1996">
        <f t="shared" si="156"/>
        <v>0</v>
      </c>
      <c r="W564" s="1996">
        <f t="shared" si="150"/>
        <v>2580</v>
      </c>
      <c r="X564" s="2000">
        <v>2580</v>
      </c>
      <c r="Y564" s="2013">
        <v>616420</v>
      </c>
      <c r="Z564" s="2002">
        <v>42629</v>
      </c>
      <c r="AA564" s="2069" t="s">
        <v>104</v>
      </c>
      <c r="AB564" s="2086"/>
    </row>
    <row r="565" spans="1:28" s="1956" customFormat="1" x14ac:dyDescent="0.2">
      <c r="A565" s="2089">
        <v>2016261</v>
      </c>
      <c r="B565" s="1955"/>
      <c r="C565" s="1955" t="s">
        <v>1165</v>
      </c>
      <c r="D565" s="1956" t="s">
        <v>26</v>
      </c>
      <c r="E565" s="1961">
        <v>1</v>
      </c>
      <c r="F565" s="1961">
        <v>10</v>
      </c>
      <c r="G565" s="1961">
        <v>3</v>
      </c>
      <c r="H565" s="1961">
        <v>5</v>
      </c>
      <c r="I565" s="2012">
        <v>1</v>
      </c>
      <c r="J565" s="2012">
        <v>1</v>
      </c>
      <c r="K565" s="2012"/>
      <c r="L565" s="1996">
        <v>4610</v>
      </c>
      <c r="M565" s="1996"/>
      <c r="N565" s="1996">
        <f t="shared" si="151"/>
        <v>2377.38</v>
      </c>
      <c r="O565" s="1996">
        <v>1816.96</v>
      </c>
      <c r="P565" s="2076">
        <f t="shared" si="152"/>
        <v>0.76426991057382498</v>
      </c>
      <c r="Q565" s="1996">
        <v>560.41999999999996</v>
      </c>
      <c r="R565" s="2076">
        <f t="shared" si="153"/>
        <v>0.23573008942617502</v>
      </c>
      <c r="S565" s="2035">
        <f t="shared" si="154"/>
        <v>22.416799999999999</v>
      </c>
      <c r="T565" s="2036"/>
      <c r="U565" s="1996">
        <f t="shared" si="155"/>
        <v>0</v>
      </c>
      <c r="V565" s="1996">
        <f t="shared" si="156"/>
        <v>0</v>
      </c>
      <c r="W565" s="1996">
        <f t="shared" ref="W565:W571" si="157">X565+AC565+AH565+AM565+AO565+AR565</f>
        <v>4610</v>
      </c>
      <c r="X565" s="2000">
        <v>4610</v>
      </c>
      <c r="Y565" s="2013">
        <v>616260</v>
      </c>
      <c r="Z565" s="2002">
        <v>42541</v>
      </c>
      <c r="AA565" s="2069" t="s">
        <v>104</v>
      </c>
      <c r="AB565" s="2086"/>
    </row>
    <row r="566" spans="1:28" s="1956" customFormat="1" x14ac:dyDescent="0.2">
      <c r="A566" s="2089">
        <v>2016262</v>
      </c>
      <c r="B566" s="1955"/>
      <c r="C566" s="1955" t="s">
        <v>1166</v>
      </c>
      <c r="D566" s="1956" t="s">
        <v>26</v>
      </c>
      <c r="E566" s="2041">
        <v>1</v>
      </c>
      <c r="F566" s="1961">
        <v>13</v>
      </c>
      <c r="G566" s="1961">
        <v>4</v>
      </c>
      <c r="H566" s="1961">
        <v>5</v>
      </c>
      <c r="I566" s="2012">
        <v>1</v>
      </c>
      <c r="J566" s="2012">
        <v>1</v>
      </c>
      <c r="K566" s="2012" t="s">
        <v>1101</v>
      </c>
      <c r="L566" s="1996">
        <v>6040</v>
      </c>
      <c r="M566" s="1996">
        <v>6039.89</v>
      </c>
      <c r="N566" s="1996">
        <f t="shared" ref="N566:N571" si="158">O566+Q566</f>
        <v>4079.46</v>
      </c>
      <c r="O566" s="1996">
        <v>3404.46</v>
      </c>
      <c r="P566" s="2076">
        <f t="shared" si="152"/>
        <v>0.83453692400464763</v>
      </c>
      <c r="Q566" s="1996">
        <v>675</v>
      </c>
      <c r="R566" s="2076">
        <f t="shared" si="153"/>
        <v>0.16546307599535232</v>
      </c>
      <c r="S566" s="2035">
        <f t="shared" si="154"/>
        <v>27</v>
      </c>
      <c r="T566" s="2036"/>
      <c r="U566" s="1996">
        <f t="shared" si="155"/>
        <v>0</v>
      </c>
      <c r="V566" s="1996">
        <f t="shared" si="156"/>
        <v>0</v>
      </c>
      <c r="W566" s="1996">
        <f t="shared" si="157"/>
        <v>6040</v>
      </c>
      <c r="X566" s="2000">
        <v>6040</v>
      </c>
      <c r="Y566" s="2013">
        <v>616261</v>
      </c>
      <c r="Z566" s="2002">
        <v>42541</v>
      </c>
      <c r="AA566" s="2069" t="s">
        <v>104</v>
      </c>
      <c r="AB566" s="2086"/>
    </row>
    <row r="567" spans="1:28" s="1956" customFormat="1" x14ac:dyDescent="0.2">
      <c r="A567" s="2089">
        <v>2016263</v>
      </c>
      <c r="B567" s="1955"/>
      <c r="C567" s="1955">
        <v>581916</v>
      </c>
      <c r="D567" s="1956" t="s">
        <v>26</v>
      </c>
      <c r="E567" s="1956">
        <v>1</v>
      </c>
      <c r="F567" s="1956">
        <v>8</v>
      </c>
      <c r="G567" s="1956">
        <v>5</v>
      </c>
      <c r="H567" s="1956">
        <v>1</v>
      </c>
      <c r="I567" s="2012">
        <v>1</v>
      </c>
      <c r="J567" s="2012">
        <v>1</v>
      </c>
      <c r="K567" s="2150" t="s">
        <v>1101</v>
      </c>
      <c r="L567" s="1996">
        <v>2003</v>
      </c>
      <c r="M567" s="1996">
        <v>1975.73</v>
      </c>
      <c r="N567" s="1996">
        <f t="shared" si="158"/>
        <v>1343.46</v>
      </c>
      <c r="O567" s="1996">
        <v>1056.79</v>
      </c>
      <c r="P567" s="2076">
        <f>IF(N567&lt;=0,"",O567/N567)</f>
        <v>0.78661813526267987</v>
      </c>
      <c r="Q567" s="1996">
        <v>286.67</v>
      </c>
      <c r="R567" s="2076">
        <f>IF(N567&lt;=0,"",Q567/N567)</f>
        <v>0.21338186473732007</v>
      </c>
      <c r="S567" s="2035">
        <f t="shared" si="154"/>
        <v>11.466800000000001</v>
      </c>
      <c r="T567" s="2036"/>
      <c r="U567" s="1996">
        <f t="shared" si="155"/>
        <v>0</v>
      </c>
      <c r="V567" s="1996">
        <f t="shared" si="156"/>
        <v>0</v>
      </c>
      <c r="W567" s="1996">
        <f t="shared" si="157"/>
        <v>2003</v>
      </c>
      <c r="X567" s="2000">
        <v>2003</v>
      </c>
      <c r="Y567" s="2013">
        <v>616262</v>
      </c>
      <c r="Z567" s="2002">
        <v>42541</v>
      </c>
      <c r="AA567" s="2069" t="s">
        <v>104</v>
      </c>
      <c r="AB567" s="2086"/>
    </row>
    <row r="568" spans="1:28" s="1956" customFormat="1" x14ac:dyDescent="0.2">
      <c r="A568" s="2089">
        <v>2016264</v>
      </c>
      <c r="B568" s="1955"/>
      <c r="C568" s="1955">
        <v>582916</v>
      </c>
      <c r="D568" s="1956" t="s">
        <v>26</v>
      </c>
      <c r="E568" s="1956">
        <v>1</v>
      </c>
      <c r="F568" s="1956">
        <v>12</v>
      </c>
      <c r="G568" s="1956">
        <v>5</v>
      </c>
      <c r="H568" s="1956">
        <v>2</v>
      </c>
      <c r="I568" s="2012">
        <v>1</v>
      </c>
      <c r="J568" s="2012">
        <v>1</v>
      </c>
      <c r="K568" s="2150" t="s">
        <v>1101</v>
      </c>
      <c r="L568" s="1996">
        <v>3403</v>
      </c>
      <c r="M568" s="1996">
        <v>3475</v>
      </c>
      <c r="N568" s="1996">
        <f t="shared" si="158"/>
        <v>2435</v>
      </c>
      <c r="O568" s="1996">
        <v>1980</v>
      </c>
      <c r="P568" s="2076">
        <f>IF(N568&lt;=0,"",O568/N568)</f>
        <v>0.81314168377823404</v>
      </c>
      <c r="Q568" s="1996">
        <v>455</v>
      </c>
      <c r="R568" s="2076">
        <f>IF(N568&lt;=0,"",Q568/N568)</f>
        <v>0.18685831622176591</v>
      </c>
      <c r="S568" s="2035">
        <f t="shared" si="154"/>
        <v>18.2</v>
      </c>
      <c r="T568" s="2036"/>
      <c r="U568" s="1996">
        <f t="shared" si="155"/>
        <v>0</v>
      </c>
      <c r="V568" s="1996">
        <f t="shared" si="156"/>
        <v>0</v>
      </c>
      <c r="W568" s="1996">
        <f t="shared" si="157"/>
        <v>3403</v>
      </c>
      <c r="X568" s="2000">
        <v>3403</v>
      </c>
      <c r="Y568" s="2013">
        <v>616263</v>
      </c>
      <c r="Z568" s="2002">
        <v>42541</v>
      </c>
      <c r="AA568" s="2069" t="s">
        <v>104</v>
      </c>
      <c r="AB568" s="2086"/>
    </row>
    <row r="569" spans="1:28" s="1956" customFormat="1" x14ac:dyDescent="0.2">
      <c r="A569" s="2089">
        <v>2016265</v>
      </c>
      <c r="B569" s="1955"/>
      <c r="C569" s="1955" t="s">
        <v>1221</v>
      </c>
      <c r="D569" s="1956" t="s">
        <v>26</v>
      </c>
      <c r="E569" s="1956">
        <v>1</v>
      </c>
      <c r="F569" s="1956">
        <v>7</v>
      </c>
      <c r="G569" s="1956">
        <v>4</v>
      </c>
      <c r="H569" s="1956">
        <v>5</v>
      </c>
      <c r="I569" s="2012">
        <v>1</v>
      </c>
      <c r="J569" s="2012">
        <v>1</v>
      </c>
      <c r="K569" s="2012"/>
      <c r="L569" s="1996">
        <v>4426</v>
      </c>
      <c r="M569" s="1996">
        <v>3679.91</v>
      </c>
      <c r="N569" s="1996">
        <f t="shared" si="158"/>
        <v>2489.7600000000002</v>
      </c>
      <c r="O569" s="1996">
        <v>2031.43</v>
      </c>
      <c r="P569" s="2076">
        <f>IF(N569&lt;=0,"",O569/N569)</f>
        <v>0.81591398367714152</v>
      </c>
      <c r="Q569" s="1996">
        <v>458.33</v>
      </c>
      <c r="R569" s="2076">
        <f>IF(N569&lt;=0,"",Q569/N569)</f>
        <v>0.1840860163228584</v>
      </c>
      <c r="S569" s="2035">
        <f t="shared" si="154"/>
        <v>18.333199999999998</v>
      </c>
      <c r="T569" s="2036"/>
      <c r="U569" s="1996">
        <f t="shared" si="155"/>
        <v>0</v>
      </c>
      <c r="V569" s="1996">
        <f t="shared" si="156"/>
        <v>0</v>
      </c>
      <c r="W569" s="1996">
        <f t="shared" si="157"/>
        <v>4426</v>
      </c>
      <c r="X569" s="2000">
        <v>4426</v>
      </c>
      <c r="Y569" s="2013">
        <v>616265</v>
      </c>
      <c r="Z569" s="2002">
        <v>42541</v>
      </c>
      <c r="AA569" s="2069" t="s">
        <v>104</v>
      </c>
      <c r="AB569" s="2086"/>
    </row>
    <row r="570" spans="1:28" s="1956" customFormat="1" x14ac:dyDescent="0.2">
      <c r="A570" s="2089">
        <v>2016266</v>
      </c>
      <c r="B570" s="1955"/>
      <c r="C570" s="1955">
        <v>581716</v>
      </c>
      <c r="D570" s="1956" t="s">
        <v>26</v>
      </c>
      <c r="E570" s="1956">
        <v>1</v>
      </c>
      <c r="F570" s="1956">
        <v>8</v>
      </c>
      <c r="G570" s="1956">
        <v>5</v>
      </c>
      <c r="H570" s="1956">
        <v>1</v>
      </c>
      <c r="I570" s="2012">
        <v>1</v>
      </c>
      <c r="J570" s="2012">
        <v>1</v>
      </c>
      <c r="K570" s="2150"/>
      <c r="L570" s="1996">
        <v>2234.1</v>
      </c>
      <c r="M570" s="1996">
        <v>2209.64</v>
      </c>
      <c r="N570" s="1996">
        <f t="shared" si="158"/>
        <v>1503.1799999999998</v>
      </c>
      <c r="O570" s="1996">
        <v>1133.5999999999999</v>
      </c>
      <c r="P570" s="2076">
        <f>IF(N570&lt;=0,"",O570/N570)</f>
        <v>0.75413456804906931</v>
      </c>
      <c r="Q570" s="1996">
        <v>369.58</v>
      </c>
      <c r="R570" s="2076">
        <f>IF(N570&lt;=0,"",Q570/N570)</f>
        <v>0.24586543195093072</v>
      </c>
      <c r="S570" s="2035">
        <f t="shared" si="154"/>
        <v>14.783199999999999</v>
      </c>
      <c r="T570" s="2036"/>
      <c r="U570" s="1996">
        <f t="shared" si="155"/>
        <v>0</v>
      </c>
      <c r="V570" s="1996">
        <f t="shared" si="156"/>
        <v>0</v>
      </c>
      <c r="W570" s="1996">
        <f t="shared" si="157"/>
        <v>2234.1</v>
      </c>
      <c r="X570" s="2000">
        <v>2234.1</v>
      </c>
      <c r="Y570" s="2013">
        <v>616265</v>
      </c>
      <c r="Z570" s="2002">
        <v>42541</v>
      </c>
      <c r="AA570" s="2069" t="s">
        <v>104</v>
      </c>
      <c r="AB570" s="2086"/>
    </row>
    <row r="571" spans="1:28" s="1956" customFormat="1" x14ac:dyDescent="0.2">
      <c r="A571" s="2089">
        <v>2016267</v>
      </c>
      <c r="B571" s="1955"/>
      <c r="C571" s="1955">
        <v>593016</v>
      </c>
      <c r="D571" s="1956" t="s">
        <v>26</v>
      </c>
      <c r="E571" s="1956">
        <v>1</v>
      </c>
      <c r="F571" s="1956">
        <v>7</v>
      </c>
      <c r="G571" s="1956">
        <v>5</v>
      </c>
      <c r="H571" s="1956">
        <v>3</v>
      </c>
      <c r="I571" s="2012">
        <v>1</v>
      </c>
      <c r="J571" s="2012">
        <v>1</v>
      </c>
      <c r="K571" s="2150"/>
      <c r="L571" s="1996">
        <v>1948</v>
      </c>
      <c r="M571" s="1996">
        <v>2056.3200000000002</v>
      </c>
      <c r="N571" s="1996">
        <f t="shared" si="158"/>
        <v>1393.97</v>
      </c>
      <c r="O571" s="1996">
        <v>1068.97</v>
      </c>
      <c r="P571" s="2076">
        <f>IF(N571&lt;=0,"",O571/N571)</f>
        <v>0.76685294518533398</v>
      </c>
      <c r="Q571" s="1996">
        <v>325</v>
      </c>
      <c r="R571" s="2076">
        <f>IF(N571&lt;=0,"",Q571/N571)</f>
        <v>0.23314705481466602</v>
      </c>
      <c r="S571" s="2035">
        <f t="shared" si="154"/>
        <v>13</v>
      </c>
      <c r="T571" s="2036"/>
      <c r="U571" s="1996">
        <f t="shared" si="155"/>
        <v>0</v>
      </c>
      <c r="V571" s="1996">
        <f t="shared" si="156"/>
        <v>0</v>
      </c>
      <c r="W571" s="1996">
        <f t="shared" si="157"/>
        <v>1948</v>
      </c>
      <c r="X571" s="2000">
        <v>1948</v>
      </c>
      <c r="Y571" s="2013">
        <v>616266</v>
      </c>
      <c r="Z571" s="2002">
        <v>42541</v>
      </c>
      <c r="AA571" s="2069" t="s">
        <v>104</v>
      </c>
      <c r="AB571" s="2086"/>
    </row>
    <row r="572" spans="1:28" s="1956" customFormat="1" x14ac:dyDescent="0.2">
      <c r="A572" s="2089">
        <v>2016268</v>
      </c>
      <c r="B572" s="1955"/>
      <c r="C572" s="1955" t="s">
        <v>1175</v>
      </c>
      <c r="D572" s="1956" t="s">
        <v>353</v>
      </c>
      <c r="E572" s="1956">
        <v>1</v>
      </c>
      <c r="F572" s="1956">
        <v>9</v>
      </c>
      <c r="G572" s="1956">
        <v>7</v>
      </c>
      <c r="H572" s="1956">
        <v>2</v>
      </c>
      <c r="I572" s="2012">
        <v>1</v>
      </c>
      <c r="J572" s="2012">
        <v>1</v>
      </c>
      <c r="K572" s="2150"/>
      <c r="L572" s="1996">
        <v>2470.38</v>
      </c>
      <c r="M572" s="1996"/>
      <c r="N572" s="1996">
        <f t="shared" ref="N572:N582" si="159">O572+Q572</f>
        <v>1800.81</v>
      </c>
      <c r="O572" s="1996">
        <v>1380.55</v>
      </c>
      <c r="P572" s="2076">
        <f t="shared" ref="P572:P582" si="160">IF(N572&lt;=0,"",O572/N572)</f>
        <v>0.76662723996423832</v>
      </c>
      <c r="Q572" s="1996">
        <v>420.26</v>
      </c>
      <c r="R572" s="2076">
        <f t="shared" ref="R572:R582" si="161">IF(N572&lt;=0,"",Q572/N572)</f>
        <v>0.23337276003576168</v>
      </c>
      <c r="S572" s="2035">
        <f t="shared" ref="S572:S582" si="162">Q572/$S$1</f>
        <v>16.810400000000001</v>
      </c>
      <c r="T572" s="2036"/>
      <c r="U572" s="1996">
        <f t="shared" ref="U572:U582" si="163">((1-I572)*O572)+((1-J572)*Q572)</f>
        <v>0</v>
      </c>
      <c r="V572" s="1996">
        <f t="shared" ref="V572:V582" si="164">L572-W572</f>
        <v>0</v>
      </c>
      <c r="W572" s="1996">
        <f t="shared" ref="W572:W631" si="165">X572+AC572+AH572+AM572+AO572+AR572</f>
        <v>2470.38</v>
      </c>
      <c r="X572" s="2000">
        <v>2470.38</v>
      </c>
      <c r="Y572" s="2013">
        <v>616343</v>
      </c>
      <c r="Z572" s="2002">
        <v>42573</v>
      </c>
      <c r="AA572" s="2069" t="s">
        <v>104</v>
      </c>
      <c r="AB572" s="2086"/>
    </row>
    <row r="573" spans="1:28" s="1956" customFormat="1" x14ac:dyDescent="0.2">
      <c r="A573" s="2089">
        <v>2016269</v>
      </c>
      <c r="B573" s="1955"/>
      <c r="C573" s="1955" t="s">
        <v>1176</v>
      </c>
      <c r="D573" s="1956" t="s">
        <v>353</v>
      </c>
      <c r="E573" s="1956">
        <v>1</v>
      </c>
      <c r="F573" s="1956">
        <v>7</v>
      </c>
      <c r="G573" s="1956">
        <v>4</v>
      </c>
      <c r="H573" s="1956">
        <v>3</v>
      </c>
      <c r="I573" s="2012">
        <v>1</v>
      </c>
      <c r="J573" s="2012">
        <v>1</v>
      </c>
      <c r="K573" s="2150"/>
      <c r="L573" s="1996">
        <v>2440.6</v>
      </c>
      <c r="M573" s="1996"/>
      <c r="N573" s="1996">
        <f t="shared" si="159"/>
        <v>1782.24</v>
      </c>
      <c r="O573" s="1996">
        <v>1351.43</v>
      </c>
      <c r="P573" s="2076">
        <f t="shared" si="160"/>
        <v>0.75827610198402018</v>
      </c>
      <c r="Q573" s="1996">
        <v>430.81</v>
      </c>
      <c r="R573" s="2076">
        <f t="shared" si="161"/>
        <v>0.24172389801597988</v>
      </c>
      <c r="S573" s="2035">
        <f t="shared" si="162"/>
        <v>17.232399999999998</v>
      </c>
      <c r="T573" s="2036"/>
      <c r="U573" s="1996">
        <f t="shared" si="163"/>
        <v>0</v>
      </c>
      <c r="V573" s="1996">
        <f t="shared" si="164"/>
        <v>0</v>
      </c>
      <c r="W573" s="1996">
        <f t="shared" si="165"/>
        <v>2440.6</v>
      </c>
      <c r="X573" s="2000">
        <v>2440.6</v>
      </c>
      <c r="Y573" s="2013">
        <v>616344</v>
      </c>
      <c r="Z573" s="2002">
        <v>42573</v>
      </c>
      <c r="AA573" s="2069" t="s">
        <v>104</v>
      </c>
      <c r="AB573" s="2086"/>
    </row>
    <row r="574" spans="1:28" s="1956" customFormat="1" x14ac:dyDescent="0.2">
      <c r="A574" s="2089">
        <v>2016270</v>
      </c>
      <c r="B574" s="1955"/>
      <c r="C574" s="1955" t="s">
        <v>1177</v>
      </c>
      <c r="D574" s="1956" t="s">
        <v>353</v>
      </c>
      <c r="E574" s="1956">
        <v>1</v>
      </c>
      <c r="F574" s="1956">
        <v>8</v>
      </c>
      <c r="G574" s="1956">
        <v>6</v>
      </c>
      <c r="H574" s="1956">
        <v>3</v>
      </c>
      <c r="I574" s="2012">
        <v>1</v>
      </c>
      <c r="J574" s="2012">
        <v>1</v>
      </c>
      <c r="K574" s="2150"/>
      <c r="L574" s="1996">
        <v>2622.08</v>
      </c>
      <c r="M574" s="1996"/>
      <c r="N574" s="1996">
        <f t="shared" si="159"/>
        <v>1939.1899999999998</v>
      </c>
      <c r="O574" s="1996">
        <v>1513.36</v>
      </c>
      <c r="P574" s="2076">
        <f t="shared" si="160"/>
        <v>0.78040831481185446</v>
      </c>
      <c r="Q574" s="1996">
        <v>425.83</v>
      </c>
      <c r="R574" s="2076">
        <f t="shared" si="161"/>
        <v>0.21959168518814559</v>
      </c>
      <c r="S574" s="2035">
        <f t="shared" si="162"/>
        <v>17.033200000000001</v>
      </c>
      <c r="T574" s="2036"/>
      <c r="U574" s="1996">
        <f t="shared" si="163"/>
        <v>0</v>
      </c>
      <c r="V574" s="1996">
        <f t="shared" si="164"/>
        <v>0</v>
      </c>
      <c r="W574" s="1996">
        <f t="shared" si="165"/>
        <v>2622.08</v>
      </c>
      <c r="X574" s="2000">
        <v>2622.08</v>
      </c>
      <c r="Y574" s="2013">
        <v>616345</v>
      </c>
      <c r="Z574" s="2002">
        <v>42573</v>
      </c>
      <c r="AA574" s="2069" t="s">
        <v>104</v>
      </c>
      <c r="AB574" s="2086"/>
    </row>
    <row r="575" spans="1:28" s="1956" customFormat="1" x14ac:dyDescent="0.2">
      <c r="A575" s="2089">
        <v>2016271</v>
      </c>
      <c r="B575" s="1955"/>
      <c r="C575" s="1955" t="s">
        <v>1178</v>
      </c>
      <c r="D575" s="1956" t="s">
        <v>353</v>
      </c>
      <c r="E575" s="1956">
        <v>1</v>
      </c>
      <c r="F575" s="1956">
        <v>8</v>
      </c>
      <c r="G575" s="1956">
        <v>5</v>
      </c>
      <c r="H575" s="1956">
        <v>3</v>
      </c>
      <c r="I575" s="2012">
        <v>1</v>
      </c>
      <c r="J575" s="2012">
        <v>1</v>
      </c>
      <c r="K575" s="2150"/>
      <c r="L575" s="1996">
        <v>2321.5100000000002</v>
      </c>
      <c r="M575" s="1996"/>
      <c r="N575" s="1996">
        <f t="shared" si="159"/>
        <v>1695.7099999999998</v>
      </c>
      <c r="O575" s="1996">
        <v>1300.6199999999999</v>
      </c>
      <c r="P575" s="2076">
        <f t="shared" si="160"/>
        <v>0.76700615081588241</v>
      </c>
      <c r="Q575" s="1996">
        <v>395.09</v>
      </c>
      <c r="R575" s="2076">
        <f t="shared" si="161"/>
        <v>0.23299384918411759</v>
      </c>
      <c r="S575" s="2035">
        <f t="shared" si="162"/>
        <v>15.803599999999999</v>
      </c>
      <c r="T575" s="2036"/>
      <c r="U575" s="1996">
        <f t="shared" si="163"/>
        <v>0</v>
      </c>
      <c r="V575" s="1996">
        <f t="shared" si="164"/>
        <v>0</v>
      </c>
      <c r="W575" s="1996">
        <f t="shared" si="165"/>
        <v>2321.5100000000002</v>
      </c>
      <c r="X575" s="2000">
        <v>2321.5100000000002</v>
      </c>
      <c r="Y575" s="2013">
        <v>616346</v>
      </c>
      <c r="Z575" s="2002">
        <v>42573</v>
      </c>
      <c r="AA575" s="2069" t="s">
        <v>104</v>
      </c>
      <c r="AB575" s="2086"/>
    </row>
    <row r="576" spans="1:28" s="1956" customFormat="1" x14ac:dyDescent="0.2">
      <c r="A576" s="2089">
        <v>2016272</v>
      </c>
      <c r="B576" s="1955"/>
      <c r="C576" s="1955" t="s">
        <v>1182</v>
      </c>
      <c r="D576" s="1956" t="s">
        <v>353</v>
      </c>
      <c r="E576" s="1956">
        <v>1</v>
      </c>
      <c r="F576" s="1956">
        <v>1</v>
      </c>
      <c r="G576" s="1956">
        <v>0</v>
      </c>
      <c r="H576" s="1956">
        <v>1</v>
      </c>
      <c r="I576" s="2012">
        <v>1</v>
      </c>
      <c r="J576" s="2012">
        <v>1</v>
      </c>
      <c r="K576" s="2150"/>
      <c r="L576" s="1996">
        <v>747.15</v>
      </c>
      <c r="M576" s="1996">
        <v>747.15</v>
      </c>
      <c r="N576" s="1996">
        <f t="shared" si="159"/>
        <v>541.12</v>
      </c>
      <c r="O576" s="1996">
        <v>431.36</v>
      </c>
      <c r="P576" s="2076">
        <f t="shared" si="160"/>
        <v>0.7971614429331757</v>
      </c>
      <c r="Q576" s="1996">
        <v>109.76</v>
      </c>
      <c r="R576" s="2076">
        <f t="shared" si="161"/>
        <v>0.20283855706682438</v>
      </c>
      <c r="S576" s="2035">
        <f t="shared" si="162"/>
        <v>4.3904000000000005</v>
      </c>
      <c r="T576" s="2036"/>
      <c r="U576" s="1996">
        <f t="shared" si="163"/>
        <v>0</v>
      </c>
      <c r="V576" s="1996">
        <f t="shared" si="164"/>
        <v>0</v>
      </c>
      <c r="W576" s="1996">
        <f t="shared" si="165"/>
        <v>747.15</v>
      </c>
      <c r="X576" s="2000">
        <v>747.15</v>
      </c>
      <c r="Y576" s="2013">
        <v>616281</v>
      </c>
      <c r="Z576" s="2002">
        <v>42552</v>
      </c>
      <c r="AA576" s="2069" t="s">
        <v>104</v>
      </c>
      <c r="AB576" s="2086"/>
    </row>
    <row r="577" spans="1:32" s="1956" customFormat="1" x14ac:dyDescent="0.2">
      <c r="A577" s="2089">
        <v>2016273</v>
      </c>
      <c r="B577" s="1955"/>
      <c r="C577" s="1955" t="s">
        <v>750</v>
      </c>
      <c r="D577" s="1956" t="s">
        <v>26</v>
      </c>
      <c r="E577" s="1956">
        <v>1</v>
      </c>
      <c r="F577" s="1956">
        <v>5</v>
      </c>
      <c r="G577" s="1956">
        <v>1</v>
      </c>
      <c r="H577" s="1956">
        <v>3</v>
      </c>
      <c r="I577" s="2012">
        <v>1</v>
      </c>
      <c r="J577" s="2012">
        <v>1</v>
      </c>
      <c r="K577" s="2012" t="s">
        <v>1101</v>
      </c>
      <c r="L577" s="1996">
        <v>1482</v>
      </c>
      <c r="M577" s="1996">
        <v>1469.48</v>
      </c>
      <c r="N577" s="1996">
        <f>O577+Q577</f>
        <v>990.01</v>
      </c>
      <c r="O577" s="1996">
        <v>771.26</v>
      </c>
      <c r="P577" s="2076">
        <f>IF(N577&lt;=0,"",O577/N577)</f>
        <v>0.77904263593297041</v>
      </c>
      <c r="Q577" s="1996">
        <v>218.75</v>
      </c>
      <c r="R577" s="2076">
        <f>IF(N577&lt;=0,"",Q577/N577)</f>
        <v>0.22095736406702962</v>
      </c>
      <c r="S577" s="2035">
        <f>Q577/$S$1</f>
        <v>8.75</v>
      </c>
      <c r="T577" s="2036"/>
      <c r="U577" s="1996">
        <f>((1-I577)*O577)+((1-J577)*Q577)</f>
        <v>0</v>
      </c>
      <c r="V577" s="1996">
        <f>L577-W577</f>
        <v>0</v>
      </c>
      <c r="W577" s="1996">
        <f t="shared" si="165"/>
        <v>1482</v>
      </c>
      <c r="X577" s="2000">
        <v>1482</v>
      </c>
      <c r="Y577" s="2013">
        <v>616267</v>
      </c>
      <c r="Z577" s="2002">
        <v>42541</v>
      </c>
      <c r="AA577" s="2069" t="s">
        <v>104</v>
      </c>
      <c r="AB577" s="2069"/>
      <c r="AC577" s="1996"/>
      <c r="AE577" s="2005"/>
      <c r="AF577" s="2070"/>
    </row>
    <row r="578" spans="1:32" s="1956" customFormat="1" x14ac:dyDescent="0.2">
      <c r="A578" s="2089">
        <v>2016274</v>
      </c>
      <c r="B578" s="1955"/>
      <c r="C578" s="1955" t="s">
        <v>1362</v>
      </c>
      <c r="D578" s="1956" t="s">
        <v>26</v>
      </c>
      <c r="E578" s="2041">
        <v>1</v>
      </c>
      <c r="F578" s="1961">
        <v>13</v>
      </c>
      <c r="G578" s="1961">
        <v>5</v>
      </c>
      <c r="H578" s="1961">
        <v>3</v>
      </c>
      <c r="I578" s="2012">
        <v>1</v>
      </c>
      <c r="J578" s="2012">
        <v>1</v>
      </c>
      <c r="K578" s="2176"/>
      <c r="L578" s="1996">
        <v>5269.27</v>
      </c>
      <c r="M578" s="1996">
        <v>5269.27</v>
      </c>
      <c r="N578" s="1996">
        <f>O578+Q578</f>
        <v>3571.48</v>
      </c>
      <c r="O578" s="1996">
        <v>2996.48</v>
      </c>
      <c r="P578" s="2076">
        <f>IF(N578&lt;=0,"",O578/N578)</f>
        <v>0.83900231836661554</v>
      </c>
      <c r="Q578" s="1996">
        <v>575</v>
      </c>
      <c r="R578" s="2076">
        <f>IF(N578&lt;=0,"",Q578/N578)</f>
        <v>0.16099768163338449</v>
      </c>
      <c r="S578" s="2035">
        <f>Q578/$S$1</f>
        <v>23</v>
      </c>
      <c r="T578" s="2036"/>
      <c r="U578" s="1996">
        <f>((1-I578)*O578)+((1-J578)*Q578)</f>
        <v>0</v>
      </c>
      <c r="V578" s="1996">
        <f>L578-W578</f>
        <v>0</v>
      </c>
      <c r="W578" s="1996">
        <f t="shared" si="165"/>
        <v>5269.27</v>
      </c>
      <c r="X578" s="2000">
        <v>5269.27</v>
      </c>
      <c r="Y578" s="2013">
        <v>616288</v>
      </c>
      <c r="Z578" s="2002">
        <v>42563</v>
      </c>
      <c r="AA578" s="2069" t="s">
        <v>104</v>
      </c>
      <c r="AB578" s="2069"/>
      <c r="AC578" s="1996"/>
      <c r="AE578" s="2005"/>
      <c r="AF578" s="2070"/>
    </row>
    <row r="579" spans="1:32" s="1956" customFormat="1" x14ac:dyDescent="0.2">
      <c r="A579" s="2089">
        <v>2016275</v>
      </c>
      <c r="B579" s="1955"/>
      <c r="C579" s="1955" t="s">
        <v>1071</v>
      </c>
      <c r="D579" s="1956" t="s">
        <v>353</v>
      </c>
      <c r="E579" s="1956">
        <v>1</v>
      </c>
      <c r="F579" s="1956">
        <v>3</v>
      </c>
      <c r="G579" s="1956">
        <v>2</v>
      </c>
      <c r="H579" s="1956">
        <v>0</v>
      </c>
      <c r="I579" s="2012">
        <v>1</v>
      </c>
      <c r="J579" s="2012">
        <v>1</v>
      </c>
      <c r="K579" s="2150"/>
      <c r="L579" s="1996">
        <v>569.57000000000005</v>
      </c>
      <c r="M579" s="1996"/>
      <c r="N579" s="1996">
        <f t="shared" si="159"/>
        <v>418.57000000000005</v>
      </c>
      <c r="O579" s="1996">
        <v>329.97</v>
      </c>
      <c r="P579" s="2076">
        <f t="shared" si="160"/>
        <v>0.78832692261748327</v>
      </c>
      <c r="Q579" s="1996">
        <v>88.6</v>
      </c>
      <c r="R579" s="2076">
        <f t="shared" si="161"/>
        <v>0.21167307738251662</v>
      </c>
      <c r="S579" s="2035">
        <f t="shared" si="162"/>
        <v>3.5439999999999996</v>
      </c>
      <c r="T579" s="2036"/>
      <c r="U579" s="1996">
        <f t="shared" si="163"/>
        <v>0</v>
      </c>
      <c r="V579" s="1996">
        <f t="shared" si="164"/>
        <v>0</v>
      </c>
      <c r="W579" s="1996">
        <f t="shared" si="165"/>
        <v>569.57000000000005</v>
      </c>
      <c r="X579" s="2000">
        <v>569.57000000000005</v>
      </c>
      <c r="Y579" s="2013">
        <v>616325</v>
      </c>
      <c r="Z579" s="2002">
        <v>42569</v>
      </c>
      <c r="AA579" s="2069" t="s">
        <v>104</v>
      </c>
      <c r="AB579" s="2069"/>
      <c r="AC579" s="1996"/>
      <c r="AE579" s="2005"/>
      <c r="AF579" s="2070"/>
    </row>
    <row r="580" spans="1:32" s="1956" customFormat="1" x14ac:dyDescent="0.2">
      <c r="A580" s="2089">
        <v>2016276</v>
      </c>
      <c r="B580" s="1955"/>
      <c r="C580" s="1955" t="s">
        <v>1188</v>
      </c>
      <c r="D580" s="1956" t="s">
        <v>353</v>
      </c>
      <c r="E580" s="1956">
        <v>1</v>
      </c>
      <c r="F580" s="1956">
        <v>8</v>
      </c>
      <c r="G580" s="1956">
        <v>7</v>
      </c>
      <c r="H580" s="1956">
        <v>2</v>
      </c>
      <c r="I580" s="2012">
        <v>1</v>
      </c>
      <c r="J580" s="2012">
        <v>1</v>
      </c>
      <c r="K580" s="2150"/>
      <c r="L580" s="1996">
        <v>1953.54</v>
      </c>
      <c r="M580" s="1996"/>
      <c r="N580" s="1996">
        <f t="shared" si="159"/>
        <v>1426.6</v>
      </c>
      <c r="O580" s="1996">
        <v>1044.0999999999999</v>
      </c>
      <c r="P580" s="2076">
        <f t="shared" si="160"/>
        <v>0.73187999439226126</v>
      </c>
      <c r="Q580" s="1996">
        <v>382.5</v>
      </c>
      <c r="R580" s="2076">
        <f t="shared" si="161"/>
        <v>0.26812000560773869</v>
      </c>
      <c r="S580" s="2035">
        <f t="shared" si="162"/>
        <v>15.3</v>
      </c>
      <c r="T580" s="2036"/>
      <c r="U580" s="1996">
        <f t="shared" si="163"/>
        <v>0</v>
      </c>
      <c r="V580" s="1996">
        <f t="shared" si="164"/>
        <v>0</v>
      </c>
      <c r="W580" s="1996">
        <f t="shared" si="165"/>
        <v>1953.54</v>
      </c>
      <c r="X580" s="2000">
        <v>1953.54</v>
      </c>
      <c r="Y580" s="2013">
        <v>616347</v>
      </c>
      <c r="Z580" s="2002">
        <v>42573</v>
      </c>
      <c r="AA580" s="2069" t="s">
        <v>104</v>
      </c>
      <c r="AB580" s="2069"/>
      <c r="AC580" s="1996"/>
      <c r="AE580" s="2005"/>
      <c r="AF580" s="2070"/>
    </row>
    <row r="581" spans="1:32" s="1956" customFormat="1" x14ac:dyDescent="0.2">
      <c r="A581" s="2089">
        <v>2016277</v>
      </c>
      <c r="B581" s="1955"/>
      <c r="C581" s="1955" t="s">
        <v>1189</v>
      </c>
      <c r="D581" s="1956" t="s">
        <v>353</v>
      </c>
      <c r="E581" s="1956">
        <v>1</v>
      </c>
      <c r="F581" s="1956">
        <v>8</v>
      </c>
      <c r="G581" s="1956">
        <v>7</v>
      </c>
      <c r="H581" s="1956">
        <v>1</v>
      </c>
      <c r="I581" s="2012">
        <v>1</v>
      </c>
      <c r="J581" s="2012">
        <v>1</v>
      </c>
      <c r="K581" s="2150"/>
      <c r="L581" s="1996">
        <v>1823.15</v>
      </c>
      <c r="M581" s="1996"/>
      <c r="N581" s="1996">
        <f t="shared" si="159"/>
        <v>1332.55</v>
      </c>
      <c r="O581" s="1996">
        <v>995.05</v>
      </c>
      <c r="P581" s="2076">
        <f t="shared" si="160"/>
        <v>0.74672620164346548</v>
      </c>
      <c r="Q581" s="1996">
        <v>337.5</v>
      </c>
      <c r="R581" s="2076">
        <f t="shared" si="161"/>
        <v>0.25327379835653446</v>
      </c>
      <c r="S581" s="2035">
        <f t="shared" si="162"/>
        <v>13.5</v>
      </c>
      <c r="T581" s="2036"/>
      <c r="U581" s="1996">
        <f t="shared" si="163"/>
        <v>0</v>
      </c>
      <c r="V581" s="1996">
        <f t="shared" si="164"/>
        <v>0</v>
      </c>
      <c r="W581" s="1996">
        <f t="shared" si="165"/>
        <v>1823.15</v>
      </c>
      <c r="X581" s="2000">
        <v>1823.15</v>
      </c>
      <c r="Y581" s="2013">
        <v>616348</v>
      </c>
      <c r="Z581" s="2002">
        <v>42573</v>
      </c>
      <c r="AA581" s="2069" t="s">
        <v>104</v>
      </c>
      <c r="AB581" s="2069"/>
      <c r="AC581" s="1996"/>
      <c r="AE581" s="2005"/>
      <c r="AF581" s="2070"/>
    </row>
    <row r="582" spans="1:32" s="1956" customFormat="1" x14ac:dyDescent="0.2">
      <c r="A582" s="2089">
        <v>2016278</v>
      </c>
      <c r="B582" s="1955"/>
      <c r="C582" s="1955" t="s">
        <v>1191</v>
      </c>
      <c r="D582" s="1956" t="s">
        <v>26</v>
      </c>
      <c r="E582" s="1956">
        <v>1</v>
      </c>
      <c r="F582" s="1956">
        <v>2</v>
      </c>
      <c r="G582" s="1956">
        <v>2</v>
      </c>
      <c r="H582" s="1956">
        <v>0</v>
      </c>
      <c r="I582" s="2012">
        <v>1</v>
      </c>
      <c r="J582" s="2012">
        <v>1</v>
      </c>
      <c r="K582" s="2150" t="s">
        <v>1089</v>
      </c>
      <c r="L582" s="1996">
        <v>342.55</v>
      </c>
      <c r="M582" s="1996"/>
      <c r="N582" s="1996">
        <f t="shared" si="159"/>
        <v>232.35</v>
      </c>
      <c r="O582" s="1996">
        <v>166.47</v>
      </c>
      <c r="P582" s="2076">
        <f t="shared" si="160"/>
        <v>0.71646223369916073</v>
      </c>
      <c r="Q582" s="1996">
        <v>65.88</v>
      </c>
      <c r="R582" s="2076">
        <f t="shared" si="161"/>
        <v>0.28353776630083921</v>
      </c>
      <c r="S582" s="2035">
        <f t="shared" si="162"/>
        <v>2.6351999999999998</v>
      </c>
      <c r="T582" s="2036"/>
      <c r="U582" s="1996">
        <f t="shared" si="163"/>
        <v>0</v>
      </c>
      <c r="V582" s="1996">
        <f t="shared" si="164"/>
        <v>0</v>
      </c>
      <c r="W582" s="1996">
        <f t="shared" si="165"/>
        <v>342.55</v>
      </c>
      <c r="X582" s="2000">
        <v>342.55</v>
      </c>
      <c r="Y582" s="2013">
        <v>616321</v>
      </c>
      <c r="Z582" s="2002">
        <v>42569</v>
      </c>
      <c r="AA582" s="2069" t="s">
        <v>104</v>
      </c>
      <c r="AB582" s="2069"/>
      <c r="AC582" s="1996"/>
      <c r="AE582" s="2005"/>
      <c r="AF582" s="2070"/>
    </row>
    <row r="583" spans="1:32" s="1956" customFormat="1" x14ac:dyDescent="0.2">
      <c r="A583" s="2089" t="s">
        <v>1198</v>
      </c>
      <c r="B583" s="1955"/>
      <c r="C583" s="1955" t="s">
        <v>1197</v>
      </c>
      <c r="D583" s="1956" t="s">
        <v>308</v>
      </c>
      <c r="E583" s="1956">
        <v>0</v>
      </c>
      <c r="F583" s="1956">
        <v>1</v>
      </c>
      <c r="G583" s="1956">
        <v>2</v>
      </c>
      <c r="H583" s="1956">
        <v>0</v>
      </c>
      <c r="I583" s="2012">
        <v>1</v>
      </c>
      <c r="J583" s="2012">
        <v>1</v>
      </c>
      <c r="K583" s="2150"/>
      <c r="L583" s="1996">
        <v>435</v>
      </c>
      <c r="M583" s="1996"/>
      <c r="N583" s="1996">
        <f t="shared" ref="N583:N642" si="166">O583+Q583</f>
        <v>330.6</v>
      </c>
      <c r="O583" s="1996">
        <v>232.05</v>
      </c>
      <c r="P583" s="2076">
        <f t="shared" ref="P583:P642" si="167">IF(N583&lt;=0,"",O583/N583)</f>
        <v>0.7019056261343013</v>
      </c>
      <c r="Q583" s="1996">
        <v>98.55</v>
      </c>
      <c r="R583" s="2076">
        <f t="shared" ref="R583:R642" si="168">IF(N583&lt;=0,"",Q583/N583)</f>
        <v>0.2980943738656987</v>
      </c>
      <c r="S583" s="2035">
        <f t="shared" ref="S583:S642" si="169">Q583/$S$1</f>
        <v>3.9419999999999997</v>
      </c>
      <c r="T583" s="2036"/>
      <c r="U583" s="1996">
        <f t="shared" ref="U583:U642" si="170">((1-I583)*O583)+((1-J583)*Q583)</f>
        <v>0</v>
      </c>
      <c r="V583" s="1996">
        <f t="shared" ref="V583:V642" si="171">L583-W583</f>
        <v>0</v>
      </c>
      <c r="W583" s="1996">
        <f t="shared" si="165"/>
        <v>435</v>
      </c>
      <c r="X583" s="2000">
        <v>435</v>
      </c>
      <c r="Y583" s="2013">
        <v>616326</v>
      </c>
      <c r="Z583" s="2002">
        <v>42569</v>
      </c>
      <c r="AA583" s="2069" t="s">
        <v>104</v>
      </c>
      <c r="AB583" s="2069"/>
      <c r="AC583" s="1996"/>
      <c r="AE583" s="2005"/>
      <c r="AF583" s="2070"/>
    </row>
    <row r="584" spans="1:32" s="1956" customFormat="1" x14ac:dyDescent="0.2">
      <c r="A584" s="2089">
        <v>2016280</v>
      </c>
      <c r="B584" s="1955"/>
      <c r="C584" s="1955" t="s">
        <v>1496</v>
      </c>
      <c r="D584" s="1956" t="s">
        <v>26</v>
      </c>
      <c r="E584" s="1956">
        <v>0</v>
      </c>
      <c r="F584" s="1956">
        <v>0</v>
      </c>
      <c r="G584" s="1956">
        <v>0</v>
      </c>
      <c r="H584" s="1956">
        <v>0</v>
      </c>
      <c r="I584" s="2012">
        <v>1</v>
      </c>
      <c r="J584" s="2012">
        <v>1</v>
      </c>
      <c r="K584" s="2150"/>
      <c r="L584" s="1996">
        <v>923.86</v>
      </c>
      <c r="M584" s="1996"/>
      <c r="N584" s="1996">
        <f t="shared" si="166"/>
        <v>461.93</v>
      </c>
      <c r="O584" s="1996">
        <v>461.93</v>
      </c>
      <c r="P584" s="2076">
        <f t="shared" si="167"/>
        <v>1</v>
      </c>
      <c r="Q584" s="1996">
        <v>0</v>
      </c>
      <c r="R584" s="2076">
        <f t="shared" si="168"/>
        <v>0</v>
      </c>
      <c r="S584" s="2035">
        <f t="shared" si="169"/>
        <v>0</v>
      </c>
      <c r="T584" s="2036"/>
      <c r="U584" s="1996">
        <f t="shared" si="170"/>
        <v>0</v>
      </c>
      <c r="V584" s="1996">
        <f t="shared" si="171"/>
        <v>0</v>
      </c>
      <c r="W584" s="1996">
        <f t="shared" si="165"/>
        <v>923.86</v>
      </c>
      <c r="X584" s="2000">
        <v>923.86</v>
      </c>
      <c r="Y584" s="2013">
        <v>616350</v>
      </c>
      <c r="Z584" s="2002">
        <v>42608</v>
      </c>
      <c r="AA584" s="2069" t="s">
        <v>104</v>
      </c>
      <c r="AB584" s="2069"/>
      <c r="AC584" s="1996"/>
      <c r="AE584" s="2005"/>
      <c r="AF584" s="2070"/>
    </row>
    <row r="585" spans="1:32" s="1956" customFormat="1" x14ac:dyDescent="0.2">
      <c r="A585" s="2089">
        <v>2016281</v>
      </c>
      <c r="B585" s="1955"/>
      <c r="C585" s="1955" t="s">
        <v>1209</v>
      </c>
      <c r="D585" s="1956" t="s">
        <v>26</v>
      </c>
      <c r="E585" s="1956">
        <v>6</v>
      </c>
      <c r="F585" s="1956">
        <v>42</v>
      </c>
      <c r="G585" s="1956">
        <v>30</v>
      </c>
      <c r="H585" s="1956">
        <v>24</v>
      </c>
      <c r="I585" s="2012">
        <v>1</v>
      </c>
      <c r="J585" s="2012">
        <v>1</v>
      </c>
      <c r="K585" s="2150" t="s">
        <v>1101</v>
      </c>
      <c r="L585" s="1996">
        <v>15654</v>
      </c>
      <c r="M585" s="1996">
        <v>15279.67</v>
      </c>
      <c r="N585" s="1996">
        <f t="shared" si="166"/>
        <v>10395.49</v>
      </c>
      <c r="O585" s="1996">
        <v>8070.49</v>
      </c>
      <c r="P585" s="2076">
        <f t="shared" si="167"/>
        <v>0.77634531897967296</v>
      </c>
      <c r="Q585" s="1996">
        <v>2325</v>
      </c>
      <c r="R585" s="2076">
        <f t="shared" si="168"/>
        <v>0.2236546810203271</v>
      </c>
      <c r="S585" s="2035">
        <f t="shared" si="169"/>
        <v>93</v>
      </c>
      <c r="T585" s="2036"/>
      <c r="U585" s="1996">
        <f t="shared" si="170"/>
        <v>0</v>
      </c>
      <c r="V585" s="1996">
        <f t="shared" si="171"/>
        <v>0</v>
      </c>
      <c r="W585" s="1996">
        <f>X585+AC585+AH585+AM585+AO585+AR585</f>
        <v>15654</v>
      </c>
      <c r="X585" s="2000">
        <v>15654</v>
      </c>
      <c r="Y585" s="2013">
        <v>616251</v>
      </c>
      <c r="Z585" s="2002">
        <v>42538</v>
      </c>
      <c r="AA585" s="2069" t="s">
        <v>104</v>
      </c>
      <c r="AB585" s="2069"/>
      <c r="AC585" s="1996"/>
      <c r="AE585" s="2005"/>
      <c r="AF585" s="2070"/>
    </row>
    <row r="586" spans="1:32" s="1956" customFormat="1" x14ac:dyDescent="0.2">
      <c r="A586" s="2089">
        <v>2016282</v>
      </c>
      <c r="B586" s="1955"/>
      <c r="C586" s="1955" t="s">
        <v>1210</v>
      </c>
      <c r="D586" s="1956" t="s">
        <v>26</v>
      </c>
      <c r="E586" s="1956">
        <v>14</v>
      </c>
      <c r="F586" s="1956">
        <v>98</v>
      </c>
      <c r="G586" s="1956">
        <v>70</v>
      </c>
      <c r="H586" s="1956">
        <v>56</v>
      </c>
      <c r="I586" s="2012">
        <v>1</v>
      </c>
      <c r="J586" s="2012">
        <v>1</v>
      </c>
      <c r="K586" s="2150" t="s">
        <v>1101</v>
      </c>
      <c r="L586" s="1996">
        <v>38822</v>
      </c>
      <c r="M586" s="1996">
        <v>36269.120000000003</v>
      </c>
      <c r="N586" s="1996">
        <f t="shared" si="166"/>
        <v>24660.97</v>
      </c>
      <c r="O586" s="1996">
        <v>18885.97</v>
      </c>
      <c r="P586" s="2076">
        <f t="shared" si="167"/>
        <v>0.76582429644900429</v>
      </c>
      <c r="Q586" s="1996">
        <v>5775</v>
      </c>
      <c r="R586" s="2076">
        <f t="shared" si="168"/>
        <v>0.23417570355099576</v>
      </c>
      <c r="S586" s="2035">
        <f t="shared" si="169"/>
        <v>231</v>
      </c>
      <c r="T586" s="2036"/>
      <c r="U586" s="1996">
        <f t="shared" si="170"/>
        <v>0</v>
      </c>
      <c r="V586" s="1996">
        <f t="shared" si="171"/>
        <v>0</v>
      </c>
      <c r="W586" s="1996">
        <f t="shared" si="165"/>
        <v>38822</v>
      </c>
      <c r="X586" s="2000">
        <v>2296</v>
      </c>
      <c r="Y586" s="2013">
        <v>616287</v>
      </c>
      <c r="Z586" s="2002">
        <v>42563</v>
      </c>
      <c r="AA586" s="2069" t="s">
        <v>104</v>
      </c>
      <c r="AB586" s="2069"/>
      <c r="AC586" s="1996">
        <v>36526</v>
      </c>
      <c r="AD586" s="1956">
        <v>616282</v>
      </c>
      <c r="AE586" s="2005">
        <v>42558</v>
      </c>
      <c r="AF586" s="2070" t="s">
        <v>104</v>
      </c>
    </row>
    <row r="587" spans="1:32" s="1956" customFormat="1" x14ac:dyDescent="0.2">
      <c r="A587" s="2089">
        <v>2016283</v>
      </c>
      <c r="B587" s="1955"/>
      <c r="C587" s="1955" t="s">
        <v>1213</v>
      </c>
      <c r="D587" s="1956" t="s">
        <v>26</v>
      </c>
      <c r="E587" s="1956">
        <v>5</v>
      </c>
      <c r="F587" s="1956">
        <v>40</v>
      </c>
      <c r="G587" s="1956">
        <v>25</v>
      </c>
      <c r="H587" s="1956">
        <v>15</v>
      </c>
      <c r="I587" s="2012">
        <v>1</v>
      </c>
      <c r="J587" s="2012">
        <v>1</v>
      </c>
      <c r="K587" s="2150" t="s">
        <v>1101</v>
      </c>
      <c r="L587" s="1996">
        <v>10710</v>
      </c>
      <c r="M587" s="1996">
        <v>10352.780000000001</v>
      </c>
      <c r="N587" s="1996">
        <f t="shared" si="166"/>
        <v>7072.1</v>
      </c>
      <c r="O587" s="1996">
        <v>5272.1</v>
      </c>
      <c r="P587" s="2076">
        <f t="shared" si="167"/>
        <v>0.74547871212228334</v>
      </c>
      <c r="Q587" s="1996">
        <v>1800</v>
      </c>
      <c r="R587" s="2076">
        <f t="shared" si="168"/>
        <v>0.25452128787771666</v>
      </c>
      <c r="S587" s="2035">
        <f t="shared" si="169"/>
        <v>72</v>
      </c>
      <c r="T587" s="2036"/>
      <c r="U587" s="1996">
        <f t="shared" si="170"/>
        <v>0</v>
      </c>
      <c r="V587" s="1996">
        <f t="shared" si="171"/>
        <v>0</v>
      </c>
      <c r="W587" s="1996">
        <f>X587+AC587+AH587+AM587+AO587+AR587</f>
        <v>10710</v>
      </c>
      <c r="X587" s="2000">
        <v>10710</v>
      </c>
      <c r="Y587" s="2013">
        <v>616252</v>
      </c>
      <c r="Z587" s="2002">
        <v>42538</v>
      </c>
      <c r="AA587" s="2069" t="s">
        <v>104</v>
      </c>
      <c r="AB587" s="2069"/>
      <c r="AC587" s="1996"/>
      <c r="AE587" s="2005"/>
      <c r="AF587" s="2070"/>
    </row>
    <row r="588" spans="1:32" s="1956" customFormat="1" x14ac:dyDescent="0.2">
      <c r="A588" s="2089">
        <v>2016284</v>
      </c>
      <c r="B588" s="1955"/>
      <c r="C588" s="1955" t="s">
        <v>1214</v>
      </c>
      <c r="D588" s="1956" t="s">
        <v>902</v>
      </c>
      <c r="E588" s="1956">
        <v>1</v>
      </c>
      <c r="F588" s="1956">
        <v>1</v>
      </c>
      <c r="G588" s="1956">
        <v>1</v>
      </c>
      <c r="H588" s="1956">
        <v>0</v>
      </c>
      <c r="I588" s="2012">
        <v>1</v>
      </c>
      <c r="J588" s="2012">
        <v>1</v>
      </c>
      <c r="K588" s="2150"/>
      <c r="L588" s="1996">
        <v>175.63</v>
      </c>
      <c r="M588" s="1996">
        <v>175.63</v>
      </c>
      <c r="N588" s="1996">
        <f t="shared" si="166"/>
        <v>115.75</v>
      </c>
      <c r="O588" s="1996">
        <v>79.92</v>
      </c>
      <c r="P588" s="2076">
        <f t="shared" si="167"/>
        <v>0.69045356371490285</v>
      </c>
      <c r="Q588" s="1996">
        <v>35.83</v>
      </c>
      <c r="R588" s="2076">
        <f t="shared" si="168"/>
        <v>0.3095464362850972</v>
      </c>
      <c r="S588" s="2035">
        <f t="shared" si="169"/>
        <v>1.4332</v>
      </c>
      <c r="T588" s="2036"/>
      <c r="U588" s="1996">
        <f t="shared" si="170"/>
        <v>0</v>
      </c>
      <c r="V588" s="1996">
        <f t="shared" si="171"/>
        <v>0</v>
      </c>
      <c r="W588" s="1996">
        <f t="shared" si="165"/>
        <v>175.63</v>
      </c>
      <c r="X588" s="2000">
        <v>175.63</v>
      </c>
      <c r="Y588" s="2013">
        <v>616317</v>
      </c>
      <c r="Z588" s="2002">
        <v>42566</v>
      </c>
      <c r="AA588" s="2069" t="s">
        <v>104</v>
      </c>
      <c r="AB588" s="2069"/>
      <c r="AC588" s="1996"/>
      <c r="AE588" s="2005"/>
      <c r="AF588" s="2070"/>
    </row>
    <row r="589" spans="1:32" s="1956" customFormat="1" x14ac:dyDescent="0.2">
      <c r="A589" s="2089" t="s">
        <v>1353</v>
      </c>
      <c r="B589" s="1955"/>
      <c r="C589" s="1955" t="s">
        <v>1231</v>
      </c>
      <c r="D589" s="1956" t="s">
        <v>26</v>
      </c>
      <c r="E589" s="1956">
        <v>0</v>
      </c>
      <c r="F589" s="1956">
        <v>0</v>
      </c>
      <c r="G589" s="1956">
        <v>0</v>
      </c>
      <c r="H589" s="1956">
        <v>0</v>
      </c>
      <c r="I589" s="2012">
        <v>1</v>
      </c>
      <c r="J589" s="2012">
        <v>1</v>
      </c>
      <c r="K589" s="2150"/>
      <c r="L589" s="1996">
        <v>51.96</v>
      </c>
      <c r="M589" s="1996"/>
      <c r="N589" s="1996">
        <f t="shared" si="166"/>
        <v>25.98</v>
      </c>
      <c r="O589" s="1996">
        <v>25.98</v>
      </c>
      <c r="P589" s="2076">
        <f t="shared" si="167"/>
        <v>1</v>
      </c>
      <c r="Q589" s="1996">
        <v>0</v>
      </c>
      <c r="R589" s="2076">
        <f t="shared" si="168"/>
        <v>0</v>
      </c>
      <c r="S589" s="2035">
        <f t="shared" si="169"/>
        <v>0</v>
      </c>
      <c r="T589" s="2036"/>
      <c r="U589" s="1996">
        <f t="shared" si="170"/>
        <v>0</v>
      </c>
      <c r="V589" s="1996">
        <f t="shared" si="171"/>
        <v>0</v>
      </c>
      <c r="W589" s="1996">
        <f t="shared" si="165"/>
        <v>51.96</v>
      </c>
      <c r="X589" s="2000">
        <v>51.96</v>
      </c>
      <c r="Y589" s="2013">
        <v>616350</v>
      </c>
      <c r="Z589" s="2002">
        <v>42608</v>
      </c>
      <c r="AA589" s="2069" t="s">
        <v>104</v>
      </c>
      <c r="AB589" s="2069"/>
      <c r="AC589" s="1996"/>
      <c r="AE589" s="2005"/>
      <c r="AF589" s="2070"/>
    </row>
    <row r="590" spans="1:32" s="1956" customFormat="1" x14ac:dyDescent="0.2">
      <c r="A590" s="2089">
        <v>2016286</v>
      </c>
      <c r="B590" s="1955"/>
      <c r="C590" s="1955" t="s">
        <v>1374</v>
      </c>
      <c r="D590" s="1956" t="s">
        <v>26</v>
      </c>
      <c r="E590" s="1956">
        <v>0</v>
      </c>
      <c r="F590" s="1956">
        <v>0</v>
      </c>
      <c r="G590" s="1956">
        <v>0</v>
      </c>
      <c r="H590" s="1956">
        <v>0</v>
      </c>
      <c r="I590" s="2012">
        <v>1</v>
      </c>
      <c r="J590" s="2012">
        <v>1</v>
      </c>
      <c r="K590" s="2150"/>
      <c r="L590" s="1996">
        <v>147</v>
      </c>
      <c r="M590" s="1996"/>
      <c r="N590" s="1996">
        <f t="shared" si="166"/>
        <v>98</v>
      </c>
      <c r="O590" s="1996">
        <v>98</v>
      </c>
      <c r="P590" s="2076">
        <f t="shared" si="167"/>
        <v>1</v>
      </c>
      <c r="Q590" s="1996">
        <v>0</v>
      </c>
      <c r="R590" s="2076">
        <f t="shared" si="168"/>
        <v>0</v>
      </c>
      <c r="S590" s="2035">
        <f t="shared" si="169"/>
        <v>0</v>
      </c>
      <c r="T590" s="2036"/>
      <c r="U590" s="1996">
        <f t="shared" si="170"/>
        <v>0</v>
      </c>
      <c r="V590" s="1996">
        <f t="shared" si="171"/>
        <v>0</v>
      </c>
      <c r="W590" s="1996">
        <f t="shared" si="165"/>
        <v>147</v>
      </c>
      <c r="X590" s="2000">
        <v>147</v>
      </c>
      <c r="Y590" s="2013">
        <v>616350</v>
      </c>
      <c r="Z590" s="2002">
        <v>42608</v>
      </c>
      <c r="AA590" s="2069" t="s">
        <v>104</v>
      </c>
      <c r="AB590" s="2069"/>
      <c r="AC590" s="1996"/>
      <c r="AE590" s="2005"/>
      <c r="AF590" s="2070"/>
    </row>
    <row r="591" spans="1:32" s="1956" customFormat="1" x14ac:dyDescent="0.2">
      <c r="A591" s="2089">
        <v>2016287</v>
      </c>
      <c r="B591" s="1955"/>
      <c r="C591" s="1955">
        <v>536116</v>
      </c>
      <c r="D591" s="1956" t="s">
        <v>26</v>
      </c>
      <c r="E591" s="1956">
        <v>1</v>
      </c>
      <c r="F591" s="1956">
        <v>6</v>
      </c>
      <c r="G591" s="1956">
        <v>5</v>
      </c>
      <c r="H591" s="1956">
        <v>2</v>
      </c>
      <c r="I591" s="2012">
        <v>1</v>
      </c>
      <c r="J591" s="2012">
        <v>1</v>
      </c>
      <c r="K591" s="2150"/>
      <c r="L591" s="1996">
        <v>2083</v>
      </c>
      <c r="M591" s="1996">
        <v>1719</v>
      </c>
      <c r="N591" s="1996">
        <f t="shared" si="166"/>
        <v>1261.56</v>
      </c>
      <c r="O591" s="1996">
        <v>935.49</v>
      </c>
      <c r="P591" s="2076">
        <f t="shared" si="167"/>
        <v>0.74153429087796063</v>
      </c>
      <c r="Q591" s="1996">
        <v>326.07</v>
      </c>
      <c r="R591" s="2076">
        <f t="shared" si="168"/>
        <v>0.25846570912203937</v>
      </c>
      <c r="S591" s="2035">
        <f t="shared" si="169"/>
        <v>13.0428</v>
      </c>
      <c r="T591" s="2036"/>
      <c r="U591" s="1996">
        <f t="shared" si="170"/>
        <v>0</v>
      </c>
      <c r="V591" s="1996">
        <f t="shared" si="171"/>
        <v>0</v>
      </c>
      <c r="W591" s="1996">
        <f t="shared" si="165"/>
        <v>2083</v>
      </c>
      <c r="X591" s="2000">
        <v>2083</v>
      </c>
      <c r="Y591" s="2013">
        <v>616283</v>
      </c>
      <c r="Z591" s="2002">
        <v>42558</v>
      </c>
      <c r="AA591" s="2069" t="s">
        <v>104</v>
      </c>
      <c r="AB591" s="2069"/>
      <c r="AC591" s="1996"/>
      <c r="AE591" s="2005"/>
      <c r="AF591" s="2070"/>
    </row>
    <row r="592" spans="1:32" s="1956" customFormat="1" x14ac:dyDescent="0.2">
      <c r="A592" s="2089" t="s">
        <v>1429</v>
      </c>
      <c r="B592" s="1955"/>
      <c r="C592" s="1955" t="s">
        <v>1227</v>
      </c>
      <c r="D592" s="1956" t="s">
        <v>26</v>
      </c>
      <c r="E592" s="1956">
        <v>1</v>
      </c>
      <c r="F592" s="1956">
        <v>8</v>
      </c>
      <c r="G592" s="1956">
        <v>5</v>
      </c>
      <c r="H592" s="1956">
        <v>2</v>
      </c>
      <c r="I592" s="2012">
        <v>1</v>
      </c>
      <c r="J592" s="2012">
        <v>1</v>
      </c>
      <c r="K592" s="2150"/>
      <c r="L592" s="1996">
        <v>5441</v>
      </c>
      <c r="M592" s="1996">
        <v>5586</v>
      </c>
      <c r="N592" s="1996">
        <f t="shared" si="166"/>
        <v>3782.0099999999998</v>
      </c>
      <c r="O592" s="1996">
        <v>3244.93</v>
      </c>
      <c r="P592" s="2076">
        <f t="shared" si="167"/>
        <v>0.85799085671375808</v>
      </c>
      <c r="Q592" s="1996">
        <v>537.08000000000004</v>
      </c>
      <c r="R592" s="2076">
        <f t="shared" si="168"/>
        <v>0.14200914328624198</v>
      </c>
      <c r="S592" s="2035">
        <f t="shared" si="169"/>
        <v>21.4832</v>
      </c>
      <c r="T592" s="2036"/>
      <c r="U592" s="1996">
        <f t="shared" si="170"/>
        <v>0</v>
      </c>
      <c r="V592" s="1996">
        <f t="shared" si="171"/>
        <v>0</v>
      </c>
      <c r="W592" s="1996">
        <f t="shared" si="165"/>
        <v>5441</v>
      </c>
      <c r="X592" s="2000">
        <v>5441</v>
      </c>
      <c r="Y592" s="2013">
        <v>616298</v>
      </c>
      <c r="Z592" s="2002">
        <v>42566</v>
      </c>
      <c r="AA592" s="2069" t="s">
        <v>104</v>
      </c>
      <c r="AB592" s="2069"/>
      <c r="AC592" s="1996"/>
      <c r="AE592" s="2005"/>
      <c r="AF592" s="2070"/>
    </row>
    <row r="593" spans="1:28" s="1956" customFormat="1" x14ac:dyDescent="0.2">
      <c r="A593" s="2089">
        <v>2016289</v>
      </c>
      <c r="B593" s="1955"/>
      <c r="C593" s="1955">
        <v>581816</v>
      </c>
      <c r="D593" s="1956" t="s">
        <v>26</v>
      </c>
      <c r="E593" s="1956">
        <v>1</v>
      </c>
      <c r="F593" s="1956">
        <v>8</v>
      </c>
      <c r="G593" s="1956">
        <v>5</v>
      </c>
      <c r="H593" s="1956">
        <v>3</v>
      </c>
      <c r="I593" s="2012">
        <v>1</v>
      </c>
      <c r="J593" s="2012">
        <v>1</v>
      </c>
      <c r="K593" s="2150" t="s">
        <v>1101</v>
      </c>
      <c r="L593" s="1996">
        <v>2410</v>
      </c>
      <c r="M593" s="1996">
        <v>2396</v>
      </c>
      <c r="N593" s="1996">
        <f t="shared" si="166"/>
        <v>1628.4</v>
      </c>
      <c r="O593" s="1996">
        <v>1272.1500000000001</v>
      </c>
      <c r="P593" s="2076">
        <f t="shared" si="167"/>
        <v>0.78122697126013263</v>
      </c>
      <c r="Q593" s="1996">
        <v>356.25</v>
      </c>
      <c r="R593" s="2076">
        <f t="shared" si="168"/>
        <v>0.21877302873986734</v>
      </c>
      <c r="S593" s="2035">
        <f t="shared" si="169"/>
        <v>14.25</v>
      </c>
      <c r="T593" s="2036"/>
      <c r="U593" s="1996">
        <f t="shared" si="170"/>
        <v>0</v>
      </c>
      <c r="V593" s="1996">
        <f t="shared" si="171"/>
        <v>0</v>
      </c>
      <c r="W593" s="1996">
        <f t="shared" si="165"/>
        <v>2410</v>
      </c>
      <c r="X593" s="2000">
        <v>2410</v>
      </c>
      <c r="Y593" s="2013">
        <v>616299</v>
      </c>
      <c r="Z593" s="2002">
        <v>42566</v>
      </c>
      <c r="AA593" s="2069" t="s">
        <v>104</v>
      </c>
      <c r="AB593" s="2086"/>
    </row>
    <row r="594" spans="1:28" s="1956" customFormat="1" x14ac:dyDescent="0.2">
      <c r="A594" s="2089">
        <v>2016290</v>
      </c>
      <c r="B594" s="1955"/>
      <c r="C594" s="1961" t="s">
        <v>1230</v>
      </c>
      <c r="D594" s="1956" t="s">
        <v>26</v>
      </c>
      <c r="E594" s="1956">
        <v>0</v>
      </c>
      <c r="F594" s="1956">
        <v>0</v>
      </c>
      <c r="G594" s="1956">
        <v>0</v>
      </c>
      <c r="H594" s="1956">
        <v>0</v>
      </c>
      <c r="I594" s="2012">
        <v>1</v>
      </c>
      <c r="J594" s="2012">
        <v>1</v>
      </c>
      <c r="K594" s="2150"/>
      <c r="L594" s="1996">
        <v>98.3</v>
      </c>
      <c r="M594" s="1996"/>
      <c r="N594" s="1996">
        <f t="shared" si="166"/>
        <v>49.15</v>
      </c>
      <c r="O594" s="1996">
        <v>49.15</v>
      </c>
      <c r="P594" s="2076">
        <f t="shared" si="167"/>
        <v>1</v>
      </c>
      <c r="Q594" s="1996">
        <v>0</v>
      </c>
      <c r="R594" s="2076">
        <f t="shared" si="168"/>
        <v>0</v>
      </c>
      <c r="S594" s="2035">
        <f t="shared" si="169"/>
        <v>0</v>
      </c>
      <c r="T594" s="2036"/>
      <c r="U594" s="1996">
        <f t="shared" si="170"/>
        <v>0</v>
      </c>
      <c r="V594" s="1996">
        <f t="shared" si="171"/>
        <v>0</v>
      </c>
      <c r="W594" s="1996">
        <f t="shared" si="165"/>
        <v>98.3</v>
      </c>
      <c r="X594" s="2000">
        <v>98.3</v>
      </c>
      <c r="Y594" s="2013">
        <v>616350</v>
      </c>
      <c r="Z594" s="2002">
        <v>42608</v>
      </c>
      <c r="AA594" s="2069" t="s">
        <v>104</v>
      </c>
      <c r="AB594" s="2086"/>
    </row>
    <row r="595" spans="1:28" s="1956" customFormat="1" x14ac:dyDescent="0.2">
      <c r="A595" s="2089" t="s">
        <v>1287</v>
      </c>
      <c r="B595" s="1955"/>
      <c r="C595" s="1955" t="s">
        <v>1247</v>
      </c>
      <c r="D595" s="1956" t="s">
        <v>308</v>
      </c>
      <c r="E595" s="1961">
        <v>0</v>
      </c>
      <c r="F595" s="1961">
        <v>3</v>
      </c>
      <c r="G595" s="1961">
        <v>3</v>
      </c>
      <c r="H595" s="1961">
        <v>0</v>
      </c>
      <c r="I595" s="2012">
        <v>1</v>
      </c>
      <c r="J595" s="2012">
        <v>1</v>
      </c>
      <c r="K595" s="2150"/>
      <c r="L595" s="1996">
        <v>1685.28</v>
      </c>
      <c r="M595" s="1996"/>
      <c r="N595" s="1996">
        <f t="shared" si="166"/>
        <v>1370</v>
      </c>
      <c r="O595" s="1996">
        <v>1100</v>
      </c>
      <c r="P595" s="2076">
        <f t="shared" si="167"/>
        <v>0.8029197080291971</v>
      </c>
      <c r="Q595" s="1996">
        <v>270</v>
      </c>
      <c r="R595" s="2076">
        <f t="shared" si="168"/>
        <v>0.19708029197080293</v>
      </c>
      <c r="S595" s="2035">
        <f t="shared" si="169"/>
        <v>10.8</v>
      </c>
      <c r="T595" s="2036"/>
      <c r="U595" s="1996">
        <f t="shared" si="170"/>
        <v>0</v>
      </c>
      <c r="V595" s="1996">
        <f t="shared" si="171"/>
        <v>0</v>
      </c>
      <c r="W595" s="1996">
        <f t="shared" si="165"/>
        <v>1685.28</v>
      </c>
      <c r="X595" s="2000">
        <v>1685.28</v>
      </c>
      <c r="Y595" s="2013">
        <v>616387</v>
      </c>
      <c r="Z595" s="2002">
        <v>42621</v>
      </c>
      <c r="AA595" s="2069" t="s">
        <v>104</v>
      </c>
      <c r="AB595" s="2086"/>
    </row>
    <row r="596" spans="1:28" s="1956" customFormat="1" x14ac:dyDescent="0.2">
      <c r="A596" s="2089">
        <v>2016292</v>
      </c>
      <c r="B596" s="1955"/>
      <c r="C596" s="1955" t="s">
        <v>1232</v>
      </c>
      <c r="D596" s="1956" t="s">
        <v>26</v>
      </c>
      <c r="E596" s="1961">
        <v>1</v>
      </c>
      <c r="F596" s="1961">
        <v>10</v>
      </c>
      <c r="G596" s="1961">
        <v>3</v>
      </c>
      <c r="H596" s="1961">
        <v>5</v>
      </c>
      <c r="I596" s="2012">
        <v>1</v>
      </c>
      <c r="J596" s="2012">
        <v>1</v>
      </c>
      <c r="K596" s="2012" t="s">
        <v>1089</v>
      </c>
      <c r="L596" s="1996">
        <v>4610</v>
      </c>
      <c r="M596" s="2177">
        <v>4610</v>
      </c>
      <c r="N596" s="1996">
        <f t="shared" si="166"/>
        <v>2377.38</v>
      </c>
      <c r="O596" s="1996">
        <v>1816.96</v>
      </c>
      <c r="P596" s="2076">
        <f t="shared" si="167"/>
        <v>0.76426991057382498</v>
      </c>
      <c r="Q596" s="1996">
        <v>560.41999999999996</v>
      </c>
      <c r="R596" s="2076">
        <f t="shared" si="168"/>
        <v>0.23573008942617502</v>
      </c>
      <c r="S596" s="2035">
        <f t="shared" si="169"/>
        <v>22.416799999999999</v>
      </c>
      <c r="T596" s="2036"/>
      <c r="U596" s="1996">
        <f t="shared" si="170"/>
        <v>0</v>
      </c>
      <c r="V596" s="1996">
        <f t="shared" si="171"/>
        <v>0</v>
      </c>
      <c r="W596" s="1996">
        <f t="shared" si="165"/>
        <v>4610</v>
      </c>
      <c r="X596" s="2000">
        <v>4610</v>
      </c>
      <c r="Y596" s="2013">
        <v>616289</v>
      </c>
      <c r="Z596" s="2002">
        <v>42563</v>
      </c>
      <c r="AA596" s="2069" t="s">
        <v>104</v>
      </c>
      <c r="AB596" s="2086"/>
    </row>
    <row r="597" spans="1:28" s="1956" customFormat="1" x14ac:dyDescent="0.2">
      <c r="A597" s="2089">
        <v>2016293</v>
      </c>
      <c r="B597" s="1955"/>
      <c r="C597" s="1955" t="s">
        <v>1248</v>
      </c>
      <c r="D597" s="1956" t="s">
        <v>26</v>
      </c>
      <c r="E597" s="1956">
        <v>0</v>
      </c>
      <c r="F597" s="1956">
        <v>1</v>
      </c>
      <c r="G597" s="1956">
        <v>0</v>
      </c>
      <c r="H597" s="1956">
        <v>0</v>
      </c>
      <c r="I597" s="2012">
        <v>1</v>
      </c>
      <c r="J597" s="2012">
        <v>1</v>
      </c>
      <c r="K597" s="2150" t="s">
        <v>1089</v>
      </c>
      <c r="L597" s="1996">
        <v>163</v>
      </c>
      <c r="M597" s="1996">
        <v>163</v>
      </c>
      <c r="N597" s="1996">
        <f t="shared" si="166"/>
        <v>126.79</v>
      </c>
      <c r="O597" s="1996">
        <v>101.79</v>
      </c>
      <c r="P597" s="2076">
        <f t="shared" si="167"/>
        <v>0.80282356652732867</v>
      </c>
      <c r="Q597" s="1996">
        <v>25</v>
      </c>
      <c r="R597" s="2076">
        <f t="shared" si="168"/>
        <v>0.19717643347267133</v>
      </c>
      <c r="S597" s="2035">
        <f t="shared" si="169"/>
        <v>1</v>
      </c>
      <c r="T597" s="2036"/>
      <c r="U597" s="1996">
        <f t="shared" si="170"/>
        <v>0</v>
      </c>
      <c r="V597" s="1996">
        <f t="shared" si="171"/>
        <v>0</v>
      </c>
      <c r="W597" s="1996">
        <f t="shared" si="165"/>
        <v>163</v>
      </c>
      <c r="X597" s="2000">
        <v>163</v>
      </c>
      <c r="Y597" s="2013">
        <v>616300</v>
      </c>
      <c r="Z597" s="2002">
        <v>42566</v>
      </c>
      <c r="AA597" s="2069" t="s">
        <v>104</v>
      </c>
      <c r="AB597" s="2086"/>
    </row>
    <row r="598" spans="1:28" s="1956" customFormat="1" x14ac:dyDescent="0.2">
      <c r="A598" s="2089" t="s">
        <v>1293</v>
      </c>
      <c r="B598" s="1955"/>
      <c r="C598" s="2178" t="s">
        <v>1249</v>
      </c>
      <c r="D598" s="1956" t="s">
        <v>26</v>
      </c>
      <c r="E598" s="1956">
        <v>0</v>
      </c>
      <c r="F598" s="1956">
        <v>0</v>
      </c>
      <c r="G598" s="1956">
        <v>0</v>
      </c>
      <c r="H598" s="1956">
        <v>0</v>
      </c>
      <c r="I598" s="2012">
        <v>1</v>
      </c>
      <c r="J598" s="2012">
        <v>1</v>
      </c>
      <c r="K598" s="2150" t="s">
        <v>1089</v>
      </c>
      <c r="L598" s="1996">
        <v>833</v>
      </c>
      <c r="M598" s="1996">
        <v>833</v>
      </c>
      <c r="N598" s="1996">
        <f t="shared" si="166"/>
        <v>555</v>
      </c>
      <c r="O598" s="1996">
        <v>430</v>
      </c>
      <c r="P598" s="2076">
        <f t="shared" si="167"/>
        <v>0.77477477477477474</v>
      </c>
      <c r="Q598" s="1996">
        <v>125</v>
      </c>
      <c r="R598" s="2076">
        <f t="shared" si="168"/>
        <v>0.22522522522522523</v>
      </c>
      <c r="S598" s="2035">
        <f t="shared" si="169"/>
        <v>5</v>
      </c>
      <c r="T598" s="2036"/>
      <c r="U598" s="1996">
        <f t="shared" si="170"/>
        <v>0</v>
      </c>
      <c r="V598" s="1996">
        <f t="shared" si="171"/>
        <v>0</v>
      </c>
      <c r="W598" s="1996">
        <f t="shared" si="165"/>
        <v>833</v>
      </c>
      <c r="X598" s="2000">
        <v>833</v>
      </c>
      <c r="Y598" s="2013">
        <v>616301</v>
      </c>
      <c r="Z598" s="2002">
        <v>42566</v>
      </c>
      <c r="AA598" s="2069" t="s">
        <v>104</v>
      </c>
      <c r="AB598" s="2086"/>
    </row>
    <row r="599" spans="1:28" s="1956" customFormat="1" x14ac:dyDescent="0.2">
      <c r="A599" s="2089">
        <v>2016295</v>
      </c>
      <c r="B599" s="1955"/>
      <c r="C599" s="1955">
        <v>597816</v>
      </c>
      <c r="D599" s="1956" t="s">
        <v>26</v>
      </c>
      <c r="E599" s="1956">
        <v>1</v>
      </c>
      <c r="F599" s="1956">
        <v>10</v>
      </c>
      <c r="G599" s="1956">
        <v>6</v>
      </c>
      <c r="H599" s="1956">
        <v>3</v>
      </c>
      <c r="I599" s="2012">
        <v>1</v>
      </c>
      <c r="J599" s="2012">
        <v>1</v>
      </c>
      <c r="K599" s="2150"/>
      <c r="L599" s="1996">
        <v>2663</v>
      </c>
      <c r="M599" s="1996">
        <v>2659.05</v>
      </c>
      <c r="N599" s="1996">
        <f t="shared" si="166"/>
        <v>1805.05</v>
      </c>
      <c r="O599" s="1996">
        <v>1388.3</v>
      </c>
      <c r="P599" s="2076">
        <f t="shared" si="167"/>
        <v>0.7691199689759286</v>
      </c>
      <c r="Q599" s="1996">
        <v>416.75</v>
      </c>
      <c r="R599" s="2076">
        <f t="shared" si="168"/>
        <v>0.23088003102407137</v>
      </c>
      <c r="S599" s="2035">
        <f t="shared" si="169"/>
        <v>16.670000000000002</v>
      </c>
      <c r="T599" s="2036"/>
      <c r="U599" s="1996">
        <f t="shared" si="170"/>
        <v>0</v>
      </c>
      <c r="V599" s="1996">
        <f t="shared" si="171"/>
        <v>0</v>
      </c>
      <c r="W599" s="1996">
        <f t="shared" si="165"/>
        <v>2663</v>
      </c>
      <c r="X599" s="2000">
        <v>2663</v>
      </c>
      <c r="Y599" s="2013">
        <v>616302</v>
      </c>
      <c r="Z599" s="2002">
        <v>42566</v>
      </c>
      <c r="AA599" s="2069" t="s">
        <v>104</v>
      </c>
      <c r="AB599" s="2086"/>
    </row>
    <row r="600" spans="1:28" s="1956" customFormat="1" x14ac:dyDescent="0.2">
      <c r="A600" s="2089">
        <v>2016296</v>
      </c>
      <c r="B600" s="1955"/>
      <c r="C600" s="1955">
        <v>592916</v>
      </c>
      <c r="D600" s="1956" t="s">
        <v>26</v>
      </c>
      <c r="E600" s="1956">
        <v>1</v>
      </c>
      <c r="F600" s="1956">
        <v>7</v>
      </c>
      <c r="G600" s="1956">
        <v>5</v>
      </c>
      <c r="H600" s="1956">
        <v>3</v>
      </c>
      <c r="I600" s="2012">
        <v>1</v>
      </c>
      <c r="J600" s="2012">
        <v>1</v>
      </c>
      <c r="K600" s="2150"/>
      <c r="L600" s="1996">
        <v>1826</v>
      </c>
      <c r="M600" s="1996">
        <v>1868.51</v>
      </c>
      <c r="N600" s="1996">
        <f t="shared" si="166"/>
        <v>1267.42</v>
      </c>
      <c r="O600" s="1996">
        <v>942.42</v>
      </c>
      <c r="P600" s="2076">
        <f t="shared" si="167"/>
        <v>0.74357355888340082</v>
      </c>
      <c r="Q600" s="1996">
        <v>325</v>
      </c>
      <c r="R600" s="2076">
        <f t="shared" si="168"/>
        <v>0.25642644111659907</v>
      </c>
      <c r="S600" s="2035">
        <f t="shared" si="169"/>
        <v>13</v>
      </c>
      <c r="T600" s="2036"/>
      <c r="U600" s="1996">
        <f t="shared" si="170"/>
        <v>0</v>
      </c>
      <c r="V600" s="1996">
        <f t="shared" si="171"/>
        <v>0</v>
      </c>
      <c r="W600" s="1996">
        <f t="shared" si="165"/>
        <v>1826</v>
      </c>
      <c r="X600" s="2000">
        <v>1826</v>
      </c>
      <c r="Y600" s="2013">
        <v>616290</v>
      </c>
      <c r="Z600" s="2002">
        <v>42563</v>
      </c>
      <c r="AA600" s="2069" t="s">
        <v>104</v>
      </c>
      <c r="AB600" s="2086"/>
    </row>
    <row r="601" spans="1:28" s="1956" customFormat="1" x14ac:dyDescent="0.2">
      <c r="A601" s="2089">
        <v>2016297</v>
      </c>
      <c r="B601" s="1955"/>
      <c r="C601" s="1955" t="s">
        <v>1369</v>
      </c>
      <c r="D601" s="1956" t="s">
        <v>26</v>
      </c>
      <c r="E601" s="1956">
        <v>1</v>
      </c>
      <c r="F601" s="1956">
        <v>11</v>
      </c>
      <c r="G601" s="1956">
        <v>6</v>
      </c>
      <c r="H601" s="1956">
        <v>3</v>
      </c>
      <c r="I601" s="2012">
        <v>1</v>
      </c>
      <c r="J601" s="2012">
        <v>1</v>
      </c>
      <c r="K601" s="2150" t="s">
        <v>1089</v>
      </c>
      <c r="L601" s="1996">
        <v>4618</v>
      </c>
      <c r="M601" s="1996">
        <v>4618</v>
      </c>
      <c r="N601" s="1996">
        <f>O601+Q601</f>
        <v>2912.16</v>
      </c>
      <c r="O601" s="1996">
        <v>2462.16</v>
      </c>
      <c r="P601" s="2076">
        <f>IF(N601&lt;=0,"",O601/N601)</f>
        <v>0.84547552332289433</v>
      </c>
      <c r="Q601" s="1996">
        <v>450</v>
      </c>
      <c r="R601" s="2076">
        <f>IF(N601&lt;=0,"",Q601/N601)</f>
        <v>0.15452447667710567</v>
      </c>
      <c r="S601" s="2140">
        <f>IF(O601&lt;=0,"",R601/O601)</f>
        <v>6.2759721820314552E-5</v>
      </c>
      <c r="T601" s="2036"/>
      <c r="U601" s="1996">
        <f t="shared" si="170"/>
        <v>0</v>
      </c>
      <c r="V601" s="1996">
        <f t="shared" si="171"/>
        <v>0</v>
      </c>
      <c r="W601" s="1996">
        <f t="shared" si="165"/>
        <v>4618</v>
      </c>
      <c r="X601" s="2000">
        <v>4618</v>
      </c>
      <c r="Y601" s="2013">
        <v>616291</v>
      </c>
      <c r="Z601" s="2002">
        <v>42563</v>
      </c>
      <c r="AA601" s="2069" t="s">
        <v>104</v>
      </c>
      <c r="AB601" s="2086"/>
    </row>
    <row r="602" spans="1:28" s="1956" customFormat="1" x14ac:dyDescent="0.2">
      <c r="A602" s="2089">
        <v>2016298</v>
      </c>
      <c r="B602" s="1955"/>
      <c r="C602" s="1955" t="s">
        <v>1262</v>
      </c>
      <c r="D602" s="1956" t="s">
        <v>318</v>
      </c>
      <c r="E602" s="1956">
        <v>1</v>
      </c>
      <c r="F602" s="1956">
        <v>1</v>
      </c>
      <c r="G602" s="1956">
        <v>0</v>
      </c>
      <c r="H602" s="1956">
        <v>1</v>
      </c>
      <c r="I602" s="2012">
        <v>1</v>
      </c>
      <c r="J602" s="2012">
        <v>1</v>
      </c>
      <c r="K602" s="2150"/>
      <c r="L602" s="1996">
        <v>586.08000000000004</v>
      </c>
      <c r="M602" s="1996"/>
      <c r="N602" s="1996">
        <f t="shared" si="166"/>
        <v>408.32</v>
      </c>
      <c r="O602" s="1996">
        <v>333.32</v>
      </c>
      <c r="P602" s="2076">
        <f t="shared" si="167"/>
        <v>0.81632053291536055</v>
      </c>
      <c r="Q602" s="1996">
        <v>75</v>
      </c>
      <c r="R602" s="2076">
        <f t="shared" si="168"/>
        <v>0.1836794670846395</v>
      </c>
      <c r="S602" s="2035">
        <f t="shared" si="169"/>
        <v>3</v>
      </c>
      <c r="T602" s="2036"/>
      <c r="U602" s="1996">
        <f t="shared" si="170"/>
        <v>0</v>
      </c>
      <c r="V602" s="1996">
        <f t="shared" si="171"/>
        <v>0</v>
      </c>
      <c r="W602" s="1996">
        <f t="shared" si="165"/>
        <v>586.08000000000004</v>
      </c>
      <c r="X602" s="2000">
        <v>586.08000000000004</v>
      </c>
      <c r="Y602" s="2013">
        <v>616341</v>
      </c>
      <c r="Z602" s="2002">
        <v>42573</v>
      </c>
      <c r="AA602" s="2069" t="s">
        <v>104</v>
      </c>
      <c r="AB602" s="2086"/>
    </row>
    <row r="603" spans="1:28" s="1956" customFormat="1" x14ac:dyDescent="0.2">
      <c r="A603" s="2089">
        <v>2016299</v>
      </c>
      <c r="B603" s="1955"/>
      <c r="C603" s="1955" t="s">
        <v>1264</v>
      </c>
      <c r="D603" s="1956" t="s">
        <v>474</v>
      </c>
      <c r="E603" s="1956">
        <v>1</v>
      </c>
      <c r="F603" s="1956">
        <v>10</v>
      </c>
      <c r="G603" s="1956">
        <v>6</v>
      </c>
      <c r="H603" s="1956">
        <v>3</v>
      </c>
      <c r="I603" s="2012">
        <v>1</v>
      </c>
      <c r="J603" s="2012">
        <v>1</v>
      </c>
      <c r="K603" s="2150" t="s">
        <v>1089</v>
      </c>
      <c r="L603" s="1996">
        <v>3374.01</v>
      </c>
      <c r="M603" s="1996"/>
      <c r="N603" s="1996">
        <f t="shared" si="166"/>
        <v>2213.69</v>
      </c>
      <c r="O603" s="1996">
        <v>1638.69</v>
      </c>
      <c r="P603" s="2076">
        <f t="shared" si="167"/>
        <v>0.74025270024258139</v>
      </c>
      <c r="Q603" s="1996">
        <v>575</v>
      </c>
      <c r="R603" s="2076">
        <f t="shared" si="168"/>
        <v>0.25974729975741861</v>
      </c>
      <c r="S603" s="2035">
        <f t="shared" si="169"/>
        <v>23</v>
      </c>
      <c r="T603" s="2036"/>
      <c r="U603" s="1996">
        <f t="shared" si="170"/>
        <v>0</v>
      </c>
      <c r="V603" s="1996">
        <f t="shared" si="171"/>
        <v>0</v>
      </c>
      <c r="W603" s="1996">
        <f t="shared" si="165"/>
        <v>3374.01</v>
      </c>
      <c r="X603" s="2000">
        <v>3374.01</v>
      </c>
      <c r="Y603" s="2013">
        <v>616385</v>
      </c>
      <c r="Z603" s="2002">
        <v>42621</v>
      </c>
      <c r="AA603" s="2069" t="s">
        <v>104</v>
      </c>
      <c r="AB603" s="2086"/>
    </row>
    <row r="604" spans="1:28" s="1956" customFormat="1" x14ac:dyDescent="0.2">
      <c r="A604" s="2089">
        <v>2016300</v>
      </c>
      <c r="B604" s="1955"/>
      <c r="C604" s="1955">
        <v>585916</v>
      </c>
      <c r="D604" s="1956" t="s">
        <v>26</v>
      </c>
      <c r="E604" s="1956">
        <v>1</v>
      </c>
      <c r="F604" s="1956">
        <v>2</v>
      </c>
      <c r="G604" s="1956">
        <v>1</v>
      </c>
      <c r="H604" s="1956">
        <v>1</v>
      </c>
      <c r="I604" s="2012">
        <v>1</v>
      </c>
      <c r="J604" s="2012">
        <v>1</v>
      </c>
      <c r="K604" s="2150"/>
      <c r="L604" s="1996">
        <v>523</v>
      </c>
      <c r="M604" s="1996">
        <v>586.57000000000005</v>
      </c>
      <c r="N604" s="1996">
        <f t="shared" si="166"/>
        <v>396.73</v>
      </c>
      <c r="O604" s="1996">
        <v>280.48</v>
      </c>
      <c r="P604" s="2076">
        <f t="shared" si="167"/>
        <v>0.70697955788571576</v>
      </c>
      <c r="Q604" s="1996">
        <v>116.25</v>
      </c>
      <c r="R604" s="2076">
        <f t="shared" si="168"/>
        <v>0.29302044211428424</v>
      </c>
      <c r="S604" s="2035">
        <f t="shared" si="169"/>
        <v>4.6500000000000004</v>
      </c>
      <c r="T604" s="2036"/>
      <c r="U604" s="1996">
        <f t="shared" si="170"/>
        <v>0</v>
      </c>
      <c r="V604" s="1996">
        <f t="shared" si="171"/>
        <v>0</v>
      </c>
      <c r="W604" s="1996">
        <f t="shared" si="165"/>
        <v>523</v>
      </c>
      <c r="X604" s="2000">
        <v>523</v>
      </c>
      <c r="Y604" s="2013">
        <v>616303</v>
      </c>
      <c r="Z604" s="2002">
        <v>42566</v>
      </c>
      <c r="AA604" s="2069" t="s">
        <v>104</v>
      </c>
      <c r="AB604" s="2086"/>
    </row>
    <row r="605" spans="1:28" s="1956" customFormat="1" x14ac:dyDescent="0.2">
      <c r="A605" s="2089">
        <v>2016301</v>
      </c>
      <c r="B605" s="1955"/>
      <c r="C605" s="1955" t="s">
        <v>1355</v>
      </c>
      <c r="D605" s="1956" t="s">
        <v>26</v>
      </c>
      <c r="E605" s="1956">
        <v>1</v>
      </c>
      <c r="F605" s="1956">
        <v>9</v>
      </c>
      <c r="G605" s="1956">
        <v>5</v>
      </c>
      <c r="H605" s="1956">
        <v>3</v>
      </c>
      <c r="I605" s="2012">
        <v>1</v>
      </c>
      <c r="J605" s="2012">
        <v>1</v>
      </c>
      <c r="K605" s="2150"/>
      <c r="L605" s="1996">
        <v>4884.42</v>
      </c>
      <c r="M605" s="1996">
        <v>4884.42</v>
      </c>
      <c r="N605" s="1996">
        <f t="shared" si="166"/>
        <v>3028.37</v>
      </c>
      <c r="O605" s="1996">
        <v>2311.6999999999998</v>
      </c>
      <c r="P605" s="2076">
        <f t="shared" si="167"/>
        <v>0.76334793965070313</v>
      </c>
      <c r="Q605" s="1996">
        <v>716.67</v>
      </c>
      <c r="R605" s="2076">
        <f t="shared" si="168"/>
        <v>0.23665206034929681</v>
      </c>
      <c r="S605" s="2035">
        <f t="shared" si="169"/>
        <v>28.666799999999999</v>
      </c>
      <c r="T605" s="2036"/>
      <c r="U605" s="1996">
        <f t="shared" si="170"/>
        <v>0</v>
      </c>
      <c r="V605" s="1996">
        <f t="shared" si="171"/>
        <v>0</v>
      </c>
      <c r="W605" s="1996">
        <f t="shared" si="165"/>
        <v>4884.42</v>
      </c>
      <c r="X605" s="2000">
        <v>4884.42</v>
      </c>
      <c r="Y605" s="2013">
        <v>616292</v>
      </c>
      <c r="Z605" s="2002">
        <v>42563</v>
      </c>
      <c r="AA605" s="2069" t="s">
        <v>104</v>
      </c>
      <c r="AB605" s="2086"/>
    </row>
    <row r="606" spans="1:28" s="1956" customFormat="1" x14ac:dyDescent="0.2">
      <c r="A606" s="2089">
        <v>2016302</v>
      </c>
      <c r="B606" s="1955"/>
      <c r="C606" s="1955" t="s">
        <v>1356</v>
      </c>
      <c r="D606" s="1956" t="s">
        <v>26</v>
      </c>
      <c r="E606" s="1956">
        <v>1</v>
      </c>
      <c r="F606" s="1956">
        <v>8</v>
      </c>
      <c r="G606" s="1956">
        <v>4</v>
      </c>
      <c r="H606" s="1956">
        <v>3</v>
      </c>
      <c r="I606" s="2012">
        <v>1</v>
      </c>
      <c r="J606" s="2012">
        <v>1</v>
      </c>
      <c r="K606" s="2150"/>
      <c r="L606" s="1996">
        <v>4534.32</v>
      </c>
      <c r="M606" s="1996">
        <v>4534.32</v>
      </c>
      <c r="N606" s="1996">
        <f t="shared" si="166"/>
        <v>2811.2000000000003</v>
      </c>
      <c r="O606" s="1996">
        <v>2134.5300000000002</v>
      </c>
      <c r="P606" s="2076">
        <f t="shared" si="167"/>
        <v>0.75929496300512234</v>
      </c>
      <c r="Q606" s="1996">
        <v>676.67</v>
      </c>
      <c r="R606" s="2076">
        <f t="shared" si="168"/>
        <v>0.24070503699487761</v>
      </c>
      <c r="S606" s="2035">
        <f t="shared" si="169"/>
        <v>27.066799999999997</v>
      </c>
      <c r="T606" s="2036"/>
      <c r="U606" s="1996">
        <f t="shared" si="170"/>
        <v>0</v>
      </c>
      <c r="V606" s="1996">
        <f t="shared" si="171"/>
        <v>0</v>
      </c>
      <c r="W606" s="1996">
        <f t="shared" si="165"/>
        <v>4534.32</v>
      </c>
      <c r="X606" s="2000">
        <v>4534.32</v>
      </c>
      <c r="Y606" s="2013">
        <v>616293</v>
      </c>
      <c r="Z606" s="2002">
        <v>42563</v>
      </c>
      <c r="AA606" s="2069" t="s">
        <v>104</v>
      </c>
      <c r="AB606" s="2086"/>
    </row>
    <row r="607" spans="1:28" s="1956" customFormat="1" x14ac:dyDescent="0.2">
      <c r="A607" s="2089">
        <v>2016303</v>
      </c>
      <c r="B607" s="1955"/>
      <c r="C607" s="1955" t="s">
        <v>1357</v>
      </c>
      <c r="D607" s="1956" t="s">
        <v>26</v>
      </c>
      <c r="E607" s="1956">
        <v>1</v>
      </c>
      <c r="F607" s="1956">
        <v>8</v>
      </c>
      <c r="G607" s="1956">
        <v>4</v>
      </c>
      <c r="H607" s="1956">
        <v>3</v>
      </c>
      <c r="I607" s="2012">
        <v>1</v>
      </c>
      <c r="J607" s="2012">
        <v>1</v>
      </c>
      <c r="K607" s="2150"/>
      <c r="L607" s="1996">
        <v>4534.32</v>
      </c>
      <c r="M607" s="1996">
        <v>4534.32</v>
      </c>
      <c r="N607" s="1996">
        <f>O607+Q607</f>
        <v>2811.2000000000003</v>
      </c>
      <c r="O607" s="1996">
        <v>2134.5300000000002</v>
      </c>
      <c r="P607" s="2076">
        <f>IF(N607&lt;=0,"",O607/N607)</f>
        <v>0.75929496300512234</v>
      </c>
      <c r="Q607" s="1996">
        <v>676.67</v>
      </c>
      <c r="R607" s="2076">
        <f>IF(N607&lt;=0,"",Q607/N607)</f>
        <v>0.24070503699487761</v>
      </c>
      <c r="S607" s="2035">
        <f>Q607/$S$1</f>
        <v>27.066799999999997</v>
      </c>
      <c r="T607" s="2036"/>
      <c r="U607" s="1996">
        <f>((1-I607)*O607)+((1-J607)*Q607)</f>
        <v>0</v>
      </c>
      <c r="V607" s="1996">
        <f>L607-W607</f>
        <v>0</v>
      </c>
      <c r="W607" s="1996">
        <f t="shared" si="165"/>
        <v>4534.32</v>
      </c>
      <c r="X607" s="2000">
        <v>4534.32</v>
      </c>
      <c r="Y607" s="2013">
        <v>616294</v>
      </c>
      <c r="Z607" s="2002">
        <v>42563</v>
      </c>
      <c r="AA607" s="2069" t="s">
        <v>104</v>
      </c>
      <c r="AB607" s="2086"/>
    </row>
    <row r="608" spans="1:28" s="1956" customFormat="1" x14ac:dyDescent="0.2">
      <c r="A608" s="2089">
        <v>2016304</v>
      </c>
      <c r="B608" s="1955"/>
      <c r="C608" s="1955" t="s">
        <v>1268</v>
      </c>
      <c r="D608" s="1956" t="s">
        <v>26</v>
      </c>
      <c r="E608" s="1956">
        <v>0</v>
      </c>
      <c r="F608" s="1956">
        <v>0</v>
      </c>
      <c r="G608" s="1956">
        <v>0</v>
      </c>
      <c r="H608" s="1956">
        <v>0</v>
      </c>
      <c r="I608" s="2012">
        <v>1</v>
      </c>
      <c r="J608" s="2012">
        <v>1</v>
      </c>
      <c r="K608" s="2150"/>
      <c r="L608" s="1996">
        <v>65.260000000000005</v>
      </c>
      <c r="M608" s="1996"/>
      <c r="N608" s="1996">
        <f t="shared" si="166"/>
        <v>32.630000000000003</v>
      </c>
      <c r="O608" s="1996">
        <v>32.630000000000003</v>
      </c>
      <c r="P608" s="2076">
        <f t="shared" si="167"/>
        <v>1</v>
      </c>
      <c r="Q608" s="1996">
        <v>0</v>
      </c>
      <c r="R608" s="2076">
        <f t="shared" si="168"/>
        <v>0</v>
      </c>
      <c r="S608" s="2035">
        <f t="shared" si="169"/>
        <v>0</v>
      </c>
      <c r="T608" s="2036"/>
      <c r="U608" s="1996">
        <f t="shared" si="170"/>
        <v>0</v>
      </c>
      <c r="V608" s="1996">
        <f t="shared" si="171"/>
        <v>0</v>
      </c>
      <c r="W608" s="1996">
        <f t="shared" si="165"/>
        <v>65.260000000000005</v>
      </c>
      <c r="X608" s="2000">
        <v>65.260000000000005</v>
      </c>
      <c r="Y608" s="2013">
        <v>616350</v>
      </c>
      <c r="Z608" s="2002">
        <v>42608</v>
      </c>
      <c r="AA608" s="2069" t="s">
        <v>104</v>
      </c>
      <c r="AB608" s="2086"/>
    </row>
    <row r="609" spans="1:53" x14ac:dyDescent="0.2">
      <c r="A609" s="2089">
        <v>2016305</v>
      </c>
      <c r="C609" s="1955" t="s">
        <v>1267</v>
      </c>
      <c r="D609" s="1956" t="s">
        <v>474</v>
      </c>
      <c r="E609" s="1956">
        <v>2</v>
      </c>
      <c r="F609" s="1956">
        <v>16</v>
      </c>
      <c r="G609" s="1956">
        <v>10</v>
      </c>
      <c r="H609" s="1956">
        <v>6</v>
      </c>
      <c r="I609" s="2012">
        <v>1</v>
      </c>
      <c r="J609" s="2012">
        <v>1</v>
      </c>
      <c r="L609" s="1996">
        <v>5130.75</v>
      </c>
      <c r="N609" s="1996">
        <f t="shared" si="166"/>
        <v>3445.1</v>
      </c>
      <c r="O609" s="1996">
        <v>2633.02</v>
      </c>
      <c r="P609" s="2076">
        <f t="shared" si="167"/>
        <v>0.76427970160517833</v>
      </c>
      <c r="Q609" s="1996">
        <v>812.08</v>
      </c>
      <c r="R609" s="2076">
        <f t="shared" si="168"/>
        <v>0.23572029839482164</v>
      </c>
      <c r="S609" s="2035">
        <f t="shared" si="169"/>
        <v>32.483200000000004</v>
      </c>
      <c r="U609" s="1996">
        <f t="shared" si="170"/>
        <v>0</v>
      </c>
      <c r="V609" s="1996">
        <f t="shared" si="171"/>
        <v>0</v>
      </c>
      <c r="W609" s="1996">
        <f t="shared" si="165"/>
        <v>5130.75</v>
      </c>
      <c r="X609" s="2000">
        <v>5130.75</v>
      </c>
      <c r="Y609" s="2013">
        <v>616438</v>
      </c>
      <c r="Z609" s="2002">
        <v>42634</v>
      </c>
      <c r="AA609" s="2069" t="s">
        <v>104</v>
      </c>
      <c r="AB609" s="2069"/>
      <c r="AH609" s="2090"/>
      <c r="AK609" s="2092"/>
      <c r="AL609" s="2092"/>
    </row>
    <row r="610" spans="1:53" x14ac:dyDescent="0.2">
      <c r="A610" s="2089">
        <v>2016306</v>
      </c>
      <c r="C610" s="1955" t="s">
        <v>1269</v>
      </c>
      <c r="D610" s="1956" t="s">
        <v>26</v>
      </c>
      <c r="E610" s="1956">
        <v>0</v>
      </c>
      <c r="F610" s="1956">
        <v>0</v>
      </c>
      <c r="G610" s="1956">
        <v>0</v>
      </c>
      <c r="H610" s="1956">
        <v>0</v>
      </c>
      <c r="I610" s="2012">
        <v>1</v>
      </c>
      <c r="J610" s="2012">
        <v>1</v>
      </c>
      <c r="L610" s="1996">
        <v>39.42</v>
      </c>
      <c r="N610" s="1996">
        <f t="shared" si="166"/>
        <v>19.71</v>
      </c>
      <c r="O610" s="1996">
        <v>19.71</v>
      </c>
      <c r="P610" s="2076">
        <f t="shared" si="167"/>
        <v>1</v>
      </c>
      <c r="Q610" s="1996">
        <v>0</v>
      </c>
      <c r="R610" s="2076">
        <f t="shared" si="168"/>
        <v>0</v>
      </c>
      <c r="S610" s="2035">
        <f t="shared" si="169"/>
        <v>0</v>
      </c>
      <c r="U610" s="1996">
        <f t="shared" si="170"/>
        <v>0</v>
      </c>
      <c r="V610" s="1996">
        <f t="shared" si="171"/>
        <v>0</v>
      </c>
      <c r="W610" s="1996">
        <f t="shared" si="165"/>
        <v>39.42</v>
      </c>
      <c r="X610" s="2000">
        <v>39.42</v>
      </c>
      <c r="Y610" s="2013">
        <v>616350</v>
      </c>
      <c r="Z610" s="2002">
        <v>42608</v>
      </c>
      <c r="AA610" s="2069" t="s">
        <v>104</v>
      </c>
      <c r="AB610" s="2069"/>
      <c r="AH610" s="2090"/>
      <c r="AK610" s="2092"/>
      <c r="AL610" s="2092"/>
    </row>
    <row r="611" spans="1:53" x14ac:dyDescent="0.2">
      <c r="A611" s="2089">
        <v>2016308</v>
      </c>
      <c r="C611" s="1955" t="s">
        <v>209</v>
      </c>
      <c r="D611" s="1956" t="s">
        <v>26</v>
      </c>
      <c r="E611" s="1956">
        <v>1</v>
      </c>
      <c r="F611" s="1956">
        <v>7</v>
      </c>
      <c r="G611" s="1956">
        <v>0</v>
      </c>
      <c r="H611" s="1956">
        <v>0</v>
      </c>
      <c r="I611" s="2012">
        <v>1</v>
      </c>
      <c r="J611" s="2012">
        <v>1</v>
      </c>
      <c r="K611" s="2150" t="s">
        <v>1089</v>
      </c>
      <c r="L611" s="1996">
        <v>539.09</v>
      </c>
      <c r="N611" s="1996">
        <f t="shared" si="166"/>
        <v>377.72</v>
      </c>
      <c r="O611" s="1996">
        <v>264.8</v>
      </c>
      <c r="P611" s="2076">
        <f t="shared" si="167"/>
        <v>0.70104839563697974</v>
      </c>
      <c r="Q611" s="1996">
        <v>112.92</v>
      </c>
      <c r="R611" s="2076">
        <f t="shared" si="168"/>
        <v>0.29895160436302021</v>
      </c>
      <c r="S611" s="2035">
        <f t="shared" si="169"/>
        <v>4.5167999999999999</v>
      </c>
      <c r="U611" s="1996">
        <f t="shared" si="170"/>
        <v>0</v>
      </c>
      <c r="V611" s="1996">
        <f t="shared" si="171"/>
        <v>0</v>
      </c>
      <c r="W611" s="1996">
        <f t="shared" si="165"/>
        <v>539.09</v>
      </c>
      <c r="X611" s="2000">
        <v>539.09</v>
      </c>
      <c r="Y611" s="2013">
        <v>616389</v>
      </c>
      <c r="Z611" s="2002">
        <v>42627</v>
      </c>
      <c r="AA611" s="2069" t="s">
        <v>104</v>
      </c>
      <c r="AB611" s="2069"/>
      <c r="AH611" s="2090"/>
      <c r="AK611" s="2092"/>
      <c r="AL611" s="2092"/>
    </row>
    <row r="612" spans="1:53" x14ac:dyDescent="0.2">
      <c r="A612" s="2089">
        <v>2016309</v>
      </c>
      <c r="C612" s="1955" t="s">
        <v>1499</v>
      </c>
      <c r="D612" s="1956" t="s">
        <v>26</v>
      </c>
      <c r="E612" s="1956">
        <v>0</v>
      </c>
      <c r="F612" s="1956">
        <v>0</v>
      </c>
      <c r="G612" s="1956">
        <v>0</v>
      </c>
      <c r="H612" s="1956">
        <v>0</v>
      </c>
      <c r="I612" s="2012">
        <v>1</v>
      </c>
      <c r="J612" s="2012">
        <v>1</v>
      </c>
      <c r="L612" s="1996">
        <v>451.44</v>
      </c>
      <c r="N612" s="1996">
        <f t="shared" si="166"/>
        <v>225.72</v>
      </c>
      <c r="O612" s="1996">
        <v>225.72</v>
      </c>
      <c r="P612" s="2076">
        <f t="shared" si="167"/>
        <v>1</v>
      </c>
      <c r="Q612" s="1996">
        <v>0</v>
      </c>
      <c r="R612" s="2076">
        <f t="shared" si="168"/>
        <v>0</v>
      </c>
      <c r="S612" s="2035">
        <f t="shared" si="169"/>
        <v>0</v>
      </c>
      <c r="U612" s="1996">
        <f t="shared" si="170"/>
        <v>0</v>
      </c>
      <c r="V612" s="1996">
        <f t="shared" si="171"/>
        <v>0</v>
      </c>
      <c r="W612" s="1996">
        <f t="shared" si="165"/>
        <v>451.44</v>
      </c>
      <c r="X612" s="2000">
        <v>451.44</v>
      </c>
      <c r="Y612" s="2013">
        <v>616350</v>
      </c>
      <c r="Z612" s="2002">
        <v>42608</v>
      </c>
      <c r="AA612" s="2069" t="s">
        <v>104</v>
      </c>
      <c r="AB612" s="2069"/>
      <c r="AH612" s="2090"/>
      <c r="AK612" s="2092"/>
      <c r="AL612" s="2092"/>
    </row>
    <row r="613" spans="1:53" x14ac:dyDescent="0.2">
      <c r="A613" s="2089">
        <v>2016310</v>
      </c>
      <c r="C613" s="1955" t="s">
        <v>1289</v>
      </c>
      <c r="D613" s="1956" t="s">
        <v>26</v>
      </c>
      <c r="E613" s="1956">
        <v>0</v>
      </c>
      <c r="F613" s="1956">
        <v>0</v>
      </c>
      <c r="G613" s="1956">
        <v>0</v>
      </c>
      <c r="H613" s="1956">
        <v>0</v>
      </c>
      <c r="I613" s="2012">
        <v>1</v>
      </c>
      <c r="J613" s="2012">
        <v>1</v>
      </c>
      <c r="L613" s="1996">
        <v>384.72</v>
      </c>
      <c r="N613" s="1996">
        <f t="shared" si="166"/>
        <v>192.36</v>
      </c>
      <c r="O613" s="1996">
        <v>192.36</v>
      </c>
      <c r="P613" s="2076">
        <f t="shared" si="167"/>
        <v>1</v>
      </c>
      <c r="Q613" s="1996">
        <v>0</v>
      </c>
      <c r="R613" s="2076">
        <f t="shared" si="168"/>
        <v>0</v>
      </c>
      <c r="S613" s="2035">
        <f t="shared" si="169"/>
        <v>0</v>
      </c>
      <c r="U613" s="1996">
        <f t="shared" si="170"/>
        <v>0</v>
      </c>
      <c r="V613" s="1996">
        <f t="shared" si="171"/>
        <v>0</v>
      </c>
      <c r="W613" s="1996">
        <f t="shared" si="165"/>
        <v>384.72</v>
      </c>
      <c r="X613" s="2000">
        <v>384.72</v>
      </c>
      <c r="Y613" s="2013">
        <v>616350</v>
      </c>
      <c r="Z613" s="2002">
        <v>42608</v>
      </c>
      <c r="AA613" s="2069" t="s">
        <v>104</v>
      </c>
      <c r="AB613" s="2069"/>
      <c r="AH613" s="2090"/>
      <c r="AK613" s="2092"/>
      <c r="AL613" s="2092"/>
    </row>
    <row r="614" spans="1:53" x14ac:dyDescent="0.2">
      <c r="A614" s="2089">
        <v>2016311</v>
      </c>
      <c r="C614" s="1955">
        <v>536716</v>
      </c>
      <c r="D614" s="1956" t="s">
        <v>26</v>
      </c>
      <c r="E614" s="1956">
        <v>1</v>
      </c>
      <c r="F614" s="1956">
        <v>8</v>
      </c>
      <c r="G614" s="1956">
        <v>6</v>
      </c>
      <c r="H614" s="1956">
        <v>2</v>
      </c>
      <c r="I614" s="2012">
        <v>1</v>
      </c>
      <c r="J614" s="2012">
        <v>1</v>
      </c>
      <c r="K614" s="2150" t="s">
        <v>1101</v>
      </c>
      <c r="L614" s="1996">
        <v>2472</v>
      </c>
      <c r="M614" s="1996">
        <v>2403.5700000000002</v>
      </c>
      <c r="N614" s="1996">
        <f t="shared" si="166"/>
        <v>1792.02</v>
      </c>
      <c r="O614" s="1996">
        <v>1292.02</v>
      </c>
      <c r="P614" s="2076">
        <f t="shared" si="167"/>
        <v>0.72098525686097248</v>
      </c>
      <c r="Q614" s="1996">
        <v>500</v>
      </c>
      <c r="R614" s="2076">
        <f t="shared" si="168"/>
        <v>0.27901474313902747</v>
      </c>
      <c r="S614" s="2035">
        <f t="shared" si="169"/>
        <v>20</v>
      </c>
      <c r="U614" s="1996">
        <f t="shared" si="170"/>
        <v>0</v>
      </c>
      <c r="V614" s="1996">
        <f t="shared" si="171"/>
        <v>0</v>
      </c>
      <c r="W614" s="1996">
        <f t="shared" si="165"/>
        <v>2472</v>
      </c>
      <c r="X614" s="2000">
        <v>2472</v>
      </c>
      <c r="Y614" s="2013">
        <v>616304</v>
      </c>
      <c r="Z614" s="2002">
        <v>42566</v>
      </c>
      <c r="AA614" s="2069" t="s">
        <v>104</v>
      </c>
      <c r="AB614" s="2069"/>
      <c r="AH614" s="2090"/>
      <c r="AK614" s="2092"/>
      <c r="AL614" s="2092"/>
    </row>
    <row r="615" spans="1:53" x14ac:dyDescent="0.2">
      <c r="A615" s="2089">
        <v>2016312</v>
      </c>
      <c r="C615" s="1955">
        <v>582016</v>
      </c>
      <c r="D615" s="1956" t="s">
        <v>26</v>
      </c>
      <c r="E615" s="1956">
        <v>1</v>
      </c>
      <c r="F615" s="1956">
        <v>8</v>
      </c>
      <c r="G615" s="1956">
        <v>5</v>
      </c>
      <c r="H615" s="1956">
        <v>3</v>
      </c>
      <c r="I615" s="2012">
        <v>1</v>
      </c>
      <c r="J615" s="2012">
        <v>1</v>
      </c>
      <c r="K615" s="2150" t="s">
        <v>1101</v>
      </c>
      <c r="L615" s="1996">
        <v>2109</v>
      </c>
      <c r="M615" s="1996">
        <v>2114</v>
      </c>
      <c r="N615" s="1996">
        <f t="shared" si="166"/>
        <v>1439.1699999999998</v>
      </c>
      <c r="O615" s="1996">
        <v>1085.8399999999999</v>
      </c>
      <c r="P615" s="2076">
        <f t="shared" si="167"/>
        <v>0.75449043545932726</v>
      </c>
      <c r="Q615" s="1996">
        <v>353.33</v>
      </c>
      <c r="R615" s="2076">
        <f t="shared" si="168"/>
        <v>0.24550956454067277</v>
      </c>
      <c r="S615" s="2035">
        <f t="shared" si="169"/>
        <v>14.133199999999999</v>
      </c>
      <c r="U615" s="1996">
        <f t="shared" si="170"/>
        <v>0</v>
      </c>
      <c r="V615" s="1996">
        <f t="shared" si="171"/>
        <v>0</v>
      </c>
      <c r="W615" s="1996">
        <f t="shared" si="165"/>
        <v>2109</v>
      </c>
      <c r="X615" s="2000">
        <v>2109</v>
      </c>
      <c r="Y615" s="2013">
        <v>616305</v>
      </c>
      <c r="Z615" s="2002">
        <v>42566</v>
      </c>
      <c r="AA615" s="2069" t="s">
        <v>104</v>
      </c>
      <c r="AB615" s="2069"/>
      <c r="AH615" s="2090"/>
      <c r="AK615" s="2092"/>
      <c r="AL615" s="2092"/>
    </row>
    <row r="616" spans="1:53" s="2091" customFormat="1" x14ac:dyDescent="0.2">
      <c r="A616" s="2089" t="s">
        <v>1294</v>
      </c>
      <c r="B616" s="2166"/>
      <c r="C616" s="2166" t="s">
        <v>1292</v>
      </c>
      <c r="D616" s="2091" t="s">
        <v>353</v>
      </c>
      <c r="E616" s="2091">
        <v>0</v>
      </c>
      <c r="F616" s="2091">
        <v>0</v>
      </c>
      <c r="G616" s="2091">
        <v>0</v>
      </c>
      <c r="H616" s="2091">
        <v>0</v>
      </c>
      <c r="I616" s="2167">
        <v>1</v>
      </c>
      <c r="J616" s="2167">
        <v>1</v>
      </c>
      <c r="K616" s="2175"/>
      <c r="L616" s="2168">
        <v>709.05</v>
      </c>
      <c r="M616" s="2168"/>
      <c r="N616" s="2168">
        <f t="shared" si="166"/>
        <v>472.5</v>
      </c>
      <c r="O616" s="2168">
        <v>432</v>
      </c>
      <c r="P616" s="2169">
        <f t="shared" si="167"/>
        <v>0.91428571428571426</v>
      </c>
      <c r="Q616" s="2168">
        <v>40.5</v>
      </c>
      <c r="R616" s="2169">
        <f t="shared" si="168"/>
        <v>8.5714285714285715E-2</v>
      </c>
      <c r="S616" s="2170">
        <f t="shared" si="169"/>
        <v>1.62</v>
      </c>
      <c r="T616" s="2171"/>
      <c r="U616" s="2168">
        <f t="shared" si="170"/>
        <v>0</v>
      </c>
      <c r="V616" s="2168">
        <f t="shared" si="171"/>
        <v>0</v>
      </c>
      <c r="W616" s="2168">
        <f t="shared" si="165"/>
        <v>709.05</v>
      </c>
      <c r="X616" s="2110">
        <v>709.05</v>
      </c>
      <c r="Y616" s="2086">
        <v>616411</v>
      </c>
      <c r="Z616" s="2172">
        <v>42627</v>
      </c>
      <c r="AA616" s="2173" t="s">
        <v>104</v>
      </c>
      <c r="AB616" s="2173"/>
      <c r="AC616" s="2168"/>
      <c r="AE616" s="2174"/>
      <c r="AF616" s="2073"/>
      <c r="AG616" s="2073"/>
      <c r="AH616" s="2090"/>
      <c r="AK616" s="2092"/>
      <c r="AL616" s="2092"/>
      <c r="AM616" s="2168"/>
      <c r="AP616" s="2073"/>
      <c r="AQ616" s="2073"/>
      <c r="AR616" s="2168"/>
      <c r="AU616" s="2073"/>
      <c r="AV616" s="2073"/>
      <c r="AW616" s="2168"/>
      <c r="AZ616" s="2073"/>
      <c r="BA616" s="2073"/>
    </row>
    <row r="617" spans="1:53" x14ac:dyDescent="0.2">
      <c r="A617" s="2089" t="s">
        <v>1301</v>
      </c>
      <c r="C617" s="1955" t="s">
        <v>1300</v>
      </c>
      <c r="D617" s="1956" t="s">
        <v>26</v>
      </c>
      <c r="E617" s="1956">
        <v>0</v>
      </c>
      <c r="F617" s="1956">
        <v>0</v>
      </c>
      <c r="G617" s="1956">
        <v>0</v>
      </c>
      <c r="H617" s="1956">
        <v>0</v>
      </c>
      <c r="I617" s="2012">
        <v>1</v>
      </c>
      <c r="J617" s="2012">
        <v>1</v>
      </c>
      <c r="L617" s="1996">
        <v>147</v>
      </c>
      <c r="N617" s="1996">
        <f t="shared" si="166"/>
        <v>98</v>
      </c>
      <c r="O617" s="1996">
        <v>98</v>
      </c>
      <c r="P617" s="2076">
        <f t="shared" si="167"/>
        <v>1</v>
      </c>
      <c r="Q617" s="1996">
        <v>0</v>
      </c>
      <c r="R617" s="2076">
        <f t="shared" si="168"/>
        <v>0</v>
      </c>
      <c r="S617" s="2035">
        <f t="shared" si="169"/>
        <v>0</v>
      </c>
      <c r="U617" s="1996">
        <f t="shared" si="170"/>
        <v>0</v>
      </c>
      <c r="V617" s="1996">
        <f t="shared" si="171"/>
        <v>0</v>
      </c>
      <c r="W617" s="1996">
        <f t="shared" si="165"/>
        <v>147</v>
      </c>
      <c r="X617" s="2000">
        <v>147</v>
      </c>
      <c r="Y617" s="2013">
        <v>616350</v>
      </c>
      <c r="Z617" s="2002">
        <v>42608</v>
      </c>
      <c r="AA617" s="2069" t="s">
        <v>104</v>
      </c>
      <c r="AB617" s="2069"/>
      <c r="AH617" s="2090"/>
      <c r="AK617" s="2092"/>
      <c r="AL617" s="2092"/>
    </row>
    <row r="618" spans="1:53" x14ac:dyDescent="0.2">
      <c r="A618" s="2089" t="s">
        <v>1305</v>
      </c>
      <c r="C618" s="1955" t="s">
        <v>1300</v>
      </c>
      <c r="D618" s="1956" t="s">
        <v>26</v>
      </c>
      <c r="E618" s="1956">
        <v>0</v>
      </c>
      <c r="F618" s="1956">
        <v>0</v>
      </c>
      <c r="G618" s="1956">
        <v>0</v>
      </c>
      <c r="H618" s="1956">
        <v>0</v>
      </c>
      <c r="I618" s="2012">
        <v>1</v>
      </c>
      <c r="J618" s="2012">
        <v>1</v>
      </c>
      <c r="L618" s="1996">
        <v>397.52</v>
      </c>
      <c r="N618" s="1996">
        <f t="shared" si="166"/>
        <v>168.76</v>
      </c>
      <c r="O618" s="1996">
        <v>168.76</v>
      </c>
      <c r="P618" s="2076">
        <f t="shared" si="167"/>
        <v>1</v>
      </c>
      <c r="Q618" s="1996">
        <v>0</v>
      </c>
      <c r="R618" s="2076">
        <f t="shared" si="168"/>
        <v>0</v>
      </c>
      <c r="S618" s="2035">
        <f t="shared" si="169"/>
        <v>0</v>
      </c>
      <c r="U618" s="1996">
        <f t="shared" si="170"/>
        <v>0</v>
      </c>
      <c r="V618" s="1996">
        <f t="shared" si="171"/>
        <v>0</v>
      </c>
      <c r="W618" s="1996">
        <f t="shared" si="165"/>
        <v>397.52</v>
      </c>
      <c r="X618" s="2000">
        <v>397.52</v>
      </c>
      <c r="Y618" s="2013">
        <v>616350</v>
      </c>
      <c r="Z618" s="2002">
        <v>42608</v>
      </c>
      <c r="AA618" s="2069" t="s">
        <v>104</v>
      </c>
      <c r="AB618" s="2069"/>
      <c r="AH618" s="2090"/>
      <c r="AK618" s="2092"/>
      <c r="AL618" s="2092"/>
    </row>
    <row r="619" spans="1:53" x14ac:dyDescent="0.2">
      <c r="A619" s="2089" t="s">
        <v>1304</v>
      </c>
      <c r="C619" s="1955" t="s">
        <v>1303</v>
      </c>
      <c r="D619" s="1956" t="s">
        <v>26</v>
      </c>
      <c r="E619" s="1956">
        <v>0</v>
      </c>
      <c r="F619" s="1956">
        <v>0</v>
      </c>
      <c r="G619" s="1956">
        <v>0</v>
      </c>
      <c r="H619" s="1956">
        <v>0</v>
      </c>
      <c r="I619" s="2012">
        <v>1</v>
      </c>
      <c r="J619" s="2012">
        <v>1</v>
      </c>
      <c r="L619" s="1996">
        <v>120</v>
      </c>
      <c r="N619" s="1996">
        <f t="shared" si="166"/>
        <v>60</v>
      </c>
      <c r="O619" s="1996">
        <v>60</v>
      </c>
      <c r="P619" s="2076">
        <f t="shared" si="167"/>
        <v>1</v>
      </c>
      <c r="Q619" s="1996">
        <v>0</v>
      </c>
      <c r="R619" s="2076">
        <f t="shared" si="168"/>
        <v>0</v>
      </c>
      <c r="S619" s="2035">
        <f t="shared" si="169"/>
        <v>0</v>
      </c>
      <c r="U619" s="1996">
        <f t="shared" si="170"/>
        <v>0</v>
      </c>
      <c r="V619" s="1996">
        <f t="shared" si="171"/>
        <v>0</v>
      </c>
      <c r="W619" s="1996">
        <f t="shared" si="165"/>
        <v>120</v>
      </c>
      <c r="X619" s="2000">
        <v>120</v>
      </c>
      <c r="Y619" s="2013">
        <v>616350</v>
      </c>
      <c r="Z619" s="2002">
        <v>42608</v>
      </c>
      <c r="AA619" s="2069" t="s">
        <v>104</v>
      </c>
      <c r="AB619" s="2069"/>
      <c r="AH619" s="2090"/>
      <c r="AK619" s="2092"/>
      <c r="AL619" s="2092"/>
    </row>
    <row r="620" spans="1:53" x14ac:dyDescent="0.2">
      <c r="A620" s="2089">
        <v>2016318</v>
      </c>
      <c r="C620" s="1955">
        <v>582516</v>
      </c>
      <c r="D620" s="1956" t="s">
        <v>26</v>
      </c>
      <c r="E620" s="1956">
        <v>1</v>
      </c>
      <c r="F620" s="1956">
        <v>10</v>
      </c>
      <c r="G620" s="1956">
        <v>7</v>
      </c>
      <c r="H620" s="1956">
        <v>4</v>
      </c>
      <c r="I620" s="2012">
        <v>1</v>
      </c>
      <c r="J620" s="2012">
        <v>1</v>
      </c>
      <c r="K620" s="2150" t="s">
        <v>1101</v>
      </c>
      <c r="L620" s="1996">
        <v>3205</v>
      </c>
      <c r="M620" s="1996">
        <v>3500.43</v>
      </c>
      <c r="N620" s="1996">
        <f t="shared" si="166"/>
        <v>2222.37</v>
      </c>
      <c r="O620" s="1996">
        <v>1666.62</v>
      </c>
      <c r="P620" s="2076">
        <f t="shared" si="167"/>
        <v>0.74992912971287407</v>
      </c>
      <c r="Q620" s="1996">
        <v>555.75</v>
      </c>
      <c r="R620" s="2076">
        <f t="shared" si="168"/>
        <v>0.25007087028712593</v>
      </c>
      <c r="S620" s="2035">
        <f t="shared" si="169"/>
        <v>22.23</v>
      </c>
      <c r="U620" s="1996">
        <f t="shared" si="170"/>
        <v>0</v>
      </c>
      <c r="V620" s="1996">
        <f t="shared" si="171"/>
        <v>0</v>
      </c>
      <c r="W620" s="1996">
        <f t="shared" si="165"/>
        <v>3205</v>
      </c>
      <c r="X620" s="2000">
        <v>3205</v>
      </c>
      <c r="Y620" s="2013">
        <v>616329</v>
      </c>
      <c r="Z620" s="2002">
        <v>42573</v>
      </c>
      <c r="AA620" s="2069" t="s">
        <v>104</v>
      </c>
      <c r="AB620" s="2069"/>
      <c r="AH620" s="2090"/>
      <c r="AK620" s="2092"/>
      <c r="AL620" s="2092"/>
    </row>
    <row r="621" spans="1:53" x14ac:dyDescent="0.2">
      <c r="A621" s="2089">
        <v>2016319</v>
      </c>
      <c r="C621" s="1955">
        <v>582716</v>
      </c>
      <c r="D621" s="1956" t="s">
        <v>26</v>
      </c>
      <c r="E621" s="1956">
        <v>1</v>
      </c>
      <c r="F621" s="1956">
        <v>8</v>
      </c>
      <c r="G621" s="1956">
        <v>4</v>
      </c>
      <c r="H621" s="1956">
        <v>4</v>
      </c>
      <c r="I621" s="2012">
        <v>1</v>
      </c>
      <c r="J621" s="2012">
        <v>1</v>
      </c>
      <c r="K621" s="2150" t="s">
        <v>1101</v>
      </c>
      <c r="L621" s="1996">
        <v>3028</v>
      </c>
      <c r="M621" s="1996">
        <v>2940.51</v>
      </c>
      <c r="N621" s="1996">
        <f t="shared" si="166"/>
        <v>1988.74</v>
      </c>
      <c r="O621" s="1996">
        <v>1525.69</v>
      </c>
      <c r="P621" s="2076">
        <f t="shared" si="167"/>
        <v>0.76716413407484141</v>
      </c>
      <c r="Q621" s="1996">
        <v>463.05</v>
      </c>
      <c r="R621" s="2076">
        <f t="shared" si="168"/>
        <v>0.23283586592515865</v>
      </c>
      <c r="S621" s="2035">
        <f t="shared" si="169"/>
        <v>18.522000000000002</v>
      </c>
      <c r="U621" s="1996">
        <f t="shared" si="170"/>
        <v>0</v>
      </c>
      <c r="V621" s="1996">
        <f t="shared" si="171"/>
        <v>0</v>
      </c>
      <c r="W621" s="1996">
        <f t="shared" si="165"/>
        <v>3028</v>
      </c>
      <c r="X621" s="2000">
        <v>3028</v>
      </c>
      <c r="Y621" s="2013">
        <v>616330</v>
      </c>
      <c r="Z621" s="2002">
        <v>42573</v>
      </c>
      <c r="AA621" s="2069" t="s">
        <v>104</v>
      </c>
      <c r="AB621" s="2069"/>
      <c r="AH621" s="2090"/>
      <c r="AK621" s="2092"/>
      <c r="AL621" s="2092"/>
    </row>
    <row r="622" spans="1:53" x14ac:dyDescent="0.2">
      <c r="A622" s="2089">
        <v>2016320</v>
      </c>
      <c r="C622" s="1955">
        <v>582816</v>
      </c>
      <c r="D622" s="1956" t="s">
        <v>26</v>
      </c>
      <c r="E622" s="1956">
        <v>1</v>
      </c>
      <c r="F622" s="1956">
        <v>7</v>
      </c>
      <c r="G622" s="1956">
        <v>4</v>
      </c>
      <c r="H622" s="1956">
        <v>3</v>
      </c>
      <c r="I622" s="2012">
        <v>1</v>
      </c>
      <c r="J622" s="2012">
        <v>1</v>
      </c>
      <c r="K622" s="2150" t="s">
        <v>1101</v>
      </c>
      <c r="L622" s="1996">
        <v>2575</v>
      </c>
      <c r="M622" s="1996">
        <v>2601.0100000000002</v>
      </c>
      <c r="N622" s="1996">
        <f t="shared" si="166"/>
        <v>1651.07</v>
      </c>
      <c r="O622" s="1996">
        <v>1251.02</v>
      </c>
      <c r="P622" s="2076">
        <f t="shared" si="167"/>
        <v>0.75770258075066477</v>
      </c>
      <c r="Q622" s="1996">
        <v>400.05</v>
      </c>
      <c r="R622" s="2076">
        <f t="shared" si="168"/>
        <v>0.24229741924933529</v>
      </c>
      <c r="S622" s="2035">
        <f t="shared" si="169"/>
        <v>16.001999999999999</v>
      </c>
      <c r="U622" s="1996">
        <f t="shared" si="170"/>
        <v>0</v>
      </c>
      <c r="V622" s="1996">
        <f t="shared" si="171"/>
        <v>0</v>
      </c>
      <c r="W622" s="1996">
        <f t="shared" si="165"/>
        <v>2575</v>
      </c>
      <c r="X622" s="2000">
        <v>2575</v>
      </c>
      <c r="Y622" s="2013">
        <v>616331</v>
      </c>
      <c r="Z622" s="2002">
        <v>42573</v>
      </c>
      <c r="AA622" s="2069" t="s">
        <v>104</v>
      </c>
      <c r="AB622" s="2069"/>
      <c r="AH622" s="2090"/>
      <c r="AK622" s="2092"/>
      <c r="AL622" s="2092"/>
    </row>
    <row r="623" spans="1:53" x14ac:dyDescent="0.2">
      <c r="A623" s="2089">
        <v>2016321</v>
      </c>
      <c r="C623" s="1955" t="s">
        <v>1306</v>
      </c>
      <c r="D623" s="1956" t="s">
        <v>26</v>
      </c>
      <c r="E623" s="1961">
        <v>1</v>
      </c>
      <c r="F623" s="1961">
        <v>10</v>
      </c>
      <c r="G623" s="1961">
        <v>3</v>
      </c>
      <c r="H623" s="1961">
        <v>5</v>
      </c>
      <c r="I623" s="2012">
        <v>1</v>
      </c>
      <c r="J623" s="2012">
        <v>1</v>
      </c>
      <c r="K623" s="2012" t="s">
        <v>1089</v>
      </c>
      <c r="L623" s="1996">
        <v>4610</v>
      </c>
      <c r="M623" s="1996">
        <v>4718</v>
      </c>
      <c r="N623" s="1996">
        <f>O623+Q623</f>
        <v>3201</v>
      </c>
      <c r="O623" s="1996">
        <v>2519.6999999999998</v>
      </c>
      <c r="P623" s="2076">
        <f>IF(N623&lt;=0,"",O623/N623)</f>
        <v>0.78716026241799431</v>
      </c>
      <c r="Q623" s="1996">
        <v>681.3</v>
      </c>
      <c r="R623" s="2076">
        <f>IF(N623&lt;=0,"",Q623/N623)</f>
        <v>0.21283973758200561</v>
      </c>
      <c r="S623" s="2035">
        <f>Q623/$S$1</f>
        <v>27.251999999999999</v>
      </c>
      <c r="U623" s="1996">
        <f>((1-I623)*O623)+((1-J623)*Q623)</f>
        <v>0</v>
      </c>
      <c r="V623" s="1996">
        <f>L623-W623</f>
        <v>0</v>
      </c>
      <c r="W623" s="1996">
        <f t="shared" si="165"/>
        <v>4610</v>
      </c>
      <c r="X623" s="2000">
        <v>4610</v>
      </c>
      <c r="Y623" s="2013">
        <v>616332</v>
      </c>
      <c r="Z623" s="2002">
        <v>42573</v>
      </c>
      <c r="AA623" s="2069" t="s">
        <v>104</v>
      </c>
      <c r="AB623" s="2069"/>
      <c r="AH623" s="2090"/>
      <c r="AK623" s="2092"/>
      <c r="AL623" s="2092"/>
    </row>
    <row r="624" spans="1:53" x14ac:dyDescent="0.2">
      <c r="A624" s="2089">
        <v>2016322</v>
      </c>
      <c r="C624" s="1955" t="s">
        <v>1309</v>
      </c>
      <c r="D624" s="1956" t="s">
        <v>1308</v>
      </c>
      <c r="E624" s="1956">
        <v>1</v>
      </c>
      <c r="F624" s="1956">
        <v>9</v>
      </c>
      <c r="G624" s="1956">
        <v>6</v>
      </c>
      <c r="H624" s="1956">
        <v>3</v>
      </c>
      <c r="I624" s="2012">
        <v>1</v>
      </c>
      <c r="J624" s="2012">
        <v>1</v>
      </c>
      <c r="L624" s="1996">
        <v>2500</v>
      </c>
      <c r="N624" s="1996">
        <f t="shared" si="166"/>
        <v>1718.73</v>
      </c>
      <c r="O624" s="1996">
        <v>1255.4000000000001</v>
      </c>
      <c r="P624" s="2076">
        <f t="shared" si="167"/>
        <v>0.7304230449227046</v>
      </c>
      <c r="Q624" s="1996">
        <v>463.33</v>
      </c>
      <c r="R624" s="2076">
        <f t="shared" si="168"/>
        <v>0.26957695507729545</v>
      </c>
      <c r="S624" s="2035">
        <f t="shared" si="169"/>
        <v>18.533200000000001</v>
      </c>
      <c r="U624" s="1996">
        <f t="shared" si="170"/>
        <v>0</v>
      </c>
      <c r="V624" s="1996">
        <f t="shared" si="171"/>
        <v>0</v>
      </c>
      <c r="W624" s="1996">
        <f t="shared" si="165"/>
        <v>2500</v>
      </c>
      <c r="X624" s="2000">
        <v>2500</v>
      </c>
      <c r="Y624" s="2013">
        <v>616349</v>
      </c>
      <c r="Z624" s="2002">
        <v>42573</v>
      </c>
      <c r="AA624" s="2069" t="s">
        <v>104</v>
      </c>
      <c r="AB624" s="2069"/>
      <c r="AH624" s="2090"/>
      <c r="AK624" s="2092"/>
      <c r="AL624" s="2092"/>
    </row>
    <row r="625" spans="1:32" s="1956" customFormat="1" x14ac:dyDescent="0.2">
      <c r="A625" s="2089">
        <v>2016323</v>
      </c>
      <c r="B625" s="1955"/>
      <c r="C625" s="1955">
        <v>534016</v>
      </c>
      <c r="D625" s="1956" t="s">
        <v>26</v>
      </c>
      <c r="E625" s="1956">
        <v>1</v>
      </c>
      <c r="F625" s="1956">
        <v>8</v>
      </c>
      <c r="G625" s="1956">
        <v>5</v>
      </c>
      <c r="H625" s="1956">
        <v>3</v>
      </c>
      <c r="I625" s="2012">
        <v>1</v>
      </c>
      <c r="J625" s="2012">
        <v>1</v>
      </c>
      <c r="K625" s="2150" t="s">
        <v>1101</v>
      </c>
      <c r="L625" s="1996">
        <v>2401</v>
      </c>
      <c r="M625" s="1996">
        <v>2442.41</v>
      </c>
      <c r="N625" s="1996">
        <f t="shared" si="166"/>
        <v>1659.05</v>
      </c>
      <c r="O625" s="1996">
        <v>1274.3</v>
      </c>
      <c r="P625" s="2076">
        <f t="shared" si="167"/>
        <v>0.76809017208643504</v>
      </c>
      <c r="Q625" s="1996">
        <v>384.75</v>
      </c>
      <c r="R625" s="2076">
        <f t="shared" si="168"/>
        <v>0.23190982791356499</v>
      </c>
      <c r="S625" s="2035">
        <f t="shared" si="169"/>
        <v>15.39</v>
      </c>
      <c r="T625" s="2036"/>
      <c r="U625" s="1996">
        <f t="shared" si="170"/>
        <v>0</v>
      </c>
      <c r="V625" s="1996">
        <f t="shared" si="171"/>
        <v>0</v>
      </c>
      <c r="W625" s="1996">
        <f t="shared" si="165"/>
        <v>2401</v>
      </c>
      <c r="X625" s="2000">
        <v>2401</v>
      </c>
      <c r="Y625" s="2013">
        <v>616333</v>
      </c>
      <c r="Z625" s="2002">
        <v>42573</v>
      </c>
      <c r="AA625" s="2069" t="s">
        <v>104</v>
      </c>
      <c r="AB625" s="2069"/>
      <c r="AC625" s="1996"/>
      <c r="AE625" s="2005"/>
      <c r="AF625" s="2070"/>
    </row>
    <row r="626" spans="1:32" s="1956" customFormat="1" x14ac:dyDescent="0.2">
      <c r="A626" s="2089" t="s">
        <v>1329</v>
      </c>
      <c r="B626" s="1955"/>
      <c r="C626" s="1955" t="s">
        <v>1497</v>
      </c>
      <c r="D626" s="1956" t="s">
        <v>26</v>
      </c>
      <c r="E626" s="1956">
        <v>0</v>
      </c>
      <c r="F626" s="1956">
        <v>0</v>
      </c>
      <c r="G626" s="1956">
        <v>0</v>
      </c>
      <c r="H626" s="1956">
        <v>0</v>
      </c>
      <c r="I626" s="2012">
        <v>1</v>
      </c>
      <c r="J626" s="2012">
        <v>1</v>
      </c>
      <c r="K626" s="2150"/>
      <c r="L626" s="1996">
        <v>318</v>
      </c>
      <c r="M626" s="1996"/>
      <c r="N626" s="1996">
        <f t="shared" si="166"/>
        <v>159</v>
      </c>
      <c r="O626" s="1996">
        <v>159</v>
      </c>
      <c r="P626" s="2076">
        <f t="shared" si="167"/>
        <v>1</v>
      </c>
      <c r="Q626" s="1996">
        <v>0</v>
      </c>
      <c r="R626" s="2076">
        <f t="shared" si="168"/>
        <v>0</v>
      </c>
      <c r="S626" s="2035">
        <f t="shared" si="169"/>
        <v>0</v>
      </c>
      <c r="T626" s="2036"/>
      <c r="U626" s="1996">
        <f t="shared" si="170"/>
        <v>0</v>
      </c>
      <c r="V626" s="1996">
        <f t="shared" si="171"/>
        <v>0</v>
      </c>
      <c r="W626" s="1996">
        <f t="shared" si="165"/>
        <v>318</v>
      </c>
      <c r="X626" s="2000">
        <v>318</v>
      </c>
      <c r="Y626" s="2013">
        <v>616350</v>
      </c>
      <c r="Z626" s="2002">
        <v>42608</v>
      </c>
      <c r="AA626" s="2069" t="s">
        <v>104</v>
      </c>
      <c r="AB626" s="2069"/>
      <c r="AC626" s="1996"/>
      <c r="AE626" s="2005"/>
      <c r="AF626" s="2070"/>
    </row>
    <row r="627" spans="1:32" s="1956" customFormat="1" x14ac:dyDescent="0.2">
      <c r="A627" s="2089" t="s">
        <v>1330</v>
      </c>
      <c r="B627" s="1955"/>
      <c r="C627" s="1955" t="s">
        <v>1326</v>
      </c>
      <c r="D627" s="1956" t="s">
        <v>26</v>
      </c>
      <c r="E627" s="1956">
        <v>0</v>
      </c>
      <c r="F627" s="1956">
        <v>0</v>
      </c>
      <c r="G627" s="1956">
        <v>0</v>
      </c>
      <c r="H627" s="1956">
        <v>0</v>
      </c>
      <c r="I627" s="2012">
        <v>1</v>
      </c>
      <c r="J627" s="2012">
        <v>1</v>
      </c>
      <c r="K627" s="2150"/>
      <c r="L627" s="1996">
        <v>174.9</v>
      </c>
      <c r="M627" s="1996"/>
      <c r="N627" s="1996">
        <f t="shared" si="166"/>
        <v>87.45</v>
      </c>
      <c r="O627" s="1996">
        <v>87.45</v>
      </c>
      <c r="P627" s="2076">
        <f t="shared" si="167"/>
        <v>1</v>
      </c>
      <c r="Q627" s="1996">
        <v>0</v>
      </c>
      <c r="R627" s="2076">
        <f t="shared" si="168"/>
        <v>0</v>
      </c>
      <c r="S627" s="2035">
        <f t="shared" si="169"/>
        <v>0</v>
      </c>
      <c r="T627" s="2036"/>
      <c r="U627" s="1996">
        <f t="shared" si="170"/>
        <v>0</v>
      </c>
      <c r="V627" s="1996">
        <f t="shared" si="171"/>
        <v>0</v>
      </c>
      <c r="W627" s="1996">
        <f t="shared" si="165"/>
        <v>174.9</v>
      </c>
      <c r="X627" s="2000">
        <v>174.9</v>
      </c>
      <c r="Y627" s="2013">
        <v>616350</v>
      </c>
      <c r="Z627" s="2002">
        <v>42608</v>
      </c>
      <c r="AA627" s="2069" t="s">
        <v>104</v>
      </c>
      <c r="AB627" s="2069"/>
      <c r="AC627" s="1996"/>
      <c r="AE627" s="2005"/>
      <c r="AF627" s="2070"/>
    </row>
    <row r="628" spans="1:32" s="1956" customFormat="1" x14ac:dyDescent="0.2">
      <c r="A628" s="2089" t="s">
        <v>1331</v>
      </c>
      <c r="B628" s="1955"/>
      <c r="C628" s="2178" t="s">
        <v>1327</v>
      </c>
      <c r="D628" s="1956" t="s">
        <v>26</v>
      </c>
      <c r="E628" s="1956">
        <v>0</v>
      </c>
      <c r="F628" s="1956">
        <v>0</v>
      </c>
      <c r="G628" s="1956">
        <v>0</v>
      </c>
      <c r="H628" s="1956">
        <v>0</v>
      </c>
      <c r="I628" s="2012">
        <v>1</v>
      </c>
      <c r="J628" s="2012">
        <v>1</v>
      </c>
      <c r="K628" s="2150"/>
      <c r="L628" s="1996">
        <v>45</v>
      </c>
      <c r="M628" s="1996"/>
      <c r="N628" s="1996">
        <f t="shared" si="166"/>
        <v>27.5</v>
      </c>
      <c r="O628" s="1996">
        <v>27.5</v>
      </c>
      <c r="P628" s="2076">
        <f t="shared" si="167"/>
        <v>1</v>
      </c>
      <c r="Q628" s="1996">
        <v>0</v>
      </c>
      <c r="R628" s="2076">
        <f t="shared" si="168"/>
        <v>0</v>
      </c>
      <c r="S628" s="2035">
        <f t="shared" si="169"/>
        <v>0</v>
      </c>
      <c r="T628" s="2036"/>
      <c r="U628" s="1996">
        <f t="shared" si="170"/>
        <v>0</v>
      </c>
      <c r="V628" s="1996">
        <f t="shared" si="171"/>
        <v>0</v>
      </c>
      <c r="W628" s="1996">
        <f t="shared" si="165"/>
        <v>45</v>
      </c>
      <c r="X628" s="2000">
        <v>45</v>
      </c>
      <c r="Y628" s="2013">
        <v>616350</v>
      </c>
      <c r="Z628" s="2002">
        <v>42608</v>
      </c>
      <c r="AA628" s="2069" t="s">
        <v>104</v>
      </c>
      <c r="AB628" s="2069"/>
      <c r="AC628" s="1996"/>
      <c r="AE628" s="2005"/>
      <c r="AF628" s="2070"/>
    </row>
    <row r="629" spans="1:32" s="1956" customFormat="1" x14ac:dyDescent="0.2">
      <c r="A629" s="2089" t="s">
        <v>1332</v>
      </c>
      <c r="B629" s="1955"/>
      <c r="C629" s="1955" t="s">
        <v>1328</v>
      </c>
      <c r="D629" s="1956" t="s">
        <v>26</v>
      </c>
      <c r="E629" s="1956">
        <v>0</v>
      </c>
      <c r="F629" s="1956">
        <v>0</v>
      </c>
      <c r="G629" s="1956">
        <v>0</v>
      </c>
      <c r="H629" s="1956">
        <v>0</v>
      </c>
      <c r="I629" s="2012">
        <v>1</v>
      </c>
      <c r="J629" s="2012">
        <v>1</v>
      </c>
      <c r="K629" s="2150"/>
      <c r="L629" s="1996">
        <v>31.64</v>
      </c>
      <c r="M629" s="1996"/>
      <c r="N629" s="1996">
        <f t="shared" si="166"/>
        <v>15.82</v>
      </c>
      <c r="O629" s="1996">
        <v>15.82</v>
      </c>
      <c r="P629" s="2076">
        <f t="shared" si="167"/>
        <v>1</v>
      </c>
      <c r="Q629" s="1996">
        <v>0</v>
      </c>
      <c r="R629" s="2076">
        <f t="shared" si="168"/>
        <v>0</v>
      </c>
      <c r="S629" s="2035">
        <f t="shared" si="169"/>
        <v>0</v>
      </c>
      <c r="T629" s="2036"/>
      <c r="U629" s="1996">
        <f t="shared" si="170"/>
        <v>0</v>
      </c>
      <c r="V629" s="1996">
        <f t="shared" si="171"/>
        <v>0</v>
      </c>
      <c r="W629" s="1996">
        <f t="shared" si="165"/>
        <v>31.64</v>
      </c>
      <c r="X629" s="2000">
        <v>31.64</v>
      </c>
      <c r="Y629" s="2013">
        <v>616350</v>
      </c>
      <c r="Z629" s="2002">
        <v>42608</v>
      </c>
      <c r="AA629" s="2069" t="s">
        <v>104</v>
      </c>
      <c r="AB629" s="2069"/>
      <c r="AC629" s="1996"/>
      <c r="AE629" s="2005"/>
      <c r="AF629" s="2070"/>
    </row>
    <row r="630" spans="1:32" s="1956" customFormat="1" x14ac:dyDescent="0.2">
      <c r="A630" s="2089" t="s">
        <v>1333</v>
      </c>
      <c r="B630" s="1955"/>
      <c r="C630" s="1955" t="s">
        <v>1334</v>
      </c>
      <c r="D630" s="1956" t="s">
        <v>26</v>
      </c>
      <c r="E630" s="1956">
        <v>0</v>
      </c>
      <c r="F630" s="1956">
        <v>0</v>
      </c>
      <c r="G630" s="1956">
        <v>0</v>
      </c>
      <c r="H630" s="1956">
        <v>0</v>
      </c>
      <c r="I630" s="2012">
        <v>1</v>
      </c>
      <c r="J630" s="2012">
        <v>1</v>
      </c>
      <c r="K630" s="2150"/>
      <c r="L630" s="1996">
        <v>52.2</v>
      </c>
      <c r="M630" s="1996"/>
      <c r="N630" s="1996">
        <f t="shared" si="166"/>
        <v>26.1</v>
      </c>
      <c r="O630" s="1996">
        <v>26.1</v>
      </c>
      <c r="P630" s="2076">
        <f t="shared" si="167"/>
        <v>1</v>
      </c>
      <c r="Q630" s="1996">
        <v>0</v>
      </c>
      <c r="R630" s="2076">
        <f t="shared" si="168"/>
        <v>0</v>
      </c>
      <c r="S630" s="2035">
        <f t="shared" si="169"/>
        <v>0</v>
      </c>
      <c r="T630" s="2036"/>
      <c r="U630" s="1996">
        <f t="shared" si="170"/>
        <v>0</v>
      </c>
      <c r="V630" s="1996">
        <f t="shared" si="171"/>
        <v>0</v>
      </c>
      <c r="W630" s="1996">
        <f t="shared" si="165"/>
        <v>52.2</v>
      </c>
      <c r="X630" s="2000">
        <v>52.2</v>
      </c>
      <c r="Y630" s="2013">
        <v>616350</v>
      </c>
      <c r="Z630" s="2002">
        <v>42608</v>
      </c>
      <c r="AA630" s="2069" t="s">
        <v>104</v>
      </c>
      <c r="AB630" s="2069"/>
      <c r="AC630" s="1996"/>
      <c r="AE630" s="2005"/>
      <c r="AF630" s="2070"/>
    </row>
    <row r="631" spans="1:32" s="1956" customFormat="1" x14ac:dyDescent="0.2">
      <c r="A631" s="2089">
        <v>2016329</v>
      </c>
      <c r="B631" s="1955"/>
      <c r="C631" s="1955" t="s">
        <v>1335</v>
      </c>
      <c r="D631" s="1956" t="s">
        <v>26</v>
      </c>
      <c r="E631" s="1956">
        <v>6</v>
      </c>
      <c r="F631" s="1956">
        <f>E631*10</f>
        <v>60</v>
      </c>
      <c r="G631" s="1956">
        <f>E631*4</f>
        <v>24</v>
      </c>
      <c r="H631" s="1956">
        <f>E631*6</f>
        <v>36</v>
      </c>
      <c r="I631" s="2012">
        <v>1</v>
      </c>
      <c r="J631" s="2012">
        <v>1</v>
      </c>
      <c r="K631" s="2150"/>
      <c r="L631" s="1996">
        <v>19848</v>
      </c>
      <c r="M631" s="1996"/>
      <c r="N631" s="1996">
        <f t="shared" si="166"/>
        <v>13661.11</v>
      </c>
      <c r="O631" s="1996">
        <v>10486.11</v>
      </c>
      <c r="P631" s="2076">
        <f t="shared" si="167"/>
        <v>0.76758843168673707</v>
      </c>
      <c r="Q631" s="1996">
        <v>3175</v>
      </c>
      <c r="R631" s="2076">
        <f t="shared" si="168"/>
        <v>0.23241156831326296</v>
      </c>
      <c r="S631" s="2035">
        <f t="shared" si="169"/>
        <v>127</v>
      </c>
      <c r="T631" s="2036"/>
      <c r="U631" s="1996">
        <f t="shared" si="170"/>
        <v>0</v>
      </c>
      <c r="V631" s="1996">
        <f t="shared" si="171"/>
        <v>0</v>
      </c>
      <c r="W631" s="1996">
        <f t="shared" si="165"/>
        <v>19848</v>
      </c>
      <c r="X631" s="2000">
        <v>19848</v>
      </c>
      <c r="Y631" s="2013">
        <v>616295</v>
      </c>
      <c r="Z631" s="2002">
        <v>42563</v>
      </c>
      <c r="AA631" s="2069" t="s">
        <v>104</v>
      </c>
      <c r="AB631" s="2069"/>
      <c r="AC631" s="1996"/>
      <c r="AE631" s="2005"/>
      <c r="AF631" s="2070"/>
    </row>
    <row r="632" spans="1:32" s="1956" customFormat="1" x14ac:dyDescent="0.2">
      <c r="A632" s="2089" t="s">
        <v>1339</v>
      </c>
      <c r="B632" s="2152"/>
      <c r="C632" s="2152" t="s">
        <v>1340</v>
      </c>
      <c r="D632" s="2153" t="s">
        <v>353</v>
      </c>
      <c r="E632" s="2153">
        <v>1</v>
      </c>
      <c r="F632" s="2153">
        <v>2</v>
      </c>
      <c r="G632" s="2153">
        <v>0</v>
      </c>
      <c r="H632" s="2153">
        <v>0</v>
      </c>
      <c r="I632" s="2154">
        <v>1</v>
      </c>
      <c r="J632" s="2154">
        <v>1</v>
      </c>
      <c r="K632" s="2179"/>
      <c r="L632" s="2155">
        <v>381.9</v>
      </c>
      <c r="M632" s="2155"/>
      <c r="N632" s="2155">
        <f t="shared" si="166"/>
        <v>220.6</v>
      </c>
      <c r="O632" s="2155">
        <v>174.16</v>
      </c>
      <c r="P632" s="2156">
        <f t="shared" si="167"/>
        <v>0.78948322756119671</v>
      </c>
      <c r="Q632" s="2155">
        <v>46.44</v>
      </c>
      <c r="R632" s="2156">
        <f t="shared" si="168"/>
        <v>0.21051677243880326</v>
      </c>
      <c r="S632" s="2157">
        <f t="shared" si="169"/>
        <v>1.8575999999999999</v>
      </c>
      <c r="T632" s="2158"/>
      <c r="U632" s="2155">
        <f t="shared" si="170"/>
        <v>0</v>
      </c>
      <c r="V632" s="2155">
        <f t="shared" si="171"/>
        <v>381.9</v>
      </c>
      <c r="W632" s="2155">
        <f t="shared" ref="W632:W691" si="172">X632+AC632+AH632+AM632+AO632+AR632</f>
        <v>0</v>
      </c>
      <c r="X632" s="2155"/>
      <c r="Y632" s="2155"/>
      <c r="Z632" s="2155"/>
      <c r="AA632" s="2163"/>
      <c r="AB632" s="2163"/>
      <c r="AC632" s="1996"/>
      <c r="AE632" s="2005"/>
      <c r="AF632" s="2070"/>
    </row>
    <row r="633" spans="1:32" s="1956" customFormat="1" x14ac:dyDescent="0.2">
      <c r="A633" s="2089">
        <v>2016330</v>
      </c>
      <c r="B633" s="1955"/>
      <c r="C633" s="1955" t="s">
        <v>1350</v>
      </c>
      <c r="D633" s="1956" t="s">
        <v>26</v>
      </c>
      <c r="E633" s="1956">
        <v>0</v>
      </c>
      <c r="F633" s="1956">
        <v>1</v>
      </c>
      <c r="G633" s="1956">
        <v>0</v>
      </c>
      <c r="H633" s="1956">
        <v>1</v>
      </c>
      <c r="I633" s="2012">
        <v>1</v>
      </c>
      <c r="J633" s="2012">
        <v>1</v>
      </c>
      <c r="K633" s="2150" t="s">
        <v>1089</v>
      </c>
      <c r="L633" s="1996">
        <v>498</v>
      </c>
      <c r="M633" s="1996">
        <v>463</v>
      </c>
      <c r="N633" s="1996">
        <f t="shared" si="166"/>
        <v>311.72000000000003</v>
      </c>
      <c r="O633" s="1996">
        <v>236.72</v>
      </c>
      <c r="P633" s="2076">
        <f t="shared" si="167"/>
        <v>0.75939946105479272</v>
      </c>
      <c r="Q633" s="1996">
        <v>75</v>
      </c>
      <c r="R633" s="2076">
        <f t="shared" si="168"/>
        <v>0.24060053894520722</v>
      </c>
      <c r="S633" s="2035">
        <f t="shared" si="169"/>
        <v>3</v>
      </c>
      <c r="T633" s="2036"/>
      <c r="U633" s="1996">
        <f t="shared" si="170"/>
        <v>0</v>
      </c>
      <c r="V633" s="1996">
        <f t="shared" si="171"/>
        <v>0</v>
      </c>
      <c r="W633" s="1996">
        <f t="shared" si="172"/>
        <v>498</v>
      </c>
      <c r="X633" s="2000">
        <v>498</v>
      </c>
      <c r="Y633" s="2013">
        <v>616296</v>
      </c>
      <c r="Z633" s="2002">
        <v>42563</v>
      </c>
      <c r="AA633" s="2069" t="s">
        <v>104</v>
      </c>
      <c r="AB633" s="2069"/>
      <c r="AC633" s="1996"/>
      <c r="AE633" s="2005"/>
      <c r="AF633" s="2070"/>
    </row>
    <row r="634" spans="1:32" s="1956" customFormat="1" x14ac:dyDescent="0.2">
      <c r="A634" s="2089" t="s">
        <v>1498</v>
      </c>
      <c r="B634" s="1955"/>
      <c r="C634" s="1955" t="s">
        <v>1358</v>
      </c>
      <c r="D634" s="1956" t="s">
        <v>26</v>
      </c>
      <c r="E634" s="1956">
        <v>0</v>
      </c>
      <c r="F634" s="1956">
        <v>0</v>
      </c>
      <c r="G634" s="1956">
        <v>0</v>
      </c>
      <c r="H634" s="1956">
        <v>0</v>
      </c>
      <c r="I634" s="2012">
        <v>1</v>
      </c>
      <c r="J634" s="2012">
        <v>1</v>
      </c>
      <c r="K634" s="2150"/>
      <c r="L634" s="1996">
        <v>82.48</v>
      </c>
      <c r="M634" s="1996"/>
      <c r="N634" s="1996">
        <f t="shared" si="166"/>
        <v>41.24</v>
      </c>
      <c r="O634" s="1996">
        <v>41.24</v>
      </c>
      <c r="P634" s="2076">
        <f t="shared" si="167"/>
        <v>1</v>
      </c>
      <c r="Q634" s="1996">
        <v>0</v>
      </c>
      <c r="R634" s="2076">
        <f t="shared" si="168"/>
        <v>0</v>
      </c>
      <c r="S634" s="2035">
        <f t="shared" si="169"/>
        <v>0</v>
      </c>
      <c r="T634" s="2036"/>
      <c r="U634" s="1996">
        <f t="shared" si="170"/>
        <v>0</v>
      </c>
      <c r="V634" s="1996">
        <f t="shared" si="171"/>
        <v>0</v>
      </c>
      <c r="W634" s="1996">
        <f t="shared" si="172"/>
        <v>82.48</v>
      </c>
      <c r="X634" s="2000">
        <v>82.48</v>
      </c>
      <c r="Y634" s="2013">
        <v>616350</v>
      </c>
      <c r="Z634" s="2002">
        <v>42608</v>
      </c>
      <c r="AA634" s="2069" t="s">
        <v>104</v>
      </c>
      <c r="AB634" s="2069"/>
      <c r="AC634" s="1996"/>
      <c r="AE634" s="2005"/>
      <c r="AF634" s="2070"/>
    </row>
    <row r="635" spans="1:32" s="1956" customFormat="1" x14ac:dyDescent="0.2">
      <c r="A635" s="2089">
        <v>2016332</v>
      </c>
      <c r="B635" s="1955"/>
      <c r="C635" s="1955" t="s">
        <v>1359</v>
      </c>
      <c r="D635" s="1956" t="s">
        <v>26</v>
      </c>
      <c r="E635" s="1956">
        <v>0</v>
      </c>
      <c r="F635" s="1956">
        <v>0</v>
      </c>
      <c r="G635" s="1956">
        <v>0</v>
      </c>
      <c r="H635" s="1956">
        <v>0</v>
      </c>
      <c r="I635" s="2012">
        <v>1</v>
      </c>
      <c r="J635" s="2012">
        <v>1</v>
      </c>
      <c r="K635" s="2150"/>
      <c r="L635" s="1996">
        <v>1435.24</v>
      </c>
      <c r="M635" s="1996"/>
      <c r="N635" s="1996">
        <f t="shared" si="166"/>
        <v>962.53</v>
      </c>
      <c r="O635" s="1996">
        <v>962.53</v>
      </c>
      <c r="P635" s="2076">
        <f t="shared" si="167"/>
        <v>1</v>
      </c>
      <c r="Q635" s="1996">
        <v>0</v>
      </c>
      <c r="R635" s="2076">
        <f t="shared" si="168"/>
        <v>0</v>
      </c>
      <c r="S635" s="2035">
        <f t="shared" si="169"/>
        <v>0</v>
      </c>
      <c r="T635" s="2036"/>
      <c r="U635" s="1996">
        <f t="shared" si="170"/>
        <v>0</v>
      </c>
      <c r="V635" s="1996">
        <f t="shared" si="171"/>
        <v>0</v>
      </c>
      <c r="W635" s="1996">
        <f t="shared" si="172"/>
        <v>1435.24</v>
      </c>
      <c r="X635" s="2000">
        <v>1435.24</v>
      </c>
      <c r="Y635" s="2013">
        <v>616352</v>
      </c>
      <c r="Z635" s="2002">
        <v>42608</v>
      </c>
      <c r="AA635" s="2069" t="s">
        <v>104</v>
      </c>
      <c r="AB635" s="2069"/>
      <c r="AC635" s="1996"/>
      <c r="AE635" s="2005"/>
      <c r="AF635" s="2070"/>
    </row>
    <row r="636" spans="1:32" s="1956" customFormat="1" x14ac:dyDescent="0.2">
      <c r="A636" s="2089" t="s">
        <v>2115</v>
      </c>
      <c r="B636" s="1955"/>
      <c r="C636" s="1955" t="s">
        <v>1360</v>
      </c>
      <c r="D636" s="1956" t="s">
        <v>308</v>
      </c>
      <c r="E636" s="1956">
        <v>0</v>
      </c>
      <c r="F636" s="1956">
        <v>3</v>
      </c>
      <c r="G636" s="1956">
        <v>5</v>
      </c>
      <c r="H636" s="1956">
        <v>0</v>
      </c>
      <c r="I636" s="2012">
        <v>1</v>
      </c>
      <c r="J636" s="2012">
        <v>1</v>
      </c>
      <c r="K636" s="2150"/>
      <c r="L636" s="1996">
        <v>808</v>
      </c>
      <c r="M636" s="1996"/>
      <c r="N636" s="1996">
        <f t="shared" si="166"/>
        <v>0</v>
      </c>
      <c r="O636" s="1996">
        <v>0</v>
      </c>
      <c r="P636" s="2076" t="str">
        <f t="shared" si="167"/>
        <v/>
      </c>
      <c r="Q636" s="1996">
        <v>0</v>
      </c>
      <c r="R636" s="2076" t="str">
        <f t="shared" si="168"/>
        <v/>
      </c>
      <c r="S636" s="2035">
        <f t="shared" si="169"/>
        <v>0</v>
      </c>
      <c r="T636" s="2036"/>
      <c r="U636" s="1996">
        <f t="shared" si="170"/>
        <v>0</v>
      </c>
      <c r="V636" s="1996">
        <f t="shared" si="171"/>
        <v>0</v>
      </c>
      <c r="W636" s="1996">
        <f t="shared" si="172"/>
        <v>808</v>
      </c>
      <c r="X636" s="2000">
        <v>808</v>
      </c>
      <c r="Y636" s="2013">
        <v>616327</v>
      </c>
      <c r="Z636" s="2002">
        <v>42569</v>
      </c>
      <c r="AA636" s="2069" t="s">
        <v>104</v>
      </c>
      <c r="AB636" s="2069"/>
      <c r="AC636" s="1996"/>
      <c r="AE636" s="2005"/>
      <c r="AF636" s="2070"/>
    </row>
    <row r="637" spans="1:32" s="1956" customFormat="1" x14ac:dyDescent="0.2">
      <c r="A637" s="2089">
        <v>2016334</v>
      </c>
      <c r="B637" s="1955"/>
      <c r="C637" s="1955" t="s">
        <v>1363</v>
      </c>
      <c r="D637" s="1956" t="s">
        <v>1364</v>
      </c>
      <c r="E637" s="1956">
        <v>1</v>
      </c>
      <c r="F637" s="1956">
        <v>12</v>
      </c>
      <c r="G637" s="1956">
        <v>7</v>
      </c>
      <c r="H637" s="1956">
        <v>1</v>
      </c>
      <c r="I637" s="2012">
        <v>1</v>
      </c>
      <c r="J637" s="2012">
        <v>1</v>
      </c>
      <c r="K637" s="2150"/>
      <c r="L637" s="1996">
        <v>2092.79</v>
      </c>
      <c r="M637" s="1996"/>
      <c r="N637" s="1996">
        <f t="shared" si="166"/>
        <v>1259.3200000000002</v>
      </c>
      <c r="O637" s="1996">
        <v>901.32</v>
      </c>
      <c r="P637" s="2076">
        <f t="shared" si="167"/>
        <v>0.71571959470190261</v>
      </c>
      <c r="Q637" s="1996">
        <v>358</v>
      </c>
      <c r="R637" s="2076">
        <f t="shared" si="168"/>
        <v>0.28428040529809734</v>
      </c>
      <c r="S637" s="2035">
        <f t="shared" si="169"/>
        <v>14.32</v>
      </c>
      <c r="T637" s="2036"/>
      <c r="U637" s="1996">
        <f t="shared" si="170"/>
        <v>0</v>
      </c>
      <c r="V637" s="1996">
        <f t="shared" si="171"/>
        <v>0</v>
      </c>
      <c r="W637" s="1996">
        <f t="shared" si="172"/>
        <v>2092.79</v>
      </c>
      <c r="X637" s="2000">
        <v>2092.79</v>
      </c>
      <c r="Y637" s="2013">
        <v>616384</v>
      </c>
      <c r="Z637" s="2002">
        <v>42621</v>
      </c>
      <c r="AA637" s="2069" t="s">
        <v>104</v>
      </c>
      <c r="AB637" s="2069"/>
      <c r="AC637" s="1996"/>
      <c r="AE637" s="2005"/>
      <c r="AF637" s="2070"/>
    </row>
    <row r="638" spans="1:32" s="1956" customFormat="1" x14ac:dyDescent="0.2">
      <c r="A638" s="2089">
        <v>2016335</v>
      </c>
      <c r="B638" s="1955"/>
      <c r="C638" s="1955" t="s">
        <v>1365</v>
      </c>
      <c r="D638" s="1956" t="s">
        <v>1364</v>
      </c>
      <c r="E638" s="1956">
        <v>1</v>
      </c>
      <c r="F638" s="1956">
        <v>10</v>
      </c>
      <c r="G638" s="1956">
        <v>7</v>
      </c>
      <c r="H638" s="1956">
        <v>1</v>
      </c>
      <c r="I638" s="2012">
        <v>1</v>
      </c>
      <c r="J638" s="2012">
        <v>1</v>
      </c>
      <c r="K638" s="2150"/>
      <c r="L638" s="1996">
        <v>1856.27</v>
      </c>
      <c r="M638" s="1996"/>
      <c r="N638" s="1996">
        <f t="shared" si="166"/>
        <v>1118.6500000000001</v>
      </c>
      <c r="O638" s="1996">
        <v>797.82</v>
      </c>
      <c r="P638" s="2076">
        <f t="shared" si="167"/>
        <v>0.71319894515710902</v>
      </c>
      <c r="Q638" s="1996">
        <v>320.83</v>
      </c>
      <c r="R638" s="2076">
        <f t="shared" si="168"/>
        <v>0.28680105484289092</v>
      </c>
      <c r="S638" s="2035">
        <f t="shared" si="169"/>
        <v>12.8332</v>
      </c>
      <c r="T638" s="2036"/>
      <c r="U638" s="1996">
        <f t="shared" si="170"/>
        <v>0</v>
      </c>
      <c r="V638" s="1996">
        <f t="shared" si="171"/>
        <v>0</v>
      </c>
      <c r="W638" s="1996">
        <f t="shared" si="172"/>
        <v>1856.27</v>
      </c>
      <c r="X638" s="2000">
        <v>1856.27</v>
      </c>
      <c r="Y638" s="2013">
        <v>616384</v>
      </c>
      <c r="Z638" s="2002">
        <v>42621</v>
      </c>
      <c r="AA638" s="2069" t="s">
        <v>104</v>
      </c>
      <c r="AB638" s="2069"/>
      <c r="AC638" s="1996"/>
      <c r="AE638" s="2005"/>
      <c r="AF638" s="2070"/>
    </row>
    <row r="639" spans="1:32" s="1956" customFormat="1" x14ac:dyDescent="0.2">
      <c r="A639" s="2089">
        <v>2016336</v>
      </c>
      <c r="B639" s="1955"/>
      <c r="C639" s="1955" t="s">
        <v>1366</v>
      </c>
      <c r="D639" s="1956" t="s">
        <v>1364</v>
      </c>
      <c r="E639" s="1956">
        <v>1</v>
      </c>
      <c r="F639" s="1956">
        <v>9</v>
      </c>
      <c r="G639" s="1956">
        <v>7</v>
      </c>
      <c r="H639" s="1956">
        <v>1</v>
      </c>
      <c r="I639" s="2012">
        <v>1</v>
      </c>
      <c r="J639" s="2012">
        <v>1</v>
      </c>
      <c r="K639" s="2150"/>
      <c r="L639" s="1996">
        <v>1821.48</v>
      </c>
      <c r="M639" s="1996"/>
      <c r="N639" s="1996">
        <f t="shared" si="166"/>
        <v>1091.2</v>
      </c>
      <c r="O639" s="1996">
        <v>777.45</v>
      </c>
      <c r="P639" s="2076">
        <f t="shared" si="167"/>
        <v>0.71247250733137835</v>
      </c>
      <c r="Q639" s="1996">
        <v>313.75</v>
      </c>
      <c r="R639" s="2076">
        <f t="shared" si="168"/>
        <v>0.28752749266862171</v>
      </c>
      <c r="S639" s="2035">
        <f t="shared" si="169"/>
        <v>12.55</v>
      </c>
      <c r="T639" s="2036"/>
      <c r="U639" s="1996">
        <f t="shared" si="170"/>
        <v>0</v>
      </c>
      <c r="V639" s="1996">
        <f t="shared" si="171"/>
        <v>0</v>
      </c>
      <c r="W639" s="1996">
        <f t="shared" si="172"/>
        <v>1821.48</v>
      </c>
      <c r="X639" s="2000">
        <v>1821.48</v>
      </c>
      <c r="Y639" s="2013">
        <v>616384</v>
      </c>
      <c r="Z639" s="2002">
        <v>42621</v>
      </c>
      <c r="AA639" s="2069" t="s">
        <v>104</v>
      </c>
      <c r="AB639" s="2069"/>
      <c r="AC639" s="1996"/>
      <c r="AE639" s="2005"/>
      <c r="AF639" s="2070"/>
    </row>
    <row r="640" spans="1:32" s="1956" customFormat="1" x14ac:dyDescent="0.2">
      <c r="A640" s="2089">
        <v>2016337</v>
      </c>
      <c r="B640" s="1955"/>
      <c r="C640" s="1955" t="s">
        <v>1368</v>
      </c>
      <c r="D640" s="1956" t="s">
        <v>1364</v>
      </c>
      <c r="E640" s="1956">
        <v>1</v>
      </c>
      <c r="F640" s="1956">
        <v>1</v>
      </c>
      <c r="G640" s="1956">
        <v>0</v>
      </c>
      <c r="H640" s="1956">
        <v>0</v>
      </c>
      <c r="I640" s="2012">
        <v>1</v>
      </c>
      <c r="J640" s="2012">
        <v>1</v>
      </c>
      <c r="K640" s="2150"/>
      <c r="L640" s="1996">
        <v>471.79</v>
      </c>
      <c r="M640" s="1996"/>
      <c r="N640" s="1996">
        <f t="shared" si="166"/>
        <v>425</v>
      </c>
      <c r="O640" s="1996">
        <v>400</v>
      </c>
      <c r="P640" s="2076">
        <f t="shared" si="167"/>
        <v>0.94117647058823528</v>
      </c>
      <c r="Q640" s="1996">
        <v>25</v>
      </c>
      <c r="R640" s="2076">
        <f t="shared" si="168"/>
        <v>5.8823529411764705E-2</v>
      </c>
      <c r="S640" s="2035">
        <f t="shared" si="169"/>
        <v>1</v>
      </c>
      <c r="T640" s="2036"/>
      <c r="U640" s="1996">
        <f t="shared" si="170"/>
        <v>0</v>
      </c>
      <c r="V640" s="1996">
        <f t="shared" si="171"/>
        <v>0</v>
      </c>
      <c r="W640" s="1996">
        <f t="shared" si="172"/>
        <v>471.79</v>
      </c>
      <c r="X640" s="2000">
        <v>121.79</v>
      </c>
      <c r="Y640" s="2013">
        <v>616384</v>
      </c>
      <c r="Z640" s="2002">
        <v>42621</v>
      </c>
      <c r="AA640" s="2069" t="s">
        <v>104</v>
      </c>
      <c r="AB640" s="2069"/>
      <c r="AC640" s="1996">
        <v>350</v>
      </c>
      <c r="AD640" s="1956">
        <v>616513</v>
      </c>
      <c r="AE640" s="2005">
        <v>42660</v>
      </c>
      <c r="AF640" s="2070" t="s">
        <v>104</v>
      </c>
    </row>
    <row r="641" spans="1:53" x14ac:dyDescent="0.2">
      <c r="A641" s="2089">
        <v>2016338</v>
      </c>
      <c r="C641" s="1955" t="s">
        <v>1373</v>
      </c>
      <c r="D641" s="1956" t="s">
        <v>318</v>
      </c>
      <c r="E641" s="1956">
        <v>1</v>
      </c>
      <c r="F641" s="1956">
        <v>10</v>
      </c>
      <c r="G641" s="1956">
        <v>5</v>
      </c>
      <c r="H641" s="1956">
        <v>7</v>
      </c>
      <c r="I641" s="2012">
        <v>1</v>
      </c>
      <c r="J641" s="2012">
        <v>1</v>
      </c>
      <c r="L641" s="1996">
        <v>4061.22</v>
      </c>
      <c r="N641" s="1996">
        <f t="shared" si="166"/>
        <v>2687.38</v>
      </c>
      <c r="O641" s="1996">
        <v>2122.38</v>
      </c>
      <c r="P641" s="2076">
        <f t="shared" si="167"/>
        <v>0.78975805431312285</v>
      </c>
      <c r="Q641" s="1996">
        <v>565</v>
      </c>
      <c r="R641" s="2076">
        <f t="shared" si="168"/>
        <v>0.21024194568687718</v>
      </c>
      <c r="S641" s="2035">
        <f t="shared" si="169"/>
        <v>22.6</v>
      </c>
      <c r="U641" s="1996">
        <f t="shared" si="170"/>
        <v>0</v>
      </c>
      <c r="V641" s="1996">
        <f t="shared" si="171"/>
        <v>0</v>
      </c>
      <c r="W641" s="1996">
        <f t="shared" si="172"/>
        <v>4061.22</v>
      </c>
      <c r="X641" s="2000">
        <v>4061.22</v>
      </c>
      <c r="Y641" s="2013">
        <v>616439</v>
      </c>
      <c r="Z641" s="2002">
        <v>42634</v>
      </c>
      <c r="AA641" s="2069" t="s">
        <v>104</v>
      </c>
      <c r="AB641" s="2069"/>
      <c r="AH641" s="2090"/>
      <c r="AK641" s="2092"/>
      <c r="AL641" s="2092"/>
    </row>
    <row r="642" spans="1:53" x14ac:dyDescent="0.2">
      <c r="A642" s="2089">
        <v>2016339</v>
      </c>
      <c r="C642" s="1955" t="s">
        <v>1376</v>
      </c>
      <c r="D642" s="1956" t="s">
        <v>353</v>
      </c>
      <c r="E642" s="1956">
        <v>0</v>
      </c>
      <c r="F642" s="1956">
        <v>1</v>
      </c>
      <c r="G642" s="1956">
        <v>0</v>
      </c>
      <c r="H642" s="1956">
        <v>3</v>
      </c>
      <c r="I642" s="2012">
        <v>1</v>
      </c>
      <c r="J642" s="2012">
        <v>1</v>
      </c>
      <c r="L642" s="1996">
        <v>898.81</v>
      </c>
      <c r="N642" s="1996">
        <f t="shared" si="166"/>
        <v>641</v>
      </c>
      <c r="O642" s="1996">
        <v>491</v>
      </c>
      <c r="P642" s="2076">
        <f t="shared" si="167"/>
        <v>0.765990639625585</v>
      </c>
      <c r="Q642" s="1996">
        <v>150</v>
      </c>
      <c r="R642" s="2076">
        <f t="shared" si="168"/>
        <v>0.23400936037441497</v>
      </c>
      <c r="S642" s="2035">
        <f t="shared" si="169"/>
        <v>6</v>
      </c>
      <c r="U642" s="1996">
        <f t="shared" si="170"/>
        <v>0</v>
      </c>
      <c r="V642" s="1996">
        <f t="shared" si="171"/>
        <v>0</v>
      </c>
      <c r="W642" s="1996">
        <f t="shared" si="172"/>
        <v>898.81</v>
      </c>
      <c r="X642" s="2000">
        <v>898.81</v>
      </c>
      <c r="Y642" s="2013">
        <v>616315</v>
      </c>
      <c r="Z642" s="2002">
        <v>42566</v>
      </c>
      <c r="AA642" s="2069" t="s">
        <v>104</v>
      </c>
      <c r="AB642" s="2069"/>
      <c r="AH642" s="2090"/>
      <c r="AK642" s="2092"/>
      <c r="AL642" s="2092"/>
    </row>
    <row r="643" spans="1:53" s="2091" customFormat="1" x14ac:dyDescent="0.2">
      <c r="A643" s="2089">
        <v>2016340</v>
      </c>
      <c r="B643" s="2166"/>
      <c r="C643" s="2166" t="s">
        <v>1378</v>
      </c>
      <c r="D643" s="2091" t="s">
        <v>353</v>
      </c>
      <c r="E643" s="2091">
        <v>0</v>
      </c>
      <c r="F643" s="2091">
        <v>0</v>
      </c>
      <c r="G643" s="2091">
        <v>0</v>
      </c>
      <c r="H643" s="2091">
        <v>0</v>
      </c>
      <c r="I643" s="2167">
        <v>1</v>
      </c>
      <c r="J643" s="2167">
        <v>1</v>
      </c>
      <c r="K643" s="2175"/>
      <c r="L643" s="2168">
        <v>315.10000000000002</v>
      </c>
      <c r="M643" s="2168"/>
      <c r="N643" s="2168">
        <f t="shared" ref="N643:N701" si="173">O643+Q643</f>
        <v>224.94</v>
      </c>
      <c r="O643" s="2168">
        <v>224.94</v>
      </c>
      <c r="P643" s="2169">
        <f t="shared" ref="P643:P701" si="174">IF(N643&lt;=0,"",O643/N643)</f>
        <v>1</v>
      </c>
      <c r="Q643" s="2168">
        <v>0</v>
      </c>
      <c r="R643" s="2169">
        <f t="shared" ref="R643:R701" si="175">IF(N643&lt;=0,"",Q643/N643)</f>
        <v>0</v>
      </c>
      <c r="S643" s="2170">
        <f t="shared" ref="S643:S701" si="176">Q643/$S$1</f>
        <v>0</v>
      </c>
      <c r="T643" s="2171"/>
      <c r="U643" s="2168">
        <f t="shared" ref="U643:U701" si="177">((1-I643)*O643)+((1-J643)*Q643)</f>
        <v>0</v>
      </c>
      <c r="V643" s="2168">
        <f t="shared" ref="V643:V701" si="178">L643-W643</f>
        <v>0</v>
      </c>
      <c r="W643" s="2168">
        <f t="shared" si="172"/>
        <v>315.10000000000002</v>
      </c>
      <c r="X643" s="2110">
        <v>315.10000000000002</v>
      </c>
      <c r="Y643" s="2086">
        <v>616374</v>
      </c>
      <c r="Z643" s="2172">
        <v>42608</v>
      </c>
      <c r="AA643" s="2173" t="s">
        <v>104</v>
      </c>
      <c r="AB643" s="2173"/>
      <c r="AC643" s="2168"/>
      <c r="AE643" s="2174"/>
      <c r="AF643" s="2073"/>
      <c r="AG643" s="2073"/>
      <c r="AH643" s="2090"/>
      <c r="AK643" s="2092"/>
      <c r="AL643" s="2092"/>
      <c r="AM643" s="2168"/>
      <c r="AP643" s="2073"/>
      <c r="AQ643" s="2073"/>
      <c r="AR643" s="2168"/>
      <c r="AU643" s="2073"/>
      <c r="AV643" s="2073"/>
      <c r="AW643" s="2168"/>
      <c r="AZ643" s="2073"/>
      <c r="BA643" s="2073"/>
    </row>
    <row r="644" spans="1:53" x14ac:dyDescent="0.2">
      <c r="A644" s="2089">
        <v>2016341</v>
      </c>
      <c r="C644" s="1955" t="s">
        <v>1380</v>
      </c>
      <c r="D644" s="1956" t="s">
        <v>26</v>
      </c>
      <c r="E644" s="1956">
        <v>0</v>
      </c>
      <c r="F644" s="1956">
        <v>1</v>
      </c>
      <c r="G644" s="1956">
        <v>0</v>
      </c>
      <c r="H644" s="1956">
        <v>2</v>
      </c>
      <c r="I644" s="2012">
        <v>1</v>
      </c>
      <c r="J644" s="2012">
        <v>1</v>
      </c>
      <c r="L644" s="1996">
        <v>677</v>
      </c>
      <c r="N644" s="1996">
        <f t="shared" si="173"/>
        <v>453.24</v>
      </c>
      <c r="O644" s="1996">
        <v>356.99</v>
      </c>
      <c r="P644" s="2076">
        <f t="shared" si="174"/>
        <v>0.78764010237401816</v>
      </c>
      <c r="Q644" s="1996">
        <v>96.25</v>
      </c>
      <c r="R644" s="2076">
        <f t="shared" si="175"/>
        <v>0.21235989762598181</v>
      </c>
      <c r="S644" s="2035">
        <f t="shared" si="176"/>
        <v>3.85</v>
      </c>
      <c r="U644" s="1996">
        <f t="shared" si="177"/>
        <v>0</v>
      </c>
      <c r="V644" s="1996">
        <f t="shared" si="178"/>
        <v>0</v>
      </c>
      <c r="W644" s="1996">
        <f t="shared" si="172"/>
        <v>677</v>
      </c>
      <c r="X644" s="2000">
        <v>677</v>
      </c>
      <c r="Y644" s="2013">
        <v>616297</v>
      </c>
      <c r="Z644" s="2002">
        <v>42563</v>
      </c>
      <c r="AA644" s="2069" t="s">
        <v>104</v>
      </c>
      <c r="AB644" s="2069"/>
      <c r="AH644" s="2090"/>
      <c r="AK644" s="2092"/>
      <c r="AL644" s="2092"/>
    </row>
    <row r="645" spans="1:53" x14ac:dyDescent="0.2">
      <c r="A645" s="2089" t="s">
        <v>1382</v>
      </c>
      <c r="C645" s="1955" t="s">
        <v>1383</v>
      </c>
      <c r="D645" s="1956" t="s">
        <v>26</v>
      </c>
      <c r="E645" s="1956">
        <v>0</v>
      </c>
      <c r="F645" s="1956">
        <v>0</v>
      </c>
      <c r="G645" s="1956">
        <v>0</v>
      </c>
      <c r="H645" s="1956">
        <v>0</v>
      </c>
      <c r="I645" s="2012">
        <v>1</v>
      </c>
      <c r="J645" s="2012">
        <v>1</v>
      </c>
      <c r="L645" s="1996">
        <v>45.56</v>
      </c>
      <c r="N645" s="1996">
        <f t="shared" si="173"/>
        <v>22.78</v>
      </c>
      <c r="O645" s="1996">
        <v>22.78</v>
      </c>
      <c r="P645" s="2076">
        <f t="shared" si="174"/>
        <v>1</v>
      </c>
      <c r="Q645" s="1996">
        <v>0</v>
      </c>
      <c r="R645" s="2076">
        <f t="shared" si="175"/>
        <v>0</v>
      </c>
      <c r="S645" s="2035">
        <f t="shared" si="176"/>
        <v>0</v>
      </c>
      <c r="U645" s="1996">
        <f t="shared" si="177"/>
        <v>0</v>
      </c>
      <c r="V645" s="1996">
        <f t="shared" si="178"/>
        <v>0</v>
      </c>
      <c r="W645" s="1996">
        <f t="shared" si="172"/>
        <v>45.56</v>
      </c>
      <c r="X645" s="2000">
        <v>45.56</v>
      </c>
      <c r="Y645" s="2013">
        <v>616350</v>
      </c>
      <c r="Z645" s="2002">
        <v>42608</v>
      </c>
      <c r="AA645" s="2069" t="s">
        <v>104</v>
      </c>
      <c r="AB645" s="2069"/>
      <c r="AH645" s="2090"/>
      <c r="AK645" s="2092"/>
      <c r="AL645" s="2092"/>
    </row>
    <row r="646" spans="1:53" x14ac:dyDescent="0.2">
      <c r="A646" s="2089" t="s">
        <v>1396</v>
      </c>
      <c r="C646" s="1955" t="s">
        <v>1397</v>
      </c>
      <c r="D646" s="1956" t="s">
        <v>26</v>
      </c>
      <c r="E646" s="1956">
        <v>0</v>
      </c>
      <c r="F646" s="1956">
        <v>0</v>
      </c>
      <c r="G646" s="1956">
        <v>0</v>
      </c>
      <c r="H646" s="1956">
        <v>0</v>
      </c>
      <c r="I646" s="2012">
        <v>1</v>
      </c>
      <c r="J646" s="2012">
        <v>1</v>
      </c>
      <c r="L646" s="1996">
        <v>19.14</v>
      </c>
      <c r="N646" s="1996">
        <f t="shared" si="173"/>
        <v>9.57</v>
      </c>
      <c r="O646" s="1996">
        <v>9.57</v>
      </c>
      <c r="P646" s="2076">
        <f t="shared" si="174"/>
        <v>1</v>
      </c>
      <c r="Q646" s="1996">
        <v>0</v>
      </c>
      <c r="R646" s="2076">
        <f t="shared" si="175"/>
        <v>0</v>
      </c>
      <c r="S646" s="2035">
        <f t="shared" si="176"/>
        <v>0</v>
      </c>
      <c r="U646" s="1996">
        <f t="shared" si="177"/>
        <v>0</v>
      </c>
      <c r="V646" s="1996">
        <f t="shared" si="178"/>
        <v>0</v>
      </c>
      <c r="W646" s="1996">
        <f t="shared" si="172"/>
        <v>19.14</v>
      </c>
      <c r="X646" s="2000">
        <v>19.14</v>
      </c>
      <c r="Y646" s="2013">
        <v>616350</v>
      </c>
      <c r="Z646" s="2002">
        <v>42608</v>
      </c>
      <c r="AA646" s="2069" t="s">
        <v>104</v>
      </c>
      <c r="AB646" s="2069"/>
      <c r="AH646" s="2090"/>
      <c r="AK646" s="2092"/>
      <c r="AL646" s="2092"/>
    </row>
    <row r="647" spans="1:53" x14ac:dyDescent="0.2">
      <c r="A647" s="2089">
        <v>2016344</v>
      </c>
      <c r="C647" s="1955" t="s">
        <v>1399</v>
      </c>
      <c r="D647" s="1956" t="s">
        <v>353</v>
      </c>
      <c r="E647" s="1956">
        <v>1</v>
      </c>
      <c r="F647" s="1956">
        <v>8</v>
      </c>
      <c r="G647" s="1956">
        <v>5</v>
      </c>
      <c r="H647" s="1956">
        <v>3</v>
      </c>
      <c r="I647" s="2012">
        <v>1</v>
      </c>
      <c r="J647" s="2012">
        <v>1</v>
      </c>
      <c r="L647" s="1996">
        <v>2456.3200000000002</v>
      </c>
      <c r="N647" s="1996">
        <f t="shared" si="173"/>
        <v>1794.77</v>
      </c>
      <c r="O647" s="1996">
        <v>1305.17</v>
      </c>
      <c r="P647" s="2076">
        <f t="shared" si="174"/>
        <v>0.72720738590460066</v>
      </c>
      <c r="Q647" s="1996">
        <v>489.6</v>
      </c>
      <c r="R647" s="2076">
        <f t="shared" si="175"/>
        <v>0.2727926140953994</v>
      </c>
      <c r="S647" s="2035">
        <f t="shared" si="176"/>
        <v>19.584</v>
      </c>
      <c r="U647" s="1996">
        <f t="shared" si="177"/>
        <v>0</v>
      </c>
      <c r="V647" s="1996">
        <f t="shared" si="178"/>
        <v>0</v>
      </c>
      <c r="W647" s="1996">
        <f t="shared" si="172"/>
        <v>2456.3200000000002</v>
      </c>
      <c r="X647" s="2000">
        <v>2456.3200000000002</v>
      </c>
      <c r="Y647" s="2013">
        <v>616415</v>
      </c>
      <c r="Z647" s="2002">
        <v>42627</v>
      </c>
      <c r="AA647" s="2069" t="s">
        <v>104</v>
      </c>
      <c r="AB647" s="2069"/>
      <c r="AH647" s="2090"/>
      <c r="AK647" s="2092"/>
      <c r="AL647" s="2092"/>
    </row>
    <row r="648" spans="1:53" x14ac:dyDescent="0.2">
      <c r="A648" s="2089">
        <v>2016345</v>
      </c>
      <c r="C648" s="1955" t="s">
        <v>1400</v>
      </c>
      <c r="D648" s="1956" t="s">
        <v>353</v>
      </c>
      <c r="E648" s="1956">
        <v>1</v>
      </c>
      <c r="F648" s="1956">
        <v>8</v>
      </c>
      <c r="G648" s="1956">
        <v>5</v>
      </c>
      <c r="H648" s="1956">
        <v>3</v>
      </c>
      <c r="I648" s="2012">
        <v>1</v>
      </c>
      <c r="J648" s="2012">
        <v>1</v>
      </c>
      <c r="L648" s="1996">
        <v>2473.64</v>
      </c>
      <c r="N648" s="1996">
        <f t="shared" si="173"/>
        <v>1817.5</v>
      </c>
      <c r="O648" s="1996">
        <v>1376.05</v>
      </c>
      <c r="P648" s="2076">
        <f t="shared" si="174"/>
        <v>0.75711141678129301</v>
      </c>
      <c r="Q648" s="1996">
        <v>441.45</v>
      </c>
      <c r="R648" s="2076">
        <f t="shared" si="175"/>
        <v>0.24288858321870702</v>
      </c>
      <c r="S648" s="2035">
        <f t="shared" si="176"/>
        <v>17.658000000000001</v>
      </c>
      <c r="U648" s="1996">
        <f t="shared" si="177"/>
        <v>0</v>
      </c>
      <c r="V648" s="1996">
        <f t="shared" si="178"/>
        <v>0</v>
      </c>
      <c r="W648" s="1996">
        <f t="shared" si="172"/>
        <v>2473.64</v>
      </c>
      <c r="X648" s="2000">
        <v>2473.64</v>
      </c>
      <c r="Y648" s="2013">
        <v>616416</v>
      </c>
      <c r="Z648" s="2002">
        <v>42627</v>
      </c>
      <c r="AA648" s="2069" t="s">
        <v>104</v>
      </c>
      <c r="AB648" s="2069"/>
      <c r="AH648" s="2090"/>
      <c r="AK648" s="2092"/>
      <c r="AL648" s="2092"/>
    </row>
    <row r="649" spans="1:53" x14ac:dyDescent="0.2">
      <c r="A649" s="2089">
        <v>2016346</v>
      </c>
      <c r="C649" s="1955" t="s">
        <v>1401</v>
      </c>
      <c r="D649" s="1956" t="s">
        <v>353</v>
      </c>
      <c r="E649" s="1956">
        <v>1</v>
      </c>
      <c r="F649" s="1956">
        <v>9</v>
      </c>
      <c r="G649" s="1956">
        <v>6</v>
      </c>
      <c r="H649" s="1956">
        <v>3</v>
      </c>
      <c r="I649" s="2012">
        <v>1</v>
      </c>
      <c r="J649" s="2012">
        <v>1</v>
      </c>
      <c r="L649" s="1996">
        <v>3735.32</v>
      </c>
      <c r="N649" s="1996">
        <f t="shared" si="173"/>
        <v>2712.71</v>
      </c>
      <c r="O649" s="1996">
        <v>2010.71</v>
      </c>
      <c r="P649" s="2076">
        <f t="shared" si="174"/>
        <v>0.74121819140269329</v>
      </c>
      <c r="Q649" s="1996">
        <v>702</v>
      </c>
      <c r="R649" s="2076">
        <f t="shared" si="175"/>
        <v>0.25878180859730676</v>
      </c>
      <c r="S649" s="2035">
        <f t="shared" si="176"/>
        <v>28.08</v>
      </c>
      <c r="U649" s="1996">
        <f t="shared" si="177"/>
        <v>0</v>
      </c>
      <c r="V649" s="1996">
        <f t="shared" si="178"/>
        <v>0</v>
      </c>
      <c r="W649" s="1996">
        <f t="shared" si="172"/>
        <v>3735.32</v>
      </c>
      <c r="X649" s="2000">
        <v>3735.32</v>
      </c>
      <c r="Y649" s="2013">
        <v>616417</v>
      </c>
      <c r="Z649" s="2002">
        <v>42627</v>
      </c>
      <c r="AA649" s="2069" t="s">
        <v>104</v>
      </c>
      <c r="AB649" s="2069"/>
      <c r="AH649" s="2090"/>
      <c r="AK649" s="2092"/>
      <c r="AL649" s="2092"/>
    </row>
    <row r="650" spans="1:53" x14ac:dyDescent="0.2">
      <c r="A650" s="2089">
        <v>2016347</v>
      </c>
      <c r="C650" s="1955" t="s">
        <v>1402</v>
      </c>
      <c r="D650" s="1956" t="s">
        <v>353</v>
      </c>
      <c r="E650" s="1956">
        <v>1</v>
      </c>
      <c r="F650" s="1956">
        <v>9</v>
      </c>
      <c r="G650" s="1956">
        <v>6</v>
      </c>
      <c r="H650" s="1956">
        <v>3</v>
      </c>
      <c r="I650" s="2012">
        <v>1</v>
      </c>
      <c r="J650" s="2012">
        <v>1</v>
      </c>
      <c r="L650" s="1996">
        <v>2715.02</v>
      </c>
      <c r="N650" s="1996">
        <f t="shared" si="173"/>
        <v>1980.98</v>
      </c>
      <c r="O650" s="1996">
        <v>1475.18</v>
      </c>
      <c r="P650" s="2076">
        <f t="shared" si="174"/>
        <v>0.74467182909469054</v>
      </c>
      <c r="Q650" s="1996">
        <v>505.8</v>
      </c>
      <c r="R650" s="2076">
        <f t="shared" si="175"/>
        <v>0.25532817090530951</v>
      </c>
      <c r="S650" s="2035">
        <f t="shared" si="176"/>
        <v>20.231999999999999</v>
      </c>
      <c r="U650" s="1996">
        <f t="shared" si="177"/>
        <v>0</v>
      </c>
      <c r="V650" s="1996">
        <f t="shared" si="178"/>
        <v>0</v>
      </c>
      <c r="W650" s="1996">
        <f t="shared" si="172"/>
        <v>2715.02</v>
      </c>
      <c r="X650" s="2000">
        <v>2715.02</v>
      </c>
      <c r="Y650" s="2013">
        <v>616418</v>
      </c>
      <c r="Z650" s="2002">
        <v>42627</v>
      </c>
      <c r="AA650" s="2069" t="s">
        <v>104</v>
      </c>
      <c r="AB650" s="2069"/>
      <c r="AH650" s="2090"/>
      <c r="AK650" s="2092"/>
      <c r="AL650" s="2092"/>
    </row>
    <row r="651" spans="1:53" x14ac:dyDescent="0.2">
      <c r="A651" s="2089">
        <v>2016348</v>
      </c>
      <c r="C651" s="1955" t="s">
        <v>1403</v>
      </c>
      <c r="D651" s="1956" t="s">
        <v>353</v>
      </c>
      <c r="E651" s="1956">
        <v>1</v>
      </c>
      <c r="F651" s="1956">
        <v>12</v>
      </c>
      <c r="G651" s="1956">
        <v>7</v>
      </c>
      <c r="H651" s="1956">
        <v>5</v>
      </c>
      <c r="I651" s="2012">
        <v>1</v>
      </c>
      <c r="J651" s="2012">
        <v>1</v>
      </c>
      <c r="L651" s="1996">
        <v>3718.43</v>
      </c>
      <c r="N651" s="1996">
        <f t="shared" si="173"/>
        <v>2733.65</v>
      </c>
      <c r="O651" s="1996">
        <v>2027.15</v>
      </c>
      <c r="P651" s="2076">
        <f t="shared" si="174"/>
        <v>0.74155433212005928</v>
      </c>
      <c r="Q651" s="1996">
        <v>706.5</v>
      </c>
      <c r="R651" s="2076">
        <f t="shared" si="175"/>
        <v>0.25844566787994072</v>
      </c>
      <c r="S651" s="2035">
        <f t="shared" si="176"/>
        <v>28.26</v>
      </c>
      <c r="U651" s="1996">
        <f t="shared" si="177"/>
        <v>0</v>
      </c>
      <c r="V651" s="1996">
        <f t="shared" si="178"/>
        <v>0</v>
      </c>
      <c r="W651" s="1996">
        <f t="shared" si="172"/>
        <v>3718.43</v>
      </c>
      <c r="X651" s="2000">
        <v>3718.43</v>
      </c>
      <c r="Y651" s="2013">
        <v>616412</v>
      </c>
      <c r="Z651" s="2002">
        <v>42627</v>
      </c>
      <c r="AA651" s="2069" t="s">
        <v>104</v>
      </c>
      <c r="AB651" s="2069"/>
      <c r="AH651" s="2090"/>
      <c r="AK651" s="2092"/>
      <c r="AL651" s="2092"/>
    </row>
    <row r="652" spans="1:53" x14ac:dyDescent="0.2">
      <c r="A652" s="2089">
        <v>2016349</v>
      </c>
      <c r="C652" s="1955" t="s">
        <v>1404</v>
      </c>
      <c r="D652" s="1956" t="s">
        <v>26</v>
      </c>
      <c r="E652" s="1956">
        <v>1</v>
      </c>
      <c r="F652" s="1956">
        <v>11</v>
      </c>
      <c r="G652" s="1956">
        <v>6</v>
      </c>
      <c r="H652" s="1956">
        <v>3</v>
      </c>
      <c r="I652" s="2012">
        <v>1</v>
      </c>
      <c r="J652" s="2012">
        <v>1</v>
      </c>
      <c r="K652" s="2150" t="s">
        <v>1089</v>
      </c>
      <c r="L652" s="1996">
        <v>4603</v>
      </c>
      <c r="N652" s="1996">
        <f t="shared" si="173"/>
        <v>2912.16</v>
      </c>
      <c r="O652" s="1996">
        <v>2462.16</v>
      </c>
      <c r="P652" s="2076">
        <f t="shared" si="174"/>
        <v>0.84547552332289433</v>
      </c>
      <c r="Q652" s="1996">
        <v>450</v>
      </c>
      <c r="R652" s="2076">
        <f t="shared" si="175"/>
        <v>0.15452447667710567</v>
      </c>
      <c r="S652" s="2035">
        <f t="shared" si="176"/>
        <v>18</v>
      </c>
      <c r="U652" s="1996">
        <f t="shared" si="177"/>
        <v>0</v>
      </c>
      <c r="V652" s="1996">
        <f t="shared" si="178"/>
        <v>0</v>
      </c>
      <c r="W652" s="1996">
        <f t="shared" si="172"/>
        <v>4603</v>
      </c>
      <c r="X652" s="2000">
        <v>4603</v>
      </c>
      <c r="Y652" s="2013">
        <v>616544</v>
      </c>
      <c r="Z652" s="2002">
        <v>42671</v>
      </c>
      <c r="AA652" s="2069" t="s">
        <v>104</v>
      </c>
      <c r="AB652" s="2069"/>
      <c r="AH652" s="2090"/>
      <c r="AK652" s="2092"/>
      <c r="AL652" s="2092"/>
    </row>
    <row r="653" spans="1:53" x14ac:dyDescent="0.2">
      <c r="A653" s="2089">
        <v>2016350</v>
      </c>
      <c r="C653" s="1955" t="s">
        <v>1405</v>
      </c>
      <c r="D653" s="1956" t="s">
        <v>26</v>
      </c>
      <c r="E653" s="1956">
        <v>1</v>
      </c>
      <c r="F653" s="1956">
        <v>11</v>
      </c>
      <c r="G653" s="1956">
        <v>6</v>
      </c>
      <c r="H653" s="1956">
        <v>3</v>
      </c>
      <c r="I653" s="2012">
        <v>1</v>
      </c>
      <c r="J653" s="2012">
        <v>1</v>
      </c>
      <c r="K653" s="2150" t="s">
        <v>1089</v>
      </c>
      <c r="L653" s="1996">
        <v>4355</v>
      </c>
      <c r="N653" s="1996">
        <f t="shared" si="173"/>
        <v>2706.62</v>
      </c>
      <c r="O653" s="1996">
        <v>2261.62</v>
      </c>
      <c r="P653" s="2076">
        <f t="shared" si="174"/>
        <v>0.83558829832041437</v>
      </c>
      <c r="Q653" s="1996">
        <v>445</v>
      </c>
      <c r="R653" s="2076">
        <f t="shared" si="175"/>
        <v>0.1644117016795856</v>
      </c>
      <c r="S653" s="2035">
        <f t="shared" si="176"/>
        <v>17.8</v>
      </c>
      <c r="U653" s="1996">
        <f t="shared" si="177"/>
        <v>0</v>
      </c>
      <c r="V653" s="1996">
        <f t="shared" si="178"/>
        <v>0</v>
      </c>
      <c r="W653" s="1996">
        <f t="shared" si="172"/>
        <v>4355</v>
      </c>
      <c r="X653" s="2000">
        <v>4355</v>
      </c>
      <c r="Y653" s="2013">
        <v>616353</v>
      </c>
      <c r="Z653" s="2002">
        <v>42608</v>
      </c>
      <c r="AA653" s="2069" t="s">
        <v>104</v>
      </c>
      <c r="AB653" s="2069"/>
      <c r="AH653" s="2090"/>
      <c r="AK653" s="2092"/>
      <c r="AL653" s="2092"/>
    </row>
    <row r="654" spans="1:53" x14ac:dyDescent="0.2">
      <c r="A654" s="2089">
        <v>2016351</v>
      </c>
      <c r="C654" s="1955" t="s">
        <v>1406</v>
      </c>
      <c r="D654" s="1956" t="s">
        <v>26</v>
      </c>
      <c r="E654" s="1956">
        <v>1</v>
      </c>
      <c r="F654" s="1956">
        <v>13</v>
      </c>
      <c r="G654" s="1956">
        <v>6</v>
      </c>
      <c r="H654" s="1956">
        <v>4</v>
      </c>
      <c r="I654" s="2012">
        <v>1</v>
      </c>
      <c r="J654" s="2012">
        <v>1</v>
      </c>
      <c r="L654" s="1996">
        <v>3818</v>
      </c>
      <c r="N654" s="1996">
        <f t="shared" si="173"/>
        <v>2659.16</v>
      </c>
      <c r="O654" s="1996">
        <v>2119.16</v>
      </c>
      <c r="P654" s="2076">
        <f t="shared" si="174"/>
        <v>0.79692835331458056</v>
      </c>
      <c r="Q654" s="1996">
        <v>540</v>
      </c>
      <c r="R654" s="2076">
        <f t="shared" si="175"/>
        <v>0.20307164668541947</v>
      </c>
      <c r="S654" s="2035">
        <f t="shared" si="176"/>
        <v>21.6</v>
      </c>
      <c r="U654" s="1996">
        <f t="shared" si="177"/>
        <v>0</v>
      </c>
      <c r="V654" s="1996">
        <f t="shared" si="178"/>
        <v>0</v>
      </c>
      <c r="W654" s="1996">
        <f t="shared" si="172"/>
        <v>3818</v>
      </c>
      <c r="X654" s="2000">
        <v>3818</v>
      </c>
      <c r="Y654" s="2013">
        <v>616354</v>
      </c>
      <c r="Z654" s="2002">
        <v>42608</v>
      </c>
      <c r="AA654" s="2069" t="s">
        <v>104</v>
      </c>
      <c r="AB654" s="2069"/>
      <c r="AH654" s="2090"/>
      <c r="AK654" s="2092"/>
      <c r="AL654" s="2092"/>
    </row>
    <row r="655" spans="1:53" x14ac:dyDescent="0.2">
      <c r="A655" s="2089">
        <v>2016352</v>
      </c>
      <c r="B655" s="2166"/>
      <c r="C655" s="2166" t="s">
        <v>1620</v>
      </c>
      <c r="D655" s="1956" t="s">
        <v>26</v>
      </c>
      <c r="E655" s="1956">
        <v>1</v>
      </c>
      <c r="F655" s="1956">
        <v>12</v>
      </c>
      <c r="G655" s="1956">
        <v>6</v>
      </c>
      <c r="H655" s="1956">
        <v>3</v>
      </c>
      <c r="I655" s="2012">
        <v>1</v>
      </c>
      <c r="J655" s="2012">
        <v>1</v>
      </c>
      <c r="K655" s="2150" t="s">
        <v>1101</v>
      </c>
      <c r="L655" s="1996">
        <v>3218</v>
      </c>
      <c r="M655" s="1996">
        <v>3226.58</v>
      </c>
      <c r="N655" s="1996">
        <f t="shared" si="173"/>
        <v>2189.73</v>
      </c>
      <c r="O655" s="1996">
        <v>1737.48</v>
      </c>
      <c r="P655" s="2076">
        <f t="shared" si="174"/>
        <v>0.79346768779712562</v>
      </c>
      <c r="Q655" s="1996">
        <v>452.25</v>
      </c>
      <c r="R655" s="2076">
        <f t="shared" si="175"/>
        <v>0.20653231220287432</v>
      </c>
      <c r="S655" s="2035">
        <f t="shared" si="176"/>
        <v>18.09</v>
      </c>
      <c r="U655" s="1996">
        <f t="shared" si="177"/>
        <v>0</v>
      </c>
      <c r="V655" s="1996">
        <f t="shared" si="178"/>
        <v>0</v>
      </c>
      <c r="W655" s="1996">
        <f t="shared" si="172"/>
        <v>3218</v>
      </c>
      <c r="X655" s="2000">
        <v>3218</v>
      </c>
      <c r="Y655" s="2013">
        <v>616421</v>
      </c>
      <c r="Z655" s="2002">
        <v>42634</v>
      </c>
      <c r="AA655" s="2069" t="s">
        <v>104</v>
      </c>
      <c r="AB655" s="2069"/>
      <c r="AH655" s="2090"/>
      <c r="AK655" s="2092"/>
      <c r="AL655" s="2092"/>
    </row>
    <row r="656" spans="1:53" x14ac:dyDescent="0.2">
      <c r="A656" s="2089">
        <v>2016353</v>
      </c>
      <c r="C656" s="1955" t="s">
        <v>1408</v>
      </c>
      <c r="D656" s="1956" t="s">
        <v>26</v>
      </c>
      <c r="E656" s="1956">
        <v>0</v>
      </c>
      <c r="F656" s="1956">
        <v>6</v>
      </c>
      <c r="G656" s="1956">
        <v>0</v>
      </c>
      <c r="H656" s="1956">
        <v>6</v>
      </c>
      <c r="I656" s="2012">
        <v>1</v>
      </c>
      <c r="J656" s="2012">
        <v>1</v>
      </c>
      <c r="L656" s="1996">
        <v>4074</v>
      </c>
      <c r="N656" s="1996">
        <f t="shared" si="173"/>
        <v>2393.73</v>
      </c>
      <c r="O656" s="1996">
        <v>1893.73</v>
      </c>
      <c r="P656" s="2076">
        <f t="shared" si="174"/>
        <v>0.79112097020131766</v>
      </c>
      <c r="Q656" s="1996">
        <v>500</v>
      </c>
      <c r="R656" s="2076">
        <f t="shared" si="175"/>
        <v>0.20887902979868239</v>
      </c>
      <c r="S656" s="2035">
        <f t="shared" si="176"/>
        <v>20</v>
      </c>
      <c r="U656" s="1996">
        <f t="shared" si="177"/>
        <v>0</v>
      </c>
      <c r="V656" s="1996">
        <f t="shared" si="178"/>
        <v>0</v>
      </c>
      <c r="W656" s="1996">
        <f t="shared" si="172"/>
        <v>4074</v>
      </c>
      <c r="X656" s="2000">
        <v>4074</v>
      </c>
      <c r="Y656" s="2013">
        <v>616306</v>
      </c>
      <c r="Z656" s="2002">
        <v>42566</v>
      </c>
      <c r="AA656" s="2069" t="s">
        <v>104</v>
      </c>
      <c r="AB656" s="2069"/>
      <c r="AH656" s="2090"/>
      <c r="AK656" s="2092"/>
      <c r="AL656" s="2092"/>
    </row>
    <row r="657" spans="1:28" s="1956" customFormat="1" x14ac:dyDescent="0.2">
      <c r="A657" s="2089">
        <v>2016354</v>
      </c>
      <c r="B657" s="1955"/>
      <c r="C657" s="1955">
        <v>547416</v>
      </c>
      <c r="D657" s="1956" t="s">
        <v>26</v>
      </c>
      <c r="E657" s="1956">
        <v>1</v>
      </c>
      <c r="F657" s="1956">
        <v>8</v>
      </c>
      <c r="G657" s="1956">
        <v>5</v>
      </c>
      <c r="H657" s="1956">
        <v>3</v>
      </c>
      <c r="I657" s="2012">
        <v>1</v>
      </c>
      <c r="J657" s="2012">
        <v>1</v>
      </c>
      <c r="K657" s="2150" t="s">
        <v>1101</v>
      </c>
      <c r="L657" s="1996">
        <v>3444</v>
      </c>
      <c r="M657" s="1996">
        <v>3316.82</v>
      </c>
      <c r="N657" s="1996">
        <f t="shared" si="173"/>
        <v>2242.3599999999997</v>
      </c>
      <c r="O657" s="1996">
        <v>1772.11</v>
      </c>
      <c r="P657" s="2076">
        <f t="shared" si="174"/>
        <v>0.7902879109509624</v>
      </c>
      <c r="Q657" s="1996">
        <v>470.25</v>
      </c>
      <c r="R657" s="2076">
        <f t="shared" si="175"/>
        <v>0.20971208904903765</v>
      </c>
      <c r="S657" s="2035">
        <f t="shared" si="176"/>
        <v>18.809999999999999</v>
      </c>
      <c r="T657" s="2036"/>
      <c r="U657" s="1996">
        <f t="shared" si="177"/>
        <v>0</v>
      </c>
      <c r="V657" s="1996">
        <f t="shared" si="178"/>
        <v>0</v>
      </c>
      <c r="W657" s="1996">
        <f t="shared" si="172"/>
        <v>3444</v>
      </c>
      <c r="X657" s="2000">
        <v>3444</v>
      </c>
      <c r="Y657" s="2013">
        <v>616334</v>
      </c>
      <c r="Z657" s="2002">
        <v>42573</v>
      </c>
      <c r="AA657" s="2069" t="s">
        <v>104</v>
      </c>
      <c r="AB657" s="2086"/>
    </row>
    <row r="658" spans="1:28" s="1956" customFormat="1" x14ac:dyDescent="0.2">
      <c r="A658" s="2089">
        <v>2016355</v>
      </c>
      <c r="B658" s="1955"/>
      <c r="C658" s="1955">
        <v>570516</v>
      </c>
      <c r="D658" s="1956" t="s">
        <v>26</v>
      </c>
      <c r="E658" s="1956">
        <v>0</v>
      </c>
      <c r="F658" s="1956">
        <v>1</v>
      </c>
      <c r="G658" s="1956">
        <v>1</v>
      </c>
      <c r="H658" s="1956">
        <v>0</v>
      </c>
      <c r="I658" s="2012">
        <v>1</v>
      </c>
      <c r="J658" s="2012">
        <v>1</v>
      </c>
      <c r="K658" s="2150" t="s">
        <v>1101</v>
      </c>
      <c r="L658" s="1996">
        <v>170</v>
      </c>
      <c r="M658" s="1996">
        <v>192.66</v>
      </c>
      <c r="N658" s="1996">
        <f t="shared" si="173"/>
        <v>131.34</v>
      </c>
      <c r="O658" s="1996">
        <v>97.14</v>
      </c>
      <c r="P658" s="2076">
        <f t="shared" si="174"/>
        <v>0.73960712654179994</v>
      </c>
      <c r="Q658" s="1996">
        <v>34.200000000000003</v>
      </c>
      <c r="R658" s="2076">
        <f t="shared" si="175"/>
        <v>0.26039287345820011</v>
      </c>
      <c r="S658" s="2035">
        <f t="shared" si="176"/>
        <v>1.3680000000000001</v>
      </c>
      <c r="T658" s="2036"/>
      <c r="U658" s="1996">
        <f t="shared" si="177"/>
        <v>0</v>
      </c>
      <c r="V658" s="1996">
        <f t="shared" si="178"/>
        <v>0</v>
      </c>
      <c r="W658" s="1996">
        <f t="shared" si="172"/>
        <v>170</v>
      </c>
      <c r="X658" s="2000">
        <v>170</v>
      </c>
      <c r="Y658" s="2013">
        <v>616335</v>
      </c>
      <c r="Z658" s="2002">
        <v>42573</v>
      </c>
      <c r="AA658" s="2069" t="s">
        <v>104</v>
      </c>
      <c r="AB658" s="2086"/>
    </row>
    <row r="659" spans="1:28" s="1956" customFormat="1" x14ac:dyDescent="0.2">
      <c r="A659" s="2089">
        <v>2016356</v>
      </c>
      <c r="B659" s="1955"/>
      <c r="C659" s="1955">
        <v>545216</v>
      </c>
      <c r="D659" s="1956" t="s">
        <v>26</v>
      </c>
      <c r="E659" s="1956">
        <v>1</v>
      </c>
      <c r="F659" s="1956">
        <v>9</v>
      </c>
      <c r="G659" s="1956">
        <v>5</v>
      </c>
      <c r="H659" s="1956">
        <v>3</v>
      </c>
      <c r="I659" s="2012">
        <v>1</v>
      </c>
      <c r="J659" s="2012">
        <v>1</v>
      </c>
      <c r="K659" s="2150"/>
      <c r="L659" s="1996">
        <v>2638</v>
      </c>
      <c r="M659" s="1996">
        <v>2645.92</v>
      </c>
      <c r="N659" s="1996">
        <f t="shared" si="173"/>
        <v>1783.57</v>
      </c>
      <c r="O659" s="1996">
        <v>1380.82</v>
      </c>
      <c r="P659" s="2076">
        <f t="shared" si="174"/>
        <v>0.77418884596623627</v>
      </c>
      <c r="Q659" s="1996">
        <v>402.75</v>
      </c>
      <c r="R659" s="2076">
        <f t="shared" si="175"/>
        <v>0.22581115403376376</v>
      </c>
      <c r="S659" s="2035">
        <f t="shared" si="176"/>
        <v>16.11</v>
      </c>
      <c r="T659" s="2036"/>
      <c r="U659" s="1996">
        <f t="shared" si="177"/>
        <v>0</v>
      </c>
      <c r="V659" s="1996">
        <f t="shared" si="178"/>
        <v>0</v>
      </c>
      <c r="W659" s="1996">
        <f t="shared" si="172"/>
        <v>2638</v>
      </c>
      <c r="X659" s="2000">
        <v>2638</v>
      </c>
      <c r="Y659" s="2013">
        <v>616336</v>
      </c>
      <c r="Z659" s="2002">
        <v>42573</v>
      </c>
      <c r="AA659" s="2069" t="s">
        <v>104</v>
      </c>
      <c r="AB659" s="2086"/>
    </row>
    <row r="660" spans="1:28" s="1956" customFormat="1" x14ac:dyDescent="0.2">
      <c r="A660" s="2089" t="s">
        <v>1470</v>
      </c>
      <c r="B660" s="1955"/>
      <c r="C660" s="1955" t="s">
        <v>1412</v>
      </c>
      <c r="D660" s="1956" t="s">
        <v>26</v>
      </c>
      <c r="E660" s="1956">
        <v>1</v>
      </c>
      <c r="F660" s="1956">
        <v>8</v>
      </c>
      <c r="G660" s="1956">
        <v>4</v>
      </c>
      <c r="H660" s="1956">
        <v>3</v>
      </c>
      <c r="I660" s="2012">
        <v>1</v>
      </c>
      <c r="J660" s="2012">
        <v>1</v>
      </c>
      <c r="K660" s="2150" t="s">
        <v>1089</v>
      </c>
      <c r="L660" s="1996">
        <v>5046.84</v>
      </c>
      <c r="M660" s="1996">
        <v>5046.84</v>
      </c>
      <c r="N660" s="1996">
        <f>O660+Q660</f>
        <v>3111.58</v>
      </c>
      <c r="O660" s="1996">
        <v>2577.4299999999998</v>
      </c>
      <c r="P660" s="2076">
        <f>IF(N660&lt;=0,"",O660/N660)</f>
        <v>0.82833480096928247</v>
      </c>
      <c r="Q660" s="1996">
        <v>534.15</v>
      </c>
      <c r="R660" s="2076">
        <f>IF(N660&lt;=0,"",Q660/N660)</f>
        <v>0.1716651990307175</v>
      </c>
      <c r="S660" s="2035">
        <f>Q660/$S$1</f>
        <v>21.366</v>
      </c>
      <c r="T660" s="2036"/>
      <c r="U660" s="1996">
        <f t="shared" si="177"/>
        <v>0</v>
      </c>
      <c r="V660" s="1996">
        <f t="shared" si="178"/>
        <v>0</v>
      </c>
      <c r="W660" s="1996">
        <f t="shared" si="172"/>
        <v>5046.84</v>
      </c>
      <c r="X660" s="2000">
        <v>5046.84</v>
      </c>
      <c r="Y660" s="2013">
        <v>616337</v>
      </c>
      <c r="Z660" s="2002">
        <v>42573</v>
      </c>
      <c r="AA660" s="2069" t="s">
        <v>104</v>
      </c>
      <c r="AB660" s="2086"/>
    </row>
    <row r="661" spans="1:28" s="1956" customFormat="1" x14ac:dyDescent="0.2">
      <c r="A661" s="2089">
        <v>2016358</v>
      </c>
      <c r="B661" s="1955"/>
      <c r="C661" s="1955" t="s">
        <v>1415</v>
      </c>
      <c r="D661" s="1956" t="s">
        <v>1338</v>
      </c>
      <c r="E661" s="1956">
        <v>1</v>
      </c>
      <c r="F661" s="1956">
        <v>7</v>
      </c>
      <c r="G661" s="1956">
        <v>5</v>
      </c>
      <c r="H661" s="1956">
        <v>2</v>
      </c>
      <c r="I661" s="2012">
        <v>1</v>
      </c>
      <c r="J661" s="2012">
        <v>1</v>
      </c>
      <c r="K661" s="2150"/>
      <c r="L661" s="1996">
        <v>1688.68</v>
      </c>
      <c r="M661" s="1996"/>
      <c r="N661" s="1996">
        <f t="shared" si="173"/>
        <v>912.33999999999992</v>
      </c>
      <c r="O661" s="1996">
        <v>669.42</v>
      </c>
      <c r="P661" s="2076">
        <f t="shared" si="174"/>
        <v>0.73373961461735759</v>
      </c>
      <c r="Q661" s="1996">
        <v>242.92</v>
      </c>
      <c r="R661" s="2076">
        <f t="shared" si="175"/>
        <v>0.26626038538264246</v>
      </c>
      <c r="S661" s="2035">
        <f t="shared" si="176"/>
        <v>9.7167999999999992</v>
      </c>
      <c r="T661" s="2036"/>
      <c r="U661" s="1996">
        <f t="shared" si="177"/>
        <v>0</v>
      </c>
      <c r="V661" s="1996">
        <f t="shared" si="178"/>
        <v>0</v>
      </c>
      <c r="W661" s="1996">
        <f t="shared" si="172"/>
        <v>1688.68</v>
      </c>
      <c r="X661" s="2000">
        <v>1688.68</v>
      </c>
      <c r="Y661" s="2013">
        <v>616367</v>
      </c>
      <c r="Z661" s="2002">
        <v>42608</v>
      </c>
      <c r="AA661" s="2069" t="s">
        <v>104</v>
      </c>
      <c r="AB661" s="2086"/>
    </row>
    <row r="662" spans="1:28" s="1956" customFormat="1" x14ac:dyDescent="0.2">
      <c r="A662" s="2089">
        <v>2016359</v>
      </c>
      <c r="B662" s="1955"/>
      <c r="C662" s="2180" t="s">
        <v>1416</v>
      </c>
      <c r="D662" s="1956" t="s">
        <v>1338</v>
      </c>
      <c r="E662" s="1956">
        <v>1</v>
      </c>
      <c r="F662" s="1956">
        <v>8</v>
      </c>
      <c r="G662" s="1956">
        <v>5</v>
      </c>
      <c r="H662" s="1956">
        <v>0</v>
      </c>
      <c r="I662" s="2012">
        <v>1</v>
      </c>
      <c r="J662" s="2012">
        <v>1</v>
      </c>
      <c r="K662" s="2150"/>
      <c r="L662" s="1996">
        <v>1205.29</v>
      </c>
      <c r="M662" s="1996"/>
      <c r="N662" s="1996">
        <f t="shared" si="173"/>
        <v>737.69</v>
      </c>
      <c r="O662" s="1996">
        <v>544.72</v>
      </c>
      <c r="P662" s="2076">
        <f t="shared" si="174"/>
        <v>0.73841315457712586</v>
      </c>
      <c r="Q662" s="1996">
        <v>192.97</v>
      </c>
      <c r="R662" s="2076">
        <f t="shared" si="175"/>
        <v>0.26158684542287408</v>
      </c>
      <c r="S662" s="2035">
        <f t="shared" si="176"/>
        <v>7.7187999999999999</v>
      </c>
      <c r="T662" s="2036"/>
      <c r="U662" s="1996">
        <f t="shared" si="177"/>
        <v>0</v>
      </c>
      <c r="V662" s="1996">
        <f t="shared" si="178"/>
        <v>0</v>
      </c>
      <c r="W662" s="1996">
        <f t="shared" si="172"/>
        <v>1205.29</v>
      </c>
      <c r="X662" s="2000">
        <v>1205.29</v>
      </c>
      <c r="Y662" s="2013">
        <v>616368</v>
      </c>
      <c r="Z662" s="2002">
        <v>42608</v>
      </c>
      <c r="AA662" s="2069" t="s">
        <v>104</v>
      </c>
      <c r="AB662" s="2086"/>
    </row>
    <row r="663" spans="1:28" s="1956" customFormat="1" x14ac:dyDescent="0.2">
      <c r="A663" s="2089">
        <v>2016360</v>
      </c>
      <c r="B663" s="1955"/>
      <c r="C663" s="2180" t="s">
        <v>1417</v>
      </c>
      <c r="D663" s="1956" t="s">
        <v>1338</v>
      </c>
      <c r="E663" s="1956">
        <v>1</v>
      </c>
      <c r="F663" s="1956">
        <v>3</v>
      </c>
      <c r="G663" s="1956">
        <v>4</v>
      </c>
      <c r="H663" s="1956">
        <v>0</v>
      </c>
      <c r="I663" s="2012">
        <v>1</v>
      </c>
      <c r="J663" s="2012">
        <v>1</v>
      </c>
      <c r="K663" s="2150"/>
      <c r="L663" s="1996">
        <v>568.74</v>
      </c>
      <c r="M663" s="1996"/>
      <c r="N663" s="1996">
        <f t="shared" si="173"/>
        <v>399</v>
      </c>
      <c r="O663" s="1996">
        <v>274</v>
      </c>
      <c r="P663" s="2076">
        <f t="shared" si="174"/>
        <v>0.68671679197994984</v>
      </c>
      <c r="Q663" s="1996">
        <v>125</v>
      </c>
      <c r="R663" s="2076">
        <f t="shared" si="175"/>
        <v>0.31328320802005011</v>
      </c>
      <c r="S663" s="2035">
        <f t="shared" si="176"/>
        <v>5</v>
      </c>
      <c r="T663" s="2036"/>
      <c r="U663" s="1996">
        <f t="shared" si="177"/>
        <v>0</v>
      </c>
      <c r="V663" s="1996">
        <f t="shared" si="178"/>
        <v>0</v>
      </c>
      <c r="W663" s="1996">
        <f t="shared" si="172"/>
        <v>568.74</v>
      </c>
      <c r="X663" s="2000">
        <v>568.74</v>
      </c>
      <c r="Y663" s="2013">
        <v>616369</v>
      </c>
      <c r="Z663" s="2002">
        <v>42608</v>
      </c>
      <c r="AA663" s="2069" t="s">
        <v>104</v>
      </c>
      <c r="AB663" s="2086"/>
    </row>
    <row r="664" spans="1:28" s="1956" customFormat="1" x14ac:dyDescent="0.2">
      <c r="A664" s="2089">
        <v>2016361</v>
      </c>
      <c r="B664" s="1955"/>
      <c r="C664" s="2180" t="s">
        <v>1418</v>
      </c>
      <c r="D664" s="1956" t="s">
        <v>1338</v>
      </c>
      <c r="E664" s="1956">
        <v>1</v>
      </c>
      <c r="F664" s="1956">
        <v>7</v>
      </c>
      <c r="G664" s="1956">
        <v>3</v>
      </c>
      <c r="H664" s="1956">
        <v>1</v>
      </c>
      <c r="I664" s="2012">
        <v>1</v>
      </c>
      <c r="J664" s="2012">
        <v>1</v>
      </c>
      <c r="K664" s="2150"/>
      <c r="L664" s="1996">
        <v>1295.6600000000001</v>
      </c>
      <c r="M664" s="1996"/>
      <c r="N664" s="1996">
        <f t="shared" si="173"/>
        <v>781.92</v>
      </c>
      <c r="O664" s="1996">
        <v>583.41</v>
      </c>
      <c r="P664" s="2076">
        <f t="shared" si="174"/>
        <v>0.74612492326580726</v>
      </c>
      <c r="Q664" s="1996">
        <v>198.51</v>
      </c>
      <c r="R664" s="2076">
        <f t="shared" si="175"/>
        <v>0.25387507673419274</v>
      </c>
      <c r="S664" s="2035">
        <f t="shared" si="176"/>
        <v>7.9403999999999995</v>
      </c>
      <c r="T664" s="2036"/>
      <c r="U664" s="1996">
        <f t="shared" si="177"/>
        <v>0</v>
      </c>
      <c r="V664" s="1996">
        <f t="shared" si="178"/>
        <v>0</v>
      </c>
      <c r="W664" s="1996">
        <f t="shared" si="172"/>
        <v>1295.6600000000001</v>
      </c>
      <c r="X664" s="2000">
        <v>1295.6600000000001</v>
      </c>
      <c r="Y664" s="2013">
        <v>616370</v>
      </c>
      <c r="Z664" s="2002">
        <v>42608</v>
      </c>
      <c r="AA664" s="2069" t="s">
        <v>104</v>
      </c>
      <c r="AB664" s="2086"/>
    </row>
    <row r="665" spans="1:28" s="1956" customFormat="1" x14ac:dyDescent="0.2">
      <c r="A665" s="2089" t="s">
        <v>1421</v>
      </c>
      <c r="B665" s="1955"/>
      <c r="C665" s="2180" t="s">
        <v>1230</v>
      </c>
      <c r="D665" s="1956" t="s">
        <v>26</v>
      </c>
      <c r="E665" s="1956">
        <v>0</v>
      </c>
      <c r="F665" s="1956">
        <v>0</v>
      </c>
      <c r="G665" s="1956">
        <v>0</v>
      </c>
      <c r="H665" s="1956">
        <v>0</v>
      </c>
      <c r="I665" s="2012">
        <v>1</v>
      </c>
      <c r="J665" s="2012">
        <v>1</v>
      </c>
      <c r="K665" s="2150"/>
      <c r="L665" s="1996">
        <v>98.3</v>
      </c>
      <c r="M665" s="1996"/>
      <c r="N665" s="1996">
        <f t="shared" si="173"/>
        <v>49.15</v>
      </c>
      <c r="O665" s="1996">
        <v>49.15</v>
      </c>
      <c r="P665" s="2076">
        <f t="shared" si="174"/>
        <v>1</v>
      </c>
      <c r="Q665" s="1996">
        <v>0</v>
      </c>
      <c r="R665" s="2076">
        <f t="shared" si="175"/>
        <v>0</v>
      </c>
      <c r="S665" s="2035">
        <f t="shared" si="176"/>
        <v>0</v>
      </c>
      <c r="T665" s="2036"/>
      <c r="U665" s="1996">
        <f t="shared" si="177"/>
        <v>0</v>
      </c>
      <c r="V665" s="1996">
        <f t="shared" si="178"/>
        <v>0</v>
      </c>
      <c r="W665" s="1996">
        <f t="shared" si="172"/>
        <v>98.3</v>
      </c>
      <c r="X665" s="2000">
        <v>98.3</v>
      </c>
      <c r="Y665" s="2013">
        <v>616350</v>
      </c>
      <c r="Z665" s="2002">
        <v>42608</v>
      </c>
      <c r="AA665" s="2069" t="s">
        <v>104</v>
      </c>
      <c r="AB665" s="2086"/>
    </row>
    <row r="666" spans="1:28" s="1956" customFormat="1" x14ac:dyDescent="0.2">
      <c r="A666" s="2089">
        <v>2016363</v>
      </c>
      <c r="B666" s="1955"/>
      <c r="C666" s="1955">
        <v>580616</v>
      </c>
      <c r="D666" s="1956" t="s">
        <v>26</v>
      </c>
      <c r="E666" s="1956">
        <v>1</v>
      </c>
      <c r="F666" s="1956">
        <v>12</v>
      </c>
      <c r="G666" s="1956">
        <v>6</v>
      </c>
      <c r="H666" s="1956">
        <v>4</v>
      </c>
      <c r="I666" s="2012">
        <v>1</v>
      </c>
      <c r="J666" s="2012">
        <v>1</v>
      </c>
      <c r="K666" s="2150"/>
      <c r="L666" s="1996">
        <v>3610</v>
      </c>
      <c r="M666" s="1996">
        <v>3692.05</v>
      </c>
      <c r="N666" s="1996">
        <f t="shared" si="173"/>
        <v>2506.4899999999998</v>
      </c>
      <c r="O666" s="1996">
        <v>1907.99</v>
      </c>
      <c r="P666" s="2076">
        <f t="shared" si="174"/>
        <v>0.76121987320914908</v>
      </c>
      <c r="Q666" s="1996">
        <v>598.5</v>
      </c>
      <c r="R666" s="2076">
        <f t="shared" si="175"/>
        <v>0.23878012679085098</v>
      </c>
      <c r="S666" s="2035">
        <f t="shared" si="176"/>
        <v>23.94</v>
      </c>
      <c r="T666" s="2036"/>
      <c r="U666" s="1996">
        <f t="shared" si="177"/>
        <v>0</v>
      </c>
      <c r="V666" s="1996">
        <f t="shared" si="178"/>
        <v>0</v>
      </c>
      <c r="W666" s="1996">
        <f t="shared" si="172"/>
        <v>3610</v>
      </c>
      <c r="X666" s="2000">
        <v>3610</v>
      </c>
      <c r="Y666" s="2013">
        <v>616355</v>
      </c>
      <c r="Z666" s="2002">
        <v>42608</v>
      </c>
      <c r="AA666" s="2069" t="s">
        <v>104</v>
      </c>
      <c r="AB666" s="2086"/>
    </row>
    <row r="667" spans="1:28" s="1956" customFormat="1" x14ac:dyDescent="0.2">
      <c r="A667" s="2089">
        <v>2016364</v>
      </c>
      <c r="B667" s="1955"/>
      <c r="C667" s="1955" t="s">
        <v>1422</v>
      </c>
      <c r="D667" s="1956" t="s">
        <v>26</v>
      </c>
      <c r="E667" s="1956">
        <v>1</v>
      </c>
      <c r="F667" s="1956">
        <v>17</v>
      </c>
      <c r="G667" s="1956">
        <v>10</v>
      </c>
      <c r="H667" s="1956">
        <v>3</v>
      </c>
      <c r="I667" s="2012">
        <v>1</v>
      </c>
      <c r="J667" s="2012">
        <v>1</v>
      </c>
      <c r="K667" s="2150"/>
      <c r="L667" s="1996">
        <v>4928.29</v>
      </c>
      <c r="M667" s="1996">
        <v>4574</v>
      </c>
      <c r="N667" s="1996">
        <f>O667+Q667</f>
        <v>3048.97</v>
      </c>
      <c r="O667" s="1996">
        <v>2044.57</v>
      </c>
      <c r="P667" s="2076">
        <f t="shared" si="174"/>
        <v>0.67057727691646685</v>
      </c>
      <c r="Q667" s="1996">
        <v>1004.4</v>
      </c>
      <c r="R667" s="2076">
        <f t="shared" si="175"/>
        <v>0.32942272308353315</v>
      </c>
      <c r="S667" s="2035">
        <f t="shared" si="176"/>
        <v>40.176000000000002</v>
      </c>
      <c r="T667" s="2036"/>
      <c r="U667" s="1996">
        <f t="shared" si="177"/>
        <v>0</v>
      </c>
      <c r="V667" s="1996">
        <f t="shared" si="178"/>
        <v>0</v>
      </c>
      <c r="W667" s="1996">
        <f t="shared" si="172"/>
        <v>4928.29</v>
      </c>
      <c r="X667" s="2000">
        <v>4928.29</v>
      </c>
      <c r="Y667" s="2013">
        <v>616338</v>
      </c>
      <c r="Z667" s="2002">
        <v>42573</v>
      </c>
      <c r="AA667" s="2069" t="s">
        <v>104</v>
      </c>
      <c r="AB667" s="2086"/>
    </row>
    <row r="668" spans="1:28" s="1956" customFormat="1" x14ac:dyDescent="0.2">
      <c r="A668" s="2089" t="s">
        <v>1423</v>
      </c>
      <c r="B668" s="1955"/>
      <c r="C668" s="1955" t="s">
        <v>1424</v>
      </c>
      <c r="D668" s="1956" t="s">
        <v>26</v>
      </c>
      <c r="E668" s="1956">
        <v>0</v>
      </c>
      <c r="F668" s="1956">
        <v>0</v>
      </c>
      <c r="G668" s="1956">
        <v>0</v>
      </c>
      <c r="H668" s="1956">
        <v>0</v>
      </c>
      <c r="I668" s="2012">
        <v>1</v>
      </c>
      <c r="J668" s="2012">
        <v>1</v>
      </c>
      <c r="K668" s="2150"/>
      <c r="L668" s="1996">
        <v>35</v>
      </c>
      <c r="M668" s="1996"/>
      <c r="N668" s="1996">
        <f t="shared" si="173"/>
        <v>16.36</v>
      </c>
      <c r="O668" s="1996">
        <v>16.36</v>
      </c>
      <c r="P668" s="2076">
        <f t="shared" si="174"/>
        <v>1</v>
      </c>
      <c r="Q668" s="1996">
        <v>0</v>
      </c>
      <c r="R668" s="2076">
        <f t="shared" si="175"/>
        <v>0</v>
      </c>
      <c r="S668" s="2035">
        <f t="shared" si="176"/>
        <v>0</v>
      </c>
      <c r="T668" s="2036"/>
      <c r="U668" s="1996">
        <f t="shared" si="177"/>
        <v>0</v>
      </c>
      <c r="V668" s="1996">
        <f t="shared" si="178"/>
        <v>0</v>
      </c>
      <c r="W668" s="1996">
        <f t="shared" si="172"/>
        <v>35</v>
      </c>
      <c r="X668" s="2000">
        <v>35</v>
      </c>
      <c r="Y668" s="2013">
        <v>616350</v>
      </c>
      <c r="Z668" s="2002">
        <v>42608</v>
      </c>
      <c r="AA668" s="2069" t="s">
        <v>104</v>
      </c>
      <c r="AB668" s="2086"/>
    </row>
    <row r="669" spans="1:28" s="1956" customFormat="1" x14ac:dyDescent="0.2">
      <c r="A669" s="2089">
        <v>2016366</v>
      </c>
      <c r="B669" s="1955"/>
      <c r="C669" s="1955">
        <v>536216</v>
      </c>
      <c r="D669" s="1956" t="s">
        <v>26</v>
      </c>
      <c r="E669" s="1956">
        <v>1</v>
      </c>
      <c r="F669" s="1956">
        <v>10</v>
      </c>
      <c r="G669" s="1956">
        <v>5</v>
      </c>
      <c r="H669" s="1956">
        <v>3</v>
      </c>
      <c r="I669" s="2012">
        <v>1</v>
      </c>
      <c r="J669" s="2012">
        <v>1</v>
      </c>
      <c r="K669" s="2150"/>
      <c r="L669" s="1996">
        <v>2010</v>
      </c>
      <c r="M669" s="1996">
        <v>2233.87</v>
      </c>
      <c r="N669" s="1996">
        <f t="shared" si="173"/>
        <v>1531.44</v>
      </c>
      <c r="O669" s="1996">
        <v>1144.8900000000001</v>
      </c>
      <c r="P669" s="2076">
        <f t="shared" si="174"/>
        <v>0.74759050305594743</v>
      </c>
      <c r="Q669" s="1996">
        <v>386.55</v>
      </c>
      <c r="R669" s="2076">
        <f t="shared" si="175"/>
        <v>0.25240949694405268</v>
      </c>
      <c r="S669" s="2035">
        <f t="shared" si="176"/>
        <v>15.462</v>
      </c>
      <c r="T669" s="2036"/>
      <c r="U669" s="1996">
        <f t="shared" si="177"/>
        <v>0</v>
      </c>
      <c r="V669" s="1996">
        <f t="shared" si="178"/>
        <v>0</v>
      </c>
      <c r="W669" s="1996">
        <f t="shared" si="172"/>
        <v>2010</v>
      </c>
      <c r="X669" s="2000">
        <v>2010</v>
      </c>
      <c r="Y669" s="2013">
        <v>616356</v>
      </c>
      <c r="Z669" s="2002">
        <v>42608</v>
      </c>
      <c r="AA669" s="2069" t="s">
        <v>104</v>
      </c>
      <c r="AB669" s="2086"/>
    </row>
    <row r="670" spans="1:28" s="1956" customFormat="1" x14ac:dyDescent="0.2">
      <c r="A670" s="2089">
        <v>2016367</v>
      </c>
      <c r="B670" s="1955"/>
      <c r="C670" s="1955" t="s">
        <v>1425</v>
      </c>
      <c r="D670" s="1956" t="s">
        <v>1338</v>
      </c>
      <c r="E670" s="1956">
        <v>1</v>
      </c>
      <c r="F670" s="1956">
        <v>1</v>
      </c>
      <c r="G670" s="1956">
        <v>1</v>
      </c>
      <c r="H670" s="1956" t="s">
        <v>1457</v>
      </c>
      <c r="I670" s="2012">
        <v>1</v>
      </c>
      <c r="J670" s="2012">
        <v>1</v>
      </c>
      <c r="K670" s="2150"/>
      <c r="L670" s="1996">
        <v>172.1</v>
      </c>
      <c r="M670" s="1996"/>
      <c r="N670" s="1996">
        <f t="shared" si="173"/>
        <v>104.14</v>
      </c>
      <c r="O670" s="1996">
        <v>73.31</v>
      </c>
      <c r="P670" s="2076">
        <f t="shared" si="174"/>
        <v>0.70395621279047438</v>
      </c>
      <c r="Q670" s="1996">
        <v>30.83</v>
      </c>
      <c r="R670" s="2076">
        <f t="shared" si="175"/>
        <v>0.29604378720952562</v>
      </c>
      <c r="S670" s="2035">
        <f t="shared" si="176"/>
        <v>1.2331999999999999</v>
      </c>
      <c r="T670" s="2036"/>
      <c r="U670" s="1996">
        <f t="shared" si="177"/>
        <v>0</v>
      </c>
      <c r="V670" s="1996">
        <f t="shared" si="178"/>
        <v>0</v>
      </c>
      <c r="W670" s="1996">
        <f t="shared" si="172"/>
        <v>172.1</v>
      </c>
      <c r="X670" s="2000">
        <v>172.1</v>
      </c>
      <c r="Y670" s="2013">
        <v>616371</v>
      </c>
      <c r="Z670" s="2002">
        <v>42608</v>
      </c>
      <c r="AA670" s="2069" t="s">
        <v>104</v>
      </c>
      <c r="AB670" s="2086"/>
    </row>
    <row r="671" spans="1:28" s="1956" customFormat="1" x14ac:dyDescent="0.2">
      <c r="A671" s="2089">
        <v>2016368</v>
      </c>
      <c r="B671" s="1955"/>
      <c r="C671" s="1955">
        <v>566416</v>
      </c>
      <c r="D671" s="1956" t="s">
        <v>26</v>
      </c>
      <c r="E671" s="1956">
        <v>1</v>
      </c>
      <c r="F671" s="1956">
        <v>7</v>
      </c>
      <c r="G671" s="1956">
        <v>5</v>
      </c>
      <c r="H671" s="1956">
        <v>4</v>
      </c>
      <c r="I671" s="2012">
        <v>1</v>
      </c>
      <c r="J671" s="2012">
        <v>1</v>
      </c>
      <c r="K671" s="2150"/>
      <c r="L671" s="1996">
        <v>2001</v>
      </c>
      <c r="M671" s="1996">
        <v>2127.41</v>
      </c>
      <c r="N671" s="1996">
        <f t="shared" si="173"/>
        <v>1445.8</v>
      </c>
      <c r="O671" s="1996">
        <v>1067.8</v>
      </c>
      <c r="P671" s="2076">
        <f t="shared" si="174"/>
        <v>0.7385530502144142</v>
      </c>
      <c r="Q671" s="1996">
        <v>378</v>
      </c>
      <c r="R671" s="2076">
        <f t="shared" si="175"/>
        <v>0.26144694978558586</v>
      </c>
      <c r="S671" s="2035">
        <f t="shared" si="176"/>
        <v>15.12</v>
      </c>
      <c r="T671" s="2036"/>
      <c r="U671" s="1996">
        <f t="shared" si="177"/>
        <v>0</v>
      </c>
      <c r="V671" s="1996">
        <f t="shared" si="178"/>
        <v>0</v>
      </c>
      <c r="W671" s="1996">
        <f t="shared" si="172"/>
        <v>2001</v>
      </c>
      <c r="X671" s="2000">
        <v>2001</v>
      </c>
      <c r="Y671" s="2013">
        <v>616357</v>
      </c>
      <c r="Z671" s="2002">
        <v>42608</v>
      </c>
      <c r="AA671" s="2069" t="s">
        <v>104</v>
      </c>
      <c r="AB671" s="2086"/>
    </row>
    <row r="672" spans="1:28" s="1956" customFormat="1" x14ac:dyDescent="0.2">
      <c r="A672" s="2089" t="s">
        <v>2116</v>
      </c>
      <c r="B672" s="1955"/>
      <c r="C672" s="1955" t="s">
        <v>1426</v>
      </c>
      <c r="D672" s="1956" t="s">
        <v>26</v>
      </c>
      <c r="E672" s="1956">
        <v>0</v>
      </c>
      <c r="F672" s="1956">
        <v>10</v>
      </c>
      <c r="G672" s="1956">
        <v>0</v>
      </c>
      <c r="H672" s="1956">
        <v>0</v>
      </c>
      <c r="I672" s="2012">
        <v>1</v>
      </c>
      <c r="J672" s="2012">
        <v>1</v>
      </c>
      <c r="K672" s="2150"/>
      <c r="L672" s="1996">
        <v>697.93</v>
      </c>
      <c r="M672" s="1996"/>
      <c r="N672" s="1996">
        <f t="shared" si="173"/>
        <v>498.62</v>
      </c>
      <c r="O672" s="1996">
        <v>363.62</v>
      </c>
      <c r="P672" s="2076">
        <f t="shared" si="174"/>
        <v>0.72925273755565356</v>
      </c>
      <c r="Q672" s="1996">
        <v>135</v>
      </c>
      <c r="R672" s="2076">
        <f t="shared" si="175"/>
        <v>0.27074726244434638</v>
      </c>
      <c r="S672" s="2170">
        <f t="shared" si="176"/>
        <v>5.4</v>
      </c>
      <c r="T672" s="2036"/>
      <c r="U672" s="1996">
        <f t="shared" si="177"/>
        <v>0</v>
      </c>
      <c r="V672" s="1996">
        <f t="shared" si="178"/>
        <v>0</v>
      </c>
      <c r="W672" s="1996">
        <f t="shared" si="172"/>
        <v>697.93</v>
      </c>
      <c r="X672" s="2000">
        <v>697.93</v>
      </c>
      <c r="Y672" s="2013">
        <v>616322</v>
      </c>
      <c r="Z672" s="2002">
        <v>42569</v>
      </c>
      <c r="AA672" s="2069" t="s">
        <v>104</v>
      </c>
      <c r="AB672" s="2086"/>
    </row>
    <row r="673" spans="1:38" s="1956" customFormat="1" x14ac:dyDescent="0.2">
      <c r="A673" s="2089">
        <v>2016372</v>
      </c>
      <c r="B673" s="1955"/>
      <c r="C673" s="1955" t="s">
        <v>1427</v>
      </c>
      <c r="D673" s="1956" t="s">
        <v>318</v>
      </c>
      <c r="E673" s="1956">
        <v>1</v>
      </c>
      <c r="F673" s="1956">
        <v>1</v>
      </c>
      <c r="G673" s="1956">
        <v>0</v>
      </c>
      <c r="H673" s="1956">
        <v>2</v>
      </c>
      <c r="I673" s="2012">
        <v>1</v>
      </c>
      <c r="J673" s="2012">
        <v>1</v>
      </c>
      <c r="K673" s="2150"/>
      <c r="L673" s="1996">
        <v>792.56</v>
      </c>
      <c r="M673" s="1996"/>
      <c r="N673" s="1996">
        <f t="shared" si="173"/>
        <v>521.05000000000007</v>
      </c>
      <c r="O673" s="1996">
        <v>426.47</v>
      </c>
      <c r="P673" s="2076">
        <f t="shared" si="174"/>
        <v>0.81848191152480565</v>
      </c>
      <c r="Q673" s="1996">
        <v>94.58</v>
      </c>
      <c r="R673" s="2076">
        <f t="shared" si="175"/>
        <v>0.18151808847519429</v>
      </c>
      <c r="S673" s="2035">
        <f t="shared" si="176"/>
        <v>3.7831999999999999</v>
      </c>
      <c r="T673" s="2036"/>
      <c r="U673" s="1996">
        <f t="shared" si="177"/>
        <v>0</v>
      </c>
      <c r="V673" s="1996">
        <f t="shared" si="178"/>
        <v>0</v>
      </c>
      <c r="W673" s="1996">
        <f t="shared" si="172"/>
        <v>792.56</v>
      </c>
      <c r="X673" s="2000">
        <v>792.56</v>
      </c>
      <c r="Y673" s="2013">
        <v>616342</v>
      </c>
      <c r="Z673" s="2002">
        <v>42573</v>
      </c>
      <c r="AA673" s="2069" t="s">
        <v>104</v>
      </c>
      <c r="AB673" s="2069"/>
      <c r="AC673" s="1996"/>
      <c r="AE673" s="2005"/>
      <c r="AF673" s="2070"/>
      <c r="AG673" s="2070"/>
      <c r="AH673" s="2090"/>
      <c r="AI673" s="2091"/>
      <c r="AJ673" s="2091"/>
      <c r="AK673" s="2092"/>
    </row>
    <row r="674" spans="1:38" s="1956" customFormat="1" x14ac:dyDescent="0.2">
      <c r="A674" s="2089">
        <v>2016374</v>
      </c>
      <c r="B674" s="1955"/>
      <c r="C674" s="1955">
        <v>580416</v>
      </c>
      <c r="D674" s="1956" t="s">
        <v>26</v>
      </c>
      <c r="E674" s="1956">
        <v>1</v>
      </c>
      <c r="F674" s="1956">
        <v>9</v>
      </c>
      <c r="G674" s="1956">
        <v>7</v>
      </c>
      <c r="H674" s="1956">
        <v>3</v>
      </c>
      <c r="I674" s="2012">
        <v>1</v>
      </c>
      <c r="J674" s="2012">
        <v>1</v>
      </c>
      <c r="K674" s="2150"/>
      <c r="L674" s="1996">
        <v>2456</v>
      </c>
      <c r="M674" s="1996">
        <v>2653.34</v>
      </c>
      <c r="N674" s="1996">
        <f t="shared" si="173"/>
        <v>1799.98</v>
      </c>
      <c r="O674" s="1996">
        <v>1380.58</v>
      </c>
      <c r="P674" s="2076">
        <f t="shared" si="174"/>
        <v>0.76699741108234532</v>
      </c>
      <c r="Q674" s="1996">
        <v>419.4</v>
      </c>
      <c r="R674" s="2076">
        <f t="shared" si="175"/>
        <v>0.23300258891765463</v>
      </c>
      <c r="S674" s="2170">
        <f t="shared" si="176"/>
        <v>16.776</v>
      </c>
      <c r="T674" s="2036"/>
      <c r="U674" s="1996">
        <f t="shared" si="177"/>
        <v>0</v>
      </c>
      <c r="V674" s="1996">
        <f t="shared" si="178"/>
        <v>0</v>
      </c>
      <c r="W674" s="1996">
        <f t="shared" si="172"/>
        <v>2456</v>
      </c>
      <c r="X674" s="2000">
        <v>2456</v>
      </c>
      <c r="Y674" s="2013">
        <v>616492</v>
      </c>
      <c r="Z674" s="2002">
        <v>42660</v>
      </c>
      <c r="AA674" s="2069" t="s">
        <v>104</v>
      </c>
      <c r="AB674" s="2069"/>
      <c r="AC674" s="1996"/>
      <c r="AE674" s="2005"/>
      <c r="AF674" s="2070"/>
      <c r="AG674" s="2070"/>
      <c r="AH674" s="2090"/>
      <c r="AI674" s="2091"/>
      <c r="AJ674" s="2091"/>
      <c r="AK674" s="2092"/>
    </row>
    <row r="675" spans="1:38" s="1956" customFormat="1" x14ac:dyDescent="0.2">
      <c r="A675" s="2089" t="s">
        <v>1434</v>
      </c>
      <c r="B675" s="1955"/>
      <c r="C675" s="1955" t="s">
        <v>1433</v>
      </c>
      <c r="D675" s="1956" t="s">
        <v>308</v>
      </c>
      <c r="E675" s="1956">
        <v>0</v>
      </c>
      <c r="F675" s="1956">
        <v>2</v>
      </c>
      <c r="G675" s="1956">
        <v>6</v>
      </c>
      <c r="H675" s="1956">
        <v>0</v>
      </c>
      <c r="I675" s="2012">
        <v>1</v>
      </c>
      <c r="J675" s="2012">
        <v>1</v>
      </c>
      <c r="K675" s="2150"/>
      <c r="L675" s="1996">
        <v>848</v>
      </c>
      <c r="M675" s="1996"/>
      <c r="N675" s="1996">
        <f t="shared" si="173"/>
        <v>340.65</v>
      </c>
      <c r="O675" s="1996">
        <v>153.57</v>
      </c>
      <c r="P675" s="2076">
        <f t="shared" si="174"/>
        <v>0.45081461911052401</v>
      </c>
      <c r="Q675" s="1996">
        <v>187.08</v>
      </c>
      <c r="R675" s="2076">
        <f t="shared" si="175"/>
        <v>0.5491853808894761</v>
      </c>
      <c r="S675" s="2035">
        <f t="shared" si="176"/>
        <v>7.4832000000000001</v>
      </c>
      <c r="T675" s="2036"/>
      <c r="U675" s="1996">
        <f t="shared" si="177"/>
        <v>0</v>
      </c>
      <c r="V675" s="1996">
        <f t="shared" si="178"/>
        <v>0</v>
      </c>
      <c r="W675" s="1996">
        <f t="shared" si="172"/>
        <v>848</v>
      </c>
      <c r="X675" s="2000">
        <v>848</v>
      </c>
      <c r="Y675" s="2013">
        <v>616388</v>
      </c>
      <c r="Z675" s="2002">
        <v>42621</v>
      </c>
      <c r="AA675" s="2069" t="s">
        <v>104</v>
      </c>
      <c r="AB675" s="2069"/>
      <c r="AC675" s="1996"/>
      <c r="AE675" s="2005"/>
      <c r="AF675" s="2070"/>
      <c r="AG675" s="2070"/>
      <c r="AH675" s="2090"/>
      <c r="AI675" s="2091"/>
      <c r="AJ675" s="2091"/>
      <c r="AK675" s="2092"/>
    </row>
    <row r="676" spans="1:38" s="1956" customFormat="1" x14ac:dyDescent="0.2">
      <c r="A676" s="2089">
        <v>2016376</v>
      </c>
      <c r="B676" s="1955"/>
      <c r="C676" s="1955" t="s">
        <v>1144</v>
      </c>
      <c r="D676" s="1956" t="s">
        <v>318</v>
      </c>
      <c r="E676" s="1956">
        <v>1</v>
      </c>
      <c r="F676" s="1956">
        <v>1</v>
      </c>
      <c r="G676" s="1956">
        <v>0</v>
      </c>
      <c r="H676" s="1956">
        <v>1</v>
      </c>
      <c r="I676" s="2012">
        <v>1</v>
      </c>
      <c r="J676" s="2012">
        <v>1</v>
      </c>
      <c r="K676" s="2150"/>
      <c r="L676" s="1996">
        <v>623.76</v>
      </c>
      <c r="M676" s="1996"/>
      <c r="N676" s="1996">
        <f t="shared" si="173"/>
        <v>407.33000000000004</v>
      </c>
      <c r="O676" s="1996">
        <v>331.73</v>
      </c>
      <c r="P676" s="2076">
        <f t="shared" si="174"/>
        <v>0.81440109984533426</v>
      </c>
      <c r="Q676" s="1996">
        <v>75.599999999999994</v>
      </c>
      <c r="R676" s="2076">
        <f t="shared" si="175"/>
        <v>0.18559890015466571</v>
      </c>
      <c r="S676" s="2035">
        <f t="shared" si="176"/>
        <v>3.0239999999999996</v>
      </c>
      <c r="T676" s="2036"/>
      <c r="U676" s="1996">
        <f t="shared" si="177"/>
        <v>0</v>
      </c>
      <c r="V676" s="1996">
        <f t="shared" si="178"/>
        <v>0</v>
      </c>
      <c r="W676" s="1996">
        <f t="shared" si="172"/>
        <v>623.76</v>
      </c>
      <c r="X676" s="2000">
        <v>623.76</v>
      </c>
      <c r="Y676" s="2013">
        <v>616440</v>
      </c>
      <c r="Z676" s="2002">
        <v>42634</v>
      </c>
      <c r="AA676" s="2069" t="s">
        <v>104</v>
      </c>
      <c r="AB676" s="2069"/>
      <c r="AC676" s="1996"/>
      <c r="AE676" s="2005"/>
      <c r="AF676" s="2070"/>
      <c r="AG676" s="2070"/>
      <c r="AH676" s="2090"/>
      <c r="AI676" s="2091"/>
      <c r="AJ676" s="2091"/>
      <c r="AK676" s="2092"/>
    </row>
    <row r="677" spans="1:38" s="1956" customFormat="1" x14ac:dyDescent="0.2">
      <c r="A677" s="2089">
        <v>2016377</v>
      </c>
      <c r="B677" s="1955"/>
      <c r="C677" s="1955" t="s">
        <v>1436</v>
      </c>
      <c r="D677" s="1956" t="s">
        <v>26</v>
      </c>
      <c r="E677" s="1956">
        <v>0</v>
      </c>
      <c r="F677" s="1956">
        <v>1</v>
      </c>
      <c r="G677" s="1956">
        <v>0</v>
      </c>
      <c r="H677" s="1956">
        <v>1</v>
      </c>
      <c r="I677" s="2012">
        <v>1</v>
      </c>
      <c r="J677" s="2012">
        <v>1</v>
      </c>
      <c r="K677" s="2150" t="s">
        <v>1101</v>
      </c>
      <c r="L677" s="1996">
        <v>450</v>
      </c>
      <c r="M677" s="1996"/>
      <c r="N677" s="1996">
        <f t="shared" si="173"/>
        <v>299.39</v>
      </c>
      <c r="O677" s="1996">
        <v>228.14</v>
      </c>
      <c r="P677" s="2076">
        <f t="shared" si="174"/>
        <v>0.76201609940211767</v>
      </c>
      <c r="Q677" s="1996">
        <v>71.25</v>
      </c>
      <c r="R677" s="2076">
        <f t="shared" si="175"/>
        <v>0.23798390059788238</v>
      </c>
      <c r="S677" s="2035">
        <f t="shared" si="176"/>
        <v>2.85</v>
      </c>
      <c r="T677" s="2036"/>
      <c r="U677" s="1996">
        <f t="shared" si="177"/>
        <v>0</v>
      </c>
      <c r="V677" s="1996">
        <f t="shared" si="178"/>
        <v>0</v>
      </c>
      <c r="W677" s="1996">
        <f t="shared" si="172"/>
        <v>450</v>
      </c>
      <c r="X677" s="2000">
        <v>450</v>
      </c>
      <c r="Y677" s="2013">
        <v>616318</v>
      </c>
      <c r="Z677" s="2002">
        <v>42566</v>
      </c>
      <c r="AA677" s="2069" t="s">
        <v>104</v>
      </c>
      <c r="AB677" s="2069"/>
      <c r="AC677" s="1996"/>
      <c r="AE677" s="2005"/>
      <c r="AF677" s="2070"/>
      <c r="AG677" s="2070"/>
      <c r="AH677" s="2090"/>
      <c r="AI677" s="2091"/>
      <c r="AJ677" s="2091"/>
      <c r="AK677" s="2092"/>
    </row>
    <row r="678" spans="1:38" s="1956" customFormat="1" x14ac:dyDescent="0.2">
      <c r="A678" s="2089">
        <v>2016378</v>
      </c>
      <c r="B678" s="1955"/>
      <c r="C678" s="1955" t="s">
        <v>1437</v>
      </c>
      <c r="D678" s="1956" t="s">
        <v>26</v>
      </c>
      <c r="E678" s="1956">
        <v>12</v>
      </c>
      <c r="F678" s="1956">
        <f>E678*8</f>
        <v>96</v>
      </c>
      <c r="G678" s="1956">
        <f>E678*6</f>
        <v>72</v>
      </c>
      <c r="H678" s="1956">
        <f>E678*1</f>
        <v>12</v>
      </c>
      <c r="I678" s="2012">
        <v>1</v>
      </c>
      <c r="J678" s="2012">
        <v>1</v>
      </c>
      <c r="K678" s="2150" t="s">
        <v>1101</v>
      </c>
      <c r="L678" s="1996">
        <v>34164</v>
      </c>
      <c r="M678" s="1996">
        <v>32935.72</v>
      </c>
      <c r="N678" s="1996">
        <f t="shared" si="173"/>
        <v>22414</v>
      </c>
      <c r="O678" s="1996">
        <v>17730.849999999999</v>
      </c>
      <c r="P678" s="2076">
        <f t="shared" si="174"/>
        <v>0.79106139020255195</v>
      </c>
      <c r="Q678" s="1996">
        <v>4683.1499999999996</v>
      </c>
      <c r="R678" s="2076">
        <f t="shared" si="175"/>
        <v>0.20893860979744799</v>
      </c>
      <c r="S678" s="2035">
        <f t="shared" si="176"/>
        <v>187.32599999999999</v>
      </c>
      <c r="T678" s="2036"/>
      <c r="U678" s="1996">
        <f t="shared" si="177"/>
        <v>0</v>
      </c>
      <c r="V678" s="1996">
        <f t="shared" si="178"/>
        <v>0</v>
      </c>
      <c r="W678" s="1996">
        <f t="shared" si="172"/>
        <v>34164</v>
      </c>
      <c r="X678" s="2000">
        <v>34164</v>
      </c>
      <c r="Y678" s="2013">
        <v>616339</v>
      </c>
      <c r="Z678" s="2002">
        <v>42573</v>
      </c>
      <c r="AA678" s="2069" t="s">
        <v>104</v>
      </c>
      <c r="AB678" s="2069"/>
      <c r="AC678" s="1996"/>
      <c r="AE678" s="2005"/>
      <c r="AF678" s="2070"/>
      <c r="AG678" s="2070"/>
      <c r="AH678" s="2090"/>
      <c r="AI678" s="2091"/>
      <c r="AJ678" s="2091"/>
      <c r="AK678" s="2092"/>
    </row>
    <row r="679" spans="1:38" s="1956" customFormat="1" x14ac:dyDescent="0.2">
      <c r="A679" s="2089">
        <v>2016379</v>
      </c>
      <c r="B679" s="1955"/>
      <c r="C679" s="1955">
        <v>597516</v>
      </c>
      <c r="D679" s="1956" t="s">
        <v>26</v>
      </c>
      <c r="E679" s="1956">
        <v>1</v>
      </c>
      <c r="F679" s="1956">
        <v>9</v>
      </c>
      <c r="G679" s="1956">
        <v>8</v>
      </c>
      <c r="H679" s="1956">
        <v>2</v>
      </c>
      <c r="I679" s="2012">
        <v>1</v>
      </c>
      <c r="J679" s="2012">
        <v>1</v>
      </c>
      <c r="K679" s="2150" t="s">
        <v>1101</v>
      </c>
      <c r="L679" s="1996">
        <v>1931</v>
      </c>
      <c r="M679" s="1996">
        <v>2049.6799999999998</v>
      </c>
      <c r="N679" s="1996">
        <f t="shared" si="173"/>
        <v>1392.02</v>
      </c>
      <c r="O679" s="1996">
        <v>1032.92</v>
      </c>
      <c r="P679" s="2076">
        <f t="shared" si="174"/>
        <v>0.74202956854068192</v>
      </c>
      <c r="Q679" s="1996">
        <v>359.1</v>
      </c>
      <c r="R679" s="2076">
        <f t="shared" si="175"/>
        <v>0.25797043145931814</v>
      </c>
      <c r="S679" s="2035">
        <f t="shared" si="176"/>
        <v>14.364000000000001</v>
      </c>
      <c r="T679" s="2036"/>
      <c r="U679" s="1996">
        <f t="shared" si="177"/>
        <v>0</v>
      </c>
      <c r="V679" s="1996">
        <f t="shared" si="178"/>
        <v>0</v>
      </c>
      <c r="W679" s="1996">
        <f t="shared" si="172"/>
        <v>1931</v>
      </c>
      <c r="X679" s="2000">
        <v>1931</v>
      </c>
      <c r="Y679" s="2013">
        <v>616358</v>
      </c>
      <c r="Z679" s="2002">
        <v>42608</v>
      </c>
      <c r="AA679" s="2069" t="s">
        <v>104</v>
      </c>
      <c r="AB679" s="2069"/>
      <c r="AC679" s="1996"/>
      <c r="AE679" s="2005"/>
      <c r="AF679" s="2070"/>
      <c r="AG679" s="2070"/>
      <c r="AH679" s="2090"/>
      <c r="AI679" s="2091"/>
      <c r="AJ679" s="2091"/>
      <c r="AK679" s="2092"/>
    </row>
    <row r="680" spans="1:38" s="1956" customFormat="1" x14ac:dyDescent="0.2">
      <c r="A680" s="2089">
        <v>2016380</v>
      </c>
      <c r="B680" s="1955"/>
      <c r="C680" s="1955">
        <v>591916</v>
      </c>
      <c r="D680" s="1956" t="s">
        <v>26</v>
      </c>
      <c r="E680" s="1956">
        <v>1</v>
      </c>
      <c r="F680" s="1956">
        <v>8</v>
      </c>
      <c r="G680" s="1956">
        <v>5</v>
      </c>
      <c r="H680" s="1956">
        <v>3</v>
      </c>
      <c r="I680" s="2012">
        <v>1</v>
      </c>
      <c r="J680" s="2012">
        <v>1</v>
      </c>
      <c r="K680" s="2150" t="s">
        <v>1101</v>
      </c>
      <c r="L680" s="1996">
        <v>1894</v>
      </c>
      <c r="M680" s="1996">
        <v>1920.83</v>
      </c>
      <c r="N680" s="1996">
        <f t="shared" si="173"/>
        <v>1303.81</v>
      </c>
      <c r="O680" s="1996">
        <v>1015.81</v>
      </c>
      <c r="P680" s="2076">
        <f t="shared" si="174"/>
        <v>0.77910891924436843</v>
      </c>
      <c r="Q680" s="1996">
        <v>288</v>
      </c>
      <c r="R680" s="2076">
        <f t="shared" si="175"/>
        <v>0.22089108075563157</v>
      </c>
      <c r="S680" s="2035">
        <f t="shared" si="176"/>
        <v>11.52</v>
      </c>
      <c r="T680" s="2036"/>
      <c r="U680" s="1996">
        <f>((1-I680)*O680)+((1-J681)*Q680)</f>
        <v>0</v>
      </c>
      <c r="V680" s="1996">
        <f t="shared" si="178"/>
        <v>0</v>
      </c>
      <c r="W680" s="1996">
        <f t="shared" si="172"/>
        <v>1894</v>
      </c>
      <c r="X680" s="2000">
        <v>1894</v>
      </c>
      <c r="Y680" s="2013">
        <v>616354</v>
      </c>
      <c r="Z680" s="2002">
        <v>42608</v>
      </c>
      <c r="AA680" s="2069" t="s">
        <v>104</v>
      </c>
      <c r="AB680" s="2069"/>
      <c r="AC680" s="1996"/>
      <c r="AE680" s="2005"/>
      <c r="AF680" s="2070"/>
      <c r="AG680" s="2070"/>
      <c r="AH680" s="2090"/>
      <c r="AI680" s="2091"/>
      <c r="AJ680" s="2091"/>
      <c r="AK680" s="2092"/>
    </row>
    <row r="681" spans="1:38" s="1956" customFormat="1" x14ac:dyDescent="0.2">
      <c r="A681" s="2089" t="s">
        <v>1452</v>
      </c>
      <c r="B681" s="1955"/>
      <c r="C681" s="1955" t="s">
        <v>1445</v>
      </c>
      <c r="D681" s="1956" t="s">
        <v>353</v>
      </c>
      <c r="E681" s="1956">
        <v>1</v>
      </c>
      <c r="F681" s="1956">
        <v>15</v>
      </c>
      <c r="G681" s="1956">
        <v>0</v>
      </c>
      <c r="H681" s="1956">
        <v>0</v>
      </c>
      <c r="I681" s="2012">
        <v>1</v>
      </c>
      <c r="J681" s="2012">
        <v>1</v>
      </c>
      <c r="K681" s="2150"/>
      <c r="L681" s="1996">
        <v>1380.93</v>
      </c>
      <c r="M681" s="1996"/>
      <c r="N681" s="1996">
        <f>O681+Q681</f>
        <v>1114</v>
      </c>
      <c r="O681" s="1996">
        <v>898</v>
      </c>
      <c r="P681" s="2076">
        <f t="shared" si="174"/>
        <v>0.80610412926391384</v>
      </c>
      <c r="Q681" s="1996">
        <v>216</v>
      </c>
      <c r="R681" s="2076">
        <f t="shared" si="175"/>
        <v>0.19389587073608616</v>
      </c>
      <c r="S681" s="2035">
        <f t="shared" si="176"/>
        <v>8.64</v>
      </c>
      <c r="T681" s="2036"/>
      <c r="U681" s="1996">
        <f>((1-I681)*O681)+((1-J682)*Q681)</f>
        <v>0</v>
      </c>
      <c r="V681" s="1996">
        <f t="shared" si="178"/>
        <v>0</v>
      </c>
      <c r="W681" s="1996">
        <f t="shared" si="172"/>
        <v>1380.93</v>
      </c>
      <c r="X681" s="2000">
        <v>1380.93</v>
      </c>
      <c r="Y681" s="2013">
        <v>616447</v>
      </c>
      <c r="Z681" s="2002">
        <v>42634</v>
      </c>
      <c r="AA681" s="2069" t="s">
        <v>104</v>
      </c>
      <c r="AB681" s="2069"/>
      <c r="AC681" s="1996">
        <v>198.82</v>
      </c>
      <c r="AD681" s="1956">
        <v>616451</v>
      </c>
      <c r="AE681" s="2005">
        <v>42646</v>
      </c>
      <c r="AF681" s="2070" t="s">
        <v>104</v>
      </c>
      <c r="AG681" s="2070"/>
      <c r="AH681" s="2111">
        <v>-198.82</v>
      </c>
      <c r="AI681" s="2112">
        <v>616542</v>
      </c>
      <c r="AJ681" s="2113">
        <v>42664</v>
      </c>
      <c r="AK681" s="2114" t="s">
        <v>104</v>
      </c>
    </row>
    <row r="682" spans="1:38" s="1956" customFormat="1" x14ac:dyDescent="0.2">
      <c r="A682" s="2089">
        <v>2016382</v>
      </c>
      <c r="B682" s="1955"/>
      <c r="C682" s="1955" t="s">
        <v>1447</v>
      </c>
      <c r="D682" s="1956" t="s">
        <v>26</v>
      </c>
      <c r="E682" s="1956">
        <v>1</v>
      </c>
      <c r="F682" s="1956">
        <v>1</v>
      </c>
      <c r="G682" s="1956">
        <v>0</v>
      </c>
      <c r="H682" s="1956">
        <v>0</v>
      </c>
      <c r="I682" s="2012">
        <v>1</v>
      </c>
      <c r="J682" s="2012">
        <v>1</v>
      </c>
      <c r="K682" s="2150"/>
      <c r="L682" s="1996">
        <v>227.74</v>
      </c>
      <c r="M682" s="1996"/>
      <c r="N682" s="1996">
        <f t="shared" si="173"/>
        <v>135</v>
      </c>
      <c r="O682" s="1996">
        <v>95</v>
      </c>
      <c r="P682" s="2076">
        <f t="shared" si="174"/>
        <v>0.70370370370370372</v>
      </c>
      <c r="Q682" s="1996">
        <v>40</v>
      </c>
      <c r="R682" s="2076">
        <f t="shared" si="175"/>
        <v>0.29629629629629628</v>
      </c>
      <c r="S682" s="2035">
        <f t="shared" si="176"/>
        <v>1.6</v>
      </c>
      <c r="T682" s="2036"/>
      <c r="U682" s="1996">
        <f t="shared" si="177"/>
        <v>0</v>
      </c>
      <c r="V682" s="1996">
        <f t="shared" si="178"/>
        <v>-341.12</v>
      </c>
      <c r="W682" s="1996">
        <f t="shared" si="172"/>
        <v>568.86</v>
      </c>
      <c r="X682" s="2000">
        <v>568.86</v>
      </c>
      <c r="Y682" s="2013">
        <v>616422</v>
      </c>
      <c r="Z682" s="2002">
        <v>42634</v>
      </c>
      <c r="AA682" s="2069" t="s">
        <v>104</v>
      </c>
      <c r="AB682" s="2069"/>
      <c r="AC682" s="1996"/>
      <c r="AE682" s="2005"/>
      <c r="AF682" s="2070"/>
      <c r="AG682" s="2070"/>
      <c r="AH682" s="2168"/>
      <c r="AI682" s="2091"/>
      <c r="AJ682" s="2091"/>
      <c r="AK682" s="2073"/>
      <c r="AL682" s="2075"/>
    </row>
    <row r="683" spans="1:38" s="1956" customFormat="1" x14ac:dyDescent="0.2">
      <c r="A683" s="2089">
        <v>2016383</v>
      </c>
      <c r="B683" s="1955"/>
      <c r="C683" s="1955" t="s">
        <v>1448</v>
      </c>
      <c r="D683" s="1956" t="s">
        <v>1338</v>
      </c>
      <c r="E683" s="1956">
        <v>1</v>
      </c>
      <c r="F683" s="1956">
        <v>11</v>
      </c>
      <c r="G683" s="1956">
        <v>6</v>
      </c>
      <c r="H683" s="1956">
        <v>2</v>
      </c>
      <c r="I683" s="2012">
        <v>1</v>
      </c>
      <c r="J683" s="2012">
        <v>1</v>
      </c>
      <c r="K683" s="2150"/>
      <c r="L683" s="1996">
        <v>2117.9499999999998</v>
      </c>
      <c r="M683" s="1996"/>
      <c r="N683" s="1996">
        <f t="shared" si="173"/>
        <v>1287.8499999999999</v>
      </c>
      <c r="O683" s="1996">
        <v>944.5</v>
      </c>
      <c r="P683" s="2076">
        <f t="shared" si="174"/>
        <v>0.7333928640757853</v>
      </c>
      <c r="Q683" s="1996">
        <v>343.35</v>
      </c>
      <c r="R683" s="2076">
        <f t="shared" si="175"/>
        <v>0.26660713592421481</v>
      </c>
      <c r="S683" s="2035">
        <f t="shared" si="176"/>
        <v>13.734000000000002</v>
      </c>
      <c r="T683" s="2036"/>
      <c r="U683" s="1996">
        <f t="shared" si="177"/>
        <v>0</v>
      </c>
      <c r="V683" s="1996">
        <f t="shared" si="178"/>
        <v>0</v>
      </c>
      <c r="W683" s="1996">
        <f t="shared" si="172"/>
        <v>2117.9499999999998</v>
      </c>
      <c r="X683" s="2000">
        <v>2117.9499999999998</v>
      </c>
      <c r="Y683" s="2013">
        <v>616372</v>
      </c>
      <c r="Z683" s="2002">
        <v>42608</v>
      </c>
      <c r="AA683" s="2069" t="s">
        <v>104</v>
      </c>
      <c r="AB683" s="2069"/>
      <c r="AC683" s="1996"/>
      <c r="AE683" s="2005"/>
      <c r="AF683" s="2070"/>
      <c r="AG683" s="2070"/>
      <c r="AH683" s="2168"/>
      <c r="AI683" s="2091"/>
      <c r="AJ683" s="2091"/>
      <c r="AK683" s="2073"/>
      <c r="AL683" s="2075"/>
    </row>
    <row r="684" spans="1:38" s="1956" customFormat="1" x14ac:dyDescent="0.2">
      <c r="A684" s="2089" t="s">
        <v>1454</v>
      </c>
      <c r="B684" s="1955"/>
      <c r="C684" s="1955" t="s">
        <v>1453</v>
      </c>
      <c r="D684" s="1956" t="s">
        <v>26</v>
      </c>
      <c r="E684" s="1956">
        <v>0</v>
      </c>
      <c r="F684" s="1956">
        <v>0</v>
      </c>
      <c r="G684" s="1956">
        <v>0</v>
      </c>
      <c r="H684" s="1956">
        <v>0</v>
      </c>
      <c r="I684" s="2012">
        <v>1</v>
      </c>
      <c r="J684" s="2012">
        <v>1</v>
      </c>
      <c r="K684" s="2150"/>
      <c r="L684" s="1996">
        <v>391.5</v>
      </c>
      <c r="M684" s="1996"/>
      <c r="N684" s="1996">
        <f t="shared" si="173"/>
        <v>261</v>
      </c>
      <c r="O684" s="1996">
        <v>261</v>
      </c>
      <c r="P684" s="2076">
        <f t="shared" si="174"/>
        <v>1</v>
      </c>
      <c r="Q684" s="1996">
        <v>0</v>
      </c>
      <c r="R684" s="2076">
        <f t="shared" si="175"/>
        <v>0</v>
      </c>
      <c r="S684" s="2035">
        <f t="shared" si="176"/>
        <v>0</v>
      </c>
      <c r="T684" s="2036"/>
      <c r="U684" s="1996">
        <f t="shared" si="177"/>
        <v>0</v>
      </c>
      <c r="V684" s="1996">
        <f t="shared" si="178"/>
        <v>0</v>
      </c>
      <c r="W684" s="1996">
        <f t="shared" si="172"/>
        <v>391.5</v>
      </c>
      <c r="X684" s="2000">
        <v>391.5</v>
      </c>
      <c r="Y684" s="2013">
        <v>616350</v>
      </c>
      <c r="Z684" s="2002">
        <v>42608</v>
      </c>
      <c r="AA684" s="2069" t="s">
        <v>104</v>
      </c>
      <c r="AB684" s="2069"/>
      <c r="AC684" s="1996"/>
      <c r="AE684" s="2005"/>
      <c r="AF684" s="2070"/>
      <c r="AG684" s="2070"/>
      <c r="AH684" s="2168"/>
      <c r="AI684" s="2091"/>
      <c r="AJ684" s="2091"/>
      <c r="AK684" s="2073"/>
      <c r="AL684" s="2075"/>
    </row>
    <row r="685" spans="1:38" s="1956" customFormat="1" x14ac:dyDescent="0.2">
      <c r="A685" s="2089" t="s">
        <v>1455</v>
      </c>
      <c r="B685" s="1955"/>
      <c r="C685" s="1955" t="s">
        <v>1456</v>
      </c>
      <c r="D685" s="1956" t="s">
        <v>26</v>
      </c>
      <c r="E685" s="1956">
        <v>0</v>
      </c>
      <c r="F685" s="1956">
        <v>0</v>
      </c>
      <c r="G685" s="1956">
        <v>0</v>
      </c>
      <c r="H685" s="1956">
        <v>0</v>
      </c>
      <c r="I685" s="2012">
        <v>1</v>
      </c>
      <c r="J685" s="2012">
        <v>1</v>
      </c>
      <c r="K685" s="2150"/>
      <c r="L685" s="1996">
        <v>35</v>
      </c>
      <c r="M685" s="1996"/>
      <c r="N685" s="1996">
        <f t="shared" si="173"/>
        <v>17.5</v>
      </c>
      <c r="O685" s="1996">
        <v>17.5</v>
      </c>
      <c r="P685" s="2076">
        <f t="shared" si="174"/>
        <v>1</v>
      </c>
      <c r="Q685" s="1996">
        <v>0</v>
      </c>
      <c r="R685" s="2076">
        <f t="shared" si="175"/>
        <v>0</v>
      </c>
      <c r="S685" s="2035">
        <f t="shared" si="176"/>
        <v>0</v>
      </c>
      <c r="T685" s="2036"/>
      <c r="U685" s="1996">
        <f t="shared" si="177"/>
        <v>0</v>
      </c>
      <c r="V685" s="1996">
        <f t="shared" si="178"/>
        <v>0</v>
      </c>
      <c r="W685" s="1996">
        <f t="shared" si="172"/>
        <v>35</v>
      </c>
      <c r="X685" s="2000">
        <v>35</v>
      </c>
      <c r="Y685" s="2013">
        <v>616350</v>
      </c>
      <c r="Z685" s="2002">
        <v>42608</v>
      </c>
      <c r="AA685" s="2069" t="s">
        <v>104</v>
      </c>
      <c r="AB685" s="2069"/>
      <c r="AC685" s="1996"/>
      <c r="AE685" s="2005"/>
      <c r="AF685" s="2070"/>
      <c r="AG685" s="2070"/>
      <c r="AH685" s="2168"/>
      <c r="AI685" s="2091"/>
      <c r="AJ685" s="2091"/>
      <c r="AK685" s="2073"/>
      <c r="AL685" s="2075"/>
    </row>
    <row r="686" spans="1:38" s="1956" customFormat="1" x14ac:dyDescent="0.2">
      <c r="A686" s="2089" t="s">
        <v>1532</v>
      </c>
      <c r="B686" s="1955"/>
      <c r="C686" s="1955" t="s">
        <v>1458</v>
      </c>
      <c r="D686" s="1956" t="s">
        <v>318</v>
      </c>
      <c r="E686" s="1956">
        <v>1</v>
      </c>
      <c r="F686" s="1956">
        <v>12</v>
      </c>
      <c r="G686" s="1956">
        <v>0</v>
      </c>
      <c r="H686" s="1956">
        <v>0</v>
      </c>
      <c r="I686" s="2012">
        <v>1</v>
      </c>
      <c r="J686" s="2012">
        <v>1</v>
      </c>
      <c r="K686" s="2150"/>
      <c r="L686" s="1996">
        <v>1345.85</v>
      </c>
      <c r="M686" s="1996"/>
      <c r="N686" s="1996">
        <f t="shared" si="173"/>
        <v>890.03</v>
      </c>
      <c r="O686" s="1996">
        <v>755.03</v>
      </c>
      <c r="P686" s="2076">
        <f t="shared" si="174"/>
        <v>0.84831971956001484</v>
      </c>
      <c r="Q686" s="1996">
        <v>135</v>
      </c>
      <c r="R686" s="2076">
        <f t="shared" si="175"/>
        <v>0.15168028043998516</v>
      </c>
      <c r="S686" s="2035">
        <f t="shared" si="176"/>
        <v>5.4</v>
      </c>
      <c r="T686" s="2036"/>
      <c r="U686" s="1996">
        <f t="shared" si="177"/>
        <v>0</v>
      </c>
      <c r="V686" s="1996">
        <f t="shared" si="178"/>
        <v>0</v>
      </c>
      <c r="W686" s="1996">
        <f t="shared" si="172"/>
        <v>1345.85</v>
      </c>
      <c r="X686" s="2000">
        <v>1345.85</v>
      </c>
      <c r="Y686" s="2013">
        <v>616441</v>
      </c>
      <c r="Z686" s="2002">
        <v>42634</v>
      </c>
      <c r="AA686" s="2069" t="s">
        <v>104</v>
      </c>
      <c r="AB686" s="2069"/>
      <c r="AC686" s="1996"/>
      <c r="AE686" s="2005"/>
      <c r="AF686" s="2070"/>
      <c r="AG686" s="2070"/>
      <c r="AH686" s="2168"/>
      <c r="AI686" s="2091"/>
      <c r="AJ686" s="2091"/>
      <c r="AK686" s="2073"/>
      <c r="AL686" s="2075"/>
    </row>
    <row r="687" spans="1:38" s="1956" customFormat="1" x14ac:dyDescent="0.2">
      <c r="A687" s="2089" t="s">
        <v>1463</v>
      </c>
      <c r="B687" s="1955"/>
      <c r="C687" s="1955" t="s">
        <v>1462</v>
      </c>
      <c r="D687" s="1956" t="s">
        <v>26</v>
      </c>
      <c r="E687" s="1956">
        <v>1</v>
      </c>
      <c r="F687" s="1956">
        <v>8</v>
      </c>
      <c r="G687" s="1956">
        <v>4</v>
      </c>
      <c r="H687" s="1956">
        <v>3</v>
      </c>
      <c r="I687" s="2012">
        <v>1</v>
      </c>
      <c r="J687" s="2012">
        <v>1</v>
      </c>
      <c r="K687" s="2150" t="s">
        <v>1089</v>
      </c>
      <c r="L687" s="1996">
        <v>6061.67</v>
      </c>
      <c r="M687" s="1996"/>
      <c r="N687" s="1996">
        <f t="shared" si="173"/>
        <v>4105.25</v>
      </c>
      <c r="O687" s="1996">
        <v>3441.95</v>
      </c>
      <c r="P687" s="2076">
        <f t="shared" si="174"/>
        <v>0.83842640521283718</v>
      </c>
      <c r="Q687" s="1996">
        <v>663.3</v>
      </c>
      <c r="R687" s="2076">
        <f t="shared" si="175"/>
        <v>0.16157359478716277</v>
      </c>
      <c r="S687" s="2035">
        <f t="shared" si="176"/>
        <v>26.531999999999996</v>
      </c>
      <c r="T687" s="2036"/>
      <c r="U687" s="1996">
        <f t="shared" si="177"/>
        <v>0</v>
      </c>
      <c r="V687" s="1996">
        <f t="shared" si="178"/>
        <v>0</v>
      </c>
      <c r="W687" s="1996">
        <f t="shared" si="172"/>
        <v>6061.67</v>
      </c>
      <c r="X687" s="2000">
        <v>6061.67</v>
      </c>
      <c r="Y687" s="2013">
        <v>616355</v>
      </c>
      <c r="Z687" s="2002">
        <v>42608</v>
      </c>
      <c r="AA687" s="2069" t="s">
        <v>104</v>
      </c>
      <c r="AB687" s="2069"/>
      <c r="AC687" s="1996"/>
      <c r="AE687" s="2005"/>
      <c r="AF687" s="2070"/>
      <c r="AG687" s="2070"/>
      <c r="AH687" s="2168"/>
      <c r="AI687" s="2091"/>
      <c r="AJ687" s="2091"/>
      <c r="AK687" s="2073"/>
      <c r="AL687" s="2075"/>
    </row>
    <row r="688" spans="1:38" s="1956" customFormat="1" x14ac:dyDescent="0.2">
      <c r="A688" s="2089">
        <v>2016389</v>
      </c>
      <c r="B688" s="1955"/>
      <c r="C688" s="1955" t="s">
        <v>1465</v>
      </c>
      <c r="D688" s="1956" t="s">
        <v>26</v>
      </c>
      <c r="E688" s="1956">
        <v>1</v>
      </c>
      <c r="F688" s="1956">
        <v>11</v>
      </c>
      <c r="G688" s="1956">
        <v>5</v>
      </c>
      <c r="H688" s="1956">
        <v>3</v>
      </c>
      <c r="I688" s="2012">
        <v>1</v>
      </c>
      <c r="J688" s="2012">
        <v>1</v>
      </c>
      <c r="K688" s="2150"/>
      <c r="L688" s="1996">
        <v>2872</v>
      </c>
      <c r="M688" s="1996"/>
      <c r="N688" s="1996">
        <f t="shared" si="173"/>
        <v>2155.58</v>
      </c>
      <c r="O688" s="1996">
        <v>1741.13</v>
      </c>
      <c r="P688" s="2076">
        <f t="shared" si="174"/>
        <v>0.8077315618070311</v>
      </c>
      <c r="Q688" s="1996">
        <v>414.45</v>
      </c>
      <c r="R688" s="2076">
        <f t="shared" si="175"/>
        <v>0.19226843819296896</v>
      </c>
      <c r="S688" s="2035">
        <f t="shared" si="176"/>
        <v>16.577999999999999</v>
      </c>
      <c r="T688" s="2036"/>
      <c r="U688" s="1996">
        <f t="shared" si="177"/>
        <v>0</v>
      </c>
      <c r="V688" s="1996">
        <f t="shared" si="178"/>
        <v>0</v>
      </c>
      <c r="W688" s="1996">
        <f t="shared" si="172"/>
        <v>2872</v>
      </c>
      <c r="X688" s="2000">
        <v>2872</v>
      </c>
      <c r="Y688" s="2013">
        <v>616361</v>
      </c>
      <c r="Z688" s="2002">
        <v>42608</v>
      </c>
      <c r="AA688" s="2069" t="s">
        <v>104</v>
      </c>
      <c r="AB688" s="2069"/>
      <c r="AC688" s="1996"/>
      <c r="AE688" s="2005"/>
      <c r="AF688" s="2070"/>
      <c r="AG688" s="2070"/>
      <c r="AH688" s="2168"/>
      <c r="AI688" s="2091"/>
      <c r="AJ688" s="2091"/>
      <c r="AK688" s="2073"/>
      <c r="AL688" s="2075"/>
    </row>
    <row r="689" spans="1:53" s="2091" customFormat="1" x14ac:dyDescent="0.2">
      <c r="A689" s="2089" t="s">
        <v>1467</v>
      </c>
      <c r="B689" s="2166"/>
      <c r="C689" s="2166" t="s">
        <v>1512</v>
      </c>
      <c r="D689" s="2091" t="s">
        <v>353</v>
      </c>
      <c r="E689" s="2091">
        <v>0</v>
      </c>
      <c r="F689" s="2091">
        <v>0</v>
      </c>
      <c r="G689" s="2091">
        <v>0</v>
      </c>
      <c r="H689" s="2091">
        <v>0</v>
      </c>
      <c r="I689" s="2167">
        <v>1</v>
      </c>
      <c r="J689" s="2167">
        <v>1</v>
      </c>
      <c r="K689" s="2175"/>
      <c r="L689" s="2168">
        <v>326</v>
      </c>
      <c r="M689" s="2168"/>
      <c r="N689" s="2168">
        <f t="shared" si="173"/>
        <v>163.4</v>
      </c>
      <c r="O689" s="2168">
        <v>163.4</v>
      </c>
      <c r="P689" s="2169">
        <f t="shared" si="174"/>
        <v>1</v>
      </c>
      <c r="Q689" s="2168">
        <v>0</v>
      </c>
      <c r="R689" s="2169">
        <f t="shared" si="175"/>
        <v>0</v>
      </c>
      <c r="S689" s="2170">
        <f t="shared" si="176"/>
        <v>0</v>
      </c>
      <c r="T689" s="2171"/>
      <c r="U689" s="2168">
        <f t="shared" si="177"/>
        <v>0</v>
      </c>
      <c r="V689" s="2168">
        <f t="shared" si="178"/>
        <v>0</v>
      </c>
      <c r="W689" s="2168">
        <f t="shared" si="172"/>
        <v>326</v>
      </c>
      <c r="X689" s="2110">
        <v>326</v>
      </c>
      <c r="Y689" s="2086">
        <v>616413</v>
      </c>
      <c r="Z689" s="2172">
        <v>42627</v>
      </c>
      <c r="AA689" s="2173" t="s">
        <v>104</v>
      </c>
      <c r="AB689" s="2173"/>
      <c r="AC689" s="2168"/>
      <c r="AE689" s="2174"/>
      <c r="AF689" s="2073"/>
      <c r="AG689" s="2073"/>
      <c r="AH689" s="2168"/>
      <c r="AK689" s="2073"/>
      <c r="AL689" s="2073"/>
      <c r="AM689" s="2168"/>
      <c r="AP689" s="2073"/>
      <c r="AQ689" s="2073"/>
      <c r="AR689" s="2168"/>
      <c r="AU689" s="2073"/>
      <c r="AV689" s="2073"/>
      <c r="AW689" s="2168"/>
      <c r="AZ689" s="2073"/>
      <c r="BA689" s="2073"/>
    </row>
    <row r="690" spans="1:53" x14ac:dyDescent="0.2">
      <c r="A690" s="2089">
        <v>2016391</v>
      </c>
      <c r="C690" s="1955">
        <v>591816</v>
      </c>
      <c r="D690" s="1956" t="s">
        <v>26</v>
      </c>
      <c r="E690" s="1956">
        <v>1</v>
      </c>
      <c r="F690" s="1956">
        <v>5</v>
      </c>
      <c r="G690" s="1956">
        <v>3</v>
      </c>
      <c r="H690" s="1956">
        <v>2</v>
      </c>
      <c r="I690" s="2012">
        <v>1</v>
      </c>
      <c r="J690" s="2012">
        <v>1</v>
      </c>
      <c r="K690" s="2150" t="s">
        <v>1101</v>
      </c>
      <c r="L690" s="1996">
        <v>1323</v>
      </c>
      <c r="N690" s="1996">
        <f t="shared" si="173"/>
        <v>943.59999999999991</v>
      </c>
      <c r="O690" s="1996">
        <v>704.65</v>
      </c>
      <c r="P690" s="2076">
        <f t="shared" si="174"/>
        <v>0.74676769817719379</v>
      </c>
      <c r="Q690" s="1996">
        <v>238.95</v>
      </c>
      <c r="R690" s="2076">
        <f t="shared" si="175"/>
        <v>0.25323230182280626</v>
      </c>
      <c r="S690" s="2035">
        <f t="shared" si="176"/>
        <v>9.5579999999999998</v>
      </c>
      <c r="U690" s="1996">
        <f t="shared" si="177"/>
        <v>0</v>
      </c>
      <c r="V690" s="1996">
        <f t="shared" si="178"/>
        <v>0</v>
      </c>
      <c r="W690" s="1996">
        <f t="shared" si="172"/>
        <v>1323</v>
      </c>
      <c r="X690" s="2000">
        <v>1323</v>
      </c>
      <c r="Y690" s="2013">
        <v>616362</v>
      </c>
      <c r="Z690" s="2002">
        <v>42608</v>
      </c>
      <c r="AA690" s="2069" t="s">
        <v>104</v>
      </c>
      <c r="AB690" s="2069"/>
    </row>
    <row r="691" spans="1:53" x14ac:dyDescent="0.2">
      <c r="A691" s="2089" t="s">
        <v>1468</v>
      </c>
      <c r="C691" s="1955" t="s">
        <v>1469</v>
      </c>
      <c r="D691" s="1956" t="s">
        <v>26</v>
      </c>
      <c r="E691" s="1956">
        <v>0</v>
      </c>
      <c r="F691" s="1956">
        <v>0</v>
      </c>
      <c r="G691" s="1956">
        <v>0</v>
      </c>
      <c r="H691" s="1956">
        <v>0</v>
      </c>
      <c r="I691" s="2012">
        <v>1</v>
      </c>
      <c r="J691" s="2012">
        <v>1</v>
      </c>
      <c r="L691" s="1996">
        <v>2.86</v>
      </c>
      <c r="N691" s="1996">
        <f t="shared" si="173"/>
        <v>1.43</v>
      </c>
      <c r="O691" s="1996">
        <v>1.43</v>
      </c>
      <c r="P691" s="2076">
        <f t="shared" si="174"/>
        <v>1</v>
      </c>
      <c r="Q691" s="1996">
        <v>0</v>
      </c>
      <c r="R691" s="2076">
        <f t="shared" si="175"/>
        <v>0</v>
      </c>
      <c r="S691" s="2035">
        <f t="shared" si="176"/>
        <v>0</v>
      </c>
      <c r="U691" s="1996">
        <f t="shared" si="177"/>
        <v>0</v>
      </c>
      <c r="V691" s="1996">
        <f t="shared" si="178"/>
        <v>0</v>
      </c>
      <c r="W691" s="1996">
        <f t="shared" si="172"/>
        <v>2.86</v>
      </c>
      <c r="X691" s="2000">
        <v>2.86</v>
      </c>
      <c r="Y691" s="2013">
        <v>616350</v>
      </c>
      <c r="Z691" s="2002">
        <v>42608</v>
      </c>
      <c r="AA691" s="2069" t="s">
        <v>104</v>
      </c>
      <c r="AB691" s="2069"/>
    </row>
    <row r="692" spans="1:53" x14ac:dyDescent="0.2">
      <c r="A692" s="2089" t="s">
        <v>1492</v>
      </c>
      <c r="C692" s="1955" t="s">
        <v>1493</v>
      </c>
      <c r="D692" s="1956" t="s">
        <v>26</v>
      </c>
      <c r="E692" s="1956">
        <v>0</v>
      </c>
      <c r="F692" s="1956">
        <v>0</v>
      </c>
      <c r="G692" s="1956">
        <v>0</v>
      </c>
      <c r="H692" s="1956">
        <v>0</v>
      </c>
      <c r="I692" s="2012">
        <v>1</v>
      </c>
      <c r="J692" s="2012">
        <v>1</v>
      </c>
      <c r="L692" s="1996">
        <v>58.74</v>
      </c>
      <c r="N692" s="1996">
        <f>O692+Q692</f>
        <v>29.37</v>
      </c>
      <c r="O692" s="1996">
        <v>29.37</v>
      </c>
      <c r="P692" s="2076">
        <f t="shared" si="174"/>
        <v>1</v>
      </c>
      <c r="Q692" s="1996">
        <v>0</v>
      </c>
      <c r="R692" s="2076">
        <f t="shared" si="175"/>
        <v>0</v>
      </c>
      <c r="S692" s="2035">
        <f t="shared" si="176"/>
        <v>0</v>
      </c>
      <c r="U692" s="1996">
        <f t="shared" si="177"/>
        <v>0</v>
      </c>
      <c r="V692" s="1996">
        <f t="shared" si="178"/>
        <v>0</v>
      </c>
      <c r="W692" s="1996">
        <f t="shared" ref="W692:W754" si="179">X692+AC692+AH692+AM692+AO692+AR692</f>
        <v>58.74</v>
      </c>
      <c r="X692" s="2000">
        <v>58.74</v>
      </c>
      <c r="Y692" s="2013">
        <v>616391</v>
      </c>
      <c r="Z692" s="2002">
        <v>42627</v>
      </c>
      <c r="AA692" s="2069" t="s">
        <v>104</v>
      </c>
      <c r="AB692" s="2069"/>
    </row>
    <row r="693" spans="1:53" x14ac:dyDescent="0.2">
      <c r="A693" s="2089" t="s">
        <v>1500</v>
      </c>
      <c r="C693" s="1955" t="s">
        <v>1502</v>
      </c>
      <c r="D693" s="1956" t="s">
        <v>1501</v>
      </c>
      <c r="E693" s="1956">
        <v>0</v>
      </c>
      <c r="F693" s="1956">
        <v>0</v>
      </c>
      <c r="G693" s="1956">
        <v>0</v>
      </c>
      <c r="H693" s="1956">
        <v>0</v>
      </c>
      <c r="I693" s="2012">
        <v>1</v>
      </c>
      <c r="J693" s="2012">
        <v>1</v>
      </c>
      <c r="L693" s="1996">
        <v>17.5</v>
      </c>
      <c r="N693" s="1996">
        <f t="shared" si="173"/>
        <v>5</v>
      </c>
      <c r="O693" s="1996">
        <v>5</v>
      </c>
      <c r="P693" s="2076">
        <f t="shared" si="174"/>
        <v>1</v>
      </c>
      <c r="Q693" s="1996">
        <v>0</v>
      </c>
      <c r="R693" s="2076">
        <f t="shared" si="175"/>
        <v>0</v>
      </c>
      <c r="S693" s="2035">
        <f t="shared" si="176"/>
        <v>0</v>
      </c>
      <c r="U693" s="1996">
        <f t="shared" si="177"/>
        <v>0</v>
      </c>
      <c r="V693" s="1996">
        <f t="shared" si="178"/>
        <v>0</v>
      </c>
      <c r="W693" s="1996">
        <f t="shared" si="179"/>
        <v>17.5</v>
      </c>
      <c r="X693" s="2000">
        <v>17.5</v>
      </c>
      <c r="Y693" s="2013">
        <v>616569</v>
      </c>
      <c r="Z693" s="2002">
        <v>42671</v>
      </c>
      <c r="AA693" s="2069" t="s">
        <v>104</v>
      </c>
      <c r="AB693" s="2069"/>
    </row>
    <row r="694" spans="1:53" x14ac:dyDescent="0.2">
      <c r="A694" s="2089">
        <v>2016396</v>
      </c>
      <c r="C694" s="1955" t="s">
        <v>1503</v>
      </c>
      <c r="D694" s="1956" t="s">
        <v>26</v>
      </c>
      <c r="E694" s="1956">
        <v>0</v>
      </c>
      <c r="F694" s="1956">
        <v>0</v>
      </c>
      <c r="G694" s="1956">
        <v>0</v>
      </c>
      <c r="H694" s="1956">
        <v>0</v>
      </c>
      <c r="I694" s="2012">
        <v>1</v>
      </c>
      <c r="J694" s="2012">
        <v>1</v>
      </c>
      <c r="L694" s="1996">
        <v>378.45</v>
      </c>
      <c r="N694" s="1996">
        <f t="shared" si="173"/>
        <v>302.76</v>
      </c>
      <c r="O694" s="1996">
        <v>302.76</v>
      </c>
      <c r="P694" s="2076">
        <f t="shared" si="174"/>
        <v>1</v>
      </c>
      <c r="Q694" s="1996">
        <v>0</v>
      </c>
      <c r="R694" s="2076">
        <f t="shared" si="175"/>
        <v>0</v>
      </c>
      <c r="S694" s="2035">
        <f t="shared" si="176"/>
        <v>0</v>
      </c>
      <c r="U694" s="1996">
        <f t="shared" si="177"/>
        <v>0</v>
      </c>
      <c r="V694" s="1996">
        <f t="shared" si="178"/>
        <v>0</v>
      </c>
      <c r="W694" s="1996">
        <f t="shared" si="179"/>
        <v>378.45</v>
      </c>
      <c r="X694" s="2000">
        <v>378.45</v>
      </c>
      <c r="Y694" s="2013">
        <v>616376</v>
      </c>
      <c r="Z694" s="2002">
        <v>42615</v>
      </c>
      <c r="AA694" s="2069" t="s">
        <v>104</v>
      </c>
      <c r="AB694" s="2069"/>
    </row>
    <row r="695" spans="1:53" x14ac:dyDescent="0.2">
      <c r="A695" s="2089">
        <v>2016397</v>
      </c>
      <c r="C695" s="1955" t="s">
        <v>1504</v>
      </c>
      <c r="D695" s="1956" t="s">
        <v>647</v>
      </c>
      <c r="E695" s="1956">
        <v>1</v>
      </c>
      <c r="F695" s="1956">
        <v>12</v>
      </c>
      <c r="G695" s="1956">
        <v>4</v>
      </c>
      <c r="H695" s="1956">
        <v>3</v>
      </c>
      <c r="I695" s="2012">
        <v>1</v>
      </c>
      <c r="J695" s="2012">
        <v>1</v>
      </c>
      <c r="L695" s="1996">
        <v>3901.91</v>
      </c>
      <c r="N695" s="1996">
        <f t="shared" si="173"/>
        <v>2424.8999999999996</v>
      </c>
      <c r="O695" s="1996">
        <v>1817.85</v>
      </c>
      <c r="P695" s="2076">
        <f t="shared" si="174"/>
        <v>0.74965977978473342</v>
      </c>
      <c r="Q695" s="1996">
        <v>607.04999999999995</v>
      </c>
      <c r="R695" s="2076">
        <f t="shared" si="175"/>
        <v>0.25034022021526664</v>
      </c>
      <c r="S695" s="2035">
        <f t="shared" si="176"/>
        <v>24.281999999999996</v>
      </c>
      <c r="U695" s="1996">
        <f t="shared" si="177"/>
        <v>0</v>
      </c>
      <c r="V695" s="1996">
        <f t="shared" si="178"/>
        <v>0</v>
      </c>
      <c r="W695" s="1996">
        <f t="shared" si="179"/>
        <v>3901.91</v>
      </c>
      <c r="X695" s="2000">
        <v>3901.91</v>
      </c>
      <c r="Y695" s="2013">
        <v>616486</v>
      </c>
      <c r="Z695" s="2002">
        <v>42646</v>
      </c>
      <c r="AA695" s="2069" t="s">
        <v>104</v>
      </c>
      <c r="AB695" s="2069"/>
    </row>
    <row r="696" spans="1:53" x14ac:dyDescent="0.2">
      <c r="A696" s="2089">
        <v>2016398</v>
      </c>
      <c r="C696" s="1955">
        <v>238209</v>
      </c>
      <c r="D696" s="1956" t="s">
        <v>26</v>
      </c>
      <c r="E696" s="1956">
        <v>0</v>
      </c>
      <c r="F696" s="1956">
        <v>1</v>
      </c>
      <c r="G696" s="1956">
        <v>1</v>
      </c>
      <c r="H696" s="1956">
        <v>0</v>
      </c>
      <c r="I696" s="2012">
        <v>1</v>
      </c>
      <c r="J696" s="2012">
        <v>1</v>
      </c>
      <c r="K696" s="2150" t="s">
        <v>1101</v>
      </c>
      <c r="L696" s="1996">
        <v>170</v>
      </c>
      <c r="M696" s="1996">
        <v>196.1</v>
      </c>
      <c r="N696" s="1996">
        <f t="shared" si="173"/>
        <v>134.31</v>
      </c>
      <c r="O696" s="1996">
        <v>100.11</v>
      </c>
      <c r="P696" s="2076">
        <f t="shared" si="174"/>
        <v>0.74536519991065442</v>
      </c>
      <c r="Q696" s="1996">
        <v>34.200000000000003</v>
      </c>
      <c r="R696" s="2076">
        <f t="shared" si="175"/>
        <v>0.25463480008934558</v>
      </c>
      <c r="S696" s="2035">
        <f t="shared" si="176"/>
        <v>1.3680000000000001</v>
      </c>
      <c r="U696" s="1996">
        <f t="shared" si="177"/>
        <v>0</v>
      </c>
      <c r="V696" s="1996">
        <f t="shared" si="178"/>
        <v>0</v>
      </c>
      <c r="W696" s="1996">
        <f t="shared" si="179"/>
        <v>170</v>
      </c>
      <c r="X696" s="2000">
        <v>170</v>
      </c>
      <c r="Y696" s="2013">
        <v>616363</v>
      </c>
      <c r="Z696" s="2002">
        <v>42608</v>
      </c>
      <c r="AA696" s="2069" t="s">
        <v>104</v>
      </c>
      <c r="AB696" s="2069"/>
    </row>
    <row r="697" spans="1:53" x14ac:dyDescent="0.2">
      <c r="A697" s="2089" t="s">
        <v>1533</v>
      </c>
      <c r="C697" s="1955" t="s">
        <v>1505</v>
      </c>
      <c r="D697" s="1956" t="s">
        <v>318</v>
      </c>
      <c r="E697" s="1956">
        <v>1</v>
      </c>
      <c r="F697" s="1956">
        <v>11</v>
      </c>
      <c r="G697" s="1956">
        <v>8</v>
      </c>
      <c r="H697" s="1956">
        <v>3</v>
      </c>
      <c r="I697" s="2012">
        <v>1</v>
      </c>
      <c r="J697" s="2012">
        <v>1</v>
      </c>
      <c r="L697" s="1996">
        <v>4371.16</v>
      </c>
      <c r="N697" s="1996">
        <f t="shared" si="173"/>
        <v>2867.3900000000003</v>
      </c>
      <c r="O697" s="1996">
        <v>2263.94</v>
      </c>
      <c r="P697" s="2076">
        <f t="shared" si="174"/>
        <v>0.78954728864925938</v>
      </c>
      <c r="Q697" s="1996">
        <v>603.45000000000005</v>
      </c>
      <c r="R697" s="2076">
        <f t="shared" si="175"/>
        <v>0.21045271135074056</v>
      </c>
      <c r="S697" s="2035">
        <f t="shared" si="176"/>
        <v>24.138000000000002</v>
      </c>
      <c r="U697" s="1996">
        <f t="shared" si="177"/>
        <v>0</v>
      </c>
      <c r="V697" s="1996">
        <f t="shared" si="178"/>
        <v>0</v>
      </c>
      <c r="W697" s="1996">
        <f t="shared" si="179"/>
        <v>4371.16</v>
      </c>
      <c r="X697" s="2000">
        <v>4371.16</v>
      </c>
      <c r="Y697" s="2013">
        <v>616442</v>
      </c>
      <c r="Z697" s="2002">
        <v>42634</v>
      </c>
      <c r="AA697" s="2069" t="s">
        <v>104</v>
      </c>
      <c r="AB697" s="2069"/>
    </row>
    <row r="698" spans="1:53" x14ac:dyDescent="0.2">
      <c r="A698" s="2089">
        <v>2016400</v>
      </c>
      <c r="C698" s="1955" t="s">
        <v>1506</v>
      </c>
      <c r="D698" s="1956" t="s">
        <v>1594</v>
      </c>
      <c r="E698" s="1956">
        <v>1</v>
      </c>
      <c r="F698" s="1956">
        <v>12</v>
      </c>
      <c r="G698" s="1956">
        <v>0</v>
      </c>
      <c r="H698" s="1956">
        <v>0</v>
      </c>
      <c r="I698" s="2012">
        <v>1</v>
      </c>
      <c r="J698" s="2012">
        <v>1</v>
      </c>
      <c r="L698" s="1996">
        <v>1740.32</v>
      </c>
      <c r="N698" s="1996">
        <f t="shared" si="173"/>
        <v>1026</v>
      </c>
      <c r="O698" s="1996">
        <v>771</v>
      </c>
      <c r="P698" s="2076">
        <f t="shared" si="174"/>
        <v>0.75146198830409361</v>
      </c>
      <c r="Q698" s="1996">
        <v>255</v>
      </c>
      <c r="R698" s="2076">
        <f t="shared" si="175"/>
        <v>0.24853801169590642</v>
      </c>
      <c r="S698" s="2035">
        <f t="shared" si="176"/>
        <v>10.199999999999999</v>
      </c>
      <c r="U698" s="1996">
        <f t="shared" si="177"/>
        <v>0</v>
      </c>
      <c r="V698" s="1996">
        <f t="shared" si="178"/>
        <v>0</v>
      </c>
      <c r="W698" s="1996">
        <f t="shared" si="179"/>
        <v>1740.32</v>
      </c>
      <c r="X698" s="2000">
        <v>1740.32</v>
      </c>
      <c r="Y698" s="2013">
        <v>616375</v>
      </c>
      <c r="Z698" s="2002">
        <v>42608</v>
      </c>
      <c r="AA698" s="2069" t="s">
        <v>104</v>
      </c>
      <c r="AB698" s="2069"/>
    </row>
    <row r="699" spans="1:53" x14ac:dyDescent="0.2">
      <c r="A699" s="2089" t="s">
        <v>1509</v>
      </c>
      <c r="C699" s="1955" t="s">
        <v>1510</v>
      </c>
      <c r="D699" s="1956" t="s">
        <v>1511</v>
      </c>
      <c r="E699" s="1956">
        <v>0</v>
      </c>
      <c r="F699" s="1956">
        <v>0</v>
      </c>
      <c r="G699" s="1956">
        <v>0</v>
      </c>
      <c r="H699" s="1956">
        <v>0</v>
      </c>
      <c r="I699" s="2012">
        <v>1</v>
      </c>
      <c r="J699" s="2012">
        <v>1</v>
      </c>
      <c r="L699" s="1996">
        <v>90.64</v>
      </c>
      <c r="N699" s="1996">
        <f t="shared" si="173"/>
        <v>45.32</v>
      </c>
      <c r="O699" s="1996">
        <v>45.32</v>
      </c>
      <c r="P699" s="2076">
        <f t="shared" si="174"/>
        <v>1</v>
      </c>
      <c r="Q699" s="1996">
        <v>0</v>
      </c>
      <c r="R699" s="2076">
        <f t="shared" si="175"/>
        <v>0</v>
      </c>
      <c r="S699" s="2035">
        <f t="shared" si="176"/>
        <v>0</v>
      </c>
      <c r="U699" s="1996">
        <f t="shared" si="177"/>
        <v>0</v>
      </c>
      <c r="V699" s="1996">
        <f t="shared" si="178"/>
        <v>0</v>
      </c>
      <c r="W699" s="1996">
        <f t="shared" si="179"/>
        <v>90.64</v>
      </c>
      <c r="X699" s="2000">
        <v>90.64</v>
      </c>
      <c r="Y699" s="2013">
        <v>616571</v>
      </c>
      <c r="Z699" s="2002">
        <v>42671</v>
      </c>
      <c r="AA699" s="2069" t="s">
        <v>104</v>
      </c>
      <c r="AB699" s="2069"/>
    </row>
    <row r="700" spans="1:53" x14ac:dyDescent="0.2">
      <c r="A700" s="2089">
        <v>2016402</v>
      </c>
      <c r="C700" s="1955" t="s">
        <v>1516</v>
      </c>
      <c r="D700" s="1956" t="s">
        <v>353</v>
      </c>
      <c r="E700" s="1956">
        <v>1</v>
      </c>
      <c r="F700" s="1956">
        <v>1</v>
      </c>
      <c r="G700" s="1956">
        <v>0</v>
      </c>
      <c r="H700" s="1956">
        <v>1</v>
      </c>
      <c r="I700" s="2012">
        <v>1</v>
      </c>
      <c r="J700" s="2012">
        <v>1</v>
      </c>
      <c r="L700" s="1996">
        <v>492.72</v>
      </c>
      <c r="N700" s="1996">
        <f t="shared" si="173"/>
        <v>361.7</v>
      </c>
      <c r="O700" s="1996">
        <v>262.7</v>
      </c>
      <c r="P700" s="2076">
        <f t="shared" si="174"/>
        <v>0.72629250760298592</v>
      </c>
      <c r="Q700" s="1996">
        <v>99</v>
      </c>
      <c r="R700" s="2076">
        <f t="shared" si="175"/>
        <v>0.27370749239701408</v>
      </c>
      <c r="S700" s="2035">
        <f t="shared" si="176"/>
        <v>3.96</v>
      </c>
      <c r="U700" s="1996">
        <f t="shared" si="177"/>
        <v>0</v>
      </c>
      <c r="V700" s="1996">
        <f t="shared" si="178"/>
        <v>0</v>
      </c>
      <c r="W700" s="1996">
        <f t="shared" si="179"/>
        <v>492.72</v>
      </c>
      <c r="X700" s="2000">
        <v>492.72</v>
      </c>
      <c r="Y700" s="2013">
        <v>616414</v>
      </c>
      <c r="Z700" s="2002">
        <v>42627</v>
      </c>
      <c r="AA700" s="2069" t="s">
        <v>104</v>
      </c>
      <c r="AB700" s="2069"/>
    </row>
    <row r="701" spans="1:53" x14ac:dyDescent="0.2">
      <c r="A701" s="2089">
        <v>2016403</v>
      </c>
      <c r="C701" s="1955" t="s">
        <v>1517</v>
      </c>
      <c r="D701" s="1956" t="s">
        <v>318</v>
      </c>
      <c r="E701" s="1956">
        <v>1</v>
      </c>
      <c r="F701" s="1956">
        <v>14</v>
      </c>
      <c r="G701" s="1956">
        <v>7</v>
      </c>
      <c r="H701" s="1956">
        <v>4</v>
      </c>
      <c r="I701" s="2012">
        <v>1</v>
      </c>
      <c r="J701" s="2012">
        <v>1</v>
      </c>
      <c r="L701" s="1996">
        <v>4163.04</v>
      </c>
      <c r="N701" s="1996">
        <f t="shared" si="173"/>
        <v>2805.08</v>
      </c>
      <c r="O701" s="1996">
        <v>2155.2800000000002</v>
      </c>
      <c r="P701" s="2076">
        <f t="shared" si="174"/>
        <v>0.76834885279564225</v>
      </c>
      <c r="Q701" s="1996">
        <v>649.79999999999995</v>
      </c>
      <c r="R701" s="2076">
        <f t="shared" si="175"/>
        <v>0.23165114720435781</v>
      </c>
      <c r="S701" s="2035">
        <f t="shared" si="176"/>
        <v>25.991999999999997</v>
      </c>
      <c r="U701" s="1996">
        <f t="shared" si="177"/>
        <v>0</v>
      </c>
      <c r="V701" s="1996">
        <f t="shared" si="178"/>
        <v>0</v>
      </c>
      <c r="W701" s="1996">
        <f t="shared" si="179"/>
        <v>4163.04</v>
      </c>
      <c r="X701" s="2000">
        <v>4163.04</v>
      </c>
      <c r="Y701" s="2013">
        <v>616443</v>
      </c>
      <c r="Z701" s="2002">
        <v>42634</v>
      </c>
      <c r="AA701" s="2069" t="s">
        <v>104</v>
      </c>
      <c r="AB701" s="2069"/>
    </row>
    <row r="702" spans="1:53" x14ac:dyDescent="0.2">
      <c r="A702" s="2089" t="s">
        <v>1727</v>
      </c>
      <c r="C702" s="1955" t="s">
        <v>1728</v>
      </c>
      <c r="D702" s="1956" t="s">
        <v>318</v>
      </c>
      <c r="E702" s="1956">
        <v>0</v>
      </c>
      <c r="F702" s="1956">
        <v>1</v>
      </c>
      <c r="G702" s="1956">
        <v>0</v>
      </c>
      <c r="H702" s="1956">
        <v>0</v>
      </c>
      <c r="I702" s="2012">
        <v>1</v>
      </c>
      <c r="J702" s="2012">
        <v>1</v>
      </c>
      <c r="L702" s="1996">
        <v>90.1</v>
      </c>
      <c r="N702" s="1996">
        <f>O702+Q702</f>
        <v>77</v>
      </c>
      <c r="O702" s="1996">
        <v>50</v>
      </c>
      <c r="P702" s="2076">
        <f>IF(N702&lt;=0,"",O702/N702)</f>
        <v>0.64935064935064934</v>
      </c>
      <c r="Q702" s="1996">
        <v>27</v>
      </c>
      <c r="R702" s="2076">
        <f>IF(N702&lt;=0,"",Q702/N702)</f>
        <v>0.35064935064935066</v>
      </c>
      <c r="S702" s="2035">
        <f>Q702/$S$1</f>
        <v>1.08</v>
      </c>
      <c r="U702" s="1996">
        <f>((1-I702)*O702)+((1-J702)*Q702)</f>
        <v>0</v>
      </c>
      <c r="V702" s="1996">
        <f>L702-W702</f>
        <v>0</v>
      </c>
      <c r="W702" s="1996">
        <f>X702+AC702+AH702+AM702+AO702+AR702</f>
        <v>90.1</v>
      </c>
      <c r="X702" s="2000">
        <v>90.1</v>
      </c>
      <c r="Y702" s="2013">
        <v>616637</v>
      </c>
      <c r="Z702" s="2002">
        <v>42692</v>
      </c>
      <c r="AA702" s="2069" t="s">
        <v>104</v>
      </c>
      <c r="AB702" s="2069"/>
    </row>
    <row r="703" spans="1:53" x14ac:dyDescent="0.2">
      <c r="A703" s="2089">
        <v>2016404</v>
      </c>
      <c r="C703" s="1955" t="s">
        <v>1521</v>
      </c>
      <c r="D703" s="1956" t="s">
        <v>318</v>
      </c>
      <c r="E703" s="1956">
        <v>1</v>
      </c>
      <c r="F703" s="1956">
        <v>3</v>
      </c>
      <c r="G703" s="1956">
        <v>2</v>
      </c>
      <c r="H703" s="1956">
        <v>1</v>
      </c>
      <c r="I703" s="2012">
        <v>1</v>
      </c>
      <c r="J703" s="2012">
        <v>1</v>
      </c>
      <c r="L703" s="1996">
        <v>917.37</v>
      </c>
      <c r="N703" s="1996">
        <f t="shared" ref="N703:N764" si="180">O703+Q703</f>
        <v>605.1</v>
      </c>
      <c r="O703" s="1996">
        <v>454.35</v>
      </c>
      <c r="P703" s="2076">
        <f t="shared" ref="P703:P764" si="181">IF(N703&lt;=0,"",O703/N703)</f>
        <v>0.75086762518591965</v>
      </c>
      <c r="Q703" s="1996">
        <v>150.75</v>
      </c>
      <c r="R703" s="2076">
        <f t="shared" ref="R703:R764" si="182">IF(N703&lt;=0,"",Q703/N703)</f>
        <v>0.24913237481408032</v>
      </c>
      <c r="S703" s="2035">
        <f t="shared" ref="S703:S764" si="183">Q703/$S$1</f>
        <v>6.03</v>
      </c>
      <c r="U703" s="1996">
        <f t="shared" ref="U703:U764" si="184">((1-I703)*O703)+((1-J703)*Q703)</f>
        <v>0</v>
      </c>
      <c r="V703" s="1996">
        <f t="shared" ref="V703:V764" si="185">L703-W703</f>
        <v>0</v>
      </c>
      <c r="W703" s="1996">
        <f t="shared" si="179"/>
        <v>917.37</v>
      </c>
      <c r="X703" s="2000">
        <v>917.37</v>
      </c>
      <c r="Y703" s="2013">
        <v>616444</v>
      </c>
      <c r="Z703" s="2002">
        <v>42634</v>
      </c>
      <c r="AA703" s="2069" t="s">
        <v>104</v>
      </c>
      <c r="AB703" s="2069"/>
    </row>
    <row r="704" spans="1:53" x14ac:dyDescent="0.2">
      <c r="A704" s="2089">
        <v>2016405</v>
      </c>
      <c r="C704" s="1955" t="s">
        <v>1522</v>
      </c>
      <c r="D704" s="1956" t="s">
        <v>472</v>
      </c>
      <c r="E704" s="1956">
        <v>1</v>
      </c>
      <c r="F704" s="1956">
        <v>0</v>
      </c>
      <c r="G704" s="1956">
        <v>0</v>
      </c>
      <c r="H704" s="1956">
        <v>0</v>
      </c>
      <c r="I704" s="2012">
        <v>1</v>
      </c>
      <c r="J704" s="2012">
        <v>1</v>
      </c>
      <c r="L704" s="1996">
        <v>115</v>
      </c>
      <c r="N704" s="1996">
        <f t="shared" si="180"/>
        <v>80</v>
      </c>
      <c r="O704" s="1996">
        <v>80</v>
      </c>
      <c r="P704" s="2076">
        <f t="shared" si="181"/>
        <v>1</v>
      </c>
      <c r="Q704" s="1996">
        <v>0</v>
      </c>
      <c r="R704" s="2076">
        <f t="shared" si="182"/>
        <v>0</v>
      </c>
      <c r="S704" s="2035">
        <f t="shared" si="183"/>
        <v>0</v>
      </c>
      <c r="U704" s="1996">
        <f t="shared" si="184"/>
        <v>0</v>
      </c>
      <c r="V704" s="1996">
        <f t="shared" si="185"/>
        <v>0</v>
      </c>
      <c r="W704" s="1996">
        <f t="shared" si="179"/>
        <v>115</v>
      </c>
      <c r="X704" s="2000">
        <v>115</v>
      </c>
      <c r="Y704" s="2013">
        <v>616437</v>
      </c>
      <c r="Z704" s="2002">
        <v>42634</v>
      </c>
      <c r="AA704" s="2069" t="s">
        <v>104</v>
      </c>
      <c r="AB704" s="2069"/>
    </row>
    <row r="705" spans="1:38" s="1956" customFormat="1" x14ac:dyDescent="0.2">
      <c r="A705" s="2089">
        <v>2016406</v>
      </c>
      <c r="B705" s="1955"/>
      <c r="C705" s="1955" t="s">
        <v>1523</v>
      </c>
      <c r="D705" s="1956" t="s">
        <v>474</v>
      </c>
      <c r="E705" s="1956">
        <v>1</v>
      </c>
      <c r="F705" s="1956">
        <v>10</v>
      </c>
      <c r="G705" s="1956">
        <v>8</v>
      </c>
      <c r="H705" s="1956">
        <v>3</v>
      </c>
      <c r="I705" s="2012">
        <v>1</v>
      </c>
      <c r="J705" s="2012">
        <v>1</v>
      </c>
      <c r="K705" s="2150"/>
      <c r="L705" s="1996">
        <v>3572.13</v>
      </c>
      <c r="M705" s="1996"/>
      <c r="N705" s="1996">
        <f t="shared" si="180"/>
        <v>2338.0100000000002</v>
      </c>
      <c r="O705" s="1996">
        <v>1756.16</v>
      </c>
      <c r="P705" s="2076">
        <f t="shared" si="181"/>
        <v>0.75113451182843527</v>
      </c>
      <c r="Q705" s="1996">
        <v>581.85</v>
      </c>
      <c r="R705" s="2076">
        <f t="shared" si="182"/>
        <v>0.2488654881715647</v>
      </c>
      <c r="S705" s="2035">
        <f t="shared" si="183"/>
        <v>23.274000000000001</v>
      </c>
      <c r="T705" s="2036"/>
      <c r="U705" s="1996">
        <f t="shared" si="184"/>
        <v>0</v>
      </c>
      <c r="V705" s="1996">
        <f t="shared" si="185"/>
        <v>0</v>
      </c>
      <c r="W705" s="1996">
        <f t="shared" si="179"/>
        <v>3572.13</v>
      </c>
      <c r="X705" s="2000">
        <v>3572.13</v>
      </c>
      <c r="Y705" s="2013">
        <v>616477</v>
      </c>
      <c r="Z705" s="2002">
        <v>42646</v>
      </c>
      <c r="AA705" s="2069" t="s">
        <v>104</v>
      </c>
      <c r="AB705" s="2086"/>
      <c r="AH705" s="1996"/>
      <c r="AK705" s="2075"/>
      <c r="AL705" s="2075"/>
    </row>
    <row r="706" spans="1:38" s="1956" customFormat="1" x14ac:dyDescent="0.2">
      <c r="A706" s="2089">
        <v>2016407</v>
      </c>
      <c r="B706" s="1955"/>
      <c r="C706" s="1955" t="s">
        <v>1526</v>
      </c>
      <c r="D706" s="1956" t="s">
        <v>1338</v>
      </c>
      <c r="E706" s="1956">
        <v>1</v>
      </c>
      <c r="F706" s="1956">
        <v>12</v>
      </c>
      <c r="G706" s="1956">
        <v>7</v>
      </c>
      <c r="H706" s="1956">
        <v>2</v>
      </c>
      <c r="I706" s="2012">
        <v>1</v>
      </c>
      <c r="J706" s="2012">
        <v>1</v>
      </c>
      <c r="K706" s="2150"/>
      <c r="L706" s="1996">
        <v>2283.4</v>
      </c>
      <c r="M706" s="1996"/>
      <c r="N706" s="1996">
        <f t="shared" si="180"/>
        <v>1393.4</v>
      </c>
      <c r="O706" s="1996">
        <v>990.4</v>
      </c>
      <c r="P706" s="2076">
        <f t="shared" si="181"/>
        <v>0.71077938854600253</v>
      </c>
      <c r="Q706" s="1996">
        <v>403</v>
      </c>
      <c r="R706" s="2076">
        <f t="shared" si="182"/>
        <v>0.28922061145399741</v>
      </c>
      <c r="S706" s="2035">
        <f t="shared" si="183"/>
        <v>16.12</v>
      </c>
      <c r="T706" s="2036"/>
      <c r="U706" s="1996">
        <f t="shared" si="184"/>
        <v>0</v>
      </c>
      <c r="V706" s="1996">
        <f t="shared" si="185"/>
        <v>0</v>
      </c>
      <c r="W706" s="1996">
        <f t="shared" si="179"/>
        <v>2283.4</v>
      </c>
      <c r="X706" s="2000">
        <v>2283.4</v>
      </c>
      <c r="Y706" s="2013">
        <v>616478</v>
      </c>
      <c r="Z706" s="2002">
        <v>42646</v>
      </c>
      <c r="AA706" s="2069" t="s">
        <v>104</v>
      </c>
      <c r="AB706" s="2086"/>
      <c r="AH706" s="1996"/>
      <c r="AK706" s="2075"/>
      <c r="AL706" s="2075"/>
    </row>
    <row r="707" spans="1:38" s="1956" customFormat="1" x14ac:dyDescent="0.2">
      <c r="A707" s="2089">
        <v>2016408</v>
      </c>
      <c r="B707" s="1955"/>
      <c r="C707" s="1955" t="s">
        <v>1527</v>
      </c>
      <c r="D707" s="1956" t="s">
        <v>1338</v>
      </c>
      <c r="E707" s="1956">
        <v>1</v>
      </c>
      <c r="F707" s="1956">
        <v>9</v>
      </c>
      <c r="G707" s="1956">
        <v>4</v>
      </c>
      <c r="H707" s="1956">
        <v>3</v>
      </c>
      <c r="I707" s="2012">
        <v>1</v>
      </c>
      <c r="J707" s="2012">
        <v>1</v>
      </c>
      <c r="K707" s="2150"/>
      <c r="L707" s="1996">
        <v>1979.81</v>
      </c>
      <c r="M707" s="1996"/>
      <c r="N707" s="1996">
        <f t="shared" si="180"/>
        <v>1315.48</v>
      </c>
      <c r="O707" s="1996">
        <v>914.98</v>
      </c>
      <c r="P707" s="2076">
        <f t="shared" si="181"/>
        <v>0.69554839298202942</v>
      </c>
      <c r="Q707" s="1996">
        <v>400.5</v>
      </c>
      <c r="R707" s="2076">
        <f t="shared" si="182"/>
        <v>0.30445160701797064</v>
      </c>
      <c r="S707" s="2035">
        <f t="shared" si="183"/>
        <v>16.02</v>
      </c>
      <c r="T707" s="2036"/>
      <c r="U707" s="1996">
        <f t="shared" si="184"/>
        <v>0</v>
      </c>
      <c r="V707" s="1996">
        <f t="shared" si="185"/>
        <v>0</v>
      </c>
      <c r="W707" s="1996">
        <f t="shared" si="179"/>
        <v>1979.81</v>
      </c>
      <c r="X707" s="2000">
        <v>1979.81</v>
      </c>
      <c r="Y707" s="2013">
        <v>616479</v>
      </c>
      <c r="Z707" s="2002">
        <v>42646</v>
      </c>
      <c r="AA707" s="2069" t="s">
        <v>104</v>
      </c>
      <c r="AB707" s="2086"/>
      <c r="AH707" s="1996"/>
      <c r="AK707" s="2075"/>
      <c r="AL707" s="2075"/>
    </row>
    <row r="708" spans="1:38" s="1956" customFormat="1" x14ac:dyDescent="0.2">
      <c r="A708" s="2089">
        <v>2016409</v>
      </c>
      <c r="B708" s="1955"/>
      <c r="C708" s="1955" t="s">
        <v>1528</v>
      </c>
      <c r="D708" s="1956" t="s">
        <v>1338</v>
      </c>
      <c r="E708" s="1956">
        <v>1</v>
      </c>
      <c r="F708" s="1956">
        <v>9</v>
      </c>
      <c r="G708" s="1956">
        <v>7</v>
      </c>
      <c r="H708" s="1956">
        <v>1</v>
      </c>
      <c r="I708" s="2012">
        <v>1</v>
      </c>
      <c r="J708" s="2012">
        <v>1</v>
      </c>
      <c r="K708" s="2150"/>
      <c r="L708" s="1996">
        <v>1840.75</v>
      </c>
      <c r="M708" s="1996"/>
      <c r="N708" s="1996">
        <f t="shared" si="180"/>
        <v>1116.79</v>
      </c>
      <c r="O708" s="1996">
        <v>789.64</v>
      </c>
      <c r="P708" s="2076">
        <f t="shared" si="181"/>
        <v>0.70706220506988782</v>
      </c>
      <c r="Q708" s="1996">
        <v>327.14999999999998</v>
      </c>
      <c r="R708" s="2076">
        <f t="shared" si="182"/>
        <v>0.29293779493011218</v>
      </c>
      <c r="S708" s="2035">
        <f t="shared" si="183"/>
        <v>13.085999999999999</v>
      </c>
      <c r="T708" s="2036"/>
      <c r="U708" s="1996">
        <f t="shared" si="184"/>
        <v>0</v>
      </c>
      <c r="V708" s="1996">
        <f t="shared" si="185"/>
        <v>0</v>
      </c>
      <c r="W708" s="1996">
        <f t="shared" si="179"/>
        <v>1840.75</v>
      </c>
      <c r="X708" s="2000">
        <v>1840.75</v>
      </c>
      <c r="Y708" s="2013">
        <v>616480</v>
      </c>
      <c r="Z708" s="2002">
        <v>42646</v>
      </c>
      <c r="AA708" s="2069" t="s">
        <v>104</v>
      </c>
      <c r="AB708" s="2086"/>
      <c r="AH708" s="1996"/>
      <c r="AK708" s="2075"/>
      <c r="AL708" s="2075"/>
    </row>
    <row r="709" spans="1:38" s="1956" customFormat="1" x14ac:dyDescent="0.2">
      <c r="A709" s="2089">
        <v>2016410</v>
      </c>
      <c r="B709" s="1955"/>
      <c r="C709" s="1955" t="s">
        <v>1529</v>
      </c>
      <c r="D709" s="1956" t="s">
        <v>1338</v>
      </c>
      <c r="E709" s="1956">
        <v>1</v>
      </c>
      <c r="F709" s="1956">
        <v>9</v>
      </c>
      <c r="G709" s="1956">
        <v>5</v>
      </c>
      <c r="H709" s="1956">
        <v>1</v>
      </c>
      <c r="I709" s="2012">
        <v>1</v>
      </c>
      <c r="J709" s="2012">
        <v>1</v>
      </c>
      <c r="K709" s="2150"/>
      <c r="L709" s="1996">
        <v>1954.29</v>
      </c>
      <c r="M709" s="1996"/>
      <c r="N709" s="1996">
        <f t="shared" si="180"/>
        <v>1322.02</v>
      </c>
      <c r="O709" s="1996">
        <v>984.52</v>
      </c>
      <c r="P709" s="2076">
        <f t="shared" si="181"/>
        <v>0.74470885463154868</v>
      </c>
      <c r="Q709" s="1996">
        <v>337.5</v>
      </c>
      <c r="R709" s="2076">
        <f t="shared" si="182"/>
        <v>0.25529114536845132</v>
      </c>
      <c r="S709" s="2035">
        <f t="shared" si="183"/>
        <v>13.5</v>
      </c>
      <c r="T709" s="2036"/>
      <c r="U709" s="1996">
        <f t="shared" si="184"/>
        <v>0</v>
      </c>
      <c r="V709" s="1996">
        <f t="shared" si="185"/>
        <v>0</v>
      </c>
      <c r="W709" s="1996">
        <f t="shared" si="179"/>
        <v>1954.29</v>
      </c>
      <c r="X709" s="2000">
        <v>1954.29</v>
      </c>
      <c r="Y709" s="2013">
        <v>616481</v>
      </c>
      <c r="Z709" s="2002">
        <v>42646</v>
      </c>
      <c r="AA709" s="2069" t="s">
        <v>104</v>
      </c>
      <c r="AB709" s="2086"/>
      <c r="AH709" s="1996"/>
      <c r="AK709" s="2075"/>
      <c r="AL709" s="2075"/>
    </row>
    <row r="710" spans="1:38" s="1956" customFormat="1" x14ac:dyDescent="0.2">
      <c r="A710" s="2089">
        <v>2016411</v>
      </c>
      <c r="B710" s="1955"/>
      <c r="C710" s="1955" t="s">
        <v>1530</v>
      </c>
      <c r="D710" s="1956" t="s">
        <v>1338</v>
      </c>
      <c r="E710" s="1956">
        <v>1</v>
      </c>
      <c r="F710" s="1956">
        <v>11</v>
      </c>
      <c r="G710" s="1956">
        <v>7</v>
      </c>
      <c r="H710" s="1956">
        <v>1</v>
      </c>
      <c r="I710" s="2012">
        <v>1</v>
      </c>
      <c r="J710" s="2012">
        <v>1</v>
      </c>
      <c r="K710" s="2150"/>
      <c r="L710" s="1996">
        <v>2028.81</v>
      </c>
      <c r="M710" s="1996"/>
      <c r="N710" s="1996">
        <f t="shared" si="180"/>
        <v>1243.0700000000002</v>
      </c>
      <c r="O710" s="1996">
        <v>883.97</v>
      </c>
      <c r="P710" s="2076">
        <f t="shared" si="181"/>
        <v>0.71111844063487972</v>
      </c>
      <c r="Q710" s="1996">
        <v>359.1</v>
      </c>
      <c r="R710" s="2076">
        <f t="shared" si="182"/>
        <v>0.28888155936512022</v>
      </c>
      <c r="S710" s="2035">
        <f t="shared" si="183"/>
        <v>14.364000000000001</v>
      </c>
      <c r="T710" s="2036"/>
      <c r="U710" s="1996">
        <f t="shared" si="184"/>
        <v>0</v>
      </c>
      <c r="V710" s="1996">
        <f t="shared" si="185"/>
        <v>0</v>
      </c>
      <c r="W710" s="1996">
        <f t="shared" si="179"/>
        <v>2028.81</v>
      </c>
      <c r="X710" s="2000">
        <v>2028.81</v>
      </c>
      <c r="Y710" s="2013">
        <v>616482</v>
      </c>
      <c r="Z710" s="2002">
        <v>42646</v>
      </c>
      <c r="AA710" s="2069" t="s">
        <v>104</v>
      </c>
      <c r="AB710" s="2086"/>
      <c r="AH710" s="1996"/>
      <c r="AK710" s="2075"/>
      <c r="AL710" s="2075"/>
    </row>
    <row r="711" spans="1:38" s="1956" customFormat="1" x14ac:dyDescent="0.2">
      <c r="A711" s="2089" t="s">
        <v>1535</v>
      </c>
      <c r="B711" s="1955"/>
      <c r="C711" s="1955" t="s">
        <v>1534</v>
      </c>
      <c r="D711" s="1956" t="s">
        <v>26</v>
      </c>
      <c r="E711" s="1956">
        <v>0</v>
      </c>
      <c r="F711" s="1956">
        <v>0</v>
      </c>
      <c r="G711" s="1956">
        <v>0</v>
      </c>
      <c r="H711" s="1956">
        <v>0</v>
      </c>
      <c r="I711" s="2012">
        <v>1</v>
      </c>
      <c r="J711" s="2012">
        <v>1</v>
      </c>
      <c r="K711" s="2150"/>
      <c r="L711" s="1996">
        <v>45.26</v>
      </c>
      <c r="M711" s="1996"/>
      <c r="N711" s="1996">
        <f t="shared" si="180"/>
        <v>17.63</v>
      </c>
      <c r="O711" s="1996">
        <v>17.63</v>
      </c>
      <c r="P711" s="2076">
        <f t="shared" si="181"/>
        <v>1</v>
      </c>
      <c r="Q711" s="1996">
        <v>0</v>
      </c>
      <c r="R711" s="2076">
        <f t="shared" si="182"/>
        <v>0</v>
      </c>
      <c r="S711" s="2035">
        <f t="shared" si="183"/>
        <v>0</v>
      </c>
      <c r="T711" s="2036"/>
      <c r="U711" s="1996">
        <f t="shared" si="184"/>
        <v>0</v>
      </c>
      <c r="V711" s="1996">
        <f t="shared" si="185"/>
        <v>0</v>
      </c>
      <c r="W711" s="1996">
        <f t="shared" si="179"/>
        <v>45.26</v>
      </c>
      <c r="X711" s="2000">
        <v>45.26</v>
      </c>
      <c r="Y711" s="2013">
        <v>616392</v>
      </c>
      <c r="Z711" s="2002">
        <v>42627</v>
      </c>
      <c r="AA711" s="2069" t="s">
        <v>104</v>
      </c>
      <c r="AB711" s="2086"/>
      <c r="AH711" s="1996"/>
      <c r="AK711" s="2075"/>
      <c r="AL711" s="2075"/>
    </row>
    <row r="712" spans="1:38" s="1956" customFormat="1" x14ac:dyDescent="0.2">
      <c r="A712" s="2089">
        <v>2016413</v>
      </c>
      <c r="B712" s="1955"/>
      <c r="C712" s="1955" t="s">
        <v>1539</v>
      </c>
      <c r="D712" s="1956" t="s">
        <v>26</v>
      </c>
      <c r="E712" s="1956">
        <v>6</v>
      </c>
      <c r="F712" s="1956">
        <f>E712*10</f>
        <v>60</v>
      </c>
      <c r="G712" s="1956">
        <f>E712*6</f>
        <v>36</v>
      </c>
      <c r="H712" s="1956">
        <f>E712*4</f>
        <v>24</v>
      </c>
      <c r="I712" s="2012">
        <v>1</v>
      </c>
      <c r="J712" s="2012">
        <v>1</v>
      </c>
      <c r="K712" s="2150" t="s">
        <v>1101</v>
      </c>
      <c r="L712" s="1996">
        <v>17706</v>
      </c>
      <c r="M712" s="1996">
        <v>17790.97</v>
      </c>
      <c r="N712" s="1996">
        <f t="shared" si="180"/>
        <v>12068.82</v>
      </c>
      <c r="O712" s="1996">
        <v>8990.82</v>
      </c>
      <c r="P712" s="2076">
        <f t="shared" si="181"/>
        <v>0.744962639263822</v>
      </c>
      <c r="Q712" s="1996">
        <v>3078</v>
      </c>
      <c r="R712" s="2076">
        <f t="shared" si="182"/>
        <v>0.255037360736178</v>
      </c>
      <c r="S712" s="2035">
        <f t="shared" si="183"/>
        <v>123.12</v>
      </c>
      <c r="T712" s="2036"/>
      <c r="U712" s="1996">
        <f t="shared" si="184"/>
        <v>0</v>
      </c>
      <c r="V712" s="1996">
        <f t="shared" si="185"/>
        <v>0</v>
      </c>
      <c r="W712" s="1996">
        <f t="shared" si="179"/>
        <v>17706</v>
      </c>
      <c r="X712" s="2000">
        <v>17706</v>
      </c>
      <c r="Y712" s="2013">
        <v>616364</v>
      </c>
      <c r="Z712" s="2002">
        <v>42608</v>
      </c>
      <c r="AA712" s="2069" t="s">
        <v>104</v>
      </c>
      <c r="AB712" s="2086"/>
      <c r="AH712" s="1996"/>
      <c r="AK712" s="2075"/>
      <c r="AL712" s="2075"/>
    </row>
    <row r="713" spans="1:38" s="1956" customFormat="1" x14ac:dyDescent="0.2">
      <c r="A713" s="2089" t="s">
        <v>1547</v>
      </c>
      <c r="B713" s="1955"/>
      <c r="C713" s="1955" t="s">
        <v>1545</v>
      </c>
      <c r="D713" s="1956" t="s">
        <v>308</v>
      </c>
      <c r="E713" s="1956">
        <v>0</v>
      </c>
      <c r="F713" s="1956">
        <v>2</v>
      </c>
      <c r="G713" s="1956">
        <v>2</v>
      </c>
      <c r="H713" s="1956">
        <v>0</v>
      </c>
      <c r="I713" s="2012">
        <v>1</v>
      </c>
      <c r="J713" s="2012">
        <v>1</v>
      </c>
      <c r="K713" s="2150"/>
      <c r="L713" s="1996">
        <v>582</v>
      </c>
      <c r="M713" s="1996"/>
      <c r="N713" s="1996">
        <f t="shared" si="180"/>
        <v>457.12</v>
      </c>
      <c r="O713" s="1996">
        <v>298.72000000000003</v>
      </c>
      <c r="P713" s="2076">
        <f t="shared" si="181"/>
        <v>0.65348267413370675</v>
      </c>
      <c r="Q713" s="1996">
        <v>158.4</v>
      </c>
      <c r="R713" s="2076">
        <f t="shared" si="182"/>
        <v>0.3465173258662933</v>
      </c>
      <c r="S713" s="2035">
        <f t="shared" si="183"/>
        <v>6.3360000000000003</v>
      </c>
      <c r="T713" s="2036"/>
      <c r="U713" s="1996">
        <f t="shared" si="184"/>
        <v>0</v>
      </c>
      <c r="V713" s="1996">
        <f t="shared" si="185"/>
        <v>0</v>
      </c>
      <c r="W713" s="1996">
        <f t="shared" si="179"/>
        <v>582</v>
      </c>
      <c r="X713" s="2000">
        <v>582</v>
      </c>
      <c r="Y713" s="2013">
        <v>616445</v>
      </c>
      <c r="Z713" s="2002">
        <v>42634</v>
      </c>
      <c r="AA713" s="2069" t="s">
        <v>104</v>
      </c>
      <c r="AB713" s="2086"/>
      <c r="AH713" s="1996"/>
      <c r="AK713" s="2075"/>
      <c r="AL713" s="2075"/>
    </row>
    <row r="714" spans="1:38" s="1956" customFormat="1" x14ac:dyDescent="0.2">
      <c r="A714" s="2089" t="s">
        <v>1548</v>
      </c>
      <c r="B714" s="1955"/>
      <c r="C714" s="1955" t="s">
        <v>1546</v>
      </c>
      <c r="D714" s="1956" t="s">
        <v>308</v>
      </c>
      <c r="E714" s="1956">
        <v>0</v>
      </c>
      <c r="F714" s="1956">
        <v>2</v>
      </c>
      <c r="G714" s="1956">
        <v>2</v>
      </c>
      <c r="H714" s="1956">
        <v>0</v>
      </c>
      <c r="I714" s="2012">
        <v>1</v>
      </c>
      <c r="J714" s="2012">
        <v>1</v>
      </c>
      <c r="K714" s="2150"/>
      <c r="L714" s="1996">
        <v>582</v>
      </c>
      <c r="M714" s="1996"/>
      <c r="N714" s="1996">
        <f>O714+Q714</f>
        <v>457.12</v>
      </c>
      <c r="O714" s="1996">
        <v>298.72000000000003</v>
      </c>
      <c r="P714" s="2076">
        <f>IF(N714&lt;=0,"",O714/N714)</f>
        <v>0.65348267413370675</v>
      </c>
      <c r="Q714" s="1996">
        <v>158.4</v>
      </c>
      <c r="R714" s="2076">
        <f>IF(N714&lt;=0,"",Q714/N714)</f>
        <v>0.3465173258662933</v>
      </c>
      <c r="S714" s="2035">
        <f>Q714/$S$1</f>
        <v>6.3360000000000003</v>
      </c>
      <c r="T714" s="2036"/>
      <c r="U714" s="1996">
        <f t="shared" si="184"/>
        <v>0</v>
      </c>
      <c r="V714" s="1996">
        <f t="shared" si="185"/>
        <v>0</v>
      </c>
      <c r="W714" s="1996">
        <f>X714+AC714+AH714+AM714+AO714+AR714</f>
        <v>582</v>
      </c>
      <c r="X714" s="2000">
        <v>582</v>
      </c>
      <c r="Y714" s="2013">
        <v>616446</v>
      </c>
      <c r="Z714" s="2002">
        <v>42634</v>
      </c>
      <c r="AA714" s="2069" t="s">
        <v>104</v>
      </c>
      <c r="AB714" s="2086"/>
      <c r="AH714" s="1996"/>
      <c r="AK714" s="2075"/>
      <c r="AL714" s="2075"/>
    </row>
    <row r="715" spans="1:38" s="1956" customFormat="1" x14ac:dyDescent="0.2">
      <c r="A715" s="2089">
        <v>2016416</v>
      </c>
      <c r="B715" s="1955"/>
      <c r="C715" s="1955">
        <v>565116</v>
      </c>
      <c r="D715" s="1956" t="s">
        <v>26</v>
      </c>
      <c r="E715" s="1956">
        <v>1</v>
      </c>
      <c r="F715" s="1956">
        <v>7</v>
      </c>
      <c r="G715" s="1956">
        <v>4</v>
      </c>
      <c r="H715" s="1956">
        <v>3</v>
      </c>
      <c r="I715" s="2012">
        <v>1</v>
      </c>
      <c r="J715" s="2012">
        <v>1</v>
      </c>
      <c r="K715" s="2150" t="s">
        <v>1101</v>
      </c>
      <c r="L715" s="1996">
        <v>1988</v>
      </c>
      <c r="M715" s="1996">
        <v>2072.21</v>
      </c>
      <c r="N715" s="1996">
        <f t="shared" si="180"/>
        <v>1407.0300000000002</v>
      </c>
      <c r="O715" s="1996">
        <v>1074.93</v>
      </c>
      <c r="P715" s="2076">
        <f t="shared" si="181"/>
        <v>0.76397091746444634</v>
      </c>
      <c r="Q715" s="1996">
        <v>332.1</v>
      </c>
      <c r="R715" s="2076">
        <f t="shared" si="182"/>
        <v>0.2360290825355536</v>
      </c>
      <c r="S715" s="2035">
        <f t="shared" si="183"/>
        <v>13.284000000000001</v>
      </c>
      <c r="T715" s="2036"/>
      <c r="U715" s="1996">
        <f t="shared" si="184"/>
        <v>0</v>
      </c>
      <c r="V715" s="1996">
        <f t="shared" si="185"/>
        <v>0</v>
      </c>
      <c r="W715" s="1996">
        <f t="shared" si="179"/>
        <v>1988</v>
      </c>
      <c r="X715" s="2000">
        <v>1988</v>
      </c>
      <c r="Y715" s="2013">
        <v>616377</v>
      </c>
      <c r="Z715" s="2002">
        <v>42615</v>
      </c>
      <c r="AA715" s="2069" t="s">
        <v>104</v>
      </c>
      <c r="AB715" s="2086"/>
      <c r="AH715" s="1996"/>
      <c r="AK715" s="2075"/>
      <c r="AL715" s="2075"/>
    </row>
    <row r="716" spans="1:38" s="1956" customFormat="1" x14ac:dyDescent="0.2">
      <c r="A716" s="2089">
        <v>2016417</v>
      </c>
      <c r="B716" s="1955"/>
      <c r="C716" s="1955">
        <v>597416</v>
      </c>
      <c r="D716" s="1956" t="s">
        <v>26</v>
      </c>
      <c r="E716" s="1956">
        <v>1</v>
      </c>
      <c r="F716" s="1956">
        <v>9</v>
      </c>
      <c r="G716" s="1956">
        <v>5</v>
      </c>
      <c r="H716" s="1956">
        <v>3</v>
      </c>
      <c r="I716" s="2012">
        <v>1</v>
      </c>
      <c r="J716" s="2012">
        <v>1</v>
      </c>
      <c r="K716" s="2150" t="s">
        <v>1101</v>
      </c>
      <c r="L716" s="1996">
        <v>2622</v>
      </c>
      <c r="M716" s="1996">
        <v>2621.59</v>
      </c>
      <c r="N716" s="1996">
        <f t="shared" si="180"/>
        <v>1783.57</v>
      </c>
      <c r="O716" s="1996">
        <v>1380.82</v>
      </c>
      <c r="P716" s="2076">
        <f t="shared" si="181"/>
        <v>0.77418884596623627</v>
      </c>
      <c r="Q716" s="1996">
        <v>402.75</v>
      </c>
      <c r="R716" s="2076">
        <f t="shared" si="182"/>
        <v>0.22581115403376376</v>
      </c>
      <c r="S716" s="2035">
        <f t="shared" si="183"/>
        <v>16.11</v>
      </c>
      <c r="T716" s="2036"/>
      <c r="U716" s="1996">
        <f t="shared" si="184"/>
        <v>0</v>
      </c>
      <c r="V716" s="1996">
        <f t="shared" si="185"/>
        <v>0</v>
      </c>
      <c r="W716" s="1996">
        <f t="shared" si="179"/>
        <v>2622</v>
      </c>
      <c r="X716" s="2000">
        <v>2622</v>
      </c>
      <c r="Y716" s="2013">
        <v>616378</v>
      </c>
      <c r="Z716" s="2002">
        <v>42615</v>
      </c>
      <c r="AA716" s="2069" t="s">
        <v>104</v>
      </c>
      <c r="AB716" s="2086"/>
      <c r="AH716" s="1996"/>
      <c r="AK716" s="2075"/>
      <c r="AL716" s="2075"/>
    </row>
    <row r="717" spans="1:38" s="1956" customFormat="1" x14ac:dyDescent="0.2">
      <c r="A717" s="2089">
        <v>2016418</v>
      </c>
      <c r="B717" s="1955"/>
      <c r="C717" s="1955" t="s">
        <v>1549</v>
      </c>
      <c r="D717" s="1956" t="s">
        <v>26</v>
      </c>
      <c r="E717" s="1956">
        <v>0</v>
      </c>
      <c r="F717" s="1956">
        <v>0</v>
      </c>
      <c r="G717" s="1956">
        <v>0</v>
      </c>
      <c r="H717" s="1956">
        <v>0</v>
      </c>
      <c r="I717" s="2012">
        <v>1</v>
      </c>
      <c r="J717" s="2012">
        <v>1</v>
      </c>
      <c r="K717" s="2150"/>
      <c r="L717" s="1996">
        <v>126.5</v>
      </c>
      <c r="M717" s="1996"/>
      <c r="N717" s="1996">
        <f t="shared" si="180"/>
        <v>40.020000000000003</v>
      </c>
      <c r="O717" s="1996">
        <v>40.020000000000003</v>
      </c>
      <c r="P717" s="2076">
        <f t="shared" si="181"/>
        <v>1</v>
      </c>
      <c r="Q717" s="1996">
        <v>0</v>
      </c>
      <c r="R717" s="2076">
        <f t="shared" si="182"/>
        <v>0</v>
      </c>
      <c r="S717" s="2035">
        <f t="shared" si="183"/>
        <v>0</v>
      </c>
      <c r="T717" s="2036"/>
      <c r="U717" s="1996">
        <f t="shared" si="184"/>
        <v>0</v>
      </c>
      <c r="V717" s="1996">
        <f t="shared" si="185"/>
        <v>0</v>
      </c>
      <c r="W717" s="1996">
        <f t="shared" si="179"/>
        <v>126.5</v>
      </c>
      <c r="X717" s="2000">
        <v>126.5</v>
      </c>
      <c r="Y717" s="2013">
        <v>616365</v>
      </c>
      <c r="Z717" s="2002">
        <v>2608</v>
      </c>
      <c r="AA717" s="2069" t="s">
        <v>104</v>
      </c>
      <c r="AB717" s="2086"/>
      <c r="AH717" s="1996"/>
      <c r="AK717" s="2075"/>
      <c r="AL717" s="2075"/>
    </row>
    <row r="718" spans="1:38" s="1956" customFormat="1" x14ac:dyDescent="0.2">
      <c r="A718" s="2119">
        <v>2016419</v>
      </c>
      <c r="B718" s="1955"/>
      <c r="C718" s="1955">
        <v>566516</v>
      </c>
      <c r="D718" s="1956" t="s">
        <v>26</v>
      </c>
      <c r="E718" s="1956">
        <v>1</v>
      </c>
      <c r="F718" s="1956">
        <v>7</v>
      </c>
      <c r="G718" s="1956">
        <v>4</v>
      </c>
      <c r="H718" s="1956">
        <v>3</v>
      </c>
      <c r="I718" s="2012">
        <v>1</v>
      </c>
      <c r="J718" s="2012">
        <v>1</v>
      </c>
      <c r="K718" s="2150" t="s">
        <v>1101</v>
      </c>
      <c r="L718" s="1996">
        <v>2239</v>
      </c>
      <c r="M718" s="1996">
        <v>2236.39</v>
      </c>
      <c r="N718" s="1996">
        <f t="shared" si="180"/>
        <v>1513.31</v>
      </c>
      <c r="O718" s="1996">
        <v>1157.3599999999999</v>
      </c>
      <c r="P718" s="2076">
        <f t="shared" si="181"/>
        <v>0.76478712226840495</v>
      </c>
      <c r="Q718" s="1996">
        <v>355.95</v>
      </c>
      <c r="R718" s="2076">
        <f t="shared" si="182"/>
        <v>0.23521287773159499</v>
      </c>
      <c r="S718" s="2035">
        <f t="shared" si="183"/>
        <v>14.238</v>
      </c>
      <c r="T718" s="2036"/>
      <c r="U718" s="1996">
        <f t="shared" si="184"/>
        <v>0</v>
      </c>
      <c r="V718" s="1996">
        <f t="shared" si="185"/>
        <v>0</v>
      </c>
      <c r="W718" s="1996">
        <f t="shared" si="179"/>
        <v>2239</v>
      </c>
      <c r="X718" s="2000">
        <v>2239</v>
      </c>
      <c r="Y718" s="2013">
        <v>616379</v>
      </c>
      <c r="Z718" s="2002">
        <v>42615</v>
      </c>
      <c r="AA718" s="2069" t="s">
        <v>104</v>
      </c>
      <c r="AB718" s="2086"/>
      <c r="AH718" s="1996"/>
      <c r="AK718" s="2075"/>
      <c r="AL718" s="2075"/>
    </row>
    <row r="719" spans="1:38" s="1956" customFormat="1" x14ac:dyDescent="0.2">
      <c r="A719" s="2089">
        <v>2016420</v>
      </c>
      <c r="B719" s="1955"/>
      <c r="C719" s="1955">
        <v>590516</v>
      </c>
      <c r="D719" s="1956" t="s">
        <v>26</v>
      </c>
      <c r="E719" s="1956">
        <v>1</v>
      </c>
      <c r="F719" s="1956">
        <v>8</v>
      </c>
      <c r="G719" s="1956">
        <v>6</v>
      </c>
      <c r="H719" s="1956">
        <v>2</v>
      </c>
      <c r="I719" s="2012">
        <v>1</v>
      </c>
      <c r="J719" s="2012">
        <v>1</v>
      </c>
      <c r="K719" s="2150"/>
      <c r="L719" s="1996">
        <v>1996</v>
      </c>
      <c r="M719" s="1996">
        <v>2038.25</v>
      </c>
      <c r="N719" s="1996">
        <f t="shared" si="180"/>
        <v>1387.4</v>
      </c>
      <c r="O719" s="1996">
        <v>1036.4000000000001</v>
      </c>
      <c r="P719" s="2076">
        <f t="shared" si="181"/>
        <v>0.74700879342655324</v>
      </c>
      <c r="Q719" s="1996">
        <v>351</v>
      </c>
      <c r="R719" s="2076">
        <f t="shared" si="182"/>
        <v>0.2529912065734467</v>
      </c>
      <c r="S719" s="2035">
        <f t="shared" si="183"/>
        <v>14.04</v>
      </c>
      <c r="T719" s="2036"/>
      <c r="U719" s="1996">
        <f t="shared" si="184"/>
        <v>0</v>
      </c>
      <c r="V719" s="1996">
        <f t="shared" si="185"/>
        <v>0</v>
      </c>
      <c r="W719" s="1996">
        <f t="shared" si="179"/>
        <v>1996</v>
      </c>
      <c r="X719" s="2000">
        <v>1996</v>
      </c>
      <c r="Y719" s="2013">
        <v>616380</v>
      </c>
      <c r="Z719" s="2002">
        <v>42615</v>
      </c>
      <c r="AA719" s="2069" t="s">
        <v>104</v>
      </c>
      <c r="AB719" s="2086"/>
      <c r="AH719" s="1996"/>
      <c r="AK719" s="2075"/>
      <c r="AL719" s="2075"/>
    </row>
    <row r="720" spans="1:38" s="1956" customFormat="1" x14ac:dyDescent="0.2">
      <c r="A720" s="2089" t="s">
        <v>1561</v>
      </c>
      <c r="B720" s="1955"/>
      <c r="C720" s="1955" t="s">
        <v>1551</v>
      </c>
      <c r="D720" s="1956" t="s">
        <v>26</v>
      </c>
      <c r="E720" s="1956">
        <v>0</v>
      </c>
      <c r="F720" s="1956">
        <v>0</v>
      </c>
      <c r="G720" s="1956">
        <v>0</v>
      </c>
      <c r="H720" s="1956">
        <v>0</v>
      </c>
      <c r="I720" s="2012">
        <v>1</v>
      </c>
      <c r="J720" s="2012">
        <v>1</v>
      </c>
      <c r="K720" s="2150"/>
      <c r="L720" s="1996">
        <v>45</v>
      </c>
      <c r="M720" s="1996"/>
      <c r="N720" s="1996">
        <f t="shared" si="180"/>
        <v>27.5</v>
      </c>
      <c r="O720" s="1996">
        <v>27.5</v>
      </c>
      <c r="P720" s="2076">
        <f t="shared" si="181"/>
        <v>1</v>
      </c>
      <c r="Q720" s="1996">
        <v>0</v>
      </c>
      <c r="R720" s="2076">
        <f t="shared" si="182"/>
        <v>0</v>
      </c>
      <c r="S720" s="2035">
        <f t="shared" si="183"/>
        <v>0</v>
      </c>
      <c r="T720" s="2036"/>
      <c r="U720" s="1996">
        <f t="shared" si="184"/>
        <v>0</v>
      </c>
      <c r="V720" s="1996">
        <f t="shared" si="185"/>
        <v>0</v>
      </c>
      <c r="W720" s="1996">
        <f t="shared" si="179"/>
        <v>45</v>
      </c>
      <c r="X720" s="2000">
        <v>45</v>
      </c>
      <c r="Y720" s="2013">
        <v>616393</v>
      </c>
      <c r="Z720" s="2002">
        <v>42627</v>
      </c>
      <c r="AA720" s="2069" t="s">
        <v>104</v>
      </c>
      <c r="AB720" s="2086"/>
      <c r="AH720" s="1996"/>
      <c r="AK720" s="2075"/>
      <c r="AL720" s="2075"/>
    </row>
    <row r="721" spans="1:53" x14ac:dyDescent="0.2">
      <c r="A721" s="2089">
        <v>2016422</v>
      </c>
      <c r="C721" s="1955" t="s">
        <v>1553</v>
      </c>
      <c r="D721" s="1956" t="s">
        <v>353</v>
      </c>
      <c r="E721" s="1956">
        <v>3</v>
      </c>
      <c r="F721" s="1956">
        <v>21</v>
      </c>
      <c r="G721" s="1956">
        <v>18</v>
      </c>
      <c r="H721" s="1956">
        <v>6</v>
      </c>
      <c r="I721" s="2012">
        <v>1</v>
      </c>
      <c r="J721" s="2012">
        <v>1</v>
      </c>
      <c r="L721" s="1996">
        <v>5631.2</v>
      </c>
      <c r="N721" s="1996">
        <f t="shared" si="180"/>
        <v>4110.5200000000004</v>
      </c>
      <c r="O721" s="1996">
        <v>2948.17</v>
      </c>
      <c r="P721" s="2076">
        <f t="shared" si="181"/>
        <v>0.71722555783696462</v>
      </c>
      <c r="Q721" s="1996">
        <v>1162.3499999999999</v>
      </c>
      <c r="R721" s="2076">
        <f t="shared" si="182"/>
        <v>0.28277444216303527</v>
      </c>
      <c r="S721" s="2035">
        <f t="shared" si="183"/>
        <v>46.494</v>
      </c>
      <c r="U721" s="1996">
        <f t="shared" si="184"/>
        <v>0</v>
      </c>
      <c r="V721" s="1996">
        <f t="shared" si="185"/>
        <v>0</v>
      </c>
      <c r="W721" s="1996">
        <f t="shared" si="179"/>
        <v>5631.2</v>
      </c>
      <c r="X721" s="2000">
        <v>5631.2</v>
      </c>
      <c r="Y721" s="2013">
        <v>616519</v>
      </c>
      <c r="Z721" s="2002">
        <v>42660</v>
      </c>
      <c r="AA721" s="2069" t="s">
        <v>104</v>
      </c>
      <c r="AB721" s="2069"/>
    </row>
    <row r="722" spans="1:53" x14ac:dyDescent="0.2">
      <c r="A722" s="2089">
        <v>2016423</v>
      </c>
      <c r="C722" s="1955">
        <v>597616</v>
      </c>
      <c r="D722" s="1956" t="s">
        <v>26</v>
      </c>
      <c r="E722" s="1956">
        <v>1</v>
      </c>
      <c r="F722" s="1956">
        <v>7</v>
      </c>
      <c r="G722" s="1956">
        <v>6</v>
      </c>
      <c r="H722" s="1956">
        <v>2</v>
      </c>
      <c r="I722" s="2012">
        <v>1</v>
      </c>
      <c r="J722" s="2012">
        <v>1</v>
      </c>
      <c r="L722" s="1996">
        <v>1767</v>
      </c>
      <c r="M722" s="1996">
        <v>1862.42</v>
      </c>
      <c r="N722" s="1996">
        <f t="shared" si="180"/>
        <v>1263.46</v>
      </c>
      <c r="O722" s="1996">
        <v>944.86</v>
      </c>
      <c r="P722" s="2076">
        <f t="shared" si="181"/>
        <v>0.74783530938850462</v>
      </c>
      <c r="Q722" s="1996">
        <v>318.60000000000002</v>
      </c>
      <c r="R722" s="2076">
        <f t="shared" si="182"/>
        <v>0.25216469061149543</v>
      </c>
      <c r="S722" s="2035">
        <f t="shared" si="183"/>
        <v>12.744000000000002</v>
      </c>
      <c r="U722" s="1996">
        <f t="shared" si="184"/>
        <v>0</v>
      </c>
      <c r="V722" s="1996">
        <f t="shared" si="185"/>
        <v>0</v>
      </c>
      <c r="W722" s="1996">
        <f t="shared" si="179"/>
        <v>1767</v>
      </c>
      <c r="X722" s="2000">
        <v>1767</v>
      </c>
      <c r="Y722" s="2013">
        <v>616381</v>
      </c>
      <c r="Z722" s="2002">
        <v>42615</v>
      </c>
      <c r="AA722" s="2069" t="s">
        <v>104</v>
      </c>
      <c r="AB722" s="2069"/>
    </row>
    <row r="723" spans="1:53" x14ac:dyDescent="0.2">
      <c r="A723" s="2089" t="s">
        <v>1562</v>
      </c>
      <c r="C723" s="1955" t="s">
        <v>1554</v>
      </c>
      <c r="D723" s="1956" t="s">
        <v>26</v>
      </c>
      <c r="E723" s="1956">
        <v>0</v>
      </c>
      <c r="F723" s="1956">
        <v>0</v>
      </c>
      <c r="G723" s="1956">
        <v>0</v>
      </c>
      <c r="H723" s="1956">
        <v>0</v>
      </c>
      <c r="I723" s="2012">
        <v>1</v>
      </c>
      <c r="J723" s="2012">
        <v>1</v>
      </c>
      <c r="L723" s="1996">
        <v>45</v>
      </c>
      <c r="N723" s="1996">
        <f t="shared" si="180"/>
        <v>0</v>
      </c>
      <c r="O723" s="1996">
        <v>0</v>
      </c>
      <c r="P723" s="2076" t="str">
        <f t="shared" si="181"/>
        <v/>
      </c>
      <c r="Q723" s="1996">
        <v>0</v>
      </c>
      <c r="R723" s="2076" t="str">
        <f t="shared" si="182"/>
        <v/>
      </c>
      <c r="S723" s="2035">
        <f t="shared" si="183"/>
        <v>0</v>
      </c>
      <c r="U723" s="1996">
        <f t="shared" si="184"/>
        <v>0</v>
      </c>
      <c r="V723" s="1996">
        <f t="shared" si="185"/>
        <v>0</v>
      </c>
      <c r="W723" s="1996">
        <f t="shared" si="179"/>
        <v>45</v>
      </c>
      <c r="X723" s="2000">
        <v>45</v>
      </c>
      <c r="Y723" s="2013">
        <v>616394</v>
      </c>
      <c r="Z723" s="2002">
        <v>42627</v>
      </c>
      <c r="AA723" s="2069" t="s">
        <v>104</v>
      </c>
      <c r="AB723" s="2069"/>
    </row>
    <row r="724" spans="1:53" x14ac:dyDescent="0.2">
      <c r="A724" s="2089">
        <v>2016425</v>
      </c>
      <c r="C724" s="1955" t="s">
        <v>1555</v>
      </c>
      <c r="D724" s="1956" t="s">
        <v>26</v>
      </c>
      <c r="E724" s="1956">
        <v>1</v>
      </c>
      <c r="F724" s="1956">
        <v>1</v>
      </c>
      <c r="G724" s="1956">
        <v>2</v>
      </c>
      <c r="H724" s="1956">
        <v>0</v>
      </c>
      <c r="I724" s="2012">
        <v>1</v>
      </c>
      <c r="J724" s="2012">
        <v>1</v>
      </c>
      <c r="L724" s="1996">
        <v>575.95000000000005</v>
      </c>
      <c r="N724" s="1996">
        <f t="shared" si="180"/>
        <v>385</v>
      </c>
      <c r="O724" s="1996">
        <v>277</v>
      </c>
      <c r="P724" s="2076">
        <f t="shared" si="181"/>
        <v>0.7194805194805195</v>
      </c>
      <c r="Q724" s="1996">
        <v>108</v>
      </c>
      <c r="R724" s="2076">
        <f t="shared" si="182"/>
        <v>0.2805194805194805</v>
      </c>
      <c r="S724" s="2035">
        <f t="shared" si="183"/>
        <v>4.32</v>
      </c>
      <c r="U724" s="1996">
        <f t="shared" si="184"/>
        <v>0</v>
      </c>
      <c r="V724" s="1996">
        <f t="shared" si="185"/>
        <v>0</v>
      </c>
      <c r="W724" s="1996">
        <f t="shared" si="179"/>
        <v>575.95000000000005</v>
      </c>
      <c r="X724" s="2000">
        <v>575.95000000000005</v>
      </c>
      <c r="Y724" s="2013">
        <v>616493</v>
      </c>
      <c r="Z724" s="2002">
        <v>42660</v>
      </c>
      <c r="AA724" s="2069" t="s">
        <v>104</v>
      </c>
      <c r="AB724" s="2069"/>
    </row>
    <row r="725" spans="1:53" s="2091" customFormat="1" x14ac:dyDescent="0.2">
      <c r="A725" s="2089">
        <v>2016426</v>
      </c>
      <c r="B725" s="2166"/>
      <c r="C725" s="2166" t="s">
        <v>1557</v>
      </c>
      <c r="D725" s="2091" t="s">
        <v>1558</v>
      </c>
      <c r="E725" s="2091">
        <v>1</v>
      </c>
      <c r="F725" s="2091">
        <v>10</v>
      </c>
      <c r="G725" s="2091">
        <v>0</v>
      </c>
      <c r="H725" s="2091">
        <v>0</v>
      </c>
      <c r="I725" s="2167">
        <v>1</v>
      </c>
      <c r="J725" s="2167">
        <v>1</v>
      </c>
      <c r="K725" s="2175"/>
      <c r="L725" s="2168">
        <v>2004.32</v>
      </c>
      <c r="M725" s="2168"/>
      <c r="N725" s="2168">
        <f t="shared" si="180"/>
        <v>1099.28</v>
      </c>
      <c r="O725" s="2168">
        <v>878.78</v>
      </c>
      <c r="P725" s="2169">
        <f t="shared" si="181"/>
        <v>0.79941416199694348</v>
      </c>
      <c r="Q725" s="2168">
        <v>220.5</v>
      </c>
      <c r="R725" s="2169">
        <f t="shared" si="182"/>
        <v>0.20058583800305654</v>
      </c>
      <c r="S725" s="2170">
        <f t="shared" si="183"/>
        <v>8.82</v>
      </c>
      <c r="T725" s="2171"/>
      <c r="U725" s="2168">
        <f t="shared" si="184"/>
        <v>0</v>
      </c>
      <c r="V725" s="2168">
        <f t="shared" si="185"/>
        <v>0</v>
      </c>
      <c r="W725" s="2168">
        <f t="shared" si="179"/>
        <v>2004.32</v>
      </c>
      <c r="X725" s="2110">
        <v>2004.32</v>
      </c>
      <c r="Y725" s="2086">
        <v>616583</v>
      </c>
      <c r="Z725" s="2172">
        <v>42676</v>
      </c>
      <c r="AA725" s="2173" t="s">
        <v>104</v>
      </c>
      <c r="AB725" s="2173"/>
      <c r="AC725" s="2168"/>
      <c r="AE725" s="2174"/>
      <c r="AF725" s="2073"/>
      <c r="AG725" s="2073"/>
      <c r="AH725" s="2168"/>
      <c r="AK725" s="2073"/>
      <c r="AL725" s="2073"/>
      <c r="AM725" s="2168"/>
      <c r="AP725" s="2073"/>
      <c r="AQ725" s="2073"/>
      <c r="AR725" s="2168"/>
      <c r="AU725" s="2073"/>
      <c r="AV725" s="2073"/>
      <c r="AW725" s="2168"/>
      <c r="AZ725" s="2073"/>
      <c r="BA725" s="2073"/>
    </row>
    <row r="726" spans="1:53" x14ac:dyDescent="0.2">
      <c r="A726" s="2089" t="s">
        <v>1563</v>
      </c>
      <c r="C726" s="1955" t="s">
        <v>1633</v>
      </c>
      <c r="D726" s="1956" t="s">
        <v>26</v>
      </c>
      <c r="E726" s="1956">
        <v>0</v>
      </c>
      <c r="F726" s="1956">
        <v>0</v>
      </c>
      <c r="G726" s="1956">
        <v>0</v>
      </c>
      <c r="H726" s="1956">
        <v>0</v>
      </c>
      <c r="I726" s="2012">
        <v>1</v>
      </c>
      <c r="J726" s="2012">
        <v>1</v>
      </c>
      <c r="L726" s="1996">
        <v>44.82</v>
      </c>
      <c r="N726" s="1996">
        <f t="shared" si="180"/>
        <v>14.91</v>
      </c>
      <c r="O726" s="1996">
        <v>14.91</v>
      </c>
      <c r="P726" s="2076">
        <f t="shared" si="181"/>
        <v>1</v>
      </c>
      <c r="Q726" s="1996">
        <v>0</v>
      </c>
      <c r="R726" s="2076">
        <f t="shared" si="182"/>
        <v>0</v>
      </c>
      <c r="S726" s="2035">
        <f t="shared" si="183"/>
        <v>0</v>
      </c>
      <c r="U726" s="1996">
        <f t="shared" si="184"/>
        <v>0</v>
      </c>
      <c r="V726" s="1996">
        <f t="shared" si="185"/>
        <v>0</v>
      </c>
      <c r="W726" s="1996">
        <f t="shared" si="179"/>
        <v>44.82</v>
      </c>
      <c r="X726" s="2000">
        <v>44.82</v>
      </c>
      <c r="Y726" s="2013">
        <v>616395</v>
      </c>
      <c r="Z726" s="2002">
        <v>42627</v>
      </c>
      <c r="AA726" s="2069" t="s">
        <v>104</v>
      </c>
      <c r="AB726" s="2069"/>
    </row>
    <row r="727" spans="1:53" x14ac:dyDescent="0.2">
      <c r="A727" s="2089">
        <v>2016428</v>
      </c>
      <c r="C727" s="1955">
        <v>597916</v>
      </c>
      <c r="D727" s="1956" t="s">
        <v>26</v>
      </c>
      <c r="E727" s="1956">
        <v>1</v>
      </c>
      <c r="F727" s="1956">
        <v>11</v>
      </c>
      <c r="G727" s="1956">
        <v>6</v>
      </c>
      <c r="H727" s="1956">
        <v>3</v>
      </c>
      <c r="I727" s="2012">
        <v>1</v>
      </c>
      <c r="J727" s="2012">
        <v>1</v>
      </c>
      <c r="L727" s="1996">
        <v>4558</v>
      </c>
      <c r="M727" s="1996">
        <v>4380.05</v>
      </c>
      <c r="N727" s="1996">
        <f t="shared" si="180"/>
        <v>2964.34</v>
      </c>
      <c r="O727" s="1996">
        <v>2322.19</v>
      </c>
      <c r="P727" s="2076">
        <f t="shared" si="181"/>
        <v>0.78337505144484099</v>
      </c>
      <c r="Q727" s="1996">
        <v>642.15</v>
      </c>
      <c r="R727" s="2076">
        <f t="shared" si="182"/>
        <v>0.21662494855515896</v>
      </c>
      <c r="S727" s="2035">
        <f t="shared" si="183"/>
        <v>25.686</v>
      </c>
      <c r="U727" s="1996">
        <f t="shared" si="184"/>
        <v>0</v>
      </c>
      <c r="V727" s="1996">
        <f t="shared" si="185"/>
        <v>0</v>
      </c>
      <c r="W727" s="1996">
        <f t="shared" si="179"/>
        <v>4558</v>
      </c>
      <c r="X727" s="2000">
        <v>4558</v>
      </c>
      <c r="Y727" s="2013">
        <v>616382</v>
      </c>
      <c r="Z727" s="2002">
        <v>42615</v>
      </c>
      <c r="AA727" s="2069" t="s">
        <v>104</v>
      </c>
      <c r="AB727" s="2069"/>
    </row>
    <row r="728" spans="1:53" x14ac:dyDescent="0.2">
      <c r="A728" s="2089">
        <v>2016429</v>
      </c>
      <c r="C728" s="1955" t="s">
        <v>1564</v>
      </c>
      <c r="D728" s="1956" t="s">
        <v>353</v>
      </c>
      <c r="E728" s="1956">
        <v>2</v>
      </c>
      <c r="F728" s="1956">
        <v>14</v>
      </c>
      <c r="G728" s="1956">
        <v>12</v>
      </c>
      <c r="H728" s="1956">
        <v>4</v>
      </c>
      <c r="I728" s="2012">
        <v>1</v>
      </c>
      <c r="J728" s="2012">
        <v>1</v>
      </c>
      <c r="L728" s="1996">
        <v>3836.02</v>
      </c>
      <c r="N728" s="1996">
        <f t="shared" si="180"/>
        <v>2820.65</v>
      </c>
      <c r="O728" s="1996">
        <v>2119.5500000000002</v>
      </c>
      <c r="P728" s="2076">
        <f t="shared" si="181"/>
        <v>0.75144027085955367</v>
      </c>
      <c r="Q728" s="1996">
        <v>701.1</v>
      </c>
      <c r="R728" s="2076">
        <f t="shared" si="182"/>
        <v>0.24855972914044636</v>
      </c>
      <c r="S728" s="2035">
        <f t="shared" si="183"/>
        <v>28.044</v>
      </c>
      <c r="U728" s="1996">
        <f t="shared" si="184"/>
        <v>0</v>
      </c>
      <c r="V728" s="1996">
        <f t="shared" si="185"/>
        <v>0</v>
      </c>
      <c r="W728" s="1996">
        <f t="shared" si="179"/>
        <v>3836.02</v>
      </c>
      <c r="X728" s="2000">
        <v>3836.02</v>
      </c>
      <c r="Y728" s="2013">
        <v>616531</v>
      </c>
      <c r="Z728" s="2002">
        <v>42660</v>
      </c>
      <c r="AA728" s="2069" t="s">
        <v>104</v>
      </c>
      <c r="AB728" s="2069"/>
    </row>
    <row r="729" spans="1:53" x14ac:dyDescent="0.2">
      <c r="A729" s="2089" t="s">
        <v>1629</v>
      </c>
      <c r="C729" s="1955" t="s">
        <v>1565</v>
      </c>
      <c r="D729" s="1956" t="s">
        <v>353</v>
      </c>
      <c r="E729" s="1956">
        <v>2</v>
      </c>
      <c r="F729" s="1956">
        <v>26</v>
      </c>
      <c r="G729" s="1956">
        <v>0</v>
      </c>
      <c r="H729" s="1956">
        <v>0</v>
      </c>
      <c r="I729" s="2012">
        <v>1</v>
      </c>
      <c r="J729" s="2012">
        <v>1</v>
      </c>
      <c r="L729" s="1996">
        <v>2875.13</v>
      </c>
      <c r="N729" s="1996">
        <f t="shared" si="180"/>
        <v>1803.96</v>
      </c>
      <c r="O729" s="1996">
        <v>1370.16</v>
      </c>
      <c r="P729" s="2076">
        <f t="shared" si="181"/>
        <v>0.75952903612053491</v>
      </c>
      <c r="Q729" s="1996">
        <v>433.8</v>
      </c>
      <c r="R729" s="2076">
        <f t="shared" si="182"/>
        <v>0.24047096387946518</v>
      </c>
      <c r="S729" s="2035">
        <f t="shared" si="183"/>
        <v>17.352</v>
      </c>
      <c r="U729" s="1996">
        <f t="shared" si="184"/>
        <v>0</v>
      </c>
      <c r="V729" s="1996">
        <f t="shared" si="185"/>
        <v>0</v>
      </c>
      <c r="W729" s="1996">
        <f t="shared" si="179"/>
        <v>2875.13</v>
      </c>
      <c r="X729" s="2000">
        <v>2875.13</v>
      </c>
      <c r="Y729" s="2013">
        <v>616532</v>
      </c>
      <c r="Z729" s="2002">
        <v>42660</v>
      </c>
      <c r="AA729" s="2069" t="s">
        <v>104</v>
      </c>
      <c r="AB729" s="2069"/>
    </row>
    <row r="730" spans="1:53" x14ac:dyDescent="0.2">
      <c r="A730" s="2089" t="s">
        <v>1569</v>
      </c>
      <c r="C730" s="1955" t="s">
        <v>1566</v>
      </c>
      <c r="D730" s="1956" t="s">
        <v>308</v>
      </c>
      <c r="E730" s="1956">
        <v>0</v>
      </c>
      <c r="F730" s="1956">
        <v>6</v>
      </c>
      <c r="G730" s="1956">
        <v>3</v>
      </c>
      <c r="H730" s="1956">
        <v>0</v>
      </c>
      <c r="I730" s="2012">
        <v>1</v>
      </c>
      <c r="J730" s="2012">
        <v>1</v>
      </c>
      <c r="L730" s="1996">
        <v>1303.58</v>
      </c>
      <c r="N730" s="1996">
        <f t="shared" si="180"/>
        <v>769.9</v>
      </c>
      <c r="O730" s="1996">
        <v>607.9</v>
      </c>
      <c r="P730" s="2076">
        <f t="shared" si="181"/>
        <v>0.78958306273542023</v>
      </c>
      <c r="Q730" s="1996">
        <v>162</v>
      </c>
      <c r="R730" s="2076">
        <f t="shared" si="182"/>
        <v>0.21041693726457983</v>
      </c>
      <c r="S730" s="2035">
        <f t="shared" si="183"/>
        <v>6.48</v>
      </c>
      <c r="U730" s="1996">
        <f t="shared" si="184"/>
        <v>0</v>
      </c>
      <c r="V730" s="1996">
        <f t="shared" si="185"/>
        <v>0</v>
      </c>
      <c r="W730" s="1996">
        <f t="shared" si="179"/>
        <v>1303.58</v>
      </c>
      <c r="X730" s="2000">
        <v>1303.58</v>
      </c>
      <c r="Y730" s="2013">
        <v>616485</v>
      </c>
      <c r="Z730" s="2002">
        <v>42646</v>
      </c>
      <c r="AA730" s="2069" t="s">
        <v>104</v>
      </c>
      <c r="AB730" s="2069"/>
    </row>
    <row r="731" spans="1:53" x14ac:dyDescent="0.2">
      <c r="A731" s="2089">
        <v>2016432</v>
      </c>
      <c r="C731" s="1955">
        <v>594416</v>
      </c>
      <c r="D731" s="1956" t="s">
        <v>26</v>
      </c>
      <c r="E731" s="1956">
        <v>1</v>
      </c>
      <c r="F731" s="1956">
        <v>10</v>
      </c>
      <c r="G731" s="1956">
        <v>5</v>
      </c>
      <c r="H731" s="1956">
        <v>3</v>
      </c>
      <c r="I731" s="2012">
        <v>1</v>
      </c>
      <c r="J731" s="2012">
        <v>1</v>
      </c>
      <c r="K731" s="2150" t="s">
        <v>1089</v>
      </c>
      <c r="L731" s="1996">
        <v>4400.87</v>
      </c>
      <c r="M731" s="1996">
        <v>4400.87</v>
      </c>
      <c r="N731" s="1996">
        <f t="shared" si="180"/>
        <v>2733.6600000000003</v>
      </c>
      <c r="O731" s="1996">
        <v>2089.2600000000002</v>
      </c>
      <c r="P731" s="2076">
        <f t="shared" si="181"/>
        <v>0.76427207480081649</v>
      </c>
      <c r="Q731" s="1996">
        <v>644.4</v>
      </c>
      <c r="R731" s="2076">
        <f t="shared" si="182"/>
        <v>0.23572792519918348</v>
      </c>
      <c r="S731" s="2035">
        <f t="shared" si="183"/>
        <v>25.776</v>
      </c>
      <c r="U731" s="1996">
        <f t="shared" si="184"/>
        <v>0</v>
      </c>
      <c r="V731" s="1996">
        <f t="shared" si="185"/>
        <v>0</v>
      </c>
      <c r="W731" s="1996">
        <f t="shared" si="179"/>
        <v>4400.87</v>
      </c>
      <c r="X731" s="2000">
        <v>4400.87</v>
      </c>
      <c r="Y731" s="2013">
        <v>616383</v>
      </c>
      <c r="Z731" s="2002">
        <v>42615</v>
      </c>
      <c r="AA731" s="2069" t="s">
        <v>104</v>
      </c>
      <c r="AB731" s="2069"/>
    </row>
    <row r="732" spans="1:53" x14ac:dyDescent="0.2">
      <c r="A732" s="2089" t="s">
        <v>1609</v>
      </c>
      <c r="C732" s="1955" t="s">
        <v>1567</v>
      </c>
      <c r="D732" s="1956" t="s">
        <v>353</v>
      </c>
      <c r="E732" s="1956">
        <v>1</v>
      </c>
      <c r="F732" s="1956">
        <v>112</v>
      </c>
      <c r="G732" s="1956">
        <v>0</v>
      </c>
      <c r="H732" s="1956">
        <v>0</v>
      </c>
      <c r="I732" s="2012">
        <v>1</v>
      </c>
      <c r="J732" s="2012">
        <v>1</v>
      </c>
      <c r="L732" s="1996">
        <v>12500</v>
      </c>
      <c r="N732" s="1996">
        <f t="shared" si="180"/>
        <v>8503.89</v>
      </c>
      <c r="O732" s="1996">
        <v>6535.49</v>
      </c>
      <c r="P732" s="2076">
        <f t="shared" si="181"/>
        <v>0.76852946122304033</v>
      </c>
      <c r="Q732" s="1996">
        <v>1968.4</v>
      </c>
      <c r="R732" s="2076">
        <f t="shared" si="182"/>
        <v>0.23147053877695975</v>
      </c>
      <c r="S732" s="2035">
        <f t="shared" si="183"/>
        <v>78.736000000000004</v>
      </c>
      <c r="U732" s="1996">
        <f t="shared" si="184"/>
        <v>0</v>
      </c>
      <c r="V732" s="1996">
        <f t="shared" si="185"/>
        <v>0</v>
      </c>
      <c r="W732" s="1996">
        <f t="shared" si="179"/>
        <v>12500</v>
      </c>
      <c r="X732" s="2000">
        <v>12500</v>
      </c>
      <c r="Y732" s="2013">
        <v>616572</v>
      </c>
      <c r="Z732" s="2002">
        <v>42671</v>
      </c>
      <c r="AA732" s="2069" t="s">
        <v>104</v>
      </c>
      <c r="AB732" s="2069"/>
    </row>
    <row r="733" spans="1:53" x14ac:dyDescent="0.2">
      <c r="A733" s="2089" t="s">
        <v>1574</v>
      </c>
      <c r="C733" s="1955" t="s">
        <v>1571</v>
      </c>
      <c r="D733" s="1956" t="s">
        <v>26</v>
      </c>
      <c r="E733" s="1956">
        <v>0</v>
      </c>
      <c r="F733" s="1956">
        <v>0</v>
      </c>
      <c r="G733" s="1956">
        <v>0</v>
      </c>
      <c r="H733" s="1956">
        <v>0</v>
      </c>
      <c r="I733" s="2012">
        <v>1</v>
      </c>
      <c r="J733" s="2012">
        <v>1</v>
      </c>
      <c r="L733" s="1996">
        <v>45.46</v>
      </c>
      <c r="N733" s="1996">
        <f t="shared" si="180"/>
        <v>22.78</v>
      </c>
      <c r="O733" s="1996">
        <v>22.78</v>
      </c>
      <c r="P733" s="2076">
        <f t="shared" si="181"/>
        <v>1</v>
      </c>
      <c r="Q733" s="1996">
        <v>0</v>
      </c>
      <c r="R733" s="2076">
        <f t="shared" si="182"/>
        <v>0</v>
      </c>
      <c r="S733" s="2035">
        <f t="shared" si="183"/>
        <v>0</v>
      </c>
      <c r="U733" s="1996">
        <f t="shared" si="184"/>
        <v>0</v>
      </c>
      <c r="V733" s="1996">
        <f t="shared" si="185"/>
        <v>0</v>
      </c>
      <c r="W733" s="1996">
        <f t="shared" si="179"/>
        <v>45.46</v>
      </c>
      <c r="X733" s="2000">
        <v>45.46</v>
      </c>
      <c r="Y733" s="2013">
        <v>616396</v>
      </c>
      <c r="Z733" s="2002">
        <v>42627</v>
      </c>
      <c r="AA733" s="2069" t="s">
        <v>104</v>
      </c>
      <c r="AB733" s="2069"/>
    </row>
    <row r="734" spans="1:53" x14ac:dyDescent="0.2">
      <c r="A734" s="2089">
        <v>2016435</v>
      </c>
      <c r="C734" s="1955" t="s">
        <v>1575</v>
      </c>
      <c r="D734" s="1956" t="s">
        <v>26</v>
      </c>
      <c r="E734" s="1956">
        <v>1</v>
      </c>
      <c r="F734" s="1956">
        <v>4</v>
      </c>
      <c r="G734" s="1956">
        <v>2</v>
      </c>
      <c r="H734" s="1956">
        <v>2</v>
      </c>
      <c r="I734" s="2012">
        <v>1</v>
      </c>
      <c r="J734" s="2012">
        <v>1</v>
      </c>
      <c r="K734" s="2150" t="s">
        <v>1101</v>
      </c>
      <c r="L734" s="1996">
        <v>1168</v>
      </c>
      <c r="M734" s="1996">
        <v>1316.66</v>
      </c>
      <c r="N734" s="1996">
        <f t="shared" si="180"/>
        <v>889.27</v>
      </c>
      <c r="O734" s="1996">
        <v>634.12</v>
      </c>
      <c r="P734" s="2076">
        <f t="shared" si="181"/>
        <v>0.71307926726416049</v>
      </c>
      <c r="Q734" s="1996">
        <v>255.15</v>
      </c>
      <c r="R734" s="2076">
        <f t="shared" si="182"/>
        <v>0.28692073273583951</v>
      </c>
      <c r="S734" s="2035">
        <f t="shared" si="183"/>
        <v>10.206</v>
      </c>
      <c r="U734" s="1996">
        <f t="shared" si="184"/>
        <v>0</v>
      </c>
      <c r="V734" s="1996">
        <f t="shared" si="185"/>
        <v>0</v>
      </c>
      <c r="W734" s="1996">
        <f t="shared" si="179"/>
        <v>1168</v>
      </c>
      <c r="X734" s="2000">
        <v>1168</v>
      </c>
      <c r="Y734" s="2013">
        <v>616397</v>
      </c>
      <c r="Z734" s="2002">
        <v>42627</v>
      </c>
      <c r="AA734" s="2069" t="s">
        <v>104</v>
      </c>
      <c r="AB734" s="2069"/>
    </row>
    <row r="735" spans="1:53" x14ac:dyDescent="0.2">
      <c r="A735" s="2089" t="s">
        <v>1577</v>
      </c>
      <c r="C735" s="1955" t="s">
        <v>1576</v>
      </c>
      <c r="D735" s="1956" t="s">
        <v>26</v>
      </c>
      <c r="E735" s="1956">
        <v>1</v>
      </c>
      <c r="F735" s="1956">
        <v>14</v>
      </c>
      <c r="G735" s="1956">
        <v>0</v>
      </c>
      <c r="H735" s="1956">
        <v>0</v>
      </c>
      <c r="I735" s="2012">
        <v>1</v>
      </c>
      <c r="J735" s="2012">
        <v>1</v>
      </c>
      <c r="K735" s="2150" t="s">
        <v>1089</v>
      </c>
      <c r="L735" s="1996">
        <v>1067.8699999999999</v>
      </c>
      <c r="N735" s="1996">
        <f t="shared" si="180"/>
        <v>741.18000000000006</v>
      </c>
      <c r="O735" s="1996">
        <v>538.23</v>
      </c>
      <c r="P735" s="2076">
        <f t="shared" si="181"/>
        <v>0.72617987533392692</v>
      </c>
      <c r="Q735" s="1996">
        <v>202.95</v>
      </c>
      <c r="R735" s="2076">
        <f t="shared" si="182"/>
        <v>0.27382012466607297</v>
      </c>
      <c r="S735" s="2035">
        <f t="shared" si="183"/>
        <v>8.1180000000000003</v>
      </c>
      <c r="U735" s="1996">
        <f t="shared" si="184"/>
        <v>0</v>
      </c>
      <c r="V735" s="1996">
        <f t="shared" si="185"/>
        <v>0</v>
      </c>
      <c r="W735" s="1996">
        <f t="shared" si="179"/>
        <v>1067.8700000000001</v>
      </c>
      <c r="X735" s="2000">
        <v>424.29</v>
      </c>
      <c r="Y735" s="2013">
        <v>616452</v>
      </c>
      <c r="Z735" s="2002">
        <v>42648</v>
      </c>
      <c r="AA735" s="2069" t="s">
        <v>104</v>
      </c>
      <c r="AB735" s="2069"/>
      <c r="AC735" s="1996">
        <v>643.58000000000004</v>
      </c>
      <c r="AD735" s="1956">
        <v>616490</v>
      </c>
      <c r="AE735" s="2005">
        <v>42660</v>
      </c>
      <c r="AF735" s="2070" t="s">
        <v>104</v>
      </c>
    </row>
    <row r="736" spans="1:53" x14ac:dyDescent="0.2">
      <c r="A736" s="2089">
        <v>2016437</v>
      </c>
      <c r="C736" s="1955">
        <v>536516</v>
      </c>
      <c r="D736" s="1956" t="s">
        <v>26</v>
      </c>
      <c r="E736" s="1956">
        <v>1</v>
      </c>
      <c r="F736" s="1956">
        <v>8</v>
      </c>
      <c r="G736" s="1956">
        <v>7</v>
      </c>
      <c r="H736" s="1956">
        <v>3</v>
      </c>
      <c r="I736" s="2012">
        <v>1</v>
      </c>
      <c r="J736" s="2012">
        <v>1</v>
      </c>
      <c r="L736" s="1996">
        <v>2972</v>
      </c>
      <c r="M736" s="1996">
        <v>2851</v>
      </c>
      <c r="N736" s="1996">
        <f t="shared" si="180"/>
        <v>1933.5300000000002</v>
      </c>
      <c r="O736" s="1996">
        <v>1480.38</v>
      </c>
      <c r="P736" s="2076">
        <f t="shared" si="181"/>
        <v>0.76563590945059035</v>
      </c>
      <c r="Q736" s="1996">
        <v>453.15</v>
      </c>
      <c r="R736" s="2076">
        <f t="shared" si="182"/>
        <v>0.2343640905494096</v>
      </c>
      <c r="S736" s="2035">
        <f t="shared" si="183"/>
        <v>18.125999999999998</v>
      </c>
      <c r="U736" s="1996">
        <f t="shared" si="184"/>
        <v>0</v>
      </c>
      <c r="V736" s="1996">
        <f t="shared" si="185"/>
        <v>0</v>
      </c>
      <c r="W736" s="1996">
        <f t="shared" si="179"/>
        <v>2972</v>
      </c>
      <c r="X736" s="2000">
        <v>2972</v>
      </c>
      <c r="Y736" s="2013">
        <v>616398</v>
      </c>
      <c r="Z736" s="2002">
        <v>42627</v>
      </c>
      <c r="AA736" s="2069" t="s">
        <v>104</v>
      </c>
      <c r="AB736" s="2069"/>
    </row>
    <row r="737" spans="1:28" s="1956" customFormat="1" x14ac:dyDescent="0.2">
      <c r="A737" s="2089">
        <v>2016438</v>
      </c>
      <c r="B737" s="1955"/>
      <c r="C737" s="1955">
        <v>570616</v>
      </c>
      <c r="D737" s="1956" t="s">
        <v>26</v>
      </c>
      <c r="E737" s="1956">
        <v>1</v>
      </c>
      <c r="F737" s="1956">
        <v>11</v>
      </c>
      <c r="G737" s="1956">
        <v>4</v>
      </c>
      <c r="H737" s="1956">
        <v>3</v>
      </c>
      <c r="I737" s="2012">
        <v>1</v>
      </c>
      <c r="J737" s="2012">
        <v>1</v>
      </c>
      <c r="K737" s="2150"/>
      <c r="L737" s="1996">
        <v>3370</v>
      </c>
      <c r="M737" s="1996">
        <v>3401.55</v>
      </c>
      <c r="N737" s="1996">
        <f t="shared" si="180"/>
        <v>2305.7200000000003</v>
      </c>
      <c r="O737" s="1996">
        <v>1787.72</v>
      </c>
      <c r="P737" s="2076">
        <f t="shared" si="181"/>
        <v>0.7753413250524781</v>
      </c>
      <c r="Q737" s="1996">
        <v>518</v>
      </c>
      <c r="R737" s="2076">
        <f t="shared" si="182"/>
        <v>0.22465867494752179</v>
      </c>
      <c r="S737" s="2035">
        <f t="shared" si="183"/>
        <v>20.72</v>
      </c>
      <c r="T737" s="2036"/>
      <c r="U737" s="1996">
        <f t="shared" si="184"/>
        <v>0</v>
      </c>
      <c r="V737" s="1996">
        <f t="shared" si="185"/>
        <v>0</v>
      </c>
      <c r="W737" s="1996">
        <f t="shared" si="179"/>
        <v>3370</v>
      </c>
      <c r="X737" s="2000">
        <v>3370</v>
      </c>
      <c r="Y737" s="2013">
        <v>616390</v>
      </c>
      <c r="Z737" s="2002">
        <v>42627</v>
      </c>
      <c r="AA737" s="2069" t="s">
        <v>104</v>
      </c>
      <c r="AB737" s="2086"/>
    </row>
    <row r="738" spans="1:28" s="1956" customFormat="1" x14ac:dyDescent="0.2">
      <c r="A738" s="2089" t="s">
        <v>1580</v>
      </c>
      <c r="B738" s="1955"/>
      <c r="C738" s="1955" t="s">
        <v>1578</v>
      </c>
      <c r="D738" s="1956" t="s">
        <v>26</v>
      </c>
      <c r="E738" s="1956">
        <v>1</v>
      </c>
      <c r="F738" s="1956">
        <v>9</v>
      </c>
      <c r="G738" s="1956">
        <v>5</v>
      </c>
      <c r="H738" s="1956">
        <v>2</v>
      </c>
      <c r="I738" s="2012">
        <v>1</v>
      </c>
      <c r="J738" s="2012">
        <v>1</v>
      </c>
      <c r="K738" s="2150"/>
      <c r="L738" s="1996">
        <v>5531</v>
      </c>
      <c r="M738" s="1996">
        <v>5750.3</v>
      </c>
      <c r="N738" s="1996">
        <f t="shared" si="180"/>
        <v>3875</v>
      </c>
      <c r="O738" s="1996">
        <v>3397.55</v>
      </c>
      <c r="P738" s="2076">
        <f t="shared" si="181"/>
        <v>0.87678709677419364</v>
      </c>
      <c r="Q738" s="1996">
        <v>477.45</v>
      </c>
      <c r="R738" s="2076">
        <f t="shared" si="182"/>
        <v>0.12321290322580646</v>
      </c>
      <c r="S738" s="2035">
        <f t="shared" si="183"/>
        <v>19.097999999999999</v>
      </c>
      <c r="T738" s="2036"/>
      <c r="U738" s="1996">
        <f t="shared" si="184"/>
        <v>0</v>
      </c>
      <c r="V738" s="1996">
        <f t="shared" si="185"/>
        <v>0</v>
      </c>
      <c r="W738" s="1996">
        <f t="shared" si="179"/>
        <v>5531</v>
      </c>
      <c r="X738" s="2000">
        <v>5531</v>
      </c>
      <c r="Y738" s="2013">
        <v>616399</v>
      </c>
      <c r="Z738" s="2002">
        <v>42627</v>
      </c>
      <c r="AA738" s="2069" t="s">
        <v>104</v>
      </c>
      <c r="AB738" s="2086"/>
    </row>
    <row r="739" spans="1:28" s="1956" customFormat="1" x14ac:dyDescent="0.2">
      <c r="A739" s="2089">
        <v>2016440</v>
      </c>
      <c r="B739" s="1955"/>
      <c r="C739" s="1955">
        <v>534616</v>
      </c>
      <c r="D739" s="1956" t="s">
        <v>26</v>
      </c>
      <c r="E739" s="1956">
        <v>1</v>
      </c>
      <c r="F739" s="1956">
        <v>8</v>
      </c>
      <c r="G739" s="1956">
        <v>5</v>
      </c>
      <c r="H739" s="1956">
        <v>3</v>
      </c>
      <c r="I739" s="2012">
        <v>1</v>
      </c>
      <c r="J739" s="2012">
        <v>1</v>
      </c>
      <c r="K739" s="2150"/>
      <c r="L739" s="1996">
        <v>2471</v>
      </c>
      <c r="M739" s="1996">
        <v>2653.27</v>
      </c>
      <c r="N739" s="1996">
        <f t="shared" si="180"/>
        <v>1800.41</v>
      </c>
      <c r="O739" s="1996">
        <v>1379.66</v>
      </c>
      <c r="P739" s="2076">
        <f t="shared" si="181"/>
        <v>0.76630323093073249</v>
      </c>
      <c r="Q739" s="1996">
        <v>420.75</v>
      </c>
      <c r="R739" s="2076">
        <f t="shared" si="182"/>
        <v>0.23369676906926753</v>
      </c>
      <c r="S739" s="2035">
        <f t="shared" si="183"/>
        <v>16.829999999999998</v>
      </c>
      <c r="T739" s="2036"/>
      <c r="U739" s="1996">
        <f t="shared" si="184"/>
        <v>0</v>
      </c>
      <c r="V739" s="1996">
        <f t="shared" si="185"/>
        <v>0</v>
      </c>
      <c r="W739" s="1996">
        <f t="shared" si="179"/>
        <v>2471</v>
      </c>
      <c r="X739" s="2000">
        <v>2471</v>
      </c>
      <c r="Y739" s="2013">
        <v>616400</v>
      </c>
      <c r="Z739" s="2002">
        <v>42627</v>
      </c>
      <c r="AA739" s="2069" t="s">
        <v>104</v>
      </c>
      <c r="AB739" s="2086"/>
    </row>
    <row r="740" spans="1:28" s="1956" customFormat="1" x14ac:dyDescent="0.2">
      <c r="A740" s="2089">
        <v>2016441</v>
      </c>
      <c r="B740" s="1955"/>
      <c r="C740" s="1955">
        <v>534516</v>
      </c>
      <c r="D740" s="1956" t="s">
        <v>26</v>
      </c>
      <c r="E740" s="1956">
        <v>1</v>
      </c>
      <c r="F740" s="1956">
        <v>10</v>
      </c>
      <c r="G740" s="1956">
        <v>7</v>
      </c>
      <c r="H740" s="1956">
        <v>4</v>
      </c>
      <c r="I740" s="2012">
        <v>1</v>
      </c>
      <c r="J740" s="2012">
        <v>1</v>
      </c>
      <c r="K740" s="2150"/>
      <c r="L740" s="1996">
        <v>3193</v>
      </c>
      <c r="M740" s="1996"/>
      <c r="N740" s="1996">
        <f t="shared" si="180"/>
        <v>2157.89</v>
      </c>
      <c r="O740" s="1996">
        <v>1630.04</v>
      </c>
      <c r="P740" s="2076">
        <f t="shared" si="181"/>
        <v>0.75538604840839896</v>
      </c>
      <c r="Q740" s="1996">
        <v>527.85</v>
      </c>
      <c r="R740" s="2076">
        <f t="shared" si="182"/>
        <v>0.24461395159160107</v>
      </c>
      <c r="S740" s="2035">
        <f t="shared" si="183"/>
        <v>21.114000000000001</v>
      </c>
      <c r="T740" s="2036"/>
      <c r="U740" s="1996">
        <f t="shared" si="184"/>
        <v>0</v>
      </c>
      <c r="V740" s="1996">
        <f t="shared" si="185"/>
        <v>0</v>
      </c>
      <c r="W740" s="1996">
        <f t="shared" si="179"/>
        <v>3193</v>
      </c>
      <c r="X740" s="2000">
        <v>3193</v>
      </c>
      <c r="Y740" s="2013">
        <v>616401</v>
      </c>
      <c r="Z740" s="2002">
        <v>42627</v>
      </c>
      <c r="AA740" s="2069" t="s">
        <v>104</v>
      </c>
      <c r="AB740" s="2086"/>
    </row>
    <row r="741" spans="1:28" s="1956" customFormat="1" x14ac:dyDescent="0.2">
      <c r="A741" s="2089">
        <v>2016442</v>
      </c>
      <c r="B741" s="1955"/>
      <c r="C741" s="1955" t="s">
        <v>1579</v>
      </c>
      <c r="D741" s="1956" t="s">
        <v>26</v>
      </c>
      <c r="E741" s="1956">
        <v>1</v>
      </c>
      <c r="F741" s="1956">
        <v>9</v>
      </c>
      <c r="G741" s="1956">
        <v>6</v>
      </c>
      <c r="H741" s="1956">
        <v>3</v>
      </c>
      <c r="I741" s="2012">
        <v>1</v>
      </c>
      <c r="J741" s="2012">
        <v>1</v>
      </c>
      <c r="K741" s="2150"/>
      <c r="L741" s="1996">
        <v>4539</v>
      </c>
      <c r="M741" s="1996">
        <v>4324.0200000000004</v>
      </c>
      <c r="N741" s="1996">
        <f t="shared" si="180"/>
        <v>2920.34</v>
      </c>
      <c r="O741" s="1996">
        <v>2426.69</v>
      </c>
      <c r="P741" s="2076">
        <f t="shared" si="181"/>
        <v>0.83096146339124899</v>
      </c>
      <c r="Q741" s="1996">
        <v>493.65</v>
      </c>
      <c r="R741" s="2076">
        <f t="shared" si="182"/>
        <v>0.16903853660875101</v>
      </c>
      <c r="S741" s="2035">
        <f t="shared" si="183"/>
        <v>19.745999999999999</v>
      </c>
      <c r="T741" s="2036"/>
      <c r="U741" s="1996">
        <f t="shared" si="184"/>
        <v>0</v>
      </c>
      <c r="V741" s="1996">
        <f t="shared" si="185"/>
        <v>0</v>
      </c>
      <c r="W741" s="1996">
        <f t="shared" si="179"/>
        <v>4539</v>
      </c>
      <c r="X741" s="2000">
        <v>4539</v>
      </c>
      <c r="Y741" s="2013">
        <v>616402</v>
      </c>
      <c r="Z741" s="2002">
        <v>42627</v>
      </c>
      <c r="AA741" s="2069" t="s">
        <v>104</v>
      </c>
      <c r="AB741" s="2086"/>
    </row>
    <row r="742" spans="1:28" s="1956" customFormat="1" x14ac:dyDescent="0.2">
      <c r="A742" s="2089">
        <v>2016443</v>
      </c>
      <c r="B742" s="1955"/>
      <c r="C742" s="1955" t="s">
        <v>1582</v>
      </c>
      <c r="D742" s="1956" t="s">
        <v>318</v>
      </c>
      <c r="E742" s="1956">
        <v>1</v>
      </c>
      <c r="F742" s="1956">
        <v>8</v>
      </c>
      <c r="G742" s="1956">
        <v>7</v>
      </c>
      <c r="H742" s="1956">
        <v>3</v>
      </c>
      <c r="I742" s="2012">
        <v>1</v>
      </c>
      <c r="J742" s="2012">
        <v>1</v>
      </c>
      <c r="K742" s="2150"/>
      <c r="L742" s="1996">
        <v>2591.71</v>
      </c>
      <c r="M742" s="1996"/>
      <c r="N742" s="1996">
        <f t="shared" si="180"/>
        <v>1768.35</v>
      </c>
      <c r="O742" s="1996">
        <v>1258.5</v>
      </c>
      <c r="P742" s="2076">
        <f t="shared" si="181"/>
        <v>0.71168038001526845</v>
      </c>
      <c r="Q742" s="1996">
        <v>509.85</v>
      </c>
      <c r="R742" s="2076">
        <f t="shared" si="182"/>
        <v>0.28831961998473155</v>
      </c>
      <c r="S742" s="2035">
        <f t="shared" si="183"/>
        <v>20.394000000000002</v>
      </c>
      <c r="T742" s="2036"/>
      <c r="U742" s="1996">
        <f t="shared" si="184"/>
        <v>0</v>
      </c>
      <c r="V742" s="1996">
        <f t="shared" si="185"/>
        <v>0</v>
      </c>
      <c r="W742" s="1996">
        <f t="shared" si="179"/>
        <v>2591.71</v>
      </c>
      <c r="X742" s="2000">
        <v>2591.71</v>
      </c>
      <c r="Y742" s="2013">
        <v>616515</v>
      </c>
      <c r="Z742" s="2002">
        <v>42660</v>
      </c>
      <c r="AA742" s="2069" t="s">
        <v>104</v>
      </c>
      <c r="AB742" s="2086"/>
    </row>
    <row r="743" spans="1:28" s="1956" customFormat="1" x14ac:dyDescent="0.2">
      <c r="A743" s="2089">
        <v>2016444</v>
      </c>
      <c r="B743" s="1955"/>
      <c r="C743" s="1955" t="s">
        <v>1583</v>
      </c>
      <c r="D743" s="1956" t="s">
        <v>318</v>
      </c>
      <c r="E743" s="1956">
        <v>1</v>
      </c>
      <c r="F743" s="1956">
        <v>8</v>
      </c>
      <c r="G743" s="1956">
        <v>7</v>
      </c>
      <c r="H743" s="1956">
        <v>3</v>
      </c>
      <c r="I743" s="2012">
        <v>1</v>
      </c>
      <c r="J743" s="2012">
        <v>1</v>
      </c>
      <c r="K743" s="2150"/>
      <c r="L743" s="1996">
        <v>2591.71</v>
      </c>
      <c r="M743" s="1996"/>
      <c r="N743" s="1996">
        <f>O743+Q743</f>
        <v>1768.35</v>
      </c>
      <c r="O743" s="1996">
        <v>1258.5</v>
      </c>
      <c r="P743" s="2076">
        <f>IF(N743&lt;=0,"",O743/N743)</f>
        <v>0.71168038001526845</v>
      </c>
      <c r="Q743" s="1996">
        <v>509.85</v>
      </c>
      <c r="R743" s="2076">
        <f>IF(N743&lt;=0,"",Q743/N743)</f>
        <v>0.28831961998473155</v>
      </c>
      <c r="S743" s="2035">
        <f>Q743/$S$1</f>
        <v>20.394000000000002</v>
      </c>
      <c r="T743" s="2036"/>
      <c r="U743" s="1996">
        <f t="shared" si="184"/>
        <v>0</v>
      </c>
      <c r="V743" s="1996">
        <f t="shared" si="185"/>
        <v>0</v>
      </c>
      <c r="W743" s="1996">
        <f t="shared" si="179"/>
        <v>2591.71</v>
      </c>
      <c r="X743" s="2000">
        <v>2591.71</v>
      </c>
      <c r="Y743" s="2013">
        <v>616516</v>
      </c>
      <c r="Z743" s="2002">
        <v>42660</v>
      </c>
      <c r="AA743" s="2069" t="s">
        <v>104</v>
      </c>
      <c r="AB743" s="2086"/>
    </row>
    <row r="744" spans="1:28" s="1956" customFormat="1" x14ac:dyDescent="0.2">
      <c r="A744" s="2089">
        <v>2016445</v>
      </c>
      <c r="B744" s="1955"/>
      <c r="C744" s="1955" t="s">
        <v>1584</v>
      </c>
      <c r="D744" s="1956" t="s">
        <v>318</v>
      </c>
      <c r="E744" s="1956">
        <v>3</v>
      </c>
      <c r="F744" s="1956">
        <v>6</v>
      </c>
      <c r="G744" s="1956">
        <v>3</v>
      </c>
      <c r="H744" s="1956">
        <v>3</v>
      </c>
      <c r="I744" s="2012">
        <v>1</v>
      </c>
      <c r="J744" s="2012">
        <v>1</v>
      </c>
      <c r="K744" s="2150"/>
      <c r="L744" s="1996">
        <v>2478</v>
      </c>
      <c r="M744" s="1996"/>
      <c r="N744" s="1996">
        <f t="shared" si="180"/>
        <v>2079.35</v>
      </c>
      <c r="O744" s="1996">
        <v>1674.35</v>
      </c>
      <c r="P744" s="2076">
        <f t="shared" si="181"/>
        <v>0.80522759516194964</v>
      </c>
      <c r="Q744" s="1996">
        <v>405</v>
      </c>
      <c r="R744" s="2076">
        <f t="shared" si="182"/>
        <v>0.19477240483805036</v>
      </c>
      <c r="S744" s="2035">
        <f t="shared" si="183"/>
        <v>16.2</v>
      </c>
      <c r="T744" s="2036"/>
      <c r="U744" s="1996">
        <f t="shared" si="184"/>
        <v>0</v>
      </c>
      <c r="V744" s="1996">
        <f t="shared" si="185"/>
        <v>0</v>
      </c>
      <c r="W744" s="1996">
        <f t="shared" si="179"/>
        <v>2478</v>
      </c>
      <c r="X744" s="2000">
        <v>2478</v>
      </c>
      <c r="Y744" s="2013">
        <v>616517</v>
      </c>
      <c r="Z744" s="2002">
        <v>42660</v>
      </c>
      <c r="AA744" s="2069" t="s">
        <v>104</v>
      </c>
      <c r="AB744" s="2086"/>
    </row>
    <row r="745" spans="1:28" s="1956" customFormat="1" x14ac:dyDescent="0.2">
      <c r="A745" s="2089">
        <v>2016447</v>
      </c>
      <c r="B745" s="1955"/>
      <c r="C745" s="1955">
        <v>580716</v>
      </c>
      <c r="D745" s="1956" t="s">
        <v>26</v>
      </c>
      <c r="E745" s="1956">
        <v>1</v>
      </c>
      <c r="F745" s="1956">
        <v>8</v>
      </c>
      <c r="G745" s="1956">
        <v>5</v>
      </c>
      <c r="H745" s="1956">
        <v>3</v>
      </c>
      <c r="I745" s="2012">
        <v>1</v>
      </c>
      <c r="J745" s="2012">
        <v>1</v>
      </c>
      <c r="K745" s="2150"/>
      <c r="L745" s="1996">
        <v>2472</v>
      </c>
      <c r="M745" s="1996">
        <v>2643.69</v>
      </c>
      <c r="N745" s="1996">
        <f t="shared" si="180"/>
        <v>1794.02</v>
      </c>
      <c r="O745" s="1996">
        <v>1372.37</v>
      </c>
      <c r="P745" s="2076">
        <f t="shared" si="181"/>
        <v>0.76496917537151199</v>
      </c>
      <c r="Q745" s="1996">
        <v>421.65</v>
      </c>
      <c r="R745" s="2076">
        <f t="shared" si="182"/>
        <v>0.23503082462848796</v>
      </c>
      <c r="S745" s="2035">
        <f t="shared" si="183"/>
        <v>16.866</v>
      </c>
      <c r="T745" s="2036"/>
      <c r="U745" s="1996">
        <f t="shared" si="184"/>
        <v>0</v>
      </c>
      <c r="V745" s="1996">
        <f t="shared" si="185"/>
        <v>0</v>
      </c>
      <c r="W745" s="1996">
        <f t="shared" si="179"/>
        <v>2472</v>
      </c>
      <c r="X745" s="2000">
        <v>2472</v>
      </c>
      <c r="Y745" s="2013">
        <v>616403</v>
      </c>
      <c r="Z745" s="2002">
        <v>42627</v>
      </c>
      <c r="AA745" s="2069" t="s">
        <v>104</v>
      </c>
      <c r="AB745" s="2086"/>
    </row>
    <row r="746" spans="1:28" s="1956" customFormat="1" x14ac:dyDescent="0.2">
      <c r="A746" s="2089">
        <v>2016448</v>
      </c>
      <c r="B746" s="1955"/>
      <c r="C746" s="1955">
        <v>566616</v>
      </c>
      <c r="D746" s="1956" t="s">
        <v>26</v>
      </c>
      <c r="E746" s="1956">
        <v>1</v>
      </c>
      <c r="F746" s="1956">
        <v>8</v>
      </c>
      <c r="G746" s="1956">
        <v>5</v>
      </c>
      <c r="H746" s="1956">
        <v>3</v>
      </c>
      <c r="I746" s="2012">
        <v>1</v>
      </c>
      <c r="J746" s="2012">
        <v>1</v>
      </c>
      <c r="K746" s="2150"/>
      <c r="L746" s="1996">
        <v>2401</v>
      </c>
      <c r="M746" s="1996">
        <v>2460.23</v>
      </c>
      <c r="N746" s="1996">
        <f t="shared" si="180"/>
        <v>1672.37</v>
      </c>
      <c r="O746" s="1996">
        <v>1287.6199999999999</v>
      </c>
      <c r="P746" s="2076">
        <f t="shared" si="181"/>
        <v>0.7699372746461608</v>
      </c>
      <c r="Q746" s="1996">
        <v>384.75</v>
      </c>
      <c r="R746" s="2076">
        <f t="shared" si="182"/>
        <v>0.23006272535383918</v>
      </c>
      <c r="S746" s="2035">
        <f t="shared" si="183"/>
        <v>15.39</v>
      </c>
      <c r="T746" s="2036"/>
      <c r="U746" s="1996">
        <f t="shared" si="184"/>
        <v>0</v>
      </c>
      <c r="V746" s="1996">
        <f t="shared" si="185"/>
        <v>0</v>
      </c>
      <c r="W746" s="1996">
        <f t="shared" si="179"/>
        <v>2401</v>
      </c>
      <c r="X746" s="2000">
        <v>2401</v>
      </c>
      <c r="Y746" s="2013">
        <v>616404</v>
      </c>
      <c r="Z746" s="2002">
        <v>42627</v>
      </c>
      <c r="AA746" s="2069" t="s">
        <v>104</v>
      </c>
      <c r="AB746" s="2086"/>
    </row>
    <row r="747" spans="1:28" s="1956" customFormat="1" x14ac:dyDescent="0.2">
      <c r="A747" s="2089">
        <v>2016449</v>
      </c>
      <c r="B747" s="1955"/>
      <c r="C747" s="1955">
        <v>580516</v>
      </c>
      <c r="D747" s="1956" t="s">
        <v>26</v>
      </c>
      <c r="E747" s="1956">
        <v>1</v>
      </c>
      <c r="F747" s="1956">
        <v>10</v>
      </c>
      <c r="G747" s="1956">
        <v>7</v>
      </c>
      <c r="H747" s="1956">
        <v>4</v>
      </c>
      <c r="I747" s="2012">
        <v>1</v>
      </c>
      <c r="J747" s="2012">
        <v>1</v>
      </c>
      <c r="K747" s="2150"/>
      <c r="L747" s="1996">
        <v>3161</v>
      </c>
      <c r="M747" s="1996">
        <v>3104.08</v>
      </c>
      <c r="N747" s="1996">
        <f t="shared" si="180"/>
        <v>2117.77</v>
      </c>
      <c r="O747" s="1996">
        <v>1590.37</v>
      </c>
      <c r="P747" s="2076">
        <f t="shared" si="181"/>
        <v>0.75096445789674982</v>
      </c>
      <c r="Q747" s="1996">
        <v>527.4</v>
      </c>
      <c r="R747" s="2076">
        <f t="shared" si="182"/>
        <v>0.2490355421032501</v>
      </c>
      <c r="S747" s="2035">
        <f t="shared" si="183"/>
        <v>21.096</v>
      </c>
      <c r="T747" s="2036"/>
      <c r="U747" s="1996">
        <f t="shared" si="184"/>
        <v>0</v>
      </c>
      <c r="V747" s="1996">
        <f t="shared" si="185"/>
        <v>0</v>
      </c>
      <c r="W747" s="1996">
        <f t="shared" si="179"/>
        <v>3161</v>
      </c>
      <c r="X747" s="2000">
        <v>3161</v>
      </c>
      <c r="Y747" s="2013">
        <v>616405</v>
      </c>
      <c r="Z747" s="2002">
        <v>42627</v>
      </c>
      <c r="AA747" s="2069" t="s">
        <v>104</v>
      </c>
      <c r="AB747" s="2086"/>
    </row>
    <row r="748" spans="1:28" s="1956" customFormat="1" x14ac:dyDescent="0.2">
      <c r="A748" s="2089" t="s">
        <v>1590</v>
      </c>
      <c r="B748" s="1955"/>
      <c r="C748" s="1955" t="s">
        <v>1591</v>
      </c>
      <c r="D748" s="1956" t="s">
        <v>318</v>
      </c>
      <c r="E748" s="1956">
        <v>0</v>
      </c>
      <c r="F748" s="1956">
        <v>0</v>
      </c>
      <c r="G748" s="1956">
        <v>0</v>
      </c>
      <c r="H748" s="1956">
        <v>0</v>
      </c>
      <c r="I748" s="2012">
        <v>1</v>
      </c>
      <c r="J748" s="2012">
        <v>1</v>
      </c>
      <c r="K748" s="2150"/>
      <c r="L748" s="1996">
        <v>47.68</v>
      </c>
      <c r="M748" s="1996"/>
      <c r="N748" s="1996">
        <f t="shared" si="180"/>
        <v>23.69</v>
      </c>
      <c r="O748" s="1996">
        <v>23.69</v>
      </c>
      <c r="P748" s="2076">
        <f t="shared" si="181"/>
        <v>1</v>
      </c>
      <c r="Q748" s="1996">
        <v>0</v>
      </c>
      <c r="R748" s="2076">
        <f t="shared" si="182"/>
        <v>0</v>
      </c>
      <c r="S748" s="2035">
        <f t="shared" si="183"/>
        <v>0</v>
      </c>
      <c r="T748" s="2036"/>
      <c r="U748" s="1996">
        <f t="shared" si="184"/>
        <v>0</v>
      </c>
      <c r="V748" s="1996">
        <f t="shared" si="185"/>
        <v>0</v>
      </c>
      <c r="W748" s="1996">
        <f t="shared" si="179"/>
        <v>47.68</v>
      </c>
      <c r="X748" s="2000">
        <v>47.68</v>
      </c>
      <c r="Y748" s="2013">
        <v>616566</v>
      </c>
      <c r="Z748" s="2002">
        <v>42671</v>
      </c>
      <c r="AA748" s="2069" t="s">
        <v>104</v>
      </c>
      <c r="AB748" s="2086"/>
    </row>
    <row r="749" spans="1:28" s="1956" customFormat="1" x14ac:dyDescent="0.2">
      <c r="A749" s="2089" t="s">
        <v>1592</v>
      </c>
      <c r="B749" s="1955"/>
      <c r="C749" s="1955" t="s">
        <v>1593</v>
      </c>
      <c r="D749" s="1956" t="s">
        <v>26</v>
      </c>
      <c r="E749" s="1956">
        <v>0</v>
      </c>
      <c r="F749" s="1956">
        <v>0</v>
      </c>
      <c r="G749" s="1956">
        <v>0</v>
      </c>
      <c r="H749" s="1956">
        <v>0</v>
      </c>
      <c r="I749" s="2012">
        <v>1</v>
      </c>
      <c r="J749" s="2012">
        <v>1</v>
      </c>
      <c r="K749" s="2150"/>
      <c r="L749" s="1996">
        <v>16.260000000000002</v>
      </c>
      <c r="M749" s="1996"/>
      <c r="N749" s="1996">
        <f t="shared" si="180"/>
        <v>8.1300000000000008</v>
      </c>
      <c r="O749" s="1996">
        <v>8.1300000000000008</v>
      </c>
      <c r="P749" s="2076">
        <f t="shared" si="181"/>
        <v>1</v>
      </c>
      <c r="Q749" s="1996">
        <v>0</v>
      </c>
      <c r="R749" s="2076">
        <f t="shared" si="182"/>
        <v>0</v>
      </c>
      <c r="S749" s="2035">
        <f t="shared" si="183"/>
        <v>0</v>
      </c>
      <c r="T749" s="2036"/>
      <c r="U749" s="1996">
        <f t="shared" si="184"/>
        <v>0</v>
      </c>
      <c r="V749" s="1996">
        <f t="shared" si="185"/>
        <v>0</v>
      </c>
      <c r="W749" s="1996">
        <f t="shared" si="179"/>
        <v>16.260000000000002</v>
      </c>
      <c r="X749" s="2000">
        <v>16.260000000000002</v>
      </c>
      <c r="Y749" s="2013">
        <v>616406</v>
      </c>
      <c r="Z749" s="2002">
        <v>42627</v>
      </c>
      <c r="AA749" s="2069" t="s">
        <v>104</v>
      </c>
      <c r="AB749" s="2086"/>
    </row>
    <row r="750" spans="1:28" s="1956" customFormat="1" x14ac:dyDescent="0.2">
      <c r="A750" s="2089" t="s">
        <v>1622</v>
      </c>
      <c r="B750" s="1955"/>
      <c r="C750" s="1955" t="s">
        <v>1725</v>
      </c>
      <c r="D750" s="1956" t="s">
        <v>26</v>
      </c>
      <c r="E750" s="1956">
        <v>1</v>
      </c>
      <c r="F750" s="1956">
        <v>11</v>
      </c>
      <c r="G750" s="1956">
        <v>4</v>
      </c>
      <c r="H750" s="1956">
        <v>12</v>
      </c>
      <c r="I750" s="2012">
        <v>1</v>
      </c>
      <c r="J750" s="2012">
        <v>1</v>
      </c>
      <c r="K750" s="2150"/>
      <c r="L750" s="1996">
        <v>10578.33</v>
      </c>
      <c r="M750" s="1996"/>
      <c r="N750" s="1996">
        <f t="shared" si="180"/>
        <v>6531.3</v>
      </c>
      <c r="O750" s="1996">
        <v>5216.3</v>
      </c>
      <c r="P750" s="2076">
        <f t="shared" si="181"/>
        <v>0.79866182842619382</v>
      </c>
      <c r="Q750" s="1996">
        <v>1315</v>
      </c>
      <c r="R750" s="2076">
        <f t="shared" si="182"/>
        <v>0.20133817157380612</v>
      </c>
      <c r="S750" s="2035">
        <f t="shared" si="183"/>
        <v>52.6</v>
      </c>
      <c r="T750" s="2036"/>
      <c r="U750" s="1996">
        <f t="shared" si="184"/>
        <v>0</v>
      </c>
      <c r="V750" s="1996">
        <f t="shared" si="185"/>
        <v>0</v>
      </c>
      <c r="W750" s="1996">
        <f t="shared" si="179"/>
        <v>10578.33</v>
      </c>
      <c r="X750" s="2000">
        <v>10578.33</v>
      </c>
      <c r="Y750" s="2013">
        <v>616494</v>
      </c>
      <c r="Z750" s="2002">
        <v>42660</v>
      </c>
      <c r="AA750" s="2069" t="s">
        <v>104</v>
      </c>
      <c r="AB750" s="2086"/>
    </row>
    <row r="751" spans="1:28" s="1956" customFormat="1" x14ac:dyDescent="0.2">
      <c r="A751" s="2089">
        <v>2016453</v>
      </c>
      <c r="B751" s="1955"/>
      <c r="C751" s="1955">
        <v>603016</v>
      </c>
      <c r="D751" s="1956" t="s">
        <v>26</v>
      </c>
      <c r="E751" s="1956">
        <v>1</v>
      </c>
      <c r="F751" s="1956">
        <v>6</v>
      </c>
      <c r="G751" s="1956">
        <v>5</v>
      </c>
      <c r="H751" s="1956">
        <v>2</v>
      </c>
      <c r="I751" s="2012">
        <v>1</v>
      </c>
      <c r="J751" s="2012">
        <v>1</v>
      </c>
      <c r="K751" s="2150"/>
      <c r="L751" s="1996">
        <v>1439.9</v>
      </c>
      <c r="M751" s="1996">
        <v>1684.29</v>
      </c>
      <c r="N751" s="1996">
        <f t="shared" si="180"/>
        <v>1161.24</v>
      </c>
      <c r="O751" s="1996">
        <v>888.34</v>
      </c>
      <c r="P751" s="2076">
        <f t="shared" si="181"/>
        <v>0.76499259412352316</v>
      </c>
      <c r="Q751" s="1996">
        <v>272.89999999999998</v>
      </c>
      <c r="R751" s="2076">
        <f t="shared" si="182"/>
        <v>0.23500740587647684</v>
      </c>
      <c r="S751" s="2035">
        <f t="shared" si="183"/>
        <v>10.915999999999999</v>
      </c>
      <c r="T751" s="2036"/>
      <c r="U751" s="1996">
        <f t="shared" si="184"/>
        <v>0</v>
      </c>
      <c r="V751" s="1996">
        <f t="shared" si="185"/>
        <v>0</v>
      </c>
      <c r="W751" s="1996">
        <f t="shared" si="179"/>
        <v>1439.9</v>
      </c>
      <c r="X751" s="2000">
        <v>1439.9</v>
      </c>
      <c r="Y751" s="2013">
        <v>616423</v>
      </c>
      <c r="Z751" s="2002">
        <v>42634</v>
      </c>
      <c r="AA751" s="2069" t="s">
        <v>104</v>
      </c>
      <c r="AB751" s="2086"/>
    </row>
    <row r="752" spans="1:28" s="1956" customFormat="1" x14ac:dyDescent="0.2">
      <c r="A752" s="2089">
        <v>2016454</v>
      </c>
      <c r="B752" s="1955"/>
      <c r="C752" s="1955">
        <v>603116</v>
      </c>
      <c r="D752" s="1956" t="s">
        <v>26</v>
      </c>
      <c r="E752" s="1956">
        <v>1</v>
      </c>
      <c r="F752" s="1956">
        <v>6</v>
      </c>
      <c r="G752" s="1956">
        <v>5</v>
      </c>
      <c r="H752" s="1956">
        <v>2</v>
      </c>
      <c r="I752" s="2012">
        <v>1</v>
      </c>
      <c r="J752" s="2012">
        <v>1</v>
      </c>
      <c r="K752" s="2150"/>
      <c r="L752" s="1996">
        <v>1439.9</v>
      </c>
      <c r="M752" s="1996">
        <v>1684.29</v>
      </c>
      <c r="N752" s="1996">
        <f>O752+Q752</f>
        <v>1161.24</v>
      </c>
      <c r="O752" s="1996">
        <v>888.34</v>
      </c>
      <c r="P752" s="2076">
        <f>IF(N752&lt;=0,"",O752/N752)</f>
        <v>0.76499259412352316</v>
      </c>
      <c r="Q752" s="1996">
        <v>272.89999999999998</v>
      </c>
      <c r="R752" s="2076">
        <f>IF(N752&lt;=0,"",Q752/N752)</f>
        <v>0.23500740587647684</v>
      </c>
      <c r="S752" s="2035">
        <f>Q752/$S$1</f>
        <v>10.915999999999999</v>
      </c>
      <c r="T752" s="2036"/>
      <c r="U752" s="1996">
        <f>((1-I752)*O752)+((1-J752)*Q752)</f>
        <v>0</v>
      </c>
      <c r="V752" s="1996">
        <f>L752-W752</f>
        <v>0</v>
      </c>
      <c r="W752" s="1996">
        <f t="shared" si="179"/>
        <v>1439.9</v>
      </c>
      <c r="X752" s="2000">
        <v>1439.9</v>
      </c>
      <c r="Y752" s="2013">
        <v>616424</v>
      </c>
      <c r="Z752" s="2002">
        <v>42634</v>
      </c>
      <c r="AA752" s="2069" t="s">
        <v>104</v>
      </c>
      <c r="AB752" s="2086"/>
    </row>
    <row r="753" spans="1:28" s="1956" customFormat="1" x14ac:dyDescent="0.2">
      <c r="A753" s="2089">
        <v>2016455</v>
      </c>
      <c r="B753" s="1955"/>
      <c r="C753" s="1955" t="s">
        <v>1144</v>
      </c>
      <c r="D753" s="1956" t="s">
        <v>1338</v>
      </c>
      <c r="E753" s="1956">
        <v>1</v>
      </c>
      <c r="F753" s="1956">
        <v>1</v>
      </c>
      <c r="G753" s="1956">
        <v>0</v>
      </c>
      <c r="H753" s="1956">
        <v>1</v>
      </c>
      <c r="I753" s="2012">
        <v>1</v>
      </c>
      <c r="J753" s="2012">
        <v>1</v>
      </c>
      <c r="K753" s="2150"/>
      <c r="L753" s="1996">
        <v>457.78</v>
      </c>
      <c r="M753" s="1996"/>
      <c r="N753" s="1996">
        <f t="shared" si="180"/>
        <v>267.77999999999997</v>
      </c>
      <c r="O753" s="1996">
        <v>189.93</v>
      </c>
      <c r="P753" s="2076">
        <f t="shared" si="181"/>
        <v>0.7092762715662112</v>
      </c>
      <c r="Q753" s="1996">
        <v>77.849999999999994</v>
      </c>
      <c r="R753" s="2076">
        <f t="shared" si="182"/>
        <v>0.29072372843378896</v>
      </c>
      <c r="S753" s="2035">
        <f t="shared" si="183"/>
        <v>3.1139999999999999</v>
      </c>
      <c r="T753" s="2036"/>
      <c r="U753" s="1996">
        <f t="shared" si="184"/>
        <v>0</v>
      </c>
      <c r="V753" s="1996">
        <f t="shared" si="185"/>
        <v>0</v>
      </c>
      <c r="W753" s="1996">
        <f t="shared" si="179"/>
        <v>457.78</v>
      </c>
      <c r="X753" s="2000">
        <v>457.78</v>
      </c>
      <c r="Y753" s="2013">
        <v>616483</v>
      </c>
      <c r="Z753" s="2002">
        <v>42646</v>
      </c>
      <c r="AA753" s="2069" t="s">
        <v>104</v>
      </c>
      <c r="AB753" s="2086"/>
    </row>
    <row r="754" spans="1:28" s="1956" customFormat="1" x14ac:dyDescent="0.2">
      <c r="A754" s="2089">
        <v>2016456</v>
      </c>
      <c r="B754" s="1955"/>
      <c r="C754" s="1955" t="s">
        <v>1595</v>
      </c>
      <c r="D754" s="1956" t="s">
        <v>902</v>
      </c>
      <c r="E754" s="1956">
        <v>1</v>
      </c>
      <c r="F754" s="1956">
        <v>1</v>
      </c>
      <c r="G754" s="1956">
        <v>0</v>
      </c>
      <c r="H754" s="1956">
        <v>0</v>
      </c>
      <c r="I754" s="2012">
        <v>1</v>
      </c>
      <c r="J754" s="2012">
        <v>1</v>
      </c>
      <c r="K754" s="2150"/>
      <c r="L754" s="1996">
        <v>118.65</v>
      </c>
      <c r="M754" s="1996"/>
      <c r="N754" s="1996">
        <f t="shared" si="180"/>
        <v>85</v>
      </c>
      <c r="O754" s="1996">
        <v>60</v>
      </c>
      <c r="P754" s="2076">
        <f t="shared" si="181"/>
        <v>0.70588235294117652</v>
      </c>
      <c r="Q754" s="1996">
        <v>25</v>
      </c>
      <c r="R754" s="2076">
        <f t="shared" si="182"/>
        <v>0.29411764705882354</v>
      </c>
      <c r="S754" s="2035">
        <f t="shared" si="183"/>
        <v>1</v>
      </c>
      <c r="T754" s="2036"/>
      <c r="U754" s="1996">
        <f t="shared" si="184"/>
        <v>0</v>
      </c>
      <c r="V754" s="1996">
        <f t="shared" si="185"/>
        <v>0</v>
      </c>
      <c r="W754" s="1996">
        <f t="shared" si="179"/>
        <v>118.65</v>
      </c>
      <c r="X754" s="2000">
        <v>118.65</v>
      </c>
      <c r="Y754" s="2013">
        <v>616527</v>
      </c>
      <c r="Z754" s="2002">
        <v>42660</v>
      </c>
      <c r="AA754" s="2069" t="s">
        <v>104</v>
      </c>
      <c r="AB754" s="2086"/>
    </row>
    <row r="755" spans="1:28" s="1956" customFormat="1" x14ac:dyDescent="0.2">
      <c r="A755" s="2089">
        <v>2016457</v>
      </c>
      <c r="B755" s="1955"/>
      <c r="C755" s="1955" t="s">
        <v>1599</v>
      </c>
      <c r="D755" s="1956" t="s">
        <v>318</v>
      </c>
      <c r="E755" s="1956">
        <v>1</v>
      </c>
      <c r="F755" s="1956">
        <v>15</v>
      </c>
      <c r="G755" s="1956">
        <v>9</v>
      </c>
      <c r="H755" s="1956">
        <v>6</v>
      </c>
      <c r="I755" s="2012">
        <v>1</v>
      </c>
      <c r="J755" s="2012">
        <v>1</v>
      </c>
      <c r="K755" s="2150"/>
      <c r="L755" s="1996">
        <v>5811.32</v>
      </c>
      <c r="M755" s="1996"/>
      <c r="N755" s="1996">
        <f t="shared" si="180"/>
        <v>3942.4900000000002</v>
      </c>
      <c r="O755" s="1996">
        <v>3068.59</v>
      </c>
      <c r="P755" s="2076">
        <f t="shared" si="181"/>
        <v>0.77833805539138967</v>
      </c>
      <c r="Q755" s="1996">
        <v>873.9</v>
      </c>
      <c r="R755" s="2076">
        <f t="shared" si="182"/>
        <v>0.22166194460861027</v>
      </c>
      <c r="S755" s="2035">
        <f t="shared" si="183"/>
        <v>34.955999999999996</v>
      </c>
      <c r="T755" s="2036"/>
      <c r="U755" s="1996">
        <f t="shared" si="184"/>
        <v>0</v>
      </c>
      <c r="V755" s="1996">
        <f t="shared" si="185"/>
        <v>0</v>
      </c>
      <c r="W755" s="1996">
        <f t="shared" ref="W755:W819" si="186">X755+AC755+AH755+AM755+AO755+AR755</f>
        <v>5811.32</v>
      </c>
      <c r="X755" s="2000">
        <v>5811.32</v>
      </c>
      <c r="Y755" s="2013">
        <v>616518</v>
      </c>
      <c r="Z755" s="2002">
        <v>42660</v>
      </c>
      <c r="AA755" s="2069" t="s">
        <v>104</v>
      </c>
      <c r="AB755" s="2086"/>
    </row>
    <row r="756" spans="1:28" s="1956" customFormat="1" x14ac:dyDescent="0.2">
      <c r="A756" s="2089">
        <v>2016458</v>
      </c>
      <c r="B756" s="1955"/>
      <c r="C756" s="1955" t="s">
        <v>1600</v>
      </c>
      <c r="D756" s="1956" t="s">
        <v>1364</v>
      </c>
      <c r="E756" s="1956">
        <v>1</v>
      </c>
      <c r="F756" s="1956">
        <v>2</v>
      </c>
      <c r="G756" s="1956">
        <v>2</v>
      </c>
      <c r="H756" s="1956">
        <v>0</v>
      </c>
      <c r="I756" s="2012">
        <v>1</v>
      </c>
      <c r="J756" s="2012">
        <v>1</v>
      </c>
      <c r="K756" s="2150"/>
      <c r="L756" s="1996">
        <v>364.7</v>
      </c>
      <c r="M756" s="1996"/>
      <c r="N756" s="1996">
        <f t="shared" si="180"/>
        <v>215.36</v>
      </c>
      <c r="O756" s="1996">
        <v>149.21</v>
      </c>
      <c r="P756" s="2076">
        <f t="shared" si="181"/>
        <v>0.69283989598811291</v>
      </c>
      <c r="Q756" s="1996">
        <v>66.150000000000006</v>
      </c>
      <c r="R756" s="2076">
        <f t="shared" si="182"/>
        <v>0.30716010401188709</v>
      </c>
      <c r="S756" s="2035">
        <f t="shared" si="183"/>
        <v>2.6460000000000004</v>
      </c>
      <c r="T756" s="2036"/>
      <c r="U756" s="1996">
        <f t="shared" si="184"/>
        <v>0</v>
      </c>
      <c r="V756" s="1996">
        <f t="shared" si="185"/>
        <v>0</v>
      </c>
      <c r="W756" s="1996">
        <f t="shared" si="186"/>
        <v>364.7</v>
      </c>
      <c r="X756" s="2000">
        <v>364.7</v>
      </c>
      <c r="Y756" s="2013">
        <v>616473</v>
      </c>
      <c r="Z756" s="2002">
        <v>42646</v>
      </c>
      <c r="AA756" s="2069" t="s">
        <v>104</v>
      </c>
      <c r="AB756" s="2086"/>
    </row>
    <row r="757" spans="1:28" s="1956" customFormat="1" x14ac:dyDescent="0.2">
      <c r="A757" s="2089">
        <v>2016459</v>
      </c>
      <c r="B757" s="1955"/>
      <c r="C757" s="1955" t="s">
        <v>1602</v>
      </c>
      <c r="D757" s="1956" t="s">
        <v>1364</v>
      </c>
      <c r="E757" s="1956">
        <v>1</v>
      </c>
      <c r="F757" s="1956">
        <v>1</v>
      </c>
      <c r="G757" s="1956">
        <v>0</v>
      </c>
      <c r="H757" s="1956">
        <v>1</v>
      </c>
      <c r="I757" s="2012">
        <v>1</v>
      </c>
      <c r="J757" s="2012">
        <v>1</v>
      </c>
      <c r="K757" s="2150"/>
      <c r="L757" s="1996">
        <v>584.72</v>
      </c>
      <c r="M757" s="1996"/>
      <c r="N757" s="1996">
        <f t="shared" si="180"/>
        <v>345.18</v>
      </c>
      <c r="O757" s="1996">
        <v>260.18</v>
      </c>
      <c r="P757" s="2076">
        <f t="shared" si="181"/>
        <v>0.75375166579755493</v>
      </c>
      <c r="Q757" s="1996">
        <v>85</v>
      </c>
      <c r="R757" s="2076">
        <f t="shared" si="182"/>
        <v>0.2462483342024451</v>
      </c>
      <c r="S757" s="2035">
        <f t="shared" si="183"/>
        <v>3.4</v>
      </c>
      <c r="T757" s="2036"/>
      <c r="U757" s="1996">
        <f t="shared" si="184"/>
        <v>0</v>
      </c>
      <c r="V757" s="1996">
        <f t="shared" si="185"/>
        <v>0</v>
      </c>
      <c r="W757" s="1996">
        <f t="shared" si="186"/>
        <v>584.72</v>
      </c>
      <c r="X757" s="2000">
        <v>584.72</v>
      </c>
      <c r="Y757" s="2013">
        <v>616561</v>
      </c>
      <c r="Z757" s="2002">
        <v>42671</v>
      </c>
      <c r="AA757" s="2069" t="s">
        <v>104</v>
      </c>
      <c r="AB757" s="2086"/>
    </row>
    <row r="758" spans="1:28" s="1956" customFormat="1" x14ac:dyDescent="0.2">
      <c r="A758" s="2089">
        <v>2016460</v>
      </c>
      <c r="B758" s="1955"/>
      <c r="C758" s="1955" t="s">
        <v>1601</v>
      </c>
      <c r="D758" s="1956" t="s">
        <v>1364</v>
      </c>
      <c r="E758" s="1956">
        <v>1</v>
      </c>
      <c r="F758" s="1956">
        <v>10</v>
      </c>
      <c r="G758" s="1956">
        <v>7</v>
      </c>
      <c r="H758" s="1956">
        <v>1</v>
      </c>
      <c r="I758" s="2012">
        <v>1</v>
      </c>
      <c r="J758" s="2012">
        <v>1</v>
      </c>
      <c r="K758" s="2150"/>
      <c r="L758" s="1996">
        <v>2202.4499999999998</v>
      </c>
      <c r="M758" s="1996"/>
      <c r="N758" s="1996">
        <f t="shared" si="180"/>
        <v>1307.23</v>
      </c>
      <c r="O758" s="1996">
        <v>922.93</v>
      </c>
      <c r="P758" s="2076">
        <f t="shared" si="181"/>
        <v>0.70601959869342035</v>
      </c>
      <c r="Q758" s="1996">
        <v>384.3</v>
      </c>
      <c r="R758" s="2076">
        <f t="shared" si="182"/>
        <v>0.29398040130657954</v>
      </c>
      <c r="S758" s="2035">
        <f t="shared" si="183"/>
        <v>15.372</v>
      </c>
      <c r="T758" s="2036"/>
      <c r="U758" s="1996">
        <f t="shared" si="184"/>
        <v>0</v>
      </c>
      <c r="V758" s="1996">
        <f t="shared" si="185"/>
        <v>0</v>
      </c>
      <c r="W758" s="1996">
        <f t="shared" si="186"/>
        <v>2202.4499999999998</v>
      </c>
      <c r="X758" s="2000">
        <v>2202.4499999999998</v>
      </c>
      <c r="Y758" s="2013">
        <v>616474</v>
      </c>
      <c r="Z758" s="2002">
        <v>42646</v>
      </c>
      <c r="AA758" s="2069" t="s">
        <v>104</v>
      </c>
      <c r="AB758" s="2086"/>
    </row>
    <row r="759" spans="1:28" s="1956" customFormat="1" x14ac:dyDescent="0.2">
      <c r="A759" s="2089">
        <v>2016461</v>
      </c>
      <c r="B759" s="1955"/>
      <c r="C759" s="1955" t="s">
        <v>1603</v>
      </c>
      <c r="D759" s="1956" t="s">
        <v>1364</v>
      </c>
      <c r="E759" s="1956">
        <v>1</v>
      </c>
      <c r="F759" s="1956">
        <v>12</v>
      </c>
      <c r="G759" s="1956">
        <v>10</v>
      </c>
      <c r="H759" s="1956">
        <v>2</v>
      </c>
      <c r="I759" s="2012">
        <v>1</v>
      </c>
      <c r="J759" s="2012">
        <v>1</v>
      </c>
      <c r="K759" s="2150"/>
      <c r="L759" s="1996">
        <v>2724.49</v>
      </c>
      <c r="M759" s="1996"/>
      <c r="N759" s="1996">
        <f t="shared" si="180"/>
        <v>1605.24</v>
      </c>
      <c r="O759" s="1996">
        <v>1132.29</v>
      </c>
      <c r="P759" s="2076">
        <f t="shared" si="181"/>
        <v>0.70537115945279205</v>
      </c>
      <c r="Q759" s="1996">
        <v>472.95</v>
      </c>
      <c r="R759" s="2076">
        <f t="shared" si="182"/>
        <v>0.29462884054720789</v>
      </c>
      <c r="S759" s="2035">
        <f t="shared" si="183"/>
        <v>18.917999999999999</v>
      </c>
      <c r="T759" s="2036"/>
      <c r="U759" s="1996">
        <f t="shared" si="184"/>
        <v>0</v>
      </c>
      <c r="V759" s="1996">
        <f t="shared" si="185"/>
        <v>0</v>
      </c>
      <c r="W759" s="1996">
        <f t="shared" si="186"/>
        <v>2724.49</v>
      </c>
      <c r="X759" s="2000">
        <v>2724.49</v>
      </c>
      <c r="Y759" s="2013">
        <v>616475</v>
      </c>
      <c r="Z759" s="2002">
        <v>42646</v>
      </c>
      <c r="AA759" s="2069" t="s">
        <v>104</v>
      </c>
      <c r="AB759" s="2086"/>
    </row>
    <row r="760" spans="1:28" s="1956" customFormat="1" x14ac:dyDescent="0.2">
      <c r="A760" s="2089">
        <v>2016462</v>
      </c>
      <c r="B760" s="1955"/>
      <c r="C760" s="1955" t="s">
        <v>1604</v>
      </c>
      <c r="D760" s="1956" t="s">
        <v>1364</v>
      </c>
      <c r="E760" s="1956">
        <v>1</v>
      </c>
      <c r="F760" s="1956">
        <v>12</v>
      </c>
      <c r="G760" s="1956">
        <v>8</v>
      </c>
      <c r="H760" s="1956">
        <v>2</v>
      </c>
      <c r="I760" s="2012">
        <v>1</v>
      </c>
      <c r="J760" s="2012">
        <v>1</v>
      </c>
      <c r="K760" s="2150"/>
      <c r="L760" s="1996">
        <v>2654.78</v>
      </c>
      <c r="M760" s="1996"/>
      <c r="N760" s="1996">
        <f t="shared" si="180"/>
        <v>1622.18</v>
      </c>
      <c r="O760" s="1996">
        <v>1154.6300000000001</v>
      </c>
      <c r="P760" s="2076">
        <f t="shared" si="181"/>
        <v>0.71177674487418174</v>
      </c>
      <c r="Q760" s="1996">
        <v>467.55</v>
      </c>
      <c r="R760" s="2076">
        <f t="shared" si="182"/>
        <v>0.28822325512581831</v>
      </c>
      <c r="S760" s="2035">
        <f t="shared" si="183"/>
        <v>18.702000000000002</v>
      </c>
      <c r="T760" s="2036"/>
      <c r="U760" s="1996">
        <f t="shared" si="184"/>
        <v>0</v>
      </c>
      <c r="V760" s="1996">
        <f t="shared" si="185"/>
        <v>0</v>
      </c>
      <c r="W760" s="1996">
        <f t="shared" si="186"/>
        <v>2654.78</v>
      </c>
      <c r="X760" s="2000">
        <v>2654.78</v>
      </c>
      <c r="Y760" s="2013">
        <v>616562</v>
      </c>
      <c r="Z760" s="2002">
        <v>42671</v>
      </c>
      <c r="AA760" s="2069" t="s">
        <v>104</v>
      </c>
      <c r="AB760" s="2086"/>
    </row>
    <row r="761" spans="1:28" s="1956" customFormat="1" x14ac:dyDescent="0.2">
      <c r="A761" s="2089">
        <v>2016463</v>
      </c>
      <c r="B761" s="1955"/>
      <c r="C761" s="1955" t="s">
        <v>1605</v>
      </c>
      <c r="D761" s="1956" t="s">
        <v>1364</v>
      </c>
      <c r="E761" s="1956">
        <v>1</v>
      </c>
      <c r="F761" s="1956">
        <v>9</v>
      </c>
      <c r="G761" s="1956">
        <v>6</v>
      </c>
      <c r="H761" s="1956">
        <v>1</v>
      </c>
      <c r="I761" s="2012">
        <v>1</v>
      </c>
      <c r="J761" s="2012">
        <v>1</v>
      </c>
      <c r="K761" s="2150"/>
      <c r="L761" s="1996">
        <v>1707.4</v>
      </c>
      <c r="M761" s="1996"/>
      <c r="N761" s="1996">
        <f t="shared" si="180"/>
        <v>1058.6199999999999</v>
      </c>
      <c r="O761" s="1996">
        <v>747.22</v>
      </c>
      <c r="P761" s="2076">
        <f t="shared" si="181"/>
        <v>0.70584345657554182</v>
      </c>
      <c r="Q761" s="1996">
        <v>311.39999999999998</v>
      </c>
      <c r="R761" s="2076">
        <f t="shared" si="182"/>
        <v>0.29415654342445824</v>
      </c>
      <c r="S761" s="2035">
        <f t="shared" si="183"/>
        <v>12.456</v>
      </c>
      <c r="T761" s="2036"/>
      <c r="U761" s="1996">
        <f t="shared" si="184"/>
        <v>0</v>
      </c>
      <c r="V761" s="1996">
        <f t="shared" si="185"/>
        <v>0</v>
      </c>
      <c r="W761" s="1996">
        <f t="shared" si="186"/>
        <v>1707.4</v>
      </c>
      <c r="X761" s="2000">
        <v>1707.4</v>
      </c>
      <c r="Y761" s="2013">
        <v>616563</v>
      </c>
      <c r="Z761" s="2002">
        <v>42671</v>
      </c>
      <c r="AA761" s="2069" t="s">
        <v>104</v>
      </c>
      <c r="AB761" s="2086"/>
    </row>
    <row r="762" spans="1:28" s="1956" customFormat="1" x14ac:dyDescent="0.2">
      <c r="A762" s="2089">
        <v>2016464</v>
      </c>
      <c r="B762" s="1955"/>
      <c r="C762" s="1955" t="s">
        <v>1606</v>
      </c>
      <c r="D762" s="1956" t="s">
        <v>1364</v>
      </c>
      <c r="E762" s="1956">
        <v>1</v>
      </c>
      <c r="F762" s="1956">
        <v>9</v>
      </c>
      <c r="G762" s="1956">
        <v>6</v>
      </c>
      <c r="H762" s="1956">
        <v>1</v>
      </c>
      <c r="I762" s="2012">
        <v>1</v>
      </c>
      <c r="J762" s="2012">
        <v>1</v>
      </c>
      <c r="K762" s="2150"/>
      <c r="L762" s="1996">
        <v>1919.19</v>
      </c>
      <c r="M762" s="1996"/>
      <c r="N762" s="1996">
        <f t="shared" si="180"/>
        <v>1238.53</v>
      </c>
      <c r="O762" s="1996">
        <v>875.83</v>
      </c>
      <c r="P762" s="2076">
        <f t="shared" si="181"/>
        <v>0.70715283440853272</v>
      </c>
      <c r="Q762" s="1996">
        <v>362.7</v>
      </c>
      <c r="R762" s="2076">
        <f t="shared" si="182"/>
        <v>0.29284716559146728</v>
      </c>
      <c r="S762" s="2035">
        <f t="shared" si="183"/>
        <v>14.507999999999999</v>
      </c>
      <c r="T762" s="2036"/>
      <c r="U762" s="1996">
        <f t="shared" si="184"/>
        <v>0</v>
      </c>
      <c r="V762" s="1996">
        <f t="shared" si="185"/>
        <v>0</v>
      </c>
      <c r="W762" s="1996">
        <f t="shared" si="186"/>
        <v>1919.19</v>
      </c>
      <c r="X762" s="2000">
        <v>1919.19</v>
      </c>
      <c r="Y762" s="2013">
        <v>616564</v>
      </c>
      <c r="Z762" s="2002">
        <v>42671</v>
      </c>
      <c r="AA762" s="2069" t="s">
        <v>104</v>
      </c>
      <c r="AB762" s="2086"/>
    </row>
    <row r="763" spans="1:28" s="1956" customFormat="1" x14ac:dyDescent="0.2">
      <c r="A763" s="2089">
        <v>2016465</v>
      </c>
      <c r="B763" s="1955"/>
      <c r="C763" s="1955" t="s">
        <v>1607</v>
      </c>
      <c r="D763" s="1956" t="s">
        <v>1364</v>
      </c>
      <c r="E763" s="1956">
        <v>1</v>
      </c>
      <c r="F763" s="1956">
        <v>9</v>
      </c>
      <c r="G763" s="1956">
        <v>7</v>
      </c>
      <c r="H763" s="1956">
        <v>1</v>
      </c>
      <c r="I763" s="2012">
        <v>1</v>
      </c>
      <c r="J763" s="2012">
        <v>1</v>
      </c>
      <c r="K763" s="2150"/>
      <c r="L763" s="1996">
        <v>1975.85</v>
      </c>
      <c r="M763" s="1996"/>
      <c r="N763" s="1996">
        <f t="shared" si="180"/>
        <v>1217.49</v>
      </c>
      <c r="O763" s="1996">
        <v>848.49</v>
      </c>
      <c r="P763" s="2076">
        <f t="shared" si="181"/>
        <v>0.69691742847990534</v>
      </c>
      <c r="Q763" s="1996">
        <v>369</v>
      </c>
      <c r="R763" s="2076">
        <f t="shared" si="182"/>
        <v>0.3030825715200946</v>
      </c>
      <c r="S763" s="2035">
        <f t="shared" si="183"/>
        <v>14.76</v>
      </c>
      <c r="T763" s="2036"/>
      <c r="U763" s="1996">
        <f t="shared" si="184"/>
        <v>0</v>
      </c>
      <c r="V763" s="1996">
        <f t="shared" si="185"/>
        <v>0</v>
      </c>
      <c r="W763" s="1996">
        <f t="shared" si="186"/>
        <v>1975.85</v>
      </c>
      <c r="X763" s="2000">
        <v>1975.85</v>
      </c>
      <c r="Y763" s="2013">
        <v>616565</v>
      </c>
      <c r="Z763" s="2002">
        <v>42671</v>
      </c>
      <c r="AA763" s="2069" t="s">
        <v>104</v>
      </c>
      <c r="AB763" s="2086"/>
    </row>
    <row r="764" spans="1:28" s="1956" customFormat="1" x14ac:dyDescent="0.2">
      <c r="A764" s="2089">
        <v>2016466</v>
      </c>
      <c r="B764" s="1955"/>
      <c r="C764" s="1955" t="s">
        <v>1608</v>
      </c>
      <c r="D764" s="1956" t="s">
        <v>1364</v>
      </c>
      <c r="E764" s="1956">
        <v>1</v>
      </c>
      <c r="F764" s="1956">
        <v>6</v>
      </c>
      <c r="G764" s="1956">
        <v>5</v>
      </c>
      <c r="H764" s="1956">
        <v>0</v>
      </c>
      <c r="I764" s="2012">
        <v>1</v>
      </c>
      <c r="J764" s="2012">
        <v>1</v>
      </c>
      <c r="K764" s="2150"/>
      <c r="L764" s="1996">
        <v>1144.4000000000001</v>
      </c>
      <c r="M764" s="1996"/>
      <c r="N764" s="1996">
        <f t="shared" si="180"/>
        <v>680.49</v>
      </c>
      <c r="O764" s="1996">
        <v>463.59</v>
      </c>
      <c r="P764" s="2076">
        <f t="shared" si="181"/>
        <v>0.6812590927126041</v>
      </c>
      <c r="Q764" s="1996">
        <v>216.9</v>
      </c>
      <c r="R764" s="2076">
        <f t="shared" si="182"/>
        <v>0.31874090728739585</v>
      </c>
      <c r="S764" s="2035">
        <f t="shared" si="183"/>
        <v>8.6760000000000002</v>
      </c>
      <c r="T764" s="2036"/>
      <c r="U764" s="1996">
        <f t="shared" si="184"/>
        <v>0</v>
      </c>
      <c r="V764" s="1996">
        <f t="shared" si="185"/>
        <v>0</v>
      </c>
      <c r="W764" s="1996">
        <f t="shared" si="186"/>
        <v>1144.4000000000001</v>
      </c>
      <c r="X764" s="2000">
        <v>1144.4000000000001</v>
      </c>
      <c r="Y764" s="2013">
        <v>616476</v>
      </c>
      <c r="Z764" s="2002">
        <v>42646</v>
      </c>
      <c r="AA764" s="2069" t="s">
        <v>104</v>
      </c>
      <c r="AB764" s="2086"/>
    </row>
    <row r="765" spans="1:28" s="1956" customFormat="1" x14ac:dyDescent="0.2">
      <c r="A765" s="2089">
        <v>2016468</v>
      </c>
      <c r="B765" s="1955"/>
      <c r="C765" s="1955" t="s">
        <v>1610</v>
      </c>
      <c r="D765" s="1956" t="s">
        <v>26</v>
      </c>
      <c r="E765" s="1956">
        <v>1</v>
      </c>
      <c r="F765" s="1956">
        <v>2</v>
      </c>
      <c r="G765" s="1956">
        <v>1</v>
      </c>
      <c r="H765" s="1956">
        <v>1</v>
      </c>
      <c r="I765" s="2012">
        <v>1</v>
      </c>
      <c r="J765" s="2012">
        <v>1</v>
      </c>
      <c r="K765" s="2150" t="s">
        <v>1101</v>
      </c>
      <c r="L765" s="1996">
        <v>584</v>
      </c>
      <c r="M765" s="1996">
        <v>655.93</v>
      </c>
      <c r="N765" s="1996">
        <f t="shared" ref="N765:N830" si="187">O765+Q765</f>
        <v>443.22999999999996</v>
      </c>
      <c r="O765" s="1996">
        <v>314.77999999999997</v>
      </c>
      <c r="P765" s="2076">
        <f t="shared" ref="P765:P830" si="188">IF(N765&lt;=0,"",O765/N765)</f>
        <v>0.7101956095029669</v>
      </c>
      <c r="Q765" s="1996">
        <v>128.44999999999999</v>
      </c>
      <c r="R765" s="2076">
        <f t="shared" ref="R765:R830" si="189">IF(N765&lt;=0,"",Q765/N765)</f>
        <v>0.28980439049703316</v>
      </c>
      <c r="S765" s="2035">
        <f t="shared" ref="S765:S830" si="190">Q765/$S$1</f>
        <v>5.1379999999999999</v>
      </c>
      <c r="T765" s="2036"/>
      <c r="U765" s="1996">
        <f t="shared" ref="U765:U830" si="191">((1-I765)*O765)+((1-J765)*Q765)</f>
        <v>0</v>
      </c>
      <c r="V765" s="1996">
        <f t="shared" ref="V765:V830" si="192">L765-W765</f>
        <v>0</v>
      </c>
      <c r="W765" s="1996">
        <f t="shared" si="186"/>
        <v>584</v>
      </c>
      <c r="X765" s="2000">
        <v>584</v>
      </c>
      <c r="Y765" s="2013">
        <v>616425</v>
      </c>
      <c r="Z765" s="2002">
        <v>42634</v>
      </c>
      <c r="AA765" s="2069" t="s">
        <v>104</v>
      </c>
      <c r="AB765" s="2086"/>
    </row>
    <row r="766" spans="1:28" s="1956" customFormat="1" x14ac:dyDescent="0.2">
      <c r="A766" s="2119">
        <v>2016469</v>
      </c>
      <c r="B766" s="1955"/>
      <c r="C766" s="1955">
        <v>594816</v>
      </c>
      <c r="D766" s="1956" t="s">
        <v>26</v>
      </c>
      <c r="E766" s="1956">
        <v>1</v>
      </c>
      <c r="F766" s="1956">
        <v>9</v>
      </c>
      <c r="G766" s="1956">
        <v>6</v>
      </c>
      <c r="H766" s="1956">
        <v>3</v>
      </c>
      <c r="I766" s="2012">
        <v>1</v>
      </c>
      <c r="J766" s="2012">
        <v>1</v>
      </c>
      <c r="K766" s="2150"/>
      <c r="L766" s="1996">
        <v>2672.9</v>
      </c>
      <c r="M766" s="1996"/>
      <c r="N766" s="1996">
        <f t="shared" si="187"/>
        <v>1809.88</v>
      </c>
      <c r="O766" s="1996">
        <v>1375.18</v>
      </c>
      <c r="P766" s="2076">
        <f t="shared" si="188"/>
        <v>0.7598183304970495</v>
      </c>
      <c r="Q766" s="1996">
        <v>434.7</v>
      </c>
      <c r="R766" s="2076">
        <f t="shared" si="189"/>
        <v>0.24018166950295045</v>
      </c>
      <c r="S766" s="2035">
        <f t="shared" si="190"/>
        <v>17.387999999999998</v>
      </c>
      <c r="T766" s="2036"/>
      <c r="U766" s="1996">
        <f t="shared" si="191"/>
        <v>0</v>
      </c>
      <c r="V766" s="1996">
        <f t="shared" si="192"/>
        <v>0</v>
      </c>
      <c r="W766" s="1996">
        <f t="shared" si="186"/>
        <v>2672.9</v>
      </c>
      <c r="X766" s="2000">
        <v>2672.9</v>
      </c>
      <c r="Y766" s="2013">
        <v>616495</v>
      </c>
      <c r="Z766" s="2002">
        <v>42660</v>
      </c>
      <c r="AA766" s="2069" t="s">
        <v>104</v>
      </c>
      <c r="AB766" s="2086"/>
    </row>
    <row r="767" spans="1:28" s="1956" customFormat="1" x14ac:dyDescent="0.2">
      <c r="A767" s="2089">
        <v>2016470</v>
      </c>
      <c r="B767" s="1955"/>
      <c r="C767" s="1955">
        <v>587816</v>
      </c>
      <c r="D767" s="1956" t="s">
        <v>26</v>
      </c>
      <c r="E767" s="1956">
        <v>1</v>
      </c>
      <c r="F767" s="1956">
        <v>6</v>
      </c>
      <c r="G767" s="1956">
        <v>3</v>
      </c>
      <c r="H767" s="1956">
        <v>3</v>
      </c>
      <c r="I767" s="2012">
        <v>1</v>
      </c>
      <c r="J767" s="2012">
        <v>1</v>
      </c>
      <c r="K767" s="2150"/>
      <c r="L767" s="1996">
        <v>2107</v>
      </c>
      <c r="M767" s="1996">
        <v>1946.47</v>
      </c>
      <c r="N767" s="1996">
        <f>O767+Q767</f>
        <v>1321.76</v>
      </c>
      <c r="O767" s="1996">
        <v>982.46</v>
      </c>
      <c r="P767" s="2076">
        <f>IF(N767&lt;=0,"",O767/N767)</f>
        <v>0.74329681636605738</v>
      </c>
      <c r="Q767" s="1996">
        <v>339.3</v>
      </c>
      <c r="R767" s="2076">
        <f>IF(N767&lt;=0,"",Q767/N767)</f>
        <v>0.25670318363394262</v>
      </c>
      <c r="S767" s="2035">
        <f>Q767/$S$1</f>
        <v>13.572000000000001</v>
      </c>
      <c r="T767" s="2036"/>
      <c r="U767" s="1996">
        <f>((1-I767)*O767)+((1-J767)*Q767)</f>
        <v>0</v>
      </c>
      <c r="V767" s="1996">
        <f>L767-W767</f>
        <v>0</v>
      </c>
      <c r="W767" s="1996">
        <f>X767+AC767+AH767+AM767+AO767+AR767</f>
        <v>2107</v>
      </c>
      <c r="X767" s="2000">
        <v>2107</v>
      </c>
      <c r="Y767" s="2013">
        <v>616426</v>
      </c>
      <c r="Z767" s="2002">
        <v>42634</v>
      </c>
      <c r="AA767" s="2069" t="s">
        <v>104</v>
      </c>
      <c r="AB767" s="2086"/>
    </row>
    <row r="768" spans="1:28" s="1956" customFormat="1" x14ac:dyDescent="0.2">
      <c r="A768" s="2089" t="s">
        <v>1621</v>
      </c>
      <c r="B768" s="2152"/>
      <c r="C768" s="2152" t="s">
        <v>1646</v>
      </c>
      <c r="D768" s="2153" t="s">
        <v>353</v>
      </c>
      <c r="E768" s="2153">
        <v>0</v>
      </c>
      <c r="F768" s="2153">
        <v>0</v>
      </c>
      <c r="G768" s="2153">
        <v>0</v>
      </c>
      <c r="H768" s="2153">
        <v>0</v>
      </c>
      <c r="I768" s="2154">
        <v>1</v>
      </c>
      <c r="J768" s="2154">
        <v>1</v>
      </c>
      <c r="K768" s="2179"/>
      <c r="L768" s="2155">
        <v>134.94</v>
      </c>
      <c r="M768" s="2155"/>
      <c r="N768" s="2155">
        <f t="shared" si="187"/>
        <v>59.97</v>
      </c>
      <c r="O768" s="2155">
        <v>59.97</v>
      </c>
      <c r="P768" s="2156">
        <f t="shared" si="188"/>
        <v>1</v>
      </c>
      <c r="Q768" s="2155">
        <v>0</v>
      </c>
      <c r="R768" s="2156">
        <f t="shared" si="189"/>
        <v>0</v>
      </c>
      <c r="S768" s="2157">
        <f t="shared" si="190"/>
        <v>0</v>
      </c>
      <c r="T768" s="2158"/>
      <c r="U768" s="2155">
        <f t="shared" si="191"/>
        <v>0</v>
      </c>
      <c r="V768" s="2155">
        <f t="shared" si="192"/>
        <v>134.94</v>
      </c>
      <c r="W768" s="1996">
        <f t="shared" si="186"/>
        <v>0</v>
      </c>
      <c r="X768" s="2000"/>
      <c r="Y768" s="2013"/>
      <c r="Z768" s="2002"/>
      <c r="AA768" s="2069"/>
      <c r="AB768" s="2086"/>
    </row>
    <row r="769" spans="1:28" s="1956" customFormat="1" x14ac:dyDescent="0.2">
      <c r="A769" s="2089">
        <v>2016471</v>
      </c>
      <c r="B769" s="1955"/>
      <c r="C769" s="1955">
        <v>594916</v>
      </c>
      <c r="D769" s="1956" t="s">
        <v>26</v>
      </c>
      <c r="E769" s="1956">
        <v>1</v>
      </c>
      <c r="F769" s="1956">
        <v>9</v>
      </c>
      <c r="G769" s="1956">
        <v>6</v>
      </c>
      <c r="H769" s="1956">
        <v>3</v>
      </c>
      <c r="I769" s="2012">
        <v>1</v>
      </c>
      <c r="J769" s="2012">
        <v>1</v>
      </c>
      <c r="K769" s="2150"/>
      <c r="L769" s="1996">
        <v>2672.9</v>
      </c>
      <c r="M769" s="1996">
        <v>2640.28</v>
      </c>
      <c r="N769" s="1996">
        <f t="shared" si="187"/>
        <v>1792.48</v>
      </c>
      <c r="O769" s="1996">
        <v>1357.78</v>
      </c>
      <c r="P769" s="2076">
        <f t="shared" si="188"/>
        <v>0.75748683388378113</v>
      </c>
      <c r="Q769" s="1996">
        <v>434.7</v>
      </c>
      <c r="R769" s="2076">
        <f t="shared" si="189"/>
        <v>0.24251316611621887</v>
      </c>
      <c r="S769" s="2035">
        <f t="shared" si="190"/>
        <v>17.387999999999998</v>
      </c>
      <c r="T769" s="2036"/>
      <c r="U769" s="1996">
        <f t="shared" si="191"/>
        <v>0</v>
      </c>
      <c r="V769" s="1996">
        <f t="shared" si="192"/>
        <v>0</v>
      </c>
      <c r="W769" s="1996">
        <f t="shared" si="186"/>
        <v>2672.9</v>
      </c>
      <c r="X769" s="2000">
        <v>2672.9</v>
      </c>
      <c r="Y769" s="2013">
        <v>616427</v>
      </c>
      <c r="Z769" s="2002">
        <v>42634</v>
      </c>
      <c r="AA769" s="2069" t="s">
        <v>104</v>
      </c>
      <c r="AB769" s="2086"/>
    </row>
    <row r="770" spans="1:28" s="1956" customFormat="1" x14ac:dyDescent="0.2">
      <c r="A770" s="2089">
        <v>2016472</v>
      </c>
      <c r="B770" s="1955"/>
      <c r="C770" s="1955" t="s">
        <v>1613</v>
      </c>
      <c r="D770" s="1956" t="s">
        <v>26</v>
      </c>
      <c r="E770" s="1956">
        <v>7</v>
      </c>
      <c r="F770" s="1956">
        <v>42</v>
      </c>
      <c r="G770" s="1956">
        <v>28</v>
      </c>
      <c r="H770" s="1956">
        <v>14</v>
      </c>
      <c r="I770" s="2012">
        <v>1</v>
      </c>
      <c r="J770" s="2012">
        <v>1</v>
      </c>
      <c r="K770" s="2150" t="s">
        <v>1101</v>
      </c>
      <c r="L770" s="1996">
        <v>8778</v>
      </c>
      <c r="M770" s="1996">
        <v>10005.549999999999</v>
      </c>
      <c r="N770" s="1996">
        <f t="shared" si="187"/>
        <v>6805.9000000000005</v>
      </c>
      <c r="O770" s="1996">
        <v>5107.6000000000004</v>
      </c>
      <c r="P770" s="2076">
        <f t="shared" si="188"/>
        <v>0.75046650700127826</v>
      </c>
      <c r="Q770" s="1996">
        <v>1698.3</v>
      </c>
      <c r="R770" s="2076">
        <f t="shared" si="189"/>
        <v>0.24953349299872168</v>
      </c>
      <c r="S770" s="2035">
        <f t="shared" si="190"/>
        <v>67.932000000000002</v>
      </c>
      <c r="T770" s="2036"/>
      <c r="U770" s="1996">
        <f t="shared" si="191"/>
        <v>0</v>
      </c>
      <c r="V770" s="1996">
        <f t="shared" si="192"/>
        <v>0</v>
      </c>
      <c r="W770" s="1996">
        <f t="shared" si="186"/>
        <v>8778</v>
      </c>
      <c r="X770" s="2000">
        <v>8778</v>
      </c>
      <c r="Y770" s="2013">
        <v>616408</v>
      </c>
      <c r="Z770" s="2002">
        <v>42627</v>
      </c>
      <c r="AA770" s="2069" t="s">
        <v>104</v>
      </c>
      <c r="AB770" s="2086"/>
    </row>
    <row r="771" spans="1:28" s="1956" customFormat="1" x14ac:dyDescent="0.2">
      <c r="A771" s="2089" t="s">
        <v>1615</v>
      </c>
      <c r="B771" s="1955"/>
      <c r="C771" s="1955" t="s">
        <v>1614</v>
      </c>
      <c r="D771" s="1956" t="s">
        <v>26</v>
      </c>
      <c r="E771" s="1956">
        <v>0</v>
      </c>
      <c r="F771" s="1956">
        <v>0</v>
      </c>
      <c r="G771" s="1956">
        <v>0</v>
      </c>
      <c r="H771" s="1956">
        <v>0</v>
      </c>
      <c r="I771" s="2012">
        <v>1</v>
      </c>
      <c r="J771" s="2012">
        <v>1</v>
      </c>
      <c r="K771" s="2150"/>
      <c r="L771" s="1996">
        <v>237.2</v>
      </c>
      <c r="M771" s="1996"/>
      <c r="N771" s="1996">
        <f t="shared" si="187"/>
        <v>118.6</v>
      </c>
      <c r="O771" s="1996">
        <v>118.6</v>
      </c>
      <c r="P771" s="2076">
        <f t="shared" si="188"/>
        <v>1</v>
      </c>
      <c r="Q771" s="1996">
        <v>0</v>
      </c>
      <c r="R771" s="2076">
        <f t="shared" si="189"/>
        <v>0</v>
      </c>
      <c r="S771" s="2035">
        <f t="shared" si="190"/>
        <v>0</v>
      </c>
      <c r="T771" s="2036"/>
      <c r="U771" s="1996">
        <f t="shared" si="191"/>
        <v>0</v>
      </c>
      <c r="V771" s="1996">
        <f t="shared" si="192"/>
        <v>0</v>
      </c>
      <c r="W771" s="1996">
        <f t="shared" si="186"/>
        <v>237.2</v>
      </c>
      <c r="X771" s="2000">
        <v>237.2</v>
      </c>
      <c r="Y771" s="2013">
        <v>616428</v>
      </c>
      <c r="Z771" s="2002">
        <v>42634</v>
      </c>
      <c r="AA771" s="2069" t="s">
        <v>104</v>
      </c>
      <c r="AB771" s="2086"/>
    </row>
    <row r="772" spans="1:28" s="1956" customFormat="1" x14ac:dyDescent="0.2">
      <c r="A772" s="2089" t="s">
        <v>1617</v>
      </c>
      <c r="B772" s="1955"/>
      <c r="C772" s="1955" t="s">
        <v>1616</v>
      </c>
      <c r="D772" s="1956" t="s">
        <v>26</v>
      </c>
      <c r="E772" s="1956">
        <v>0</v>
      </c>
      <c r="F772" s="1956">
        <v>0</v>
      </c>
      <c r="G772" s="1956">
        <v>0</v>
      </c>
      <c r="H772" s="1956">
        <v>0</v>
      </c>
      <c r="I772" s="2012">
        <v>1</v>
      </c>
      <c r="J772" s="2012">
        <v>1</v>
      </c>
      <c r="K772" s="2150"/>
      <c r="L772" s="1996">
        <v>31</v>
      </c>
      <c r="M772" s="1996"/>
      <c r="N772" s="1996">
        <f t="shared" si="187"/>
        <v>15.5</v>
      </c>
      <c r="O772" s="1996">
        <v>15.5</v>
      </c>
      <c r="P772" s="2076">
        <f t="shared" si="188"/>
        <v>1</v>
      </c>
      <c r="Q772" s="1996">
        <v>0</v>
      </c>
      <c r="R772" s="2076">
        <f t="shared" si="189"/>
        <v>0</v>
      </c>
      <c r="S772" s="2035">
        <f t="shared" si="190"/>
        <v>0</v>
      </c>
      <c r="T772" s="2036"/>
      <c r="U772" s="1996">
        <f t="shared" si="191"/>
        <v>0</v>
      </c>
      <c r="V772" s="1996">
        <f t="shared" si="192"/>
        <v>0</v>
      </c>
      <c r="W772" s="1996">
        <f t="shared" si="186"/>
        <v>31</v>
      </c>
      <c r="X772" s="2000">
        <v>31</v>
      </c>
      <c r="Y772" s="2013">
        <v>616408</v>
      </c>
      <c r="Z772" s="2002">
        <v>42627</v>
      </c>
      <c r="AA772" s="2069" t="s">
        <v>104</v>
      </c>
      <c r="AB772" s="2086"/>
    </row>
    <row r="773" spans="1:28" s="1956" customFormat="1" x14ac:dyDescent="0.2">
      <c r="A773" s="2089" t="s">
        <v>1618</v>
      </c>
      <c r="B773" s="1955"/>
      <c r="C773" s="1955" t="s">
        <v>1619</v>
      </c>
      <c r="D773" s="1956" t="s">
        <v>26</v>
      </c>
      <c r="E773" s="1956">
        <v>0</v>
      </c>
      <c r="F773" s="1956">
        <v>0</v>
      </c>
      <c r="G773" s="1956">
        <v>0</v>
      </c>
      <c r="H773" s="1956">
        <v>0</v>
      </c>
      <c r="I773" s="2012">
        <v>1</v>
      </c>
      <c r="J773" s="2012">
        <v>1</v>
      </c>
      <c r="K773" s="2150"/>
      <c r="L773" s="1996">
        <v>7.5</v>
      </c>
      <c r="M773" s="1996"/>
      <c r="N773" s="1996">
        <f t="shared" si="187"/>
        <v>3</v>
      </c>
      <c r="O773" s="1996">
        <v>3</v>
      </c>
      <c r="P773" s="2076">
        <f t="shared" si="188"/>
        <v>1</v>
      </c>
      <c r="Q773" s="1996">
        <v>0</v>
      </c>
      <c r="R773" s="2076">
        <f t="shared" si="189"/>
        <v>0</v>
      </c>
      <c r="S773" s="2035">
        <f t="shared" si="190"/>
        <v>0</v>
      </c>
      <c r="T773" s="2036"/>
      <c r="U773" s="1996">
        <f t="shared" si="191"/>
        <v>0</v>
      </c>
      <c r="V773" s="1996">
        <f t="shared" si="192"/>
        <v>0</v>
      </c>
      <c r="W773" s="1996">
        <f t="shared" si="186"/>
        <v>7.5</v>
      </c>
      <c r="X773" s="2000">
        <v>7.5</v>
      </c>
      <c r="Y773" s="2013">
        <v>616409</v>
      </c>
      <c r="Z773" s="2002">
        <v>42627</v>
      </c>
      <c r="AA773" s="2069" t="s">
        <v>104</v>
      </c>
      <c r="AB773" s="2086"/>
    </row>
    <row r="774" spans="1:28" s="1956" customFormat="1" x14ac:dyDescent="0.2">
      <c r="A774" s="2089">
        <v>2016476</v>
      </c>
      <c r="B774" s="1955"/>
      <c r="C774" s="1955">
        <v>603216</v>
      </c>
      <c r="D774" s="1956" t="s">
        <v>26</v>
      </c>
      <c r="E774" s="1956">
        <v>1</v>
      </c>
      <c r="F774" s="1956">
        <v>6</v>
      </c>
      <c r="G774" s="1956">
        <v>5</v>
      </c>
      <c r="H774" s="1956">
        <v>2</v>
      </c>
      <c r="I774" s="2012">
        <v>1</v>
      </c>
      <c r="J774" s="2012">
        <v>1</v>
      </c>
      <c r="K774" s="2150"/>
      <c r="L774" s="1996">
        <v>1475.9</v>
      </c>
      <c r="M774" s="1996">
        <v>1694</v>
      </c>
      <c r="N774" s="1996">
        <f t="shared" si="187"/>
        <v>1160.8499999999999</v>
      </c>
      <c r="O774" s="1996">
        <v>886.8</v>
      </c>
      <c r="P774" s="2076">
        <f t="shared" si="188"/>
        <v>0.76392298746608089</v>
      </c>
      <c r="Q774" s="1996">
        <v>274.05</v>
      </c>
      <c r="R774" s="2076">
        <f t="shared" si="189"/>
        <v>0.23607701253391913</v>
      </c>
      <c r="S774" s="2035">
        <f t="shared" si="190"/>
        <v>10.962</v>
      </c>
      <c r="T774" s="2036"/>
      <c r="U774" s="1996">
        <f t="shared" si="191"/>
        <v>0</v>
      </c>
      <c r="V774" s="1996">
        <f t="shared" si="192"/>
        <v>0</v>
      </c>
      <c r="W774" s="1996">
        <f t="shared" si="186"/>
        <v>1475.9</v>
      </c>
      <c r="X774" s="2000">
        <v>1475.9</v>
      </c>
      <c r="Y774" s="2013">
        <v>616453</v>
      </c>
      <c r="Z774" s="2002">
        <v>42646</v>
      </c>
      <c r="AA774" s="2069" t="s">
        <v>104</v>
      </c>
      <c r="AB774" s="2086"/>
    </row>
    <row r="775" spans="1:28" s="1956" customFormat="1" x14ac:dyDescent="0.2">
      <c r="A775" s="2089">
        <v>2016477</v>
      </c>
      <c r="B775" s="1955"/>
      <c r="C775" s="1955">
        <v>603316</v>
      </c>
      <c r="D775" s="1956" t="s">
        <v>26</v>
      </c>
      <c r="E775" s="1956">
        <v>1</v>
      </c>
      <c r="F775" s="1956">
        <v>6</v>
      </c>
      <c r="G775" s="1956">
        <v>5</v>
      </c>
      <c r="H775" s="1956">
        <v>2</v>
      </c>
      <c r="I775" s="2012">
        <v>1</v>
      </c>
      <c r="J775" s="2012">
        <v>1</v>
      </c>
      <c r="K775" s="2150"/>
      <c r="L775" s="1996">
        <v>1475.9</v>
      </c>
      <c r="M775" s="1996">
        <v>1694</v>
      </c>
      <c r="N775" s="1996">
        <f>O775+Q775</f>
        <v>1160.8499999999999</v>
      </c>
      <c r="O775" s="1996">
        <v>886.8</v>
      </c>
      <c r="P775" s="2076">
        <f>IF(N775&lt;=0,"",O775/N775)</f>
        <v>0.76392298746608089</v>
      </c>
      <c r="Q775" s="1996">
        <v>274.05</v>
      </c>
      <c r="R775" s="2076">
        <f>IF(N775&lt;=0,"",Q775/N775)</f>
        <v>0.23607701253391913</v>
      </c>
      <c r="S775" s="2035">
        <f>Q775/$S$1</f>
        <v>10.962</v>
      </c>
      <c r="T775" s="2036"/>
      <c r="U775" s="1996">
        <f t="shared" si="191"/>
        <v>0</v>
      </c>
      <c r="V775" s="1996">
        <f t="shared" si="192"/>
        <v>0</v>
      </c>
      <c r="W775" s="1996">
        <f t="shared" si="186"/>
        <v>1475.9</v>
      </c>
      <c r="X775" s="2000">
        <v>1475.9</v>
      </c>
      <c r="Y775" s="2013">
        <v>616454</v>
      </c>
      <c r="Z775" s="2002">
        <v>42646</v>
      </c>
      <c r="AA775" s="2069" t="s">
        <v>104</v>
      </c>
      <c r="AB775" s="2086"/>
    </row>
    <row r="776" spans="1:28" s="1956" customFormat="1" x14ac:dyDescent="0.2">
      <c r="A776" s="2089">
        <v>2016478</v>
      </c>
      <c r="B776" s="1955"/>
      <c r="C776" s="1955" t="s">
        <v>1730</v>
      </c>
      <c r="D776" s="1956" t="s">
        <v>26</v>
      </c>
      <c r="E776" s="1956">
        <v>4</v>
      </c>
      <c r="F776" s="1956">
        <v>36</v>
      </c>
      <c r="G776" s="1956">
        <v>24</v>
      </c>
      <c r="H776" s="1956">
        <v>12</v>
      </c>
      <c r="I776" s="2012">
        <v>1</v>
      </c>
      <c r="J776" s="2012">
        <v>1</v>
      </c>
      <c r="K776" s="2150"/>
      <c r="L776" s="1996">
        <v>10958.89</v>
      </c>
      <c r="M776" s="1996"/>
      <c r="N776" s="1996">
        <f t="shared" si="187"/>
        <v>7379.71</v>
      </c>
      <c r="O776" s="1996">
        <v>5581.96</v>
      </c>
      <c r="P776" s="2076">
        <f t="shared" si="188"/>
        <v>0.75639286638634851</v>
      </c>
      <c r="Q776" s="1996">
        <v>1797.75</v>
      </c>
      <c r="R776" s="2076">
        <f t="shared" si="189"/>
        <v>0.24360713361365149</v>
      </c>
      <c r="S776" s="2035">
        <f t="shared" si="190"/>
        <v>71.91</v>
      </c>
      <c r="T776" s="2036"/>
      <c r="U776" s="1996">
        <f t="shared" si="191"/>
        <v>0</v>
      </c>
      <c r="V776" s="1996">
        <f t="shared" si="192"/>
        <v>0</v>
      </c>
      <c r="W776" s="1996">
        <f t="shared" si="186"/>
        <v>10958.89</v>
      </c>
      <c r="X776" s="2000">
        <v>10958.89</v>
      </c>
      <c r="Y776" s="2013">
        <v>616455</v>
      </c>
      <c r="Z776" s="2002">
        <v>42646</v>
      </c>
      <c r="AA776" s="2069" t="s">
        <v>104</v>
      </c>
      <c r="AB776" s="2086"/>
    </row>
    <row r="777" spans="1:28" s="1956" customFormat="1" x14ac:dyDescent="0.2">
      <c r="A777" s="2089">
        <v>2016479</v>
      </c>
      <c r="B777" s="1955"/>
      <c r="C777" s="1955" t="s">
        <v>1737</v>
      </c>
      <c r="D777" s="1956" t="s">
        <v>308</v>
      </c>
      <c r="E777" s="1956">
        <v>0</v>
      </c>
      <c r="F777" s="1956">
        <v>0</v>
      </c>
      <c r="G777" s="1956">
        <v>0</v>
      </c>
      <c r="H777" s="1956">
        <v>0</v>
      </c>
      <c r="I777" s="2012">
        <v>1</v>
      </c>
      <c r="J777" s="2012">
        <v>1</v>
      </c>
      <c r="K777" s="2150"/>
      <c r="L777" s="1996">
        <v>44.96</v>
      </c>
      <c r="M777" s="1996"/>
      <c r="N777" s="1996">
        <f t="shared" si="187"/>
        <v>22.48</v>
      </c>
      <c r="O777" s="1996">
        <v>22.48</v>
      </c>
      <c r="P777" s="2076">
        <f t="shared" si="188"/>
        <v>1</v>
      </c>
      <c r="Q777" s="1996">
        <v>0</v>
      </c>
      <c r="R777" s="2076">
        <f t="shared" si="189"/>
        <v>0</v>
      </c>
      <c r="S777" s="2035">
        <f t="shared" si="190"/>
        <v>0</v>
      </c>
      <c r="T777" s="2036"/>
      <c r="U777" s="1996">
        <f t="shared" si="191"/>
        <v>0</v>
      </c>
      <c r="V777" s="1996">
        <f t="shared" si="192"/>
        <v>0</v>
      </c>
      <c r="W777" s="1996">
        <f t="shared" si="186"/>
        <v>44.96</v>
      </c>
      <c r="X777" s="2000">
        <v>44.96</v>
      </c>
      <c r="Y777" s="2013">
        <v>616638</v>
      </c>
      <c r="Z777" s="2002">
        <v>42692</v>
      </c>
      <c r="AA777" s="2069" t="s">
        <v>104</v>
      </c>
      <c r="AB777" s="2086"/>
    </row>
    <row r="778" spans="1:28" s="1956" customFormat="1" x14ac:dyDescent="0.2">
      <c r="A778" s="2089">
        <v>2016480</v>
      </c>
      <c r="B778" s="1955"/>
      <c r="C778" s="1955" t="s">
        <v>1738</v>
      </c>
      <c r="D778" s="1956" t="s">
        <v>308</v>
      </c>
      <c r="E778" s="1956">
        <v>0</v>
      </c>
      <c r="F778" s="1956">
        <v>1</v>
      </c>
      <c r="G778" s="1956">
        <v>2</v>
      </c>
      <c r="H778" s="1956">
        <v>0</v>
      </c>
      <c r="I778" s="2012">
        <v>1</v>
      </c>
      <c r="J778" s="2012">
        <v>1</v>
      </c>
      <c r="K778" s="2150"/>
      <c r="L778" s="1996">
        <v>591.59</v>
      </c>
      <c r="M778" s="1996"/>
      <c r="N778" s="1996">
        <f t="shared" si="187"/>
        <v>449.55</v>
      </c>
      <c r="O778" s="1996">
        <v>360</v>
      </c>
      <c r="P778" s="2076">
        <f t="shared" si="188"/>
        <v>0.80080080080080074</v>
      </c>
      <c r="Q778" s="1996">
        <v>89.55</v>
      </c>
      <c r="R778" s="2076">
        <f t="shared" si="189"/>
        <v>0.19919919919919918</v>
      </c>
      <c r="S778" s="2035">
        <f t="shared" si="190"/>
        <v>3.5819999999999999</v>
      </c>
      <c r="T778" s="2036"/>
      <c r="U778" s="1996">
        <f t="shared" si="191"/>
        <v>0</v>
      </c>
      <c r="V778" s="1996">
        <f t="shared" si="192"/>
        <v>0</v>
      </c>
      <c r="W778" s="1996">
        <f t="shared" si="186"/>
        <v>591.59</v>
      </c>
      <c r="X778" s="2000">
        <v>591.59</v>
      </c>
      <c r="Y778" s="2013">
        <v>616639</v>
      </c>
      <c r="Z778" s="2002">
        <v>42692</v>
      </c>
      <c r="AA778" s="2069" t="s">
        <v>104</v>
      </c>
      <c r="AB778" s="2086"/>
    </row>
    <row r="779" spans="1:28" s="1956" customFormat="1" x14ac:dyDescent="0.2">
      <c r="A779" s="2089">
        <v>2016481</v>
      </c>
      <c r="B779" s="1955"/>
      <c r="C779" s="1955" t="s">
        <v>1739</v>
      </c>
      <c r="D779" s="1956" t="s">
        <v>26</v>
      </c>
      <c r="E779" s="1956">
        <v>0</v>
      </c>
      <c r="F779" s="1956">
        <v>0</v>
      </c>
      <c r="G779" s="1956">
        <v>0</v>
      </c>
      <c r="H779" s="1956">
        <v>0</v>
      </c>
      <c r="I779" s="2012">
        <v>1</v>
      </c>
      <c r="J779" s="2012">
        <v>1</v>
      </c>
      <c r="K779" s="2150"/>
      <c r="L779" s="1996">
        <v>75</v>
      </c>
      <c r="M779" s="1996"/>
      <c r="N779" s="1996">
        <f t="shared" si="187"/>
        <v>50</v>
      </c>
      <c r="O779" s="1996">
        <v>25</v>
      </c>
      <c r="P779" s="2076">
        <f>IF(N779&lt;=0,"",O779/N779)</f>
        <v>0.5</v>
      </c>
      <c r="Q779" s="1996">
        <v>25</v>
      </c>
      <c r="R779" s="2076">
        <f t="shared" si="189"/>
        <v>0.5</v>
      </c>
      <c r="S779" s="2035">
        <f t="shared" si="190"/>
        <v>1</v>
      </c>
      <c r="T779" s="2036"/>
      <c r="U779" s="1996">
        <f t="shared" si="191"/>
        <v>0</v>
      </c>
      <c r="V779" s="1996">
        <f t="shared" si="192"/>
        <v>0</v>
      </c>
      <c r="W779" s="1996">
        <f t="shared" si="186"/>
        <v>75</v>
      </c>
      <c r="X779" s="2000">
        <v>75</v>
      </c>
      <c r="Y779" s="2013">
        <v>616491</v>
      </c>
      <c r="Z779" s="2002">
        <v>42660</v>
      </c>
      <c r="AA779" s="2069" t="s">
        <v>104</v>
      </c>
      <c r="AB779" s="2086"/>
    </row>
    <row r="780" spans="1:28" s="1956" customFormat="1" x14ac:dyDescent="0.2">
      <c r="A780" s="2089">
        <v>2016482</v>
      </c>
      <c r="B780" s="1955"/>
      <c r="C780" s="1955">
        <v>595416</v>
      </c>
      <c r="D780" s="1956" t="s">
        <v>26</v>
      </c>
      <c r="E780" s="1956">
        <v>1</v>
      </c>
      <c r="F780" s="1956">
        <v>9</v>
      </c>
      <c r="G780" s="1956">
        <v>5</v>
      </c>
      <c r="H780" s="1956">
        <v>2</v>
      </c>
      <c r="I780" s="2012">
        <v>1</v>
      </c>
      <c r="J780" s="2012">
        <v>1</v>
      </c>
      <c r="K780" s="2150"/>
      <c r="L780" s="1996">
        <v>2607.0300000000002</v>
      </c>
      <c r="M780" s="1996"/>
      <c r="N780" s="1996">
        <f t="shared" si="187"/>
        <v>1710.37</v>
      </c>
      <c r="O780" s="1996">
        <v>1370.35</v>
      </c>
      <c r="P780" s="2076">
        <f t="shared" si="188"/>
        <v>0.80120090974467517</v>
      </c>
      <c r="Q780" s="1996">
        <v>340.02</v>
      </c>
      <c r="R780" s="2076">
        <f t="shared" si="189"/>
        <v>0.19879909025532488</v>
      </c>
      <c r="S780" s="2035">
        <f t="shared" si="190"/>
        <v>13.6008</v>
      </c>
      <c r="T780" s="2036"/>
      <c r="U780" s="1996">
        <f t="shared" si="191"/>
        <v>0</v>
      </c>
      <c r="V780" s="1996">
        <f t="shared" si="192"/>
        <v>0</v>
      </c>
      <c r="W780" s="1996">
        <f t="shared" si="186"/>
        <v>2607.0300000000002</v>
      </c>
      <c r="X780" s="2000">
        <v>2607.0300000000002</v>
      </c>
      <c r="Y780" s="2013">
        <v>616456</v>
      </c>
      <c r="Z780" s="2002">
        <v>42646</v>
      </c>
      <c r="AA780" s="2069" t="s">
        <v>104</v>
      </c>
      <c r="AB780" s="2086"/>
    </row>
    <row r="781" spans="1:28" s="1956" customFormat="1" x14ac:dyDescent="0.2">
      <c r="A781" s="2089" t="s">
        <v>1625</v>
      </c>
      <c r="B781" s="1955"/>
      <c r="C781" s="1955" t="s">
        <v>1626</v>
      </c>
      <c r="D781" s="1956" t="s">
        <v>26</v>
      </c>
      <c r="E781" s="1956">
        <v>0</v>
      </c>
      <c r="F781" s="1956">
        <v>0</v>
      </c>
      <c r="G781" s="1956">
        <v>0</v>
      </c>
      <c r="H781" s="1956">
        <v>0</v>
      </c>
      <c r="I781" s="2012">
        <v>1</v>
      </c>
      <c r="J781" s="2012">
        <v>1</v>
      </c>
      <c r="K781" s="2150"/>
      <c r="L781" s="1996">
        <v>121</v>
      </c>
      <c r="M781" s="1996"/>
      <c r="N781" s="1996">
        <f t="shared" si="187"/>
        <v>60</v>
      </c>
      <c r="O781" s="1996">
        <v>60</v>
      </c>
      <c r="P781" s="2076">
        <f t="shared" si="188"/>
        <v>1</v>
      </c>
      <c r="Q781" s="1996">
        <v>0</v>
      </c>
      <c r="R781" s="2076">
        <f t="shared" si="189"/>
        <v>0</v>
      </c>
      <c r="S781" s="2035">
        <f t="shared" si="190"/>
        <v>0</v>
      </c>
      <c r="T781" s="2036"/>
      <c r="U781" s="1996">
        <f t="shared" si="191"/>
        <v>0</v>
      </c>
      <c r="V781" s="1996">
        <f t="shared" si="192"/>
        <v>0</v>
      </c>
      <c r="W781" s="1996">
        <f t="shared" si="186"/>
        <v>121</v>
      </c>
      <c r="X781" s="2000">
        <v>121</v>
      </c>
      <c r="Y781" s="2013">
        <v>616429</v>
      </c>
      <c r="Z781" s="2002">
        <v>42634</v>
      </c>
      <c r="AA781" s="2069" t="s">
        <v>104</v>
      </c>
      <c r="AB781" s="2086"/>
    </row>
    <row r="782" spans="1:28" s="1956" customFormat="1" x14ac:dyDescent="0.2">
      <c r="A782" s="2089">
        <v>2016484</v>
      </c>
      <c r="B782" s="1955"/>
      <c r="C782" s="1955" t="s">
        <v>1632</v>
      </c>
      <c r="D782" s="1956" t="s">
        <v>353</v>
      </c>
      <c r="E782" s="1956">
        <v>1</v>
      </c>
      <c r="F782" s="1956">
        <v>1</v>
      </c>
      <c r="G782" s="1956">
        <v>1</v>
      </c>
      <c r="H782" s="1956">
        <v>1</v>
      </c>
      <c r="I782" s="2012">
        <v>1</v>
      </c>
      <c r="J782" s="2012">
        <v>1</v>
      </c>
      <c r="K782" s="2150"/>
      <c r="L782" s="1996">
        <v>661.52</v>
      </c>
      <c r="M782" s="1996"/>
      <c r="N782" s="1996">
        <f t="shared" si="187"/>
        <v>495.32</v>
      </c>
      <c r="O782" s="1996">
        <v>355.82</v>
      </c>
      <c r="P782" s="2076">
        <f t="shared" si="188"/>
        <v>0.71836388597270451</v>
      </c>
      <c r="Q782" s="1996">
        <v>139.5</v>
      </c>
      <c r="R782" s="2076">
        <f t="shared" si="189"/>
        <v>0.28163611402729549</v>
      </c>
      <c r="S782" s="2035">
        <f t="shared" si="190"/>
        <v>5.58</v>
      </c>
      <c r="T782" s="2036"/>
      <c r="U782" s="1996">
        <f t="shared" si="191"/>
        <v>0</v>
      </c>
      <c r="V782" s="1996">
        <f t="shared" si="192"/>
        <v>0</v>
      </c>
      <c r="W782" s="1996">
        <f t="shared" si="186"/>
        <v>661.52</v>
      </c>
      <c r="X782" s="2000">
        <v>661.52</v>
      </c>
      <c r="Y782" s="2013">
        <v>616520</v>
      </c>
      <c r="Z782" s="2002">
        <v>42660</v>
      </c>
      <c r="AA782" s="2069" t="s">
        <v>104</v>
      </c>
      <c r="AB782" s="2086"/>
    </row>
    <row r="783" spans="1:28" s="1956" customFormat="1" x14ac:dyDescent="0.2">
      <c r="A783" s="2089" t="s">
        <v>1654</v>
      </c>
      <c r="B783" s="1955"/>
      <c r="C783" s="1955" t="s">
        <v>1634</v>
      </c>
      <c r="D783" s="1956" t="s">
        <v>353</v>
      </c>
      <c r="E783" s="1956">
        <v>1</v>
      </c>
      <c r="F783" s="1956">
        <v>2</v>
      </c>
      <c r="G783" s="1956">
        <v>0</v>
      </c>
      <c r="H783" s="1956">
        <v>0</v>
      </c>
      <c r="I783" s="2012">
        <v>1</v>
      </c>
      <c r="J783" s="2012">
        <v>1</v>
      </c>
      <c r="K783" s="2150"/>
      <c r="L783" s="1996">
        <v>203.83</v>
      </c>
      <c r="M783" s="1996"/>
      <c r="N783" s="1996">
        <f t="shared" si="187"/>
        <v>151.9</v>
      </c>
      <c r="O783" s="1996">
        <v>124.9</v>
      </c>
      <c r="P783" s="2076">
        <f t="shared" si="188"/>
        <v>0.82225148123765635</v>
      </c>
      <c r="Q783" s="1996">
        <v>27</v>
      </c>
      <c r="R783" s="2076">
        <f t="shared" si="189"/>
        <v>0.17774851876234363</v>
      </c>
      <c r="S783" s="2035">
        <f t="shared" si="190"/>
        <v>1.08</v>
      </c>
      <c r="T783" s="2036"/>
      <c r="U783" s="1996">
        <f t="shared" si="191"/>
        <v>0</v>
      </c>
      <c r="V783" s="1996">
        <f t="shared" si="192"/>
        <v>0</v>
      </c>
      <c r="W783" s="1996">
        <f t="shared" si="186"/>
        <v>203.83</v>
      </c>
      <c r="X783" s="2000">
        <v>203.83</v>
      </c>
      <c r="Y783" s="2013">
        <v>616521</v>
      </c>
      <c r="Z783" s="2002">
        <v>42660</v>
      </c>
      <c r="AA783" s="2069" t="s">
        <v>104</v>
      </c>
      <c r="AB783" s="2086"/>
    </row>
    <row r="784" spans="1:28" s="1956" customFormat="1" x14ac:dyDescent="0.2">
      <c r="A784" s="2089">
        <v>2016486</v>
      </c>
      <c r="B784" s="1955"/>
      <c r="C784" s="1955" t="s">
        <v>1636</v>
      </c>
      <c r="D784" s="1956" t="s">
        <v>26</v>
      </c>
      <c r="E784" s="1956">
        <v>1</v>
      </c>
      <c r="F784" s="1956">
        <v>1</v>
      </c>
      <c r="G784" s="1956">
        <v>0</v>
      </c>
      <c r="H784" s="1956">
        <v>1</v>
      </c>
      <c r="I784" s="2012">
        <v>1</v>
      </c>
      <c r="J784" s="2012">
        <v>1</v>
      </c>
      <c r="K784" s="2150" t="s">
        <v>1089</v>
      </c>
      <c r="L784" s="1996">
        <v>617.13</v>
      </c>
      <c r="M784" s="1996">
        <v>647</v>
      </c>
      <c r="N784" s="1996">
        <f t="shared" si="187"/>
        <v>435.37</v>
      </c>
      <c r="O784" s="1996">
        <v>275.17</v>
      </c>
      <c r="P784" s="2076">
        <f t="shared" si="188"/>
        <v>0.63203711785377958</v>
      </c>
      <c r="Q784" s="1996">
        <v>160.19999999999999</v>
      </c>
      <c r="R784" s="2076">
        <f t="shared" si="189"/>
        <v>0.36796288214622042</v>
      </c>
      <c r="S784" s="2035">
        <f t="shared" si="190"/>
        <v>6.4079999999999995</v>
      </c>
      <c r="T784" s="2036"/>
      <c r="U784" s="1996">
        <f t="shared" si="191"/>
        <v>0</v>
      </c>
      <c r="V784" s="1996">
        <f t="shared" si="192"/>
        <v>0</v>
      </c>
      <c r="W784" s="1996">
        <f t="shared" si="186"/>
        <v>617.13</v>
      </c>
      <c r="X784" s="2000">
        <v>617.13</v>
      </c>
      <c r="Y784" s="2013">
        <v>616449</v>
      </c>
      <c r="Z784" s="2002">
        <v>42636</v>
      </c>
      <c r="AA784" s="2069" t="s">
        <v>104</v>
      </c>
      <c r="AB784" s="2086"/>
    </row>
    <row r="785" spans="1:28" s="1956" customFormat="1" x14ac:dyDescent="0.2">
      <c r="A785" s="2089">
        <v>2016487</v>
      </c>
      <c r="B785" s="1955"/>
      <c r="C785" s="1955" t="s">
        <v>1771</v>
      </c>
      <c r="D785" s="1956" t="s">
        <v>1637</v>
      </c>
      <c r="E785" s="1956">
        <v>1</v>
      </c>
      <c r="F785" s="1956">
        <v>1</v>
      </c>
      <c r="G785" s="1956">
        <v>0</v>
      </c>
      <c r="H785" s="1956">
        <v>0</v>
      </c>
      <c r="I785" s="2012">
        <v>1</v>
      </c>
      <c r="J785" s="2012">
        <v>1</v>
      </c>
      <c r="K785" s="2150"/>
      <c r="L785" s="1996">
        <v>575</v>
      </c>
      <c r="M785" s="1996"/>
      <c r="N785" s="1996">
        <f t="shared" si="187"/>
        <v>170</v>
      </c>
      <c r="O785" s="1996">
        <v>120</v>
      </c>
      <c r="P785" s="2076">
        <f t="shared" si="188"/>
        <v>0.70588235294117652</v>
      </c>
      <c r="Q785" s="1996">
        <v>50</v>
      </c>
      <c r="R785" s="2076">
        <f t="shared" si="189"/>
        <v>0.29411764705882354</v>
      </c>
      <c r="S785" s="2035">
        <f t="shared" si="190"/>
        <v>2</v>
      </c>
      <c r="T785" s="2036"/>
      <c r="U785" s="1996">
        <f t="shared" si="191"/>
        <v>0</v>
      </c>
      <c r="V785" s="1996">
        <f t="shared" si="192"/>
        <v>0</v>
      </c>
      <c r="W785" s="1996">
        <f t="shared" si="186"/>
        <v>575</v>
      </c>
      <c r="X785" s="2000">
        <v>575</v>
      </c>
      <c r="Y785" s="2013">
        <v>616529</v>
      </c>
      <c r="Z785" s="2002">
        <v>42660</v>
      </c>
      <c r="AA785" s="2069" t="s">
        <v>104</v>
      </c>
      <c r="AB785" s="2086"/>
    </row>
    <row r="786" spans="1:28" s="1956" customFormat="1" x14ac:dyDescent="0.2">
      <c r="A786" s="2089" t="s">
        <v>1643</v>
      </c>
      <c r="B786" s="1955"/>
      <c r="C786" s="1955" t="s">
        <v>1638</v>
      </c>
      <c r="D786" s="1956" t="s">
        <v>26</v>
      </c>
      <c r="E786" s="1956">
        <v>0</v>
      </c>
      <c r="F786" s="1956">
        <v>0</v>
      </c>
      <c r="G786" s="1956">
        <v>0</v>
      </c>
      <c r="H786" s="1956">
        <v>0</v>
      </c>
      <c r="I786" s="2012">
        <v>1</v>
      </c>
      <c r="J786" s="2012">
        <v>1</v>
      </c>
      <c r="K786" s="2150"/>
      <c r="L786" s="1996">
        <v>44</v>
      </c>
      <c r="M786" s="1996"/>
      <c r="N786" s="1996">
        <v>17.600000000000001</v>
      </c>
      <c r="O786" s="1996">
        <v>0</v>
      </c>
      <c r="P786" s="2076">
        <f t="shared" si="188"/>
        <v>0</v>
      </c>
      <c r="Q786" s="1996">
        <v>0</v>
      </c>
      <c r="R786" s="2076">
        <f t="shared" si="189"/>
        <v>0</v>
      </c>
      <c r="S786" s="2035">
        <f t="shared" si="190"/>
        <v>0</v>
      </c>
      <c r="T786" s="2036"/>
      <c r="U786" s="1996">
        <f t="shared" si="191"/>
        <v>0</v>
      </c>
      <c r="V786" s="1996">
        <f t="shared" si="192"/>
        <v>0</v>
      </c>
      <c r="W786" s="1996">
        <f t="shared" si="186"/>
        <v>44</v>
      </c>
      <c r="X786" s="2000">
        <v>44</v>
      </c>
      <c r="Y786" s="2013">
        <v>616430</v>
      </c>
      <c r="Z786" s="2002">
        <v>42634</v>
      </c>
      <c r="AA786" s="2069" t="s">
        <v>104</v>
      </c>
      <c r="AB786" s="2086"/>
    </row>
    <row r="787" spans="1:28" s="1956" customFormat="1" x14ac:dyDescent="0.2">
      <c r="A787" s="2089" t="s">
        <v>1642</v>
      </c>
      <c r="B787" s="1955"/>
      <c r="C787" s="1955" t="s">
        <v>1641</v>
      </c>
      <c r="D787" s="1956" t="s">
        <v>26</v>
      </c>
      <c r="E787" s="1956">
        <v>0</v>
      </c>
      <c r="F787" s="1956">
        <v>0</v>
      </c>
      <c r="G787" s="1956">
        <v>0</v>
      </c>
      <c r="H787" s="1956">
        <v>0</v>
      </c>
      <c r="I787" s="2012">
        <v>1</v>
      </c>
      <c r="J787" s="2012">
        <v>1</v>
      </c>
      <c r="K787" s="2150"/>
      <c r="L787" s="1996">
        <v>378</v>
      </c>
      <c r="M787" s="1996"/>
      <c r="N787" s="1996">
        <f t="shared" si="187"/>
        <v>189</v>
      </c>
      <c r="O787" s="1996">
        <v>189</v>
      </c>
      <c r="P787" s="2076">
        <f t="shared" si="188"/>
        <v>1</v>
      </c>
      <c r="Q787" s="1996">
        <v>0</v>
      </c>
      <c r="R787" s="2076">
        <f t="shared" si="189"/>
        <v>0</v>
      </c>
      <c r="S787" s="2035">
        <f t="shared" si="190"/>
        <v>0</v>
      </c>
      <c r="T787" s="2036"/>
      <c r="U787" s="1996">
        <f t="shared" si="191"/>
        <v>0</v>
      </c>
      <c r="V787" s="1996">
        <f t="shared" si="192"/>
        <v>0</v>
      </c>
      <c r="W787" s="1996">
        <f t="shared" si="186"/>
        <v>378</v>
      </c>
      <c r="X787" s="2000">
        <v>378</v>
      </c>
      <c r="Y787" s="2013">
        <v>616431</v>
      </c>
      <c r="Z787" s="2002">
        <v>42634</v>
      </c>
      <c r="AA787" s="2069" t="s">
        <v>104</v>
      </c>
      <c r="AB787" s="2086"/>
    </row>
    <row r="788" spans="1:28" s="1956" customFormat="1" x14ac:dyDescent="0.2">
      <c r="A788" s="2089">
        <v>2016490</v>
      </c>
      <c r="B788" s="1955"/>
      <c r="C788" s="1955" t="s">
        <v>1644</v>
      </c>
      <c r="D788" s="1956" t="s">
        <v>1308</v>
      </c>
      <c r="E788" s="1956">
        <v>1</v>
      </c>
      <c r="F788" s="1956">
        <v>9</v>
      </c>
      <c r="G788" s="1956">
        <v>6</v>
      </c>
      <c r="H788" s="1956">
        <v>5</v>
      </c>
      <c r="I788" s="2012">
        <v>1</v>
      </c>
      <c r="J788" s="2012">
        <v>1</v>
      </c>
      <c r="K788" s="2150"/>
      <c r="L788" s="1996">
        <v>3259.58</v>
      </c>
      <c r="M788" s="1996"/>
      <c r="N788" s="1996">
        <f t="shared" si="187"/>
        <v>2141.4499999999998</v>
      </c>
      <c r="O788" s="1996">
        <v>1613.7</v>
      </c>
      <c r="P788" s="2076">
        <f t="shared" si="188"/>
        <v>0.75355483434121751</v>
      </c>
      <c r="Q788" s="1996">
        <v>527.75</v>
      </c>
      <c r="R788" s="2076">
        <f t="shared" si="189"/>
        <v>0.24644516565878263</v>
      </c>
      <c r="S788" s="2035">
        <f t="shared" si="190"/>
        <v>21.11</v>
      </c>
      <c r="T788" s="2036"/>
      <c r="U788" s="1996">
        <f t="shared" si="191"/>
        <v>0</v>
      </c>
      <c r="V788" s="1996">
        <f t="shared" si="192"/>
        <v>0</v>
      </c>
      <c r="W788" s="1996">
        <f t="shared" si="186"/>
        <v>3259.58</v>
      </c>
      <c r="X788" s="2000">
        <v>3259.58</v>
      </c>
      <c r="Y788" s="2013">
        <v>616528</v>
      </c>
      <c r="Z788" s="2002">
        <v>42660</v>
      </c>
      <c r="AA788" s="2069" t="s">
        <v>104</v>
      </c>
      <c r="AB788" s="2086"/>
    </row>
    <row r="789" spans="1:28" s="1956" customFormat="1" x14ac:dyDescent="0.2">
      <c r="A789" s="2089">
        <v>2016491</v>
      </c>
      <c r="B789" s="1955"/>
      <c r="C789" s="1955" t="s">
        <v>1647</v>
      </c>
      <c r="D789" s="1956" t="s">
        <v>353</v>
      </c>
      <c r="E789" s="1956">
        <v>1</v>
      </c>
      <c r="F789" s="1956">
        <v>1</v>
      </c>
      <c r="G789" s="1956">
        <v>0</v>
      </c>
      <c r="H789" s="1956">
        <v>1</v>
      </c>
      <c r="I789" s="2012">
        <v>1</v>
      </c>
      <c r="J789" s="2012">
        <v>1</v>
      </c>
      <c r="K789" s="2150"/>
      <c r="L789" s="1996">
        <v>500.85</v>
      </c>
      <c r="M789" s="1996"/>
      <c r="N789" s="1996">
        <f t="shared" si="187"/>
        <v>373.77</v>
      </c>
      <c r="O789" s="1996">
        <v>272.52</v>
      </c>
      <c r="P789" s="2076">
        <f t="shared" si="188"/>
        <v>0.72911148567300743</v>
      </c>
      <c r="Q789" s="1996">
        <v>101.25</v>
      </c>
      <c r="R789" s="2076">
        <f t="shared" si="189"/>
        <v>0.27088851432699257</v>
      </c>
      <c r="S789" s="2035">
        <f t="shared" si="190"/>
        <v>4.05</v>
      </c>
      <c r="T789" s="2036"/>
      <c r="U789" s="1996">
        <f t="shared" si="191"/>
        <v>0</v>
      </c>
      <c r="V789" s="1996">
        <f t="shared" si="192"/>
        <v>0</v>
      </c>
      <c r="W789" s="1996">
        <f t="shared" si="186"/>
        <v>500.85</v>
      </c>
      <c r="X789" s="2000">
        <v>500.85</v>
      </c>
      <c r="Y789" s="2013">
        <v>616522</v>
      </c>
      <c r="Z789" s="2002">
        <v>42660</v>
      </c>
      <c r="AA789" s="2069" t="s">
        <v>104</v>
      </c>
      <c r="AB789" s="2086"/>
    </row>
    <row r="790" spans="1:28" s="1956" customFormat="1" x14ac:dyDescent="0.2">
      <c r="A790" s="2089">
        <v>2016492</v>
      </c>
      <c r="B790" s="1955"/>
      <c r="C790" s="1955" t="s">
        <v>1649</v>
      </c>
      <c r="D790" s="1956" t="s">
        <v>353</v>
      </c>
      <c r="E790" s="1956">
        <v>1</v>
      </c>
      <c r="F790" s="1956">
        <v>1</v>
      </c>
      <c r="G790" s="1956">
        <v>0</v>
      </c>
      <c r="H790" s="1956">
        <v>1</v>
      </c>
      <c r="I790" s="2012">
        <v>1</v>
      </c>
      <c r="J790" s="2012">
        <v>1</v>
      </c>
      <c r="K790" s="2150"/>
      <c r="L790" s="1996">
        <v>500.85</v>
      </c>
      <c r="M790" s="1996"/>
      <c r="N790" s="1996">
        <f>O790+Q790</f>
        <v>373.77</v>
      </c>
      <c r="O790" s="1996">
        <v>272.52</v>
      </c>
      <c r="P790" s="2076">
        <f>IF(N790&lt;=0,"",O790/N790)</f>
        <v>0.72911148567300743</v>
      </c>
      <c r="Q790" s="1996">
        <v>101.25</v>
      </c>
      <c r="R790" s="2076">
        <f>IF(N790&lt;=0,"",Q790/N790)</f>
        <v>0.27088851432699257</v>
      </c>
      <c r="S790" s="2035">
        <f>Q790/$S$1</f>
        <v>4.05</v>
      </c>
      <c r="T790" s="2036"/>
      <c r="U790" s="1996">
        <f>((1-I790)*O790)+((1-J790)*Q790)</f>
        <v>0</v>
      </c>
      <c r="V790" s="1996">
        <f t="shared" si="192"/>
        <v>0</v>
      </c>
      <c r="W790" s="1996">
        <f t="shared" si="186"/>
        <v>500.85</v>
      </c>
      <c r="X790" s="2000">
        <v>500.85</v>
      </c>
      <c r="Y790" s="2013">
        <v>616523</v>
      </c>
      <c r="Z790" s="2002">
        <v>42660</v>
      </c>
      <c r="AA790" s="2069" t="s">
        <v>104</v>
      </c>
      <c r="AB790" s="2086"/>
    </row>
    <row r="791" spans="1:28" s="1956" customFormat="1" x14ac:dyDescent="0.2">
      <c r="A791" s="2089">
        <v>2016493</v>
      </c>
      <c r="B791" s="1955"/>
      <c r="C791" s="1955" t="s">
        <v>1648</v>
      </c>
      <c r="D791" s="1956" t="s">
        <v>353</v>
      </c>
      <c r="E791" s="1956">
        <v>1</v>
      </c>
      <c r="F791" s="1956">
        <v>1</v>
      </c>
      <c r="G791" s="1956">
        <v>0</v>
      </c>
      <c r="H791" s="1956">
        <v>1</v>
      </c>
      <c r="I791" s="2012">
        <v>1</v>
      </c>
      <c r="J791" s="2012">
        <v>1</v>
      </c>
      <c r="K791" s="2150"/>
      <c r="L791" s="1996">
        <v>500.85</v>
      </c>
      <c r="M791" s="1996"/>
      <c r="N791" s="1996">
        <f>O791+Q791</f>
        <v>373.77</v>
      </c>
      <c r="O791" s="1996">
        <v>272.52</v>
      </c>
      <c r="P791" s="2076">
        <f>IF(N791&lt;=0,"",O791/N791)</f>
        <v>0.72911148567300743</v>
      </c>
      <c r="Q791" s="1996">
        <v>101.25</v>
      </c>
      <c r="R791" s="2076">
        <f>IF(N791&lt;=0,"",Q791/N791)</f>
        <v>0.27088851432699257</v>
      </c>
      <c r="S791" s="2035">
        <f>Q791/$S$1</f>
        <v>4.05</v>
      </c>
      <c r="T791" s="2036"/>
      <c r="U791" s="1996">
        <f>((1-I791)*O791)+((1-J791)*Q791)</f>
        <v>0</v>
      </c>
      <c r="V791" s="1996">
        <f t="shared" si="192"/>
        <v>0</v>
      </c>
      <c r="W791" s="1996">
        <f t="shared" si="186"/>
        <v>500.85</v>
      </c>
      <c r="X791" s="2000">
        <v>500.85</v>
      </c>
      <c r="Y791" s="2013">
        <v>616524</v>
      </c>
      <c r="Z791" s="2002">
        <v>42660</v>
      </c>
      <c r="AA791" s="2069" t="s">
        <v>104</v>
      </c>
      <c r="AB791" s="2086"/>
    </row>
    <row r="792" spans="1:28" s="1956" customFormat="1" x14ac:dyDescent="0.2">
      <c r="A792" s="2089">
        <v>2016494</v>
      </c>
      <c r="B792" s="1955"/>
      <c r="C792" s="1955" t="s">
        <v>1650</v>
      </c>
      <c r="D792" s="1956" t="s">
        <v>353</v>
      </c>
      <c r="E792" s="1956">
        <v>1</v>
      </c>
      <c r="F792" s="1956">
        <v>1</v>
      </c>
      <c r="G792" s="1956">
        <v>0</v>
      </c>
      <c r="H792" s="1956">
        <v>1</v>
      </c>
      <c r="I792" s="2012">
        <v>1</v>
      </c>
      <c r="J792" s="2012">
        <v>1</v>
      </c>
      <c r="K792" s="2150"/>
      <c r="L792" s="1996">
        <v>500.85</v>
      </c>
      <c r="M792" s="1996"/>
      <c r="N792" s="1996">
        <f>O792+Q792</f>
        <v>373.77</v>
      </c>
      <c r="O792" s="1996">
        <v>272.52</v>
      </c>
      <c r="P792" s="2076">
        <f>IF(N792&lt;=0,"",O792/N792)</f>
        <v>0.72911148567300743</v>
      </c>
      <c r="Q792" s="1996">
        <v>101.25</v>
      </c>
      <c r="R792" s="2076">
        <f>IF(N792&lt;=0,"",Q792/N792)</f>
        <v>0.27088851432699257</v>
      </c>
      <c r="S792" s="2035">
        <f>Q792/$S$1</f>
        <v>4.05</v>
      </c>
      <c r="T792" s="2036"/>
      <c r="U792" s="1996">
        <f>((1-I792)*O792)+((1-J792)*Q792)</f>
        <v>0</v>
      </c>
      <c r="V792" s="1996">
        <f t="shared" si="192"/>
        <v>0</v>
      </c>
      <c r="W792" s="1996">
        <f t="shared" si="186"/>
        <v>500.85</v>
      </c>
      <c r="X792" s="2000">
        <v>500.85</v>
      </c>
      <c r="Y792" s="2013">
        <v>616525</v>
      </c>
      <c r="Z792" s="2002">
        <v>42660</v>
      </c>
      <c r="AA792" s="2069" t="s">
        <v>104</v>
      </c>
      <c r="AB792" s="2086"/>
    </row>
    <row r="793" spans="1:28" s="1956" customFormat="1" x14ac:dyDescent="0.2">
      <c r="A793" s="2089" t="s">
        <v>1652</v>
      </c>
      <c r="B793" s="1955"/>
      <c r="C793" s="1955" t="s">
        <v>1653</v>
      </c>
      <c r="D793" s="1956" t="s">
        <v>26</v>
      </c>
      <c r="E793" s="1956">
        <v>0</v>
      </c>
      <c r="F793" s="1956">
        <v>0</v>
      </c>
      <c r="G793" s="1956">
        <v>0</v>
      </c>
      <c r="H793" s="1956">
        <v>0</v>
      </c>
      <c r="I793" s="2012">
        <v>1</v>
      </c>
      <c r="J793" s="2012">
        <v>1</v>
      </c>
      <c r="K793" s="2150"/>
      <c r="L793" s="1996">
        <v>75.44</v>
      </c>
      <c r="M793" s="1996"/>
      <c r="N793" s="1996">
        <f t="shared" si="187"/>
        <v>37.72</v>
      </c>
      <c r="O793" s="1996">
        <v>37.72</v>
      </c>
      <c r="P793" s="2076">
        <f t="shared" si="188"/>
        <v>1</v>
      </c>
      <c r="Q793" s="1996">
        <v>0</v>
      </c>
      <c r="R793" s="2076">
        <f t="shared" si="189"/>
        <v>0</v>
      </c>
      <c r="S793" s="2035">
        <f t="shared" si="190"/>
        <v>0</v>
      </c>
      <c r="T793" s="2036"/>
      <c r="U793" s="1996">
        <f t="shared" si="191"/>
        <v>0</v>
      </c>
      <c r="V793" s="1996">
        <f t="shared" si="192"/>
        <v>0</v>
      </c>
      <c r="W793" s="1996">
        <f t="shared" si="186"/>
        <v>75.44</v>
      </c>
      <c r="X793" s="2000">
        <v>75.44</v>
      </c>
      <c r="Y793" s="2013">
        <v>616432</v>
      </c>
      <c r="Z793" s="2002">
        <v>42634</v>
      </c>
      <c r="AA793" s="2069" t="s">
        <v>104</v>
      </c>
      <c r="AB793" s="2086"/>
    </row>
    <row r="794" spans="1:28" s="1956" customFormat="1" x14ac:dyDescent="0.2">
      <c r="A794" s="2089">
        <v>2016498</v>
      </c>
      <c r="B794" s="1955"/>
      <c r="C794" s="1955">
        <v>545616</v>
      </c>
      <c r="D794" s="1956" t="s">
        <v>26</v>
      </c>
      <c r="E794" s="1956">
        <v>1</v>
      </c>
      <c r="F794" s="1956">
        <v>8</v>
      </c>
      <c r="G794" s="1956">
        <v>10</v>
      </c>
      <c r="H794" s="1956">
        <v>2</v>
      </c>
      <c r="I794" s="2012">
        <v>1</v>
      </c>
      <c r="J794" s="2012">
        <v>1</v>
      </c>
      <c r="K794" s="2150"/>
      <c r="L794" s="1996">
        <v>2728.03</v>
      </c>
      <c r="M794" s="1996">
        <v>2687</v>
      </c>
      <c r="N794" s="1996">
        <f>O794+Q794</f>
        <v>1860</v>
      </c>
      <c r="O794" s="1996">
        <v>1347</v>
      </c>
      <c r="P794" s="2076">
        <f>IF(N794&lt;=0,"",O794/N794)</f>
        <v>0.72419354838709682</v>
      </c>
      <c r="Q794" s="1996">
        <v>513</v>
      </c>
      <c r="R794" s="2076">
        <f>IF(N794&lt;=0,"",Q794/N794)</f>
        <v>0.27580645161290324</v>
      </c>
      <c r="S794" s="2035">
        <f>Q794/$S$1</f>
        <v>20.52</v>
      </c>
      <c r="T794" s="2036"/>
      <c r="U794" s="1996">
        <f>((1-I794)*O794)+((1-J794)*Q794)</f>
        <v>0</v>
      </c>
      <c r="V794" s="1996">
        <f>L794-W794</f>
        <v>0</v>
      </c>
      <c r="W794" s="1996">
        <f>X794+AC794+AH794+AM794+AO794+AR794</f>
        <v>2728.03</v>
      </c>
      <c r="X794" s="2000">
        <v>2728.03</v>
      </c>
      <c r="Y794" s="2013">
        <v>616450</v>
      </c>
      <c r="Z794" s="2002">
        <v>42636</v>
      </c>
      <c r="AA794" s="2069" t="s">
        <v>104</v>
      </c>
      <c r="AB794" s="2086"/>
    </row>
    <row r="795" spans="1:28" s="1956" customFormat="1" x14ac:dyDescent="0.2">
      <c r="A795" s="2089" t="s">
        <v>1655</v>
      </c>
      <c r="B795" s="1955"/>
      <c r="C795" s="1955" t="s">
        <v>1656</v>
      </c>
      <c r="D795" s="1956" t="s">
        <v>26</v>
      </c>
      <c r="E795" s="1956">
        <v>0</v>
      </c>
      <c r="F795" s="1956">
        <v>0</v>
      </c>
      <c r="G795" s="1956">
        <v>0</v>
      </c>
      <c r="H795" s="1956">
        <v>0</v>
      </c>
      <c r="I795" s="2012">
        <v>1</v>
      </c>
      <c r="J795" s="2012">
        <v>1</v>
      </c>
      <c r="K795" s="2150"/>
      <c r="L795" s="1996">
        <v>100.21</v>
      </c>
      <c r="M795" s="1996"/>
      <c r="N795" s="1996">
        <f t="shared" si="187"/>
        <v>42.61</v>
      </c>
      <c r="O795" s="1996">
        <v>42.61</v>
      </c>
      <c r="P795" s="2076">
        <f t="shared" si="188"/>
        <v>1</v>
      </c>
      <c r="Q795" s="1996">
        <v>0</v>
      </c>
      <c r="R795" s="2076">
        <f t="shared" si="189"/>
        <v>0</v>
      </c>
      <c r="S795" s="2035">
        <f t="shared" si="190"/>
        <v>0</v>
      </c>
      <c r="T795" s="2036"/>
      <c r="U795" s="1996">
        <f t="shared" si="191"/>
        <v>0</v>
      </c>
      <c r="V795" s="1996">
        <f t="shared" si="192"/>
        <v>0</v>
      </c>
      <c r="W795" s="1996">
        <f t="shared" si="186"/>
        <v>100.21</v>
      </c>
      <c r="X795" s="2000">
        <v>100.21</v>
      </c>
      <c r="Y795" s="2013">
        <v>616433</v>
      </c>
      <c r="Z795" s="2002">
        <v>42634</v>
      </c>
      <c r="AA795" s="2069" t="s">
        <v>104</v>
      </c>
      <c r="AB795" s="2086"/>
    </row>
    <row r="796" spans="1:28" s="1956" customFormat="1" x14ac:dyDescent="0.2">
      <c r="A796" s="2089">
        <v>2016500</v>
      </c>
      <c r="B796" s="1955"/>
      <c r="C796" s="1955" t="s">
        <v>1660</v>
      </c>
      <c r="D796" s="1956" t="s">
        <v>353</v>
      </c>
      <c r="E796" s="1956">
        <v>1</v>
      </c>
      <c r="F796" s="1956">
        <v>8</v>
      </c>
      <c r="G796" s="1956">
        <v>5</v>
      </c>
      <c r="H796" s="1956">
        <v>3</v>
      </c>
      <c r="I796" s="2012">
        <v>1</v>
      </c>
      <c r="J796" s="2012">
        <v>1</v>
      </c>
      <c r="K796" s="2150"/>
      <c r="L796" s="1996">
        <v>2434.65</v>
      </c>
      <c r="M796" s="1996"/>
      <c r="N796" s="1996">
        <f t="shared" si="187"/>
        <v>1825.52</v>
      </c>
      <c r="O796" s="1996">
        <v>1371.47</v>
      </c>
      <c r="P796" s="2076">
        <f t="shared" si="188"/>
        <v>0.75127634865682114</v>
      </c>
      <c r="Q796" s="1996">
        <v>454.05</v>
      </c>
      <c r="R796" s="2076">
        <f t="shared" si="189"/>
        <v>0.24872365134317895</v>
      </c>
      <c r="S796" s="2035">
        <f t="shared" si="190"/>
        <v>18.161999999999999</v>
      </c>
      <c r="T796" s="2036"/>
      <c r="U796" s="1996">
        <f t="shared" si="191"/>
        <v>0</v>
      </c>
      <c r="V796" s="1996">
        <f t="shared" si="192"/>
        <v>0</v>
      </c>
      <c r="W796" s="1996">
        <f t="shared" si="186"/>
        <v>2434.65</v>
      </c>
      <c r="X796" s="2000">
        <v>2434.65</v>
      </c>
      <c r="Y796" s="2013">
        <v>616533</v>
      </c>
      <c r="Z796" s="2002">
        <v>42660</v>
      </c>
      <c r="AA796" s="2069" t="s">
        <v>104</v>
      </c>
      <c r="AB796" s="2086"/>
    </row>
    <row r="797" spans="1:28" s="1956" customFormat="1" x14ac:dyDescent="0.2">
      <c r="A797" s="2089" t="s">
        <v>1718</v>
      </c>
      <c r="B797" s="1955"/>
      <c r="C797" s="1955" t="s">
        <v>1661</v>
      </c>
      <c r="D797" s="1956" t="s">
        <v>353</v>
      </c>
      <c r="E797" s="1956">
        <v>1</v>
      </c>
      <c r="F797" s="1956">
        <v>13</v>
      </c>
      <c r="G797" s="1956">
        <v>0</v>
      </c>
      <c r="H797" s="1956">
        <v>0</v>
      </c>
      <c r="I797" s="2012">
        <v>1</v>
      </c>
      <c r="J797" s="2012">
        <v>1</v>
      </c>
      <c r="K797" s="2150"/>
      <c r="L797" s="1996">
        <v>1477.12</v>
      </c>
      <c r="M797" s="1996"/>
      <c r="N797" s="1996">
        <f>O797+Q797</f>
        <v>1018.06</v>
      </c>
      <c r="O797" s="1996">
        <v>842.11</v>
      </c>
      <c r="P797" s="2076">
        <f>IF(N797&lt;=0,"",O797/N797)</f>
        <v>0.82717128656464256</v>
      </c>
      <c r="Q797" s="1996">
        <v>175.95</v>
      </c>
      <c r="R797" s="2076">
        <f>IF(N797&lt;=0,"",Q797/N797)</f>
        <v>0.17282871343535744</v>
      </c>
      <c r="S797" s="2035">
        <f>Q797/$S$1</f>
        <v>7.0379999999999994</v>
      </c>
      <c r="T797" s="2036"/>
      <c r="U797" s="1996">
        <f>((1-I797)*O797)+((1-J797)*Q797)</f>
        <v>0</v>
      </c>
      <c r="V797" s="1996">
        <f>L797-W797</f>
        <v>0</v>
      </c>
      <c r="W797" s="1996">
        <f t="shared" si="186"/>
        <v>1477.12</v>
      </c>
      <c r="X797" s="2000">
        <v>1477.12</v>
      </c>
      <c r="Y797" s="2013">
        <v>616534</v>
      </c>
      <c r="Z797" s="2002">
        <v>42660</v>
      </c>
      <c r="AA797" s="2069" t="s">
        <v>104</v>
      </c>
      <c r="AB797" s="2086"/>
    </row>
    <row r="798" spans="1:28" s="1956" customFormat="1" x14ac:dyDescent="0.2">
      <c r="A798" s="2089">
        <v>2016502</v>
      </c>
      <c r="B798" s="1955"/>
      <c r="C798" s="1955" t="s">
        <v>1662</v>
      </c>
      <c r="D798" s="1956" t="s">
        <v>353</v>
      </c>
      <c r="E798" s="1956">
        <v>1</v>
      </c>
      <c r="F798" s="1956">
        <v>8</v>
      </c>
      <c r="G798" s="1956">
        <v>5</v>
      </c>
      <c r="H798" s="1956">
        <v>3</v>
      </c>
      <c r="I798" s="2012">
        <v>1</v>
      </c>
      <c r="J798" s="2012">
        <v>1</v>
      </c>
      <c r="K798" s="2150"/>
      <c r="L798" s="1996">
        <v>2361.21</v>
      </c>
      <c r="M798" s="1996"/>
      <c r="N798" s="1996">
        <f t="shared" si="187"/>
        <v>1768.81</v>
      </c>
      <c r="O798" s="1996">
        <v>1312.96</v>
      </c>
      <c r="P798" s="2076">
        <f t="shared" si="188"/>
        <v>0.74228436067186421</v>
      </c>
      <c r="Q798" s="1996">
        <v>455.85</v>
      </c>
      <c r="R798" s="2076">
        <f t="shared" si="189"/>
        <v>0.2577156393281359</v>
      </c>
      <c r="S798" s="2035">
        <f t="shared" si="190"/>
        <v>18.234000000000002</v>
      </c>
      <c r="T798" s="2036"/>
      <c r="U798" s="1996">
        <f t="shared" si="191"/>
        <v>0</v>
      </c>
      <c r="V798" s="1996">
        <f t="shared" si="192"/>
        <v>0</v>
      </c>
      <c r="W798" s="1996">
        <f t="shared" si="186"/>
        <v>2361.21</v>
      </c>
      <c r="X798" s="2000">
        <v>2361.21</v>
      </c>
      <c r="Y798" s="2013">
        <v>616535</v>
      </c>
      <c r="Z798" s="2002">
        <v>42660</v>
      </c>
      <c r="AA798" s="2069" t="s">
        <v>104</v>
      </c>
      <c r="AB798" s="2086"/>
    </row>
    <row r="799" spans="1:28" s="1956" customFormat="1" x14ac:dyDescent="0.2">
      <c r="A799" s="2089" t="s">
        <v>1717</v>
      </c>
      <c r="B799" s="1955"/>
      <c r="C799" s="1955" t="s">
        <v>1663</v>
      </c>
      <c r="D799" s="1956" t="s">
        <v>353</v>
      </c>
      <c r="E799" s="1956">
        <v>1</v>
      </c>
      <c r="F799" s="1956">
        <v>13</v>
      </c>
      <c r="G799" s="1956">
        <v>0</v>
      </c>
      <c r="H799" s="1956">
        <v>0</v>
      </c>
      <c r="I799" s="2012">
        <v>1</v>
      </c>
      <c r="J799" s="2012">
        <v>1</v>
      </c>
      <c r="K799" s="2150"/>
      <c r="L799" s="1996">
        <v>1489.32</v>
      </c>
      <c r="M799" s="1996"/>
      <c r="N799" s="1996">
        <f t="shared" si="187"/>
        <v>1026.06</v>
      </c>
      <c r="O799" s="1996">
        <v>850.11</v>
      </c>
      <c r="P799" s="2076">
        <f t="shared" si="188"/>
        <v>0.82851880007017142</v>
      </c>
      <c r="Q799" s="1996">
        <v>175.95</v>
      </c>
      <c r="R799" s="2076">
        <f t="shared" si="189"/>
        <v>0.17148119992982866</v>
      </c>
      <c r="S799" s="2035">
        <f t="shared" si="190"/>
        <v>7.0379999999999994</v>
      </c>
      <c r="T799" s="2036"/>
      <c r="U799" s="1996">
        <f t="shared" si="191"/>
        <v>0</v>
      </c>
      <c r="V799" s="1996">
        <f t="shared" si="192"/>
        <v>0</v>
      </c>
      <c r="W799" s="1996">
        <f t="shared" si="186"/>
        <v>1489.32</v>
      </c>
      <c r="X799" s="2000">
        <v>1489.32</v>
      </c>
      <c r="Y799" s="2013">
        <v>616536</v>
      </c>
      <c r="Z799" s="2002">
        <v>42660</v>
      </c>
      <c r="AA799" s="2069" t="s">
        <v>104</v>
      </c>
      <c r="AB799" s="2086"/>
    </row>
    <row r="800" spans="1:28" s="1956" customFormat="1" x14ac:dyDescent="0.2">
      <c r="A800" s="2089">
        <v>2016504</v>
      </c>
      <c r="B800" s="1955"/>
      <c r="C800" s="1955" t="s">
        <v>1664</v>
      </c>
      <c r="D800" s="1956" t="s">
        <v>353</v>
      </c>
      <c r="E800" s="1956">
        <v>1</v>
      </c>
      <c r="F800" s="1956">
        <v>11</v>
      </c>
      <c r="G800" s="1956">
        <v>5</v>
      </c>
      <c r="H800" s="1956">
        <v>3</v>
      </c>
      <c r="I800" s="2012">
        <v>1</v>
      </c>
      <c r="J800" s="2012">
        <v>1</v>
      </c>
      <c r="K800" s="2150"/>
      <c r="L800" s="1996">
        <v>3122.39</v>
      </c>
      <c r="M800" s="1996"/>
      <c r="N800" s="1996">
        <f t="shared" si="187"/>
        <v>2344.7600000000002</v>
      </c>
      <c r="O800" s="1996">
        <v>1777.76</v>
      </c>
      <c r="P800" s="2076">
        <f t="shared" si="188"/>
        <v>0.75818420648595153</v>
      </c>
      <c r="Q800" s="1996">
        <v>567</v>
      </c>
      <c r="R800" s="2076">
        <f t="shared" si="189"/>
        <v>0.24181579351404833</v>
      </c>
      <c r="S800" s="2035">
        <f t="shared" si="190"/>
        <v>22.68</v>
      </c>
      <c r="T800" s="2036"/>
      <c r="U800" s="1996">
        <f t="shared" si="191"/>
        <v>0</v>
      </c>
      <c r="V800" s="1996">
        <f t="shared" si="192"/>
        <v>0</v>
      </c>
      <c r="W800" s="1996">
        <f t="shared" si="186"/>
        <v>3122.39</v>
      </c>
      <c r="X800" s="2000">
        <v>3122.39</v>
      </c>
      <c r="Y800" s="2013">
        <v>616537</v>
      </c>
      <c r="Z800" s="2002">
        <v>42660</v>
      </c>
      <c r="AA800" s="2069" t="s">
        <v>104</v>
      </c>
      <c r="AB800" s="2086"/>
    </row>
    <row r="801" spans="1:28" s="1956" customFormat="1" x14ac:dyDescent="0.2">
      <c r="A801" s="2089">
        <v>2016505</v>
      </c>
      <c r="B801" s="1955"/>
      <c r="C801" s="1955" t="s">
        <v>1665</v>
      </c>
      <c r="D801" s="1956" t="s">
        <v>353</v>
      </c>
      <c r="E801" s="1956">
        <v>1</v>
      </c>
      <c r="F801" s="1956">
        <v>11</v>
      </c>
      <c r="G801" s="1956">
        <v>5</v>
      </c>
      <c r="H801" s="1956">
        <v>3</v>
      </c>
      <c r="I801" s="2012">
        <v>1</v>
      </c>
      <c r="J801" s="2012">
        <v>1</v>
      </c>
      <c r="K801" s="2150"/>
      <c r="L801" s="1996">
        <v>3122.39</v>
      </c>
      <c r="M801" s="1996"/>
      <c r="N801" s="1996">
        <f>O801+Q801</f>
        <v>2344.7600000000002</v>
      </c>
      <c r="O801" s="1996">
        <v>1777.76</v>
      </c>
      <c r="P801" s="2076">
        <f>IF(N801&lt;=0,"",O801/N801)</f>
        <v>0.75818420648595153</v>
      </c>
      <c r="Q801" s="1996">
        <v>567</v>
      </c>
      <c r="R801" s="2076">
        <f>IF(N801&lt;=0,"",Q801/N801)</f>
        <v>0.24181579351404833</v>
      </c>
      <c r="S801" s="2035">
        <f>Q801/$S$1</f>
        <v>22.68</v>
      </c>
      <c r="T801" s="2036"/>
      <c r="U801" s="1996">
        <f>((1-I801)*O801)+((1-J801)*Q801)</f>
        <v>0</v>
      </c>
      <c r="V801" s="1996">
        <f>L801-W801</f>
        <v>0</v>
      </c>
      <c r="W801" s="1996">
        <f t="shared" si="186"/>
        <v>3122.39</v>
      </c>
      <c r="X801" s="2000">
        <v>3122.39</v>
      </c>
      <c r="Y801" s="2013">
        <v>616538</v>
      </c>
      <c r="Z801" s="2002">
        <v>42660</v>
      </c>
      <c r="AA801" s="2069" t="s">
        <v>104</v>
      </c>
      <c r="AB801" s="2086"/>
    </row>
    <row r="802" spans="1:28" s="1956" customFormat="1" x14ac:dyDescent="0.2">
      <c r="A802" s="2089">
        <v>2016506</v>
      </c>
      <c r="B802" s="1955"/>
      <c r="C802" s="1955" t="s">
        <v>1666</v>
      </c>
      <c r="D802" s="1956" t="s">
        <v>353</v>
      </c>
      <c r="E802" s="1956">
        <v>1</v>
      </c>
      <c r="F802" s="1956">
        <v>11</v>
      </c>
      <c r="G802" s="1956">
        <v>6</v>
      </c>
      <c r="H802" s="1956">
        <v>3</v>
      </c>
      <c r="I802" s="2012">
        <v>1</v>
      </c>
      <c r="J802" s="2012">
        <v>1</v>
      </c>
      <c r="K802" s="2150"/>
      <c r="L802" s="1996">
        <v>2914.47</v>
      </c>
      <c r="M802" s="1996"/>
      <c r="N802" s="1996">
        <f t="shared" si="187"/>
        <v>2188.13</v>
      </c>
      <c r="O802" s="1996">
        <v>1621.13</v>
      </c>
      <c r="P802" s="2076">
        <f t="shared" si="188"/>
        <v>0.74087462810710514</v>
      </c>
      <c r="Q802" s="1996">
        <v>567</v>
      </c>
      <c r="R802" s="2076">
        <f t="shared" si="189"/>
        <v>0.25912537189289481</v>
      </c>
      <c r="S802" s="2035">
        <f t="shared" si="190"/>
        <v>22.68</v>
      </c>
      <c r="T802" s="2036"/>
      <c r="U802" s="1996">
        <f t="shared" si="191"/>
        <v>0</v>
      </c>
      <c r="V802" s="1996">
        <f t="shared" si="192"/>
        <v>0</v>
      </c>
      <c r="W802" s="1996">
        <f t="shared" si="186"/>
        <v>2914.47</v>
      </c>
      <c r="X802" s="2000">
        <v>2914.47</v>
      </c>
      <c r="Y802" s="2013">
        <v>616573</v>
      </c>
      <c r="Z802" s="2002">
        <v>42671</v>
      </c>
      <c r="AA802" s="2069" t="s">
        <v>104</v>
      </c>
      <c r="AB802" s="2086"/>
    </row>
    <row r="803" spans="1:28" s="1956" customFormat="1" x14ac:dyDescent="0.2">
      <c r="A803" s="2089" t="s">
        <v>2141</v>
      </c>
      <c r="B803" s="1955"/>
      <c r="C803" s="1955" t="s">
        <v>2219</v>
      </c>
      <c r="D803" s="1956" t="s">
        <v>353</v>
      </c>
      <c r="E803" s="1956">
        <v>1</v>
      </c>
      <c r="F803" s="1956">
        <v>11</v>
      </c>
      <c r="G803" s="1956">
        <v>6</v>
      </c>
      <c r="H803" s="1956">
        <v>3</v>
      </c>
      <c r="I803" s="2012">
        <v>1</v>
      </c>
      <c r="J803" s="2012">
        <v>1</v>
      </c>
      <c r="K803" s="2150"/>
      <c r="L803" s="1996">
        <v>0</v>
      </c>
      <c r="M803" s="1996"/>
      <c r="N803" s="1996">
        <f>O803+Q803</f>
        <v>281</v>
      </c>
      <c r="O803" s="1996">
        <v>200</v>
      </c>
      <c r="P803" s="2076">
        <f>IF(N803&lt;=0,"",O803/N803)</f>
        <v>0.71174377224199292</v>
      </c>
      <c r="Q803" s="1996">
        <v>81</v>
      </c>
      <c r="R803" s="2076">
        <f>IF(N803&lt;=0,"",Q803/N803)</f>
        <v>0.28825622775800713</v>
      </c>
      <c r="S803" s="2035">
        <f>Q803/$S$1</f>
        <v>3.24</v>
      </c>
      <c r="T803" s="2036"/>
      <c r="U803" s="1996">
        <f>((1-I803)*O803)+((1-J803)*Q803)</f>
        <v>0</v>
      </c>
      <c r="V803" s="1996">
        <f>L803-W803</f>
        <v>0</v>
      </c>
      <c r="W803" s="1996">
        <v>0</v>
      </c>
      <c r="X803" s="2000">
        <v>0</v>
      </c>
      <c r="Y803" s="2013"/>
      <c r="Z803" s="2002"/>
      <c r="AA803" s="2069"/>
      <c r="AB803" s="2086"/>
    </row>
    <row r="804" spans="1:28" s="1956" customFormat="1" x14ac:dyDescent="0.2">
      <c r="A804" s="2089">
        <v>2016507</v>
      </c>
      <c r="B804" s="1955"/>
      <c r="C804" s="1955" t="s">
        <v>1667</v>
      </c>
      <c r="D804" s="1956" t="s">
        <v>353</v>
      </c>
      <c r="E804" s="1956">
        <v>1</v>
      </c>
      <c r="F804" s="1956">
        <v>5</v>
      </c>
      <c r="G804" s="1956">
        <v>3</v>
      </c>
      <c r="H804" s="1956">
        <v>2</v>
      </c>
      <c r="I804" s="2012">
        <v>1</v>
      </c>
      <c r="J804" s="2012">
        <v>1</v>
      </c>
      <c r="K804" s="2150"/>
      <c r="L804" s="1996">
        <v>1468.66</v>
      </c>
      <c r="M804" s="1996"/>
      <c r="N804" s="1996">
        <f t="shared" si="187"/>
        <v>1110.78</v>
      </c>
      <c r="O804" s="1996">
        <v>857.88</v>
      </c>
      <c r="P804" s="2076">
        <f t="shared" si="188"/>
        <v>0.77232215200129639</v>
      </c>
      <c r="Q804" s="1996">
        <v>252.9</v>
      </c>
      <c r="R804" s="2076">
        <f t="shared" si="189"/>
        <v>0.22767784799870364</v>
      </c>
      <c r="S804" s="2035">
        <f t="shared" si="190"/>
        <v>10.116</v>
      </c>
      <c r="T804" s="2036"/>
      <c r="U804" s="1996">
        <f t="shared" si="191"/>
        <v>0</v>
      </c>
      <c r="V804" s="1996">
        <f t="shared" si="192"/>
        <v>0</v>
      </c>
      <c r="W804" s="1996">
        <f t="shared" si="186"/>
        <v>1468.66</v>
      </c>
      <c r="X804" s="2000">
        <v>1468.66</v>
      </c>
      <c r="Y804" s="2013">
        <v>616574</v>
      </c>
      <c r="Z804" s="2002">
        <v>42671</v>
      </c>
      <c r="AA804" s="2069" t="s">
        <v>104</v>
      </c>
      <c r="AB804" s="2086"/>
    </row>
    <row r="805" spans="1:28" s="1956" customFormat="1" x14ac:dyDescent="0.2">
      <c r="A805" s="2089">
        <v>2016508</v>
      </c>
      <c r="B805" s="1955"/>
      <c r="C805" s="1955" t="s">
        <v>1668</v>
      </c>
      <c r="D805" s="1956" t="s">
        <v>353</v>
      </c>
      <c r="E805" s="1956">
        <v>1</v>
      </c>
      <c r="F805" s="1956">
        <v>9</v>
      </c>
      <c r="G805" s="1956">
        <v>6</v>
      </c>
      <c r="H805" s="1956">
        <v>5</v>
      </c>
      <c r="I805" s="2012">
        <v>1</v>
      </c>
      <c r="J805" s="2012">
        <v>1</v>
      </c>
      <c r="K805" s="2150"/>
      <c r="L805" s="1996">
        <v>3148.42</v>
      </c>
      <c r="M805" s="1996"/>
      <c r="N805" s="1996">
        <f t="shared" si="187"/>
        <v>2375.91</v>
      </c>
      <c r="O805" s="1996">
        <v>1780.56</v>
      </c>
      <c r="P805" s="2076">
        <f t="shared" si="188"/>
        <v>0.74942232660328045</v>
      </c>
      <c r="Q805" s="1996">
        <v>595.35</v>
      </c>
      <c r="R805" s="2076">
        <f t="shared" si="189"/>
        <v>0.2505776733967196</v>
      </c>
      <c r="S805" s="2035">
        <f t="shared" si="190"/>
        <v>23.814</v>
      </c>
      <c r="T805" s="2036"/>
      <c r="U805" s="1996">
        <f t="shared" si="191"/>
        <v>0</v>
      </c>
      <c r="V805" s="1996">
        <f t="shared" si="192"/>
        <v>0</v>
      </c>
      <c r="W805" s="1996">
        <f t="shared" si="186"/>
        <v>3148.42</v>
      </c>
      <c r="X805" s="2000">
        <v>3148.42</v>
      </c>
      <c r="Y805" s="2013">
        <v>616575</v>
      </c>
      <c r="Z805" s="2002">
        <v>42671</v>
      </c>
      <c r="AA805" s="2069" t="s">
        <v>104</v>
      </c>
      <c r="AB805" s="2086"/>
    </row>
    <row r="806" spans="1:28" s="1956" customFormat="1" x14ac:dyDescent="0.2">
      <c r="A806" s="2089" t="s">
        <v>1868</v>
      </c>
      <c r="B806" s="1955"/>
      <c r="C806" s="1955" t="s">
        <v>1671</v>
      </c>
      <c r="D806" s="1956" t="s">
        <v>353</v>
      </c>
      <c r="E806" s="1956">
        <v>1</v>
      </c>
      <c r="F806" s="1956">
        <v>14</v>
      </c>
      <c r="G806" s="1956">
        <v>0</v>
      </c>
      <c r="H806" s="1956">
        <v>0</v>
      </c>
      <c r="I806" s="2012">
        <v>1</v>
      </c>
      <c r="J806" s="2012">
        <v>1</v>
      </c>
      <c r="K806" s="2150"/>
      <c r="L806" s="1996">
        <v>1690.4</v>
      </c>
      <c r="M806" s="1996"/>
      <c r="N806" s="1996">
        <f>O806+Q806</f>
        <v>1166.03</v>
      </c>
      <c r="O806" s="1996">
        <v>976.03</v>
      </c>
      <c r="P806" s="2076">
        <f>IF(N806&lt;=0,"",O806/N806)</f>
        <v>0.83705393514746618</v>
      </c>
      <c r="Q806" s="1996">
        <v>190</v>
      </c>
      <c r="R806" s="2076">
        <f>IF(N806&lt;=0,"",Q806/N806)</f>
        <v>0.16294606485253382</v>
      </c>
      <c r="S806" s="2035">
        <f>Q806/$S$1</f>
        <v>7.6</v>
      </c>
      <c r="T806" s="2036"/>
      <c r="U806" s="1996">
        <f>((1-I806)*O806)+((1-J806)*Q806)</f>
        <v>0</v>
      </c>
      <c r="V806" s="1996">
        <f>L806-W806</f>
        <v>0</v>
      </c>
      <c r="W806" s="1996">
        <f>X806+AC806+AH806+AM806+AO806+AR806</f>
        <v>1690.4</v>
      </c>
      <c r="X806" s="2000">
        <v>1690.4</v>
      </c>
      <c r="Y806" s="2013">
        <v>616579</v>
      </c>
      <c r="Z806" s="2002">
        <v>42676</v>
      </c>
      <c r="AA806" s="2069" t="s">
        <v>104</v>
      </c>
      <c r="AB806" s="2086"/>
    </row>
    <row r="807" spans="1:28" s="1956" customFormat="1" x14ac:dyDescent="0.2">
      <c r="A807" s="2089">
        <v>2016510</v>
      </c>
      <c r="B807" s="1955"/>
      <c r="C807" s="1955" t="s">
        <v>1669</v>
      </c>
      <c r="D807" s="1956" t="s">
        <v>353</v>
      </c>
      <c r="E807" s="1956">
        <v>1</v>
      </c>
      <c r="F807" s="1956">
        <v>9</v>
      </c>
      <c r="G807" s="1956">
        <v>6</v>
      </c>
      <c r="H807" s="1956">
        <v>3</v>
      </c>
      <c r="I807" s="2012">
        <v>1</v>
      </c>
      <c r="J807" s="2012">
        <v>1</v>
      </c>
      <c r="K807" s="2150"/>
      <c r="L807" s="1996">
        <v>2745.16</v>
      </c>
      <c r="M807" s="1996"/>
      <c r="N807" s="1996">
        <f t="shared" si="187"/>
        <v>2058.42</v>
      </c>
      <c r="O807" s="1996">
        <v>1518.42</v>
      </c>
      <c r="P807" s="2076">
        <f t="shared" si="188"/>
        <v>0.73766286763634248</v>
      </c>
      <c r="Q807" s="1996">
        <v>540</v>
      </c>
      <c r="R807" s="2076">
        <f t="shared" si="189"/>
        <v>0.26233713236365758</v>
      </c>
      <c r="S807" s="2035">
        <f t="shared" si="190"/>
        <v>21.6</v>
      </c>
      <c r="T807" s="2036"/>
      <c r="U807" s="1996">
        <f t="shared" si="191"/>
        <v>0</v>
      </c>
      <c r="V807" s="1996">
        <f t="shared" si="192"/>
        <v>0</v>
      </c>
      <c r="W807" s="1996">
        <f t="shared" si="186"/>
        <v>2745.16</v>
      </c>
      <c r="X807" s="2000">
        <v>2745.16</v>
      </c>
      <c r="Y807" s="2013">
        <v>616576</v>
      </c>
      <c r="Z807" s="2002">
        <v>42671</v>
      </c>
      <c r="AA807" s="2069" t="s">
        <v>104</v>
      </c>
      <c r="AB807" s="2086"/>
    </row>
    <row r="808" spans="1:28" s="1956" customFormat="1" x14ac:dyDescent="0.2">
      <c r="A808" s="2089" t="s">
        <v>1869</v>
      </c>
      <c r="B808" s="1955"/>
      <c r="C808" s="1955" t="s">
        <v>1672</v>
      </c>
      <c r="D808" s="1956" t="s">
        <v>353</v>
      </c>
      <c r="E808" s="1956">
        <v>1</v>
      </c>
      <c r="F808" s="1956">
        <v>14</v>
      </c>
      <c r="G808" s="1956">
        <v>0</v>
      </c>
      <c r="H808" s="1956">
        <v>0</v>
      </c>
      <c r="I808" s="2012">
        <v>1</v>
      </c>
      <c r="J808" s="2012">
        <v>1</v>
      </c>
      <c r="K808" s="2150"/>
      <c r="L808" s="1996">
        <v>1617.86</v>
      </c>
      <c r="M808" s="1996"/>
      <c r="N808" s="1996">
        <f>O808+Q808</f>
        <v>1114.6100000000001</v>
      </c>
      <c r="O808" s="1996">
        <v>925.61</v>
      </c>
      <c r="P808" s="2076">
        <f>IF(N808&lt;=0,"",O808/N808)</f>
        <v>0.8304339634490987</v>
      </c>
      <c r="Q808" s="1996">
        <v>189</v>
      </c>
      <c r="R808" s="2076">
        <f>IF(N808&lt;=0,"",Q808/N808)</f>
        <v>0.16956603655090119</v>
      </c>
      <c r="S808" s="2035">
        <f>Q808/$S$1</f>
        <v>7.56</v>
      </c>
      <c r="T808" s="2036"/>
      <c r="U808" s="1996">
        <f>((1-I808)*O808)+((1-J808)*Q808)</f>
        <v>0</v>
      </c>
      <c r="V808" s="1996">
        <f>L808-W808</f>
        <v>0</v>
      </c>
      <c r="W808" s="1996">
        <f>X808+AC808+AH808+AM808+AO808+AR808</f>
        <v>1617.86</v>
      </c>
      <c r="X808" s="2000">
        <v>1617.86</v>
      </c>
      <c r="Y808" s="2013">
        <v>616580</v>
      </c>
      <c r="Z808" s="2002">
        <v>42676</v>
      </c>
      <c r="AA808" s="2069" t="s">
        <v>104</v>
      </c>
      <c r="AB808" s="2086"/>
    </row>
    <row r="809" spans="1:28" s="1956" customFormat="1" x14ac:dyDescent="0.2">
      <c r="A809" s="2089" t="s">
        <v>1670</v>
      </c>
      <c r="B809" s="1955"/>
      <c r="C809" s="1955" t="s">
        <v>1680</v>
      </c>
      <c r="D809" s="1956" t="s">
        <v>26</v>
      </c>
      <c r="E809" s="1956">
        <v>0</v>
      </c>
      <c r="F809" s="1956">
        <v>0</v>
      </c>
      <c r="G809" s="1956">
        <v>0</v>
      </c>
      <c r="H809" s="1956">
        <v>0</v>
      </c>
      <c r="I809" s="2012">
        <v>1</v>
      </c>
      <c r="J809" s="2012">
        <v>1</v>
      </c>
      <c r="K809" s="2150"/>
      <c r="L809" s="1996">
        <v>906.2</v>
      </c>
      <c r="M809" s="1996"/>
      <c r="N809" s="1996">
        <f t="shared" si="187"/>
        <v>445.6</v>
      </c>
      <c r="O809" s="1996">
        <v>445.6</v>
      </c>
      <c r="P809" s="2076">
        <f t="shared" si="188"/>
        <v>1</v>
      </c>
      <c r="Q809" s="1996">
        <v>0</v>
      </c>
      <c r="R809" s="2076">
        <f t="shared" si="189"/>
        <v>0</v>
      </c>
      <c r="S809" s="2035">
        <f t="shared" si="190"/>
        <v>0</v>
      </c>
      <c r="T809" s="2036"/>
      <c r="U809" s="1996">
        <f t="shared" si="191"/>
        <v>0</v>
      </c>
      <c r="V809" s="1996">
        <f t="shared" si="192"/>
        <v>0</v>
      </c>
      <c r="W809" s="1996">
        <f t="shared" si="186"/>
        <v>906.2</v>
      </c>
      <c r="X809" s="2000">
        <v>906.2</v>
      </c>
      <c r="Y809" s="2013">
        <v>616491</v>
      </c>
      <c r="Z809" s="2002">
        <v>42660</v>
      </c>
      <c r="AA809" s="2069" t="s">
        <v>104</v>
      </c>
      <c r="AB809" s="2086"/>
    </row>
    <row r="810" spans="1:28" s="1956" customFormat="1" x14ac:dyDescent="0.2">
      <c r="A810" s="2089">
        <v>2016513</v>
      </c>
      <c r="B810" s="1955"/>
      <c r="C810" s="2180" t="s">
        <v>1673</v>
      </c>
      <c r="D810" s="1956" t="s">
        <v>353</v>
      </c>
      <c r="E810" s="1956">
        <v>0</v>
      </c>
      <c r="F810" s="1956">
        <v>0</v>
      </c>
      <c r="G810" s="1956">
        <v>0</v>
      </c>
      <c r="H810" s="1956">
        <v>1</v>
      </c>
      <c r="I810" s="2012">
        <v>1</v>
      </c>
      <c r="J810" s="2012">
        <v>1</v>
      </c>
      <c r="K810" s="2150"/>
      <c r="L810" s="1996">
        <v>265</v>
      </c>
      <c r="M810" s="1996"/>
      <c r="N810" s="1996">
        <f t="shared" si="187"/>
        <v>190</v>
      </c>
      <c r="O810" s="1996">
        <v>136</v>
      </c>
      <c r="P810" s="2076">
        <f t="shared" si="188"/>
        <v>0.71578947368421053</v>
      </c>
      <c r="Q810" s="1996">
        <v>54</v>
      </c>
      <c r="R810" s="2076">
        <f t="shared" si="189"/>
        <v>0.28421052631578947</v>
      </c>
      <c r="S810" s="2035">
        <f t="shared" si="190"/>
        <v>2.16</v>
      </c>
      <c r="T810" s="2036"/>
      <c r="U810" s="1996">
        <f t="shared" si="191"/>
        <v>0</v>
      </c>
      <c r="V810" s="1996">
        <f t="shared" si="192"/>
        <v>0</v>
      </c>
      <c r="W810" s="1996">
        <f t="shared" si="186"/>
        <v>265</v>
      </c>
      <c r="X810" s="2000">
        <v>265</v>
      </c>
      <c r="Y810" s="2013">
        <v>616448</v>
      </c>
      <c r="Z810" s="2002">
        <v>42634</v>
      </c>
      <c r="AA810" s="2069" t="s">
        <v>104</v>
      </c>
      <c r="AB810" s="2086"/>
    </row>
    <row r="811" spans="1:28" s="1956" customFormat="1" x14ac:dyDescent="0.2">
      <c r="A811" s="2089">
        <v>2016514</v>
      </c>
      <c r="B811" s="1955"/>
      <c r="C811" s="1955" t="s">
        <v>1675</v>
      </c>
      <c r="D811" s="1956" t="s">
        <v>318</v>
      </c>
      <c r="E811" s="1956">
        <v>1</v>
      </c>
      <c r="F811" s="1956">
        <v>5</v>
      </c>
      <c r="G811" s="1956">
        <v>3</v>
      </c>
      <c r="H811" s="1956">
        <v>4</v>
      </c>
      <c r="I811" s="2012">
        <v>1</v>
      </c>
      <c r="J811" s="2012">
        <v>1</v>
      </c>
      <c r="K811" s="2150"/>
      <c r="L811" s="1996">
        <v>2225.88</v>
      </c>
      <c r="M811" s="1996"/>
      <c r="N811" s="1996">
        <f t="shared" si="187"/>
        <v>1455.78</v>
      </c>
      <c r="O811" s="1996">
        <v>1086.33</v>
      </c>
      <c r="P811" s="2076">
        <f t="shared" si="188"/>
        <v>0.74621852202942751</v>
      </c>
      <c r="Q811" s="1996">
        <v>369.45</v>
      </c>
      <c r="R811" s="2076">
        <f t="shared" si="189"/>
        <v>0.25378147797057249</v>
      </c>
      <c r="S811" s="2035">
        <f t="shared" si="190"/>
        <v>14.777999999999999</v>
      </c>
      <c r="T811" s="2036"/>
      <c r="U811" s="1996">
        <f t="shared" si="191"/>
        <v>0</v>
      </c>
      <c r="V811" s="1996">
        <f t="shared" si="192"/>
        <v>0</v>
      </c>
      <c r="W811" s="1996">
        <f t="shared" si="186"/>
        <v>2225.88</v>
      </c>
      <c r="X811" s="2000">
        <v>2225.88</v>
      </c>
      <c r="Y811" s="2013">
        <v>616567</v>
      </c>
      <c r="Z811" s="2002">
        <v>42671</v>
      </c>
      <c r="AA811" s="2069" t="s">
        <v>104</v>
      </c>
      <c r="AB811" s="2086"/>
    </row>
    <row r="812" spans="1:28" s="1956" customFormat="1" x14ac:dyDescent="0.2">
      <c r="A812" s="2089">
        <v>2016515</v>
      </c>
      <c r="B812" s="1955"/>
      <c r="C812" s="1955">
        <v>564216</v>
      </c>
      <c r="D812" s="1956" t="s">
        <v>26</v>
      </c>
      <c r="E812" s="1956">
        <v>1</v>
      </c>
      <c r="F812" s="1956">
        <v>6</v>
      </c>
      <c r="G812" s="1956">
        <v>5</v>
      </c>
      <c r="H812" s="1956">
        <v>2</v>
      </c>
      <c r="I812" s="2012">
        <v>1</v>
      </c>
      <c r="J812" s="2012">
        <v>1</v>
      </c>
      <c r="K812" s="2150" t="s">
        <v>1101</v>
      </c>
      <c r="L812" s="1996">
        <v>1684.08</v>
      </c>
      <c r="M812" s="1996">
        <v>1697</v>
      </c>
      <c r="N812" s="1996">
        <f t="shared" si="187"/>
        <v>1141.8699999999999</v>
      </c>
      <c r="O812" s="1996">
        <v>853.42</v>
      </c>
      <c r="P812" s="2076">
        <f t="shared" si="188"/>
        <v>0.74738805643374473</v>
      </c>
      <c r="Q812" s="1996">
        <v>288.45</v>
      </c>
      <c r="R812" s="2076">
        <f t="shared" si="189"/>
        <v>0.25261194356625538</v>
      </c>
      <c r="S812" s="2035">
        <f t="shared" si="190"/>
        <v>11.538</v>
      </c>
      <c r="T812" s="2036"/>
      <c r="U812" s="1996">
        <f t="shared" si="191"/>
        <v>0</v>
      </c>
      <c r="V812" s="1996">
        <f t="shared" si="192"/>
        <v>0</v>
      </c>
      <c r="W812" s="1996">
        <f t="shared" si="186"/>
        <v>1684.08</v>
      </c>
      <c r="X812" s="2000">
        <v>1684.08</v>
      </c>
      <c r="Y812" s="2013">
        <v>616596</v>
      </c>
      <c r="Z812" s="2002">
        <v>42685</v>
      </c>
      <c r="AA812" s="2069" t="s">
        <v>104</v>
      </c>
      <c r="AB812" s="2086"/>
    </row>
    <row r="813" spans="1:28" s="1956" customFormat="1" x14ac:dyDescent="0.2">
      <c r="A813" s="2089" t="s">
        <v>1677</v>
      </c>
      <c r="B813" s="1955"/>
      <c r="C813" s="1955" t="s">
        <v>1678</v>
      </c>
      <c r="D813" s="1956" t="s">
        <v>26</v>
      </c>
      <c r="E813" s="1956">
        <v>0</v>
      </c>
      <c r="F813" s="1956">
        <v>0</v>
      </c>
      <c r="G813" s="1956">
        <v>0</v>
      </c>
      <c r="H813" s="1956">
        <v>0</v>
      </c>
      <c r="I813" s="2012">
        <v>1</v>
      </c>
      <c r="J813" s="2012">
        <v>1</v>
      </c>
      <c r="K813" s="2150"/>
      <c r="L813" s="1996">
        <v>364.56</v>
      </c>
      <c r="M813" s="1996"/>
      <c r="N813" s="1996">
        <f t="shared" si="187"/>
        <v>174.78</v>
      </c>
      <c r="O813" s="1996">
        <v>174.78</v>
      </c>
      <c r="P813" s="2076">
        <f t="shared" si="188"/>
        <v>1</v>
      </c>
      <c r="Q813" s="1996">
        <v>0</v>
      </c>
      <c r="R813" s="2076">
        <f t="shared" si="189"/>
        <v>0</v>
      </c>
      <c r="S813" s="2035">
        <f t="shared" si="190"/>
        <v>0</v>
      </c>
      <c r="T813" s="2036"/>
      <c r="U813" s="1996">
        <f t="shared" si="191"/>
        <v>0</v>
      </c>
      <c r="V813" s="1996">
        <f t="shared" si="192"/>
        <v>0</v>
      </c>
      <c r="W813" s="1996">
        <f t="shared" si="186"/>
        <v>364.56</v>
      </c>
      <c r="X813" s="2000">
        <v>364.56</v>
      </c>
      <c r="Y813" s="2013">
        <v>616434</v>
      </c>
      <c r="Z813" s="2002">
        <v>42634</v>
      </c>
      <c r="AA813" s="2069" t="s">
        <v>104</v>
      </c>
      <c r="AB813" s="2086"/>
    </row>
    <row r="814" spans="1:28" s="1956" customFormat="1" x14ac:dyDescent="0.2">
      <c r="A814" s="2089">
        <v>2016517</v>
      </c>
      <c r="B814" s="1955"/>
      <c r="C814" s="1955" t="s">
        <v>1679</v>
      </c>
      <c r="D814" s="1956" t="s">
        <v>26</v>
      </c>
      <c r="E814" s="1956">
        <v>5</v>
      </c>
      <c r="F814" s="1956">
        <v>35</v>
      </c>
      <c r="G814" s="1956">
        <v>30</v>
      </c>
      <c r="H814" s="1956">
        <v>10</v>
      </c>
      <c r="I814" s="2012">
        <v>1</v>
      </c>
      <c r="J814" s="2012">
        <v>1</v>
      </c>
      <c r="K814" s="2150"/>
      <c r="L814" s="1996">
        <v>8850.36</v>
      </c>
      <c r="M814" s="1996"/>
      <c r="N814" s="1996">
        <f t="shared" si="187"/>
        <v>6377.77</v>
      </c>
      <c r="O814" s="1996">
        <v>4674.5200000000004</v>
      </c>
      <c r="P814" s="2076">
        <f t="shared" si="188"/>
        <v>0.73293956978693187</v>
      </c>
      <c r="Q814" s="1996">
        <v>1703.25</v>
      </c>
      <c r="R814" s="2076">
        <f t="shared" si="189"/>
        <v>0.26706043021306819</v>
      </c>
      <c r="S814" s="2035">
        <f t="shared" si="190"/>
        <v>68.13</v>
      </c>
      <c r="T814" s="2036"/>
      <c r="U814" s="1996">
        <f t="shared" si="191"/>
        <v>0</v>
      </c>
      <c r="V814" s="1996">
        <f t="shared" si="192"/>
        <v>0</v>
      </c>
      <c r="W814" s="1996">
        <f t="shared" si="186"/>
        <v>8850.36</v>
      </c>
      <c r="X814" s="2000">
        <v>8850.36</v>
      </c>
      <c r="Y814" s="2013">
        <v>616496</v>
      </c>
      <c r="Z814" s="2002">
        <v>42660</v>
      </c>
      <c r="AA814" s="2069" t="s">
        <v>104</v>
      </c>
      <c r="AB814" s="2086"/>
    </row>
    <row r="815" spans="1:28" s="1956" customFormat="1" x14ac:dyDescent="0.2">
      <c r="A815" s="2089">
        <v>2016518</v>
      </c>
      <c r="B815" s="1955"/>
      <c r="C815" s="1955" t="s">
        <v>1683</v>
      </c>
      <c r="D815" s="1956" t="s">
        <v>26</v>
      </c>
      <c r="E815" s="1956">
        <v>0</v>
      </c>
      <c r="F815" s="1956">
        <v>0</v>
      </c>
      <c r="G815" s="1956">
        <v>0</v>
      </c>
      <c r="H815" s="1956">
        <v>0</v>
      </c>
      <c r="I815" s="2012">
        <v>1</v>
      </c>
      <c r="J815" s="2012">
        <v>1</v>
      </c>
      <c r="K815" s="2150"/>
      <c r="L815" s="1996">
        <v>19.88</v>
      </c>
      <c r="M815" s="1996"/>
      <c r="N815" s="1996">
        <f t="shared" si="187"/>
        <v>9.94</v>
      </c>
      <c r="O815" s="1996">
        <v>9.94</v>
      </c>
      <c r="P815" s="2076">
        <f t="shared" si="188"/>
        <v>1</v>
      </c>
      <c r="Q815" s="1996">
        <v>0</v>
      </c>
      <c r="R815" s="2076">
        <f t="shared" si="189"/>
        <v>0</v>
      </c>
      <c r="S815" s="2035">
        <f t="shared" si="190"/>
        <v>0</v>
      </c>
      <c r="T815" s="2036"/>
      <c r="U815" s="1996">
        <f t="shared" si="191"/>
        <v>0</v>
      </c>
      <c r="V815" s="1996">
        <f t="shared" si="192"/>
        <v>0</v>
      </c>
      <c r="W815" s="1996">
        <f t="shared" si="186"/>
        <v>19.88</v>
      </c>
      <c r="X815" s="2000">
        <v>19.88</v>
      </c>
      <c r="Y815" s="2013">
        <v>616435</v>
      </c>
      <c r="Z815" s="2002">
        <v>42634</v>
      </c>
      <c r="AA815" s="2069" t="s">
        <v>104</v>
      </c>
      <c r="AB815" s="2086"/>
    </row>
    <row r="816" spans="1:28" s="1956" customFormat="1" x14ac:dyDescent="0.2">
      <c r="A816" s="2089">
        <v>2016519</v>
      </c>
      <c r="B816" s="1955"/>
      <c r="C816" s="1955" t="s">
        <v>1684</v>
      </c>
      <c r="D816" s="1956" t="s">
        <v>26</v>
      </c>
      <c r="E816" s="1956">
        <v>0</v>
      </c>
      <c r="F816" s="1956">
        <v>0</v>
      </c>
      <c r="G816" s="1956">
        <v>0</v>
      </c>
      <c r="H816" s="1956">
        <v>0</v>
      </c>
      <c r="I816" s="2012">
        <v>1</v>
      </c>
      <c r="J816" s="2012">
        <v>1</v>
      </c>
      <c r="K816" s="2150"/>
      <c r="L816" s="1996">
        <v>19</v>
      </c>
      <c r="M816" s="1996"/>
      <c r="N816" s="1996">
        <f t="shared" si="187"/>
        <v>9.5</v>
      </c>
      <c r="O816" s="1996">
        <v>9.5</v>
      </c>
      <c r="P816" s="2076">
        <f t="shared" si="188"/>
        <v>1</v>
      </c>
      <c r="Q816" s="1996">
        <v>0</v>
      </c>
      <c r="R816" s="2076">
        <f t="shared" si="189"/>
        <v>0</v>
      </c>
      <c r="S816" s="2035">
        <f t="shared" si="190"/>
        <v>0</v>
      </c>
      <c r="T816" s="2036"/>
      <c r="U816" s="1996">
        <f t="shared" si="191"/>
        <v>0</v>
      </c>
      <c r="V816" s="1996">
        <f t="shared" si="192"/>
        <v>0</v>
      </c>
      <c r="W816" s="1996">
        <f t="shared" si="186"/>
        <v>19</v>
      </c>
      <c r="X816" s="2000">
        <v>19</v>
      </c>
      <c r="Y816" s="2013">
        <v>616436</v>
      </c>
      <c r="Z816" s="2002">
        <v>42634</v>
      </c>
      <c r="AA816" s="2069" t="s">
        <v>104</v>
      </c>
      <c r="AB816" s="2086"/>
    </row>
    <row r="817" spans="1:32" s="1956" customFormat="1" x14ac:dyDescent="0.2">
      <c r="A817" s="2089" t="s">
        <v>1724</v>
      </c>
      <c r="B817" s="1955"/>
      <c r="C817" s="1955" t="s">
        <v>1685</v>
      </c>
      <c r="D817" s="1956" t="s">
        <v>1686</v>
      </c>
      <c r="E817" s="1956">
        <v>0</v>
      </c>
      <c r="F817" s="1956">
        <v>1</v>
      </c>
      <c r="G817" s="1956">
        <v>2</v>
      </c>
      <c r="H817" s="1956">
        <v>0</v>
      </c>
      <c r="I817" s="2012">
        <v>1</v>
      </c>
      <c r="J817" s="2012">
        <v>1</v>
      </c>
      <c r="K817" s="2150"/>
      <c r="L817" s="1996">
        <v>515.28</v>
      </c>
      <c r="M817" s="1996"/>
      <c r="N817" s="1996">
        <f t="shared" si="187"/>
        <v>376.71999999999997</v>
      </c>
      <c r="O817" s="1996">
        <v>295.27</v>
      </c>
      <c r="P817" s="2076">
        <f t="shared" si="188"/>
        <v>0.78379167551497131</v>
      </c>
      <c r="Q817" s="1996">
        <v>81.45</v>
      </c>
      <c r="R817" s="2076">
        <f t="shared" si="189"/>
        <v>0.21620832448502869</v>
      </c>
      <c r="S817" s="2035">
        <f t="shared" si="190"/>
        <v>3.258</v>
      </c>
      <c r="T817" s="2036"/>
      <c r="U817" s="1996">
        <f t="shared" si="191"/>
        <v>0</v>
      </c>
      <c r="V817" s="1996">
        <f t="shared" si="192"/>
        <v>0</v>
      </c>
      <c r="W817" s="1996">
        <f t="shared" si="186"/>
        <v>515.28</v>
      </c>
      <c r="X817" s="2000">
        <v>515.28</v>
      </c>
      <c r="Y817" s="2013">
        <v>616568</v>
      </c>
      <c r="Z817" s="2002">
        <v>42671</v>
      </c>
      <c r="AA817" s="2069" t="s">
        <v>104</v>
      </c>
      <c r="AB817" s="2069"/>
      <c r="AC817" s="1996"/>
      <c r="AE817" s="2005"/>
      <c r="AF817" s="2070"/>
    </row>
    <row r="818" spans="1:32" s="1956" customFormat="1" x14ac:dyDescent="0.2">
      <c r="A818" s="2089" t="s">
        <v>2117</v>
      </c>
      <c r="B818" s="1955"/>
      <c r="C818" s="1955" t="s">
        <v>2082</v>
      </c>
      <c r="D818" s="1956" t="s">
        <v>1686</v>
      </c>
      <c r="E818" s="1956">
        <v>0</v>
      </c>
      <c r="F818" s="1956">
        <v>1</v>
      </c>
      <c r="G818" s="1956">
        <v>2</v>
      </c>
      <c r="H818" s="1956">
        <v>0</v>
      </c>
      <c r="I818" s="2012">
        <v>1</v>
      </c>
      <c r="J818" s="2012">
        <v>1</v>
      </c>
      <c r="K818" s="2150"/>
      <c r="L818" s="1996">
        <v>155</v>
      </c>
      <c r="M818" s="1996"/>
      <c r="N818" s="1996">
        <f>O818+Q818</f>
        <v>111</v>
      </c>
      <c r="O818" s="1996">
        <v>111</v>
      </c>
      <c r="P818" s="2076">
        <f>IF(N818&lt;=0,"",O818/N818)</f>
        <v>1</v>
      </c>
      <c r="Q818" s="1996">
        <v>0</v>
      </c>
      <c r="R818" s="2076">
        <f>IF(N818&lt;=0,"",Q818/N818)</f>
        <v>0</v>
      </c>
      <c r="S818" s="2035">
        <f>Q818/$S$1</f>
        <v>0</v>
      </c>
      <c r="T818" s="2036"/>
      <c r="U818" s="1996">
        <f>((1-I818)*O818)+((1-J818)*Q818)</f>
        <v>0</v>
      </c>
      <c r="V818" s="1996">
        <f>L818-W818</f>
        <v>0</v>
      </c>
      <c r="W818" s="1996">
        <f>X818+AC818+AH818+AM818+AO818+AR818</f>
        <v>155</v>
      </c>
      <c r="X818" s="2000">
        <v>155</v>
      </c>
      <c r="Y818" s="2013">
        <v>616640</v>
      </c>
      <c r="Z818" s="2002">
        <v>42692</v>
      </c>
      <c r="AA818" s="2069" t="s">
        <v>104</v>
      </c>
      <c r="AB818" s="2069"/>
      <c r="AC818" s="1996"/>
      <c r="AE818" s="2005"/>
      <c r="AF818" s="2070"/>
    </row>
    <row r="819" spans="1:32" s="1956" customFormat="1" x14ac:dyDescent="0.2">
      <c r="A819" s="2089">
        <v>2016522</v>
      </c>
      <c r="B819" s="1955"/>
      <c r="C819" s="1955" t="s">
        <v>1694</v>
      </c>
      <c r="D819" s="1956" t="s">
        <v>26</v>
      </c>
      <c r="E819" s="1956">
        <v>0</v>
      </c>
      <c r="F819" s="1956">
        <v>0</v>
      </c>
      <c r="G819" s="1956">
        <v>0</v>
      </c>
      <c r="H819" s="1956">
        <v>0</v>
      </c>
      <c r="I819" s="2012">
        <v>1</v>
      </c>
      <c r="J819" s="2012">
        <v>1</v>
      </c>
      <c r="K819" s="2150"/>
      <c r="L819" s="1996">
        <v>56</v>
      </c>
      <c r="M819" s="1996"/>
      <c r="N819" s="1996">
        <f t="shared" si="187"/>
        <v>28</v>
      </c>
      <c r="O819" s="1996">
        <v>3</v>
      </c>
      <c r="P819" s="2076">
        <f t="shared" si="188"/>
        <v>0.10714285714285714</v>
      </c>
      <c r="Q819" s="1996">
        <v>25</v>
      </c>
      <c r="R819" s="2076">
        <f t="shared" si="189"/>
        <v>0.8928571428571429</v>
      </c>
      <c r="S819" s="2035">
        <f t="shared" si="190"/>
        <v>1</v>
      </c>
      <c r="T819" s="2036"/>
      <c r="U819" s="1996">
        <f t="shared" si="191"/>
        <v>0</v>
      </c>
      <c r="V819" s="1996">
        <f t="shared" si="192"/>
        <v>0</v>
      </c>
      <c r="W819" s="1996">
        <f t="shared" si="186"/>
        <v>56</v>
      </c>
      <c r="X819" s="2000">
        <v>56</v>
      </c>
      <c r="Y819" s="2013">
        <v>616491</v>
      </c>
      <c r="Z819" s="2002">
        <v>42660</v>
      </c>
      <c r="AA819" s="2069" t="s">
        <v>104</v>
      </c>
      <c r="AB819" s="2069"/>
      <c r="AC819" s="1996"/>
      <c r="AE819" s="2005"/>
      <c r="AF819" s="2070"/>
    </row>
    <row r="820" spans="1:32" s="1956" customFormat="1" x14ac:dyDescent="0.2">
      <c r="A820" s="2089">
        <v>2016523</v>
      </c>
      <c r="B820" s="1955"/>
      <c r="C820" s="1955" t="s">
        <v>1695</v>
      </c>
      <c r="D820" s="1956" t="s">
        <v>1364</v>
      </c>
      <c r="E820" s="1956">
        <v>1</v>
      </c>
      <c r="F820" s="1956">
        <v>9</v>
      </c>
      <c r="G820" s="1956">
        <v>5</v>
      </c>
      <c r="H820" s="1956">
        <v>1</v>
      </c>
      <c r="I820" s="2012">
        <v>1</v>
      </c>
      <c r="J820" s="2012">
        <v>1</v>
      </c>
      <c r="K820" s="2150"/>
      <c r="L820" s="1996">
        <v>1680.78</v>
      </c>
      <c r="M820" s="1996"/>
      <c r="N820" s="1996">
        <f t="shared" si="187"/>
        <v>1297</v>
      </c>
      <c r="O820" s="1996">
        <v>1000</v>
      </c>
      <c r="P820" s="2076">
        <f t="shared" si="188"/>
        <v>0.77101002313030065</v>
      </c>
      <c r="Q820" s="1996">
        <v>297</v>
      </c>
      <c r="R820" s="2076">
        <f t="shared" si="189"/>
        <v>0.2289899768696993</v>
      </c>
      <c r="S820" s="2035">
        <f t="shared" si="190"/>
        <v>11.88</v>
      </c>
      <c r="T820" s="2036"/>
      <c r="U820" s="1996">
        <f t="shared" si="191"/>
        <v>0</v>
      </c>
      <c r="V820" s="1996">
        <f t="shared" si="192"/>
        <v>0</v>
      </c>
      <c r="W820" s="1996">
        <f t="shared" ref="W820:W882" si="193">X820+AC820+AH820+AM820+AO820+AR820</f>
        <v>1680.78</v>
      </c>
      <c r="X820" s="2000">
        <v>1680.78</v>
      </c>
      <c r="Y820" s="2013">
        <v>616665</v>
      </c>
      <c r="Z820" s="2002">
        <v>42702</v>
      </c>
      <c r="AA820" s="2069" t="s">
        <v>104</v>
      </c>
      <c r="AB820" s="2069"/>
      <c r="AC820" s="1996"/>
      <c r="AE820" s="2005"/>
      <c r="AF820" s="2070"/>
    </row>
    <row r="821" spans="1:32" s="1956" customFormat="1" x14ac:dyDescent="0.2">
      <c r="A821" s="2089">
        <v>2016524</v>
      </c>
      <c r="B821" s="1955"/>
      <c r="C821" s="1955" t="s">
        <v>1696</v>
      </c>
      <c r="D821" s="1956" t="s">
        <v>353</v>
      </c>
      <c r="E821" s="1956">
        <v>6</v>
      </c>
      <c r="F821" s="1956">
        <v>42</v>
      </c>
      <c r="G821" s="1956">
        <v>36</v>
      </c>
      <c r="H821" s="1956">
        <v>12</v>
      </c>
      <c r="I821" s="2012">
        <v>1</v>
      </c>
      <c r="J821" s="2012">
        <v>1</v>
      </c>
      <c r="K821" s="2150"/>
      <c r="L821" s="1996">
        <v>11460.08</v>
      </c>
      <c r="M821" s="1996"/>
      <c r="N821" s="1996">
        <f t="shared" si="187"/>
        <v>9151</v>
      </c>
      <c r="O821" s="1996">
        <v>6910</v>
      </c>
      <c r="P821" s="2076">
        <f t="shared" si="188"/>
        <v>0.75510873128619826</v>
      </c>
      <c r="Q821" s="1996">
        <v>2241</v>
      </c>
      <c r="R821" s="2076">
        <f t="shared" si="189"/>
        <v>0.24489126871380176</v>
      </c>
      <c r="S821" s="2035">
        <f t="shared" si="190"/>
        <v>89.64</v>
      </c>
      <c r="T821" s="2036"/>
      <c r="U821" s="1996">
        <f t="shared" si="191"/>
        <v>0</v>
      </c>
      <c r="V821" s="1996">
        <f t="shared" si="192"/>
        <v>0</v>
      </c>
      <c r="W821" s="1996">
        <f t="shared" si="193"/>
        <v>11460.08</v>
      </c>
      <c r="X821" s="2000">
        <v>11460.08</v>
      </c>
      <c r="Y821" s="2013">
        <v>616581</v>
      </c>
      <c r="Z821" s="2002">
        <v>42676</v>
      </c>
      <c r="AA821" s="2069" t="s">
        <v>104</v>
      </c>
      <c r="AB821" s="2069"/>
      <c r="AC821" s="1996"/>
      <c r="AE821" s="2005"/>
      <c r="AF821" s="2070"/>
    </row>
    <row r="822" spans="1:32" s="1956" customFormat="1" x14ac:dyDescent="0.2">
      <c r="A822" s="2089" t="s">
        <v>1719</v>
      </c>
      <c r="B822" s="1955"/>
      <c r="C822" s="1955" t="s">
        <v>1697</v>
      </c>
      <c r="D822" s="1956" t="s">
        <v>353</v>
      </c>
      <c r="E822" s="1956">
        <v>6</v>
      </c>
      <c r="F822" s="1956">
        <v>60</v>
      </c>
      <c r="G822" s="1956">
        <v>0</v>
      </c>
      <c r="H822" s="1956">
        <v>0</v>
      </c>
      <c r="I822" s="2012">
        <v>1</v>
      </c>
      <c r="J822" s="2012">
        <v>1</v>
      </c>
      <c r="K822" s="2150"/>
      <c r="L822" s="1996">
        <v>6255.8</v>
      </c>
      <c r="M822" s="1996"/>
      <c r="N822" s="1996">
        <f t="shared" si="187"/>
        <v>3828.12</v>
      </c>
      <c r="O822" s="1996">
        <v>3018.12</v>
      </c>
      <c r="P822" s="2076">
        <f t="shared" si="188"/>
        <v>0.78840788690009722</v>
      </c>
      <c r="Q822" s="1996">
        <v>810</v>
      </c>
      <c r="R822" s="2076">
        <f t="shared" si="189"/>
        <v>0.21159211309990283</v>
      </c>
      <c r="S822" s="2035">
        <f t="shared" si="190"/>
        <v>32.4</v>
      </c>
      <c r="T822" s="2036"/>
      <c r="U822" s="1996">
        <f t="shared" si="191"/>
        <v>0</v>
      </c>
      <c r="V822" s="1996">
        <f t="shared" si="192"/>
        <v>0</v>
      </c>
      <c r="W822" s="1996">
        <f t="shared" si="193"/>
        <v>6255.8</v>
      </c>
      <c r="X822" s="2000">
        <v>6255.8</v>
      </c>
      <c r="Y822" s="2013">
        <v>616577</v>
      </c>
      <c r="Z822" s="2002">
        <v>42671</v>
      </c>
      <c r="AA822" s="2069" t="s">
        <v>104</v>
      </c>
      <c r="AB822" s="2069"/>
      <c r="AC822" s="1996"/>
      <c r="AE822" s="2005"/>
      <c r="AF822" s="2070"/>
    </row>
    <row r="823" spans="1:32" s="1956" customFormat="1" x14ac:dyDescent="0.2">
      <c r="A823" s="2089" t="s">
        <v>1698</v>
      </c>
      <c r="B823" s="1955"/>
      <c r="C823" s="1955" t="s">
        <v>1699</v>
      </c>
      <c r="D823" s="1956" t="s">
        <v>26</v>
      </c>
      <c r="E823" s="1956">
        <v>0</v>
      </c>
      <c r="F823" s="1956">
        <v>0</v>
      </c>
      <c r="G823" s="1956">
        <v>0</v>
      </c>
      <c r="H823" s="1956">
        <v>0</v>
      </c>
      <c r="I823" s="2012">
        <v>1</v>
      </c>
      <c r="J823" s="2012">
        <v>1</v>
      </c>
      <c r="K823" s="2150"/>
      <c r="L823" s="1996">
        <v>40.6</v>
      </c>
      <c r="M823" s="1996"/>
      <c r="N823" s="1996">
        <f t="shared" si="187"/>
        <v>12.8</v>
      </c>
      <c r="O823" s="1996">
        <v>12.8</v>
      </c>
      <c r="P823" s="2076">
        <f t="shared" si="188"/>
        <v>1</v>
      </c>
      <c r="Q823" s="1996">
        <v>0</v>
      </c>
      <c r="R823" s="2076">
        <f t="shared" si="189"/>
        <v>0</v>
      </c>
      <c r="S823" s="2035">
        <f t="shared" si="190"/>
        <v>0</v>
      </c>
      <c r="T823" s="2036"/>
      <c r="U823" s="1996">
        <f t="shared" si="191"/>
        <v>0</v>
      </c>
      <c r="V823" s="1996">
        <f t="shared" si="192"/>
        <v>0</v>
      </c>
      <c r="W823" s="1996">
        <f t="shared" si="193"/>
        <v>40.6</v>
      </c>
      <c r="X823" s="2000">
        <v>40.6</v>
      </c>
      <c r="Y823" s="2013">
        <v>616491</v>
      </c>
      <c r="Z823" s="2002">
        <v>42660</v>
      </c>
      <c r="AA823" s="2069" t="s">
        <v>104</v>
      </c>
      <c r="AB823" s="2069"/>
      <c r="AC823" s="1996"/>
      <c r="AE823" s="2005"/>
      <c r="AF823" s="2070"/>
    </row>
    <row r="824" spans="1:32" s="1956" customFormat="1" x14ac:dyDescent="0.2">
      <c r="A824" s="2089" t="s">
        <v>1704</v>
      </c>
      <c r="B824" s="1955"/>
      <c r="C824" s="1955" t="s">
        <v>1705</v>
      </c>
      <c r="D824" s="1956" t="s">
        <v>1511</v>
      </c>
      <c r="E824" s="1956">
        <v>0</v>
      </c>
      <c r="F824" s="1956">
        <v>0</v>
      </c>
      <c r="G824" s="1956">
        <v>0</v>
      </c>
      <c r="H824" s="1956">
        <v>0</v>
      </c>
      <c r="I824" s="2012">
        <v>1</v>
      </c>
      <c r="J824" s="2012">
        <v>1</v>
      </c>
      <c r="K824" s="2150"/>
      <c r="L824" s="1996">
        <v>65.8</v>
      </c>
      <c r="M824" s="1996"/>
      <c r="N824" s="1996">
        <f t="shared" si="187"/>
        <v>48.9</v>
      </c>
      <c r="O824" s="1996">
        <v>48.9</v>
      </c>
      <c r="P824" s="2076">
        <f t="shared" si="188"/>
        <v>1</v>
      </c>
      <c r="Q824" s="1996">
        <v>0</v>
      </c>
      <c r="R824" s="2076">
        <f t="shared" si="189"/>
        <v>0</v>
      </c>
      <c r="S824" s="2035">
        <f t="shared" si="190"/>
        <v>0</v>
      </c>
      <c r="T824" s="2036"/>
      <c r="U824" s="1996">
        <f t="shared" si="191"/>
        <v>0</v>
      </c>
      <c r="V824" s="1996">
        <f t="shared" si="192"/>
        <v>0</v>
      </c>
      <c r="W824" s="1996">
        <f t="shared" si="193"/>
        <v>65.8</v>
      </c>
      <c r="X824" s="2000">
        <v>65.8</v>
      </c>
      <c r="Y824" s="2013">
        <v>616675</v>
      </c>
      <c r="Z824" s="2002">
        <v>42702</v>
      </c>
      <c r="AA824" s="2069" t="s">
        <v>104</v>
      </c>
      <c r="AB824" s="2069"/>
      <c r="AC824" s="1996"/>
      <c r="AE824" s="2005"/>
      <c r="AF824" s="2070"/>
    </row>
    <row r="825" spans="1:32" s="1956" customFormat="1" x14ac:dyDescent="0.2">
      <c r="A825" s="2089">
        <v>2016528</v>
      </c>
      <c r="B825" s="1955"/>
      <c r="C825" s="1955" t="s">
        <v>1708</v>
      </c>
      <c r="D825" s="1956" t="s">
        <v>1338</v>
      </c>
      <c r="E825" s="1956">
        <v>1</v>
      </c>
      <c r="F825" s="1956">
        <v>1</v>
      </c>
      <c r="G825" s="1956">
        <v>0</v>
      </c>
      <c r="H825" s="1956">
        <v>0</v>
      </c>
      <c r="I825" s="2012">
        <v>1</v>
      </c>
      <c r="J825" s="2012">
        <v>1</v>
      </c>
      <c r="K825" s="2150"/>
      <c r="L825" s="1996">
        <v>106.69</v>
      </c>
      <c r="M825" s="1996"/>
      <c r="N825" s="1996">
        <f t="shared" si="187"/>
        <v>70.83</v>
      </c>
      <c r="O825" s="1996">
        <v>54.18</v>
      </c>
      <c r="P825" s="2076">
        <f t="shared" si="188"/>
        <v>0.76493011435832281</v>
      </c>
      <c r="Q825" s="1996">
        <v>16.649999999999999</v>
      </c>
      <c r="R825" s="2076">
        <f t="shared" si="189"/>
        <v>0.23506988564167725</v>
      </c>
      <c r="S825" s="2035">
        <f t="shared" si="190"/>
        <v>0.66599999999999993</v>
      </c>
      <c r="T825" s="2036"/>
      <c r="U825" s="1996">
        <f t="shared" si="191"/>
        <v>0</v>
      </c>
      <c r="V825" s="1996">
        <f t="shared" si="192"/>
        <v>0</v>
      </c>
      <c r="W825" s="1996">
        <f t="shared" si="193"/>
        <v>106.69</v>
      </c>
      <c r="X825" s="2000">
        <v>106.69</v>
      </c>
      <c r="Y825" s="2013">
        <v>616484</v>
      </c>
      <c r="Z825" s="2002">
        <v>42646</v>
      </c>
      <c r="AA825" s="2069" t="s">
        <v>104</v>
      </c>
      <c r="AB825" s="2069"/>
      <c r="AC825" s="1996"/>
      <c r="AE825" s="2005"/>
      <c r="AF825" s="2070"/>
    </row>
    <row r="826" spans="1:32" s="1956" customFormat="1" x14ac:dyDescent="0.2">
      <c r="A826" s="2089" t="s">
        <v>1709</v>
      </c>
      <c r="B826" s="1955"/>
      <c r="C826" s="1955" t="s">
        <v>1710</v>
      </c>
      <c r="D826" s="1956" t="s">
        <v>26</v>
      </c>
      <c r="E826" s="1956">
        <v>0</v>
      </c>
      <c r="F826" s="1956">
        <v>0</v>
      </c>
      <c r="G826" s="1956">
        <v>0</v>
      </c>
      <c r="H826" s="1956">
        <v>0</v>
      </c>
      <c r="I826" s="2012">
        <v>1</v>
      </c>
      <c r="J826" s="2012">
        <v>1</v>
      </c>
      <c r="K826" s="2150"/>
      <c r="L826" s="1996">
        <v>64.58</v>
      </c>
      <c r="M826" s="1996"/>
      <c r="N826" s="1996">
        <f t="shared" si="187"/>
        <v>24.79</v>
      </c>
      <c r="O826" s="1996">
        <v>24.79</v>
      </c>
      <c r="P826" s="2076">
        <f t="shared" si="188"/>
        <v>1</v>
      </c>
      <c r="Q826" s="1996">
        <v>0</v>
      </c>
      <c r="R826" s="2076">
        <f t="shared" si="189"/>
        <v>0</v>
      </c>
      <c r="S826" s="2035">
        <f t="shared" si="190"/>
        <v>0</v>
      </c>
      <c r="T826" s="2036"/>
      <c r="U826" s="1996">
        <f t="shared" si="191"/>
        <v>0</v>
      </c>
      <c r="V826" s="1996">
        <f t="shared" si="192"/>
        <v>0</v>
      </c>
      <c r="W826" s="1996">
        <f t="shared" si="193"/>
        <v>64.58</v>
      </c>
      <c r="X826" s="2000">
        <v>64.58</v>
      </c>
      <c r="Y826" s="2013">
        <v>616611</v>
      </c>
      <c r="Z826" s="2002">
        <v>42688</v>
      </c>
      <c r="AA826" s="2069" t="s">
        <v>104</v>
      </c>
      <c r="AB826" s="2069"/>
      <c r="AC826" s="1996"/>
      <c r="AE826" s="2005"/>
      <c r="AF826" s="2070"/>
    </row>
    <row r="827" spans="1:32" s="1956" customFormat="1" x14ac:dyDescent="0.2">
      <c r="A827" s="2089">
        <v>2016530</v>
      </c>
      <c r="B827" s="1955"/>
      <c r="C827" s="1955">
        <v>503216</v>
      </c>
      <c r="D827" s="1956" t="s">
        <v>26</v>
      </c>
      <c r="E827" s="1956">
        <v>1</v>
      </c>
      <c r="F827" s="1956">
        <v>7</v>
      </c>
      <c r="G827" s="1956">
        <v>6</v>
      </c>
      <c r="H827" s="1956">
        <v>2</v>
      </c>
      <c r="I827" s="2012">
        <v>1</v>
      </c>
      <c r="J827" s="2012">
        <v>1</v>
      </c>
      <c r="K827" s="2150"/>
      <c r="L827" s="1996">
        <v>2844.3</v>
      </c>
      <c r="M827" s="1996"/>
      <c r="N827" s="1996">
        <f t="shared" si="187"/>
        <v>1548.6000000000001</v>
      </c>
      <c r="O827" s="1996">
        <v>1185.9000000000001</v>
      </c>
      <c r="P827" s="2076">
        <f t="shared" si="188"/>
        <v>0.76578845408756291</v>
      </c>
      <c r="Q827" s="1996">
        <v>362.7</v>
      </c>
      <c r="R827" s="2076">
        <f t="shared" si="189"/>
        <v>0.23421154591243701</v>
      </c>
      <c r="S827" s="2035">
        <f t="shared" si="190"/>
        <v>14.507999999999999</v>
      </c>
      <c r="T827" s="2036"/>
      <c r="U827" s="1996">
        <f t="shared" si="191"/>
        <v>0</v>
      </c>
      <c r="V827" s="1996">
        <f t="shared" si="192"/>
        <v>0</v>
      </c>
      <c r="W827" s="1996">
        <f t="shared" si="193"/>
        <v>2844.3</v>
      </c>
      <c r="X827" s="2000">
        <v>2034.3</v>
      </c>
      <c r="Y827" s="2013">
        <v>616457</v>
      </c>
      <c r="Z827" s="2002">
        <v>42646</v>
      </c>
      <c r="AA827" s="2069" t="s">
        <v>104</v>
      </c>
      <c r="AB827" s="2069"/>
      <c r="AC827" s="1996">
        <v>810</v>
      </c>
      <c r="AD827" s="1956">
        <v>616497</v>
      </c>
      <c r="AE827" s="2005">
        <v>42660</v>
      </c>
      <c r="AF827" s="2070" t="s">
        <v>104</v>
      </c>
    </row>
    <row r="828" spans="1:32" s="1956" customFormat="1" x14ac:dyDescent="0.2">
      <c r="A828" s="2089" t="s">
        <v>1713</v>
      </c>
      <c r="B828" s="1955"/>
      <c r="C828" s="1955">
        <v>522716</v>
      </c>
      <c r="D828" s="1956" t="s">
        <v>26</v>
      </c>
      <c r="E828" s="1956">
        <v>1</v>
      </c>
      <c r="F828" s="1956">
        <v>8</v>
      </c>
      <c r="G828" s="1956">
        <v>5</v>
      </c>
      <c r="H828" s="1956">
        <v>2</v>
      </c>
      <c r="I828" s="2012">
        <v>1</v>
      </c>
      <c r="J828" s="2012">
        <v>1</v>
      </c>
      <c r="K828" s="2150"/>
      <c r="L828" s="1996">
        <v>5256.98</v>
      </c>
      <c r="M828" s="1996">
        <v>5405</v>
      </c>
      <c r="N828" s="1996">
        <f t="shared" si="187"/>
        <v>3647.1</v>
      </c>
      <c r="O828" s="1996">
        <v>3018.45</v>
      </c>
      <c r="P828" s="2076">
        <f t="shared" si="188"/>
        <v>0.82763017191741384</v>
      </c>
      <c r="Q828" s="1996">
        <v>628.65</v>
      </c>
      <c r="R828" s="2076">
        <f t="shared" si="189"/>
        <v>0.17236982808258616</v>
      </c>
      <c r="S828" s="2035">
        <f t="shared" si="190"/>
        <v>25.146000000000001</v>
      </c>
      <c r="T828" s="2036"/>
      <c r="U828" s="1996">
        <f t="shared" si="191"/>
        <v>0</v>
      </c>
      <c r="V828" s="1996">
        <f t="shared" si="192"/>
        <v>0</v>
      </c>
      <c r="W828" s="1996">
        <f t="shared" si="193"/>
        <v>5256.98</v>
      </c>
      <c r="X828" s="2000">
        <v>5256.98</v>
      </c>
      <c r="Y828" s="2013">
        <v>616458</v>
      </c>
      <c r="Z828" s="2002">
        <v>42646</v>
      </c>
      <c r="AA828" s="2069" t="s">
        <v>104</v>
      </c>
      <c r="AB828" s="2069"/>
      <c r="AC828" s="1996"/>
      <c r="AE828" s="2005"/>
      <c r="AF828" s="2070"/>
    </row>
    <row r="829" spans="1:32" s="1956" customFormat="1" x14ac:dyDescent="0.2">
      <c r="A829" s="2089" t="s">
        <v>1714</v>
      </c>
      <c r="B829" s="1955"/>
      <c r="C829" s="1955">
        <v>596116</v>
      </c>
      <c r="D829" s="1956" t="s">
        <v>26</v>
      </c>
      <c r="E829" s="1956">
        <v>1</v>
      </c>
      <c r="F829" s="1956">
        <v>8</v>
      </c>
      <c r="G829" s="1956">
        <v>5</v>
      </c>
      <c r="H829" s="1956">
        <v>2</v>
      </c>
      <c r="I829" s="2012">
        <v>1</v>
      </c>
      <c r="J829" s="2012">
        <v>1</v>
      </c>
      <c r="K829" s="2150" t="s">
        <v>1101</v>
      </c>
      <c r="L829" s="1996">
        <v>5531</v>
      </c>
      <c r="M829" s="1996">
        <v>5405</v>
      </c>
      <c r="N829" s="1996">
        <f t="shared" si="187"/>
        <v>3647.1</v>
      </c>
      <c r="O829" s="1996">
        <v>3045.45</v>
      </c>
      <c r="P829" s="2076">
        <f t="shared" si="188"/>
        <v>0.83503331414000159</v>
      </c>
      <c r="Q829" s="1996">
        <v>601.65</v>
      </c>
      <c r="R829" s="2076">
        <f t="shared" si="189"/>
        <v>0.16496668585999835</v>
      </c>
      <c r="S829" s="2035">
        <f t="shared" si="190"/>
        <v>24.065999999999999</v>
      </c>
      <c r="T829" s="2036"/>
      <c r="U829" s="1996">
        <f t="shared" si="191"/>
        <v>0</v>
      </c>
      <c r="V829" s="1996">
        <f t="shared" si="192"/>
        <v>0</v>
      </c>
      <c r="W829" s="1996">
        <f t="shared" si="193"/>
        <v>5531</v>
      </c>
      <c r="X829" s="2000">
        <v>5256.98</v>
      </c>
      <c r="Y829" s="2013">
        <v>616459</v>
      </c>
      <c r="Z829" s="2002">
        <v>42646</v>
      </c>
      <c r="AA829" s="2069" t="s">
        <v>104</v>
      </c>
      <c r="AB829" s="2069"/>
      <c r="AC829" s="1996">
        <v>274.02</v>
      </c>
      <c r="AD829" s="1956">
        <v>616545</v>
      </c>
      <c r="AE829" s="2005">
        <v>42671</v>
      </c>
      <c r="AF829" s="2070" t="s">
        <v>104</v>
      </c>
    </row>
    <row r="830" spans="1:32" s="1956" customFormat="1" x14ac:dyDescent="0.2">
      <c r="A830" s="2089">
        <v>2016533</v>
      </c>
      <c r="B830" s="1955"/>
      <c r="C830" s="1955">
        <v>546216</v>
      </c>
      <c r="D830" s="1956" t="s">
        <v>26</v>
      </c>
      <c r="E830" s="1956">
        <v>1</v>
      </c>
      <c r="F830" s="1956">
        <v>7</v>
      </c>
      <c r="G830" s="1956">
        <v>6</v>
      </c>
      <c r="H830" s="1956">
        <v>2</v>
      </c>
      <c r="I830" s="2012">
        <v>1</v>
      </c>
      <c r="J830" s="2012">
        <v>1</v>
      </c>
      <c r="K830" s="2150" t="s">
        <v>1101</v>
      </c>
      <c r="L830" s="1996">
        <v>1534.43</v>
      </c>
      <c r="M830" s="1996">
        <v>1753</v>
      </c>
      <c r="N830" s="1996">
        <f t="shared" si="187"/>
        <v>1191.24</v>
      </c>
      <c r="O830" s="1996">
        <v>874.89</v>
      </c>
      <c r="P830" s="2076">
        <f t="shared" si="188"/>
        <v>0.73443638561498936</v>
      </c>
      <c r="Q830" s="1996">
        <v>316.35000000000002</v>
      </c>
      <c r="R830" s="2076">
        <f t="shared" si="189"/>
        <v>0.26556361438501058</v>
      </c>
      <c r="S830" s="2035">
        <f t="shared" si="190"/>
        <v>12.654000000000002</v>
      </c>
      <c r="T830" s="2036"/>
      <c r="U830" s="1996">
        <f t="shared" si="191"/>
        <v>0</v>
      </c>
      <c r="V830" s="1996">
        <f t="shared" si="192"/>
        <v>0</v>
      </c>
      <c r="W830" s="1996">
        <f t="shared" si="193"/>
        <v>1534.43</v>
      </c>
      <c r="X830" s="2000">
        <v>1534.43</v>
      </c>
      <c r="Y830" s="2013">
        <v>616460</v>
      </c>
      <c r="Z830" s="2002">
        <v>42646</v>
      </c>
      <c r="AA830" s="2069" t="s">
        <v>104</v>
      </c>
      <c r="AB830" s="2069"/>
      <c r="AC830" s="1996"/>
      <c r="AE830" s="2005"/>
      <c r="AF830" s="2070"/>
    </row>
    <row r="831" spans="1:32" s="1956" customFormat="1" x14ac:dyDescent="0.2">
      <c r="A831" s="2089">
        <v>2016534</v>
      </c>
      <c r="B831" s="1955"/>
      <c r="C831" s="1955">
        <v>598016</v>
      </c>
      <c r="D831" s="1956" t="s">
        <v>26</v>
      </c>
      <c r="E831" s="1956">
        <v>1</v>
      </c>
      <c r="F831" s="1956">
        <v>9</v>
      </c>
      <c r="G831" s="1956">
        <v>4</v>
      </c>
      <c r="H831" s="1956">
        <v>3</v>
      </c>
      <c r="I831" s="2012">
        <v>1</v>
      </c>
      <c r="J831" s="2012">
        <v>1</v>
      </c>
      <c r="K831" s="2150" t="s">
        <v>1101</v>
      </c>
      <c r="L831" s="1996">
        <v>3267.73</v>
      </c>
      <c r="M831" s="1996">
        <v>3258</v>
      </c>
      <c r="N831" s="1996">
        <f t="shared" ref="N831:N890" si="194">O831+Q831</f>
        <v>2209.75</v>
      </c>
      <c r="O831" s="1996">
        <v>1731.85</v>
      </c>
      <c r="P831" s="2076">
        <f t="shared" ref="P831:P890" si="195">IF(N831&lt;=0,"",O831/N831)</f>
        <v>0.78373119131123425</v>
      </c>
      <c r="Q831" s="1996">
        <v>477.9</v>
      </c>
      <c r="R831" s="2076">
        <f t="shared" ref="R831:R890" si="196">IF(N831&lt;=0,"",Q831/N831)</f>
        <v>0.21626880868876569</v>
      </c>
      <c r="S831" s="2035">
        <f t="shared" ref="S831:S891" si="197">Q831/$S$1</f>
        <v>19.116</v>
      </c>
      <c r="T831" s="2036"/>
      <c r="U831" s="1996">
        <f t="shared" ref="U831:U891" si="198">((1-I831)*O831)+((1-J831)*Q831)</f>
        <v>0</v>
      </c>
      <c r="V831" s="1996">
        <f t="shared" ref="V831:V891" si="199">L831-W831</f>
        <v>0</v>
      </c>
      <c r="W831" s="1996">
        <f t="shared" si="193"/>
        <v>3267.73</v>
      </c>
      <c r="X831" s="2000">
        <v>3267.73</v>
      </c>
      <c r="Y831" s="2013">
        <v>616461</v>
      </c>
      <c r="Z831" s="2002">
        <v>42646</v>
      </c>
      <c r="AA831" s="2069" t="s">
        <v>104</v>
      </c>
      <c r="AB831" s="2069"/>
      <c r="AC831" s="1996"/>
      <c r="AE831" s="2005"/>
      <c r="AF831" s="2070"/>
    </row>
    <row r="832" spans="1:32" s="1956" customFormat="1" x14ac:dyDescent="0.2">
      <c r="A832" s="2089">
        <v>2016535</v>
      </c>
      <c r="B832" s="1955"/>
      <c r="C832" s="1955">
        <v>606716</v>
      </c>
      <c r="D832" s="1956" t="s">
        <v>26</v>
      </c>
      <c r="E832" s="1956">
        <v>1</v>
      </c>
      <c r="F832" s="1956">
        <v>10</v>
      </c>
      <c r="G832" s="1956">
        <v>7</v>
      </c>
      <c r="H832" s="1956">
        <v>4</v>
      </c>
      <c r="I832" s="2012">
        <v>1</v>
      </c>
      <c r="J832" s="2012">
        <v>1</v>
      </c>
      <c r="K832" s="2150" t="s">
        <v>1101</v>
      </c>
      <c r="L832" s="1996">
        <v>3318.95</v>
      </c>
      <c r="M832" s="1996">
        <v>3458</v>
      </c>
      <c r="N832" s="1996">
        <f t="shared" si="194"/>
        <v>2353.4300000000003</v>
      </c>
      <c r="O832" s="1996">
        <v>1771.13</v>
      </c>
      <c r="P832" s="2076">
        <f t="shared" si="195"/>
        <v>0.75257390277169911</v>
      </c>
      <c r="Q832" s="1996">
        <v>582.29999999999995</v>
      </c>
      <c r="R832" s="2076">
        <f t="shared" si="196"/>
        <v>0.24742609722830078</v>
      </c>
      <c r="S832" s="2035">
        <f t="shared" si="197"/>
        <v>23.291999999999998</v>
      </c>
      <c r="T832" s="2036"/>
      <c r="U832" s="1996">
        <f t="shared" si="198"/>
        <v>0</v>
      </c>
      <c r="V832" s="1996">
        <f t="shared" si="199"/>
        <v>0</v>
      </c>
      <c r="W832" s="1996">
        <f t="shared" si="193"/>
        <v>3318.95</v>
      </c>
      <c r="X832" s="2000">
        <v>3318.95</v>
      </c>
      <c r="Y832" s="2013">
        <v>616462</v>
      </c>
      <c r="Z832" s="2002">
        <v>42646</v>
      </c>
      <c r="AA832" s="2069" t="s">
        <v>104</v>
      </c>
      <c r="AB832" s="2069"/>
      <c r="AC832" s="1996"/>
      <c r="AE832" s="2005"/>
      <c r="AF832" s="2070"/>
    </row>
    <row r="833" spans="1:28" s="1956" customFormat="1" x14ac:dyDescent="0.2">
      <c r="A833" s="2089">
        <v>2016536</v>
      </c>
      <c r="B833" s="1955"/>
      <c r="C833" s="1955" t="s">
        <v>1715</v>
      </c>
      <c r="D833" s="1956" t="s">
        <v>26</v>
      </c>
      <c r="E833" s="1956">
        <v>1</v>
      </c>
      <c r="F833" s="1956">
        <v>2</v>
      </c>
      <c r="G833" s="1956">
        <v>1</v>
      </c>
      <c r="H833" s="1956">
        <v>1</v>
      </c>
      <c r="I833" s="2012">
        <v>1</v>
      </c>
      <c r="J833" s="2012">
        <v>1</v>
      </c>
      <c r="K833" s="2150" t="s">
        <v>1101</v>
      </c>
      <c r="L833" s="1996">
        <v>536.08000000000004</v>
      </c>
      <c r="M833" s="1996">
        <v>624</v>
      </c>
      <c r="N833" s="1996">
        <f t="shared" si="194"/>
        <v>421.16</v>
      </c>
      <c r="O833" s="1996">
        <v>292.91000000000003</v>
      </c>
      <c r="P833" s="2076">
        <f t="shared" si="195"/>
        <v>0.69548390160509077</v>
      </c>
      <c r="Q833" s="1996">
        <v>128.25</v>
      </c>
      <c r="R833" s="2076">
        <f t="shared" si="196"/>
        <v>0.30451609839490928</v>
      </c>
      <c r="S833" s="2035">
        <f t="shared" si="197"/>
        <v>5.13</v>
      </c>
      <c r="T833" s="2036"/>
      <c r="U833" s="1996">
        <f t="shared" si="198"/>
        <v>0</v>
      </c>
      <c r="V833" s="1996">
        <f t="shared" si="199"/>
        <v>0</v>
      </c>
      <c r="W833" s="1996">
        <f t="shared" si="193"/>
        <v>536.08000000000004</v>
      </c>
      <c r="X833" s="2000">
        <v>536.08000000000004</v>
      </c>
      <c r="Y833" s="2013">
        <v>616463</v>
      </c>
      <c r="Z833" s="2002">
        <v>42646</v>
      </c>
      <c r="AA833" s="2069" t="s">
        <v>104</v>
      </c>
      <c r="AB833" s="2086"/>
    </row>
    <row r="834" spans="1:28" s="1956" customFormat="1" x14ac:dyDescent="0.2">
      <c r="A834" s="2089">
        <v>2016537</v>
      </c>
      <c r="B834" s="1955"/>
      <c r="C834" s="1955">
        <v>606816</v>
      </c>
      <c r="D834" s="1956" t="s">
        <v>26</v>
      </c>
      <c r="E834" s="1956">
        <v>1</v>
      </c>
      <c r="F834" s="1956">
        <v>11</v>
      </c>
      <c r="G834" s="1956">
        <v>8</v>
      </c>
      <c r="H834" s="1956">
        <v>4</v>
      </c>
      <c r="I834" s="2012">
        <v>1</v>
      </c>
      <c r="J834" s="2012">
        <v>1</v>
      </c>
      <c r="K834" s="2150" t="s">
        <v>1101</v>
      </c>
      <c r="L834" s="1996">
        <v>3906.43</v>
      </c>
      <c r="M834" s="1996">
        <v>3866</v>
      </c>
      <c r="N834" s="1996">
        <f t="shared" si="194"/>
        <v>2599.71</v>
      </c>
      <c r="O834" s="1996">
        <v>1988.61</v>
      </c>
      <c r="P834" s="2076">
        <f t="shared" si="195"/>
        <v>0.76493531970873674</v>
      </c>
      <c r="Q834" s="1996">
        <v>611.1</v>
      </c>
      <c r="R834" s="2076">
        <f t="shared" si="196"/>
        <v>0.23506468029126326</v>
      </c>
      <c r="S834" s="2035">
        <f t="shared" si="197"/>
        <v>24.444000000000003</v>
      </c>
      <c r="T834" s="2036"/>
      <c r="U834" s="1996">
        <f t="shared" si="198"/>
        <v>0</v>
      </c>
      <c r="V834" s="1996">
        <f t="shared" si="199"/>
        <v>0</v>
      </c>
      <c r="W834" s="1996">
        <f t="shared" si="193"/>
        <v>3906.43</v>
      </c>
      <c r="X834" s="2000">
        <v>3906.43</v>
      </c>
      <c r="Y834" s="2013">
        <v>616464</v>
      </c>
      <c r="Z834" s="2002">
        <v>42646</v>
      </c>
      <c r="AA834" s="2069" t="s">
        <v>104</v>
      </c>
      <c r="AB834" s="2086"/>
    </row>
    <row r="835" spans="1:28" s="1956" customFormat="1" x14ac:dyDescent="0.2">
      <c r="A835" s="2089">
        <v>2016538</v>
      </c>
      <c r="B835" s="1955"/>
      <c r="C835" s="1955">
        <v>606916</v>
      </c>
      <c r="D835" s="1956" t="s">
        <v>26</v>
      </c>
      <c r="E835" s="1956">
        <v>1</v>
      </c>
      <c r="F835" s="1956">
        <v>9</v>
      </c>
      <c r="G835" s="1956">
        <v>5</v>
      </c>
      <c r="H835" s="1956">
        <v>4</v>
      </c>
      <c r="I835" s="2012">
        <v>1</v>
      </c>
      <c r="J835" s="2012">
        <v>1</v>
      </c>
      <c r="K835" s="2150" t="s">
        <v>1101</v>
      </c>
      <c r="L835" s="1996">
        <v>3666.28</v>
      </c>
      <c r="M835" s="1996">
        <v>3477</v>
      </c>
      <c r="N835" s="1996">
        <f t="shared" si="194"/>
        <v>2334.7600000000002</v>
      </c>
      <c r="O835" s="1996">
        <v>1854.16</v>
      </c>
      <c r="P835" s="2076">
        <f t="shared" si="195"/>
        <v>0.79415443129058227</v>
      </c>
      <c r="Q835" s="1996">
        <v>480.6</v>
      </c>
      <c r="R835" s="2076">
        <f t="shared" si="196"/>
        <v>0.20584556870941767</v>
      </c>
      <c r="S835" s="2035">
        <f t="shared" si="197"/>
        <v>19.224</v>
      </c>
      <c r="T835" s="2036"/>
      <c r="U835" s="1996">
        <f t="shared" si="198"/>
        <v>0</v>
      </c>
      <c r="V835" s="1996">
        <f t="shared" si="199"/>
        <v>0</v>
      </c>
      <c r="W835" s="1996">
        <f t="shared" si="193"/>
        <v>3666.28</v>
      </c>
      <c r="X835" s="2000">
        <v>3666.28</v>
      </c>
      <c r="Y835" s="2013">
        <v>616465</v>
      </c>
      <c r="Z835" s="2002">
        <v>42646</v>
      </c>
      <c r="AA835" s="2069" t="s">
        <v>104</v>
      </c>
      <c r="AB835" s="2086"/>
    </row>
    <row r="836" spans="1:28" s="1956" customFormat="1" x14ac:dyDescent="0.2">
      <c r="A836" s="2089">
        <v>2016539</v>
      </c>
      <c r="B836" s="1955"/>
      <c r="C836" s="1955">
        <v>607316</v>
      </c>
      <c r="D836" s="1956" t="s">
        <v>26</v>
      </c>
      <c r="E836" s="1956">
        <v>1</v>
      </c>
      <c r="F836" s="1956">
        <v>8</v>
      </c>
      <c r="G836" s="1956">
        <v>5</v>
      </c>
      <c r="H836" s="1956">
        <v>3</v>
      </c>
      <c r="I836" s="2012">
        <v>1</v>
      </c>
      <c r="J836" s="2012">
        <v>1</v>
      </c>
      <c r="K836" s="2150" t="s">
        <v>1101</v>
      </c>
      <c r="L836" s="1996">
        <v>2537.9</v>
      </c>
      <c r="M836" s="1996">
        <v>2579</v>
      </c>
      <c r="N836" s="1996">
        <f t="shared" si="194"/>
        <v>1756.62</v>
      </c>
      <c r="O836" s="1996">
        <v>1359.27</v>
      </c>
      <c r="P836" s="2076">
        <f t="shared" si="195"/>
        <v>0.77379854493288247</v>
      </c>
      <c r="Q836" s="1996">
        <v>397.35</v>
      </c>
      <c r="R836" s="2076">
        <f t="shared" si="196"/>
        <v>0.22620145506711756</v>
      </c>
      <c r="S836" s="2035">
        <f t="shared" si="197"/>
        <v>15.894</v>
      </c>
      <c r="T836" s="2036"/>
      <c r="U836" s="1996">
        <f t="shared" si="198"/>
        <v>0</v>
      </c>
      <c r="V836" s="1996">
        <f>L836-W836</f>
        <v>0</v>
      </c>
      <c r="W836" s="1996">
        <f t="shared" si="193"/>
        <v>2537.9</v>
      </c>
      <c r="X836" s="2000">
        <v>2537.9</v>
      </c>
      <c r="Y836" s="2013">
        <v>616466</v>
      </c>
      <c r="Z836" s="2002">
        <v>42646</v>
      </c>
      <c r="AA836" s="2069" t="s">
        <v>104</v>
      </c>
      <c r="AB836" s="2086"/>
    </row>
    <row r="837" spans="1:28" s="1956" customFormat="1" x14ac:dyDescent="0.2">
      <c r="A837" s="2089">
        <v>2016540</v>
      </c>
      <c r="B837" s="1955"/>
      <c r="C837" s="1955">
        <v>515216</v>
      </c>
      <c r="D837" s="1956" t="s">
        <v>26</v>
      </c>
      <c r="E837" s="1956">
        <v>1</v>
      </c>
      <c r="F837" s="1956">
        <v>8</v>
      </c>
      <c r="G837" s="1956">
        <v>5</v>
      </c>
      <c r="H837" s="1956">
        <v>3</v>
      </c>
      <c r="I837" s="2012">
        <v>1</v>
      </c>
      <c r="J837" s="2012">
        <v>1</v>
      </c>
      <c r="K837" s="2150" t="s">
        <v>1101</v>
      </c>
      <c r="L837" s="1996">
        <v>2161.73</v>
      </c>
      <c r="M837" s="1996">
        <v>2239</v>
      </c>
      <c r="N837" s="1996">
        <f t="shared" si="194"/>
        <v>1519.4</v>
      </c>
      <c r="O837" s="1996">
        <v>1122.95</v>
      </c>
      <c r="P837" s="2076">
        <f t="shared" si="195"/>
        <v>0.73907463472423318</v>
      </c>
      <c r="Q837" s="1996">
        <v>396.45</v>
      </c>
      <c r="R837" s="2076">
        <f t="shared" si="196"/>
        <v>0.26092536527576671</v>
      </c>
      <c r="S837" s="2035">
        <f t="shared" si="197"/>
        <v>15.857999999999999</v>
      </c>
      <c r="T837" s="2036"/>
      <c r="U837" s="1996">
        <f t="shared" si="198"/>
        <v>0</v>
      </c>
      <c r="V837" s="1996">
        <f t="shared" si="199"/>
        <v>0</v>
      </c>
      <c r="W837" s="1996">
        <f t="shared" si="193"/>
        <v>2161.73</v>
      </c>
      <c r="X837" s="2000">
        <v>2161.73</v>
      </c>
      <c r="Y837" s="2013">
        <v>616467</v>
      </c>
      <c r="Z837" s="2002">
        <v>42646</v>
      </c>
      <c r="AA837" s="2069" t="s">
        <v>104</v>
      </c>
      <c r="AB837" s="2086"/>
    </row>
    <row r="838" spans="1:28" s="1956" customFormat="1" x14ac:dyDescent="0.2">
      <c r="A838" s="2089">
        <v>2016541</v>
      </c>
      <c r="B838" s="1955"/>
      <c r="C838" s="1955">
        <v>515316</v>
      </c>
      <c r="D838" s="1956" t="s">
        <v>26</v>
      </c>
      <c r="E838" s="1956">
        <v>1</v>
      </c>
      <c r="F838" s="1956">
        <v>8</v>
      </c>
      <c r="G838" s="1956">
        <v>5</v>
      </c>
      <c r="H838" s="1956">
        <v>3</v>
      </c>
      <c r="I838" s="2012">
        <v>1</v>
      </c>
      <c r="J838" s="2012">
        <v>1</v>
      </c>
      <c r="K838" s="2150" t="s">
        <v>1101</v>
      </c>
      <c r="L838" s="1996">
        <v>2161.73</v>
      </c>
      <c r="M838" s="1996">
        <v>2239</v>
      </c>
      <c r="N838" s="1996">
        <f>O838+Q838</f>
        <v>1519.4</v>
      </c>
      <c r="O838" s="1996">
        <v>1122.95</v>
      </c>
      <c r="P838" s="2076">
        <f>IF(N838&lt;=0,"",O838/N838)</f>
        <v>0.73907463472423318</v>
      </c>
      <c r="Q838" s="1996">
        <v>396.45</v>
      </c>
      <c r="R838" s="2076">
        <f>IF(N838&lt;=0,"",Q838/N838)</f>
        <v>0.26092536527576671</v>
      </c>
      <c r="S838" s="2035">
        <f>Q838/$S$1</f>
        <v>15.857999999999999</v>
      </c>
      <c r="T838" s="2036"/>
      <c r="U838" s="1996">
        <f>((1-I838)*O838)+((1-J838)*Q838)</f>
        <v>0</v>
      </c>
      <c r="V838" s="1996">
        <f>L838-W838</f>
        <v>0</v>
      </c>
      <c r="W838" s="1996">
        <f t="shared" si="193"/>
        <v>2161.73</v>
      </c>
      <c r="X838" s="2000">
        <v>2161.73</v>
      </c>
      <c r="Y838" s="2013">
        <v>616468</v>
      </c>
      <c r="Z838" s="2002">
        <v>42646</v>
      </c>
      <c r="AA838" s="2069" t="s">
        <v>104</v>
      </c>
      <c r="AB838" s="2086"/>
    </row>
    <row r="839" spans="1:28" s="1956" customFormat="1" x14ac:dyDescent="0.2">
      <c r="A839" s="2089">
        <v>2016542</v>
      </c>
      <c r="B839" s="1955"/>
      <c r="C839" s="1955" t="s">
        <v>1723</v>
      </c>
      <c r="D839" s="1956" t="s">
        <v>353</v>
      </c>
      <c r="E839" s="1956">
        <v>1</v>
      </c>
      <c r="F839" s="1956">
        <v>1</v>
      </c>
      <c r="G839" s="1956">
        <v>0</v>
      </c>
      <c r="H839" s="1956">
        <v>1</v>
      </c>
      <c r="I839" s="2012">
        <v>1</v>
      </c>
      <c r="J839" s="2012">
        <v>1</v>
      </c>
      <c r="K839" s="2150"/>
      <c r="L839" s="1996">
        <v>627.86</v>
      </c>
      <c r="M839" s="1996"/>
      <c r="N839" s="1996">
        <f t="shared" si="194"/>
        <v>0</v>
      </c>
      <c r="O839" s="1996">
        <v>0</v>
      </c>
      <c r="P839" s="2076" t="str">
        <f t="shared" si="195"/>
        <v/>
      </c>
      <c r="Q839" s="1996">
        <v>0</v>
      </c>
      <c r="R839" s="2076" t="str">
        <f t="shared" si="196"/>
        <v/>
      </c>
      <c r="S839" s="2035">
        <f t="shared" si="197"/>
        <v>0</v>
      </c>
      <c r="T839" s="2036"/>
      <c r="U839" s="1996">
        <f t="shared" si="198"/>
        <v>0</v>
      </c>
      <c r="V839" s="1996">
        <f t="shared" si="199"/>
        <v>0</v>
      </c>
      <c r="W839" s="1996">
        <f t="shared" si="193"/>
        <v>627.86</v>
      </c>
      <c r="X839" s="2000">
        <v>627.86</v>
      </c>
      <c r="Y839" s="2013">
        <v>616539</v>
      </c>
      <c r="Z839" s="2002">
        <v>42660</v>
      </c>
      <c r="AA839" s="2069" t="s">
        <v>104</v>
      </c>
      <c r="AB839" s="2086"/>
    </row>
    <row r="840" spans="1:28" s="1956" customFormat="1" x14ac:dyDescent="0.2">
      <c r="A840" s="2089" t="s">
        <v>1731</v>
      </c>
      <c r="B840" s="1955"/>
      <c r="C840" s="1955" t="s">
        <v>1732</v>
      </c>
      <c r="D840" s="1956" t="s">
        <v>353</v>
      </c>
      <c r="E840" s="1956">
        <v>0</v>
      </c>
      <c r="F840" s="1956">
        <v>0</v>
      </c>
      <c r="G840" s="1956">
        <v>0</v>
      </c>
      <c r="H840" s="1956">
        <v>0</v>
      </c>
      <c r="I840" s="2012">
        <v>1</v>
      </c>
      <c r="J840" s="2012">
        <v>1</v>
      </c>
      <c r="K840" s="2150"/>
      <c r="L840" s="1996">
        <v>210.54</v>
      </c>
      <c r="M840" s="1996"/>
      <c r="N840" s="1996">
        <f t="shared" si="194"/>
        <v>97.77</v>
      </c>
      <c r="O840" s="1996">
        <v>97.77</v>
      </c>
      <c r="P840" s="2076">
        <f t="shared" si="195"/>
        <v>1</v>
      </c>
      <c r="Q840" s="1996">
        <v>0</v>
      </c>
      <c r="R840" s="2076">
        <f t="shared" si="196"/>
        <v>0</v>
      </c>
      <c r="S840" s="2035">
        <f t="shared" si="197"/>
        <v>0</v>
      </c>
      <c r="T840" s="2036"/>
      <c r="U840" s="1996">
        <f t="shared" si="198"/>
        <v>0</v>
      </c>
      <c r="V840" s="1996">
        <f t="shared" si="199"/>
        <v>0</v>
      </c>
      <c r="W840" s="1996">
        <f t="shared" si="193"/>
        <v>210.54</v>
      </c>
      <c r="X840" s="2000">
        <v>210.54</v>
      </c>
      <c r="Y840" s="2013">
        <v>616676</v>
      </c>
      <c r="Z840" s="2002">
        <v>42702</v>
      </c>
      <c r="AA840" s="2069" t="s">
        <v>104</v>
      </c>
      <c r="AB840" s="2086"/>
    </row>
    <row r="841" spans="1:28" s="1956" customFormat="1" x14ac:dyDescent="0.2">
      <c r="A841" s="2089" t="s">
        <v>1740</v>
      </c>
      <c r="B841" s="1955"/>
      <c r="C841" s="1955" t="s">
        <v>1888</v>
      </c>
      <c r="D841" s="1956" t="s">
        <v>26</v>
      </c>
      <c r="E841" s="1956">
        <v>0</v>
      </c>
      <c r="F841" s="1956">
        <v>0</v>
      </c>
      <c r="G841" s="1956">
        <v>0</v>
      </c>
      <c r="H841" s="1956">
        <v>0</v>
      </c>
      <c r="I841" s="2012">
        <v>1</v>
      </c>
      <c r="J841" s="2012">
        <v>1</v>
      </c>
      <c r="K841" s="2150"/>
      <c r="L841" s="1996">
        <v>110.77</v>
      </c>
      <c r="M841" s="1996"/>
      <c r="N841" s="1996">
        <f t="shared" si="194"/>
        <v>28.59</v>
      </c>
      <c r="O841" s="1996">
        <v>3.59</v>
      </c>
      <c r="P841" s="2076">
        <f t="shared" si="195"/>
        <v>0.12556838055264077</v>
      </c>
      <c r="Q841" s="1996">
        <v>25</v>
      </c>
      <c r="R841" s="2076">
        <f t="shared" si="196"/>
        <v>0.87443161944735925</v>
      </c>
      <c r="S841" s="2035">
        <f t="shared" si="197"/>
        <v>1</v>
      </c>
      <c r="T841" s="2036"/>
      <c r="U841" s="1996">
        <f t="shared" si="198"/>
        <v>0</v>
      </c>
      <c r="V841" s="1996">
        <f t="shared" si="199"/>
        <v>0</v>
      </c>
      <c r="W841" s="1996">
        <f t="shared" si="193"/>
        <v>110.77</v>
      </c>
      <c r="X841" s="2000">
        <v>110.77</v>
      </c>
      <c r="Y841" s="2013">
        <v>616491</v>
      </c>
      <c r="Z841" s="2002">
        <v>42660</v>
      </c>
      <c r="AA841" s="2069" t="s">
        <v>104</v>
      </c>
      <c r="AB841" s="2086"/>
    </row>
    <row r="842" spans="1:28" s="1956" customFormat="1" x14ac:dyDescent="0.2">
      <c r="A842" s="2089" t="s">
        <v>1741</v>
      </c>
      <c r="B842" s="1955"/>
      <c r="C842" s="1955" t="s">
        <v>1742</v>
      </c>
      <c r="D842" s="1956" t="s">
        <v>26</v>
      </c>
      <c r="E842" s="1956">
        <v>0</v>
      </c>
      <c r="F842" s="1956">
        <v>0</v>
      </c>
      <c r="G842" s="1956">
        <v>0</v>
      </c>
      <c r="H842" s="1956">
        <v>0</v>
      </c>
      <c r="I842" s="2012">
        <v>1</v>
      </c>
      <c r="J842" s="2012">
        <v>1</v>
      </c>
      <c r="K842" s="2150"/>
      <c r="L842" s="1996">
        <v>140</v>
      </c>
      <c r="M842" s="1996"/>
      <c r="N842" s="1996">
        <f t="shared" si="194"/>
        <v>70</v>
      </c>
      <c r="O842" s="1996">
        <v>45</v>
      </c>
      <c r="P842" s="2076">
        <f t="shared" si="195"/>
        <v>0.6428571428571429</v>
      </c>
      <c r="Q842" s="1996">
        <v>25</v>
      </c>
      <c r="R842" s="2076">
        <f t="shared" si="196"/>
        <v>0.35714285714285715</v>
      </c>
      <c r="S842" s="2035">
        <f t="shared" si="197"/>
        <v>1</v>
      </c>
      <c r="T842" s="2036"/>
      <c r="U842" s="1996">
        <f t="shared" si="198"/>
        <v>0</v>
      </c>
      <c r="V842" s="1996">
        <f t="shared" si="199"/>
        <v>0</v>
      </c>
      <c r="W842" s="1996">
        <f t="shared" si="193"/>
        <v>140</v>
      </c>
      <c r="X842" s="2000">
        <v>140</v>
      </c>
      <c r="Y842" s="2013">
        <v>616491</v>
      </c>
      <c r="Z842" s="2002">
        <v>42660</v>
      </c>
      <c r="AA842" s="2069" t="s">
        <v>104</v>
      </c>
      <c r="AB842" s="2086"/>
    </row>
    <row r="843" spans="1:28" s="1956" customFormat="1" x14ac:dyDescent="0.2">
      <c r="A843" s="2089" t="s">
        <v>1744</v>
      </c>
      <c r="B843" s="1955"/>
      <c r="C843" s="1955" t="s">
        <v>1745</v>
      </c>
      <c r="D843" s="1956" t="s">
        <v>26</v>
      </c>
      <c r="E843" s="1956">
        <v>0</v>
      </c>
      <c r="F843" s="1956">
        <v>0</v>
      </c>
      <c r="G843" s="1956">
        <v>0</v>
      </c>
      <c r="H843" s="1956">
        <v>0</v>
      </c>
      <c r="I843" s="2012">
        <v>1</v>
      </c>
      <c r="J843" s="2012">
        <v>1</v>
      </c>
      <c r="K843" s="2150"/>
      <c r="L843" s="1996">
        <v>54</v>
      </c>
      <c r="M843" s="1996"/>
      <c r="N843" s="1996">
        <f t="shared" si="194"/>
        <v>18</v>
      </c>
      <c r="O843" s="1996">
        <v>18</v>
      </c>
      <c r="P843" s="2076">
        <f t="shared" si="195"/>
        <v>1</v>
      </c>
      <c r="Q843" s="1996">
        <v>0</v>
      </c>
      <c r="R843" s="2076">
        <f t="shared" si="196"/>
        <v>0</v>
      </c>
      <c r="S843" s="2035">
        <f t="shared" si="197"/>
        <v>0</v>
      </c>
      <c r="T843" s="2036"/>
      <c r="U843" s="1996">
        <f t="shared" si="198"/>
        <v>0</v>
      </c>
      <c r="V843" s="1996">
        <f t="shared" si="199"/>
        <v>0</v>
      </c>
      <c r="W843" s="1996">
        <f t="shared" si="193"/>
        <v>54</v>
      </c>
      <c r="X843" s="2000">
        <v>54</v>
      </c>
      <c r="Y843" s="2013">
        <v>616491</v>
      </c>
      <c r="Z843" s="2002">
        <v>42660</v>
      </c>
      <c r="AA843" s="2069" t="s">
        <v>104</v>
      </c>
      <c r="AB843" s="2086"/>
    </row>
    <row r="844" spans="1:28" s="1956" customFormat="1" x14ac:dyDescent="0.2">
      <c r="A844" s="2089">
        <v>2016547</v>
      </c>
      <c r="B844" s="1955"/>
      <c r="C844" s="1955" t="s">
        <v>1366</v>
      </c>
      <c r="D844" s="1956" t="s">
        <v>1364</v>
      </c>
      <c r="E844" s="1956">
        <v>1</v>
      </c>
      <c r="F844" s="1956">
        <v>1</v>
      </c>
      <c r="G844" s="1956">
        <v>1</v>
      </c>
      <c r="H844" s="1956">
        <v>0</v>
      </c>
      <c r="I844" s="2012">
        <v>1</v>
      </c>
      <c r="J844" s="2012">
        <v>1</v>
      </c>
      <c r="K844" s="2150"/>
      <c r="L844" s="1996">
        <v>178.96</v>
      </c>
      <c r="M844" s="1996"/>
      <c r="N844" s="1996">
        <f t="shared" si="194"/>
        <v>99.08</v>
      </c>
      <c r="O844" s="1996">
        <v>65.78</v>
      </c>
      <c r="P844" s="2076">
        <f t="shared" si="195"/>
        <v>0.6639079531691563</v>
      </c>
      <c r="Q844" s="1996">
        <v>33.299999999999997</v>
      </c>
      <c r="R844" s="2076">
        <f t="shared" si="196"/>
        <v>0.33609204683084376</v>
      </c>
      <c r="S844" s="2035">
        <f t="shared" si="197"/>
        <v>1.3319999999999999</v>
      </c>
      <c r="T844" s="2036"/>
      <c r="U844" s="1996">
        <f t="shared" si="198"/>
        <v>0</v>
      </c>
      <c r="V844" s="1996">
        <f t="shared" si="199"/>
        <v>0</v>
      </c>
      <c r="W844" s="1996">
        <f t="shared" si="193"/>
        <v>178.96</v>
      </c>
      <c r="X844" s="2000">
        <v>178.96</v>
      </c>
      <c r="Y844" s="2013">
        <v>616666</v>
      </c>
      <c r="Z844" s="2002">
        <v>42702</v>
      </c>
      <c r="AA844" s="2069" t="s">
        <v>104</v>
      </c>
      <c r="AB844" s="2086"/>
    </row>
    <row r="845" spans="1:28" s="1956" customFormat="1" x14ac:dyDescent="0.2">
      <c r="A845" s="2089">
        <v>2016548</v>
      </c>
      <c r="B845" s="1955"/>
      <c r="C845" s="1955" t="s">
        <v>1747</v>
      </c>
      <c r="D845" s="1956" t="s">
        <v>1364</v>
      </c>
      <c r="E845" s="1956">
        <v>1</v>
      </c>
      <c r="F845" s="1956">
        <v>1</v>
      </c>
      <c r="G845" s="1956">
        <v>1</v>
      </c>
      <c r="H845" s="1956">
        <v>0</v>
      </c>
      <c r="I845" s="2012">
        <v>1</v>
      </c>
      <c r="J845" s="2012">
        <v>1</v>
      </c>
      <c r="K845" s="2150"/>
      <c r="L845" s="1996">
        <v>171.14</v>
      </c>
      <c r="M845" s="1996"/>
      <c r="N845" s="1996">
        <f t="shared" si="194"/>
        <v>95.08</v>
      </c>
      <c r="O845" s="1996">
        <v>61.78</v>
      </c>
      <c r="P845" s="2076">
        <f t="shared" si="195"/>
        <v>0.64976861590239798</v>
      </c>
      <c r="Q845" s="1996">
        <v>33.299999999999997</v>
      </c>
      <c r="R845" s="2076">
        <f t="shared" si="196"/>
        <v>0.35023138409760202</v>
      </c>
      <c r="S845" s="2035">
        <f t="shared" si="197"/>
        <v>1.3319999999999999</v>
      </c>
      <c r="T845" s="2036"/>
      <c r="U845" s="1996">
        <f t="shared" si="198"/>
        <v>0</v>
      </c>
      <c r="V845" s="1996">
        <f t="shared" si="199"/>
        <v>0</v>
      </c>
      <c r="W845" s="1996">
        <f t="shared" si="193"/>
        <v>171.14</v>
      </c>
      <c r="X845" s="2000">
        <v>171.14</v>
      </c>
      <c r="Y845" s="2013">
        <v>616667</v>
      </c>
      <c r="Z845" s="2002">
        <v>42702</v>
      </c>
      <c r="AA845" s="2069" t="s">
        <v>104</v>
      </c>
      <c r="AB845" s="2086"/>
    </row>
    <row r="846" spans="1:28" s="1956" customFormat="1" x14ac:dyDescent="0.2">
      <c r="A846" s="2089" t="s">
        <v>1749</v>
      </c>
      <c r="B846" s="1955"/>
      <c r="C846" s="1955" t="s">
        <v>1750</v>
      </c>
      <c r="D846" s="1956" t="s">
        <v>1751</v>
      </c>
      <c r="E846" s="1956">
        <v>0</v>
      </c>
      <c r="F846" s="1956">
        <v>0</v>
      </c>
      <c r="G846" s="1956">
        <v>0</v>
      </c>
      <c r="H846" s="1956">
        <v>0</v>
      </c>
      <c r="I846" s="2012">
        <v>1</v>
      </c>
      <c r="J846" s="2012">
        <v>1</v>
      </c>
      <c r="K846" s="2150"/>
      <c r="L846" s="1996">
        <v>62.34</v>
      </c>
      <c r="M846" s="1996"/>
      <c r="N846" s="1996">
        <f t="shared" si="194"/>
        <v>23.67</v>
      </c>
      <c r="O846" s="1996">
        <v>23.67</v>
      </c>
      <c r="P846" s="2076">
        <f t="shared" si="195"/>
        <v>1</v>
      </c>
      <c r="Q846" s="1996">
        <v>0</v>
      </c>
      <c r="R846" s="2076">
        <f t="shared" si="196"/>
        <v>0</v>
      </c>
      <c r="S846" s="2035">
        <f t="shared" si="197"/>
        <v>0</v>
      </c>
      <c r="T846" s="2036"/>
      <c r="U846" s="1996">
        <f t="shared" si="198"/>
        <v>0</v>
      </c>
      <c r="V846" s="1996">
        <f t="shared" si="199"/>
        <v>0</v>
      </c>
      <c r="W846" s="1996">
        <f t="shared" si="193"/>
        <v>62.34</v>
      </c>
      <c r="X846" s="2000">
        <v>62.34</v>
      </c>
      <c r="Y846" s="2013">
        <v>616491</v>
      </c>
      <c r="Z846" s="2002">
        <v>42660</v>
      </c>
      <c r="AA846" s="2069" t="s">
        <v>104</v>
      </c>
      <c r="AB846" s="2086"/>
    </row>
    <row r="847" spans="1:28" s="1956" customFormat="1" x14ac:dyDescent="0.2">
      <c r="A847" s="2089">
        <v>2016550</v>
      </c>
      <c r="B847" s="1955"/>
      <c r="C847" s="1955" t="s">
        <v>1144</v>
      </c>
      <c r="D847" s="1956" t="s">
        <v>474</v>
      </c>
      <c r="E847" s="1956">
        <v>1</v>
      </c>
      <c r="F847" s="1956">
        <v>1</v>
      </c>
      <c r="G847" s="1956">
        <v>0</v>
      </c>
      <c r="H847" s="1956">
        <v>1</v>
      </c>
      <c r="I847" s="2012">
        <v>1</v>
      </c>
      <c r="J847" s="2012">
        <v>1</v>
      </c>
      <c r="K847" s="2150"/>
      <c r="L847" s="1996">
        <v>479.75</v>
      </c>
      <c r="M847" s="1996"/>
      <c r="N847" s="1996">
        <f t="shared" si="194"/>
        <v>313.77999999999997</v>
      </c>
      <c r="O847" s="1996">
        <v>235.93</v>
      </c>
      <c r="P847" s="2076">
        <f t="shared" si="195"/>
        <v>0.75189623302951125</v>
      </c>
      <c r="Q847" s="1996">
        <v>77.849999999999994</v>
      </c>
      <c r="R847" s="2076">
        <f t="shared" si="196"/>
        <v>0.24810376697048889</v>
      </c>
      <c r="S847" s="2035">
        <f t="shared" si="197"/>
        <v>3.1139999999999999</v>
      </c>
      <c r="T847" s="2036"/>
      <c r="U847" s="1996">
        <f t="shared" si="198"/>
        <v>0</v>
      </c>
      <c r="V847" s="1996">
        <f t="shared" si="199"/>
        <v>0</v>
      </c>
      <c r="W847" s="1996">
        <f t="shared" si="193"/>
        <v>479.75</v>
      </c>
      <c r="X847" s="2000">
        <v>479.75</v>
      </c>
      <c r="Y847" s="2013">
        <v>616514</v>
      </c>
      <c r="Z847" s="2002">
        <v>42660</v>
      </c>
      <c r="AA847" s="2069" t="s">
        <v>104</v>
      </c>
      <c r="AB847" s="2086"/>
    </row>
    <row r="848" spans="1:28" s="1956" customFormat="1" x14ac:dyDescent="0.2">
      <c r="A848" s="2089" t="s">
        <v>1757</v>
      </c>
      <c r="B848" s="1955"/>
      <c r="C848" s="1955" t="s">
        <v>1754</v>
      </c>
      <c r="D848" s="1956" t="s">
        <v>26</v>
      </c>
      <c r="E848" s="1956">
        <v>0</v>
      </c>
      <c r="F848" s="1956">
        <v>0</v>
      </c>
      <c r="G848" s="1956">
        <v>0</v>
      </c>
      <c r="H848" s="1956">
        <v>0</v>
      </c>
      <c r="I848" s="2012">
        <v>1</v>
      </c>
      <c r="J848" s="2012">
        <v>1</v>
      </c>
      <c r="K848" s="2150"/>
      <c r="L848" s="1996">
        <v>56.86</v>
      </c>
      <c r="M848" s="1996"/>
      <c r="N848" s="1996">
        <f t="shared" si="194"/>
        <v>20.93</v>
      </c>
      <c r="O848" s="1996">
        <v>20.93</v>
      </c>
      <c r="P848" s="2076">
        <f t="shared" si="195"/>
        <v>1</v>
      </c>
      <c r="Q848" s="1996">
        <v>0</v>
      </c>
      <c r="R848" s="2076">
        <f t="shared" si="196"/>
        <v>0</v>
      </c>
      <c r="S848" s="2035">
        <f t="shared" si="197"/>
        <v>0</v>
      </c>
      <c r="T848" s="2036"/>
      <c r="U848" s="1996">
        <f t="shared" si="198"/>
        <v>0</v>
      </c>
      <c r="V848" s="1996">
        <f t="shared" si="199"/>
        <v>0</v>
      </c>
      <c r="W848" s="1996">
        <f t="shared" si="193"/>
        <v>56.86</v>
      </c>
      <c r="X848" s="2000">
        <v>56.86</v>
      </c>
      <c r="Y848" s="2013">
        <v>616612</v>
      </c>
      <c r="Z848" s="2002">
        <v>42688</v>
      </c>
      <c r="AA848" s="2069" t="s">
        <v>104</v>
      </c>
      <c r="AB848" s="2086"/>
    </row>
    <row r="849" spans="1:28" s="1956" customFormat="1" x14ac:dyDescent="0.2">
      <c r="A849" s="2089" t="s">
        <v>1755</v>
      </c>
      <c r="B849" s="1955"/>
      <c r="C849" s="1955" t="s">
        <v>1756</v>
      </c>
      <c r="D849" s="1956" t="s">
        <v>26</v>
      </c>
      <c r="E849" s="1956">
        <v>0</v>
      </c>
      <c r="F849" s="1956">
        <v>0</v>
      </c>
      <c r="G849" s="1956">
        <v>0</v>
      </c>
      <c r="H849" s="1956">
        <v>0</v>
      </c>
      <c r="I849" s="2012">
        <v>1</v>
      </c>
      <c r="J849" s="2012">
        <v>1</v>
      </c>
      <c r="K849" s="2150"/>
      <c r="L849" s="1996">
        <v>36.75</v>
      </c>
      <c r="M849" s="1996"/>
      <c r="N849" s="1996">
        <f t="shared" si="194"/>
        <v>10.88</v>
      </c>
      <c r="O849" s="1996">
        <v>10.88</v>
      </c>
      <c r="P849" s="2076">
        <f t="shared" si="195"/>
        <v>1</v>
      </c>
      <c r="Q849" s="1996">
        <v>0</v>
      </c>
      <c r="R849" s="2076">
        <f t="shared" si="196"/>
        <v>0</v>
      </c>
      <c r="S849" s="2035">
        <f t="shared" si="197"/>
        <v>0</v>
      </c>
      <c r="T849" s="2036"/>
      <c r="U849" s="1996">
        <f t="shared" si="198"/>
        <v>0</v>
      </c>
      <c r="V849" s="1996">
        <f t="shared" si="199"/>
        <v>0</v>
      </c>
      <c r="W849" s="1996">
        <f t="shared" si="193"/>
        <v>36.75</v>
      </c>
      <c r="X849" s="2000">
        <v>36.75</v>
      </c>
      <c r="Y849" s="2013">
        <v>616613</v>
      </c>
      <c r="Z849" s="2002">
        <v>42688</v>
      </c>
      <c r="AA849" s="2069" t="s">
        <v>104</v>
      </c>
      <c r="AB849" s="2086"/>
    </row>
    <row r="850" spans="1:28" s="1956" customFormat="1" x14ac:dyDescent="0.2">
      <c r="A850" s="2089" t="s">
        <v>1762</v>
      </c>
      <c r="B850" s="1955"/>
      <c r="C850" s="1955" t="s">
        <v>1761</v>
      </c>
      <c r="D850" s="1956" t="s">
        <v>353</v>
      </c>
      <c r="E850" s="1956">
        <v>1</v>
      </c>
      <c r="F850" s="1956">
        <v>13</v>
      </c>
      <c r="G850" s="1956">
        <v>0</v>
      </c>
      <c r="H850" s="1956">
        <v>0</v>
      </c>
      <c r="I850" s="2012">
        <v>1</v>
      </c>
      <c r="J850" s="2012">
        <v>1</v>
      </c>
      <c r="K850" s="2150"/>
      <c r="L850" s="1996">
        <v>1418.09</v>
      </c>
      <c r="M850" s="1996"/>
      <c r="N850" s="1996">
        <f t="shared" si="194"/>
        <v>1005.32</v>
      </c>
      <c r="O850" s="1996">
        <v>829.32</v>
      </c>
      <c r="P850" s="2076">
        <f t="shared" si="195"/>
        <v>0.82493136513746868</v>
      </c>
      <c r="Q850" s="1996">
        <v>176</v>
      </c>
      <c r="R850" s="2076">
        <f t="shared" si="196"/>
        <v>0.17506863486253132</v>
      </c>
      <c r="S850" s="2035">
        <f t="shared" si="197"/>
        <v>7.04</v>
      </c>
      <c r="T850" s="2036"/>
      <c r="U850" s="1996">
        <f t="shared" si="198"/>
        <v>0</v>
      </c>
      <c r="V850" s="1996">
        <f t="shared" si="199"/>
        <v>0</v>
      </c>
      <c r="W850" s="1996">
        <f t="shared" si="193"/>
        <v>1418.09</v>
      </c>
      <c r="X850" s="2000">
        <v>1418.09</v>
      </c>
      <c r="Y850" s="2013">
        <v>616582</v>
      </c>
      <c r="Z850" s="2002">
        <v>42676</v>
      </c>
      <c r="AA850" s="2069" t="s">
        <v>104</v>
      </c>
      <c r="AB850" s="2086"/>
    </row>
    <row r="851" spans="1:28" s="1956" customFormat="1" x14ac:dyDescent="0.2">
      <c r="A851" s="2089">
        <v>2016554</v>
      </c>
      <c r="B851" s="1955"/>
      <c r="C851" s="1955" t="s">
        <v>1763</v>
      </c>
      <c r="D851" s="1956" t="s">
        <v>26</v>
      </c>
      <c r="E851" s="1956">
        <v>0</v>
      </c>
      <c r="F851" s="1956">
        <v>0</v>
      </c>
      <c r="G851" s="1956">
        <v>0</v>
      </c>
      <c r="H851" s="1956">
        <v>0</v>
      </c>
      <c r="I851" s="2012">
        <v>1</v>
      </c>
      <c r="J851" s="2012">
        <v>1</v>
      </c>
      <c r="K851" s="2150"/>
      <c r="L851" s="1996">
        <v>52.38</v>
      </c>
      <c r="M851" s="1996"/>
      <c r="N851" s="1996">
        <f t="shared" si="194"/>
        <v>18.690000000000001</v>
      </c>
      <c r="O851" s="1996">
        <v>18.690000000000001</v>
      </c>
      <c r="P851" s="2076">
        <f t="shared" si="195"/>
        <v>1</v>
      </c>
      <c r="Q851" s="1996">
        <v>0</v>
      </c>
      <c r="R851" s="2076">
        <f t="shared" si="196"/>
        <v>0</v>
      </c>
      <c r="S851" s="2035">
        <f t="shared" si="197"/>
        <v>0</v>
      </c>
      <c r="T851" s="2036"/>
      <c r="U851" s="1996">
        <f t="shared" si="198"/>
        <v>0</v>
      </c>
      <c r="V851" s="1996">
        <f t="shared" si="199"/>
        <v>0</v>
      </c>
      <c r="W851" s="1996">
        <f t="shared" si="193"/>
        <v>52.38</v>
      </c>
      <c r="X851" s="2000">
        <v>52.38</v>
      </c>
      <c r="Y851" s="2013">
        <v>616614</v>
      </c>
      <c r="Z851" s="2002">
        <v>42688</v>
      </c>
      <c r="AA851" s="2069" t="s">
        <v>104</v>
      </c>
      <c r="AB851" s="2086"/>
    </row>
    <row r="852" spans="1:28" s="1956" customFormat="1" x14ac:dyDescent="0.2">
      <c r="A852" s="2089" t="s">
        <v>1765</v>
      </c>
      <c r="B852" s="1955"/>
      <c r="C852" s="1955" t="s">
        <v>1764</v>
      </c>
      <c r="D852" s="1956" t="s">
        <v>26</v>
      </c>
      <c r="E852" s="1956">
        <v>0</v>
      </c>
      <c r="F852" s="1956">
        <v>0</v>
      </c>
      <c r="G852" s="1956">
        <v>0</v>
      </c>
      <c r="H852" s="1956">
        <v>0</v>
      </c>
      <c r="I852" s="2012">
        <v>1</v>
      </c>
      <c r="J852" s="2012">
        <v>1</v>
      </c>
      <c r="K852" s="2150"/>
      <c r="L852" s="1996">
        <v>581.41999999999996</v>
      </c>
      <c r="M852" s="1996"/>
      <c r="N852" s="1996">
        <f t="shared" si="194"/>
        <v>289.11</v>
      </c>
      <c r="O852" s="1996">
        <v>289.11</v>
      </c>
      <c r="P852" s="2076">
        <f t="shared" si="195"/>
        <v>1</v>
      </c>
      <c r="Q852" s="1996">
        <v>0</v>
      </c>
      <c r="R852" s="2076">
        <f t="shared" si="196"/>
        <v>0</v>
      </c>
      <c r="S852" s="2035">
        <f t="shared" si="197"/>
        <v>0</v>
      </c>
      <c r="T852" s="2036"/>
      <c r="U852" s="1996">
        <f t="shared" si="198"/>
        <v>0</v>
      </c>
      <c r="V852" s="1996">
        <f t="shared" si="199"/>
        <v>0</v>
      </c>
      <c r="W852" s="1996">
        <f t="shared" si="193"/>
        <v>581.41999999999996</v>
      </c>
      <c r="X852" s="2000">
        <v>581.41999999999996</v>
      </c>
      <c r="Y852" s="2013">
        <v>616491</v>
      </c>
      <c r="Z852" s="2002">
        <v>42660</v>
      </c>
      <c r="AA852" s="2069" t="s">
        <v>104</v>
      </c>
      <c r="AB852" s="2086"/>
    </row>
    <row r="853" spans="1:28" s="1956" customFormat="1" x14ac:dyDescent="0.2">
      <c r="A853" s="2089">
        <v>2016556</v>
      </c>
      <c r="B853" s="1955"/>
      <c r="C853" s="1955">
        <v>607616</v>
      </c>
      <c r="D853" s="1956" t="s">
        <v>26</v>
      </c>
      <c r="E853" s="1956">
        <v>1</v>
      </c>
      <c r="F853" s="1956">
        <v>8</v>
      </c>
      <c r="G853" s="1956">
        <v>5</v>
      </c>
      <c r="H853" s="1956">
        <v>3</v>
      </c>
      <c r="I853" s="2012">
        <v>1</v>
      </c>
      <c r="J853" s="2012">
        <v>1</v>
      </c>
      <c r="K853" s="2150"/>
      <c r="L853" s="1996">
        <v>2421.0500000000002</v>
      </c>
      <c r="M853" s="1996">
        <v>2313.5</v>
      </c>
      <c r="N853" s="1996">
        <f t="shared" si="194"/>
        <v>1556.1299999999999</v>
      </c>
      <c r="O853" s="1996">
        <v>1149.33</v>
      </c>
      <c r="P853" s="2076">
        <f t="shared" si="195"/>
        <v>0.73858225212546513</v>
      </c>
      <c r="Q853" s="1996">
        <v>406.8</v>
      </c>
      <c r="R853" s="2076">
        <f t="shared" si="196"/>
        <v>0.26141774787453492</v>
      </c>
      <c r="S853" s="2035">
        <f t="shared" si="197"/>
        <v>16.272000000000002</v>
      </c>
      <c r="T853" s="2036"/>
      <c r="U853" s="1996">
        <f t="shared" si="198"/>
        <v>0</v>
      </c>
      <c r="V853" s="1996">
        <f t="shared" si="199"/>
        <v>0</v>
      </c>
      <c r="W853" s="1996">
        <f t="shared" si="193"/>
        <v>2421.0500000000002</v>
      </c>
      <c r="X853" s="2000">
        <v>2421.0500000000002</v>
      </c>
      <c r="Y853" s="2013">
        <v>616469</v>
      </c>
      <c r="Z853" s="2002">
        <v>42646</v>
      </c>
      <c r="AA853" s="2069" t="s">
        <v>104</v>
      </c>
      <c r="AB853" s="2086"/>
    </row>
    <row r="854" spans="1:28" s="1956" customFormat="1" x14ac:dyDescent="0.2">
      <c r="A854" s="1958" t="s">
        <v>1774</v>
      </c>
      <c r="B854" s="1955"/>
      <c r="C854" s="1955" t="s">
        <v>1773</v>
      </c>
      <c r="D854" s="1956" t="s">
        <v>1686</v>
      </c>
      <c r="E854" s="1956">
        <v>0</v>
      </c>
      <c r="F854" s="1956">
        <v>2</v>
      </c>
      <c r="G854" s="1956">
        <v>2</v>
      </c>
      <c r="H854" s="1956">
        <v>0</v>
      </c>
      <c r="I854" s="2012">
        <v>1</v>
      </c>
      <c r="J854" s="2012">
        <v>1</v>
      </c>
      <c r="K854" s="2150"/>
      <c r="L854" s="1996">
        <v>0</v>
      </c>
      <c r="M854" s="1996"/>
      <c r="N854" s="1996">
        <f t="shared" si="194"/>
        <v>0</v>
      </c>
      <c r="O854" s="1996">
        <v>0</v>
      </c>
      <c r="P854" s="2076" t="str">
        <f t="shared" si="195"/>
        <v/>
      </c>
      <c r="Q854" s="1996">
        <v>0</v>
      </c>
      <c r="R854" s="2076" t="str">
        <f t="shared" si="196"/>
        <v/>
      </c>
      <c r="S854" s="2035">
        <f t="shared" si="197"/>
        <v>0</v>
      </c>
      <c r="T854" s="2036"/>
      <c r="U854" s="1996">
        <f t="shared" si="198"/>
        <v>0</v>
      </c>
      <c r="V854" s="1996">
        <f t="shared" si="199"/>
        <v>0</v>
      </c>
      <c r="W854" s="1996">
        <f t="shared" si="193"/>
        <v>0</v>
      </c>
      <c r="X854" s="2000"/>
      <c r="Y854" s="2013"/>
      <c r="Z854" s="2002"/>
      <c r="AA854" s="2069"/>
      <c r="AB854" s="2086"/>
    </row>
    <row r="855" spans="1:28" s="1956" customFormat="1" x14ac:dyDescent="0.2">
      <c r="A855" s="2089" t="s">
        <v>1775</v>
      </c>
      <c r="B855" s="1955"/>
      <c r="C855" s="1955" t="s">
        <v>1776</v>
      </c>
      <c r="D855" s="1956" t="s">
        <v>26</v>
      </c>
      <c r="E855" s="1956">
        <v>0</v>
      </c>
      <c r="F855" s="1956">
        <v>0</v>
      </c>
      <c r="G855" s="1956">
        <v>0</v>
      </c>
      <c r="H855" s="1956">
        <v>0</v>
      </c>
      <c r="I855" s="2012">
        <v>1</v>
      </c>
      <c r="J855" s="2012">
        <v>1</v>
      </c>
      <c r="K855" s="2150"/>
      <c r="L855" s="1996">
        <v>119.4</v>
      </c>
      <c r="M855" s="1996"/>
      <c r="N855" s="1996">
        <f t="shared" si="194"/>
        <v>59.7</v>
      </c>
      <c r="O855" s="1996">
        <v>34.700000000000003</v>
      </c>
      <c r="P855" s="2076">
        <f t="shared" si="195"/>
        <v>0.58123953098827474</v>
      </c>
      <c r="Q855" s="1996">
        <v>25</v>
      </c>
      <c r="R855" s="2076">
        <f t="shared" si="196"/>
        <v>0.41876046901172526</v>
      </c>
      <c r="S855" s="2035">
        <f t="shared" si="197"/>
        <v>1</v>
      </c>
      <c r="T855" s="2036"/>
      <c r="U855" s="1996">
        <f t="shared" si="198"/>
        <v>0</v>
      </c>
      <c r="V855" s="1996">
        <f t="shared" si="199"/>
        <v>0</v>
      </c>
      <c r="W855" s="1996">
        <f t="shared" si="193"/>
        <v>119.4</v>
      </c>
      <c r="X855" s="2000">
        <v>119.4</v>
      </c>
      <c r="Y855" s="2013">
        <v>616491</v>
      </c>
      <c r="Z855" s="2002">
        <v>42660</v>
      </c>
      <c r="AA855" s="2069" t="s">
        <v>104</v>
      </c>
      <c r="AB855" s="2086"/>
    </row>
    <row r="856" spans="1:28" s="1956" customFormat="1" x14ac:dyDescent="0.2">
      <c r="A856" s="2089" t="s">
        <v>1882</v>
      </c>
      <c r="B856" s="1955"/>
      <c r="C856" s="1955">
        <v>522816</v>
      </c>
      <c r="D856" s="1956" t="s">
        <v>26</v>
      </c>
      <c r="E856" s="1956">
        <v>1</v>
      </c>
      <c r="F856" s="1956">
        <v>8</v>
      </c>
      <c r="G856" s="1956">
        <v>5</v>
      </c>
      <c r="H856" s="1956">
        <v>2</v>
      </c>
      <c r="I856" s="2012">
        <v>1</v>
      </c>
      <c r="J856" s="2012">
        <v>1</v>
      </c>
      <c r="K856" s="2150" t="s">
        <v>1101</v>
      </c>
      <c r="L856" s="1996">
        <v>5256.98</v>
      </c>
      <c r="M856" s="1996">
        <v>5405</v>
      </c>
      <c r="N856" s="1996">
        <v>3647.1</v>
      </c>
      <c r="O856" s="1996">
        <v>3018.45</v>
      </c>
      <c r="P856" s="2076">
        <v>0.82763017191741384</v>
      </c>
      <c r="Q856" s="1996">
        <v>628.65</v>
      </c>
      <c r="R856" s="2076">
        <v>0.17236982808258616</v>
      </c>
      <c r="S856" s="2035">
        <v>25.146000000000001</v>
      </c>
      <c r="T856" s="2036"/>
      <c r="U856" s="1996">
        <f t="shared" si="198"/>
        <v>0</v>
      </c>
      <c r="V856" s="1996">
        <f t="shared" si="199"/>
        <v>0</v>
      </c>
      <c r="W856" s="1996">
        <f t="shared" si="193"/>
        <v>5256.98</v>
      </c>
      <c r="X856" s="2000">
        <v>5256.98</v>
      </c>
      <c r="Y856" s="2013">
        <v>616470</v>
      </c>
      <c r="Z856" s="2002">
        <v>42646</v>
      </c>
      <c r="AA856" s="2069" t="s">
        <v>104</v>
      </c>
      <c r="AB856" s="2086"/>
    </row>
    <row r="857" spans="1:28" s="1956" customFormat="1" x14ac:dyDescent="0.2">
      <c r="A857" s="2089" t="s">
        <v>1779</v>
      </c>
      <c r="B857" s="1955"/>
      <c r="C857" s="1955">
        <v>596216</v>
      </c>
      <c r="D857" s="1956" t="s">
        <v>26</v>
      </c>
      <c r="E857" s="1956">
        <v>1</v>
      </c>
      <c r="F857" s="1956">
        <v>8</v>
      </c>
      <c r="G857" s="1956">
        <v>5</v>
      </c>
      <c r="H857" s="1956">
        <v>2</v>
      </c>
      <c r="I857" s="2012">
        <v>1</v>
      </c>
      <c r="J857" s="2012">
        <v>1</v>
      </c>
      <c r="K857" s="2150" t="s">
        <v>1101</v>
      </c>
      <c r="L857" s="1996">
        <v>5531</v>
      </c>
      <c r="M857" s="1996">
        <v>5405</v>
      </c>
      <c r="N857" s="1996">
        <f>O857+Q857</f>
        <v>3647.1</v>
      </c>
      <c r="O857" s="1996">
        <v>3045.45</v>
      </c>
      <c r="P857" s="2076">
        <f>IF(N857&lt;=0,"",O857/N857)</f>
        <v>0.83503331414000159</v>
      </c>
      <c r="Q857" s="1996">
        <v>601.65</v>
      </c>
      <c r="R857" s="2076">
        <f>IF(N857&lt;=0,"",Q857/N857)</f>
        <v>0.16496668585999835</v>
      </c>
      <c r="S857" s="2035">
        <f>Q857/$S$1</f>
        <v>24.065999999999999</v>
      </c>
      <c r="T857" s="2036"/>
      <c r="U857" s="1996">
        <f t="shared" si="198"/>
        <v>0</v>
      </c>
      <c r="V857" s="1996">
        <f t="shared" si="199"/>
        <v>0</v>
      </c>
      <c r="W857" s="1996">
        <f t="shared" si="193"/>
        <v>5531</v>
      </c>
      <c r="X857" s="2000">
        <v>5531</v>
      </c>
      <c r="Y857" s="2013">
        <v>616471</v>
      </c>
      <c r="Z857" s="2002">
        <v>42646</v>
      </c>
      <c r="AA857" s="2069" t="s">
        <v>104</v>
      </c>
      <c r="AB857" s="2086"/>
    </row>
    <row r="858" spans="1:28" s="1956" customFormat="1" x14ac:dyDescent="0.2">
      <c r="A858" s="2089">
        <v>2016561</v>
      </c>
      <c r="B858" s="1955"/>
      <c r="C858" s="1955" t="s">
        <v>1780</v>
      </c>
      <c r="D858" s="1956" t="s">
        <v>26</v>
      </c>
      <c r="E858" s="1956">
        <v>10</v>
      </c>
      <c r="F858" s="1956">
        <f>E858*8</f>
        <v>80</v>
      </c>
      <c r="G858" s="1956">
        <f>E858*5</f>
        <v>50</v>
      </c>
      <c r="H858" s="1956">
        <f>E858*3</f>
        <v>30</v>
      </c>
      <c r="I858" s="2012">
        <v>1</v>
      </c>
      <c r="J858" s="2012">
        <v>1</v>
      </c>
      <c r="K858" s="2150" t="s">
        <v>1101</v>
      </c>
      <c r="L858" s="1996">
        <v>21955.5</v>
      </c>
      <c r="M858" s="1996">
        <v>22010</v>
      </c>
      <c r="N858" s="1996">
        <f t="shared" si="194"/>
        <v>14871.46</v>
      </c>
      <c r="O858" s="1996">
        <v>10902.46</v>
      </c>
      <c r="P858" s="2076">
        <f t="shared" si="195"/>
        <v>0.73311295595724968</v>
      </c>
      <c r="Q858" s="1996">
        <v>3969</v>
      </c>
      <c r="R858" s="2076">
        <f t="shared" si="196"/>
        <v>0.26688704404275038</v>
      </c>
      <c r="S858" s="2035">
        <f t="shared" si="197"/>
        <v>158.76</v>
      </c>
      <c r="T858" s="2036"/>
      <c r="U858" s="1996">
        <f t="shared" si="198"/>
        <v>0</v>
      </c>
      <c r="V858" s="1996">
        <f t="shared" si="199"/>
        <v>0</v>
      </c>
      <c r="W858" s="1996">
        <f t="shared" si="193"/>
        <v>21955.5</v>
      </c>
      <c r="X858" s="2000">
        <v>21955.5</v>
      </c>
      <c r="Y858" s="2013">
        <v>616472</v>
      </c>
      <c r="Z858" s="2002">
        <v>42646</v>
      </c>
      <c r="AA858" s="2069" t="s">
        <v>104</v>
      </c>
      <c r="AB858" s="2086"/>
    </row>
    <row r="859" spans="1:28" s="1956" customFormat="1" x14ac:dyDescent="0.2">
      <c r="A859" s="2089">
        <v>2016562</v>
      </c>
      <c r="B859" s="1955"/>
      <c r="C859" s="2181" t="s">
        <v>1783</v>
      </c>
      <c r="D859" s="1956" t="s">
        <v>353</v>
      </c>
      <c r="E859" s="1956">
        <v>1</v>
      </c>
      <c r="F859" s="1956">
        <v>1</v>
      </c>
      <c r="G859" s="1956">
        <v>0</v>
      </c>
      <c r="H859" s="1956">
        <v>0</v>
      </c>
      <c r="I859" s="2012">
        <v>1</v>
      </c>
      <c r="J859" s="2012">
        <v>1</v>
      </c>
      <c r="K859" s="2150"/>
      <c r="L859" s="1996">
        <v>80.7</v>
      </c>
      <c r="M859" s="1996"/>
      <c r="N859" s="1996">
        <f t="shared" si="194"/>
        <v>50</v>
      </c>
      <c r="O859" s="1996">
        <v>25</v>
      </c>
      <c r="P859" s="2076">
        <f t="shared" si="195"/>
        <v>0.5</v>
      </c>
      <c r="Q859" s="1996">
        <v>25</v>
      </c>
      <c r="R859" s="2076">
        <f t="shared" si="196"/>
        <v>0.5</v>
      </c>
      <c r="S859" s="2035">
        <f t="shared" si="197"/>
        <v>1</v>
      </c>
      <c r="T859" s="2036"/>
      <c r="U859" s="1996">
        <f t="shared" si="198"/>
        <v>0</v>
      </c>
      <c r="V859" s="1996">
        <f t="shared" si="199"/>
        <v>0</v>
      </c>
      <c r="W859" s="1996">
        <f t="shared" si="193"/>
        <v>80.7</v>
      </c>
      <c r="X859" s="2000">
        <v>80.7</v>
      </c>
      <c r="Y859" s="2013">
        <v>616526</v>
      </c>
      <c r="Z859" s="2002">
        <v>42660</v>
      </c>
      <c r="AA859" s="2069" t="s">
        <v>104</v>
      </c>
      <c r="AB859" s="2086"/>
    </row>
    <row r="860" spans="1:28" s="1956" customFormat="1" x14ac:dyDescent="0.2">
      <c r="A860" s="2089">
        <v>2016564</v>
      </c>
      <c r="B860" s="1955"/>
      <c r="C860" s="1955" t="s">
        <v>1786</v>
      </c>
      <c r="D860" s="1956" t="s">
        <v>318</v>
      </c>
      <c r="E860" s="1956">
        <v>1</v>
      </c>
      <c r="F860" s="1956">
        <v>1</v>
      </c>
      <c r="G860" s="1956">
        <v>1</v>
      </c>
      <c r="H860" s="1956">
        <v>0</v>
      </c>
      <c r="I860" s="2012">
        <v>1</v>
      </c>
      <c r="J860" s="2012">
        <v>1</v>
      </c>
      <c r="K860" s="2150"/>
      <c r="L860" s="1996">
        <v>190</v>
      </c>
      <c r="M860" s="1996"/>
      <c r="N860" s="1996">
        <f t="shared" si="194"/>
        <v>109.2</v>
      </c>
      <c r="O860" s="1996">
        <v>75</v>
      </c>
      <c r="P860" s="2076">
        <f t="shared" si="195"/>
        <v>0.68681318681318682</v>
      </c>
      <c r="Q860" s="1996">
        <v>34.200000000000003</v>
      </c>
      <c r="R860" s="2076">
        <f t="shared" si="196"/>
        <v>0.31318681318681318</v>
      </c>
      <c r="S860" s="2035">
        <f t="shared" si="197"/>
        <v>1.3680000000000001</v>
      </c>
      <c r="T860" s="2036"/>
      <c r="U860" s="1996">
        <f t="shared" si="198"/>
        <v>0</v>
      </c>
      <c r="V860" s="1996">
        <f t="shared" si="199"/>
        <v>-40.78</v>
      </c>
      <c r="W860" s="1996">
        <f t="shared" si="193"/>
        <v>230.78</v>
      </c>
      <c r="X860" s="2000">
        <v>230.78</v>
      </c>
      <c r="Y860" s="2013">
        <v>616722</v>
      </c>
      <c r="Z860" s="2002">
        <v>42711</v>
      </c>
      <c r="AA860" s="2069" t="s">
        <v>104</v>
      </c>
      <c r="AB860" s="2086"/>
    </row>
    <row r="861" spans="1:28" s="1956" customFormat="1" x14ac:dyDescent="0.2">
      <c r="A861" s="2089" t="s">
        <v>1788</v>
      </c>
      <c r="B861" s="1955"/>
      <c r="C861" s="1955" t="s">
        <v>1789</v>
      </c>
      <c r="D861" s="1956" t="s">
        <v>353</v>
      </c>
      <c r="E861" s="1956">
        <v>0</v>
      </c>
      <c r="F861" s="1956">
        <v>0</v>
      </c>
      <c r="G861" s="1956">
        <v>0</v>
      </c>
      <c r="H861" s="1956">
        <v>0</v>
      </c>
      <c r="I861" s="2012">
        <v>1</v>
      </c>
      <c r="J861" s="2012">
        <v>1</v>
      </c>
      <c r="K861" s="2150"/>
      <c r="L861" s="1996">
        <v>58</v>
      </c>
      <c r="M861" s="1996"/>
      <c r="N861" s="1996">
        <f t="shared" si="194"/>
        <v>37.5</v>
      </c>
      <c r="O861" s="1996">
        <v>12.5</v>
      </c>
      <c r="P861" s="2076">
        <f t="shared" si="195"/>
        <v>0.33333333333333331</v>
      </c>
      <c r="Q861" s="1996">
        <v>25</v>
      </c>
      <c r="R861" s="2076">
        <f t="shared" si="196"/>
        <v>0.66666666666666663</v>
      </c>
      <c r="S861" s="2035">
        <f t="shared" si="197"/>
        <v>1</v>
      </c>
      <c r="T861" s="2036"/>
      <c r="U861" s="1996">
        <f t="shared" si="198"/>
        <v>0</v>
      </c>
      <c r="V861" s="1996">
        <f t="shared" si="199"/>
        <v>0</v>
      </c>
      <c r="W861" s="1996">
        <f t="shared" si="193"/>
        <v>58</v>
      </c>
      <c r="X861" s="2000">
        <v>58</v>
      </c>
      <c r="Y861" s="2013">
        <v>616530</v>
      </c>
      <c r="Z861" s="2002">
        <v>42660</v>
      </c>
      <c r="AA861" s="2069" t="s">
        <v>104</v>
      </c>
      <c r="AB861" s="2086"/>
    </row>
    <row r="862" spans="1:28" s="1956" customFormat="1" x14ac:dyDescent="0.2">
      <c r="A862" s="2089" t="s">
        <v>1790</v>
      </c>
      <c r="B862" s="1955"/>
      <c r="C862" s="1955" t="s">
        <v>1791</v>
      </c>
      <c r="D862" s="1956" t="s">
        <v>26</v>
      </c>
      <c r="E862" s="1956">
        <v>0</v>
      </c>
      <c r="F862" s="1956">
        <v>0</v>
      </c>
      <c r="G862" s="1956">
        <v>0</v>
      </c>
      <c r="H862" s="1956">
        <v>0</v>
      </c>
      <c r="I862" s="2012">
        <v>1</v>
      </c>
      <c r="J862" s="2012">
        <v>1</v>
      </c>
      <c r="K862" s="2150"/>
      <c r="L862" s="1996">
        <v>75</v>
      </c>
      <c r="M862" s="1996"/>
      <c r="N862" s="1996">
        <f t="shared" si="194"/>
        <v>50</v>
      </c>
      <c r="O862" s="1996">
        <v>50</v>
      </c>
      <c r="P862" s="2076">
        <f t="shared" si="195"/>
        <v>1</v>
      </c>
      <c r="Q862" s="1996">
        <v>0</v>
      </c>
      <c r="R862" s="2076">
        <f t="shared" si="196"/>
        <v>0</v>
      </c>
      <c r="S862" s="2035">
        <f t="shared" si="197"/>
        <v>0</v>
      </c>
      <c r="T862" s="2036"/>
      <c r="U862" s="1996">
        <f t="shared" si="198"/>
        <v>0</v>
      </c>
      <c r="V862" s="1996">
        <f t="shared" si="199"/>
        <v>0</v>
      </c>
      <c r="W862" s="1996">
        <f t="shared" si="193"/>
        <v>75</v>
      </c>
      <c r="X862" s="2000">
        <v>75</v>
      </c>
      <c r="Y862" s="2013">
        <v>616491</v>
      </c>
      <c r="Z862" s="2002">
        <v>42660</v>
      </c>
      <c r="AA862" s="2069" t="s">
        <v>104</v>
      </c>
      <c r="AB862" s="2086"/>
    </row>
    <row r="863" spans="1:28" s="1956" customFormat="1" x14ac:dyDescent="0.2">
      <c r="A863" s="2089">
        <v>2016567</v>
      </c>
      <c r="B863" s="1955"/>
      <c r="C863" s="1955">
        <v>547616</v>
      </c>
      <c r="D863" s="1956" t="s">
        <v>26</v>
      </c>
      <c r="E863" s="1956">
        <v>1</v>
      </c>
      <c r="F863" s="1956">
        <v>9</v>
      </c>
      <c r="G863" s="1956">
        <v>5</v>
      </c>
      <c r="H863" s="1956">
        <v>3</v>
      </c>
      <c r="I863" s="2012">
        <v>1</v>
      </c>
      <c r="J863" s="2012">
        <v>1</v>
      </c>
      <c r="K863" s="2150" t="s">
        <v>1101</v>
      </c>
      <c r="L863" s="1996">
        <v>2690.63</v>
      </c>
      <c r="M863" s="1996">
        <v>2784</v>
      </c>
      <c r="N863" s="1996">
        <f t="shared" si="194"/>
        <v>1858.7399999999998</v>
      </c>
      <c r="O863" s="1996">
        <v>1416.84</v>
      </c>
      <c r="P863" s="2076">
        <f t="shared" si="195"/>
        <v>0.76225830401239558</v>
      </c>
      <c r="Q863" s="1996">
        <v>441.9</v>
      </c>
      <c r="R863" s="2076">
        <f t="shared" si="196"/>
        <v>0.23774169598760453</v>
      </c>
      <c r="S863" s="2035">
        <f t="shared" si="197"/>
        <v>17.675999999999998</v>
      </c>
      <c r="T863" s="2036"/>
      <c r="U863" s="1996">
        <f t="shared" si="198"/>
        <v>0</v>
      </c>
      <c r="V863" s="1996">
        <f t="shared" si="199"/>
        <v>0</v>
      </c>
      <c r="W863" s="1996">
        <f t="shared" si="193"/>
        <v>2690.63</v>
      </c>
      <c r="X863" s="2000">
        <v>2690.63</v>
      </c>
      <c r="Y863" s="2013">
        <v>616498</v>
      </c>
      <c r="Z863" s="2002">
        <v>42660</v>
      </c>
      <c r="AA863" s="2069" t="s">
        <v>104</v>
      </c>
      <c r="AB863" s="2086"/>
    </row>
    <row r="864" spans="1:28" s="1956" customFormat="1" x14ac:dyDescent="0.2">
      <c r="A864" s="2089" t="s">
        <v>1792</v>
      </c>
      <c r="B864" s="1955"/>
      <c r="C864" s="1955" t="s">
        <v>1793</v>
      </c>
      <c r="D864" s="1956" t="s">
        <v>26</v>
      </c>
      <c r="E864" s="1956">
        <v>1</v>
      </c>
      <c r="F864" s="1956">
        <v>11</v>
      </c>
      <c r="G864" s="1956">
        <v>4</v>
      </c>
      <c r="H864" s="1956">
        <v>12</v>
      </c>
      <c r="I864" s="2012">
        <v>1</v>
      </c>
      <c r="J864" s="2012">
        <v>1</v>
      </c>
      <c r="K864" s="2150"/>
      <c r="L864" s="1996">
        <v>10578.33</v>
      </c>
      <c r="M864" s="1996"/>
      <c r="N864" s="1996">
        <f>O864+Q864</f>
        <v>6531.3</v>
      </c>
      <c r="O864" s="1996">
        <v>5216.3</v>
      </c>
      <c r="P864" s="2076">
        <f>IF(N864&lt;=0,"",O864/N864)</f>
        <v>0.79866182842619382</v>
      </c>
      <c r="Q864" s="1996">
        <v>1315</v>
      </c>
      <c r="R864" s="2076">
        <f>IF(N864&lt;=0,"",Q864/N864)</f>
        <v>0.20133817157380612</v>
      </c>
      <c r="S864" s="2035">
        <f>Q864/$S$1</f>
        <v>52.6</v>
      </c>
      <c r="T864" s="2036"/>
      <c r="U864" s="1996">
        <f t="shared" si="198"/>
        <v>0</v>
      </c>
      <c r="V864" s="1996">
        <f t="shared" si="199"/>
        <v>0</v>
      </c>
      <c r="W864" s="1996">
        <f t="shared" si="193"/>
        <v>10578.33</v>
      </c>
      <c r="X864" s="2000">
        <v>10578.33</v>
      </c>
      <c r="Y864" s="2013">
        <v>616499</v>
      </c>
      <c r="Z864" s="2002">
        <v>42660</v>
      </c>
      <c r="AA864" s="2069" t="s">
        <v>104</v>
      </c>
      <c r="AB864" s="2086"/>
    </row>
    <row r="865" spans="1:28" s="1956" customFormat="1" x14ac:dyDescent="0.2">
      <c r="A865" s="2089">
        <v>2016569</v>
      </c>
      <c r="B865" s="1955"/>
      <c r="C865" s="1955">
        <v>608116</v>
      </c>
      <c r="D865" s="1956" t="s">
        <v>26</v>
      </c>
      <c r="E865" s="1956">
        <v>1</v>
      </c>
      <c r="F865" s="1956">
        <v>8</v>
      </c>
      <c r="G865" s="1956">
        <v>5</v>
      </c>
      <c r="H865" s="1956">
        <v>3</v>
      </c>
      <c r="I865" s="2012">
        <v>1</v>
      </c>
      <c r="J865" s="2012">
        <v>1</v>
      </c>
      <c r="K865" s="2150" t="s">
        <v>1101</v>
      </c>
      <c r="L865" s="1996">
        <v>2180.9699999999998</v>
      </c>
      <c r="M865" s="1996">
        <v>2228.39</v>
      </c>
      <c r="N865" s="1996">
        <f t="shared" si="194"/>
        <v>1511.34</v>
      </c>
      <c r="O865" s="1996">
        <v>1118.04</v>
      </c>
      <c r="P865" s="2076">
        <f t="shared" si="195"/>
        <v>0.73976735876771604</v>
      </c>
      <c r="Q865" s="1996">
        <v>393.3</v>
      </c>
      <c r="R865" s="2076">
        <f t="shared" si="196"/>
        <v>0.26023264123228396</v>
      </c>
      <c r="S865" s="2035">
        <f t="shared" si="197"/>
        <v>15.732000000000001</v>
      </c>
      <c r="T865" s="2036"/>
      <c r="U865" s="1996">
        <f t="shared" si="198"/>
        <v>0</v>
      </c>
      <c r="V865" s="1996">
        <f t="shared" si="199"/>
        <v>0</v>
      </c>
      <c r="W865" s="1996">
        <f t="shared" si="193"/>
        <v>2180.9699999999998</v>
      </c>
      <c r="X865" s="2000">
        <v>2180.9699999999998</v>
      </c>
      <c r="Y865" s="2013">
        <v>616500</v>
      </c>
      <c r="Z865" s="2002">
        <v>42660</v>
      </c>
      <c r="AA865" s="2069" t="s">
        <v>104</v>
      </c>
      <c r="AB865" s="2086"/>
    </row>
    <row r="866" spans="1:28" s="1956" customFormat="1" x14ac:dyDescent="0.2">
      <c r="A866" s="2089">
        <v>2016570</v>
      </c>
      <c r="B866" s="1955"/>
      <c r="C866" s="1955">
        <v>602616</v>
      </c>
      <c r="D866" s="1956" t="s">
        <v>26</v>
      </c>
      <c r="E866" s="1956">
        <v>1</v>
      </c>
      <c r="F866" s="1956">
        <v>11</v>
      </c>
      <c r="G866" s="1956">
        <v>6</v>
      </c>
      <c r="H866" s="1956">
        <v>2</v>
      </c>
      <c r="I866" s="2012">
        <v>1</v>
      </c>
      <c r="J866" s="2012">
        <v>1</v>
      </c>
      <c r="K866" s="2150" t="s">
        <v>1101</v>
      </c>
      <c r="L866" s="1996">
        <v>2847.25</v>
      </c>
      <c r="M866" s="1996">
        <v>2831</v>
      </c>
      <c r="N866" s="1996">
        <f t="shared" si="194"/>
        <v>1946.7199999999998</v>
      </c>
      <c r="O866" s="1996">
        <v>1526.87</v>
      </c>
      <c r="P866" s="2076">
        <f t="shared" si="195"/>
        <v>0.78432953891674206</v>
      </c>
      <c r="Q866" s="1996">
        <v>419.85</v>
      </c>
      <c r="R866" s="2076">
        <f t="shared" si="196"/>
        <v>0.21567046108325802</v>
      </c>
      <c r="S866" s="2035">
        <f t="shared" si="197"/>
        <v>16.794</v>
      </c>
      <c r="T866" s="2036"/>
      <c r="U866" s="1996">
        <f t="shared" si="198"/>
        <v>0</v>
      </c>
      <c r="V866" s="1996">
        <f t="shared" si="199"/>
        <v>0</v>
      </c>
      <c r="W866" s="1996">
        <f t="shared" si="193"/>
        <v>2847.25</v>
      </c>
      <c r="X866" s="2000">
        <v>2847.25</v>
      </c>
      <c r="Y866" s="2013">
        <v>616501</v>
      </c>
      <c r="Z866" s="2002">
        <v>42660</v>
      </c>
      <c r="AA866" s="2069" t="s">
        <v>104</v>
      </c>
      <c r="AB866" s="2086"/>
    </row>
    <row r="867" spans="1:28" s="1956" customFormat="1" x14ac:dyDescent="0.2">
      <c r="A867" s="2089">
        <v>2016571</v>
      </c>
      <c r="B867" s="1955"/>
      <c r="C867" s="1955" t="s">
        <v>1796</v>
      </c>
      <c r="D867" s="1956" t="s">
        <v>26</v>
      </c>
      <c r="E867" s="1956">
        <v>3</v>
      </c>
      <c r="F867" s="1956">
        <v>33</v>
      </c>
      <c r="G867" s="1956">
        <v>18</v>
      </c>
      <c r="H867" s="1956">
        <v>6</v>
      </c>
      <c r="I867" s="2012">
        <v>1</v>
      </c>
      <c r="J867" s="2012">
        <v>1</v>
      </c>
      <c r="K867" s="2150" t="s">
        <v>1101</v>
      </c>
      <c r="L867" s="1996">
        <v>8541.76</v>
      </c>
      <c r="M867" s="1996">
        <v>8493</v>
      </c>
      <c r="N867" s="1996">
        <f t="shared" si="194"/>
        <v>5840.16</v>
      </c>
      <c r="O867" s="1996">
        <v>4580.6099999999997</v>
      </c>
      <c r="P867" s="2076">
        <f t="shared" si="195"/>
        <v>0.78432953891674195</v>
      </c>
      <c r="Q867" s="1996">
        <v>1259.55</v>
      </c>
      <c r="R867" s="2076">
        <f t="shared" si="196"/>
        <v>0.21567046108325799</v>
      </c>
      <c r="S867" s="2035">
        <f t="shared" si="197"/>
        <v>50.381999999999998</v>
      </c>
      <c r="T867" s="2036"/>
      <c r="U867" s="1996">
        <f t="shared" si="198"/>
        <v>0</v>
      </c>
      <c r="V867" s="1996">
        <f t="shared" si="199"/>
        <v>0</v>
      </c>
      <c r="W867" s="1996">
        <f t="shared" si="193"/>
        <v>8541.76</v>
      </c>
      <c r="X867" s="2000">
        <v>8541.76</v>
      </c>
      <c r="Y867" s="2013">
        <v>616502</v>
      </c>
      <c r="Z867" s="2002">
        <v>42660</v>
      </c>
      <c r="AA867" s="2069" t="s">
        <v>104</v>
      </c>
      <c r="AB867" s="2086"/>
    </row>
    <row r="868" spans="1:28" s="1956" customFormat="1" x14ac:dyDescent="0.2">
      <c r="A868" s="2089">
        <v>2016572</v>
      </c>
      <c r="B868" s="1955"/>
      <c r="C868" s="1955">
        <v>595516</v>
      </c>
      <c r="D868" s="1956" t="s">
        <v>26</v>
      </c>
      <c r="E868" s="1956">
        <v>1</v>
      </c>
      <c r="F868" s="1956">
        <v>6</v>
      </c>
      <c r="G868" s="1956">
        <v>5</v>
      </c>
      <c r="H868" s="1956">
        <v>2</v>
      </c>
      <c r="I868" s="2012">
        <v>1</v>
      </c>
      <c r="J868" s="2012">
        <v>1</v>
      </c>
      <c r="K868" s="2150" t="s">
        <v>1101</v>
      </c>
      <c r="L868" s="1996">
        <v>1676.9</v>
      </c>
      <c r="M868" s="1996">
        <v>1751.45</v>
      </c>
      <c r="N868" s="1996">
        <f t="shared" si="194"/>
        <v>1178.8</v>
      </c>
      <c r="O868" s="1996">
        <v>871.9</v>
      </c>
      <c r="P868" s="2076">
        <f t="shared" si="195"/>
        <v>0.73965049202578892</v>
      </c>
      <c r="Q868" s="1996">
        <v>306.89999999999998</v>
      </c>
      <c r="R868" s="2076">
        <f t="shared" si="196"/>
        <v>0.26034950797421103</v>
      </c>
      <c r="S868" s="2035">
        <f t="shared" si="197"/>
        <v>12.276</v>
      </c>
      <c r="T868" s="2036"/>
      <c r="U868" s="1996">
        <f t="shared" si="198"/>
        <v>0</v>
      </c>
      <c r="V868" s="1996">
        <f t="shared" si="199"/>
        <v>0</v>
      </c>
      <c r="W868" s="1996">
        <f t="shared" si="193"/>
        <v>1676.9</v>
      </c>
      <c r="X868" s="2000">
        <v>1676.9</v>
      </c>
      <c r="Y868" s="2013">
        <v>616503</v>
      </c>
      <c r="Z868" s="2002">
        <v>42660</v>
      </c>
      <c r="AA868" s="2069" t="s">
        <v>104</v>
      </c>
      <c r="AB868" s="2086"/>
    </row>
    <row r="869" spans="1:28" s="1956" customFormat="1" x14ac:dyDescent="0.2">
      <c r="A869" s="2089">
        <v>2016573</v>
      </c>
      <c r="B869" s="1955"/>
      <c r="C869" s="1955" t="s">
        <v>1797</v>
      </c>
      <c r="D869" s="1956" t="s">
        <v>26</v>
      </c>
      <c r="E869" s="1956">
        <v>2</v>
      </c>
      <c r="F869" s="1956">
        <v>12</v>
      </c>
      <c r="G869" s="1956">
        <v>10</v>
      </c>
      <c r="H869" s="1956">
        <v>4</v>
      </c>
      <c r="I869" s="2012">
        <v>1</v>
      </c>
      <c r="J869" s="2012">
        <v>1</v>
      </c>
      <c r="K869" s="2150" t="s">
        <v>1101</v>
      </c>
      <c r="L869" s="1996">
        <v>3353.8</v>
      </c>
      <c r="M869" s="1996">
        <v>3502.9</v>
      </c>
      <c r="N869" s="1996">
        <f t="shared" si="194"/>
        <v>2357.6</v>
      </c>
      <c r="O869" s="1996">
        <v>1743.8</v>
      </c>
      <c r="P869" s="2076">
        <f t="shared" si="195"/>
        <v>0.73965049202578892</v>
      </c>
      <c r="Q869" s="1996">
        <v>613.79999999999995</v>
      </c>
      <c r="R869" s="2076">
        <f t="shared" si="196"/>
        <v>0.26034950797421103</v>
      </c>
      <c r="S869" s="2035">
        <f t="shared" si="197"/>
        <v>24.552</v>
      </c>
      <c r="T869" s="2036"/>
      <c r="U869" s="1996">
        <f t="shared" si="198"/>
        <v>0</v>
      </c>
      <c r="V869" s="1996">
        <f t="shared" si="199"/>
        <v>0</v>
      </c>
      <c r="W869" s="1996">
        <f t="shared" si="193"/>
        <v>3353.8</v>
      </c>
      <c r="X869" s="2000">
        <v>3353.8</v>
      </c>
      <c r="Y869" s="2013">
        <v>616504</v>
      </c>
      <c r="Z869" s="2002">
        <v>42660</v>
      </c>
      <c r="AA869" s="2069" t="s">
        <v>104</v>
      </c>
      <c r="AB869" s="2086"/>
    </row>
    <row r="870" spans="1:28" s="1956" customFormat="1" x14ac:dyDescent="0.2">
      <c r="A870" s="2089" t="s">
        <v>1798</v>
      </c>
      <c r="B870" s="1955"/>
      <c r="C870" s="1955">
        <v>524316</v>
      </c>
      <c r="D870" s="1956" t="s">
        <v>26</v>
      </c>
      <c r="E870" s="1956">
        <v>1</v>
      </c>
      <c r="F870" s="1956">
        <v>8</v>
      </c>
      <c r="G870" s="1956">
        <v>5</v>
      </c>
      <c r="H870" s="1956">
        <v>2</v>
      </c>
      <c r="I870" s="2012">
        <v>1</v>
      </c>
      <c r="J870" s="2012">
        <v>1</v>
      </c>
      <c r="K870" s="2150" t="s">
        <v>1101</v>
      </c>
      <c r="L870" s="1996">
        <v>5256.98</v>
      </c>
      <c r="M870" s="1996">
        <v>5405</v>
      </c>
      <c r="N870" s="1996">
        <f>O870+Q870</f>
        <v>3687.2200000000003</v>
      </c>
      <c r="O870" s="1996">
        <v>3085.57</v>
      </c>
      <c r="P870" s="2076">
        <f>IF(N870&lt;=0,"",O870/N870)</f>
        <v>0.83682828797847697</v>
      </c>
      <c r="Q870" s="1996">
        <v>601.65</v>
      </c>
      <c r="R870" s="2076">
        <f>IF(N870&lt;=0,"",Q870/N870)</f>
        <v>0.16317171202152297</v>
      </c>
      <c r="S870" s="2035">
        <f>Q870/$S$1</f>
        <v>24.065999999999999</v>
      </c>
      <c r="T870" s="2036"/>
      <c r="U870" s="1996">
        <f t="shared" si="198"/>
        <v>0</v>
      </c>
      <c r="V870" s="1996">
        <f t="shared" si="199"/>
        <v>0</v>
      </c>
      <c r="W870" s="1996">
        <f t="shared" si="193"/>
        <v>5256.98</v>
      </c>
      <c r="X870" s="2000">
        <v>5256.98</v>
      </c>
      <c r="Y870" s="2013">
        <v>616505</v>
      </c>
      <c r="Z870" s="2002">
        <v>42660</v>
      </c>
      <c r="AA870" s="2069" t="s">
        <v>104</v>
      </c>
      <c r="AB870" s="2086"/>
    </row>
    <row r="871" spans="1:28" s="1956" customFormat="1" x14ac:dyDescent="0.2">
      <c r="A871" s="2089">
        <v>2016575</v>
      </c>
      <c r="B871" s="1955"/>
      <c r="C871" s="1955">
        <v>613616</v>
      </c>
      <c r="D871" s="1956" t="s">
        <v>26</v>
      </c>
      <c r="E871" s="1956">
        <v>1</v>
      </c>
      <c r="F871" s="1956">
        <v>8</v>
      </c>
      <c r="G871" s="1956">
        <v>5</v>
      </c>
      <c r="H871" s="1956">
        <v>3</v>
      </c>
      <c r="I871" s="2012">
        <v>1</v>
      </c>
      <c r="J871" s="2012">
        <v>1</v>
      </c>
      <c r="K871" s="2150" t="s">
        <v>1101</v>
      </c>
      <c r="L871" s="1996">
        <v>2132.0500000000002</v>
      </c>
      <c r="M871" s="1996">
        <v>2252</v>
      </c>
      <c r="N871" s="1996">
        <f t="shared" si="194"/>
        <v>1548.13</v>
      </c>
      <c r="O871" s="1996">
        <v>1148.98</v>
      </c>
      <c r="P871" s="2076">
        <f t="shared" si="195"/>
        <v>0.7421728149444814</v>
      </c>
      <c r="Q871" s="1996">
        <v>399.15</v>
      </c>
      <c r="R871" s="2076">
        <f t="shared" si="196"/>
        <v>0.25782718505551855</v>
      </c>
      <c r="S871" s="2035">
        <f t="shared" si="197"/>
        <v>15.965999999999999</v>
      </c>
      <c r="T871" s="2036"/>
      <c r="U871" s="1996">
        <f t="shared" si="198"/>
        <v>0</v>
      </c>
      <c r="V871" s="1996">
        <f t="shared" si="199"/>
        <v>0</v>
      </c>
      <c r="W871" s="1996">
        <f t="shared" si="193"/>
        <v>2132.0500000000002</v>
      </c>
      <c r="X871" s="2000">
        <v>2132.0500000000002</v>
      </c>
      <c r="Y871" s="2013">
        <v>616708</v>
      </c>
      <c r="Z871" s="2002">
        <v>42711</v>
      </c>
      <c r="AA871" s="2069" t="s">
        <v>104</v>
      </c>
      <c r="AB871" s="2086"/>
    </row>
    <row r="872" spans="1:28" s="1956" customFormat="1" x14ac:dyDescent="0.2">
      <c r="A872" s="2089">
        <v>2016576</v>
      </c>
      <c r="B872" s="1955"/>
      <c r="C872" s="1955" t="s">
        <v>1815</v>
      </c>
      <c r="D872" s="1956" t="s">
        <v>26</v>
      </c>
      <c r="E872" s="1956">
        <v>8</v>
      </c>
      <c r="F872" s="1956">
        <v>64</v>
      </c>
      <c r="G872" s="1956">
        <v>48</v>
      </c>
      <c r="H872" s="1956">
        <v>16</v>
      </c>
      <c r="I872" s="2012">
        <v>1</v>
      </c>
      <c r="J872" s="2012">
        <v>1</v>
      </c>
      <c r="K872" s="2150"/>
      <c r="L872" s="1996">
        <v>31218.02</v>
      </c>
      <c r="M872" s="1996"/>
      <c r="N872" s="1996">
        <f t="shared" si="194"/>
        <v>18522.96</v>
      </c>
      <c r="O872" s="1996">
        <v>14743.57</v>
      </c>
      <c r="P872" s="2076">
        <f t="shared" si="195"/>
        <v>0.79596187650353944</v>
      </c>
      <c r="Q872" s="1996">
        <v>3779.39</v>
      </c>
      <c r="R872" s="2076">
        <f t="shared" si="196"/>
        <v>0.20403812349646061</v>
      </c>
      <c r="S872" s="2035">
        <f t="shared" si="197"/>
        <v>151.1756</v>
      </c>
      <c r="T872" s="2036"/>
      <c r="U872" s="1996">
        <f t="shared" si="198"/>
        <v>0</v>
      </c>
      <c r="V872" s="1996">
        <f t="shared" si="199"/>
        <v>0</v>
      </c>
      <c r="W872" s="1996">
        <f t="shared" si="193"/>
        <v>31218.02</v>
      </c>
      <c r="X872" s="2000">
        <v>31218.02</v>
      </c>
      <c r="Y872" s="2013">
        <v>616626</v>
      </c>
      <c r="Z872" s="2002">
        <v>42692</v>
      </c>
      <c r="AA872" s="2069" t="s">
        <v>104</v>
      </c>
      <c r="AB872" s="2086"/>
    </row>
    <row r="873" spans="1:28" s="1956" customFormat="1" x14ac:dyDescent="0.2">
      <c r="A873" s="2089">
        <v>2016577</v>
      </c>
      <c r="B873" s="1955"/>
      <c r="C873" s="1955">
        <v>587716</v>
      </c>
      <c r="D873" s="1956" t="s">
        <v>26</v>
      </c>
      <c r="E873" s="1956">
        <v>1</v>
      </c>
      <c r="F873" s="1956">
        <v>10</v>
      </c>
      <c r="G873" s="1956">
        <v>6</v>
      </c>
      <c r="H873" s="1956">
        <v>5</v>
      </c>
      <c r="I873" s="2012">
        <v>1</v>
      </c>
      <c r="J873" s="2012">
        <v>1</v>
      </c>
      <c r="K873" s="2150" t="s">
        <v>1101</v>
      </c>
      <c r="L873" s="1996">
        <v>3795.94</v>
      </c>
      <c r="M873" s="1996">
        <v>3699</v>
      </c>
      <c r="N873" s="1996">
        <f t="shared" si="194"/>
        <v>2506.1999999999998</v>
      </c>
      <c r="O873" s="1996">
        <v>1949.1</v>
      </c>
      <c r="P873" s="2076">
        <f t="shared" si="195"/>
        <v>0.77771127603543211</v>
      </c>
      <c r="Q873" s="1996">
        <v>557.1</v>
      </c>
      <c r="R873" s="2076">
        <f t="shared" si="196"/>
        <v>0.22228872396456789</v>
      </c>
      <c r="S873" s="2035">
        <f t="shared" si="197"/>
        <v>22.284000000000002</v>
      </c>
      <c r="T873" s="2036"/>
      <c r="U873" s="1996">
        <f t="shared" si="198"/>
        <v>0</v>
      </c>
      <c r="V873" s="1996">
        <f t="shared" si="199"/>
        <v>0</v>
      </c>
      <c r="W873" s="1996">
        <f t="shared" si="193"/>
        <v>3795.94</v>
      </c>
      <c r="X873" s="2000">
        <v>3795.94</v>
      </c>
      <c r="Y873" s="2013">
        <v>616709</v>
      </c>
      <c r="Z873" s="2002">
        <v>42711</v>
      </c>
      <c r="AA873" s="2069" t="s">
        <v>104</v>
      </c>
      <c r="AB873" s="2086"/>
    </row>
    <row r="874" spans="1:28" s="1956" customFormat="1" x14ac:dyDescent="0.2">
      <c r="A874" s="2089">
        <v>2016578</v>
      </c>
      <c r="B874" s="1955"/>
      <c r="C874" s="1955">
        <v>612716</v>
      </c>
      <c r="D874" s="1956" t="s">
        <v>26</v>
      </c>
      <c r="E874" s="1956">
        <v>1</v>
      </c>
      <c r="F874" s="1956">
        <v>8</v>
      </c>
      <c r="G874" s="1956">
        <v>6</v>
      </c>
      <c r="H874" s="1956">
        <v>4</v>
      </c>
      <c r="I874" s="2012">
        <v>1</v>
      </c>
      <c r="J874" s="2012">
        <v>1</v>
      </c>
      <c r="K874" s="2150"/>
      <c r="L874" s="1996">
        <v>2706.69</v>
      </c>
      <c r="M874" s="1996"/>
      <c r="N874" s="1996">
        <f t="shared" si="194"/>
        <v>1697.29</v>
      </c>
      <c r="O874" s="1996">
        <v>1270.24</v>
      </c>
      <c r="P874" s="2076">
        <f t="shared" si="195"/>
        <v>0.74839302653052808</v>
      </c>
      <c r="Q874" s="1996">
        <v>427.05</v>
      </c>
      <c r="R874" s="2076">
        <f t="shared" si="196"/>
        <v>0.25160697346947192</v>
      </c>
      <c r="S874" s="2035">
        <f t="shared" si="197"/>
        <v>17.082000000000001</v>
      </c>
      <c r="T874" s="2036"/>
      <c r="U874" s="1996">
        <f t="shared" si="198"/>
        <v>0</v>
      </c>
      <c r="V874" s="1996">
        <f t="shared" si="199"/>
        <v>0</v>
      </c>
      <c r="W874" s="1996">
        <f t="shared" si="193"/>
        <v>2706.69</v>
      </c>
      <c r="X874" s="2000">
        <v>2706.69</v>
      </c>
      <c r="Y874" s="2013">
        <v>616710</v>
      </c>
      <c r="Z874" s="2002">
        <v>42711</v>
      </c>
      <c r="AA874" s="2069" t="s">
        <v>104</v>
      </c>
      <c r="AB874" s="2086"/>
    </row>
    <row r="875" spans="1:28" s="1956" customFormat="1" x14ac:dyDescent="0.2">
      <c r="A875" s="2089">
        <v>2016579</v>
      </c>
      <c r="B875" s="1955"/>
      <c r="C875" s="1955" t="s">
        <v>1801</v>
      </c>
      <c r="D875" s="1956" t="s">
        <v>353</v>
      </c>
      <c r="E875" s="1956">
        <v>1</v>
      </c>
      <c r="F875" s="1956">
        <v>9</v>
      </c>
      <c r="G875" s="1956">
        <v>4</v>
      </c>
      <c r="H875" s="1956">
        <v>3</v>
      </c>
      <c r="I875" s="2012">
        <v>1</v>
      </c>
      <c r="J875" s="2012">
        <v>1</v>
      </c>
      <c r="K875" s="2150"/>
      <c r="L875" s="1996">
        <v>2420.02</v>
      </c>
      <c r="M875" s="1996"/>
      <c r="N875" s="1996">
        <f t="shared" si="194"/>
        <v>1802.1499999999999</v>
      </c>
      <c r="O875" s="1996">
        <v>1296.3499999999999</v>
      </c>
      <c r="P875" s="2076">
        <f t="shared" si="195"/>
        <v>0.71933523846516656</v>
      </c>
      <c r="Q875" s="1996">
        <v>505.8</v>
      </c>
      <c r="R875" s="2076">
        <f t="shared" si="196"/>
        <v>0.28066476153483344</v>
      </c>
      <c r="S875" s="2035">
        <f t="shared" si="197"/>
        <v>20.231999999999999</v>
      </c>
      <c r="T875" s="2036"/>
      <c r="U875" s="1996">
        <f t="shared" si="198"/>
        <v>0</v>
      </c>
      <c r="V875" s="1996">
        <f t="shared" si="199"/>
        <v>0</v>
      </c>
      <c r="W875" s="1996">
        <f t="shared" si="193"/>
        <v>2420.02</v>
      </c>
      <c r="X875" s="2000">
        <v>2420.02</v>
      </c>
      <c r="Y875" s="2013">
        <v>616692</v>
      </c>
      <c r="Z875" s="2002">
        <v>42702</v>
      </c>
      <c r="AA875" s="2069" t="s">
        <v>104</v>
      </c>
      <c r="AB875" s="2086"/>
    </row>
    <row r="876" spans="1:28" s="1956" customFormat="1" x14ac:dyDescent="0.2">
      <c r="A876" s="2089">
        <v>2016580</v>
      </c>
      <c r="B876" s="1955"/>
      <c r="C876" s="1955" t="s">
        <v>1802</v>
      </c>
      <c r="D876" s="1956" t="s">
        <v>353</v>
      </c>
      <c r="E876" s="1956">
        <v>1</v>
      </c>
      <c r="F876" s="1956">
        <v>11</v>
      </c>
      <c r="G876" s="1956">
        <v>0</v>
      </c>
      <c r="H876" s="1956">
        <v>0</v>
      </c>
      <c r="I876" s="2012">
        <v>1</v>
      </c>
      <c r="J876" s="2012">
        <v>1</v>
      </c>
      <c r="K876" s="2150"/>
      <c r="L876" s="1996">
        <v>1290.26</v>
      </c>
      <c r="M876" s="1996"/>
      <c r="N876" s="1996">
        <f t="shared" si="194"/>
        <v>808.90000000000009</v>
      </c>
      <c r="O876" s="1996">
        <v>659.95</v>
      </c>
      <c r="P876" s="2076">
        <f t="shared" si="195"/>
        <v>0.81586104586475461</v>
      </c>
      <c r="Q876" s="1996">
        <v>148.94999999999999</v>
      </c>
      <c r="R876" s="2076">
        <f t="shared" si="196"/>
        <v>0.18413895413524536</v>
      </c>
      <c r="S876" s="2035">
        <f t="shared" si="197"/>
        <v>5.9579999999999993</v>
      </c>
      <c r="T876" s="2036"/>
      <c r="U876" s="1996">
        <f t="shared" si="198"/>
        <v>0</v>
      </c>
      <c r="V876" s="1996">
        <f t="shared" si="199"/>
        <v>0</v>
      </c>
      <c r="W876" s="1996">
        <f t="shared" si="193"/>
        <v>1290.26</v>
      </c>
      <c r="X876" s="2000">
        <v>1290.26</v>
      </c>
      <c r="Y876" s="2013">
        <v>616693</v>
      </c>
      <c r="Z876" s="2002">
        <v>42702</v>
      </c>
      <c r="AA876" s="2069" t="s">
        <v>104</v>
      </c>
      <c r="AB876" s="2086"/>
    </row>
    <row r="877" spans="1:28" s="1956" customFormat="1" x14ac:dyDescent="0.2">
      <c r="A877" s="2089">
        <v>2016581</v>
      </c>
      <c r="B877" s="1955"/>
      <c r="C877" s="1955" t="s">
        <v>1805</v>
      </c>
      <c r="D877" s="1956" t="s">
        <v>26</v>
      </c>
      <c r="E877" s="1956">
        <v>1</v>
      </c>
      <c r="F877" s="1956">
        <v>11</v>
      </c>
      <c r="G877" s="1956">
        <v>4</v>
      </c>
      <c r="H877" s="1956">
        <v>12</v>
      </c>
      <c r="I877" s="2012">
        <v>1</v>
      </c>
      <c r="J877" s="2012">
        <v>1</v>
      </c>
      <c r="K877" s="2150"/>
      <c r="L877" s="1996">
        <v>10578.33</v>
      </c>
      <c r="M877" s="1996"/>
      <c r="N877" s="1996">
        <f>O877+Q877</f>
        <v>6531.3</v>
      </c>
      <c r="O877" s="1996">
        <v>5216.3</v>
      </c>
      <c r="P877" s="2076">
        <f>IF(N877&lt;=0,"",O877/N877)</f>
        <v>0.79866182842619382</v>
      </c>
      <c r="Q877" s="1996">
        <v>1315</v>
      </c>
      <c r="R877" s="2076">
        <f>IF(N877&lt;=0,"",Q877/N877)</f>
        <v>0.20133817157380612</v>
      </c>
      <c r="S877" s="2035">
        <f>Q877/$S$1</f>
        <v>52.6</v>
      </c>
      <c r="T877" s="2036"/>
      <c r="U877" s="1996">
        <f t="shared" si="198"/>
        <v>0</v>
      </c>
      <c r="V877" s="1996">
        <f t="shared" si="199"/>
        <v>0</v>
      </c>
      <c r="W877" s="1996">
        <f t="shared" si="193"/>
        <v>10578.33</v>
      </c>
      <c r="X877" s="2000">
        <v>10578.33</v>
      </c>
      <c r="Y877" s="2013">
        <v>616546</v>
      </c>
      <c r="Z877" s="2002">
        <v>42671</v>
      </c>
      <c r="AA877" s="2069" t="s">
        <v>104</v>
      </c>
      <c r="AB877" s="2086"/>
    </row>
    <row r="878" spans="1:28" s="1956" customFormat="1" x14ac:dyDescent="0.2">
      <c r="A878" s="2089">
        <v>2016582</v>
      </c>
      <c r="B878" s="1955"/>
      <c r="C878" s="1955" t="s">
        <v>1806</v>
      </c>
      <c r="D878" s="1956" t="s">
        <v>353</v>
      </c>
      <c r="E878" s="1956">
        <v>1</v>
      </c>
      <c r="F878" s="1956">
        <v>0</v>
      </c>
      <c r="G878" s="1956">
        <v>0</v>
      </c>
      <c r="H878" s="1956">
        <v>0</v>
      </c>
      <c r="I878" s="2012">
        <v>1</v>
      </c>
      <c r="J878" s="2012">
        <v>1</v>
      </c>
      <c r="K878" s="2150"/>
      <c r="L878" s="1996">
        <v>225</v>
      </c>
      <c r="M878" s="1996"/>
      <c r="N878" s="1996">
        <f t="shared" si="194"/>
        <v>175</v>
      </c>
      <c r="O878" s="1996">
        <v>100</v>
      </c>
      <c r="P878" s="2076">
        <f t="shared" si="195"/>
        <v>0.5714285714285714</v>
      </c>
      <c r="Q878" s="1996">
        <v>75</v>
      </c>
      <c r="R878" s="2076">
        <f t="shared" si="196"/>
        <v>0.42857142857142855</v>
      </c>
      <c r="S878" s="2035">
        <f t="shared" si="197"/>
        <v>3</v>
      </c>
      <c r="T878" s="2036"/>
      <c r="U878" s="1996">
        <f t="shared" si="198"/>
        <v>0</v>
      </c>
      <c r="V878" s="1996">
        <f t="shared" si="199"/>
        <v>0</v>
      </c>
      <c r="W878" s="1996">
        <f t="shared" si="193"/>
        <v>225</v>
      </c>
      <c r="X878" s="2000">
        <v>225</v>
      </c>
      <c r="Y878" s="2013">
        <v>616540</v>
      </c>
      <c r="Z878" s="2002">
        <v>42660</v>
      </c>
      <c r="AA878" s="2069" t="s">
        <v>104</v>
      </c>
      <c r="AB878" s="2086"/>
    </row>
    <row r="879" spans="1:28" s="1956" customFormat="1" x14ac:dyDescent="0.2">
      <c r="A879" s="2089">
        <v>2016583</v>
      </c>
      <c r="B879" s="1955"/>
      <c r="C879" s="1955" t="s">
        <v>1816</v>
      </c>
      <c r="D879" s="1956" t="s">
        <v>26</v>
      </c>
      <c r="E879" s="1956">
        <v>10</v>
      </c>
      <c r="F879" s="1956">
        <v>100</v>
      </c>
      <c r="G879" s="1956">
        <v>70</v>
      </c>
      <c r="H879" s="1956">
        <v>20</v>
      </c>
      <c r="I879" s="2012">
        <v>1</v>
      </c>
      <c r="J879" s="2012">
        <v>1</v>
      </c>
      <c r="K879" s="2150"/>
      <c r="L879" s="1996">
        <v>34461</v>
      </c>
      <c r="M879" s="1996"/>
      <c r="N879" s="1996">
        <f t="shared" si="194"/>
        <v>21661.550000000003</v>
      </c>
      <c r="O879" s="1996">
        <v>16426.7</v>
      </c>
      <c r="P879" s="2076">
        <f t="shared" si="195"/>
        <v>0.75833446821672501</v>
      </c>
      <c r="Q879" s="1996">
        <v>5234.8500000000004</v>
      </c>
      <c r="R879" s="2076">
        <f t="shared" si="196"/>
        <v>0.24166553178327496</v>
      </c>
      <c r="S879" s="2035">
        <f t="shared" si="197"/>
        <v>209.39400000000001</v>
      </c>
      <c r="T879" s="2036"/>
      <c r="U879" s="1996">
        <f t="shared" si="198"/>
        <v>0</v>
      </c>
      <c r="V879" s="1996">
        <f t="shared" si="199"/>
        <v>0</v>
      </c>
      <c r="W879" s="1996">
        <f t="shared" si="193"/>
        <v>34461</v>
      </c>
      <c r="X879" s="2000">
        <v>34461</v>
      </c>
      <c r="Y879" s="2013">
        <v>616507</v>
      </c>
      <c r="Z879" s="2002">
        <v>42660</v>
      </c>
      <c r="AA879" s="2069" t="s">
        <v>104</v>
      </c>
      <c r="AB879" s="2086"/>
    </row>
    <row r="880" spans="1:28" s="1956" customFormat="1" x14ac:dyDescent="0.2">
      <c r="A880" s="2089" t="s">
        <v>1831</v>
      </c>
      <c r="B880" s="1955"/>
      <c r="C880" s="1955" t="s">
        <v>1825</v>
      </c>
      <c r="D880" s="1956" t="s">
        <v>26</v>
      </c>
      <c r="E880" s="1956">
        <v>0</v>
      </c>
      <c r="F880" s="1956">
        <v>0</v>
      </c>
      <c r="G880" s="1956">
        <v>0</v>
      </c>
      <c r="H880" s="1956">
        <v>0</v>
      </c>
      <c r="I880" s="2012">
        <v>1</v>
      </c>
      <c r="J880" s="2012">
        <v>1</v>
      </c>
      <c r="K880" s="2150"/>
      <c r="L880" s="1996">
        <v>52.34</v>
      </c>
      <c r="M880" s="1996"/>
      <c r="N880" s="1996">
        <f t="shared" si="194"/>
        <v>14.46</v>
      </c>
      <c r="O880" s="1996">
        <v>14.46</v>
      </c>
      <c r="P880" s="2076">
        <f t="shared" si="195"/>
        <v>1</v>
      </c>
      <c r="Q880" s="1996">
        <v>0</v>
      </c>
      <c r="R880" s="2076">
        <f t="shared" si="196"/>
        <v>0</v>
      </c>
      <c r="S880" s="2035">
        <f t="shared" si="197"/>
        <v>0</v>
      </c>
      <c r="T880" s="2036"/>
      <c r="U880" s="1996">
        <f t="shared" si="198"/>
        <v>0</v>
      </c>
      <c r="V880" s="1996">
        <f t="shared" si="199"/>
        <v>0</v>
      </c>
      <c r="W880" s="1996">
        <f t="shared" si="193"/>
        <v>52.34</v>
      </c>
      <c r="X880" s="2000">
        <v>52.34</v>
      </c>
      <c r="Y880" s="2013">
        <v>616615</v>
      </c>
      <c r="Z880" s="2002">
        <v>42692</v>
      </c>
      <c r="AA880" s="2069" t="s">
        <v>104</v>
      </c>
      <c r="AB880" s="2086"/>
    </row>
    <row r="881" spans="1:28" s="1956" customFormat="1" x14ac:dyDescent="0.2">
      <c r="A881" s="2089">
        <v>2016585</v>
      </c>
      <c r="B881" s="1955"/>
      <c r="C881" s="1955" t="s">
        <v>1829</v>
      </c>
      <c r="D881" s="1956" t="s">
        <v>353</v>
      </c>
      <c r="E881" s="1956">
        <v>1</v>
      </c>
      <c r="F881" s="1956">
        <v>9</v>
      </c>
      <c r="G881" s="1956">
        <v>7</v>
      </c>
      <c r="H881" s="1956">
        <v>3</v>
      </c>
      <c r="I881" s="2012">
        <v>1</v>
      </c>
      <c r="J881" s="2012">
        <v>1</v>
      </c>
      <c r="K881" s="2150"/>
      <c r="L881" s="1996">
        <v>2824.73</v>
      </c>
      <c r="M881" s="1996"/>
      <c r="N881" s="1996">
        <f t="shared" si="194"/>
        <v>2087.4899999999998</v>
      </c>
      <c r="O881" s="1996">
        <v>1511.5</v>
      </c>
      <c r="P881" s="2076">
        <f t="shared" si="195"/>
        <v>0.72407532491173621</v>
      </c>
      <c r="Q881" s="1996">
        <v>575.99</v>
      </c>
      <c r="R881" s="2076">
        <f t="shared" si="196"/>
        <v>0.2759246750882639</v>
      </c>
      <c r="S881" s="2035">
        <f t="shared" si="197"/>
        <v>23.0396</v>
      </c>
      <c r="T881" s="2036"/>
      <c r="U881" s="1996">
        <f t="shared" si="198"/>
        <v>0</v>
      </c>
      <c r="V881" s="1996">
        <f t="shared" si="199"/>
        <v>0</v>
      </c>
      <c r="W881" s="1996">
        <f t="shared" si="193"/>
        <v>2824.73</v>
      </c>
      <c r="X881" s="2000">
        <v>2824.73</v>
      </c>
      <c r="Y881" s="2013">
        <v>616694</v>
      </c>
      <c r="Z881" s="2002">
        <v>42702</v>
      </c>
      <c r="AA881" s="2069" t="s">
        <v>104</v>
      </c>
      <c r="AB881" s="2086"/>
    </row>
    <row r="882" spans="1:28" s="1956" customFormat="1" x14ac:dyDescent="0.2">
      <c r="A882" s="2089">
        <v>2016586</v>
      </c>
      <c r="B882" s="1955"/>
      <c r="C882" s="1955" t="s">
        <v>1830</v>
      </c>
      <c r="D882" s="1956" t="s">
        <v>353</v>
      </c>
      <c r="E882" s="1956">
        <v>1</v>
      </c>
      <c r="F882" s="1956">
        <v>15</v>
      </c>
      <c r="G882" s="1956">
        <v>0</v>
      </c>
      <c r="H882" s="1956">
        <v>0</v>
      </c>
      <c r="I882" s="2012">
        <v>1</v>
      </c>
      <c r="J882" s="2012">
        <v>1</v>
      </c>
      <c r="K882" s="2150"/>
      <c r="L882" s="1996">
        <v>1647.73</v>
      </c>
      <c r="M882" s="1996"/>
      <c r="N882" s="1996">
        <f t="shared" si="194"/>
        <v>1034.2</v>
      </c>
      <c r="O882" s="1996">
        <v>830.8</v>
      </c>
      <c r="P882" s="2076">
        <f t="shared" si="195"/>
        <v>0.80332624250628493</v>
      </c>
      <c r="Q882" s="1996">
        <v>203.4</v>
      </c>
      <c r="R882" s="2076">
        <f t="shared" si="196"/>
        <v>0.19667375749371493</v>
      </c>
      <c r="S882" s="2035">
        <f t="shared" si="197"/>
        <v>8.136000000000001</v>
      </c>
      <c r="T882" s="2036"/>
      <c r="U882" s="1996">
        <f t="shared" si="198"/>
        <v>0</v>
      </c>
      <c r="V882" s="1996">
        <f t="shared" si="199"/>
        <v>0</v>
      </c>
      <c r="W882" s="1996">
        <f t="shared" si="193"/>
        <v>1647.73</v>
      </c>
      <c r="X882" s="2000">
        <v>1647.73</v>
      </c>
      <c r="Y882" s="2013">
        <v>616695</v>
      </c>
      <c r="Z882" s="2002">
        <v>42702</v>
      </c>
      <c r="AA882" s="2069" t="s">
        <v>104</v>
      </c>
      <c r="AB882" s="2086"/>
    </row>
    <row r="883" spans="1:28" s="1956" customFormat="1" x14ac:dyDescent="0.2">
      <c r="A883" s="2089">
        <v>2016588</v>
      </c>
      <c r="B883" s="1955"/>
      <c r="C883" s="1955" t="s">
        <v>1835</v>
      </c>
      <c r="D883" s="1956" t="s">
        <v>474</v>
      </c>
      <c r="E883" s="1956">
        <v>1</v>
      </c>
      <c r="F883" s="1956">
        <v>8</v>
      </c>
      <c r="G883" s="1956">
        <v>5</v>
      </c>
      <c r="H883" s="1956">
        <v>3</v>
      </c>
      <c r="I883" s="2012">
        <v>1</v>
      </c>
      <c r="J883" s="2012">
        <v>1</v>
      </c>
      <c r="K883" s="2150"/>
      <c r="L883" s="1996">
        <v>3086.6</v>
      </c>
      <c r="M883" s="1996"/>
      <c r="N883" s="1996">
        <f t="shared" si="194"/>
        <v>0</v>
      </c>
      <c r="O883" s="1996">
        <v>0</v>
      </c>
      <c r="P883" s="2076" t="str">
        <f t="shared" si="195"/>
        <v/>
      </c>
      <c r="Q883" s="1996">
        <v>0</v>
      </c>
      <c r="R883" s="2076" t="str">
        <f t="shared" si="196"/>
        <v/>
      </c>
      <c r="S883" s="2035">
        <f t="shared" si="197"/>
        <v>0</v>
      </c>
      <c r="T883" s="2036"/>
      <c r="U883" s="1996">
        <f t="shared" si="198"/>
        <v>0</v>
      </c>
      <c r="V883" s="1996">
        <f t="shared" si="199"/>
        <v>0</v>
      </c>
      <c r="W883" s="1996">
        <f t="shared" ref="W883:W945" si="200">X883+AC883+AH883+AM883+AO883+AR883</f>
        <v>3086.6</v>
      </c>
      <c r="X883" s="2000">
        <v>3086.6</v>
      </c>
      <c r="Y883" s="2013">
        <v>616671</v>
      </c>
      <c r="Z883" s="2002">
        <v>42702</v>
      </c>
      <c r="AA883" s="2069" t="s">
        <v>104</v>
      </c>
      <c r="AB883" s="2086"/>
    </row>
    <row r="884" spans="1:28" s="1956" customFormat="1" x14ac:dyDescent="0.2">
      <c r="A884" s="2089">
        <v>2016589</v>
      </c>
      <c r="B884" s="1955"/>
      <c r="C884" s="1955" t="s">
        <v>1836</v>
      </c>
      <c r="D884" s="1956" t="s">
        <v>26</v>
      </c>
      <c r="E884" s="1956">
        <v>0</v>
      </c>
      <c r="F884" s="1956">
        <v>0</v>
      </c>
      <c r="G884" s="1956">
        <v>0</v>
      </c>
      <c r="H884" s="1956">
        <v>0</v>
      </c>
      <c r="I884" s="2012">
        <v>1</v>
      </c>
      <c r="J884" s="2012">
        <v>1</v>
      </c>
      <c r="K884" s="2150"/>
      <c r="L884" s="1996">
        <v>266</v>
      </c>
      <c r="M884" s="1996"/>
      <c r="N884" s="1996">
        <f t="shared" si="194"/>
        <v>0</v>
      </c>
      <c r="O884" s="1996">
        <v>0</v>
      </c>
      <c r="P884" s="2076" t="str">
        <f t="shared" si="195"/>
        <v/>
      </c>
      <c r="Q884" s="1996">
        <v>0</v>
      </c>
      <c r="R884" s="2076" t="str">
        <f t="shared" si="196"/>
        <v/>
      </c>
      <c r="S884" s="2035">
        <f t="shared" si="197"/>
        <v>0</v>
      </c>
      <c r="T884" s="2036"/>
      <c r="U884" s="1996">
        <f t="shared" si="198"/>
        <v>0</v>
      </c>
      <c r="V884" s="1996">
        <f t="shared" si="199"/>
        <v>0</v>
      </c>
      <c r="W884" s="1996">
        <f t="shared" si="200"/>
        <v>266</v>
      </c>
      <c r="X884" s="2000">
        <v>266</v>
      </c>
      <c r="Y884" s="2013">
        <v>616508</v>
      </c>
      <c r="Z884" s="2002">
        <v>42660</v>
      </c>
      <c r="AA884" s="2069" t="s">
        <v>104</v>
      </c>
      <c r="AB884" s="2086"/>
    </row>
    <row r="885" spans="1:28" s="1956" customFormat="1" x14ac:dyDescent="0.2">
      <c r="A885" s="2089">
        <v>2016590</v>
      </c>
      <c r="B885" s="1955"/>
      <c r="C885" s="1955" t="s">
        <v>1837</v>
      </c>
      <c r="D885" s="1956" t="s">
        <v>26</v>
      </c>
      <c r="E885" s="1956">
        <v>0</v>
      </c>
      <c r="F885" s="1956">
        <v>2</v>
      </c>
      <c r="G885" s="1956">
        <v>0</v>
      </c>
      <c r="H885" s="1956">
        <v>1</v>
      </c>
      <c r="I885" s="2012">
        <v>1</v>
      </c>
      <c r="J885" s="2012">
        <v>1</v>
      </c>
      <c r="K885" s="2150"/>
      <c r="L885" s="1996">
        <v>556.14</v>
      </c>
      <c r="M885" s="1996"/>
      <c r="N885" s="1996">
        <f t="shared" si="194"/>
        <v>353.77</v>
      </c>
      <c r="O885" s="1996">
        <v>236.32</v>
      </c>
      <c r="P885" s="2076">
        <f t="shared" si="195"/>
        <v>0.66800463578030922</v>
      </c>
      <c r="Q885" s="1996">
        <v>117.45</v>
      </c>
      <c r="R885" s="2076">
        <f t="shared" si="196"/>
        <v>0.33199536421969078</v>
      </c>
      <c r="S885" s="2035">
        <f t="shared" si="197"/>
        <v>4.6980000000000004</v>
      </c>
      <c r="T885" s="2036"/>
      <c r="U885" s="1996">
        <f t="shared" si="198"/>
        <v>0</v>
      </c>
      <c r="V885" s="1996">
        <f t="shared" si="199"/>
        <v>0</v>
      </c>
      <c r="W885" s="1996">
        <f t="shared" si="200"/>
        <v>556.14</v>
      </c>
      <c r="X885" s="2000">
        <v>556.14</v>
      </c>
      <c r="Y885" s="2013">
        <v>616509</v>
      </c>
      <c r="Z885" s="2002">
        <v>42660</v>
      </c>
      <c r="AA885" s="2069" t="s">
        <v>104</v>
      </c>
      <c r="AB885" s="2086"/>
    </row>
    <row r="886" spans="1:28" s="1956" customFormat="1" x14ac:dyDescent="0.2">
      <c r="A886" s="2089">
        <v>2016591</v>
      </c>
      <c r="B886" s="1955"/>
      <c r="C886" s="1955">
        <v>580316</v>
      </c>
      <c r="D886" s="1956" t="s">
        <v>26</v>
      </c>
      <c r="E886" s="1956">
        <v>1</v>
      </c>
      <c r="F886" s="1956">
        <v>8</v>
      </c>
      <c r="G886" s="1956">
        <v>3</v>
      </c>
      <c r="H886" s="1956">
        <v>3</v>
      </c>
      <c r="I886" s="2012">
        <v>1</v>
      </c>
      <c r="J886" s="2012">
        <v>1</v>
      </c>
      <c r="K886" s="2150"/>
      <c r="L886" s="1996">
        <v>2930.5</v>
      </c>
      <c r="M886" s="1996"/>
      <c r="N886" s="1996">
        <f t="shared" si="194"/>
        <v>1714.02</v>
      </c>
      <c r="O886" s="1996">
        <v>1295.97</v>
      </c>
      <c r="P886" s="2076">
        <f t="shared" si="195"/>
        <v>0.75609969545279521</v>
      </c>
      <c r="Q886" s="1996">
        <v>418.05</v>
      </c>
      <c r="R886" s="2076">
        <f t="shared" si="196"/>
        <v>0.24390030454720482</v>
      </c>
      <c r="S886" s="2035">
        <f t="shared" si="197"/>
        <v>16.722000000000001</v>
      </c>
      <c r="T886" s="2036"/>
      <c r="U886" s="1996">
        <f t="shared" si="198"/>
        <v>0</v>
      </c>
      <c r="V886" s="1996">
        <f t="shared" si="199"/>
        <v>0</v>
      </c>
      <c r="W886" s="1996">
        <f t="shared" si="200"/>
        <v>2930.5</v>
      </c>
      <c r="X886" s="2000">
        <v>2930.5</v>
      </c>
      <c r="Y886" s="2013">
        <v>616510</v>
      </c>
      <c r="Z886" s="2002">
        <v>42660</v>
      </c>
      <c r="AA886" s="2069" t="s">
        <v>104</v>
      </c>
      <c r="AB886" s="2086"/>
    </row>
    <row r="887" spans="1:28" s="1956" customFormat="1" x14ac:dyDescent="0.2">
      <c r="A887" s="2089" t="s">
        <v>1838</v>
      </c>
      <c r="B887" s="1955"/>
      <c r="C887" s="1955">
        <v>524416</v>
      </c>
      <c r="D887" s="1956" t="s">
        <v>26</v>
      </c>
      <c r="E887" s="1956">
        <v>1</v>
      </c>
      <c r="F887" s="1956">
        <v>8</v>
      </c>
      <c r="G887" s="1956">
        <v>5</v>
      </c>
      <c r="H887" s="1956">
        <v>2</v>
      </c>
      <c r="I887" s="2012">
        <v>1</v>
      </c>
      <c r="J887" s="2012">
        <v>1</v>
      </c>
      <c r="K887" s="2150"/>
      <c r="L887" s="1996">
        <v>5256.98</v>
      </c>
      <c r="M887" s="1996">
        <v>5405</v>
      </c>
      <c r="N887" s="1996">
        <f>O887+Q887</f>
        <v>3647.1</v>
      </c>
      <c r="O887" s="1996">
        <v>3018.45</v>
      </c>
      <c r="P887" s="2076">
        <f>IF(N887&lt;=0,"",O887/N887)</f>
        <v>0.82763017191741384</v>
      </c>
      <c r="Q887" s="1996">
        <v>628.65</v>
      </c>
      <c r="R887" s="2076">
        <f>IF(N887&lt;=0,"",Q887/N887)</f>
        <v>0.17236982808258616</v>
      </c>
      <c r="S887" s="2035">
        <f>Q887/$S$1</f>
        <v>25.146000000000001</v>
      </c>
      <c r="T887" s="2036"/>
      <c r="U887" s="1996">
        <f t="shared" si="198"/>
        <v>0</v>
      </c>
      <c r="V887" s="1996">
        <f t="shared" si="199"/>
        <v>0</v>
      </c>
      <c r="W887" s="1996">
        <f t="shared" si="200"/>
        <v>5256.98</v>
      </c>
      <c r="X887" s="2000">
        <v>5256.98</v>
      </c>
      <c r="Y887" s="2013">
        <v>616511</v>
      </c>
      <c r="Z887" s="2002">
        <v>42660</v>
      </c>
      <c r="AA887" s="2069" t="s">
        <v>104</v>
      </c>
      <c r="AB887" s="2086"/>
    </row>
    <row r="888" spans="1:28" s="1956" customFormat="1" x14ac:dyDescent="0.2">
      <c r="A888" s="2089" t="s">
        <v>1839</v>
      </c>
      <c r="B888" s="1955"/>
      <c r="C888" s="1955">
        <v>597216</v>
      </c>
      <c r="D888" s="1956" t="s">
        <v>26</v>
      </c>
      <c r="E888" s="1956">
        <v>1</v>
      </c>
      <c r="F888" s="1956">
        <v>8</v>
      </c>
      <c r="G888" s="1956">
        <v>5</v>
      </c>
      <c r="H888" s="1956">
        <v>2</v>
      </c>
      <c r="I888" s="2012">
        <v>1</v>
      </c>
      <c r="J888" s="2012">
        <v>1</v>
      </c>
      <c r="K888" s="2150"/>
      <c r="L888" s="1996">
        <v>5256.98</v>
      </c>
      <c r="M888" s="1996">
        <v>5405</v>
      </c>
      <c r="N888" s="1996">
        <f>O888+Q888</f>
        <v>3647.1</v>
      </c>
      <c r="O888" s="1996">
        <v>3018.45</v>
      </c>
      <c r="P888" s="2076">
        <f>IF(N888&lt;=0,"",O888/N888)</f>
        <v>0.82763017191741384</v>
      </c>
      <c r="Q888" s="1996">
        <v>628.65</v>
      </c>
      <c r="R888" s="2076">
        <f>IF(N888&lt;=0,"",Q888/N888)</f>
        <v>0.17236982808258616</v>
      </c>
      <c r="S888" s="2035">
        <f>Q888/$S$1</f>
        <v>25.146000000000001</v>
      </c>
      <c r="T888" s="2036"/>
      <c r="U888" s="1996">
        <f t="shared" si="198"/>
        <v>0</v>
      </c>
      <c r="V888" s="1996">
        <f t="shared" si="199"/>
        <v>0</v>
      </c>
      <c r="W888" s="1996">
        <f t="shared" si="200"/>
        <v>5256.98</v>
      </c>
      <c r="X888" s="2000">
        <v>5256.98</v>
      </c>
      <c r="Y888" s="2013">
        <v>616512</v>
      </c>
      <c r="Z888" s="2002">
        <v>42660</v>
      </c>
      <c r="AA888" s="2069" t="s">
        <v>104</v>
      </c>
      <c r="AB888" s="2086"/>
    </row>
    <row r="889" spans="1:28" s="1956" customFormat="1" x14ac:dyDescent="0.2">
      <c r="A889" s="2089">
        <v>2016594</v>
      </c>
      <c r="B889" s="1955"/>
      <c r="C889" s="1955">
        <v>608016</v>
      </c>
      <c r="D889" s="1956" t="s">
        <v>26</v>
      </c>
      <c r="E889" s="1956">
        <v>1</v>
      </c>
      <c r="F889" s="1956">
        <v>9</v>
      </c>
      <c r="G889" s="1956">
        <v>5</v>
      </c>
      <c r="H889" s="1956">
        <v>2</v>
      </c>
      <c r="I889" s="2012">
        <v>1</v>
      </c>
      <c r="J889" s="2012">
        <v>1</v>
      </c>
      <c r="K889" s="2150"/>
      <c r="L889" s="1996">
        <v>2799.94</v>
      </c>
      <c r="M889" s="1996"/>
      <c r="N889" s="1996">
        <f t="shared" si="194"/>
        <v>1894.77</v>
      </c>
      <c r="O889" s="1996">
        <v>1510.02</v>
      </c>
      <c r="P889" s="2076">
        <f t="shared" si="195"/>
        <v>0.79694105353156319</v>
      </c>
      <c r="Q889" s="1996">
        <v>384.75</v>
      </c>
      <c r="R889" s="2076">
        <f t="shared" si="196"/>
        <v>0.20305894646843681</v>
      </c>
      <c r="S889" s="2035">
        <f t="shared" si="197"/>
        <v>15.39</v>
      </c>
      <c r="T889" s="2036"/>
      <c r="U889" s="1996">
        <f t="shared" si="198"/>
        <v>0</v>
      </c>
      <c r="V889" s="1996">
        <f t="shared" si="199"/>
        <v>0</v>
      </c>
      <c r="W889" s="1996">
        <f t="shared" si="200"/>
        <v>2799.94</v>
      </c>
      <c r="X889" s="2000">
        <v>2799.94</v>
      </c>
      <c r="Y889" s="2013">
        <v>616541</v>
      </c>
      <c r="Z889" s="2002">
        <v>42664</v>
      </c>
      <c r="AA889" s="2069" t="s">
        <v>104</v>
      </c>
      <c r="AB889" s="2086"/>
    </row>
    <row r="890" spans="1:28" s="1956" customFormat="1" x14ac:dyDescent="0.2">
      <c r="A890" s="2089">
        <v>2016595</v>
      </c>
      <c r="B890" s="1955"/>
      <c r="C890" s="1955" t="s">
        <v>1840</v>
      </c>
      <c r="D890" s="1956" t="s">
        <v>318</v>
      </c>
      <c r="E890" s="1956">
        <v>1</v>
      </c>
      <c r="F890" s="1956">
        <v>8</v>
      </c>
      <c r="G890" s="1956">
        <v>7</v>
      </c>
      <c r="H890" s="1956">
        <v>3</v>
      </c>
      <c r="I890" s="2012">
        <v>1</v>
      </c>
      <c r="J890" s="2012">
        <v>1</v>
      </c>
      <c r="K890" s="2150"/>
      <c r="L890" s="1996">
        <v>2734.39</v>
      </c>
      <c r="M890" s="1996"/>
      <c r="N890" s="1996">
        <f t="shared" si="194"/>
        <v>1819.4</v>
      </c>
      <c r="O890" s="1996">
        <v>1309.55</v>
      </c>
      <c r="P890" s="2076">
        <f t="shared" si="195"/>
        <v>0.71977025392986693</v>
      </c>
      <c r="Q890" s="1996">
        <v>509.85</v>
      </c>
      <c r="R890" s="2076">
        <f t="shared" si="196"/>
        <v>0.28022974607013301</v>
      </c>
      <c r="S890" s="2035">
        <f t="shared" si="197"/>
        <v>20.394000000000002</v>
      </c>
      <c r="T890" s="2036"/>
      <c r="U890" s="1996">
        <f t="shared" si="198"/>
        <v>0</v>
      </c>
      <c r="V890" s="1996">
        <f t="shared" si="199"/>
        <v>0</v>
      </c>
      <c r="W890" s="1996">
        <f t="shared" si="200"/>
        <v>2734.39</v>
      </c>
      <c r="X890" s="2000">
        <v>2734.39</v>
      </c>
      <c r="Y890" s="2013">
        <v>616673</v>
      </c>
      <c r="Z890" s="2002">
        <v>42702</v>
      </c>
      <c r="AA890" s="2069" t="s">
        <v>104</v>
      </c>
      <c r="AB890" s="2086"/>
    </row>
    <row r="891" spans="1:28" s="1956" customFormat="1" x14ac:dyDescent="0.2">
      <c r="A891" s="2089">
        <v>2016596</v>
      </c>
      <c r="B891" s="1955"/>
      <c r="C891" s="1955" t="s">
        <v>1841</v>
      </c>
      <c r="D891" s="1956" t="s">
        <v>318</v>
      </c>
      <c r="E891" s="1956">
        <v>1</v>
      </c>
      <c r="F891" s="1956">
        <v>8</v>
      </c>
      <c r="G891" s="1956">
        <v>7</v>
      </c>
      <c r="H891" s="1956">
        <v>3</v>
      </c>
      <c r="I891" s="2012">
        <v>1</v>
      </c>
      <c r="J891" s="2012">
        <v>1</v>
      </c>
      <c r="K891" s="2150"/>
      <c r="L891" s="1996">
        <v>2734.39</v>
      </c>
      <c r="M891" s="1996"/>
      <c r="N891" s="1996">
        <f>O891+Q891</f>
        <v>1819.4</v>
      </c>
      <c r="O891" s="1996">
        <v>1309.55</v>
      </c>
      <c r="P891" s="2076">
        <f>IF(N891&lt;=0,"",O891/N891)</f>
        <v>0.71977025392986693</v>
      </c>
      <c r="Q891" s="1996">
        <v>509.85</v>
      </c>
      <c r="R891" s="2076">
        <f>IF(N891&lt;=0,"",Q891/N891)</f>
        <v>0.28022974607013301</v>
      </c>
      <c r="S891" s="2035">
        <f t="shared" si="197"/>
        <v>20.394000000000002</v>
      </c>
      <c r="T891" s="2036"/>
      <c r="U891" s="1996">
        <f t="shared" si="198"/>
        <v>0</v>
      </c>
      <c r="V891" s="1996">
        <f t="shared" si="199"/>
        <v>0</v>
      </c>
      <c r="W891" s="1996">
        <f t="shared" si="200"/>
        <v>2734.39</v>
      </c>
      <c r="X891" s="2000">
        <v>2734.39</v>
      </c>
      <c r="Y891" s="2013">
        <v>616674</v>
      </c>
      <c r="Z891" s="2002">
        <v>42702</v>
      </c>
      <c r="AA891" s="2069" t="s">
        <v>104</v>
      </c>
      <c r="AB891" s="2086"/>
    </row>
    <row r="892" spans="1:28" s="1956" customFormat="1" x14ac:dyDescent="0.2">
      <c r="A892" s="2089">
        <v>2016598</v>
      </c>
      <c r="B892" s="1955"/>
      <c r="C892" s="1955" t="s">
        <v>1842</v>
      </c>
      <c r="D892" s="1956" t="s">
        <v>1686</v>
      </c>
      <c r="E892" s="1956">
        <v>0</v>
      </c>
      <c r="F892" s="1956">
        <v>2</v>
      </c>
      <c r="G892" s="1956">
        <v>3</v>
      </c>
      <c r="H892" s="1956">
        <v>0</v>
      </c>
      <c r="I892" s="2012">
        <v>1</v>
      </c>
      <c r="J892" s="2012">
        <v>1</v>
      </c>
      <c r="K892" s="2150"/>
      <c r="L892" s="1996">
        <v>970.41</v>
      </c>
      <c r="M892" s="1996"/>
      <c r="N892" s="1996">
        <f t="shared" ref="N892:N956" si="201">O892+Q892</f>
        <v>693.15</v>
      </c>
      <c r="O892" s="1996">
        <v>555</v>
      </c>
      <c r="P892" s="2076">
        <f t="shared" ref="P892:P956" si="202">IF(N892&lt;=0,"",O892/N892)</f>
        <v>0.80069249080285654</v>
      </c>
      <c r="Q892" s="1996">
        <v>138.15</v>
      </c>
      <c r="R892" s="2076">
        <f t="shared" ref="R892:R956" si="203">IF(N892&lt;=0,"",Q892/N892)</f>
        <v>0.19930750919714349</v>
      </c>
      <c r="S892" s="2035">
        <f t="shared" ref="S892:S956" si="204">Q892/$S$1</f>
        <v>5.5259999999999998</v>
      </c>
      <c r="T892" s="2036"/>
      <c r="U892" s="1996">
        <f t="shared" ref="U892:U956" si="205">((1-I892)*O892)+((1-J892)*Q892)</f>
        <v>0</v>
      </c>
      <c r="V892" s="1996">
        <f t="shared" ref="V892:V956" si="206">L892-W892</f>
        <v>0</v>
      </c>
      <c r="W892" s="1996">
        <f t="shared" si="200"/>
        <v>970.41</v>
      </c>
      <c r="X892" s="2000">
        <v>970.41</v>
      </c>
      <c r="Y892" s="2013">
        <v>616641</v>
      </c>
      <c r="Z892" s="2002">
        <v>42692</v>
      </c>
      <c r="AA892" s="2069" t="s">
        <v>104</v>
      </c>
      <c r="AB892" s="2086"/>
    </row>
    <row r="893" spans="1:28" s="1956" customFormat="1" x14ac:dyDescent="0.2">
      <c r="A893" s="2119" t="s">
        <v>1844</v>
      </c>
      <c r="B893" s="1955"/>
      <c r="C893" s="1960" t="s">
        <v>1845</v>
      </c>
      <c r="D893" s="1956" t="s">
        <v>353</v>
      </c>
      <c r="E893" s="1956">
        <v>1</v>
      </c>
      <c r="F893" s="1956">
        <v>8</v>
      </c>
      <c r="G893" s="1956">
        <v>4</v>
      </c>
      <c r="H893" s="1956">
        <v>3</v>
      </c>
      <c r="I893" s="2012">
        <v>1</v>
      </c>
      <c r="J893" s="2012">
        <v>1</v>
      </c>
      <c r="K893" s="2150"/>
      <c r="L893" s="1996">
        <v>3413.06</v>
      </c>
      <c r="M893" s="1996"/>
      <c r="N893" s="1996">
        <f t="shared" si="201"/>
        <v>2604.14</v>
      </c>
      <c r="O893" s="1996">
        <v>2104.19</v>
      </c>
      <c r="P893" s="2076">
        <f t="shared" si="202"/>
        <v>0.80801723409647719</v>
      </c>
      <c r="Q893" s="1996">
        <v>499.95</v>
      </c>
      <c r="R893" s="2076">
        <f t="shared" si="203"/>
        <v>0.19198276590352287</v>
      </c>
      <c r="S893" s="2035">
        <f t="shared" si="204"/>
        <v>19.998000000000001</v>
      </c>
      <c r="T893" s="2036"/>
      <c r="U893" s="1996">
        <f t="shared" si="205"/>
        <v>0</v>
      </c>
      <c r="V893" s="1996">
        <f t="shared" si="206"/>
        <v>0</v>
      </c>
      <c r="W893" s="1996">
        <f t="shared" si="200"/>
        <v>3413.06</v>
      </c>
      <c r="X893" s="2000">
        <v>3413.06</v>
      </c>
      <c r="Y893" s="2013">
        <v>616684</v>
      </c>
      <c r="Z893" s="2002">
        <v>42702</v>
      </c>
      <c r="AA893" s="2069" t="s">
        <v>104</v>
      </c>
      <c r="AB893" s="2086"/>
    </row>
    <row r="894" spans="1:28" s="1956" customFormat="1" x14ac:dyDescent="0.2">
      <c r="A894" s="2089" t="s">
        <v>2153</v>
      </c>
      <c r="B894" s="1955"/>
      <c r="C894" s="1955" t="s">
        <v>1846</v>
      </c>
      <c r="D894" s="1956" t="s">
        <v>353</v>
      </c>
      <c r="E894" s="1956">
        <v>1</v>
      </c>
      <c r="F894" s="1956">
        <v>1</v>
      </c>
      <c r="G894" s="1956">
        <v>0</v>
      </c>
      <c r="H894" s="1956">
        <v>1</v>
      </c>
      <c r="I894" s="2012">
        <v>1</v>
      </c>
      <c r="J894" s="2012">
        <v>1</v>
      </c>
      <c r="K894" s="2150"/>
      <c r="L894" s="1996">
        <v>502.39</v>
      </c>
      <c r="M894" s="1996"/>
      <c r="N894" s="1996">
        <f t="shared" si="201"/>
        <v>374.38</v>
      </c>
      <c r="O894" s="1996">
        <v>284.83</v>
      </c>
      <c r="P894" s="2076">
        <f t="shared" si="202"/>
        <v>0.76080453015652538</v>
      </c>
      <c r="Q894" s="1996">
        <v>89.55</v>
      </c>
      <c r="R894" s="2076">
        <f t="shared" si="203"/>
        <v>0.23919546984347453</v>
      </c>
      <c r="S894" s="2035">
        <f t="shared" si="204"/>
        <v>3.5819999999999999</v>
      </c>
      <c r="T894" s="2036"/>
      <c r="U894" s="1996">
        <f t="shared" si="205"/>
        <v>0</v>
      </c>
      <c r="V894" s="1996">
        <f t="shared" si="206"/>
        <v>0</v>
      </c>
      <c r="W894" s="1996">
        <f t="shared" si="200"/>
        <v>502.39</v>
      </c>
      <c r="X894" s="2000">
        <v>502.39</v>
      </c>
      <c r="Y894" s="2013">
        <v>616685</v>
      </c>
      <c r="Z894" s="2002">
        <v>42702</v>
      </c>
      <c r="AA894" s="2069" t="s">
        <v>104</v>
      </c>
      <c r="AB894" s="2086"/>
    </row>
    <row r="895" spans="1:28" s="1956" customFormat="1" x14ac:dyDescent="0.2">
      <c r="A895" s="2089" t="s">
        <v>1847</v>
      </c>
      <c r="B895" s="1955"/>
      <c r="C895" s="1955" t="s">
        <v>1851</v>
      </c>
      <c r="D895" s="1956" t="s">
        <v>353</v>
      </c>
      <c r="E895" s="1956">
        <v>1</v>
      </c>
      <c r="F895" s="1956">
        <v>7</v>
      </c>
      <c r="G895" s="1956">
        <v>2</v>
      </c>
      <c r="H895" s="1956">
        <v>3</v>
      </c>
      <c r="I895" s="2012">
        <v>1</v>
      </c>
      <c r="J895" s="2012">
        <v>1</v>
      </c>
      <c r="K895" s="2150"/>
      <c r="L895" s="1996">
        <v>3086.35</v>
      </c>
      <c r="M895" s="1996"/>
      <c r="N895" s="1996">
        <f t="shared" si="201"/>
        <v>2358.06</v>
      </c>
      <c r="O895" s="1996">
        <v>1931.91</v>
      </c>
      <c r="P895" s="2076">
        <f t="shared" si="202"/>
        <v>0.81927940764866036</v>
      </c>
      <c r="Q895" s="1996">
        <v>426.15</v>
      </c>
      <c r="R895" s="2076">
        <f t="shared" si="203"/>
        <v>0.18072059235133967</v>
      </c>
      <c r="S895" s="2035">
        <f t="shared" si="204"/>
        <v>17.045999999999999</v>
      </c>
      <c r="T895" s="2036"/>
      <c r="U895" s="1996">
        <f t="shared" si="205"/>
        <v>0</v>
      </c>
      <c r="V895" s="1996">
        <f t="shared" si="206"/>
        <v>0</v>
      </c>
      <c r="W895" s="1996">
        <f t="shared" si="200"/>
        <v>3086.35</v>
      </c>
      <c r="X895" s="2000">
        <v>3086.35</v>
      </c>
      <c r="Y895" s="2013">
        <v>616686</v>
      </c>
      <c r="Z895" s="2002">
        <v>42702</v>
      </c>
      <c r="AA895" s="2069" t="s">
        <v>104</v>
      </c>
      <c r="AB895" s="2086"/>
    </row>
    <row r="896" spans="1:28" s="1956" customFormat="1" x14ac:dyDescent="0.2">
      <c r="A896" s="2089" t="s">
        <v>2152</v>
      </c>
      <c r="B896" s="1955"/>
      <c r="C896" s="1955" t="s">
        <v>1852</v>
      </c>
      <c r="D896" s="1956" t="s">
        <v>353</v>
      </c>
      <c r="E896" s="1956">
        <v>0</v>
      </c>
      <c r="F896" s="1956">
        <v>1</v>
      </c>
      <c r="G896" s="1956">
        <v>0</v>
      </c>
      <c r="H896" s="1956">
        <v>1</v>
      </c>
      <c r="I896" s="2012">
        <v>1</v>
      </c>
      <c r="J896" s="2012">
        <v>1</v>
      </c>
      <c r="K896" s="2150"/>
      <c r="L896" s="1996">
        <v>502.39</v>
      </c>
      <c r="M896" s="1996"/>
      <c r="N896" s="1996">
        <f>O896+Q896</f>
        <v>374.38</v>
      </c>
      <c r="O896" s="1996">
        <v>284.83</v>
      </c>
      <c r="P896" s="2076">
        <f>IF(N896&lt;=0,"",O896/N896)</f>
        <v>0.76080453015652538</v>
      </c>
      <c r="Q896" s="1996">
        <v>89.55</v>
      </c>
      <c r="R896" s="2076">
        <f>IF(N896&lt;=0,"",Q896/N896)</f>
        <v>0.23919546984347453</v>
      </c>
      <c r="S896" s="2035">
        <f>Q896/$S$1</f>
        <v>3.5819999999999999</v>
      </c>
      <c r="T896" s="2036"/>
      <c r="U896" s="1996">
        <f t="shared" si="205"/>
        <v>0</v>
      </c>
      <c r="V896" s="1996">
        <f t="shared" si="206"/>
        <v>0</v>
      </c>
      <c r="W896" s="1996">
        <f t="shared" si="200"/>
        <v>502.39</v>
      </c>
      <c r="X896" s="2000">
        <v>502.39</v>
      </c>
      <c r="Y896" s="2013">
        <v>616687</v>
      </c>
      <c r="Z896" s="2002">
        <v>42702</v>
      </c>
      <c r="AA896" s="2069" t="s">
        <v>104</v>
      </c>
      <c r="AB896" s="2086"/>
    </row>
    <row r="897" spans="1:53" x14ac:dyDescent="0.2">
      <c r="A897" s="2089" t="s">
        <v>1848</v>
      </c>
      <c r="C897" s="1955" t="s">
        <v>1853</v>
      </c>
      <c r="D897" s="1956" t="s">
        <v>353</v>
      </c>
      <c r="E897" s="1956">
        <v>1</v>
      </c>
      <c r="F897" s="1956">
        <v>7</v>
      </c>
      <c r="G897" s="1956">
        <v>2</v>
      </c>
      <c r="H897" s="1956">
        <v>3</v>
      </c>
      <c r="I897" s="2012">
        <v>1</v>
      </c>
      <c r="J897" s="2012">
        <v>1</v>
      </c>
      <c r="L897" s="1996">
        <v>3119.54</v>
      </c>
      <c r="N897" s="1996">
        <f t="shared" si="201"/>
        <v>2370.84</v>
      </c>
      <c r="O897" s="1996">
        <v>1941.99</v>
      </c>
      <c r="P897" s="2076">
        <f t="shared" si="202"/>
        <v>0.81911474414131691</v>
      </c>
      <c r="Q897" s="1996">
        <v>428.85</v>
      </c>
      <c r="R897" s="2076">
        <f t="shared" si="203"/>
        <v>0.18088525585868301</v>
      </c>
      <c r="S897" s="2035">
        <f t="shared" si="204"/>
        <v>17.154</v>
      </c>
      <c r="U897" s="1996">
        <f t="shared" si="205"/>
        <v>0</v>
      </c>
      <c r="V897" s="1996">
        <f t="shared" si="206"/>
        <v>0</v>
      </c>
      <c r="W897" s="1996">
        <f t="shared" si="200"/>
        <v>3119.54</v>
      </c>
      <c r="X897" s="2000">
        <v>3119.54</v>
      </c>
      <c r="Y897" s="2013">
        <v>616688</v>
      </c>
      <c r="Z897" s="2002">
        <v>42702</v>
      </c>
      <c r="AA897" s="2069" t="s">
        <v>104</v>
      </c>
      <c r="AB897" s="2069"/>
      <c r="AH897" s="2090"/>
      <c r="AK897" s="2092"/>
      <c r="AL897" s="2092"/>
    </row>
    <row r="898" spans="1:53" x14ac:dyDescent="0.2">
      <c r="A898" s="2089" t="s">
        <v>2154</v>
      </c>
      <c r="C898" s="1955" t="s">
        <v>1854</v>
      </c>
      <c r="D898" s="1956" t="s">
        <v>353</v>
      </c>
      <c r="E898" s="1956">
        <v>0</v>
      </c>
      <c r="F898" s="1956">
        <v>1</v>
      </c>
      <c r="G898" s="1956">
        <v>0</v>
      </c>
      <c r="H898" s="1956">
        <v>1</v>
      </c>
      <c r="I898" s="2012">
        <v>1</v>
      </c>
      <c r="J898" s="2012">
        <v>1</v>
      </c>
      <c r="L898" s="1996">
        <v>502.39</v>
      </c>
      <c r="N898" s="1996">
        <f>O898+Q898</f>
        <v>374.38</v>
      </c>
      <c r="O898" s="1996">
        <v>284.83</v>
      </c>
      <c r="P898" s="2076">
        <f>IF(N898&lt;=0,"",O898/N898)</f>
        <v>0.76080453015652538</v>
      </c>
      <c r="Q898" s="1996">
        <v>89.55</v>
      </c>
      <c r="R898" s="2076">
        <f>IF(N898&lt;=0,"",Q898/N898)</f>
        <v>0.23919546984347453</v>
      </c>
      <c r="S898" s="2035">
        <f>Q898/$S$1</f>
        <v>3.5819999999999999</v>
      </c>
      <c r="U898" s="1996">
        <f t="shared" si="205"/>
        <v>0</v>
      </c>
      <c r="V898" s="1996">
        <f t="shared" si="206"/>
        <v>0</v>
      </c>
      <c r="W898" s="1996">
        <f t="shared" si="200"/>
        <v>502.39</v>
      </c>
      <c r="X898" s="2000">
        <v>502.39</v>
      </c>
      <c r="Y898" s="2013">
        <v>616689</v>
      </c>
      <c r="Z898" s="2002">
        <v>42702</v>
      </c>
      <c r="AA898" s="2069" t="s">
        <v>104</v>
      </c>
      <c r="AB898" s="2069"/>
      <c r="AH898" s="2090"/>
      <c r="AK898" s="2092"/>
      <c r="AL898" s="2092"/>
    </row>
    <row r="899" spans="1:53" x14ac:dyDescent="0.2">
      <c r="A899" s="2089" t="s">
        <v>1849</v>
      </c>
      <c r="C899" s="1955" t="s">
        <v>1855</v>
      </c>
      <c r="D899" s="1956" t="s">
        <v>353</v>
      </c>
      <c r="E899" s="1956">
        <v>1</v>
      </c>
      <c r="F899" s="1956">
        <v>8</v>
      </c>
      <c r="G899" s="1956">
        <v>4</v>
      </c>
      <c r="H899" s="1956">
        <v>3</v>
      </c>
      <c r="I899" s="2012">
        <v>1</v>
      </c>
      <c r="J899" s="2012">
        <v>1</v>
      </c>
      <c r="L899" s="1996">
        <v>3314.87</v>
      </c>
      <c r="N899" s="1996">
        <f t="shared" si="201"/>
        <v>2552.12</v>
      </c>
      <c r="O899" s="1996">
        <v>2066.12</v>
      </c>
      <c r="P899" s="2076">
        <f t="shared" si="202"/>
        <v>0.80957008291146182</v>
      </c>
      <c r="Q899" s="1996">
        <v>486</v>
      </c>
      <c r="R899" s="2076">
        <f t="shared" si="203"/>
        <v>0.19042991708853815</v>
      </c>
      <c r="S899" s="2035">
        <f t="shared" si="204"/>
        <v>19.440000000000001</v>
      </c>
      <c r="U899" s="1996">
        <f t="shared" si="205"/>
        <v>0</v>
      </c>
      <c r="V899" s="1996">
        <f t="shared" si="206"/>
        <v>0</v>
      </c>
      <c r="W899" s="1996">
        <f t="shared" si="200"/>
        <v>3314.87</v>
      </c>
      <c r="X899" s="2000">
        <v>3314.87</v>
      </c>
      <c r="Y899" s="2013">
        <v>616690</v>
      </c>
      <c r="Z899" s="2002">
        <v>42702</v>
      </c>
      <c r="AA899" s="2069" t="s">
        <v>104</v>
      </c>
      <c r="AB899" s="2069"/>
      <c r="AH899" s="2090"/>
      <c r="AK899" s="2092"/>
      <c r="AL899" s="2092"/>
    </row>
    <row r="900" spans="1:53" x14ac:dyDescent="0.2">
      <c r="A900" s="2089" t="s">
        <v>2151</v>
      </c>
      <c r="C900" s="1955" t="s">
        <v>1856</v>
      </c>
      <c r="D900" s="1956" t="s">
        <v>353</v>
      </c>
      <c r="E900" s="1956">
        <v>0</v>
      </c>
      <c r="F900" s="1956">
        <v>1</v>
      </c>
      <c r="G900" s="1956">
        <v>0</v>
      </c>
      <c r="H900" s="1956">
        <v>1</v>
      </c>
      <c r="I900" s="2012">
        <v>1</v>
      </c>
      <c r="J900" s="2012">
        <v>1</v>
      </c>
      <c r="L900" s="1996">
        <v>508.37</v>
      </c>
      <c r="N900" s="1996">
        <f t="shared" si="201"/>
        <v>380.99</v>
      </c>
      <c r="O900" s="1996">
        <v>291.44</v>
      </c>
      <c r="P900" s="2076">
        <f t="shared" si="202"/>
        <v>0.76495446074700124</v>
      </c>
      <c r="Q900" s="1996">
        <v>89.55</v>
      </c>
      <c r="R900" s="2076">
        <f t="shared" si="203"/>
        <v>0.23504553925299876</v>
      </c>
      <c r="S900" s="2035">
        <f t="shared" si="204"/>
        <v>3.5819999999999999</v>
      </c>
      <c r="U900" s="1996">
        <f t="shared" si="205"/>
        <v>0</v>
      </c>
      <c r="V900" s="1996">
        <f t="shared" si="206"/>
        <v>0</v>
      </c>
      <c r="W900" s="1996">
        <f t="shared" si="200"/>
        <v>508.37</v>
      </c>
      <c r="X900" s="2000">
        <v>508.37</v>
      </c>
      <c r="Y900" s="2013">
        <v>616691</v>
      </c>
      <c r="Z900" s="2002">
        <v>42702</v>
      </c>
      <c r="AA900" s="2069" t="s">
        <v>104</v>
      </c>
      <c r="AB900" s="2069"/>
      <c r="AH900" s="2090"/>
      <c r="AK900" s="2092"/>
      <c r="AL900" s="2092"/>
    </row>
    <row r="901" spans="1:53" x14ac:dyDescent="0.2">
      <c r="A901" s="2089" t="s">
        <v>1850</v>
      </c>
      <c r="C901" s="1955" t="s">
        <v>1857</v>
      </c>
      <c r="D901" s="1956" t="s">
        <v>353</v>
      </c>
      <c r="E901" s="1956">
        <v>1</v>
      </c>
      <c r="F901" s="1956">
        <v>12</v>
      </c>
      <c r="G901" s="1956">
        <v>7</v>
      </c>
      <c r="H901" s="1956">
        <v>3</v>
      </c>
      <c r="I901" s="2012">
        <v>1</v>
      </c>
      <c r="J901" s="2012">
        <v>1</v>
      </c>
      <c r="L901" s="1996">
        <v>4321.22</v>
      </c>
      <c r="N901" s="1996">
        <f t="shared" si="201"/>
        <v>3373.14</v>
      </c>
      <c r="O901" s="1996">
        <v>2523.9899999999998</v>
      </c>
      <c r="P901" s="2076">
        <f t="shared" si="202"/>
        <v>0.74826126398548531</v>
      </c>
      <c r="Q901" s="1996">
        <v>849.15</v>
      </c>
      <c r="R901" s="2076">
        <f t="shared" si="203"/>
        <v>0.25173873601451469</v>
      </c>
      <c r="S901" s="2035">
        <f t="shared" si="204"/>
        <v>33.966000000000001</v>
      </c>
      <c r="U901" s="1996">
        <f t="shared" si="205"/>
        <v>0</v>
      </c>
      <c r="V901" s="1996">
        <f t="shared" si="206"/>
        <v>0</v>
      </c>
      <c r="W901" s="1996">
        <f t="shared" si="200"/>
        <v>4321.22</v>
      </c>
      <c r="X901" s="2000">
        <v>4321.22</v>
      </c>
      <c r="Y901" s="2013">
        <v>616682</v>
      </c>
      <c r="Z901" s="2002">
        <v>42702</v>
      </c>
      <c r="AA901" s="2069" t="s">
        <v>104</v>
      </c>
      <c r="AB901" s="2069"/>
      <c r="AH901" s="2090"/>
      <c r="AK901" s="2092"/>
      <c r="AL901" s="2092"/>
    </row>
    <row r="902" spans="1:53" x14ac:dyDescent="0.2">
      <c r="A902" s="2089" t="s">
        <v>2157</v>
      </c>
      <c r="C902" s="1955" t="s">
        <v>1858</v>
      </c>
      <c r="D902" s="1956" t="s">
        <v>353</v>
      </c>
      <c r="E902" s="1956">
        <v>0</v>
      </c>
      <c r="F902" s="1956">
        <v>1</v>
      </c>
      <c r="G902" s="1956">
        <v>0</v>
      </c>
      <c r="H902" s="1956">
        <v>1</v>
      </c>
      <c r="I902" s="2012">
        <v>1</v>
      </c>
      <c r="J902" s="2012">
        <v>1</v>
      </c>
      <c r="L902" s="1996">
        <v>502.39</v>
      </c>
      <c r="N902" s="1996">
        <f>O902+Q902</f>
        <v>380.99</v>
      </c>
      <c r="O902" s="1996">
        <v>291.44</v>
      </c>
      <c r="P902" s="2076">
        <f>IF(N902&lt;=0,"",O902/N902)</f>
        <v>0.76495446074700124</v>
      </c>
      <c r="Q902" s="1996">
        <v>89.55</v>
      </c>
      <c r="R902" s="2076">
        <f>IF(N902&lt;=0,"",Q902/N902)</f>
        <v>0.23504553925299876</v>
      </c>
      <c r="S902" s="2035">
        <f>Q902/$S$1</f>
        <v>3.5819999999999999</v>
      </c>
      <c r="U902" s="1996">
        <f>((1-I902)*O902)+((1-J902)*Q902)</f>
        <v>0</v>
      </c>
      <c r="V902" s="1996">
        <f>L902-W902</f>
        <v>0</v>
      </c>
      <c r="W902" s="1996">
        <f t="shared" si="200"/>
        <v>502.39</v>
      </c>
      <c r="X902" s="2000">
        <v>502.39</v>
      </c>
      <c r="Y902" s="2013">
        <v>616683</v>
      </c>
      <c r="Z902" s="2002">
        <v>42702</v>
      </c>
      <c r="AA902" s="2069" t="s">
        <v>104</v>
      </c>
      <c r="AB902" s="2069"/>
      <c r="AH902" s="2090"/>
      <c r="AK902" s="2092"/>
      <c r="AL902" s="2092"/>
    </row>
    <row r="903" spans="1:53" s="2091" customFormat="1" x14ac:dyDescent="0.2">
      <c r="A903" s="2089" t="s">
        <v>1859</v>
      </c>
      <c r="B903" s="2166"/>
      <c r="C903" s="2166" t="s">
        <v>1862</v>
      </c>
      <c r="D903" s="2091" t="s">
        <v>353</v>
      </c>
      <c r="E903" s="2091">
        <v>1</v>
      </c>
      <c r="F903" s="2091">
        <v>10</v>
      </c>
      <c r="G903" s="2091">
        <v>6</v>
      </c>
      <c r="H903" s="2091">
        <v>4</v>
      </c>
      <c r="I903" s="2167">
        <v>1</v>
      </c>
      <c r="J903" s="2167">
        <v>1</v>
      </c>
      <c r="K903" s="2175"/>
      <c r="L903" s="2168">
        <v>4128</v>
      </c>
      <c r="M903" s="2168"/>
      <c r="N903" s="2168">
        <f t="shared" si="201"/>
        <v>2951.31</v>
      </c>
      <c r="O903" s="2168">
        <v>2287.56</v>
      </c>
      <c r="P903" s="2169">
        <f t="shared" si="202"/>
        <v>0.7750998709047846</v>
      </c>
      <c r="Q903" s="2168">
        <v>663.75</v>
      </c>
      <c r="R903" s="2169">
        <f t="shared" si="203"/>
        <v>0.22490012909521534</v>
      </c>
      <c r="S903" s="2170">
        <f t="shared" si="204"/>
        <v>26.55</v>
      </c>
      <c r="T903" s="2171"/>
      <c r="U903" s="2168">
        <f t="shared" si="205"/>
        <v>0</v>
      </c>
      <c r="V903" s="2168">
        <f t="shared" si="206"/>
        <v>0</v>
      </c>
      <c r="W903" s="2168">
        <f t="shared" si="200"/>
        <v>4128</v>
      </c>
      <c r="X903" s="2110">
        <v>4099</v>
      </c>
      <c r="Y903" s="2086">
        <v>616679</v>
      </c>
      <c r="Z903" s="2172">
        <v>42702</v>
      </c>
      <c r="AA903" s="2173" t="s">
        <v>104</v>
      </c>
      <c r="AB903" s="2173"/>
      <c r="AC903" s="2168">
        <v>29</v>
      </c>
      <c r="AD903" s="2091">
        <v>616726</v>
      </c>
      <c r="AE903" s="2174">
        <v>42711</v>
      </c>
      <c r="AF903" s="2073" t="s">
        <v>104</v>
      </c>
      <c r="AG903" s="2073"/>
      <c r="AH903" s="2090"/>
      <c r="AK903" s="2092"/>
      <c r="AL903" s="2092"/>
      <c r="AM903" s="2168"/>
      <c r="AP903" s="2073"/>
      <c r="AQ903" s="2073"/>
      <c r="AR903" s="2168"/>
      <c r="AU903" s="2073"/>
      <c r="AV903" s="2073"/>
      <c r="AW903" s="2168"/>
      <c r="AZ903" s="2073"/>
      <c r="BA903" s="2073"/>
    </row>
    <row r="904" spans="1:53" s="2091" customFormat="1" x14ac:dyDescent="0.2">
      <c r="A904" s="2089" t="s">
        <v>1860</v>
      </c>
      <c r="B904" s="2166"/>
      <c r="C904" s="2166" t="s">
        <v>1863</v>
      </c>
      <c r="D904" s="2091" t="s">
        <v>353</v>
      </c>
      <c r="E904" s="2091">
        <v>1</v>
      </c>
      <c r="F904" s="2091">
        <v>10</v>
      </c>
      <c r="G904" s="2091">
        <v>6</v>
      </c>
      <c r="H904" s="2091">
        <v>4</v>
      </c>
      <c r="I904" s="2167">
        <v>1</v>
      </c>
      <c r="J904" s="2167">
        <v>1</v>
      </c>
      <c r="K904" s="2175"/>
      <c r="L904" s="2168">
        <v>4128</v>
      </c>
      <c r="M904" s="2168"/>
      <c r="N904" s="2168">
        <f>O904+Q904</f>
        <v>2951.31</v>
      </c>
      <c r="O904" s="2168">
        <v>2287.56</v>
      </c>
      <c r="P904" s="2169">
        <f>IF(N904&lt;=0,"",O904/N904)</f>
        <v>0.7750998709047846</v>
      </c>
      <c r="Q904" s="2168">
        <v>663.75</v>
      </c>
      <c r="R904" s="2169">
        <f>IF(N904&lt;=0,"",Q904/N904)</f>
        <v>0.22490012909521534</v>
      </c>
      <c r="S904" s="2170">
        <f>Q904/$S$1</f>
        <v>26.55</v>
      </c>
      <c r="T904" s="2171"/>
      <c r="U904" s="2168">
        <f>((1-I904)*O904)+((1-J904)*Q904)</f>
        <v>0</v>
      </c>
      <c r="V904" s="2168">
        <f>L904-W904</f>
        <v>0</v>
      </c>
      <c r="W904" s="2168">
        <f t="shared" si="200"/>
        <v>4128</v>
      </c>
      <c r="X904" s="2110">
        <v>4099</v>
      </c>
      <c r="Y904" s="2086">
        <v>616681</v>
      </c>
      <c r="Z904" s="2172">
        <v>42702</v>
      </c>
      <c r="AA904" s="2173" t="s">
        <v>104</v>
      </c>
      <c r="AB904" s="2173"/>
      <c r="AC904" s="2168">
        <v>29</v>
      </c>
      <c r="AD904" s="2091">
        <v>626727</v>
      </c>
      <c r="AE904" s="2174">
        <v>42711</v>
      </c>
      <c r="AF904" s="2073" t="s">
        <v>104</v>
      </c>
      <c r="AG904" s="2073"/>
      <c r="AH904" s="2090"/>
      <c r="AK904" s="2092"/>
      <c r="AL904" s="2092"/>
      <c r="AM904" s="2168"/>
      <c r="AP904" s="2073"/>
      <c r="AQ904" s="2073"/>
      <c r="AR904" s="2168"/>
      <c r="AU904" s="2073"/>
      <c r="AV904" s="2073"/>
      <c r="AW904" s="2168"/>
      <c r="AZ904" s="2073"/>
      <c r="BA904" s="2073"/>
    </row>
    <row r="905" spans="1:53" x14ac:dyDescent="0.2">
      <c r="A905" s="2089" t="s">
        <v>1861</v>
      </c>
      <c r="C905" s="1955" t="s">
        <v>1864</v>
      </c>
      <c r="D905" s="1956" t="s">
        <v>353</v>
      </c>
      <c r="E905" s="1956">
        <v>1</v>
      </c>
      <c r="F905" s="1956">
        <v>10</v>
      </c>
      <c r="G905" s="1956">
        <v>6</v>
      </c>
      <c r="H905" s="1956">
        <v>4</v>
      </c>
      <c r="I905" s="2012">
        <v>1</v>
      </c>
      <c r="J905" s="2012">
        <v>1</v>
      </c>
      <c r="L905" s="1996">
        <v>4128</v>
      </c>
      <c r="N905" s="1996">
        <f>O905+Q905</f>
        <v>2951.31</v>
      </c>
      <c r="O905" s="1996">
        <v>2287.56</v>
      </c>
      <c r="P905" s="2076">
        <f>IF(N905&lt;=0,"",O905/N905)</f>
        <v>0.7750998709047846</v>
      </c>
      <c r="Q905" s="1996">
        <v>663.75</v>
      </c>
      <c r="R905" s="2076">
        <f>IF(N905&lt;=0,"",Q905/N905)</f>
        <v>0.22490012909521534</v>
      </c>
      <c r="S905" s="2035">
        <f>Q905/$S$1</f>
        <v>26.55</v>
      </c>
      <c r="U905" s="1996">
        <f>((1-I905)*O905)+((1-J905)*Q905)</f>
        <v>0</v>
      </c>
      <c r="V905" s="1996">
        <f>L905-W905</f>
        <v>0</v>
      </c>
      <c r="W905" s="1996">
        <f t="shared" si="200"/>
        <v>4128</v>
      </c>
      <c r="X905" s="2000">
        <v>4128</v>
      </c>
      <c r="Y905" s="2013">
        <v>616680</v>
      </c>
      <c r="Z905" s="2002">
        <v>42702</v>
      </c>
      <c r="AA905" s="2069" t="s">
        <v>104</v>
      </c>
      <c r="AB905" s="2069"/>
      <c r="AH905" s="2090"/>
      <c r="AK905" s="2092"/>
      <c r="AL905" s="2092"/>
    </row>
    <row r="906" spans="1:53" x14ac:dyDescent="0.2">
      <c r="A906" s="2089">
        <v>2016599</v>
      </c>
      <c r="C906" s="1955" t="s">
        <v>1870</v>
      </c>
      <c r="D906" s="1956" t="s">
        <v>26</v>
      </c>
      <c r="E906" s="1956">
        <v>0</v>
      </c>
      <c r="F906" s="1956">
        <v>0</v>
      </c>
      <c r="G906" s="1956">
        <v>0</v>
      </c>
      <c r="H906" s="1956">
        <v>0</v>
      </c>
      <c r="I906" s="2012">
        <v>1</v>
      </c>
      <c r="J906" s="2012">
        <v>1</v>
      </c>
      <c r="L906" s="1996">
        <v>70</v>
      </c>
      <c r="N906" s="1996">
        <f t="shared" si="201"/>
        <v>35</v>
      </c>
      <c r="O906" s="1996">
        <v>35</v>
      </c>
      <c r="P906" s="2076">
        <f t="shared" si="202"/>
        <v>1</v>
      </c>
      <c r="Q906" s="1996">
        <v>0</v>
      </c>
      <c r="R906" s="2076">
        <f t="shared" si="203"/>
        <v>0</v>
      </c>
      <c r="S906" s="2035">
        <f t="shared" si="204"/>
        <v>0</v>
      </c>
      <c r="U906" s="1996">
        <f t="shared" si="205"/>
        <v>0</v>
      </c>
      <c r="V906" s="1996">
        <f t="shared" si="206"/>
        <v>0</v>
      </c>
      <c r="W906" s="1996">
        <f t="shared" si="200"/>
        <v>70</v>
      </c>
      <c r="X906" s="2000">
        <v>70</v>
      </c>
      <c r="Y906" s="2013">
        <v>616491</v>
      </c>
      <c r="Z906" s="2002">
        <v>42660</v>
      </c>
      <c r="AA906" s="2069" t="s">
        <v>104</v>
      </c>
      <c r="AB906" s="2069"/>
      <c r="AH906" s="2090"/>
      <c r="AK906" s="2092"/>
      <c r="AL906" s="2092"/>
    </row>
    <row r="907" spans="1:53" x14ac:dyDescent="0.2">
      <c r="A907" s="2089">
        <v>2016600</v>
      </c>
      <c r="C907" s="1955">
        <v>527816</v>
      </c>
      <c r="D907" s="1956" t="s">
        <v>26</v>
      </c>
      <c r="E907" s="1956">
        <v>1</v>
      </c>
      <c r="F907" s="1956">
        <v>10</v>
      </c>
      <c r="G907" s="1956">
        <v>5</v>
      </c>
      <c r="H907" s="1956">
        <v>3</v>
      </c>
      <c r="I907" s="2012">
        <v>1</v>
      </c>
      <c r="J907" s="2012">
        <v>1</v>
      </c>
      <c r="L907" s="1996">
        <v>3027.6</v>
      </c>
      <c r="N907" s="1996">
        <f t="shared" si="201"/>
        <v>2208.5700000000002</v>
      </c>
      <c r="O907" s="1996">
        <v>1703.22</v>
      </c>
      <c r="P907" s="2076">
        <f t="shared" si="202"/>
        <v>0.77118678601991331</v>
      </c>
      <c r="Q907" s="1996">
        <v>505.35</v>
      </c>
      <c r="R907" s="2076">
        <f t="shared" si="203"/>
        <v>0.22881321398008667</v>
      </c>
      <c r="S907" s="2035">
        <f t="shared" si="204"/>
        <v>20.214000000000002</v>
      </c>
      <c r="U907" s="1996">
        <f t="shared" si="205"/>
        <v>0</v>
      </c>
      <c r="V907" s="1996">
        <f t="shared" si="206"/>
        <v>0</v>
      </c>
      <c r="W907" s="1996">
        <f t="shared" si="200"/>
        <v>3027.6</v>
      </c>
      <c r="X907" s="2000">
        <v>3027.6</v>
      </c>
      <c r="Y907" s="2013">
        <v>616711</v>
      </c>
      <c r="Z907" s="2002">
        <v>42711</v>
      </c>
      <c r="AA907" s="2069" t="s">
        <v>104</v>
      </c>
      <c r="AB907" s="2069"/>
      <c r="AH907" s="2090"/>
      <c r="AK907" s="2092"/>
      <c r="AL907" s="2092"/>
    </row>
    <row r="908" spans="1:53" x14ac:dyDescent="0.2">
      <c r="A908" s="2089">
        <v>2016601</v>
      </c>
      <c r="C908" s="1955">
        <v>607016</v>
      </c>
      <c r="D908" s="1956" t="s">
        <v>26</v>
      </c>
      <c r="E908" s="1956">
        <v>1</v>
      </c>
      <c r="F908" s="1956">
        <v>13</v>
      </c>
      <c r="G908" s="1956">
        <v>5</v>
      </c>
      <c r="H908" s="1956">
        <v>4</v>
      </c>
      <c r="I908" s="2012">
        <v>1</v>
      </c>
      <c r="J908" s="2012">
        <v>1</v>
      </c>
      <c r="K908" s="2150" t="s">
        <v>115</v>
      </c>
      <c r="L908" s="1996">
        <v>6334.08</v>
      </c>
      <c r="N908" s="1996">
        <f t="shared" si="201"/>
        <v>4397.43</v>
      </c>
      <c r="O908" s="1996">
        <v>3355.23</v>
      </c>
      <c r="P908" s="2076">
        <f t="shared" si="202"/>
        <v>0.76299793288352513</v>
      </c>
      <c r="Q908" s="1996">
        <v>1042.2</v>
      </c>
      <c r="R908" s="2076">
        <f t="shared" si="203"/>
        <v>0.23700206711647484</v>
      </c>
      <c r="S908" s="2035">
        <f t="shared" si="204"/>
        <v>41.688000000000002</v>
      </c>
      <c r="U908" s="1996">
        <f t="shared" si="205"/>
        <v>0</v>
      </c>
      <c r="V908" s="1996">
        <f t="shared" si="206"/>
        <v>0</v>
      </c>
      <c r="W908" s="1996">
        <f t="shared" si="200"/>
        <v>6334.08</v>
      </c>
      <c r="X908" s="2000">
        <v>6158.33</v>
      </c>
      <c r="Y908" s="2013">
        <v>616547</v>
      </c>
      <c r="Z908" s="2002">
        <v>42671</v>
      </c>
      <c r="AA908" s="2069" t="s">
        <v>104</v>
      </c>
      <c r="AB908" s="2069"/>
      <c r="AC908" s="1996">
        <v>175.75</v>
      </c>
      <c r="AD908" s="1956">
        <v>616548</v>
      </c>
      <c r="AE908" s="2005">
        <v>42671</v>
      </c>
      <c r="AF908" s="2070" t="s">
        <v>104</v>
      </c>
      <c r="AH908" s="2090"/>
      <c r="AK908" s="2092"/>
      <c r="AL908" s="2092"/>
    </row>
    <row r="909" spans="1:53" x14ac:dyDescent="0.2">
      <c r="A909" s="2089">
        <v>2016602</v>
      </c>
      <c r="C909" s="1955">
        <v>519116</v>
      </c>
      <c r="D909" s="1956" t="s">
        <v>26</v>
      </c>
      <c r="E909" s="1956">
        <v>1</v>
      </c>
      <c r="F909" s="1956">
        <v>7</v>
      </c>
      <c r="G909" s="1956">
        <v>5</v>
      </c>
      <c r="H909" s="1956">
        <v>3</v>
      </c>
      <c r="I909" s="2012">
        <v>1</v>
      </c>
      <c r="J909" s="2012">
        <v>1</v>
      </c>
      <c r="L909" s="1996">
        <v>2288.16</v>
      </c>
      <c r="N909" s="1996">
        <f t="shared" si="201"/>
        <v>1510.13</v>
      </c>
      <c r="O909" s="1996">
        <v>1142.93</v>
      </c>
      <c r="P909" s="2076">
        <f t="shared" si="202"/>
        <v>0.7568421261745677</v>
      </c>
      <c r="Q909" s="1996">
        <v>367.2</v>
      </c>
      <c r="R909" s="2076">
        <f t="shared" si="203"/>
        <v>0.24315787382543222</v>
      </c>
      <c r="S909" s="2035">
        <f t="shared" si="204"/>
        <v>14.687999999999999</v>
      </c>
      <c r="U909" s="1996">
        <f t="shared" si="205"/>
        <v>0</v>
      </c>
      <c r="V909" s="1996">
        <f t="shared" si="206"/>
        <v>0</v>
      </c>
      <c r="W909" s="1996">
        <f t="shared" si="200"/>
        <v>2288.16</v>
      </c>
      <c r="X909" s="2000">
        <v>2337.4899999999998</v>
      </c>
      <c r="Y909" s="2013">
        <v>616549</v>
      </c>
      <c r="Z909" s="2002">
        <v>42671</v>
      </c>
      <c r="AA909" s="2069" t="s">
        <v>104</v>
      </c>
      <c r="AB909" s="2069"/>
      <c r="AC909" s="1996">
        <v>-49.33</v>
      </c>
      <c r="AD909" s="1956">
        <v>616610</v>
      </c>
      <c r="AE909" s="2005">
        <v>42685</v>
      </c>
      <c r="AF909" s="2070" t="s">
        <v>104</v>
      </c>
      <c r="AH909" s="2090"/>
      <c r="AK909" s="2092"/>
      <c r="AL909" s="2092"/>
    </row>
    <row r="910" spans="1:53" x14ac:dyDescent="0.2">
      <c r="A910" s="2089">
        <v>2016603</v>
      </c>
      <c r="C910" s="1955">
        <v>611116</v>
      </c>
      <c r="D910" s="1956" t="s">
        <v>26</v>
      </c>
      <c r="E910" s="1956">
        <v>1</v>
      </c>
      <c r="F910" s="1956">
        <v>8</v>
      </c>
      <c r="G910" s="1956">
        <v>5</v>
      </c>
      <c r="H910" s="1956">
        <v>3</v>
      </c>
      <c r="I910" s="2012">
        <v>1</v>
      </c>
      <c r="J910" s="2012">
        <v>1</v>
      </c>
      <c r="L910" s="1996">
        <v>2165.94</v>
      </c>
      <c r="N910" s="1996">
        <f t="shared" si="201"/>
        <v>1538.0900000000001</v>
      </c>
      <c r="O910" s="1996">
        <v>1143.44</v>
      </c>
      <c r="P910" s="2076">
        <f t="shared" si="202"/>
        <v>0.74341553485166667</v>
      </c>
      <c r="Q910" s="1996">
        <v>394.65</v>
      </c>
      <c r="R910" s="2076">
        <f t="shared" si="203"/>
        <v>0.25658446514833327</v>
      </c>
      <c r="S910" s="2035">
        <f t="shared" si="204"/>
        <v>15.786</v>
      </c>
      <c r="U910" s="1996">
        <f t="shared" si="205"/>
        <v>0</v>
      </c>
      <c r="V910" s="1996">
        <f t="shared" si="206"/>
        <v>0</v>
      </c>
      <c r="W910" s="1996">
        <f t="shared" si="200"/>
        <v>2165.94</v>
      </c>
      <c r="X910" s="2000">
        <v>2165.94</v>
      </c>
      <c r="Y910" s="2013">
        <v>616550</v>
      </c>
      <c r="Z910" s="2002">
        <v>42671</v>
      </c>
      <c r="AA910" s="2069" t="s">
        <v>104</v>
      </c>
      <c r="AB910" s="2069"/>
      <c r="AH910" s="2090"/>
      <c r="AK910" s="2092"/>
      <c r="AL910" s="2092"/>
    </row>
    <row r="911" spans="1:53" x14ac:dyDescent="0.2">
      <c r="A911" s="2182" t="s">
        <v>1873</v>
      </c>
      <c r="C911" s="1955" t="s">
        <v>1872</v>
      </c>
      <c r="D911" s="1956" t="s">
        <v>26</v>
      </c>
      <c r="E911" s="1956">
        <v>1</v>
      </c>
      <c r="F911" s="1956">
        <v>12</v>
      </c>
      <c r="G911" s="1956">
        <v>0</v>
      </c>
      <c r="H911" s="1956">
        <v>0</v>
      </c>
      <c r="I911" s="2012">
        <v>1</v>
      </c>
      <c r="J911" s="2012">
        <v>1</v>
      </c>
      <c r="L911" s="1996">
        <v>1272.5</v>
      </c>
      <c r="N911" s="1996">
        <f t="shared" si="201"/>
        <v>873.42000000000007</v>
      </c>
      <c r="O911" s="1996">
        <v>678.57</v>
      </c>
      <c r="P911" s="2076">
        <f t="shared" si="202"/>
        <v>0.7769114515353438</v>
      </c>
      <c r="Q911" s="1996">
        <v>194.85</v>
      </c>
      <c r="R911" s="2076">
        <f t="shared" si="203"/>
        <v>0.22308854846465614</v>
      </c>
      <c r="S911" s="2035">
        <f t="shared" si="204"/>
        <v>7.7939999999999996</v>
      </c>
      <c r="U911" s="1996">
        <f t="shared" si="205"/>
        <v>0</v>
      </c>
      <c r="V911" s="1996">
        <f t="shared" si="206"/>
        <v>0</v>
      </c>
      <c r="W911" s="1996">
        <f t="shared" si="200"/>
        <v>1272.5</v>
      </c>
      <c r="X911" s="2000">
        <v>1272.5</v>
      </c>
      <c r="Y911" s="2013">
        <v>616551</v>
      </c>
      <c r="Z911" s="2002">
        <v>42671</v>
      </c>
      <c r="AA911" s="2069" t="s">
        <v>104</v>
      </c>
      <c r="AB911" s="2069"/>
      <c r="AH911" s="2090"/>
      <c r="AK911" s="2092"/>
      <c r="AL911" s="2092"/>
    </row>
    <row r="912" spans="1:53" x14ac:dyDescent="0.2">
      <c r="A912" s="2089">
        <v>2016605</v>
      </c>
      <c r="C912" s="1955" t="s">
        <v>1874</v>
      </c>
      <c r="D912" s="1956" t="s">
        <v>26</v>
      </c>
      <c r="E912" s="1956">
        <v>0</v>
      </c>
      <c r="F912" s="1956">
        <v>0</v>
      </c>
      <c r="G912" s="1956">
        <v>0</v>
      </c>
      <c r="H912" s="1956">
        <v>0</v>
      </c>
      <c r="I912" s="2012">
        <v>1</v>
      </c>
      <c r="J912" s="2012">
        <v>1</v>
      </c>
      <c r="L912" s="1996">
        <v>45.65</v>
      </c>
      <c r="N912" s="1996">
        <f t="shared" si="201"/>
        <v>15.32</v>
      </c>
      <c r="O912" s="1996">
        <v>15.32</v>
      </c>
      <c r="P912" s="2076">
        <f t="shared" si="202"/>
        <v>1</v>
      </c>
      <c r="Q912" s="1996">
        <v>0</v>
      </c>
      <c r="R912" s="2076">
        <f t="shared" si="203"/>
        <v>0</v>
      </c>
      <c r="S912" s="2035">
        <f t="shared" si="204"/>
        <v>0</v>
      </c>
      <c r="U912" s="1996">
        <f t="shared" si="205"/>
        <v>0</v>
      </c>
      <c r="V912" s="1996">
        <f t="shared" si="206"/>
        <v>0</v>
      </c>
      <c r="W912" s="1996">
        <f t="shared" si="200"/>
        <v>45.65</v>
      </c>
      <c r="X912" s="2000">
        <v>45.65</v>
      </c>
      <c r="Y912" s="2013">
        <v>616616</v>
      </c>
      <c r="Z912" s="2002">
        <v>42692</v>
      </c>
      <c r="AA912" s="2069" t="s">
        <v>104</v>
      </c>
      <c r="AB912" s="2069"/>
      <c r="AH912" s="2090"/>
      <c r="AK912" s="2092"/>
      <c r="AL912" s="2092"/>
    </row>
    <row r="913" spans="1:28" s="1956" customFormat="1" x14ac:dyDescent="0.2">
      <c r="A913" s="2089">
        <v>2016606</v>
      </c>
      <c r="B913" s="1955"/>
      <c r="C913" s="1955" t="s">
        <v>1887</v>
      </c>
      <c r="D913" s="1956" t="s">
        <v>26</v>
      </c>
      <c r="E913" s="1956">
        <v>1</v>
      </c>
      <c r="F913" s="1956">
        <v>2</v>
      </c>
      <c r="G913" s="1956">
        <v>1</v>
      </c>
      <c r="H913" s="1956">
        <v>1</v>
      </c>
      <c r="I913" s="2012">
        <v>1</v>
      </c>
      <c r="J913" s="2012">
        <v>1</v>
      </c>
      <c r="K913" s="2150"/>
      <c r="L913" s="1996">
        <v>568.96</v>
      </c>
      <c r="M913" s="1996"/>
      <c r="N913" s="1996">
        <f t="shared" si="201"/>
        <v>434.11</v>
      </c>
      <c r="O913" s="1996">
        <v>306.76</v>
      </c>
      <c r="P913" s="2076">
        <f t="shared" si="202"/>
        <v>0.70664117389601711</v>
      </c>
      <c r="Q913" s="1996">
        <v>127.35</v>
      </c>
      <c r="R913" s="2076">
        <f t="shared" si="203"/>
        <v>0.29335882610398284</v>
      </c>
      <c r="S913" s="2035">
        <f t="shared" si="204"/>
        <v>5.0939999999999994</v>
      </c>
      <c r="T913" s="2036"/>
      <c r="U913" s="1996">
        <f t="shared" si="205"/>
        <v>0</v>
      </c>
      <c r="V913" s="1996">
        <f t="shared" si="206"/>
        <v>0</v>
      </c>
      <c r="W913" s="1996">
        <f t="shared" si="200"/>
        <v>568.96</v>
      </c>
      <c r="X913" s="2000">
        <v>568.96</v>
      </c>
      <c r="Y913" s="2013">
        <v>616552</v>
      </c>
      <c r="Z913" s="2002">
        <v>42671</v>
      </c>
      <c r="AA913" s="2069" t="s">
        <v>104</v>
      </c>
      <c r="AB913" s="2086"/>
    </row>
    <row r="914" spans="1:28" s="1956" customFormat="1" x14ac:dyDescent="0.2">
      <c r="A914" s="2089" t="s">
        <v>2058</v>
      </c>
      <c r="B914" s="1955"/>
      <c r="C914" s="1955" t="s">
        <v>2103</v>
      </c>
      <c r="D914" s="1956" t="s">
        <v>26</v>
      </c>
      <c r="E914" s="1956">
        <v>0</v>
      </c>
      <c r="F914" s="1956">
        <v>0</v>
      </c>
      <c r="G914" s="1956">
        <v>0</v>
      </c>
      <c r="H914" s="1956">
        <v>0</v>
      </c>
      <c r="I914" s="2012">
        <v>1</v>
      </c>
      <c r="J914" s="2012">
        <v>1</v>
      </c>
      <c r="K914" s="2150"/>
      <c r="L914" s="1996">
        <v>67.48</v>
      </c>
      <c r="M914" s="1996"/>
      <c r="N914" s="1996"/>
      <c r="O914" s="1996">
        <v>26.24</v>
      </c>
      <c r="P914" s="2076"/>
      <c r="Q914" s="1996"/>
      <c r="R914" s="2076"/>
      <c r="S914" s="2035"/>
      <c r="T914" s="2036"/>
      <c r="U914" s="1996"/>
      <c r="V914" s="1996">
        <f>L914-W914</f>
        <v>0</v>
      </c>
      <c r="W914" s="1996">
        <f>X914+AC914+AH914+AM914+AO914+AR914</f>
        <v>67.48</v>
      </c>
      <c r="X914" s="2000">
        <v>67.48</v>
      </c>
      <c r="Y914" s="2013">
        <v>616617</v>
      </c>
      <c r="Z914" s="2002">
        <v>42692</v>
      </c>
      <c r="AA914" s="2069" t="s">
        <v>104</v>
      </c>
      <c r="AB914" s="2086"/>
    </row>
    <row r="915" spans="1:28" s="1956" customFormat="1" x14ac:dyDescent="0.2">
      <c r="A915" s="2089">
        <v>2016607</v>
      </c>
      <c r="B915" s="1955"/>
      <c r="C915" s="1955" t="s">
        <v>1891</v>
      </c>
      <c r="D915" s="1956" t="s">
        <v>1364</v>
      </c>
      <c r="E915" s="1956">
        <v>1</v>
      </c>
      <c r="F915" s="1956">
        <v>9</v>
      </c>
      <c r="G915" s="1956">
        <v>6</v>
      </c>
      <c r="H915" s="1956">
        <v>1</v>
      </c>
      <c r="I915" s="2012">
        <v>1</v>
      </c>
      <c r="J915" s="2012">
        <v>1</v>
      </c>
      <c r="K915" s="2150"/>
      <c r="L915" s="1996">
        <v>2115.31</v>
      </c>
      <c r="M915" s="1996"/>
      <c r="N915" s="1996">
        <f t="shared" si="201"/>
        <v>1259.5</v>
      </c>
      <c r="O915" s="1996">
        <v>908.5</v>
      </c>
      <c r="P915" s="2076">
        <f t="shared" si="202"/>
        <v>0.72131798332671693</v>
      </c>
      <c r="Q915" s="1996">
        <v>351</v>
      </c>
      <c r="R915" s="2076">
        <f t="shared" si="203"/>
        <v>0.27868201667328307</v>
      </c>
      <c r="S915" s="2035">
        <f t="shared" si="204"/>
        <v>14.04</v>
      </c>
      <c r="T915" s="2036"/>
      <c r="U915" s="1996">
        <f t="shared" si="205"/>
        <v>0</v>
      </c>
      <c r="V915" s="1996">
        <f t="shared" si="206"/>
        <v>0</v>
      </c>
      <c r="W915" s="1996">
        <f t="shared" si="200"/>
        <v>2115.31</v>
      </c>
      <c r="X915" s="2000">
        <v>2115.31</v>
      </c>
      <c r="Y915" s="2013">
        <v>616668</v>
      </c>
      <c r="Z915" s="2002">
        <v>42702</v>
      </c>
      <c r="AA915" s="2069" t="s">
        <v>104</v>
      </c>
      <c r="AB915" s="2086"/>
    </row>
    <row r="916" spans="1:28" s="1956" customFormat="1" x14ac:dyDescent="0.2">
      <c r="A916" s="2089">
        <v>2016608</v>
      </c>
      <c r="B916" s="1955"/>
      <c r="C916" s="1955" t="s">
        <v>1892</v>
      </c>
      <c r="D916" s="1956" t="s">
        <v>1364</v>
      </c>
      <c r="E916" s="1956">
        <v>1</v>
      </c>
      <c r="F916" s="1956">
        <v>9</v>
      </c>
      <c r="G916" s="1956">
        <v>6</v>
      </c>
      <c r="H916" s="1956">
        <v>2</v>
      </c>
      <c r="I916" s="2012">
        <v>1</v>
      </c>
      <c r="J916" s="2012">
        <v>1</v>
      </c>
      <c r="K916" s="2150"/>
      <c r="L916" s="1996">
        <v>2360.85</v>
      </c>
      <c r="M916" s="1996"/>
      <c r="N916" s="1996">
        <f t="shared" si="201"/>
        <v>1399</v>
      </c>
      <c r="O916" s="1996">
        <v>994</v>
      </c>
      <c r="P916" s="2076">
        <f t="shared" si="202"/>
        <v>0.71050750536097207</v>
      </c>
      <c r="Q916" s="1996">
        <v>405</v>
      </c>
      <c r="R916" s="2076">
        <f t="shared" si="203"/>
        <v>0.28949249463902788</v>
      </c>
      <c r="S916" s="2035">
        <f t="shared" si="204"/>
        <v>16.2</v>
      </c>
      <c r="T916" s="2036"/>
      <c r="U916" s="1996">
        <f t="shared" si="205"/>
        <v>0</v>
      </c>
      <c r="V916" s="1996">
        <f t="shared" si="206"/>
        <v>0</v>
      </c>
      <c r="W916" s="1996">
        <f t="shared" si="200"/>
        <v>2360.85</v>
      </c>
      <c r="X916" s="2000">
        <v>2360.85</v>
      </c>
      <c r="Y916" s="2013">
        <v>616669</v>
      </c>
      <c r="Z916" s="2002">
        <v>42702</v>
      </c>
      <c r="AA916" s="2069" t="s">
        <v>104</v>
      </c>
      <c r="AB916" s="2086"/>
    </row>
    <row r="917" spans="1:28" s="1956" customFormat="1" x14ac:dyDescent="0.2">
      <c r="A917" s="2089">
        <v>2016609</v>
      </c>
      <c r="B917" s="1955"/>
      <c r="C917" s="1955" t="s">
        <v>1893</v>
      </c>
      <c r="D917" s="1956" t="s">
        <v>353</v>
      </c>
      <c r="E917" s="1956">
        <v>1</v>
      </c>
      <c r="F917" s="1956">
        <v>8</v>
      </c>
      <c r="G917" s="1956">
        <v>5</v>
      </c>
      <c r="H917" s="1956">
        <v>3</v>
      </c>
      <c r="I917" s="2012">
        <v>1</v>
      </c>
      <c r="J917" s="2012">
        <v>1</v>
      </c>
      <c r="K917" s="2150"/>
      <c r="L917" s="1996">
        <v>3054.88</v>
      </c>
      <c r="M917" s="1996"/>
      <c r="N917" s="1996">
        <f t="shared" si="201"/>
        <v>2248.0700000000002</v>
      </c>
      <c r="O917" s="1996">
        <v>1742.72</v>
      </c>
      <c r="P917" s="2076">
        <f t="shared" si="202"/>
        <v>0.77520717771243774</v>
      </c>
      <c r="Q917" s="1996">
        <v>505.35</v>
      </c>
      <c r="R917" s="2076">
        <f t="shared" si="203"/>
        <v>0.22479282228756223</v>
      </c>
      <c r="S917" s="2035">
        <f t="shared" si="204"/>
        <v>20.214000000000002</v>
      </c>
      <c r="T917" s="2036"/>
      <c r="U917" s="1996">
        <f t="shared" si="205"/>
        <v>0</v>
      </c>
      <c r="V917" s="1996">
        <f t="shared" si="206"/>
        <v>0</v>
      </c>
      <c r="W917" s="1996">
        <f t="shared" si="200"/>
        <v>3054.88</v>
      </c>
      <c r="X917" s="2000">
        <v>3054.88</v>
      </c>
      <c r="Y917" s="2013">
        <v>616696</v>
      </c>
      <c r="Z917" s="2002">
        <v>42702</v>
      </c>
      <c r="AA917" s="2069" t="s">
        <v>104</v>
      </c>
      <c r="AB917" s="2086"/>
    </row>
    <row r="918" spans="1:28" s="1956" customFormat="1" x14ac:dyDescent="0.2">
      <c r="A918" s="2089">
        <v>2016610</v>
      </c>
      <c r="B918" s="1955"/>
      <c r="C918" s="1955" t="s">
        <v>1894</v>
      </c>
      <c r="D918" s="1956" t="s">
        <v>353</v>
      </c>
      <c r="E918" s="1956">
        <v>1</v>
      </c>
      <c r="F918" s="1956">
        <v>1</v>
      </c>
      <c r="G918" s="1956">
        <v>0</v>
      </c>
      <c r="H918" s="1956">
        <v>1</v>
      </c>
      <c r="I918" s="2012">
        <v>1</v>
      </c>
      <c r="J918" s="2012">
        <v>1</v>
      </c>
      <c r="K918" s="2150"/>
      <c r="L918" s="1996">
        <v>515.94000000000005</v>
      </c>
      <c r="M918" s="1996"/>
      <c r="N918" s="1996">
        <f t="shared" si="201"/>
        <v>378.22</v>
      </c>
      <c r="O918" s="1996">
        <v>276.97000000000003</v>
      </c>
      <c r="P918" s="2076">
        <f t="shared" si="202"/>
        <v>0.73229866215430173</v>
      </c>
      <c r="Q918" s="1996">
        <v>101.25</v>
      </c>
      <c r="R918" s="2076">
        <f t="shared" si="203"/>
        <v>0.26770133784569827</v>
      </c>
      <c r="S918" s="2035">
        <f t="shared" si="204"/>
        <v>4.05</v>
      </c>
      <c r="T918" s="2036"/>
      <c r="U918" s="1996">
        <f t="shared" si="205"/>
        <v>0</v>
      </c>
      <c r="V918" s="1996">
        <f t="shared" si="206"/>
        <v>0</v>
      </c>
      <c r="W918" s="1996">
        <f t="shared" si="200"/>
        <v>515.94000000000005</v>
      </c>
      <c r="X918" s="2000">
        <v>515.94000000000005</v>
      </c>
      <c r="Y918" s="2013">
        <v>616697</v>
      </c>
      <c r="Z918" s="2002">
        <v>42702</v>
      </c>
      <c r="AA918" s="2069" t="s">
        <v>104</v>
      </c>
      <c r="AB918" s="2086"/>
    </row>
    <row r="919" spans="1:28" s="1956" customFormat="1" x14ac:dyDescent="0.2">
      <c r="A919" s="2089">
        <v>2016611</v>
      </c>
      <c r="B919" s="1955"/>
      <c r="C919" s="1955" t="s">
        <v>1895</v>
      </c>
      <c r="D919" s="1956" t="s">
        <v>353</v>
      </c>
      <c r="E919" s="1956">
        <v>1</v>
      </c>
      <c r="F919" s="1956">
        <v>10</v>
      </c>
      <c r="G919" s="1956">
        <v>6</v>
      </c>
      <c r="H919" s="1956">
        <v>3</v>
      </c>
      <c r="I919" s="2012">
        <v>1</v>
      </c>
      <c r="J919" s="2012">
        <v>1</v>
      </c>
      <c r="K919" s="2150"/>
      <c r="L919" s="1996">
        <v>2869.54</v>
      </c>
      <c r="M919" s="1996"/>
      <c r="N919" s="1996">
        <f t="shared" si="201"/>
        <v>2145.25</v>
      </c>
      <c r="O919" s="1996">
        <v>1618.75</v>
      </c>
      <c r="P919" s="2076">
        <f t="shared" si="202"/>
        <v>0.75457405896748631</v>
      </c>
      <c r="Q919" s="1996">
        <v>526.5</v>
      </c>
      <c r="R919" s="2076">
        <f t="shared" si="203"/>
        <v>0.24542594103251369</v>
      </c>
      <c r="S919" s="2035">
        <f t="shared" si="204"/>
        <v>21.06</v>
      </c>
      <c r="T919" s="2036"/>
      <c r="U919" s="1996">
        <f t="shared" si="205"/>
        <v>0</v>
      </c>
      <c r="V919" s="1996">
        <f t="shared" si="206"/>
        <v>0</v>
      </c>
      <c r="W919" s="1996">
        <f t="shared" si="200"/>
        <v>2869.54</v>
      </c>
      <c r="X919" s="2000">
        <v>2869.54</v>
      </c>
      <c r="Y919" s="2013">
        <v>616698</v>
      </c>
      <c r="Z919" s="2002">
        <v>42702</v>
      </c>
      <c r="AA919" s="2069" t="s">
        <v>104</v>
      </c>
      <c r="AB919" s="2086"/>
    </row>
    <row r="920" spans="1:28" s="1956" customFormat="1" x14ac:dyDescent="0.2">
      <c r="A920" s="2089">
        <v>2016612</v>
      </c>
      <c r="B920" s="1955"/>
      <c r="C920" s="1955" t="s">
        <v>1896</v>
      </c>
      <c r="D920" s="1956" t="s">
        <v>353</v>
      </c>
      <c r="E920" s="1956">
        <v>1</v>
      </c>
      <c r="F920" s="1956">
        <v>8</v>
      </c>
      <c r="G920" s="1956">
        <v>5</v>
      </c>
      <c r="H920" s="1956">
        <v>3</v>
      </c>
      <c r="I920" s="2012">
        <v>1</v>
      </c>
      <c r="J920" s="2012">
        <v>1</v>
      </c>
      <c r="K920" s="2150"/>
      <c r="L920" s="1996">
        <v>2424.3200000000002</v>
      </c>
      <c r="M920" s="1996"/>
      <c r="N920" s="1996">
        <f t="shared" si="201"/>
        <v>1831.63</v>
      </c>
      <c r="O920" s="1996">
        <v>1394.68</v>
      </c>
      <c r="P920" s="2076">
        <f t="shared" si="202"/>
        <v>0.76144199428923964</v>
      </c>
      <c r="Q920" s="1996">
        <v>436.95</v>
      </c>
      <c r="R920" s="2076">
        <f t="shared" si="203"/>
        <v>0.23855800571076033</v>
      </c>
      <c r="S920" s="2035">
        <f t="shared" si="204"/>
        <v>17.477999999999998</v>
      </c>
      <c r="T920" s="2036"/>
      <c r="U920" s="1996">
        <f t="shared" si="205"/>
        <v>0</v>
      </c>
      <c r="V920" s="1996">
        <f t="shared" si="206"/>
        <v>0</v>
      </c>
      <c r="W920" s="1996">
        <f t="shared" si="200"/>
        <v>2424.3200000000002</v>
      </c>
      <c r="X920" s="2000">
        <v>2424.3200000000002</v>
      </c>
      <c r="Y920" s="2013">
        <v>616699</v>
      </c>
      <c r="Z920" s="2002">
        <v>42702</v>
      </c>
      <c r="AA920" s="2069" t="s">
        <v>104</v>
      </c>
      <c r="AB920" s="2086"/>
    </row>
    <row r="921" spans="1:28" s="1956" customFormat="1" x14ac:dyDescent="0.2">
      <c r="A921" s="2182" t="s">
        <v>1941</v>
      </c>
      <c r="B921" s="1955"/>
      <c r="C921" s="1955" t="s">
        <v>1897</v>
      </c>
      <c r="D921" s="1956" t="s">
        <v>353</v>
      </c>
      <c r="E921" s="1956">
        <v>1</v>
      </c>
      <c r="F921" s="1956">
        <v>12</v>
      </c>
      <c r="G921" s="1956">
        <v>0</v>
      </c>
      <c r="H921" s="1956">
        <v>0</v>
      </c>
      <c r="I921" s="2012">
        <v>1</v>
      </c>
      <c r="J921" s="2012">
        <v>1</v>
      </c>
      <c r="K921" s="2150"/>
      <c r="L921" s="1996">
        <v>1400.4</v>
      </c>
      <c r="M921" s="1996"/>
      <c r="N921" s="1996">
        <f t="shared" si="201"/>
        <v>964.98</v>
      </c>
      <c r="O921" s="1996">
        <v>760.68</v>
      </c>
      <c r="P921" s="2076">
        <f t="shared" si="202"/>
        <v>0.78828576758067515</v>
      </c>
      <c r="Q921" s="1996">
        <v>204.3</v>
      </c>
      <c r="R921" s="2076">
        <f t="shared" si="203"/>
        <v>0.21171423241932477</v>
      </c>
      <c r="S921" s="2035">
        <f t="shared" si="204"/>
        <v>8.1720000000000006</v>
      </c>
      <c r="T921" s="2036"/>
      <c r="U921" s="1996">
        <f t="shared" si="205"/>
        <v>0</v>
      </c>
      <c r="V921" s="1996">
        <f t="shared" si="206"/>
        <v>0</v>
      </c>
      <c r="W921" s="1996">
        <f t="shared" si="200"/>
        <v>1400.4</v>
      </c>
      <c r="X921" s="2000">
        <v>1400.4</v>
      </c>
      <c r="Y921" s="2013">
        <v>616700</v>
      </c>
      <c r="Z921" s="2002">
        <v>42702</v>
      </c>
      <c r="AA921" s="2069" t="s">
        <v>104</v>
      </c>
      <c r="AB921" s="2086"/>
    </row>
    <row r="922" spans="1:28" s="1956" customFormat="1" x14ac:dyDescent="0.2">
      <c r="A922" s="2182" t="s">
        <v>1942</v>
      </c>
      <c r="B922" s="1955"/>
      <c r="C922" s="1955" t="s">
        <v>1898</v>
      </c>
      <c r="D922" s="1956" t="s">
        <v>353</v>
      </c>
      <c r="E922" s="1956">
        <v>1</v>
      </c>
      <c r="F922" s="1956">
        <v>17</v>
      </c>
      <c r="G922" s="1956">
        <v>0</v>
      </c>
      <c r="H922" s="1956">
        <v>0</v>
      </c>
      <c r="I922" s="2012">
        <v>1</v>
      </c>
      <c r="J922" s="2012">
        <v>1</v>
      </c>
      <c r="K922" s="2150"/>
      <c r="L922" s="1996">
        <v>2052.0100000000002</v>
      </c>
      <c r="M922" s="1996"/>
      <c r="N922" s="1996">
        <f t="shared" si="201"/>
        <v>1408.3000000000002</v>
      </c>
      <c r="O922" s="1996">
        <v>1121.2</v>
      </c>
      <c r="P922" s="2076">
        <f t="shared" si="202"/>
        <v>0.7961371866789746</v>
      </c>
      <c r="Q922" s="1996">
        <v>287.10000000000002</v>
      </c>
      <c r="R922" s="2076">
        <f t="shared" si="203"/>
        <v>0.20386281332102535</v>
      </c>
      <c r="S922" s="2035">
        <f t="shared" si="204"/>
        <v>11.484000000000002</v>
      </c>
      <c r="T922" s="2036"/>
      <c r="U922" s="1996">
        <f t="shared" si="205"/>
        <v>0</v>
      </c>
      <c r="V922" s="1996">
        <f t="shared" si="206"/>
        <v>0</v>
      </c>
      <c r="W922" s="1996">
        <f t="shared" si="200"/>
        <v>2052.0100000000002</v>
      </c>
      <c r="X922" s="2000">
        <v>2052.0100000000002</v>
      </c>
      <c r="Y922" s="2013">
        <v>616701</v>
      </c>
      <c r="Z922" s="2002">
        <v>42702</v>
      </c>
      <c r="AA922" s="2069" t="s">
        <v>104</v>
      </c>
      <c r="AB922" s="2086"/>
    </row>
    <row r="923" spans="1:28" s="1956" customFormat="1" x14ac:dyDescent="0.2">
      <c r="A923" s="2182" t="s">
        <v>1943</v>
      </c>
      <c r="B923" s="1955"/>
      <c r="C923" s="1955" t="s">
        <v>1899</v>
      </c>
      <c r="D923" s="1956" t="s">
        <v>353</v>
      </c>
      <c r="E923" s="1956">
        <v>1</v>
      </c>
      <c r="F923" s="1956">
        <v>13</v>
      </c>
      <c r="G923" s="1956">
        <v>0</v>
      </c>
      <c r="H923" s="1956">
        <v>0</v>
      </c>
      <c r="I923" s="2012">
        <v>1</v>
      </c>
      <c r="J923" s="2012">
        <v>1</v>
      </c>
      <c r="K923" s="2150"/>
      <c r="L923" s="1996">
        <v>1439.23</v>
      </c>
      <c r="M923" s="1996"/>
      <c r="N923" s="1996">
        <f t="shared" si="201"/>
        <v>983.74</v>
      </c>
      <c r="O923" s="1996">
        <v>767.74</v>
      </c>
      <c r="P923" s="2076">
        <f t="shared" si="202"/>
        <v>0.78042978835871268</v>
      </c>
      <c r="Q923" s="1996">
        <v>216</v>
      </c>
      <c r="R923" s="2076">
        <f t="shared" si="203"/>
        <v>0.21957021164128732</v>
      </c>
      <c r="S923" s="2035">
        <f t="shared" si="204"/>
        <v>8.64</v>
      </c>
      <c r="T923" s="2036"/>
      <c r="U923" s="1996">
        <f t="shared" si="205"/>
        <v>0</v>
      </c>
      <c r="V923" s="1996">
        <f t="shared" si="206"/>
        <v>0</v>
      </c>
      <c r="W923" s="1996">
        <f t="shared" si="200"/>
        <v>1439.23</v>
      </c>
      <c r="X923" s="2000">
        <v>1439.23</v>
      </c>
      <c r="Y923" s="2013">
        <v>616702</v>
      </c>
      <c r="Z923" s="2002">
        <v>42702</v>
      </c>
      <c r="AA923" s="2069" t="s">
        <v>104</v>
      </c>
      <c r="AB923" s="2086"/>
    </row>
    <row r="924" spans="1:28" s="1956" customFormat="1" x14ac:dyDescent="0.2">
      <c r="A924" s="2089">
        <v>2016616</v>
      </c>
      <c r="B924" s="1955"/>
      <c r="C924" s="1955" t="s">
        <v>1900</v>
      </c>
      <c r="D924" s="1956" t="s">
        <v>474</v>
      </c>
      <c r="E924" s="1956">
        <v>2</v>
      </c>
      <c r="F924" s="1956">
        <v>16</v>
      </c>
      <c r="G924" s="1956">
        <v>10</v>
      </c>
      <c r="H924" s="1956">
        <v>6</v>
      </c>
      <c r="I924" s="2012">
        <v>1</v>
      </c>
      <c r="J924" s="2012">
        <v>1</v>
      </c>
      <c r="K924" s="2150"/>
      <c r="L924" s="1996">
        <v>5432.72</v>
      </c>
      <c r="M924" s="1996"/>
      <c r="N924" s="1996">
        <f t="shared" si="201"/>
        <v>3631.09</v>
      </c>
      <c r="O924" s="1996">
        <v>2720.3</v>
      </c>
      <c r="P924" s="2076">
        <f t="shared" si="202"/>
        <v>0.74916898231660467</v>
      </c>
      <c r="Q924" s="1996">
        <v>910.79</v>
      </c>
      <c r="R924" s="2076">
        <f t="shared" si="203"/>
        <v>0.25083101768339533</v>
      </c>
      <c r="S924" s="2035">
        <f t="shared" si="204"/>
        <v>36.431599999999996</v>
      </c>
      <c r="T924" s="2036"/>
      <c r="U924" s="1996">
        <f t="shared" si="205"/>
        <v>0</v>
      </c>
      <c r="V924" s="1996">
        <f t="shared" si="206"/>
        <v>0</v>
      </c>
      <c r="W924" s="1996">
        <f t="shared" si="200"/>
        <v>5432.72</v>
      </c>
      <c r="X924" s="2000">
        <v>5432.72</v>
      </c>
      <c r="Y924" s="2013">
        <v>616672</v>
      </c>
      <c r="Z924" s="2002">
        <v>42702</v>
      </c>
      <c r="AA924" s="2069" t="s">
        <v>104</v>
      </c>
      <c r="AB924" s="2086"/>
    </row>
    <row r="925" spans="1:28" s="1956" customFormat="1" x14ac:dyDescent="0.2">
      <c r="A925" s="2089" t="s">
        <v>1902</v>
      </c>
      <c r="B925" s="1955"/>
      <c r="C925" s="1955">
        <v>596316</v>
      </c>
      <c r="D925" s="1956" t="s">
        <v>26</v>
      </c>
      <c r="E925" s="1956">
        <v>1</v>
      </c>
      <c r="F925" s="1956">
        <v>8</v>
      </c>
      <c r="G925" s="1956">
        <v>5</v>
      </c>
      <c r="H925" s="1956">
        <v>2</v>
      </c>
      <c r="I925" s="2012">
        <v>1</v>
      </c>
      <c r="J925" s="2012">
        <v>1</v>
      </c>
      <c r="K925" s="2150" t="s">
        <v>1101</v>
      </c>
      <c r="L925" s="1996">
        <v>5531</v>
      </c>
      <c r="M925" s="1996">
        <v>5405</v>
      </c>
      <c r="N925" s="1996">
        <f>O925+Q925</f>
        <v>4101.84</v>
      </c>
      <c r="O925" s="1996">
        <v>3534.84</v>
      </c>
      <c r="P925" s="2076">
        <f>IF(N925&lt;=0,"",O925/N925)</f>
        <v>0.8617693522906793</v>
      </c>
      <c r="Q925" s="1996">
        <v>567</v>
      </c>
      <c r="R925" s="2076">
        <f>IF(N925&lt;=0,"",Q925/N925)</f>
        <v>0.1382306477093207</v>
      </c>
      <c r="S925" s="2035">
        <f>Q925/$S$1</f>
        <v>22.68</v>
      </c>
      <c r="T925" s="2036"/>
      <c r="U925" s="1996">
        <f>((1-I925)*O925)+((1-J925)*Q925)</f>
        <v>0</v>
      </c>
      <c r="V925" s="1996">
        <f>L925-W925</f>
        <v>0</v>
      </c>
      <c r="W925" s="1996">
        <f t="shared" si="200"/>
        <v>5531</v>
      </c>
      <c r="X925" s="2000">
        <v>5531</v>
      </c>
      <c r="Y925" s="2013">
        <v>616553</v>
      </c>
      <c r="Z925" s="2002">
        <v>42671</v>
      </c>
      <c r="AA925" s="2069" t="s">
        <v>104</v>
      </c>
      <c r="AB925" s="2086"/>
    </row>
    <row r="926" spans="1:28" s="1956" customFormat="1" x14ac:dyDescent="0.2">
      <c r="A926" s="2089">
        <v>2016618</v>
      </c>
      <c r="B926" s="1955"/>
      <c r="C926" s="1955">
        <v>610917</v>
      </c>
      <c r="D926" s="1956" t="s">
        <v>26</v>
      </c>
      <c r="E926" s="1956">
        <v>1</v>
      </c>
      <c r="F926" s="1956">
        <v>10</v>
      </c>
      <c r="G926" s="1956">
        <v>5</v>
      </c>
      <c r="H926" s="1956">
        <v>6</v>
      </c>
      <c r="I926" s="2012">
        <v>1</v>
      </c>
      <c r="J926" s="2012">
        <v>1</v>
      </c>
      <c r="K926" s="2150"/>
      <c r="L926" s="1996">
        <v>4788.42</v>
      </c>
      <c r="M926" s="1996"/>
      <c r="N926" s="1996">
        <f t="shared" si="201"/>
        <v>3093.56</v>
      </c>
      <c r="O926" s="1996">
        <v>2322.63</v>
      </c>
      <c r="P926" s="2076">
        <f t="shared" si="202"/>
        <v>0.75079520035169844</v>
      </c>
      <c r="Q926" s="1996">
        <v>770.93</v>
      </c>
      <c r="R926" s="2076">
        <f t="shared" si="203"/>
        <v>0.24920479964830161</v>
      </c>
      <c r="S926" s="2035">
        <f t="shared" si="204"/>
        <v>30.837199999999999</v>
      </c>
      <c r="T926" s="2036"/>
      <c r="U926" s="1996">
        <f t="shared" si="205"/>
        <v>0</v>
      </c>
      <c r="V926" s="1996">
        <f t="shared" si="206"/>
        <v>0</v>
      </c>
      <c r="W926" s="1996">
        <f t="shared" si="200"/>
        <v>4788.42</v>
      </c>
      <c r="X926" s="2000">
        <v>4788.42</v>
      </c>
      <c r="Y926" s="2013">
        <v>616627</v>
      </c>
      <c r="Z926" s="2002">
        <v>42692</v>
      </c>
      <c r="AA926" s="2069" t="s">
        <v>104</v>
      </c>
      <c r="AB926" s="2086"/>
    </row>
    <row r="927" spans="1:28" s="1956" customFormat="1" x14ac:dyDescent="0.2">
      <c r="A927" s="2089" t="s">
        <v>1906</v>
      </c>
      <c r="B927" s="1955"/>
      <c r="C927" s="1955" t="s">
        <v>1903</v>
      </c>
      <c r="D927" s="1956" t="s">
        <v>26</v>
      </c>
      <c r="E927" s="1956">
        <v>1</v>
      </c>
      <c r="F927" s="1956">
        <v>11</v>
      </c>
      <c r="G927" s="1956">
        <v>4</v>
      </c>
      <c r="H927" s="1956">
        <v>12</v>
      </c>
      <c r="I927" s="2012">
        <v>1</v>
      </c>
      <c r="J927" s="2012">
        <v>1</v>
      </c>
      <c r="K927" s="2150"/>
      <c r="L927" s="1996">
        <v>10578.33</v>
      </c>
      <c r="M927" s="1996"/>
      <c r="N927" s="1996">
        <f>O927+Q927</f>
        <v>6531.3</v>
      </c>
      <c r="O927" s="1996">
        <v>5216.3</v>
      </c>
      <c r="P927" s="2076">
        <f>IF(N927&lt;=0,"",O927/N927)</f>
        <v>0.79866182842619382</v>
      </c>
      <c r="Q927" s="1996">
        <v>1315</v>
      </c>
      <c r="R927" s="2076">
        <f>IF(N927&lt;=0,"",Q927/N927)</f>
        <v>0.20133817157380612</v>
      </c>
      <c r="S927" s="2035">
        <f>Q927/$S$1</f>
        <v>52.6</v>
      </c>
      <c r="T927" s="2036"/>
      <c r="U927" s="1996">
        <f t="shared" si="205"/>
        <v>0</v>
      </c>
      <c r="V927" s="1996">
        <f t="shared" si="206"/>
        <v>0</v>
      </c>
      <c r="W927" s="1996">
        <f t="shared" si="200"/>
        <v>10578.33</v>
      </c>
      <c r="X927" s="2000">
        <v>10578.33</v>
      </c>
      <c r="Y927" s="2013">
        <v>616554</v>
      </c>
      <c r="Z927" s="2002">
        <v>42671</v>
      </c>
      <c r="AA927" s="2069" t="s">
        <v>104</v>
      </c>
      <c r="AB927" s="2086"/>
    </row>
    <row r="928" spans="1:28" s="1956" customFormat="1" x14ac:dyDescent="0.2">
      <c r="A928" s="2089" t="s">
        <v>1905</v>
      </c>
      <c r="B928" s="1955"/>
      <c r="C928" s="1955" t="s">
        <v>1904</v>
      </c>
      <c r="D928" s="1956" t="s">
        <v>26</v>
      </c>
      <c r="E928" s="1956">
        <v>1</v>
      </c>
      <c r="F928" s="1956">
        <v>8</v>
      </c>
      <c r="G928" s="1956">
        <v>5</v>
      </c>
      <c r="H928" s="1956">
        <v>2</v>
      </c>
      <c r="I928" s="2012">
        <v>1</v>
      </c>
      <c r="J928" s="2012">
        <v>1</v>
      </c>
      <c r="K928" s="2150"/>
      <c r="L928" s="1996">
        <v>4446.91</v>
      </c>
      <c r="M928" s="1996"/>
      <c r="N928" s="1996">
        <f t="shared" si="201"/>
        <v>3216.57</v>
      </c>
      <c r="O928" s="1996">
        <v>2649.57</v>
      </c>
      <c r="P928" s="2076">
        <f t="shared" si="202"/>
        <v>0.82372527257295813</v>
      </c>
      <c r="Q928" s="1996">
        <v>567</v>
      </c>
      <c r="R928" s="2076">
        <f t="shared" si="203"/>
        <v>0.17627472742704184</v>
      </c>
      <c r="S928" s="2035">
        <f t="shared" si="204"/>
        <v>22.68</v>
      </c>
      <c r="T928" s="2036"/>
      <c r="U928" s="1996">
        <f t="shared" si="205"/>
        <v>0</v>
      </c>
      <c r="V928" s="1996">
        <f t="shared" si="206"/>
        <v>0</v>
      </c>
      <c r="W928" s="1996">
        <f t="shared" si="200"/>
        <v>4446.91</v>
      </c>
      <c r="X928" s="2000">
        <v>4446.91</v>
      </c>
      <c r="Y928" s="2013">
        <v>616555</v>
      </c>
      <c r="Z928" s="2002">
        <v>42671</v>
      </c>
      <c r="AA928" s="2069" t="s">
        <v>104</v>
      </c>
      <c r="AB928" s="2086"/>
    </row>
    <row r="929" spans="1:28" s="1956" customFormat="1" x14ac:dyDescent="0.2">
      <c r="A929" s="2089">
        <v>2016621</v>
      </c>
      <c r="B929" s="1955"/>
      <c r="C929" s="1955">
        <v>607116</v>
      </c>
      <c r="D929" s="1956" t="s">
        <v>26</v>
      </c>
      <c r="E929" s="1956">
        <v>1</v>
      </c>
      <c r="F929" s="1956">
        <v>11</v>
      </c>
      <c r="G929" s="1956">
        <v>5</v>
      </c>
      <c r="H929" s="1956">
        <v>4</v>
      </c>
      <c r="I929" s="2012">
        <v>1</v>
      </c>
      <c r="J929" s="2012">
        <v>1</v>
      </c>
      <c r="K929" s="2150"/>
      <c r="L929" s="1996">
        <v>3271.77</v>
      </c>
      <c r="M929" s="1996"/>
      <c r="N929" s="1996">
        <f t="shared" si="201"/>
        <v>2359.84</v>
      </c>
      <c r="O929" s="1996">
        <v>1819.84</v>
      </c>
      <c r="P929" s="2076">
        <f t="shared" si="202"/>
        <v>0.77117092684249766</v>
      </c>
      <c r="Q929" s="1996">
        <v>540</v>
      </c>
      <c r="R929" s="2076">
        <f t="shared" si="203"/>
        <v>0.2288290731575022</v>
      </c>
      <c r="S929" s="2035">
        <f t="shared" si="204"/>
        <v>21.6</v>
      </c>
      <c r="T929" s="2036"/>
      <c r="U929" s="1996">
        <f t="shared" si="205"/>
        <v>0</v>
      </c>
      <c r="V929" s="1996">
        <f t="shared" si="206"/>
        <v>0</v>
      </c>
      <c r="W929" s="1996">
        <f t="shared" si="200"/>
        <v>3271.77</v>
      </c>
      <c r="X929" s="2000">
        <v>3271.77</v>
      </c>
      <c r="Y929" s="2013">
        <v>616556</v>
      </c>
      <c r="Z929" s="2002">
        <v>42671</v>
      </c>
      <c r="AA929" s="2069" t="s">
        <v>104</v>
      </c>
      <c r="AB929" s="2086"/>
    </row>
    <row r="930" spans="1:28" s="1956" customFormat="1" x14ac:dyDescent="0.2">
      <c r="A930" s="2089">
        <v>2016622</v>
      </c>
      <c r="B930" s="1955"/>
      <c r="C930" s="1955">
        <v>564316</v>
      </c>
      <c r="D930" s="1956" t="s">
        <v>26</v>
      </c>
      <c r="E930" s="1956">
        <v>1</v>
      </c>
      <c r="F930" s="1956">
        <v>8</v>
      </c>
      <c r="G930" s="1956">
        <v>7</v>
      </c>
      <c r="H930" s="1956">
        <v>2</v>
      </c>
      <c r="I930" s="2012">
        <v>1</v>
      </c>
      <c r="J930" s="2012">
        <v>1</v>
      </c>
      <c r="K930" s="2150"/>
      <c r="L930" s="1996">
        <v>1946.17</v>
      </c>
      <c r="M930" s="1996"/>
      <c r="N930" s="1996">
        <f t="shared" si="201"/>
        <v>1397.51</v>
      </c>
      <c r="O930" s="1996">
        <v>1042.46</v>
      </c>
      <c r="P930" s="2076">
        <f t="shared" si="202"/>
        <v>0.74594099505549161</v>
      </c>
      <c r="Q930" s="1996">
        <v>355.05</v>
      </c>
      <c r="R930" s="2076">
        <f t="shared" si="203"/>
        <v>0.25405900494450845</v>
      </c>
      <c r="S930" s="2035">
        <f t="shared" si="204"/>
        <v>14.202</v>
      </c>
      <c r="T930" s="2036"/>
      <c r="U930" s="1996">
        <f t="shared" si="205"/>
        <v>0</v>
      </c>
      <c r="V930" s="1996">
        <f t="shared" si="206"/>
        <v>0</v>
      </c>
      <c r="W930" s="1996">
        <f t="shared" si="200"/>
        <v>1946.17</v>
      </c>
      <c r="X930" s="2000">
        <v>1946.17</v>
      </c>
      <c r="Y930" s="2013">
        <v>616557</v>
      </c>
      <c r="Z930" s="2002">
        <v>42671</v>
      </c>
      <c r="AA930" s="2069" t="s">
        <v>104</v>
      </c>
      <c r="AB930" s="2086"/>
    </row>
    <row r="931" spans="1:28" s="1956" customFormat="1" x14ac:dyDescent="0.2">
      <c r="A931" s="2089">
        <v>2016623</v>
      </c>
      <c r="B931" s="1955"/>
      <c r="C931" s="2178" t="s">
        <v>1908</v>
      </c>
      <c r="D931" s="1956" t="s">
        <v>202</v>
      </c>
      <c r="E931" s="1956">
        <v>0</v>
      </c>
      <c r="F931" s="1956">
        <v>1</v>
      </c>
      <c r="G931" s="1956">
        <v>1</v>
      </c>
      <c r="H931" s="1956">
        <v>0</v>
      </c>
      <c r="I931" s="2012">
        <v>1</v>
      </c>
      <c r="J931" s="2012">
        <v>1</v>
      </c>
      <c r="K931" s="2150"/>
      <c r="L931" s="1996">
        <v>544.99</v>
      </c>
      <c r="M931" s="1996"/>
      <c r="N931" s="1996">
        <f t="shared" si="201"/>
        <v>280.36</v>
      </c>
      <c r="O931" s="1996">
        <v>217.37</v>
      </c>
      <c r="P931" s="2076">
        <f t="shared" si="202"/>
        <v>0.77532458267941218</v>
      </c>
      <c r="Q931" s="1996">
        <v>62.99</v>
      </c>
      <c r="R931" s="2076">
        <f t="shared" si="203"/>
        <v>0.22467541732058782</v>
      </c>
      <c r="S931" s="2035">
        <f t="shared" si="204"/>
        <v>2.5196000000000001</v>
      </c>
      <c r="T931" s="2036"/>
      <c r="U931" s="1996">
        <f t="shared" si="205"/>
        <v>0</v>
      </c>
      <c r="V931" s="1996">
        <f t="shared" si="206"/>
        <v>0</v>
      </c>
      <c r="W931" s="1996">
        <f t="shared" si="200"/>
        <v>544.99</v>
      </c>
      <c r="X931" s="2000">
        <v>544.99</v>
      </c>
      <c r="Y931" s="2013">
        <v>616705</v>
      </c>
      <c r="Z931" s="2002">
        <v>42704</v>
      </c>
      <c r="AA931" s="2069" t="s">
        <v>104</v>
      </c>
      <c r="AB931" s="2086"/>
    </row>
    <row r="932" spans="1:28" s="1956" customFormat="1" x14ac:dyDescent="0.2">
      <c r="A932" s="2089">
        <v>2016624</v>
      </c>
      <c r="B932" s="1955"/>
      <c r="C932" s="1955">
        <v>629617</v>
      </c>
      <c r="D932" s="1956" t="s">
        <v>26</v>
      </c>
      <c r="E932" s="1956">
        <v>1</v>
      </c>
      <c r="F932" s="1956">
        <v>9</v>
      </c>
      <c r="G932" s="1956">
        <v>7</v>
      </c>
      <c r="H932" s="1956">
        <v>3</v>
      </c>
      <c r="I932" s="2012">
        <v>1</v>
      </c>
      <c r="J932" s="2012">
        <v>1</v>
      </c>
      <c r="K932" s="2150"/>
      <c r="L932" s="1996">
        <v>2692.79</v>
      </c>
      <c r="M932" s="1996"/>
      <c r="N932" s="1996">
        <f t="shared" si="201"/>
        <v>1858.76</v>
      </c>
      <c r="O932" s="1996">
        <v>1392.56</v>
      </c>
      <c r="P932" s="2076">
        <f t="shared" si="202"/>
        <v>0.7491876304633196</v>
      </c>
      <c r="Q932" s="1996">
        <v>466.2</v>
      </c>
      <c r="R932" s="2076">
        <f t="shared" si="203"/>
        <v>0.25081236953668035</v>
      </c>
      <c r="S932" s="2035">
        <f t="shared" si="204"/>
        <v>18.648</v>
      </c>
      <c r="T932" s="2036"/>
      <c r="U932" s="1996">
        <f t="shared" si="205"/>
        <v>0</v>
      </c>
      <c r="V932" s="1996">
        <f t="shared" si="206"/>
        <v>0</v>
      </c>
      <c r="W932" s="1996">
        <f t="shared" si="200"/>
        <v>2692.79</v>
      </c>
      <c r="X932" s="2000">
        <v>2692.79</v>
      </c>
      <c r="Y932" s="2013">
        <v>616653</v>
      </c>
      <c r="Z932" s="2002">
        <v>42702</v>
      </c>
      <c r="AA932" s="2069" t="s">
        <v>104</v>
      </c>
      <c r="AB932" s="2086"/>
    </row>
    <row r="933" spans="1:28" s="1956" customFormat="1" x14ac:dyDescent="0.2">
      <c r="A933" s="2089">
        <v>2016625</v>
      </c>
      <c r="B933" s="1955"/>
      <c r="C933" s="1955" t="s">
        <v>1911</v>
      </c>
      <c r="D933" s="1956" t="s">
        <v>1686</v>
      </c>
      <c r="E933" s="1956">
        <v>0</v>
      </c>
      <c r="F933" s="1956">
        <v>3</v>
      </c>
      <c r="G933" s="1956">
        <v>0</v>
      </c>
      <c r="H933" s="1956">
        <v>0</v>
      </c>
      <c r="I933" s="2012">
        <v>1</v>
      </c>
      <c r="J933" s="2012">
        <v>1</v>
      </c>
      <c r="K933" s="2150"/>
      <c r="L933" s="1996">
        <v>599.58000000000004</v>
      </c>
      <c r="M933" s="1996"/>
      <c r="N933" s="1996">
        <f t="shared" si="201"/>
        <v>359.67</v>
      </c>
      <c r="O933" s="1996">
        <v>297.93</v>
      </c>
      <c r="P933" s="2076">
        <f t="shared" si="202"/>
        <v>0.82834264742680785</v>
      </c>
      <c r="Q933" s="1996">
        <v>61.74</v>
      </c>
      <c r="R933" s="2076">
        <f t="shared" si="203"/>
        <v>0.17165735257319209</v>
      </c>
      <c r="S933" s="2035">
        <f t="shared" si="204"/>
        <v>2.4696000000000002</v>
      </c>
      <c r="T933" s="2036"/>
      <c r="U933" s="1996">
        <f t="shared" si="205"/>
        <v>0</v>
      </c>
      <c r="V933" s="1996">
        <f t="shared" si="206"/>
        <v>0</v>
      </c>
      <c r="W933" s="1996">
        <f t="shared" si="200"/>
        <v>599.58000000000004</v>
      </c>
      <c r="X933" s="2000">
        <v>599.58000000000004</v>
      </c>
      <c r="Y933" s="2013">
        <v>616642</v>
      </c>
      <c r="Z933" s="2002">
        <v>42692</v>
      </c>
      <c r="AA933" s="2069" t="s">
        <v>104</v>
      </c>
      <c r="AB933" s="2086"/>
    </row>
    <row r="934" spans="1:28" s="1956" customFormat="1" x14ac:dyDescent="0.2">
      <c r="A934" s="2089">
        <v>2016626</v>
      </c>
      <c r="B934" s="1955"/>
      <c r="C934" s="1955" t="s">
        <v>1723</v>
      </c>
      <c r="D934" s="1956" t="s">
        <v>353</v>
      </c>
      <c r="E934" s="1956">
        <v>1</v>
      </c>
      <c r="F934" s="1956">
        <v>1</v>
      </c>
      <c r="G934" s="1956">
        <v>0</v>
      </c>
      <c r="H934" s="1956">
        <v>1</v>
      </c>
      <c r="I934" s="2012">
        <v>1</v>
      </c>
      <c r="J934" s="2012">
        <v>1</v>
      </c>
      <c r="K934" s="2150"/>
      <c r="L934" s="1996">
        <v>621.26</v>
      </c>
      <c r="M934" s="1996"/>
      <c r="N934" s="1996">
        <f t="shared" si="201"/>
        <v>458.66</v>
      </c>
      <c r="O934" s="1996">
        <v>373.16</v>
      </c>
      <c r="P934" s="2076">
        <f t="shared" si="202"/>
        <v>0.81358740679370345</v>
      </c>
      <c r="Q934" s="1996">
        <v>85.5</v>
      </c>
      <c r="R934" s="2076">
        <f t="shared" si="203"/>
        <v>0.18641259320629661</v>
      </c>
      <c r="S934" s="2035">
        <f t="shared" si="204"/>
        <v>3.42</v>
      </c>
      <c r="T934" s="2036"/>
      <c r="U934" s="1996">
        <f t="shared" si="205"/>
        <v>0</v>
      </c>
      <c r="V934" s="1996">
        <f t="shared" si="206"/>
        <v>0</v>
      </c>
      <c r="W934" s="1996">
        <f t="shared" si="200"/>
        <v>621.26</v>
      </c>
      <c r="X934" s="2000">
        <v>621.26</v>
      </c>
      <c r="Y934" s="2013">
        <v>616703</v>
      </c>
      <c r="Z934" s="2002">
        <v>42702</v>
      </c>
      <c r="AA934" s="2069" t="s">
        <v>104</v>
      </c>
      <c r="AB934" s="2086"/>
    </row>
    <row r="935" spans="1:28" s="1956" customFormat="1" x14ac:dyDescent="0.2">
      <c r="A935" s="2089">
        <v>2016627</v>
      </c>
      <c r="B935" s="1955"/>
      <c r="C935" s="1955" t="s">
        <v>1919</v>
      </c>
      <c r="D935" s="1956" t="s">
        <v>647</v>
      </c>
      <c r="E935" s="1956">
        <v>1</v>
      </c>
      <c r="F935" s="1956">
        <v>1</v>
      </c>
      <c r="G935" s="1956">
        <v>0</v>
      </c>
      <c r="H935" s="1956">
        <v>1</v>
      </c>
      <c r="I935" s="2012">
        <v>1</v>
      </c>
      <c r="J935" s="2012">
        <v>1</v>
      </c>
      <c r="K935" s="2150"/>
      <c r="L935" s="1996">
        <v>700.71</v>
      </c>
      <c r="M935" s="1996"/>
      <c r="N935" s="1996">
        <f t="shared" si="201"/>
        <v>428.92</v>
      </c>
      <c r="O935" s="1996">
        <v>327.22000000000003</v>
      </c>
      <c r="P935" s="2076">
        <f t="shared" si="202"/>
        <v>0.76289284715098393</v>
      </c>
      <c r="Q935" s="1996">
        <v>101.7</v>
      </c>
      <c r="R935" s="2076">
        <f t="shared" si="203"/>
        <v>0.23710715284901612</v>
      </c>
      <c r="S935" s="2035">
        <f t="shared" si="204"/>
        <v>4.0680000000000005</v>
      </c>
      <c r="T935" s="2036"/>
      <c r="U935" s="1996">
        <f t="shared" si="205"/>
        <v>0</v>
      </c>
      <c r="V935" s="1996">
        <f t="shared" si="206"/>
        <v>0</v>
      </c>
      <c r="W935" s="1996">
        <f t="shared" si="200"/>
        <v>700.71</v>
      </c>
      <c r="X935" s="2000">
        <v>700.71</v>
      </c>
      <c r="Y935" s="2013">
        <v>616706</v>
      </c>
      <c r="Z935" s="2002">
        <v>42704</v>
      </c>
      <c r="AA935" s="2069" t="s">
        <v>104</v>
      </c>
      <c r="AB935" s="2086"/>
    </row>
    <row r="936" spans="1:28" s="1956" customFormat="1" x14ac:dyDescent="0.2">
      <c r="A936" s="2089">
        <v>2016628</v>
      </c>
      <c r="B936" s="1955"/>
      <c r="C936" s="1955">
        <v>612316</v>
      </c>
      <c r="D936" s="1956" t="s">
        <v>26</v>
      </c>
      <c r="E936" s="1956">
        <v>1</v>
      </c>
      <c r="F936" s="1956">
        <v>7</v>
      </c>
      <c r="G936" s="1956">
        <v>5</v>
      </c>
      <c r="H936" s="1956">
        <v>2</v>
      </c>
      <c r="I936" s="2012">
        <v>1</v>
      </c>
      <c r="J936" s="2012">
        <v>1</v>
      </c>
      <c r="K936" s="2150"/>
      <c r="L936" s="1996">
        <v>2189.21</v>
      </c>
      <c r="M936" s="1996"/>
      <c r="N936" s="1996">
        <f t="shared" si="201"/>
        <v>1450.89</v>
      </c>
      <c r="O936" s="1996">
        <v>1068.3900000000001</v>
      </c>
      <c r="P936" s="2076">
        <f t="shared" si="202"/>
        <v>0.73636871161838602</v>
      </c>
      <c r="Q936" s="1996">
        <v>382.5</v>
      </c>
      <c r="R936" s="2076">
        <f t="shared" si="203"/>
        <v>0.26363128838161404</v>
      </c>
      <c r="S936" s="2035">
        <f t="shared" si="204"/>
        <v>15.3</v>
      </c>
      <c r="T936" s="2036"/>
      <c r="U936" s="1996">
        <f t="shared" si="205"/>
        <v>0</v>
      </c>
      <c r="V936" s="1996">
        <f t="shared" si="206"/>
        <v>0</v>
      </c>
      <c r="W936" s="1996">
        <f t="shared" si="200"/>
        <v>2189.21</v>
      </c>
      <c r="X936" s="2000">
        <v>2189.21</v>
      </c>
      <c r="Y936" s="2013">
        <v>616558</v>
      </c>
      <c r="Z936" s="2002">
        <v>42671</v>
      </c>
      <c r="AA936" s="2069" t="s">
        <v>104</v>
      </c>
      <c r="AB936" s="2086"/>
    </row>
    <row r="937" spans="1:28" s="1956" customFormat="1" x14ac:dyDescent="0.2">
      <c r="A937" s="2089">
        <v>2016629</v>
      </c>
      <c r="B937" s="1955"/>
      <c r="C937" s="1955" t="s">
        <v>1921</v>
      </c>
      <c r="D937" s="1956" t="s">
        <v>26</v>
      </c>
      <c r="E937" s="1956">
        <v>8</v>
      </c>
      <c r="F937" s="1956">
        <f>E937*7</f>
        <v>56</v>
      </c>
      <c r="G937" s="1956">
        <f>E937*5</f>
        <v>40</v>
      </c>
      <c r="H937" s="1956">
        <f>E937*3</f>
        <v>24</v>
      </c>
      <c r="I937" s="2012">
        <v>1</v>
      </c>
      <c r="J937" s="2012">
        <v>1</v>
      </c>
      <c r="K937" s="2150"/>
      <c r="L937" s="1996">
        <v>13980.39</v>
      </c>
      <c r="M937" s="1996"/>
      <c r="N937" s="1996">
        <f t="shared" si="201"/>
        <v>10645.92</v>
      </c>
      <c r="O937" s="1996">
        <v>7945.92</v>
      </c>
      <c r="P937" s="2076">
        <f t="shared" si="202"/>
        <v>0.74638171243067764</v>
      </c>
      <c r="Q937" s="1996">
        <v>2700</v>
      </c>
      <c r="R937" s="2076">
        <f t="shared" si="203"/>
        <v>0.25361828756932231</v>
      </c>
      <c r="S937" s="2035">
        <f t="shared" si="204"/>
        <v>108</v>
      </c>
      <c r="T937" s="2036"/>
      <c r="U937" s="1996">
        <f t="shared" si="205"/>
        <v>0</v>
      </c>
      <c r="V937" s="1996">
        <f t="shared" si="206"/>
        <v>0</v>
      </c>
      <c r="W937" s="1996">
        <f t="shared" si="200"/>
        <v>13980.39</v>
      </c>
      <c r="X937" s="2000">
        <v>13980.39</v>
      </c>
      <c r="Y937" s="2013">
        <v>616559</v>
      </c>
      <c r="Z937" s="2002">
        <v>42671</v>
      </c>
      <c r="AA937" s="2069" t="s">
        <v>104</v>
      </c>
      <c r="AB937" s="2086"/>
    </row>
    <row r="938" spans="1:28" s="1956" customFormat="1" x14ac:dyDescent="0.2">
      <c r="A938" s="2089" t="s">
        <v>2184</v>
      </c>
      <c r="B938" s="1955"/>
      <c r="C938" s="1955" t="s">
        <v>1934</v>
      </c>
      <c r="D938" s="1956" t="s">
        <v>308</v>
      </c>
      <c r="E938" s="1956">
        <v>0</v>
      </c>
      <c r="F938" s="1956">
        <v>1</v>
      </c>
      <c r="G938" s="1956">
        <v>2</v>
      </c>
      <c r="H938" s="1956">
        <v>0</v>
      </c>
      <c r="I938" s="2012">
        <v>1</v>
      </c>
      <c r="J938" s="2012">
        <v>1</v>
      </c>
      <c r="K938" s="2150"/>
      <c r="L938" s="1996">
        <v>1059.74</v>
      </c>
      <c r="M938" s="1996"/>
      <c r="N938" s="1996">
        <f t="shared" si="201"/>
        <v>596.75</v>
      </c>
      <c r="O938" s="1996">
        <v>498.76</v>
      </c>
      <c r="P938" s="2076">
        <f t="shared" si="202"/>
        <v>0.83579388353581896</v>
      </c>
      <c r="Q938" s="1996">
        <v>97.99</v>
      </c>
      <c r="R938" s="2076">
        <f t="shared" si="203"/>
        <v>0.16420611646418098</v>
      </c>
      <c r="S938" s="2035">
        <f t="shared" si="204"/>
        <v>3.9196</v>
      </c>
      <c r="T938" s="2036"/>
      <c r="U938" s="1996">
        <f t="shared" si="205"/>
        <v>0</v>
      </c>
      <c r="V938" s="1996">
        <f t="shared" si="206"/>
        <v>0</v>
      </c>
      <c r="W938" s="1996">
        <f t="shared" si="200"/>
        <v>1059.74</v>
      </c>
      <c r="X938" s="2000">
        <v>1059.74</v>
      </c>
      <c r="Y938" s="2013">
        <v>616723</v>
      </c>
      <c r="Z938" s="2002">
        <v>42711</v>
      </c>
      <c r="AA938" s="2069" t="s">
        <v>104</v>
      </c>
      <c r="AB938" s="2086"/>
    </row>
    <row r="939" spans="1:28" s="1956" customFormat="1" x14ac:dyDescent="0.2">
      <c r="A939" s="2089">
        <v>2016631</v>
      </c>
      <c r="B939" s="1955"/>
      <c r="C939" s="1955" t="s">
        <v>1936</v>
      </c>
      <c r="D939" s="1956" t="s">
        <v>26</v>
      </c>
      <c r="E939" s="1956">
        <v>0</v>
      </c>
      <c r="F939" s="1956">
        <v>0</v>
      </c>
      <c r="G939" s="1956">
        <v>0</v>
      </c>
      <c r="H939" s="1956">
        <v>0</v>
      </c>
      <c r="I939" s="2012">
        <v>1</v>
      </c>
      <c r="J939" s="2012">
        <v>1</v>
      </c>
      <c r="K939" s="2150"/>
      <c r="L939" s="1996">
        <v>238.6</v>
      </c>
      <c r="M939" s="1996"/>
      <c r="N939" s="1996">
        <f t="shared" si="201"/>
        <v>114.48</v>
      </c>
      <c r="O939" s="1996">
        <v>89.48</v>
      </c>
      <c r="P939" s="2076">
        <f t="shared" si="202"/>
        <v>0.78162124388539489</v>
      </c>
      <c r="Q939" s="1996">
        <v>25</v>
      </c>
      <c r="R939" s="2076">
        <f t="shared" si="203"/>
        <v>0.21837875611460517</v>
      </c>
      <c r="S939" s="2035">
        <f t="shared" si="204"/>
        <v>1</v>
      </c>
      <c r="T939" s="2036"/>
      <c r="U939" s="1996">
        <f t="shared" si="205"/>
        <v>0</v>
      </c>
      <c r="V939" s="1996">
        <f t="shared" si="206"/>
        <v>0</v>
      </c>
      <c r="W939" s="1996">
        <f t="shared" si="200"/>
        <v>238.6</v>
      </c>
      <c r="X939" s="2000">
        <v>238.6</v>
      </c>
      <c r="Y939" s="2013">
        <v>616647</v>
      </c>
      <c r="Z939" s="2002">
        <v>42702</v>
      </c>
      <c r="AA939" s="2069" t="s">
        <v>104</v>
      </c>
      <c r="AB939" s="2086"/>
    </row>
    <row r="940" spans="1:28" s="1956" customFormat="1" x14ac:dyDescent="0.2">
      <c r="A940" s="2089">
        <v>2016632</v>
      </c>
      <c r="B940" s="1955"/>
      <c r="C940" s="1955">
        <v>487500</v>
      </c>
      <c r="D940" s="1956" t="s">
        <v>26</v>
      </c>
      <c r="E940" s="1956">
        <v>1</v>
      </c>
      <c r="F940" s="1956">
        <v>7</v>
      </c>
      <c r="G940" s="1956">
        <v>5</v>
      </c>
      <c r="H940" s="1956">
        <v>5</v>
      </c>
      <c r="I940" s="2012">
        <v>1</v>
      </c>
      <c r="J940" s="2012">
        <v>1</v>
      </c>
      <c r="K940" s="2150"/>
      <c r="L940" s="1996">
        <v>4392.34</v>
      </c>
      <c r="M940" s="1996"/>
      <c r="N940" s="1996">
        <f t="shared" si="201"/>
        <v>2137.3599999999997</v>
      </c>
      <c r="O940" s="1996">
        <v>1678.36</v>
      </c>
      <c r="P940" s="2076">
        <f t="shared" si="202"/>
        <v>0.78524909233821172</v>
      </c>
      <c r="Q940" s="1996">
        <v>459</v>
      </c>
      <c r="R940" s="2076">
        <f t="shared" si="203"/>
        <v>0.21475090766178842</v>
      </c>
      <c r="S940" s="2035">
        <f t="shared" si="204"/>
        <v>18.36</v>
      </c>
      <c r="T940" s="2036"/>
      <c r="U940" s="1996">
        <f t="shared" si="205"/>
        <v>0</v>
      </c>
      <c r="V940" s="1996">
        <f t="shared" si="206"/>
        <v>0</v>
      </c>
      <c r="W940" s="1996">
        <f t="shared" si="200"/>
        <v>4392.34</v>
      </c>
      <c r="X940" s="2000">
        <v>4392.34</v>
      </c>
      <c r="Y940" s="2013">
        <v>617006</v>
      </c>
      <c r="Z940" s="2002">
        <v>42748</v>
      </c>
      <c r="AA940" s="2069" t="s">
        <v>104</v>
      </c>
      <c r="AB940" s="2086"/>
    </row>
    <row r="941" spans="1:28" s="1956" customFormat="1" x14ac:dyDescent="0.2">
      <c r="A941" s="2089">
        <v>2016633</v>
      </c>
      <c r="B941" s="1955"/>
      <c r="C941" s="1955" t="s">
        <v>1937</v>
      </c>
      <c r="D941" s="1956" t="s">
        <v>26</v>
      </c>
      <c r="E941" s="1956">
        <v>0</v>
      </c>
      <c r="F941" s="1956">
        <v>0</v>
      </c>
      <c r="G941" s="1956">
        <v>0</v>
      </c>
      <c r="H941" s="1956">
        <v>0</v>
      </c>
      <c r="I941" s="2012">
        <v>1</v>
      </c>
      <c r="J941" s="2012">
        <v>1</v>
      </c>
      <c r="K941" s="2150"/>
      <c r="L941" s="1996">
        <v>362</v>
      </c>
      <c r="M941" s="1996"/>
      <c r="N941" s="1996">
        <f t="shared" si="201"/>
        <v>181</v>
      </c>
      <c r="O941" s="1996">
        <v>102</v>
      </c>
      <c r="P941" s="2076">
        <f t="shared" si="202"/>
        <v>0.56353591160220995</v>
      </c>
      <c r="Q941" s="1996">
        <v>79</v>
      </c>
      <c r="R941" s="2076">
        <f t="shared" si="203"/>
        <v>0.43646408839779005</v>
      </c>
      <c r="S941" s="2035">
        <f t="shared" si="204"/>
        <v>3.16</v>
      </c>
      <c r="T941" s="2036"/>
      <c r="U941" s="1996">
        <f t="shared" si="205"/>
        <v>0</v>
      </c>
      <c r="V941" s="1996">
        <f t="shared" si="206"/>
        <v>0</v>
      </c>
      <c r="W941" s="1996">
        <f t="shared" si="200"/>
        <v>362</v>
      </c>
      <c r="X941" s="2000">
        <v>362</v>
      </c>
      <c r="Y941" s="2013">
        <v>616560</v>
      </c>
      <c r="Z941" s="2002">
        <v>42671</v>
      </c>
      <c r="AA941" s="2069" t="s">
        <v>104</v>
      </c>
      <c r="AB941" s="2086"/>
    </row>
    <row r="942" spans="1:28" s="1956" customFormat="1" x14ac:dyDescent="0.2">
      <c r="A942" s="2089">
        <v>2016634</v>
      </c>
      <c r="B942" s="1955"/>
      <c r="C942" s="1955" t="s">
        <v>1925</v>
      </c>
      <c r="D942" s="1956" t="s">
        <v>26</v>
      </c>
      <c r="E942" s="1956">
        <v>0</v>
      </c>
      <c r="F942" s="1956">
        <v>0</v>
      </c>
      <c r="G942" s="1956">
        <v>0</v>
      </c>
      <c r="H942" s="1956">
        <v>0</v>
      </c>
      <c r="I942" s="2012">
        <v>1</v>
      </c>
      <c r="J942" s="2012">
        <v>1</v>
      </c>
      <c r="K942" s="2150"/>
      <c r="L942" s="1996">
        <v>131.36000000000001</v>
      </c>
      <c r="M942" s="1996"/>
      <c r="N942" s="1996">
        <f t="shared" si="201"/>
        <v>58.18</v>
      </c>
      <c r="O942" s="1996">
        <v>58.18</v>
      </c>
      <c r="P942" s="2076">
        <f t="shared" si="202"/>
        <v>1</v>
      </c>
      <c r="Q942" s="1996">
        <v>0</v>
      </c>
      <c r="R942" s="2076">
        <f t="shared" si="203"/>
        <v>0</v>
      </c>
      <c r="S942" s="2035">
        <f t="shared" si="204"/>
        <v>0</v>
      </c>
      <c r="T942" s="2036"/>
      <c r="U942" s="1996">
        <f t="shared" si="205"/>
        <v>0</v>
      </c>
      <c r="V942" s="1996">
        <f t="shared" si="206"/>
        <v>0</v>
      </c>
      <c r="W942" s="1996">
        <f t="shared" si="200"/>
        <v>131.36000000000001</v>
      </c>
      <c r="X942" s="2000">
        <v>131.36000000000001</v>
      </c>
      <c r="Y942" s="2013">
        <v>616618</v>
      </c>
      <c r="Z942" s="2002">
        <v>42692</v>
      </c>
      <c r="AA942" s="2069" t="s">
        <v>104</v>
      </c>
      <c r="AB942" s="2086"/>
    </row>
    <row r="943" spans="1:28" s="1956" customFormat="1" x14ac:dyDescent="0.2">
      <c r="A943" s="2089">
        <v>2016635</v>
      </c>
      <c r="B943" s="1955"/>
      <c r="C943" s="1955" t="s">
        <v>1950</v>
      </c>
      <c r="D943" s="1956" t="s">
        <v>474</v>
      </c>
      <c r="E943" s="1956">
        <v>1</v>
      </c>
      <c r="F943" s="1956">
        <v>10</v>
      </c>
      <c r="G943" s="1956">
        <v>7</v>
      </c>
      <c r="H943" s="1956">
        <v>3</v>
      </c>
      <c r="I943" s="2012">
        <v>1</v>
      </c>
      <c r="J943" s="2012">
        <v>1</v>
      </c>
      <c r="K943" s="2150"/>
      <c r="L943" s="1996">
        <v>4210.1099999999997</v>
      </c>
      <c r="M943" s="1996"/>
      <c r="N943" s="1996">
        <f t="shared" si="201"/>
        <v>2814.4</v>
      </c>
      <c r="O943" s="1996">
        <v>2152.4</v>
      </c>
      <c r="P943" s="2076">
        <f t="shared" si="202"/>
        <v>0.7647811256395679</v>
      </c>
      <c r="Q943" s="1996">
        <v>662</v>
      </c>
      <c r="R943" s="2076">
        <f t="shared" si="203"/>
        <v>0.23521887436043207</v>
      </c>
      <c r="S943" s="2035">
        <f t="shared" si="204"/>
        <v>26.48</v>
      </c>
      <c r="T943" s="2036"/>
      <c r="U943" s="1996">
        <f t="shared" si="205"/>
        <v>0</v>
      </c>
      <c r="V943" s="1996">
        <f t="shared" si="206"/>
        <v>0</v>
      </c>
      <c r="W943" s="1996">
        <f t="shared" si="200"/>
        <v>4210.1099999999997</v>
      </c>
      <c r="X943" s="2000">
        <v>4210.1099999999997</v>
      </c>
      <c r="Y943" s="2013">
        <v>616743</v>
      </c>
      <c r="Z943" s="2002">
        <v>42720</v>
      </c>
      <c r="AA943" s="2069" t="s">
        <v>104</v>
      </c>
      <c r="AB943" s="2086"/>
    </row>
    <row r="944" spans="1:28" s="1956" customFormat="1" x14ac:dyDescent="0.2">
      <c r="A944" s="2089">
        <v>2016636</v>
      </c>
      <c r="B944" s="1955"/>
      <c r="C944" s="1955" t="s">
        <v>1971</v>
      </c>
      <c r="D944" s="1956" t="s">
        <v>353</v>
      </c>
      <c r="E944" s="1956">
        <v>1</v>
      </c>
      <c r="F944" s="1956">
        <v>8</v>
      </c>
      <c r="G944" s="1956">
        <v>6</v>
      </c>
      <c r="H944" s="1956">
        <v>1</v>
      </c>
      <c r="I944" s="2012">
        <v>1</v>
      </c>
      <c r="J944" s="2012">
        <v>1</v>
      </c>
      <c r="K944" s="2150"/>
      <c r="L944" s="1996">
        <v>2044.16</v>
      </c>
      <c r="M944" s="1996"/>
      <c r="N944" s="1996">
        <f t="shared" si="201"/>
        <v>1513.66</v>
      </c>
      <c r="O944" s="1996">
        <v>1114.96</v>
      </c>
      <c r="P944" s="2076">
        <f t="shared" si="202"/>
        <v>0.73659870776792669</v>
      </c>
      <c r="Q944" s="1996">
        <v>398.7</v>
      </c>
      <c r="R944" s="2076">
        <f t="shared" si="203"/>
        <v>0.26340129223207326</v>
      </c>
      <c r="S944" s="2035">
        <f t="shared" si="204"/>
        <v>15.948</v>
      </c>
      <c r="T944" s="2036"/>
      <c r="U944" s="1996">
        <f t="shared" si="205"/>
        <v>0</v>
      </c>
      <c r="V944" s="1996">
        <f t="shared" si="206"/>
        <v>0</v>
      </c>
      <c r="W944" s="1996">
        <f t="shared" si="200"/>
        <v>2044.16</v>
      </c>
      <c r="X944" s="2000">
        <v>2044.16</v>
      </c>
      <c r="Y944" s="2013">
        <v>616728</v>
      </c>
      <c r="Z944" s="2002">
        <v>42711</v>
      </c>
      <c r="AA944" s="2069" t="s">
        <v>104</v>
      </c>
      <c r="AB944" s="2086"/>
    </row>
    <row r="945" spans="1:28" s="1956" customFormat="1" x14ac:dyDescent="0.2">
      <c r="A945" s="2089">
        <v>2016637</v>
      </c>
      <c r="B945" s="1955"/>
      <c r="C945" s="1955" t="s">
        <v>1972</v>
      </c>
      <c r="D945" s="1956" t="s">
        <v>353</v>
      </c>
      <c r="E945" s="1956">
        <v>5</v>
      </c>
      <c r="F945" s="1956">
        <v>35</v>
      </c>
      <c r="G945" s="1956">
        <v>30</v>
      </c>
      <c r="H945" s="1956">
        <v>10</v>
      </c>
      <c r="I945" s="2012">
        <v>1</v>
      </c>
      <c r="J945" s="2012">
        <v>1</v>
      </c>
      <c r="K945" s="2150"/>
      <c r="L945" s="1996">
        <v>10185.75</v>
      </c>
      <c r="M945" s="1996"/>
      <c r="N945" s="1996">
        <f t="shared" si="201"/>
        <v>7534.55</v>
      </c>
      <c r="O945" s="1996">
        <v>5559.05</v>
      </c>
      <c r="P945" s="2076">
        <f t="shared" si="202"/>
        <v>0.73780783192095079</v>
      </c>
      <c r="Q945" s="1996">
        <v>1975.5</v>
      </c>
      <c r="R945" s="2076">
        <f t="shared" si="203"/>
        <v>0.26219216807904916</v>
      </c>
      <c r="S945" s="2035">
        <f t="shared" si="204"/>
        <v>79.02</v>
      </c>
      <c r="T945" s="2036"/>
      <c r="U945" s="1996">
        <f t="shared" si="205"/>
        <v>0</v>
      </c>
      <c r="V945" s="1996">
        <f t="shared" si="206"/>
        <v>0</v>
      </c>
      <c r="W945" s="1996">
        <f t="shared" si="200"/>
        <v>10185.75</v>
      </c>
      <c r="X945" s="2000">
        <v>10185.75</v>
      </c>
      <c r="Y945" s="2013">
        <v>616729</v>
      </c>
      <c r="Z945" s="2002">
        <v>42711</v>
      </c>
      <c r="AA945" s="2069" t="s">
        <v>104</v>
      </c>
      <c r="AB945" s="2086"/>
    </row>
    <row r="946" spans="1:28" s="1956" customFormat="1" x14ac:dyDescent="0.2">
      <c r="A946" s="2089">
        <v>2016638</v>
      </c>
      <c r="B946" s="1955"/>
      <c r="C946" s="1955" t="s">
        <v>1975</v>
      </c>
      <c r="D946" s="1956" t="s">
        <v>1976</v>
      </c>
      <c r="E946" s="1956">
        <v>3</v>
      </c>
      <c r="F946" s="1956">
        <v>3</v>
      </c>
      <c r="G946" s="1956">
        <v>0</v>
      </c>
      <c r="H946" s="1956">
        <v>1</v>
      </c>
      <c r="I946" s="2012">
        <v>1</v>
      </c>
      <c r="J946" s="2012">
        <v>1</v>
      </c>
      <c r="K946" s="2150"/>
      <c r="L946" s="1996">
        <v>1650.66</v>
      </c>
      <c r="M946" s="1996"/>
      <c r="N946" s="1996">
        <f t="shared" si="201"/>
        <v>1124.22</v>
      </c>
      <c r="O946" s="1996">
        <v>870.87</v>
      </c>
      <c r="P946" s="2076">
        <f t="shared" si="202"/>
        <v>0.77464375300208144</v>
      </c>
      <c r="Q946" s="1996">
        <v>253.35</v>
      </c>
      <c r="R946" s="2076">
        <f t="shared" si="203"/>
        <v>0.22535624699791854</v>
      </c>
      <c r="S946" s="2035">
        <f t="shared" si="204"/>
        <v>10.134</v>
      </c>
      <c r="T946" s="2036"/>
      <c r="U946" s="1996">
        <f t="shared" si="205"/>
        <v>0</v>
      </c>
      <c r="V946" s="1996">
        <f t="shared" si="206"/>
        <v>0</v>
      </c>
      <c r="W946" s="1996">
        <f t="shared" ref="W946:W1007" si="207">X946+AC946+AH946+AM946+AO946+AR946</f>
        <v>1650.66</v>
      </c>
      <c r="X946" s="2000">
        <v>1650.66</v>
      </c>
      <c r="Y946" s="2013">
        <v>616643</v>
      </c>
      <c r="Z946" s="2002">
        <v>42692</v>
      </c>
      <c r="AA946" s="2069" t="s">
        <v>104</v>
      </c>
      <c r="AB946" s="2086"/>
    </row>
    <row r="947" spans="1:28" s="1956" customFormat="1" x14ac:dyDescent="0.2">
      <c r="A947" s="2089">
        <v>2016639</v>
      </c>
      <c r="B947" s="1955"/>
      <c r="C947" s="1955" t="s">
        <v>1983</v>
      </c>
      <c r="D947" s="1956" t="s">
        <v>353</v>
      </c>
      <c r="E947" s="1956">
        <v>0</v>
      </c>
      <c r="F947" s="1956">
        <v>0</v>
      </c>
      <c r="G947" s="1956">
        <v>0</v>
      </c>
      <c r="H947" s="1956">
        <v>0</v>
      </c>
      <c r="I947" s="2012">
        <v>1</v>
      </c>
      <c r="J947" s="2012">
        <v>1</v>
      </c>
      <c r="K947" s="2150"/>
      <c r="L947" s="1996">
        <v>619.86</v>
      </c>
      <c r="M947" s="1996"/>
      <c r="N947" s="1996">
        <f t="shared" si="201"/>
        <v>309.93</v>
      </c>
      <c r="O947" s="1996">
        <v>309.93</v>
      </c>
      <c r="P947" s="2076">
        <f t="shared" si="202"/>
        <v>1</v>
      </c>
      <c r="Q947" s="1996">
        <v>0</v>
      </c>
      <c r="R947" s="2076">
        <f t="shared" si="203"/>
        <v>0</v>
      </c>
      <c r="S947" s="2035">
        <f t="shared" si="204"/>
        <v>0</v>
      </c>
      <c r="T947" s="2036"/>
      <c r="U947" s="1996">
        <f t="shared" si="205"/>
        <v>0</v>
      </c>
      <c r="V947" s="1996">
        <f t="shared" si="206"/>
        <v>0</v>
      </c>
      <c r="W947" s="1996">
        <f t="shared" si="207"/>
        <v>619.86</v>
      </c>
      <c r="X947" s="2000">
        <v>619.86</v>
      </c>
      <c r="Y947" s="2013">
        <v>616764</v>
      </c>
      <c r="Z947" s="2002">
        <v>42720</v>
      </c>
      <c r="AA947" s="2069" t="s">
        <v>104</v>
      </c>
      <c r="AB947" s="2086"/>
    </row>
    <row r="948" spans="1:28" s="1956" customFormat="1" x14ac:dyDescent="0.2">
      <c r="A948" s="2089">
        <v>2016640</v>
      </c>
      <c r="B948" s="1955"/>
      <c r="C948" s="1955" t="s">
        <v>1980</v>
      </c>
      <c r="D948" s="1956" t="s">
        <v>26</v>
      </c>
      <c r="E948" s="1956">
        <v>0</v>
      </c>
      <c r="F948" s="1956">
        <v>0</v>
      </c>
      <c r="G948" s="1956">
        <v>0</v>
      </c>
      <c r="H948" s="1956">
        <v>1</v>
      </c>
      <c r="I948" s="2012">
        <v>1</v>
      </c>
      <c r="J948" s="2012">
        <v>1</v>
      </c>
      <c r="K948" s="2150"/>
      <c r="L948" s="1996">
        <v>496.5</v>
      </c>
      <c r="M948" s="1996"/>
      <c r="N948" s="1996">
        <f t="shared" si="201"/>
        <v>331</v>
      </c>
      <c r="O948" s="1996">
        <v>250</v>
      </c>
      <c r="P948" s="2076">
        <f t="shared" si="202"/>
        <v>0.75528700906344415</v>
      </c>
      <c r="Q948" s="1996">
        <v>81</v>
      </c>
      <c r="R948" s="2076">
        <f t="shared" si="203"/>
        <v>0.24471299093655588</v>
      </c>
      <c r="S948" s="2035">
        <f t="shared" si="204"/>
        <v>3.24</v>
      </c>
      <c r="T948" s="2036"/>
      <c r="U948" s="1996">
        <f t="shared" si="205"/>
        <v>0</v>
      </c>
      <c r="V948" s="1996">
        <f t="shared" si="206"/>
        <v>0</v>
      </c>
      <c r="W948" s="1996">
        <f t="shared" si="207"/>
        <v>496.5</v>
      </c>
      <c r="X948" s="2000">
        <v>496.5</v>
      </c>
      <c r="Y948" s="2013">
        <v>616619</v>
      </c>
      <c r="Z948" s="2002">
        <v>42692</v>
      </c>
      <c r="AA948" s="2069" t="s">
        <v>104</v>
      </c>
      <c r="AB948" s="2086"/>
    </row>
    <row r="949" spans="1:28" s="1956" customFormat="1" x14ac:dyDescent="0.2">
      <c r="A949" s="2089" t="s">
        <v>2030</v>
      </c>
      <c r="B949" s="1955"/>
      <c r="C949" s="1955">
        <v>595817</v>
      </c>
      <c r="D949" s="1956" t="s">
        <v>26</v>
      </c>
      <c r="E949" s="1956">
        <v>1</v>
      </c>
      <c r="F949" s="1956">
        <v>8</v>
      </c>
      <c r="G949" s="1956">
        <v>5</v>
      </c>
      <c r="H949" s="1956">
        <v>2</v>
      </c>
      <c r="I949" s="2012">
        <v>1</v>
      </c>
      <c r="J949" s="2012">
        <v>1</v>
      </c>
      <c r="K949" s="2150"/>
      <c r="L949" s="1996">
        <v>5256.98</v>
      </c>
      <c r="M949" s="1996"/>
      <c r="N949" s="1996">
        <f t="shared" si="201"/>
        <v>3794.89</v>
      </c>
      <c r="O949" s="1996">
        <v>3177.89</v>
      </c>
      <c r="P949" s="2076">
        <f t="shared" si="202"/>
        <v>0.83741294214061535</v>
      </c>
      <c r="Q949" s="1996">
        <v>617</v>
      </c>
      <c r="R949" s="2076">
        <f t="shared" si="203"/>
        <v>0.1625870578593846</v>
      </c>
      <c r="S949" s="2035">
        <f t="shared" si="204"/>
        <v>24.68</v>
      </c>
      <c r="T949" s="2036"/>
      <c r="U949" s="1996">
        <f t="shared" si="205"/>
        <v>0</v>
      </c>
      <c r="V949" s="1996">
        <f t="shared" si="206"/>
        <v>0</v>
      </c>
      <c r="W949" s="1996">
        <f t="shared" si="207"/>
        <v>5256.98</v>
      </c>
      <c r="X949" s="2000">
        <v>5256.98</v>
      </c>
      <c r="Y949" s="2013">
        <v>616584</v>
      </c>
      <c r="Z949" s="2002">
        <v>42678</v>
      </c>
      <c r="AA949" s="2069" t="s">
        <v>104</v>
      </c>
      <c r="AB949" s="2086"/>
    </row>
    <row r="950" spans="1:28" s="1956" customFormat="1" x14ac:dyDescent="0.2">
      <c r="A950" s="2089">
        <v>2016642</v>
      </c>
      <c r="B950" s="1955"/>
      <c r="C950" s="1955">
        <v>623517</v>
      </c>
      <c r="D950" s="1956" t="s">
        <v>26</v>
      </c>
      <c r="E950" s="1956">
        <v>1</v>
      </c>
      <c r="F950" s="1956">
        <v>8</v>
      </c>
      <c r="G950" s="1956">
        <v>5</v>
      </c>
      <c r="H950" s="1956">
        <v>3</v>
      </c>
      <c r="I950" s="2012">
        <v>1</v>
      </c>
      <c r="J950" s="2012">
        <v>1</v>
      </c>
      <c r="K950" s="2150"/>
      <c r="L950" s="1996">
        <v>2480.83</v>
      </c>
      <c r="M950" s="1996"/>
      <c r="N950" s="1996">
        <f t="shared" si="201"/>
        <v>1727.1599999999999</v>
      </c>
      <c r="O950" s="1996">
        <v>1330.26</v>
      </c>
      <c r="P950" s="2076">
        <f t="shared" si="202"/>
        <v>0.7702007920516919</v>
      </c>
      <c r="Q950" s="1996">
        <v>396.9</v>
      </c>
      <c r="R950" s="2076">
        <f t="shared" si="203"/>
        <v>0.22979920794830822</v>
      </c>
      <c r="S950" s="2035">
        <f t="shared" si="204"/>
        <v>15.875999999999999</v>
      </c>
      <c r="T950" s="2036"/>
      <c r="U950" s="1996">
        <f t="shared" si="205"/>
        <v>0</v>
      </c>
      <c r="V950" s="1996">
        <f t="shared" si="206"/>
        <v>0</v>
      </c>
      <c r="W950" s="1996">
        <f t="shared" si="207"/>
        <v>2480.83</v>
      </c>
      <c r="X950" s="2000">
        <v>2480.83</v>
      </c>
      <c r="Y950" s="2013">
        <v>616585</v>
      </c>
      <c r="Z950" s="2002">
        <v>42678</v>
      </c>
      <c r="AA950" s="2069" t="s">
        <v>104</v>
      </c>
      <c r="AB950" s="2086"/>
    </row>
    <row r="951" spans="1:28" s="1956" customFormat="1" x14ac:dyDescent="0.2">
      <c r="A951" s="2089">
        <v>2016643</v>
      </c>
      <c r="B951" s="1955"/>
      <c r="C951" s="1955">
        <v>629317</v>
      </c>
      <c r="D951" s="1956" t="s">
        <v>26</v>
      </c>
      <c r="E951" s="1956">
        <v>1</v>
      </c>
      <c r="F951" s="1956">
        <v>9</v>
      </c>
      <c r="G951" s="1956">
        <v>4</v>
      </c>
      <c r="H951" s="1956">
        <v>3</v>
      </c>
      <c r="I951" s="2012">
        <v>1</v>
      </c>
      <c r="J951" s="2012">
        <v>1</v>
      </c>
      <c r="K951" s="2150"/>
      <c r="L951" s="1996">
        <v>2837.4</v>
      </c>
      <c r="M951" s="1996"/>
      <c r="N951" s="1996">
        <f t="shared" si="201"/>
        <v>1803.28</v>
      </c>
      <c r="O951" s="1996">
        <v>1382.53</v>
      </c>
      <c r="P951" s="2076">
        <f t="shared" si="202"/>
        <v>0.76667516969078564</v>
      </c>
      <c r="Q951" s="1996">
        <v>420.75</v>
      </c>
      <c r="R951" s="2076">
        <f t="shared" si="203"/>
        <v>0.23332483030921433</v>
      </c>
      <c r="S951" s="2035">
        <f t="shared" si="204"/>
        <v>16.829999999999998</v>
      </c>
      <c r="T951" s="2036"/>
      <c r="U951" s="1996">
        <f t="shared" si="205"/>
        <v>0</v>
      </c>
      <c r="V951" s="1996">
        <f t="shared" si="206"/>
        <v>0</v>
      </c>
      <c r="W951" s="1996">
        <f t="shared" si="207"/>
        <v>2837.4</v>
      </c>
      <c r="X951" s="2000">
        <v>2837.4</v>
      </c>
      <c r="Y951" s="2013">
        <v>616586</v>
      </c>
      <c r="Z951" s="2002">
        <v>42678</v>
      </c>
      <c r="AA951" s="2069" t="s">
        <v>104</v>
      </c>
      <c r="AB951" s="2086"/>
    </row>
    <row r="952" spans="1:28" s="1956" customFormat="1" x14ac:dyDescent="0.2">
      <c r="A952" s="2089" t="s">
        <v>2020</v>
      </c>
      <c r="B952" s="1955"/>
      <c r="C952" s="1955">
        <v>523417</v>
      </c>
      <c r="D952" s="1956" t="s">
        <v>26</v>
      </c>
      <c r="E952" s="1956">
        <v>1</v>
      </c>
      <c r="F952" s="1956">
        <v>8</v>
      </c>
      <c r="G952" s="1956">
        <v>8</v>
      </c>
      <c r="H952" s="1956">
        <v>2</v>
      </c>
      <c r="I952" s="2012">
        <v>1</v>
      </c>
      <c r="J952" s="2012">
        <v>1</v>
      </c>
      <c r="K952" s="2150"/>
      <c r="L952" s="1996">
        <v>4892.6899999999996</v>
      </c>
      <c r="M952" s="1996"/>
      <c r="N952" s="1996">
        <f t="shared" si="201"/>
        <v>3283.69</v>
      </c>
      <c r="O952" s="1996">
        <v>2742.79</v>
      </c>
      <c r="P952" s="2076">
        <f t="shared" si="202"/>
        <v>0.83527677704046355</v>
      </c>
      <c r="Q952" s="1996">
        <v>540.9</v>
      </c>
      <c r="R952" s="2076">
        <f t="shared" si="203"/>
        <v>0.16472322295953637</v>
      </c>
      <c r="S952" s="2035">
        <f t="shared" si="204"/>
        <v>21.635999999999999</v>
      </c>
      <c r="T952" s="2036"/>
      <c r="U952" s="1996">
        <f t="shared" si="205"/>
        <v>0</v>
      </c>
      <c r="V952" s="1996">
        <f t="shared" si="206"/>
        <v>0</v>
      </c>
      <c r="W952" s="1996">
        <f t="shared" si="207"/>
        <v>4892.6899999999996</v>
      </c>
      <c r="X952" s="2000">
        <v>4892.6899999999996</v>
      </c>
      <c r="Y952" s="2013">
        <v>616587</v>
      </c>
      <c r="Z952" s="2002">
        <v>42678</v>
      </c>
      <c r="AA952" s="2069" t="s">
        <v>104</v>
      </c>
      <c r="AB952" s="2086"/>
    </row>
    <row r="953" spans="1:28" s="1956" customFormat="1" x14ac:dyDescent="0.2">
      <c r="A953" s="2089">
        <v>2016645</v>
      </c>
      <c r="B953" s="1955"/>
      <c r="C953" s="1955">
        <v>621717</v>
      </c>
      <c r="D953" s="1956" t="s">
        <v>26</v>
      </c>
      <c r="E953" s="1956">
        <v>1</v>
      </c>
      <c r="F953" s="1956">
        <v>8</v>
      </c>
      <c r="G953" s="1956">
        <v>5</v>
      </c>
      <c r="H953" s="1956">
        <v>3</v>
      </c>
      <c r="I953" s="2012">
        <v>1</v>
      </c>
      <c r="J953" s="2012">
        <v>1</v>
      </c>
      <c r="K953" s="2150"/>
      <c r="L953" s="1996">
        <v>2180.94</v>
      </c>
      <c r="M953" s="1996"/>
      <c r="N953" s="1996">
        <f t="shared" si="201"/>
        <v>1635.19</v>
      </c>
      <c r="O953" s="1996">
        <v>1238.74</v>
      </c>
      <c r="P953" s="2076">
        <f t="shared" si="202"/>
        <v>0.7575511102685315</v>
      </c>
      <c r="Q953" s="1996">
        <v>396.45</v>
      </c>
      <c r="R953" s="2076">
        <f t="shared" si="203"/>
        <v>0.2424488897314685</v>
      </c>
      <c r="S953" s="2035">
        <f t="shared" si="204"/>
        <v>15.857999999999999</v>
      </c>
      <c r="T953" s="2036"/>
      <c r="U953" s="1996">
        <f t="shared" si="205"/>
        <v>0</v>
      </c>
      <c r="V953" s="1996">
        <f t="shared" si="206"/>
        <v>0</v>
      </c>
      <c r="W953" s="1996">
        <f t="shared" si="207"/>
        <v>2180.94</v>
      </c>
      <c r="X953" s="2000">
        <v>2180.94</v>
      </c>
      <c r="Y953" s="2013">
        <v>616588</v>
      </c>
      <c r="Z953" s="2002">
        <v>42678</v>
      </c>
      <c r="AA953" s="2069" t="s">
        <v>104</v>
      </c>
      <c r="AB953" s="2086"/>
    </row>
    <row r="954" spans="1:28" s="1956" customFormat="1" x14ac:dyDescent="0.2">
      <c r="A954" s="2089">
        <v>2016646</v>
      </c>
      <c r="B954" s="1955"/>
      <c r="C954" s="1955" t="s">
        <v>2014</v>
      </c>
      <c r="D954" s="1956" t="s">
        <v>26</v>
      </c>
      <c r="E954" s="1956">
        <v>0</v>
      </c>
      <c r="F954" s="1956">
        <v>0</v>
      </c>
      <c r="G954" s="1956">
        <v>0</v>
      </c>
      <c r="H954" s="1956">
        <v>0</v>
      </c>
      <c r="I954" s="2012">
        <v>1</v>
      </c>
      <c r="J954" s="2012">
        <v>1</v>
      </c>
      <c r="K954" s="2150"/>
      <c r="L954" s="1996">
        <v>47.6</v>
      </c>
      <c r="M954" s="1996"/>
      <c r="N954" s="1996">
        <f t="shared" si="201"/>
        <v>16.3</v>
      </c>
      <c r="O954" s="1996">
        <v>16.3</v>
      </c>
      <c r="P954" s="2076">
        <f t="shared" si="202"/>
        <v>1</v>
      </c>
      <c r="Q954" s="1996">
        <v>0</v>
      </c>
      <c r="R954" s="2076">
        <f t="shared" si="203"/>
        <v>0</v>
      </c>
      <c r="S954" s="2035">
        <f t="shared" si="204"/>
        <v>0</v>
      </c>
      <c r="T954" s="2036"/>
      <c r="U954" s="1996">
        <f t="shared" si="205"/>
        <v>0</v>
      </c>
      <c r="V954" s="1996">
        <f t="shared" si="206"/>
        <v>0</v>
      </c>
      <c r="W954" s="1996">
        <f t="shared" si="207"/>
        <v>47.6</v>
      </c>
      <c r="X954" s="2000">
        <v>47.6</v>
      </c>
      <c r="Y954" s="2013">
        <v>616620</v>
      </c>
      <c r="Z954" s="2002">
        <v>42692</v>
      </c>
      <c r="AA954" s="2069" t="s">
        <v>104</v>
      </c>
      <c r="AB954" s="2086"/>
    </row>
    <row r="955" spans="1:28" s="1956" customFormat="1" x14ac:dyDescent="0.2">
      <c r="A955" s="2089">
        <v>2016647</v>
      </c>
      <c r="B955" s="1955"/>
      <c r="C955" s="1955" t="s">
        <v>2024</v>
      </c>
      <c r="D955" s="1956" t="s">
        <v>26</v>
      </c>
      <c r="E955" s="1956">
        <v>0</v>
      </c>
      <c r="F955" s="1956">
        <v>0</v>
      </c>
      <c r="G955" s="1956">
        <v>0</v>
      </c>
      <c r="H955" s="1956">
        <v>0</v>
      </c>
      <c r="I955" s="2012">
        <v>1</v>
      </c>
      <c r="J955" s="2012">
        <v>1</v>
      </c>
      <c r="K955" s="2150"/>
      <c r="L955" s="1996">
        <v>224.46</v>
      </c>
      <c r="M955" s="1996"/>
      <c r="N955" s="1996">
        <f t="shared" si="201"/>
        <v>104.73</v>
      </c>
      <c r="O955" s="1996">
        <v>104.73</v>
      </c>
      <c r="P955" s="2076">
        <f t="shared" si="202"/>
        <v>1</v>
      </c>
      <c r="Q955" s="1996">
        <v>0</v>
      </c>
      <c r="R955" s="2076">
        <f t="shared" si="203"/>
        <v>0</v>
      </c>
      <c r="S955" s="2035">
        <f t="shared" si="204"/>
        <v>0</v>
      </c>
      <c r="T955" s="2036"/>
      <c r="U955" s="1996">
        <f t="shared" si="205"/>
        <v>0</v>
      </c>
      <c r="V955" s="1996">
        <f t="shared" si="206"/>
        <v>0</v>
      </c>
      <c r="W955" s="1996">
        <f t="shared" si="207"/>
        <v>224.46</v>
      </c>
      <c r="X955" s="2000">
        <v>224.46</v>
      </c>
      <c r="Y955" s="2013">
        <v>616621</v>
      </c>
      <c r="Z955" s="2002">
        <v>42692</v>
      </c>
      <c r="AA955" s="2069" t="s">
        <v>104</v>
      </c>
      <c r="AB955" s="2086"/>
    </row>
    <row r="956" spans="1:28" s="1956" customFormat="1" x14ac:dyDescent="0.2">
      <c r="A956" s="2089">
        <v>2016648</v>
      </c>
      <c r="B956" s="1955"/>
      <c r="C956" s="1955" t="s">
        <v>2104</v>
      </c>
      <c r="D956" s="1956" t="s">
        <v>26</v>
      </c>
      <c r="E956" s="1956">
        <v>0</v>
      </c>
      <c r="F956" s="1956">
        <v>0</v>
      </c>
      <c r="G956" s="1956">
        <v>0</v>
      </c>
      <c r="H956" s="1956">
        <v>0</v>
      </c>
      <c r="I956" s="2012">
        <v>1</v>
      </c>
      <c r="J956" s="2012">
        <v>1</v>
      </c>
      <c r="K956" s="2150"/>
      <c r="L956" s="1996">
        <v>133</v>
      </c>
      <c r="M956" s="1996"/>
      <c r="N956" s="1996">
        <f t="shared" si="201"/>
        <v>36</v>
      </c>
      <c r="O956" s="1996">
        <v>36</v>
      </c>
      <c r="P956" s="2076">
        <f t="shared" si="202"/>
        <v>1</v>
      </c>
      <c r="Q956" s="1996">
        <v>0</v>
      </c>
      <c r="R956" s="2076">
        <f t="shared" si="203"/>
        <v>0</v>
      </c>
      <c r="S956" s="2035">
        <f t="shared" si="204"/>
        <v>0</v>
      </c>
      <c r="T956" s="2036"/>
      <c r="U956" s="1996">
        <f t="shared" si="205"/>
        <v>0</v>
      </c>
      <c r="V956" s="1996">
        <f t="shared" si="206"/>
        <v>0</v>
      </c>
      <c r="W956" s="1996">
        <f t="shared" si="207"/>
        <v>133</v>
      </c>
      <c r="X956" s="2000">
        <v>133</v>
      </c>
      <c r="Y956" s="2013">
        <v>616622</v>
      </c>
      <c r="Z956" s="2002">
        <v>42692</v>
      </c>
      <c r="AA956" s="2069" t="s">
        <v>104</v>
      </c>
      <c r="AB956" s="2086"/>
    </row>
    <row r="957" spans="1:28" s="1956" customFormat="1" x14ac:dyDescent="0.2">
      <c r="A957" s="2089">
        <v>2016649</v>
      </c>
      <c r="B957" s="1955"/>
      <c r="C957" s="1955">
        <v>559517</v>
      </c>
      <c r="D957" s="1956" t="s">
        <v>26</v>
      </c>
      <c r="E957" s="1956">
        <v>1</v>
      </c>
      <c r="F957" s="1956">
        <v>8</v>
      </c>
      <c r="G957" s="1956">
        <v>5</v>
      </c>
      <c r="H957" s="1956">
        <v>3</v>
      </c>
      <c r="I957" s="2012">
        <v>1</v>
      </c>
      <c r="J957" s="2012">
        <v>1</v>
      </c>
      <c r="K957" s="2150"/>
      <c r="L957" s="1996">
        <v>3898.33</v>
      </c>
      <c r="M957" s="1996"/>
      <c r="N957" s="1996">
        <f t="shared" ref="N957:N1016" si="208">O957+Q957</f>
        <v>2637.2400000000002</v>
      </c>
      <c r="O957" s="1996">
        <v>2145.84</v>
      </c>
      <c r="P957" s="2076">
        <f t="shared" ref="P957:P1016" si="209">IF(N957&lt;=0,"",O957/N957)</f>
        <v>0.81366883560085546</v>
      </c>
      <c r="Q957" s="1996">
        <v>491.4</v>
      </c>
      <c r="R957" s="2076">
        <f t="shared" ref="R957:R1016" si="210">IF(N957&lt;=0,"",Q957/N957)</f>
        <v>0.18633116439914454</v>
      </c>
      <c r="S957" s="2035">
        <f t="shared" ref="S957:S1016" si="211">Q957/$S$1</f>
        <v>19.655999999999999</v>
      </c>
      <c r="T957" s="2036"/>
      <c r="U957" s="1996">
        <f t="shared" ref="U957:U1016" si="212">((1-I957)*O957)+((1-J957)*Q957)</f>
        <v>0</v>
      </c>
      <c r="V957" s="1996">
        <f t="shared" ref="V957:V1016" si="213">L957-W957</f>
        <v>0</v>
      </c>
      <c r="W957" s="1996">
        <f t="shared" si="207"/>
        <v>3898.33</v>
      </c>
      <c r="X957" s="2000">
        <v>3898.33</v>
      </c>
      <c r="Y957" s="2013">
        <v>616589</v>
      </c>
      <c r="Z957" s="2002">
        <v>42678</v>
      </c>
      <c r="AA957" s="2069" t="s">
        <v>104</v>
      </c>
      <c r="AB957" s="2086"/>
    </row>
    <row r="958" spans="1:28" s="1956" customFormat="1" x14ac:dyDescent="0.2">
      <c r="A958" s="2089">
        <v>2016650</v>
      </c>
      <c r="B958" s="1955"/>
      <c r="C958" s="1955">
        <v>559617</v>
      </c>
      <c r="D958" s="1956" t="s">
        <v>26</v>
      </c>
      <c r="E958" s="1956">
        <v>1</v>
      </c>
      <c r="F958" s="1956">
        <v>8</v>
      </c>
      <c r="G958" s="1956">
        <v>6</v>
      </c>
      <c r="H958" s="1956">
        <v>4</v>
      </c>
      <c r="I958" s="2012">
        <v>1</v>
      </c>
      <c r="J958" s="2012">
        <v>1</v>
      </c>
      <c r="K958" s="2150"/>
      <c r="L958" s="1996">
        <v>3752.33</v>
      </c>
      <c r="M958" s="1996"/>
      <c r="N958" s="1996">
        <f t="shared" si="208"/>
        <v>2535.59</v>
      </c>
      <c r="O958" s="1996">
        <v>2022.59</v>
      </c>
      <c r="P958" s="2076">
        <f t="shared" si="209"/>
        <v>0.797680224326488</v>
      </c>
      <c r="Q958" s="1996">
        <v>513</v>
      </c>
      <c r="R958" s="2076">
        <f t="shared" si="210"/>
        <v>0.20231977567351186</v>
      </c>
      <c r="S958" s="2035">
        <f t="shared" si="211"/>
        <v>20.52</v>
      </c>
      <c r="T958" s="2036"/>
      <c r="U958" s="1996">
        <f t="shared" si="212"/>
        <v>0</v>
      </c>
      <c r="V958" s="1996">
        <f t="shared" si="213"/>
        <v>0</v>
      </c>
      <c r="W958" s="1996">
        <f t="shared" si="207"/>
        <v>3752.33</v>
      </c>
      <c r="X958" s="2000">
        <v>3752.33</v>
      </c>
      <c r="Y958" s="2013">
        <v>616590</v>
      </c>
      <c r="Z958" s="2002">
        <v>42678</v>
      </c>
      <c r="AA958" s="2069" t="s">
        <v>104</v>
      </c>
      <c r="AB958" s="2086"/>
    </row>
    <row r="959" spans="1:28" s="1956" customFormat="1" x14ac:dyDescent="0.2">
      <c r="A959" s="2089">
        <v>2016651</v>
      </c>
      <c r="B959" s="1955"/>
      <c r="C959" s="1955">
        <v>629517</v>
      </c>
      <c r="D959" s="1956" t="s">
        <v>26</v>
      </c>
      <c r="E959" s="1956">
        <v>1</v>
      </c>
      <c r="F959" s="1956">
        <v>8</v>
      </c>
      <c r="G959" s="1956">
        <v>5</v>
      </c>
      <c r="H959" s="1956">
        <v>3</v>
      </c>
      <c r="I959" s="2012">
        <v>1</v>
      </c>
      <c r="J959" s="2012">
        <v>1</v>
      </c>
      <c r="K959" s="2150"/>
      <c r="L959" s="1996">
        <v>2553.7399999999998</v>
      </c>
      <c r="M959" s="1996"/>
      <c r="N959" s="1996">
        <f t="shared" si="208"/>
        <v>1871.15</v>
      </c>
      <c r="O959" s="1996">
        <v>1438.25</v>
      </c>
      <c r="P959" s="2076">
        <f t="shared" si="209"/>
        <v>0.7686449509659834</v>
      </c>
      <c r="Q959" s="1996">
        <v>432.9</v>
      </c>
      <c r="R959" s="2076">
        <f t="shared" si="210"/>
        <v>0.23135504903401649</v>
      </c>
      <c r="S959" s="2035">
        <f t="shared" si="211"/>
        <v>17.315999999999999</v>
      </c>
      <c r="T959" s="2036"/>
      <c r="U959" s="1996">
        <f t="shared" si="212"/>
        <v>0</v>
      </c>
      <c r="V959" s="1996">
        <f t="shared" si="213"/>
        <v>0</v>
      </c>
      <c r="W959" s="1996">
        <f t="shared" si="207"/>
        <v>2553.7399999999998</v>
      </c>
      <c r="X959" s="2000">
        <v>2553.7399999999998</v>
      </c>
      <c r="Y959" s="2013">
        <v>616591</v>
      </c>
      <c r="Z959" s="2002">
        <v>42678</v>
      </c>
      <c r="AA959" s="2069" t="s">
        <v>104</v>
      </c>
      <c r="AB959" s="2086"/>
    </row>
    <row r="960" spans="1:28" s="1956" customFormat="1" x14ac:dyDescent="0.2">
      <c r="A960" s="2089">
        <v>2016652</v>
      </c>
      <c r="B960" s="1955"/>
      <c r="C960" s="1955">
        <v>616317</v>
      </c>
      <c r="D960" s="1956" t="s">
        <v>26</v>
      </c>
      <c r="E960" s="1956">
        <v>1</v>
      </c>
      <c r="F960" s="1956">
        <v>7</v>
      </c>
      <c r="G960" s="1956">
        <v>5</v>
      </c>
      <c r="H960" s="1956">
        <v>2</v>
      </c>
      <c r="I960" s="2012">
        <v>1</v>
      </c>
      <c r="J960" s="2012">
        <v>1</v>
      </c>
      <c r="K960" s="2150"/>
      <c r="L960" s="1996">
        <v>2856.27</v>
      </c>
      <c r="M960" s="1996"/>
      <c r="N960" s="1996">
        <f t="shared" si="208"/>
        <v>1821.98</v>
      </c>
      <c r="O960" s="1996">
        <v>1448.48</v>
      </c>
      <c r="P960" s="2076">
        <f t="shared" si="209"/>
        <v>0.79500323823532637</v>
      </c>
      <c r="Q960" s="1996">
        <v>373.5</v>
      </c>
      <c r="R960" s="2076">
        <f t="shared" si="210"/>
        <v>0.2049967617646736</v>
      </c>
      <c r="S960" s="2035">
        <f t="shared" si="211"/>
        <v>14.94</v>
      </c>
      <c r="T960" s="2036"/>
      <c r="U960" s="1996">
        <f t="shared" si="212"/>
        <v>0</v>
      </c>
      <c r="V960" s="1996">
        <f t="shared" si="213"/>
        <v>0</v>
      </c>
      <c r="W960" s="1996">
        <f t="shared" si="207"/>
        <v>2856.27</v>
      </c>
      <c r="X960" s="2000">
        <v>2856.27</v>
      </c>
      <c r="Y960" s="2013">
        <v>616592</v>
      </c>
      <c r="Z960" s="2002">
        <v>42678</v>
      </c>
      <c r="AA960" s="2069" t="s">
        <v>104</v>
      </c>
      <c r="AB960" s="2086"/>
    </row>
    <row r="961" spans="1:28" s="1956" customFormat="1" x14ac:dyDescent="0.2">
      <c r="A961" s="2089">
        <v>2016654</v>
      </c>
      <c r="B961" s="1955"/>
      <c r="C961" s="1955" t="s">
        <v>1996</v>
      </c>
      <c r="D961" s="1956" t="s">
        <v>26</v>
      </c>
      <c r="E961" s="1956">
        <v>1</v>
      </c>
      <c r="F961" s="1956">
        <v>2</v>
      </c>
      <c r="G961" s="1956">
        <v>0</v>
      </c>
      <c r="H961" s="1956">
        <v>2</v>
      </c>
      <c r="I961" s="2012">
        <v>1</v>
      </c>
      <c r="J961" s="2012">
        <v>1</v>
      </c>
      <c r="K961" s="2150"/>
      <c r="L961" s="1996">
        <v>1120</v>
      </c>
      <c r="M961" s="1996"/>
      <c r="N961" s="1996">
        <f t="shared" si="208"/>
        <v>746.22</v>
      </c>
      <c r="O961" s="1996">
        <v>545.07000000000005</v>
      </c>
      <c r="P961" s="2076">
        <f t="shared" si="209"/>
        <v>0.7304414247808958</v>
      </c>
      <c r="Q961" s="1996">
        <v>201.15</v>
      </c>
      <c r="R961" s="2076">
        <f t="shared" si="210"/>
        <v>0.26955857521910426</v>
      </c>
      <c r="S961" s="2035">
        <f t="shared" si="211"/>
        <v>8.0459999999999994</v>
      </c>
      <c r="T961" s="2036"/>
      <c r="U961" s="1996">
        <f t="shared" si="212"/>
        <v>0</v>
      </c>
      <c r="V961" s="1996">
        <f t="shared" si="213"/>
        <v>0</v>
      </c>
      <c r="W961" s="1996">
        <f t="shared" si="207"/>
        <v>1120</v>
      </c>
      <c r="X961" s="2000">
        <v>1120</v>
      </c>
      <c r="Y961" s="2013">
        <v>616593</v>
      </c>
      <c r="Z961" s="2002">
        <v>42678</v>
      </c>
      <c r="AA961" s="2069" t="s">
        <v>104</v>
      </c>
      <c r="AB961" s="2086"/>
    </row>
    <row r="962" spans="1:28" s="1956" customFormat="1" x14ac:dyDescent="0.2">
      <c r="A962" s="2089">
        <v>2016655</v>
      </c>
      <c r="B962" s="1955"/>
      <c r="C962" s="1955" t="s">
        <v>2001</v>
      </c>
      <c r="D962" s="1956" t="s">
        <v>26</v>
      </c>
      <c r="E962" s="1956">
        <v>7</v>
      </c>
      <c r="F962" s="1956">
        <v>49</v>
      </c>
      <c r="G962" s="1956">
        <v>42</v>
      </c>
      <c r="H962" s="1956">
        <v>14</v>
      </c>
      <c r="I962" s="2012">
        <v>1</v>
      </c>
      <c r="J962" s="2012">
        <v>1</v>
      </c>
      <c r="K962" s="2150"/>
      <c r="L962" s="1996">
        <v>15056.39</v>
      </c>
      <c r="M962" s="1996"/>
      <c r="N962" s="1996">
        <f t="shared" si="208"/>
        <v>10339</v>
      </c>
      <c r="O962" s="1996">
        <v>7768.15</v>
      </c>
      <c r="P962" s="2076">
        <f t="shared" si="209"/>
        <v>0.75134442402553436</v>
      </c>
      <c r="Q962" s="1996">
        <v>2570.85</v>
      </c>
      <c r="R962" s="2076">
        <f t="shared" si="210"/>
        <v>0.24865557597446561</v>
      </c>
      <c r="S962" s="2035">
        <f t="shared" si="211"/>
        <v>102.834</v>
      </c>
      <c r="T962" s="2036"/>
      <c r="U962" s="1996">
        <f t="shared" si="212"/>
        <v>0</v>
      </c>
      <c r="V962" s="1996">
        <f t="shared" si="213"/>
        <v>0</v>
      </c>
      <c r="W962" s="1996">
        <f t="shared" si="207"/>
        <v>15056.39</v>
      </c>
      <c r="X962" s="2000">
        <v>15056.39</v>
      </c>
      <c r="Y962" s="2013">
        <v>616594</v>
      </c>
      <c r="Z962" s="2002">
        <v>42678</v>
      </c>
      <c r="AA962" s="2069" t="s">
        <v>104</v>
      </c>
      <c r="AB962" s="2086"/>
    </row>
    <row r="963" spans="1:28" s="1956" customFormat="1" x14ac:dyDescent="0.2">
      <c r="A963" s="2089">
        <v>2016656</v>
      </c>
      <c r="B963" s="1955"/>
      <c r="C963" s="1955" t="s">
        <v>2002</v>
      </c>
      <c r="D963" s="1956" t="s">
        <v>26</v>
      </c>
      <c r="E963" s="1956">
        <v>3</v>
      </c>
      <c r="F963" s="1956">
        <v>24</v>
      </c>
      <c r="G963" s="1956">
        <v>21</v>
      </c>
      <c r="H963" s="1956">
        <v>6</v>
      </c>
      <c r="I963" s="2012">
        <v>1</v>
      </c>
      <c r="J963" s="2012">
        <v>1</v>
      </c>
      <c r="K963" s="2150"/>
      <c r="L963" s="1996">
        <v>6587.67</v>
      </c>
      <c r="M963" s="1996"/>
      <c r="N963" s="1996">
        <f t="shared" si="208"/>
        <v>4852.4699999999993</v>
      </c>
      <c r="O963" s="1996">
        <v>3522.39</v>
      </c>
      <c r="P963" s="2076">
        <f t="shared" si="209"/>
        <v>0.72589629611311357</v>
      </c>
      <c r="Q963" s="1996">
        <v>1330.08</v>
      </c>
      <c r="R963" s="2076">
        <f t="shared" si="210"/>
        <v>0.27410370388688649</v>
      </c>
      <c r="S963" s="2035">
        <f t="shared" si="211"/>
        <v>53.203199999999995</v>
      </c>
      <c r="T963" s="2036"/>
      <c r="U963" s="1996">
        <f t="shared" si="212"/>
        <v>0</v>
      </c>
      <c r="V963" s="1996">
        <f t="shared" si="213"/>
        <v>0</v>
      </c>
      <c r="W963" s="1996">
        <f t="shared" si="207"/>
        <v>6587.67</v>
      </c>
      <c r="X963" s="2000">
        <v>6587.67</v>
      </c>
      <c r="Y963" s="2013">
        <v>617007</v>
      </c>
      <c r="Z963" s="2002">
        <v>42748</v>
      </c>
      <c r="AA963" s="2069" t="s">
        <v>104</v>
      </c>
      <c r="AB963" s="2086"/>
    </row>
    <row r="964" spans="1:28" s="1956" customFormat="1" x14ac:dyDescent="0.2">
      <c r="A964" s="2089" t="s">
        <v>2037</v>
      </c>
      <c r="B964" s="1955"/>
      <c r="C964" s="1955">
        <v>523917</v>
      </c>
      <c r="D964" s="1956" t="s">
        <v>26</v>
      </c>
      <c r="E964" s="1956">
        <v>1</v>
      </c>
      <c r="F964" s="1956">
        <v>8</v>
      </c>
      <c r="G964" s="1956">
        <v>5</v>
      </c>
      <c r="H964" s="1956">
        <v>3</v>
      </c>
      <c r="I964" s="2012">
        <v>1</v>
      </c>
      <c r="J964" s="2012">
        <v>1</v>
      </c>
      <c r="K964" s="2150"/>
      <c r="L964" s="1996">
        <v>4892.6899999999996</v>
      </c>
      <c r="M964" s="1996"/>
      <c r="N964" s="1996">
        <f t="shared" si="208"/>
        <v>3362.64</v>
      </c>
      <c r="O964" s="1996">
        <v>2805.85</v>
      </c>
      <c r="P964" s="2076">
        <f t="shared" si="209"/>
        <v>0.83441878999833463</v>
      </c>
      <c r="Q964" s="1996">
        <v>556.79</v>
      </c>
      <c r="R964" s="2076">
        <f t="shared" si="210"/>
        <v>0.16558121000166534</v>
      </c>
      <c r="S964" s="2035">
        <f t="shared" si="211"/>
        <v>22.271599999999999</v>
      </c>
      <c r="T964" s="2036"/>
      <c r="U964" s="1996">
        <f t="shared" si="212"/>
        <v>0</v>
      </c>
      <c r="V964" s="1996">
        <f t="shared" si="213"/>
        <v>0</v>
      </c>
      <c r="W964" s="1996">
        <f t="shared" si="207"/>
        <v>4892.6899999999996</v>
      </c>
      <c r="X964" s="2000">
        <v>4892.6899999999996</v>
      </c>
      <c r="Y964" s="2013">
        <v>616597</v>
      </c>
      <c r="Z964" s="2002">
        <v>42685</v>
      </c>
      <c r="AA964" s="2069" t="s">
        <v>104</v>
      </c>
      <c r="AB964" s="2086"/>
    </row>
    <row r="965" spans="1:28" s="1956" customFormat="1" x14ac:dyDescent="0.2">
      <c r="A965" s="2089">
        <v>2016658</v>
      </c>
      <c r="B965" s="1955"/>
      <c r="C965" s="2166" t="s">
        <v>2007</v>
      </c>
      <c r="D965" s="2091" t="s">
        <v>26</v>
      </c>
      <c r="E965" s="2091">
        <v>0</v>
      </c>
      <c r="F965" s="2091">
        <v>0</v>
      </c>
      <c r="G965" s="2091">
        <v>0</v>
      </c>
      <c r="H965" s="2091">
        <v>0</v>
      </c>
      <c r="I965" s="2167">
        <v>1</v>
      </c>
      <c r="J965" s="2167">
        <v>1</v>
      </c>
      <c r="K965" s="2175"/>
      <c r="L965" s="2168">
        <v>276.3</v>
      </c>
      <c r="M965" s="2168"/>
      <c r="N965" s="2168">
        <f t="shared" si="208"/>
        <v>138.1</v>
      </c>
      <c r="O965" s="2168">
        <v>113.1</v>
      </c>
      <c r="P965" s="2169">
        <f t="shared" si="209"/>
        <v>0.81897175959449675</v>
      </c>
      <c r="Q965" s="2168">
        <v>25</v>
      </c>
      <c r="R965" s="2076">
        <f t="shared" si="210"/>
        <v>0.18102824040550328</v>
      </c>
      <c r="S965" s="2035">
        <f t="shared" si="211"/>
        <v>1</v>
      </c>
      <c r="T965" s="2036"/>
      <c r="U965" s="1996">
        <f t="shared" si="212"/>
        <v>0</v>
      </c>
      <c r="V965" s="1996">
        <f t="shared" si="213"/>
        <v>0</v>
      </c>
      <c r="W965" s="1996">
        <f t="shared" si="207"/>
        <v>276.3</v>
      </c>
      <c r="X965" s="2000">
        <v>276.3</v>
      </c>
      <c r="Y965" s="2013">
        <v>616644</v>
      </c>
      <c r="Z965" s="2002">
        <v>42702</v>
      </c>
      <c r="AA965" s="2069" t="s">
        <v>104</v>
      </c>
      <c r="AB965" s="2086"/>
    </row>
    <row r="966" spans="1:28" s="1956" customFormat="1" x14ac:dyDescent="0.2">
      <c r="A966" s="2089">
        <v>2016659</v>
      </c>
      <c r="B966" s="2166"/>
      <c r="C966" s="2166" t="s">
        <v>2006</v>
      </c>
      <c r="D966" s="2091" t="s">
        <v>26</v>
      </c>
      <c r="E966" s="2091">
        <v>0</v>
      </c>
      <c r="F966" s="2091">
        <v>0</v>
      </c>
      <c r="G966" s="2091">
        <v>0</v>
      </c>
      <c r="H966" s="2091">
        <v>0</v>
      </c>
      <c r="I966" s="2167">
        <v>1</v>
      </c>
      <c r="J966" s="2167">
        <v>1</v>
      </c>
      <c r="K966" s="2175"/>
      <c r="L966" s="2168">
        <v>254</v>
      </c>
      <c r="M966" s="2168"/>
      <c r="N966" s="2168">
        <f>O966+Q966</f>
        <v>127</v>
      </c>
      <c r="O966" s="2168">
        <v>102</v>
      </c>
      <c r="P966" s="2169">
        <f>IF(N966&lt;=0,"",O966/N966)</f>
        <v>0.80314960629921262</v>
      </c>
      <c r="Q966" s="2168">
        <v>25</v>
      </c>
      <c r="R966" s="2169">
        <f>IF(N966&lt;=0,"",Q966/N966)</f>
        <v>0.19685039370078741</v>
      </c>
      <c r="S966" s="2170">
        <f t="shared" si="211"/>
        <v>1</v>
      </c>
      <c r="T966" s="2171"/>
      <c r="U966" s="2168">
        <f t="shared" si="212"/>
        <v>0</v>
      </c>
      <c r="V966" s="2168">
        <f t="shared" si="213"/>
        <v>0</v>
      </c>
      <c r="W966" s="1996">
        <f t="shared" si="207"/>
        <v>254</v>
      </c>
      <c r="X966" s="2000">
        <v>254</v>
      </c>
      <c r="Y966" s="2013">
        <v>617061</v>
      </c>
      <c r="Z966" s="2002">
        <v>42772</v>
      </c>
      <c r="AA966" s="2069" t="s">
        <v>104</v>
      </c>
      <c r="AB966" s="2086"/>
    </row>
    <row r="967" spans="1:28" s="1956" customFormat="1" x14ac:dyDescent="0.2">
      <c r="A967" s="2089">
        <v>2016660</v>
      </c>
      <c r="B967" s="1955"/>
      <c r="C967" s="1955" t="s">
        <v>2008</v>
      </c>
      <c r="D967" s="1956" t="s">
        <v>26</v>
      </c>
      <c r="E967" s="1956">
        <v>0</v>
      </c>
      <c r="F967" s="1956">
        <v>0</v>
      </c>
      <c r="G967" s="1956">
        <v>0</v>
      </c>
      <c r="H967" s="1956">
        <v>0</v>
      </c>
      <c r="I967" s="2012">
        <v>1</v>
      </c>
      <c r="J967" s="2012">
        <v>1</v>
      </c>
      <c r="K967" s="2150"/>
      <c r="L967" s="1996">
        <v>67.36</v>
      </c>
      <c r="M967" s="1996"/>
      <c r="N967" s="1996">
        <f t="shared" si="208"/>
        <v>26.18</v>
      </c>
      <c r="O967" s="1996">
        <v>26.18</v>
      </c>
      <c r="P967" s="2076">
        <f t="shared" si="209"/>
        <v>1</v>
      </c>
      <c r="Q967" s="1996">
        <v>0</v>
      </c>
      <c r="R967" s="2076">
        <f t="shared" si="210"/>
        <v>0</v>
      </c>
      <c r="S967" s="2035">
        <f t="shared" si="211"/>
        <v>0</v>
      </c>
      <c r="T967" s="2036"/>
      <c r="U967" s="1996">
        <f t="shared" si="212"/>
        <v>0</v>
      </c>
      <c r="V967" s="1996">
        <f t="shared" si="213"/>
        <v>0</v>
      </c>
      <c r="W967" s="1996">
        <f t="shared" si="207"/>
        <v>67.36</v>
      </c>
      <c r="X967" s="2000">
        <v>67.36</v>
      </c>
      <c r="Y967" s="2013">
        <v>616645</v>
      </c>
      <c r="Z967" s="2002">
        <v>42702</v>
      </c>
      <c r="AA967" s="2069" t="s">
        <v>104</v>
      </c>
      <c r="AB967" s="2086"/>
    </row>
    <row r="968" spans="1:28" s="1956" customFormat="1" x14ac:dyDescent="0.2">
      <c r="A968" s="2089">
        <v>2016661</v>
      </c>
      <c r="B968" s="1955"/>
      <c r="C968" s="1955" t="s">
        <v>2011</v>
      </c>
      <c r="D968" s="1956" t="s">
        <v>26</v>
      </c>
      <c r="E968" s="1956">
        <v>3</v>
      </c>
      <c r="F968" s="1956">
        <v>24</v>
      </c>
      <c r="G968" s="1956">
        <v>18</v>
      </c>
      <c r="H968" s="1956">
        <v>6</v>
      </c>
      <c r="I968" s="2012">
        <v>1</v>
      </c>
      <c r="J968" s="2012">
        <v>1</v>
      </c>
      <c r="K968" s="2150"/>
      <c r="L968" s="1996">
        <v>6561.01</v>
      </c>
      <c r="M968" s="1996"/>
      <c r="N968" s="1996">
        <f t="shared" si="208"/>
        <v>4637.9400000000005</v>
      </c>
      <c r="O968" s="1996">
        <v>3385.71</v>
      </c>
      <c r="P968" s="2076">
        <f t="shared" si="209"/>
        <v>0.73000297545893211</v>
      </c>
      <c r="Q968" s="1996">
        <v>1252.23</v>
      </c>
      <c r="R968" s="2076">
        <f t="shared" si="210"/>
        <v>0.26999702454106778</v>
      </c>
      <c r="S968" s="2035">
        <f t="shared" si="211"/>
        <v>50.089199999999998</v>
      </c>
      <c r="T968" s="2036"/>
      <c r="U968" s="1996">
        <f t="shared" si="212"/>
        <v>0</v>
      </c>
      <c r="V968" s="1996">
        <f t="shared" si="213"/>
        <v>0</v>
      </c>
      <c r="W968" s="1996">
        <f t="shared" si="207"/>
        <v>6561.01</v>
      </c>
      <c r="X968" s="2000">
        <v>6561.01</v>
      </c>
      <c r="Y968" s="2013">
        <v>616598</v>
      </c>
      <c r="Z968" s="2002">
        <v>42685</v>
      </c>
      <c r="AA968" s="2069" t="s">
        <v>104</v>
      </c>
      <c r="AB968" s="2086"/>
    </row>
    <row r="969" spans="1:28" s="1956" customFormat="1" x14ac:dyDescent="0.2">
      <c r="A969" s="2089" t="s">
        <v>2012</v>
      </c>
      <c r="B969" s="1955"/>
      <c r="C969" s="1955">
        <v>524217</v>
      </c>
      <c r="D969" s="1956" t="s">
        <v>26</v>
      </c>
      <c r="E969" s="1956">
        <v>1</v>
      </c>
      <c r="F969" s="1956">
        <v>8</v>
      </c>
      <c r="G969" s="1956">
        <v>5</v>
      </c>
      <c r="H969" s="1956">
        <v>3</v>
      </c>
      <c r="I969" s="2012">
        <v>1</v>
      </c>
      <c r="J969" s="2012">
        <v>1</v>
      </c>
      <c r="K969" s="2150"/>
      <c r="L969" s="1996">
        <v>4892.6899999999996</v>
      </c>
      <c r="M969" s="1996"/>
      <c r="N969" s="1996">
        <f>O969+Q969</f>
        <v>3362.64</v>
      </c>
      <c r="O969" s="1996">
        <v>2805.85</v>
      </c>
      <c r="P969" s="2076">
        <f>IF(N969&lt;=0,"",O969/N969)</f>
        <v>0.83441878999833463</v>
      </c>
      <c r="Q969" s="1996">
        <v>556.79</v>
      </c>
      <c r="R969" s="2076">
        <f>IF(N969&lt;=0,"",Q969/N969)</f>
        <v>0.16558121000166534</v>
      </c>
      <c r="S969" s="2035">
        <f>Q969/$S$1</f>
        <v>22.271599999999999</v>
      </c>
      <c r="T969" s="2036"/>
      <c r="U969" s="1996">
        <f>((1-I969)*O969)+((1-J969)*Q969)</f>
        <v>0</v>
      </c>
      <c r="V969" s="1996">
        <f>L969-W969</f>
        <v>0</v>
      </c>
      <c r="W969" s="1996">
        <f t="shared" si="207"/>
        <v>4892.6899999999996</v>
      </c>
      <c r="X969" s="2000">
        <v>4892.6899999999996</v>
      </c>
      <c r="Y969" s="2013">
        <v>616599</v>
      </c>
      <c r="Z969" s="2002">
        <v>42685</v>
      </c>
      <c r="AA969" s="2069" t="s">
        <v>104</v>
      </c>
      <c r="AB969" s="2086"/>
    </row>
    <row r="970" spans="1:28" s="1956" customFormat="1" x14ac:dyDescent="0.2">
      <c r="A970" s="2089" t="s">
        <v>2013</v>
      </c>
      <c r="B970" s="1955"/>
      <c r="C970" s="1955">
        <v>595917</v>
      </c>
      <c r="D970" s="1956" t="s">
        <v>26</v>
      </c>
      <c r="E970" s="1956">
        <v>1</v>
      </c>
      <c r="F970" s="1956">
        <v>8</v>
      </c>
      <c r="G970" s="1956">
        <v>5</v>
      </c>
      <c r="H970" s="1956">
        <v>3</v>
      </c>
      <c r="I970" s="2012">
        <v>1</v>
      </c>
      <c r="J970" s="2012">
        <v>1</v>
      </c>
      <c r="K970" s="2150"/>
      <c r="L970" s="1996">
        <v>4892.6899999999996</v>
      </c>
      <c r="M970" s="1996"/>
      <c r="N970" s="1996">
        <f>O970+Q970</f>
        <v>3362.64</v>
      </c>
      <c r="O970" s="1996">
        <v>2805.85</v>
      </c>
      <c r="P970" s="2076">
        <f>IF(N970&lt;=0,"",O970/N970)</f>
        <v>0.83441878999833463</v>
      </c>
      <c r="Q970" s="1996">
        <v>556.79</v>
      </c>
      <c r="R970" s="2076">
        <f>IF(N970&lt;=0,"",Q970/N970)</f>
        <v>0.16558121000166534</v>
      </c>
      <c r="S970" s="2035">
        <f>Q970/$S$1</f>
        <v>22.271599999999999</v>
      </c>
      <c r="T970" s="2036"/>
      <c r="U970" s="1996">
        <f>((1-I970)*O970)+((1-J970)*Q970)</f>
        <v>0</v>
      </c>
      <c r="V970" s="1996">
        <f>L970-W970</f>
        <v>0</v>
      </c>
      <c r="W970" s="1996">
        <f t="shared" si="207"/>
        <v>4892.6899999999996</v>
      </c>
      <c r="X970" s="2000">
        <v>4892.6899999999996</v>
      </c>
      <c r="Y970" s="2013">
        <v>616600</v>
      </c>
      <c r="Z970" s="2002">
        <v>42685</v>
      </c>
      <c r="AA970" s="2069" t="s">
        <v>104</v>
      </c>
      <c r="AB970" s="2086"/>
    </row>
    <row r="971" spans="1:28" s="1956" customFormat="1" x14ac:dyDescent="0.2">
      <c r="A971" s="2089" t="s">
        <v>2092</v>
      </c>
      <c r="B971" s="1955"/>
      <c r="C971" s="1955">
        <v>596017</v>
      </c>
      <c r="D971" s="1956" t="s">
        <v>26</v>
      </c>
      <c r="E971" s="1956">
        <v>1</v>
      </c>
      <c r="F971" s="1956">
        <v>8</v>
      </c>
      <c r="G971" s="1956">
        <v>5</v>
      </c>
      <c r="H971" s="1956">
        <v>2</v>
      </c>
      <c r="I971" s="2012">
        <v>1</v>
      </c>
      <c r="J971" s="2012">
        <v>1</v>
      </c>
      <c r="K971" s="2150"/>
      <c r="L971" s="1996">
        <v>5256.98</v>
      </c>
      <c r="M971" s="1996"/>
      <c r="N971" s="1996">
        <f t="shared" si="208"/>
        <v>3756.73</v>
      </c>
      <c r="O971" s="1996">
        <v>3131.77</v>
      </c>
      <c r="P971" s="2076">
        <f t="shared" si="209"/>
        <v>0.8336425561592129</v>
      </c>
      <c r="Q971" s="1996">
        <v>624.96</v>
      </c>
      <c r="R971" s="2076">
        <f t="shared" si="210"/>
        <v>0.16635744384078707</v>
      </c>
      <c r="S971" s="2035">
        <f t="shared" si="211"/>
        <v>24.9984</v>
      </c>
      <c r="T971" s="2036"/>
      <c r="U971" s="1996">
        <f t="shared" si="212"/>
        <v>0</v>
      </c>
      <c r="V971" s="1996">
        <f t="shared" si="213"/>
        <v>0</v>
      </c>
      <c r="W971" s="1996">
        <f t="shared" si="207"/>
        <v>5256.98</v>
      </c>
      <c r="X971" s="2000">
        <v>5256.98</v>
      </c>
      <c r="Y971" s="2013">
        <v>616601</v>
      </c>
      <c r="Z971" s="2002">
        <v>42685</v>
      </c>
      <c r="AA971" s="2069" t="s">
        <v>104</v>
      </c>
      <c r="AB971" s="2086"/>
    </row>
    <row r="972" spans="1:28" s="1956" customFormat="1" x14ac:dyDescent="0.2">
      <c r="A972" s="2089">
        <v>2016665</v>
      </c>
      <c r="B972" s="1955"/>
      <c r="C972" s="1955">
        <v>545517</v>
      </c>
      <c r="D972" s="1956" t="s">
        <v>26</v>
      </c>
      <c r="E972" s="1956">
        <v>1</v>
      </c>
      <c r="F972" s="1956">
        <v>8</v>
      </c>
      <c r="G972" s="1956">
        <v>5</v>
      </c>
      <c r="H972" s="1956">
        <v>3</v>
      </c>
      <c r="I972" s="2012">
        <v>1</v>
      </c>
      <c r="J972" s="2012">
        <v>1</v>
      </c>
      <c r="K972" s="2150"/>
      <c r="L972" s="1996">
        <v>2480.83</v>
      </c>
      <c r="M972" s="1996"/>
      <c r="N972" s="1996">
        <f t="shared" si="208"/>
        <v>1738.51</v>
      </c>
      <c r="O972" s="1996">
        <v>1312.92</v>
      </c>
      <c r="P972" s="2076">
        <f t="shared" si="209"/>
        <v>0.75519841703527735</v>
      </c>
      <c r="Q972" s="1996">
        <v>425.59</v>
      </c>
      <c r="R972" s="2076">
        <f t="shared" si="210"/>
        <v>0.24480158296472265</v>
      </c>
      <c r="S972" s="2035">
        <f t="shared" si="211"/>
        <v>17.023599999999998</v>
      </c>
      <c r="T972" s="2036"/>
      <c r="U972" s="1996">
        <f t="shared" si="212"/>
        <v>0</v>
      </c>
      <c r="V972" s="1996">
        <f t="shared" si="213"/>
        <v>0</v>
      </c>
      <c r="W972" s="1996">
        <f t="shared" si="207"/>
        <v>2480.83</v>
      </c>
      <c r="X972" s="2000">
        <v>2480.83</v>
      </c>
      <c r="Y972" s="2013">
        <v>616602</v>
      </c>
      <c r="Z972" s="2002">
        <v>42685</v>
      </c>
      <c r="AA972" s="2069" t="s">
        <v>104</v>
      </c>
      <c r="AB972" s="2086"/>
    </row>
    <row r="973" spans="1:28" s="1956" customFormat="1" x14ac:dyDescent="0.2">
      <c r="A973" s="2089">
        <v>2016666</v>
      </c>
      <c r="B973" s="1955"/>
      <c r="C973" s="1955" t="s">
        <v>2019</v>
      </c>
      <c r="D973" s="1956" t="s">
        <v>318</v>
      </c>
      <c r="E973" s="1956">
        <v>1</v>
      </c>
      <c r="F973" s="1956">
        <v>3</v>
      </c>
      <c r="G973" s="1956">
        <v>3</v>
      </c>
      <c r="H973" s="1956">
        <v>0</v>
      </c>
      <c r="I973" s="2012">
        <v>1</v>
      </c>
      <c r="J973" s="2012">
        <v>1</v>
      </c>
      <c r="K973" s="2150"/>
      <c r="L973" s="1996">
        <v>938.91</v>
      </c>
      <c r="M973" s="1996"/>
      <c r="N973" s="1996">
        <f t="shared" si="208"/>
        <v>616.99</v>
      </c>
      <c r="O973" s="1996">
        <v>494.14</v>
      </c>
      <c r="P973" s="2076">
        <f t="shared" si="209"/>
        <v>0.80088818295272202</v>
      </c>
      <c r="Q973" s="1996">
        <v>122.85</v>
      </c>
      <c r="R973" s="2076">
        <f t="shared" si="210"/>
        <v>0.1991118170472779</v>
      </c>
      <c r="S973" s="2035">
        <f t="shared" si="211"/>
        <v>4.9139999999999997</v>
      </c>
      <c r="T973" s="2036"/>
      <c r="U973" s="1996">
        <f t="shared" si="212"/>
        <v>0</v>
      </c>
      <c r="V973" s="1996">
        <f t="shared" si="213"/>
        <v>0</v>
      </c>
      <c r="W973" s="1996">
        <f t="shared" si="207"/>
        <v>938.91</v>
      </c>
      <c r="X973" s="2000">
        <v>938.91</v>
      </c>
      <c r="Y973" s="2013">
        <v>616744</v>
      </c>
      <c r="Z973" s="2002">
        <v>42720</v>
      </c>
      <c r="AA973" s="2069" t="s">
        <v>104</v>
      </c>
      <c r="AB973" s="2086"/>
    </row>
    <row r="974" spans="1:28" s="1956" customFormat="1" x14ac:dyDescent="0.2">
      <c r="A974" s="2089">
        <v>2016667</v>
      </c>
      <c r="B974" s="1955"/>
      <c r="C974" s="1955" t="s">
        <v>2017</v>
      </c>
      <c r="D974" s="1956" t="s">
        <v>318</v>
      </c>
      <c r="E974" s="1956">
        <v>1</v>
      </c>
      <c r="F974" s="1956">
        <v>8</v>
      </c>
      <c r="G974" s="1956">
        <v>7</v>
      </c>
      <c r="H974" s="1956">
        <v>3</v>
      </c>
      <c r="I974" s="2012">
        <v>1</v>
      </c>
      <c r="J974" s="2012">
        <v>1</v>
      </c>
      <c r="K974" s="2150"/>
      <c r="L974" s="1996">
        <v>2762.58</v>
      </c>
      <c r="M974" s="1996"/>
      <c r="N974" s="1996">
        <f>O974+Q974</f>
        <v>1829.19</v>
      </c>
      <c r="O974" s="1996">
        <v>1278.49</v>
      </c>
      <c r="P974" s="2076">
        <f>IF(N974&lt;=0,"",O974/N974)</f>
        <v>0.6989377812037022</v>
      </c>
      <c r="Q974" s="1996">
        <v>550.70000000000005</v>
      </c>
      <c r="R974" s="2076">
        <f>IF(N974&lt;=0,"",Q974/N974)</f>
        <v>0.30106221879629785</v>
      </c>
      <c r="S974" s="2035">
        <f>Q974/$S$1</f>
        <v>22.028000000000002</v>
      </c>
      <c r="T974" s="2036"/>
      <c r="U974" s="1996">
        <f>((1-I974)*O974)+((1-J974)*Q974)</f>
        <v>0</v>
      </c>
      <c r="V974" s="1996">
        <f t="shared" si="213"/>
        <v>0</v>
      </c>
      <c r="W974" s="1996">
        <f t="shared" si="207"/>
        <v>2762.58</v>
      </c>
      <c r="X974" s="2000">
        <v>2762.58</v>
      </c>
      <c r="Y974" s="2013">
        <v>616745</v>
      </c>
      <c r="Z974" s="2002">
        <v>42720</v>
      </c>
      <c r="AA974" s="2069" t="s">
        <v>104</v>
      </c>
      <c r="AB974" s="2086"/>
    </row>
    <row r="975" spans="1:28" s="1956" customFormat="1" x14ac:dyDescent="0.2">
      <c r="A975" s="2089">
        <v>2016668</v>
      </c>
      <c r="B975" s="2166"/>
      <c r="C975" s="2166" t="s">
        <v>2018</v>
      </c>
      <c r="D975" s="2091" t="s">
        <v>318</v>
      </c>
      <c r="E975" s="2091">
        <v>1</v>
      </c>
      <c r="F975" s="2091">
        <v>8</v>
      </c>
      <c r="G975" s="2091">
        <v>7</v>
      </c>
      <c r="H975" s="2091">
        <v>3</v>
      </c>
      <c r="I975" s="2167">
        <v>1</v>
      </c>
      <c r="J975" s="2167">
        <v>1</v>
      </c>
      <c r="K975" s="2175"/>
      <c r="L975" s="2168">
        <v>2762.58</v>
      </c>
      <c r="M975" s="2168"/>
      <c r="N975" s="2168">
        <f>O975+Q975</f>
        <v>1829.19</v>
      </c>
      <c r="O975" s="2168">
        <v>1278.49</v>
      </c>
      <c r="P975" s="2169">
        <f>IF(N975&lt;=0,"",O975/N975)</f>
        <v>0.6989377812037022</v>
      </c>
      <c r="Q975" s="2168">
        <v>550.70000000000005</v>
      </c>
      <c r="R975" s="2076">
        <f>IF(N975&lt;=0,"",Q975/N975)</f>
        <v>0.30106221879629785</v>
      </c>
      <c r="S975" s="2035">
        <f>Q975/$S$1</f>
        <v>22.028000000000002</v>
      </c>
      <c r="T975" s="2036"/>
      <c r="U975" s="1996">
        <f>((1-I975)*O975)+((1-J975)*Q975)</f>
        <v>0</v>
      </c>
      <c r="V975" s="1996">
        <f t="shared" si="213"/>
        <v>0</v>
      </c>
      <c r="W975" s="1996">
        <f t="shared" si="207"/>
        <v>2762.58</v>
      </c>
      <c r="X975" s="2000">
        <v>2762.58</v>
      </c>
      <c r="Y975" s="2013">
        <v>616746</v>
      </c>
      <c r="Z975" s="2002">
        <v>42720</v>
      </c>
      <c r="AA975" s="2069" t="s">
        <v>104</v>
      </c>
      <c r="AB975" s="2086"/>
    </row>
    <row r="976" spans="1:28" s="1956" customFormat="1" x14ac:dyDescent="0.2">
      <c r="A976" s="2089">
        <v>2016669</v>
      </c>
      <c r="B976" s="2166"/>
      <c r="C976" s="2166" t="s">
        <v>2021</v>
      </c>
      <c r="D976" s="2091" t="s">
        <v>26</v>
      </c>
      <c r="E976" s="2091">
        <v>0</v>
      </c>
      <c r="F976" s="2091">
        <v>0</v>
      </c>
      <c r="G976" s="2091">
        <v>0</v>
      </c>
      <c r="H976" s="2091">
        <v>0</v>
      </c>
      <c r="I976" s="2167">
        <v>1</v>
      </c>
      <c r="J976" s="2167">
        <v>1</v>
      </c>
      <c r="K976" s="2175"/>
      <c r="L976" s="2168">
        <v>62.34</v>
      </c>
      <c r="M976" s="2168"/>
      <c r="N976" s="2168">
        <f t="shared" si="208"/>
        <v>23.67</v>
      </c>
      <c r="O976" s="2168">
        <v>23.67</v>
      </c>
      <c r="P976" s="2169">
        <f t="shared" si="209"/>
        <v>1</v>
      </c>
      <c r="Q976" s="2168">
        <v>0</v>
      </c>
      <c r="R976" s="2169">
        <f t="shared" si="210"/>
        <v>0</v>
      </c>
      <c r="S976" s="2170">
        <f t="shared" si="211"/>
        <v>0</v>
      </c>
      <c r="T976" s="2171"/>
      <c r="U976" s="2168">
        <f t="shared" si="212"/>
        <v>0</v>
      </c>
      <c r="V976" s="2168">
        <f t="shared" si="213"/>
        <v>0</v>
      </c>
      <c r="W976" s="1996">
        <f t="shared" si="207"/>
        <v>62.34</v>
      </c>
      <c r="X976" s="2000">
        <v>62.34</v>
      </c>
      <c r="Y976" s="2013">
        <v>617061</v>
      </c>
      <c r="Z976" s="2002">
        <v>42772</v>
      </c>
      <c r="AA976" s="2069" t="s">
        <v>104</v>
      </c>
      <c r="AB976" s="2086"/>
    </row>
    <row r="977" spans="1:28" s="1956" customFormat="1" x14ac:dyDescent="0.2">
      <c r="A977" s="2089">
        <v>2016670</v>
      </c>
      <c r="B977" s="1955"/>
      <c r="C977" s="1955" t="s">
        <v>2022</v>
      </c>
      <c r="D977" s="1956" t="s">
        <v>26</v>
      </c>
      <c r="E977" s="1956">
        <v>0</v>
      </c>
      <c r="F977" s="1956">
        <v>0</v>
      </c>
      <c r="G977" s="1956">
        <v>0</v>
      </c>
      <c r="H977" s="1956">
        <v>0</v>
      </c>
      <c r="I977" s="2012">
        <v>1</v>
      </c>
      <c r="J977" s="2012">
        <v>1</v>
      </c>
      <c r="K977" s="2150"/>
      <c r="L977" s="1996">
        <v>37.56</v>
      </c>
      <c r="M977" s="1996"/>
      <c r="N977" s="1996">
        <f t="shared" si="208"/>
        <v>11.28</v>
      </c>
      <c r="O977" s="1996">
        <v>11.28</v>
      </c>
      <c r="P977" s="2076">
        <f t="shared" si="209"/>
        <v>1</v>
      </c>
      <c r="Q977" s="1996">
        <v>0</v>
      </c>
      <c r="R977" s="2076">
        <f t="shared" si="210"/>
        <v>0</v>
      </c>
      <c r="S977" s="2035">
        <f t="shared" si="211"/>
        <v>0</v>
      </c>
      <c r="T977" s="2036"/>
      <c r="U977" s="1996">
        <f t="shared" si="212"/>
        <v>0</v>
      </c>
      <c r="V977" s="1996">
        <f t="shared" si="213"/>
        <v>0</v>
      </c>
      <c r="W977" s="1996">
        <f t="shared" si="207"/>
        <v>37.56</v>
      </c>
      <c r="X977" s="2000">
        <v>37.56</v>
      </c>
      <c r="Y977" s="2013">
        <v>616623</v>
      </c>
      <c r="Z977" s="2002">
        <v>42692</v>
      </c>
      <c r="AA977" s="2069" t="s">
        <v>104</v>
      </c>
      <c r="AB977" s="2086"/>
    </row>
    <row r="978" spans="1:28" s="1956" customFormat="1" x14ac:dyDescent="0.2">
      <c r="A978" s="2089">
        <v>2016671</v>
      </c>
      <c r="B978" s="1955"/>
      <c r="C978" s="1955" t="s">
        <v>2023</v>
      </c>
      <c r="D978" s="1956" t="s">
        <v>647</v>
      </c>
      <c r="E978" s="1956">
        <v>0</v>
      </c>
      <c r="F978" s="1956">
        <v>0</v>
      </c>
      <c r="G978" s="1956">
        <v>0</v>
      </c>
      <c r="H978" s="1956">
        <v>0</v>
      </c>
      <c r="I978" s="2012">
        <v>1</v>
      </c>
      <c r="J978" s="2012">
        <v>1</v>
      </c>
      <c r="K978" s="2150"/>
      <c r="L978" s="1996">
        <v>76.8</v>
      </c>
      <c r="M978" s="1996"/>
      <c r="N978" s="1996">
        <f t="shared" si="208"/>
        <v>30.9</v>
      </c>
      <c r="O978" s="1996">
        <v>30.9</v>
      </c>
      <c r="P978" s="2076">
        <f t="shared" si="209"/>
        <v>1</v>
      </c>
      <c r="Q978" s="1996">
        <v>0</v>
      </c>
      <c r="R978" s="2076">
        <f t="shared" si="210"/>
        <v>0</v>
      </c>
      <c r="S978" s="2035">
        <f t="shared" si="211"/>
        <v>0</v>
      </c>
      <c r="T978" s="2036"/>
      <c r="U978" s="1996">
        <f t="shared" si="212"/>
        <v>0</v>
      </c>
      <c r="V978" s="1996">
        <f t="shared" si="213"/>
        <v>0</v>
      </c>
      <c r="W978" s="1996">
        <f t="shared" si="207"/>
        <v>76.8</v>
      </c>
      <c r="X978" s="2000">
        <v>76.8</v>
      </c>
      <c r="Y978" s="2013">
        <v>616707</v>
      </c>
      <c r="Z978" s="2002">
        <v>42704</v>
      </c>
      <c r="AA978" s="2069" t="s">
        <v>104</v>
      </c>
      <c r="AB978" s="2086"/>
    </row>
    <row r="979" spans="1:28" s="1956" customFormat="1" x14ac:dyDescent="0.2">
      <c r="A979" s="2089">
        <v>2016672</v>
      </c>
      <c r="B979" s="1955"/>
      <c r="C979" s="1955" t="s">
        <v>2026</v>
      </c>
      <c r="D979" s="1956" t="s">
        <v>353</v>
      </c>
      <c r="E979" s="1956">
        <v>1</v>
      </c>
      <c r="F979" s="1956">
        <v>6</v>
      </c>
      <c r="G979" s="1956">
        <v>6</v>
      </c>
      <c r="H979" s="1956">
        <v>0</v>
      </c>
      <c r="I979" s="2012">
        <v>1</v>
      </c>
      <c r="J979" s="2012">
        <v>1</v>
      </c>
      <c r="K979" s="2150"/>
      <c r="L979" s="1996">
        <v>1378.27</v>
      </c>
      <c r="M979" s="1996"/>
      <c r="N979" s="1996">
        <f>O979+Q979</f>
        <v>1023.05</v>
      </c>
      <c r="O979" s="1996">
        <v>723.05</v>
      </c>
      <c r="P979" s="2076">
        <f>IF(N979&lt;=0,"",O979/N979)</f>
        <v>0.70675920043008644</v>
      </c>
      <c r="Q979" s="1996">
        <v>300</v>
      </c>
      <c r="R979" s="2076">
        <f>IF(N979&lt;=0,"",Q979/N979)</f>
        <v>0.2932407995699135</v>
      </c>
      <c r="S979" s="2035">
        <f>Q979/$S$1</f>
        <v>12</v>
      </c>
      <c r="T979" s="2036"/>
      <c r="U979" s="1996">
        <f>((1-I979)*O979)+((1-J979)*Q979)</f>
        <v>0</v>
      </c>
      <c r="V979" s="1996">
        <f>L979-W979</f>
        <v>0</v>
      </c>
      <c r="W979" s="1996">
        <f>X979+AC979+AH979+AM979+AO979+AR979</f>
        <v>1378.27</v>
      </c>
      <c r="X979" s="2000">
        <v>1378.27</v>
      </c>
      <c r="Y979" s="2013">
        <v>616704</v>
      </c>
      <c r="Z979" s="2002">
        <v>42702</v>
      </c>
      <c r="AA979" s="2069" t="s">
        <v>104</v>
      </c>
      <c r="AB979" s="2086"/>
    </row>
    <row r="980" spans="1:28" s="1956" customFormat="1" x14ac:dyDescent="0.2">
      <c r="A980" s="2089">
        <v>2016673</v>
      </c>
      <c r="B980" s="1955"/>
      <c r="C980" s="1955" t="s">
        <v>2028</v>
      </c>
      <c r="D980" s="1956" t="s">
        <v>26</v>
      </c>
      <c r="E980" s="1956">
        <v>1</v>
      </c>
      <c r="F980" s="1956">
        <v>11</v>
      </c>
      <c r="G980" s="1956">
        <v>4</v>
      </c>
      <c r="H980" s="1956">
        <v>12</v>
      </c>
      <c r="I980" s="2012">
        <v>1</v>
      </c>
      <c r="J980" s="2012">
        <v>1</v>
      </c>
      <c r="K980" s="2150"/>
      <c r="L980" s="1996">
        <v>10578.33</v>
      </c>
      <c r="M980" s="1996"/>
      <c r="N980" s="1996">
        <f t="shared" si="208"/>
        <v>0</v>
      </c>
      <c r="O980" s="1996">
        <v>0</v>
      </c>
      <c r="P980" s="2076" t="str">
        <f t="shared" si="209"/>
        <v/>
      </c>
      <c r="Q980" s="1996">
        <v>0</v>
      </c>
      <c r="R980" s="2076" t="str">
        <f t="shared" si="210"/>
        <v/>
      </c>
      <c r="S980" s="2035">
        <f t="shared" si="211"/>
        <v>0</v>
      </c>
      <c r="T980" s="2036"/>
      <c r="U980" s="1996">
        <f t="shared" si="212"/>
        <v>0</v>
      </c>
      <c r="V980" s="1996">
        <f t="shared" si="213"/>
        <v>0</v>
      </c>
      <c r="W980" s="1996">
        <f t="shared" si="207"/>
        <v>10578.33</v>
      </c>
      <c r="X980" s="2000">
        <v>10578.33</v>
      </c>
      <c r="Y980" s="2013">
        <v>616603</v>
      </c>
      <c r="Z980" s="2002">
        <v>42685</v>
      </c>
      <c r="AA980" s="2069" t="s">
        <v>104</v>
      </c>
      <c r="AB980" s="2086"/>
    </row>
    <row r="981" spans="1:28" s="1956" customFormat="1" x14ac:dyDescent="0.2">
      <c r="A981" s="2089">
        <v>2016674</v>
      </c>
      <c r="B981" s="1955"/>
      <c r="C981" s="1955" t="s">
        <v>2033</v>
      </c>
      <c r="D981" s="1956" t="s">
        <v>26</v>
      </c>
      <c r="E981" s="1956">
        <v>0</v>
      </c>
      <c r="F981" s="1956">
        <v>0</v>
      </c>
      <c r="G981" s="1956">
        <v>0</v>
      </c>
      <c r="H981" s="1956">
        <v>0</v>
      </c>
      <c r="I981" s="2012">
        <v>1</v>
      </c>
      <c r="J981" s="2012">
        <v>1</v>
      </c>
      <c r="K981" s="2150"/>
      <c r="L981" s="1996">
        <v>92.44</v>
      </c>
      <c r="M981" s="1996"/>
      <c r="N981" s="1996">
        <f t="shared" si="208"/>
        <v>55</v>
      </c>
      <c r="O981" s="1996">
        <v>55</v>
      </c>
      <c r="P981" s="2076">
        <f t="shared" si="209"/>
        <v>1</v>
      </c>
      <c r="Q981" s="1996">
        <v>0</v>
      </c>
      <c r="R981" s="2076">
        <f t="shared" si="210"/>
        <v>0</v>
      </c>
      <c r="S981" s="2035">
        <f t="shared" si="211"/>
        <v>0</v>
      </c>
      <c r="T981" s="2036"/>
      <c r="U981" s="1996">
        <f t="shared" si="212"/>
        <v>0</v>
      </c>
      <c r="V981" s="1996">
        <f t="shared" si="213"/>
        <v>0</v>
      </c>
      <c r="W981" s="1996">
        <f t="shared" si="207"/>
        <v>92.44</v>
      </c>
      <c r="X981" s="2000">
        <v>92.44</v>
      </c>
      <c r="Y981" s="2013">
        <v>616654</v>
      </c>
      <c r="Z981" s="2002">
        <v>42702</v>
      </c>
      <c r="AA981" s="2069" t="s">
        <v>104</v>
      </c>
      <c r="AB981" s="2086"/>
    </row>
    <row r="982" spans="1:28" s="1956" customFormat="1" x14ac:dyDescent="0.2">
      <c r="A982" s="2089">
        <v>2016676</v>
      </c>
      <c r="B982" s="1955"/>
      <c r="C982" s="1955" t="s">
        <v>2041</v>
      </c>
      <c r="D982" s="1956" t="s">
        <v>26</v>
      </c>
      <c r="E982" s="1956">
        <v>0</v>
      </c>
      <c r="F982" s="1956">
        <v>0</v>
      </c>
      <c r="G982" s="1956">
        <v>0</v>
      </c>
      <c r="H982" s="1956">
        <v>0</v>
      </c>
      <c r="I982" s="2012">
        <v>1</v>
      </c>
      <c r="J982" s="2012">
        <v>1</v>
      </c>
      <c r="K982" s="2150"/>
      <c r="L982" s="1996">
        <v>44.26</v>
      </c>
      <c r="M982" s="1996"/>
      <c r="N982" s="1996">
        <f t="shared" si="208"/>
        <v>31.42</v>
      </c>
      <c r="O982" s="1996">
        <v>6.42</v>
      </c>
      <c r="P982" s="2076">
        <f t="shared" si="209"/>
        <v>0.20432845321451304</v>
      </c>
      <c r="Q982" s="1996">
        <v>25</v>
      </c>
      <c r="R982" s="2076">
        <f t="shared" si="210"/>
        <v>0.79567154678548691</v>
      </c>
      <c r="S982" s="2035">
        <f t="shared" si="211"/>
        <v>1</v>
      </c>
      <c r="T982" s="2036"/>
      <c r="U982" s="1996">
        <f t="shared" si="212"/>
        <v>0</v>
      </c>
      <c r="V982" s="1996">
        <f t="shared" si="213"/>
        <v>0</v>
      </c>
      <c r="W982" s="1996">
        <f t="shared" si="207"/>
        <v>44.26</v>
      </c>
      <c r="X982" s="2000">
        <v>44.26</v>
      </c>
      <c r="Y982" s="2013">
        <v>616624</v>
      </c>
      <c r="Z982" s="2002">
        <v>42692</v>
      </c>
      <c r="AA982" s="2069" t="s">
        <v>104</v>
      </c>
      <c r="AB982" s="2086"/>
    </row>
    <row r="983" spans="1:28" s="1956" customFormat="1" x14ac:dyDescent="0.2">
      <c r="A983" s="2089">
        <v>2016677</v>
      </c>
      <c r="B983" s="1955"/>
      <c r="C983" s="1955" t="s">
        <v>2042</v>
      </c>
      <c r="D983" s="1956" t="s">
        <v>353</v>
      </c>
      <c r="E983" s="1956">
        <v>1</v>
      </c>
      <c r="F983" s="1956">
        <v>9</v>
      </c>
      <c r="G983" s="1956">
        <v>5</v>
      </c>
      <c r="H983" s="1956">
        <v>3</v>
      </c>
      <c r="I983" s="2012">
        <v>1</v>
      </c>
      <c r="J983" s="2012">
        <v>1</v>
      </c>
      <c r="K983" s="2150"/>
      <c r="L983" s="1996">
        <v>3423.18</v>
      </c>
      <c r="M983" s="1996"/>
      <c r="N983" s="1996">
        <f t="shared" si="208"/>
        <v>2528.83</v>
      </c>
      <c r="O983" s="1996">
        <v>1837.98</v>
      </c>
      <c r="P983" s="2076">
        <f t="shared" si="209"/>
        <v>0.72681042221106207</v>
      </c>
      <c r="Q983" s="1996">
        <v>690.85</v>
      </c>
      <c r="R983" s="2076">
        <f t="shared" si="210"/>
        <v>0.27318957778893799</v>
      </c>
      <c r="S983" s="2035">
        <f t="shared" si="211"/>
        <v>27.634</v>
      </c>
      <c r="T983" s="2036"/>
      <c r="U983" s="1996">
        <f t="shared" si="212"/>
        <v>0</v>
      </c>
      <c r="V983" s="1996">
        <f t="shared" si="213"/>
        <v>0</v>
      </c>
      <c r="W983" s="1996">
        <f t="shared" si="207"/>
        <v>3423.18</v>
      </c>
      <c r="X983" s="2000">
        <v>3423.18</v>
      </c>
      <c r="Y983" s="2013">
        <v>616750</v>
      </c>
      <c r="Z983" s="2002">
        <v>42720</v>
      </c>
      <c r="AA983" s="2069" t="s">
        <v>104</v>
      </c>
      <c r="AB983" s="2086"/>
    </row>
    <row r="984" spans="1:28" s="1956" customFormat="1" x14ac:dyDescent="0.2">
      <c r="A984" s="2089">
        <v>2016678</v>
      </c>
      <c r="B984" s="1955"/>
      <c r="C984" s="1955" t="s">
        <v>2043</v>
      </c>
      <c r="D984" s="1956" t="s">
        <v>353</v>
      </c>
      <c r="E984" s="1956">
        <v>1</v>
      </c>
      <c r="F984" s="1956">
        <v>4</v>
      </c>
      <c r="G984" s="1956">
        <v>1</v>
      </c>
      <c r="H984" s="1956">
        <v>3</v>
      </c>
      <c r="I984" s="2012">
        <v>1</v>
      </c>
      <c r="J984" s="2012">
        <v>1</v>
      </c>
      <c r="K984" s="2150"/>
      <c r="L984" s="1996">
        <v>1570.76</v>
      </c>
      <c r="M984" s="1996"/>
      <c r="N984" s="1996">
        <f t="shared" si="208"/>
        <v>1160.21</v>
      </c>
      <c r="O984" s="1996">
        <v>861.52</v>
      </c>
      <c r="P984" s="2076">
        <f t="shared" si="209"/>
        <v>0.74255522707096122</v>
      </c>
      <c r="Q984" s="1996">
        <v>298.69</v>
      </c>
      <c r="R984" s="2076">
        <f t="shared" si="210"/>
        <v>0.25744477292903872</v>
      </c>
      <c r="S984" s="2035">
        <f t="shared" si="211"/>
        <v>11.9476</v>
      </c>
      <c r="T984" s="2036"/>
      <c r="U984" s="1996">
        <f t="shared" si="212"/>
        <v>0</v>
      </c>
      <c r="V984" s="1996">
        <f t="shared" si="213"/>
        <v>0</v>
      </c>
      <c r="W984" s="1996">
        <f t="shared" si="207"/>
        <v>1570.76</v>
      </c>
      <c r="X984" s="2000">
        <v>1570.76</v>
      </c>
      <c r="Y984" s="2013">
        <v>616751</v>
      </c>
      <c r="Z984" s="2002">
        <v>42720</v>
      </c>
      <c r="AA984" s="2069" t="s">
        <v>104</v>
      </c>
      <c r="AB984" s="2086"/>
    </row>
    <row r="985" spans="1:28" s="1956" customFormat="1" x14ac:dyDescent="0.2">
      <c r="A985" s="2089">
        <v>2016679</v>
      </c>
      <c r="B985" s="1955"/>
      <c r="C985" s="1955" t="s">
        <v>2044</v>
      </c>
      <c r="D985" s="1956" t="s">
        <v>353</v>
      </c>
      <c r="E985" s="2183">
        <v>1</v>
      </c>
      <c r="F985" s="2184">
        <v>8</v>
      </c>
      <c r="G985" s="2184">
        <v>3</v>
      </c>
      <c r="H985" s="2184">
        <v>4</v>
      </c>
      <c r="I985" s="2012">
        <v>1</v>
      </c>
      <c r="J985" s="2012">
        <v>1</v>
      </c>
      <c r="K985" s="2150"/>
      <c r="L985" s="1996">
        <v>2973.37</v>
      </c>
      <c r="M985" s="1996"/>
      <c r="N985" s="1996">
        <f t="shared" si="208"/>
        <v>2192.2200000000003</v>
      </c>
      <c r="O985" s="1996">
        <v>1652.22</v>
      </c>
      <c r="P985" s="2076">
        <f t="shared" si="209"/>
        <v>0.75367435750061573</v>
      </c>
      <c r="Q985" s="1996">
        <v>540</v>
      </c>
      <c r="R985" s="2076">
        <f t="shared" si="210"/>
        <v>0.24632564249938416</v>
      </c>
      <c r="S985" s="2035">
        <f t="shared" si="211"/>
        <v>21.6</v>
      </c>
      <c r="T985" s="2036"/>
      <c r="U985" s="1996">
        <f t="shared" si="212"/>
        <v>0</v>
      </c>
      <c r="V985" s="1996">
        <f t="shared" si="213"/>
        <v>0</v>
      </c>
      <c r="W985" s="1996">
        <f t="shared" si="207"/>
        <v>2973.37</v>
      </c>
      <c r="X985" s="2000">
        <v>2973.37</v>
      </c>
      <c r="Y985" s="2013">
        <v>616752</v>
      </c>
      <c r="Z985" s="2002">
        <v>42720</v>
      </c>
      <c r="AA985" s="2069" t="s">
        <v>104</v>
      </c>
      <c r="AB985" s="2086"/>
    </row>
    <row r="986" spans="1:28" s="1956" customFormat="1" x14ac:dyDescent="0.2">
      <c r="A986" s="2089">
        <v>2016680</v>
      </c>
      <c r="B986" s="1955"/>
      <c r="C986" s="1955" t="s">
        <v>2045</v>
      </c>
      <c r="D986" s="1956" t="s">
        <v>353</v>
      </c>
      <c r="E986" s="2183">
        <v>1</v>
      </c>
      <c r="F986" s="2184">
        <v>8</v>
      </c>
      <c r="G986" s="2184">
        <v>5</v>
      </c>
      <c r="H986" s="2184">
        <v>3</v>
      </c>
      <c r="I986" s="2012">
        <v>1</v>
      </c>
      <c r="J986" s="2012">
        <v>1</v>
      </c>
      <c r="K986" s="2150"/>
      <c r="L986" s="1996">
        <v>2510.25</v>
      </c>
      <c r="M986" s="1996"/>
      <c r="N986" s="1996">
        <f t="shared" si="208"/>
        <v>1845.31</v>
      </c>
      <c r="O986" s="1996">
        <v>1366</v>
      </c>
      <c r="P986" s="2076">
        <f t="shared" si="209"/>
        <v>0.74025502490096518</v>
      </c>
      <c r="Q986" s="1996">
        <v>479.31</v>
      </c>
      <c r="R986" s="2076">
        <f t="shared" si="210"/>
        <v>0.25974497509903488</v>
      </c>
      <c r="S986" s="2035">
        <f t="shared" si="211"/>
        <v>19.1724</v>
      </c>
      <c r="T986" s="2036"/>
      <c r="U986" s="1996">
        <f t="shared" si="212"/>
        <v>0</v>
      </c>
      <c r="V986" s="1996">
        <f t="shared" si="213"/>
        <v>0</v>
      </c>
      <c r="W986" s="1996">
        <f t="shared" si="207"/>
        <v>2510.25</v>
      </c>
      <c r="X986" s="2000">
        <v>2510.25</v>
      </c>
      <c r="Y986" s="2013">
        <v>616753</v>
      </c>
      <c r="Z986" s="2002">
        <v>42720</v>
      </c>
      <c r="AA986" s="2069" t="s">
        <v>104</v>
      </c>
      <c r="AB986" s="2086"/>
    </row>
    <row r="987" spans="1:28" s="1956" customFormat="1" x14ac:dyDescent="0.2">
      <c r="A987" s="2089">
        <v>2016681</v>
      </c>
      <c r="B987" s="1955"/>
      <c r="C987" s="1955" t="s">
        <v>2046</v>
      </c>
      <c r="D987" s="1956" t="s">
        <v>353</v>
      </c>
      <c r="E987" s="1956">
        <v>1</v>
      </c>
      <c r="F987" s="1956">
        <v>9</v>
      </c>
      <c r="G987" s="1956">
        <v>5</v>
      </c>
      <c r="H987" s="1956">
        <v>4</v>
      </c>
      <c r="I987" s="2012">
        <v>1</v>
      </c>
      <c r="J987" s="2012">
        <v>1</v>
      </c>
      <c r="K987" s="2150"/>
      <c r="L987" s="1996">
        <v>3360.86</v>
      </c>
      <c r="M987" s="1996"/>
      <c r="N987" s="1996">
        <f t="shared" si="208"/>
        <v>2480.61</v>
      </c>
      <c r="O987" s="1996">
        <v>1869.17</v>
      </c>
      <c r="P987" s="2076">
        <f t="shared" si="209"/>
        <v>0.75351224094073632</v>
      </c>
      <c r="Q987" s="1996">
        <v>611.44000000000005</v>
      </c>
      <c r="R987" s="2076">
        <f t="shared" si="210"/>
        <v>0.24648775905926365</v>
      </c>
      <c r="S987" s="2035">
        <f t="shared" si="211"/>
        <v>24.457600000000003</v>
      </c>
      <c r="T987" s="2036"/>
      <c r="U987" s="1996">
        <f t="shared" si="212"/>
        <v>0</v>
      </c>
      <c r="V987" s="1996">
        <f t="shared" si="213"/>
        <v>0</v>
      </c>
      <c r="W987" s="1996">
        <f t="shared" si="207"/>
        <v>3360.86</v>
      </c>
      <c r="X987" s="2000">
        <v>3360.86</v>
      </c>
      <c r="Y987" s="2013">
        <v>616754</v>
      </c>
      <c r="Z987" s="2002">
        <v>42720</v>
      </c>
      <c r="AA987" s="2069" t="s">
        <v>104</v>
      </c>
      <c r="AB987" s="2086"/>
    </row>
    <row r="988" spans="1:28" s="1956" customFormat="1" x14ac:dyDescent="0.2">
      <c r="A988" s="2089" t="s">
        <v>2049</v>
      </c>
      <c r="B988" s="1955"/>
      <c r="C988" s="1955" t="s">
        <v>2047</v>
      </c>
      <c r="D988" s="1956" t="s">
        <v>353</v>
      </c>
      <c r="E988" s="2185">
        <v>1</v>
      </c>
      <c r="F988" s="1956">
        <v>8</v>
      </c>
      <c r="G988" s="1956">
        <v>4</v>
      </c>
      <c r="H988" s="1956">
        <v>3</v>
      </c>
      <c r="I988" s="2012">
        <v>1</v>
      </c>
      <c r="J988" s="2012">
        <v>1</v>
      </c>
      <c r="K988" s="2150"/>
      <c r="L988" s="1996">
        <v>3314.87</v>
      </c>
      <c r="M988" s="1996"/>
      <c r="N988" s="1996">
        <f t="shared" si="208"/>
        <v>2571.2399999999998</v>
      </c>
      <c r="O988" s="1996">
        <v>2019.68</v>
      </c>
      <c r="P988" s="2076">
        <f t="shared" si="209"/>
        <v>0.78548871361677641</v>
      </c>
      <c r="Q988" s="1996">
        <v>551.55999999999995</v>
      </c>
      <c r="R988" s="2076">
        <f t="shared" si="210"/>
        <v>0.21451128638322364</v>
      </c>
      <c r="S988" s="2035">
        <f t="shared" si="211"/>
        <v>22.062399999999997</v>
      </c>
      <c r="T988" s="2036"/>
      <c r="U988" s="1996">
        <f t="shared" si="212"/>
        <v>0</v>
      </c>
      <c r="V988" s="1996">
        <f t="shared" si="213"/>
        <v>0</v>
      </c>
      <c r="W988" s="1996">
        <f t="shared" si="207"/>
        <v>3314.87</v>
      </c>
      <c r="X988" s="2000">
        <v>3314.87</v>
      </c>
      <c r="Y988" s="2013">
        <v>616755</v>
      </c>
      <c r="Z988" s="2002">
        <v>42720</v>
      </c>
      <c r="AA988" s="2069" t="s">
        <v>104</v>
      </c>
      <c r="AB988" s="2086"/>
    </row>
    <row r="989" spans="1:28" s="1956" customFormat="1" x14ac:dyDescent="0.2">
      <c r="A989" s="2089" t="s">
        <v>2170</v>
      </c>
      <c r="B989" s="1955"/>
      <c r="C989" s="1955" t="s">
        <v>2048</v>
      </c>
      <c r="D989" s="1956" t="s">
        <v>353</v>
      </c>
      <c r="E989" s="1956">
        <v>1</v>
      </c>
      <c r="F989" s="1956">
        <v>1</v>
      </c>
      <c r="G989" s="1956">
        <v>0</v>
      </c>
      <c r="H989" s="1956">
        <v>1</v>
      </c>
      <c r="I989" s="2012">
        <v>1</v>
      </c>
      <c r="J989" s="2012">
        <v>1</v>
      </c>
      <c r="K989" s="2150"/>
      <c r="L989" s="1996">
        <v>508.37</v>
      </c>
      <c r="M989" s="1996"/>
      <c r="N989" s="1996">
        <f t="shared" si="208"/>
        <v>375.41999999999996</v>
      </c>
      <c r="O989" s="1996">
        <v>278.02</v>
      </c>
      <c r="P989" s="2076">
        <f t="shared" si="209"/>
        <v>0.7405572425550051</v>
      </c>
      <c r="Q989" s="1996">
        <v>97.4</v>
      </c>
      <c r="R989" s="2076">
        <f t="shared" si="210"/>
        <v>0.25944275744499501</v>
      </c>
      <c r="S989" s="2035">
        <f t="shared" si="211"/>
        <v>3.8960000000000004</v>
      </c>
      <c r="T989" s="2036"/>
      <c r="U989" s="1996">
        <f t="shared" si="212"/>
        <v>0</v>
      </c>
      <c r="V989" s="1996">
        <f t="shared" si="213"/>
        <v>0</v>
      </c>
      <c r="W989" s="1996">
        <f t="shared" si="207"/>
        <v>508.37</v>
      </c>
      <c r="X989" s="2000">
        <v>508.37</v>
      </c>
      <c r="Y989" s="2013">
        <v>616756</v>
      </c>
      <c r="Z989" s="2002">
        <v>42720</v>
      </c>
      <c r="AA989" s="2069" t="s">
        <v>104</v>
      </c>
      <c r="AB989" s="2086"/>
    </row>
    <row r="990" spans="1:28" s="1956" customFormat="1" x14ac:dyDescent="0.2">
      <c r="A990" s="2089" t="s">
        <v>2174</v>
      </c>
      <c r="B990" s="1955"/>
      <c r="C990" s="1955" t="s">
        <v>2050</v>
      </c>
      <c r="D990" s="1956" t="s">
        <v>353</v>
      </c>
      <c r="E990" s="1956">
        <v>1</v>
      </c>
      <c r="F990" s="1956">
        <v>7</v>
      </c>
      <c r="G990" s="1956">
        <v>2</v>
      </c>
      <c r="H990" s="1956">
        <v>3</v>
      </c>
      <c r="I990" s="2012">
        <v>1</v>
      </c>
      <c r="J990" s="2012">
        <v>1</v>
      </c>
      <c r="K990" s="2150"/>
      <c r="L990" s="1996">
        <v>3086.35</v>
      </c>
      <c r="M990" s="1996"/>
      <c r="N990" s="1996">
        <f t="shared" si="208"/>
        <v>2389.4</v>
      </c>
      <c r="O990" s="1996">
        <v>1925.32</v>
      </c>
      <c r="P990" s="2076">
        <f t="shared" si="209"/>
        <v>0.80577550849585666</v>
      </c>
      <c r="Q990" s="1996">
        <v>464.08</v>
      </c>
      <c r="R990" s="2076">
        <f t="shared" si="210"/>
        <v>0.19422449150414328</v>
      </c>
      <c r="S990" s="2035">
        <f t="shared" si="211"/>
        <v>18.563199999999998</v>
      </c>
      <c r="T990" s="2036"/>
      <c r="U990" s="1996">
        <f t="shared" si="212"/>
        <v>0</v>
      </c>
      <c r="V990" s="1996">
        <f t="shared" si="213"/>
        <v>0</v>
      </c>
      <c r="W990" s="1996">
        <f t="shared" si="207"/>
        <v>3086.35</v>
      </c>
      <c r="X990" s="2000">
        <v>3086.35</v>
      </c>
      <c r="Y990" s="2013">
        <v>616757</v>
      </c>
      <c r="Z990" s="2002">
        <v>42720</v>
      </c>
      <c r="AA990" s="2069" t="s">
        <v>104</v>
      </c>
      <c r="AB990" s="2086"/>
    </row>
    <row r="991" spans="1:28" s="1956" customFormat="1" x14ac:dyDescent="0.2">
      <c r="A991" s="2089" t="s">
        <v>2175</v>
      </c>
      <c r="B991" s="1955"/>
      <c r="C991" s="1955" t="s">
        <v>2051</v>
      </c>
      <c r="D991" s="1956" t="s">
        <v>353</v>
      </c>
      <c r="E991" s="1956">
        <v>1</v>
      </c>
      <c r="F991" s="1956">
        <v>1</v>
      </c>
      <c r="G991" s="1956">
        <v>0</v>
      </c>
      <c r="H991" s="1956">
        <v>1</v>
      </c>
      <c r="I991" s="2012">
        <v>1</v>
      </c>
      <c r="J991" s="2012">
        <v>1</v>
      </c>
      <c r="K991" s="2150"/>
      <c r="L991" s="1996">
        <v>502.39</v>
      </c>
      <c r="M991" s="1996"/>
      <c r="N991" s="1996">
        <f>O991+Q991</f>
        <v>375.41999999999996</v>
      </c>
      <c r="O991" s="1996">
        <v>278.02</v>
      </c>
      <c r="P991" s="2076">
        <f>IF(N991&lt;=0,"",O991/N991)</f>
        <v>0.7405572425550051</v>
      </c>
      <c r="Q991" s="1996">
        <v>97.4</v>
      </c>
      <c r="R991" s="2076">
        <f>IF(N991&lt;=0,"",Q991/N991)</f>
        <v>0.25944275744499501</v>
      </c>
      <c r="S991" s="2035">
        <f>Q991/$S$1</f>
        <v>3.8960000000000004</v>
      </c>
      <c r="T991" s="2036"/>
      <c r="U991" s="1996">
        <f t="shared" si="212"/>
        <v>0</v>
      </c>
      <c r="V991" s="1996">
        <f t="shared" si="213"/>
        <v>0</v>
      </c>
      <c r="W991" s="1996">
        <f t="shared" si="207"/>
        <v>502.39</v>
      </c>
      <c r="X991" s="2000">
        <v>502.39</v>
      </c>
      <c r="Y991" s="2013">
        <v>616758</v>
      </c>
      <c r="Z991" s="2002">
        <v>42720</v>
      </c>
      <c r="AA991" s="2069" t="s">
        <v>104</v>
      </c>
      <c r="AB991" s="2086"/>
    </row>
    <row r="992" spans="1:28" s="1956" customFormat="1" x14ac:dyDescent="0.2">
      <c r="A992" s="2089" t="s">
        <v>2172</v>
      </c>
      <c r="B992" s="1955"/>
      <c r="C992" s="1955" t="s">
        <v>2052</v>
      </c>
      <c r="D992" s="1956" t="s">
        <v>353</v>
      </c>
      <c r="E992" s="2185">
        <v>1</v>
      </c>
      <c r="F992" s="1956">
        <v>8</v>
      </c>
      <c r="G992" s="1956">
        <v>4</v>
      </c>
      <c r="H992" s="1956">
        <v>3</v>
      </c>
      <c r="I992" s="2012">
        <v>1</v>
      </c>
      <c r="J992" s="2012">
        <v>1</v>
      </c>
      <c r="K992" s="2150"/>
      <c r="L992" s="1996">
        <v>3440.14</v>
      </c>
      <c r="M992" s="1996"/>
      <c r="N992" s="1996">
        <f t="shared" si="208"/>
        <v>2666.89</v>
      </c>
      <c r="O992" s="1996">
        <v>2113.08</v>
      </c>
      <c r="P992" s="2076">
        <f t="shared" si="209"/>
        <v>0.79233864163876278</v>
      </c>
      <c r="Q992" s="1996">
        <v>553.80999999999995</v>
      </c>
      <c r="R992" s="2076">
        <f t="shared" si="210"/>
        <v>0.20766135836123722</v>
      </c>
      <c r="S992" s="2035">
        <f t="shared" si="211"/>
        <v>22.152399999999997</v>
      </c>
      <c r="T992" s="2036"/>
      <c r="U992" s="1996">
        <f t="shared" si="212"/>
        <v>0</v>
      </c>
      <c r="V992" s="1996">
        <f t="shared" si="213"/>
        <v>0</v>
      </c>
      <c r="W992" s="1996">
        <f t="shared" si="207"/>
        <v>3440.14</v>
      </c>
      <c r="X992" s="2000">
        <v>3440.14</v>
      </c>
      <c r="Y992" s="2013">
        <v>616759</v>
      </c>
      <c r="Z992" s="2002">
        <v>42720</v>
      </c>
      <c r="AA992" s="2069" t="s">
        <v>104</v>
      </c>
      <c r="AB992" s="2086"/>
    </row>
    <row r="993" spans="1:28" s="1956" customFormat="1" x14ac:dyDescent="0.2">
      <c r="A993" s="2089" t="s">
        <v>2173</v>
      </c>
      <c r="B993" s="1955"/>
      <c r="C993" s="1955" t="s">
        <v>2053</v>
      </c>
      <c r="D993" s="1956" t="s">
        <v>353</v>
      </c>
      <c r="E993" s="1956">
        <v>1</v>
      </c>
      <c r="F993" s="1956">
        <v>1</v>
      </c>
      <c r="G993" s="1956">
        <v>0</v>
      </c>
      <c r="H993" s="1956">
        <v>1</v>
      </c>
      <c r="I993" s="2012">
        <v>1</v>
      </c>
      <c r="J993" s="2012">
        <v>1</v>
      </c>
      <c r="K993" s="2150"/>
      <c r="L993" s="1996">
        <v>502.39</v>
      </c>
      <c r="M993" s="1996"/>
      <c r="N993" s="1996">
        <f>O993+Q993</f>
        <v>375.41999999999996</v>
      </c>
      <c r="O993" s="1996">
        <v>278.02</v>
      </c>
      <c r="P993" s="2076">
        <f>IF(N993&lt;=0,"",O993/N993)</f>
        <v>0.7405572425550051</v>
      </c>
      <c r="Q993" s="1996">
        <v>97.4</v>
      </c>
      <c r="R993" s="2076">
        <f>IF(N993&lt;=0,"",Q993/N993)</f>
        <v>0.25944275744499501</v>
      </c>
      <c r="S993" s="2035">
        <f>Q993/$S$1</f>
        <v>3.8960000000000004</v>
      </c>
      <c r="T993" s="2036"/>
      <c r="U993" s="1996">
        <f t="shared" si="212"/>
        <v>0</v>
      </c>
      <c r="V993" s="1996">
        <f t="shared" si="213"/>
        <v>0</v>
      </c>
      <c r="W993" s="1996">
        <f t="shared" si="207"/>
        <v>502.39</v>
      </c>
      <c r="X993" s="2000">
        <v>502.39</v>
      </c>
      <c r="Y993" s="2013">
        <v>616760</v>
      </c>
      <c r="Z993" s="2002">
        <v>42720</v>
      </c>
      <c r="AA993" s="2069" t="s">
        <v>104</v>
      </c>
      <c r="AB993" s="2086"/>
    </row>
    <row r="994" spans="1:28" s="1956" customFormat="1" x14ac:dyDescent="0.2">
      <c r="A994" s="2089" t="s">
        <v>2076</v>
      </c>
      <c r="B994" s="1955"/>
      <c r="C994" s="1955" t="s">
        <v>2054</v>
      </c>
      <c r="D994" s="1956" t="s">
        <v>353</v>
      </c>
      <c r="E994" s="1956">
        <v>1</v>
      </c>
      <c r="F994" s="1956">
        <v>13</v>
      </c>
      <c r="G994" s="1956">
        <v>0</v>
      </c>
      <c r="H994" s="1956">
        <v>0</v>
      </c>
      <c r="I994" s="2012">
        <v>1</v>
      </c>
      <c r="J994" s="2012">
        <v>1</v>
      </c>
      <c r="K994" s="2150"/>
      <c r="L994" s="1996">
        <v>1437.15</v>
      </c>
      <c r="M994" s="1996"/>
      <c r="N994" s="1996">
        <f t="shared" si="208"/>
        <v>1003.76</v>
      </c>
      <c r="O994" s="1996">
        <v>748.7</v>
      </c>
      <c r="P994" s="2076">
        <f t="shared" si="209"/>
        <v>0.74589543317127605</v>
      </c>
      <c r="Q994" s="1996">
        <v>255.06</v>
      </c>
      <c r="R994" s="2076">
        <f t="shared" si="210"/>
        <v>0.25410456682872401</v>
      </c>
      <c r="S994" s="2035">
        <f t="shared" si="211"/>
        <v>10.202400000000001</v>
      </c>
      <c r="T994" s="2036"/>
      <c r="U994" s="1996">
        <f t="shared" si="212"/>
        <v>0</v>
      </c>
      <c r="V994" s="1996">
        <f t="shared" si="213"/>
        <v>0</v>
      </c>
      <c r="W994" s="1996">
        <f t="shared" si="207"/>
        <v>1437.15</v>
      </c>
      <c r="X994" s="2000">
        <v>1437.15</v>
      </c>
      <c r="Y994" s="2013">
        <v>616761</v>
      </c>
      <c r="Z994" s="2002">
        <v>42720</v>
      </c>
      <c r="AA994" s="2069" t="s">
        <v>104</v>
      </c>
      <c r="AB994" s="2086"/>
    </row>
    <row r="995" spans="1:28" s="1956" customFormat="1" x14ac:dyDescent="0.2">
      <c r="A995" s="2089" t="s">
        <v>2077</v>
      </c>
      <c r="B995" s="1955"/>
      <c r="C995" s="1955" t="s">
        <v>2055</v>
      </c>
      <c r="D995" s="1956" t="s">
        <v>353</v>
      </c>
      <c r="E995" s="1956">
        <v>1</v>
      </c>
      <c r="F995" s="1956">
        <v>14</v>
      </c>
      <c r="G995" s="1956">
        <v>0</v>
      </c>
      <c r="H995" s="1956">
        <v>0</v>
      </c>
      <c r="I995" s="2012">
        <v>1</v>
      </c>
      <c r="J995" s="2012">
        <v>1</v>
      </c>
      <c r="K995" s="2150"/>
      <c r="L995" s="1996">
        <v>1540.12</v>
      </c>
      <c r="M995" s="1996"/>
      <c r="N995" s="1996">
        <f t="shared" si="208"/>
        <v>1075.81</v>
      </c>
      <c r="O995" s="1996">
        <v>801.13</v>
      </c>
      <c r="P995" s="2076">
        <f t="shared" si="209"/>
        <v>0.74467610451659683</v>
      </c>
      <c r="Q995" s="1996">
        <v>274.68</v>
      </c>
      <c r="R995" s="2076">
        <f t="shared" si="210"/>
        <v>0.25532389548340323</v>
      </c>
      <c r="S995" s="2035">
        <f t="shared" si="211"/>
        <v>10.9872</v>
      </c>
      <c r="T995" s="2036"/>
      <c r="U995" s="1996">
        <f t="shared" si="212"/>
        <v>0</v>
      </c>
      <c r="V995" s="1996">
        <f t="shared" si="213"/>
        <v>0</v>
      </c>
      <c r="W995" s="1996">
        <f t="shared" si="207"/>
        <v>1540.12</v>
      </c>
      <c r="X995" s="2000">
        <v>1540.12</v>
      </c>
      <c r="Y995" s="2013">
        <v>616762</v>
      </c>
      <c r="Z995" s="2002">
        <v>42720</v>
      </c>
      <c r="AA995" s="2069" t="s">
        <v>104</v>
      </c>
      <c r="AB995" s="2086"/>
    </row>
    <row r="996" spans="1:28" s="1956" customFormat="1" x14ac:dyDescent="0.2">
      <c r="A996" s="2089">
        <v>2016684</v>
      </c>
      <c r="B996" s="1955"/>
      <c r="C996" s="1955">
        <v>568117</v>
      </c>
      <c r="D996" s="1956" t="s">
        <v>26</v>
      </c>
      <c r="E996" s="1956">
        <v>1</v>
      </c>
      <c r="F996" s="1956">
        <v>8</v>
      </c>
      <c r="G996" s="1956">
        <v>5</v>
      </c>
      <c r="H996" s="1956">
        <v>5</v>
      </c>
      <c r="I996" s="2012">
        <v>1</v>
      </c>
      <c r="J996" s="2012">
        <v>1</v>
      </c>
      <c r="K996" s="2150"/>
      <c r="L996" s="1996">
        <v>4691.01</v>
      </c>
      <c r="M996" s="1996"/>
      <c r="N996" s="1996">
        <f t="shared" si="208"/>
        <v>3035.87</v>
      </c>
      <c r="O996" s="1996">
        <v>2325.89</v>
      </c>
      <c r="P996" s="2076">
        <f t="shared" si="209"/>
        <v>0.76613623112979146</v>
      </c>
      <c r="Q996" s="1996">
        <v>709.98</v>
      </c>
      <c r="R996" s="2076">
        <f t="shared" si="210"/>
        <v>0.23386376887020854</v>
      </c>
      <c r="S996" s="2035">
        <f t="shared" si="211"/>
        <v>28.3992</v>
      </c>
      <c r="T996" s="2036"/>
      <c r="U996" s="1996">
        <f t="shared" si="212"/>
        <v>0</v>
      </c>
      <c r="V996" s="1996">
        <f t="shared" si="213"/>
        <v>0</v>
      </c>
      <c r="W996" s="1996">
        <f t="shared" si="207"/>
        <v>4691.01</v>
      </c>
      <c r="X996" s="2000">
        <v>4691.01</v>
      </c>
      <c r="Y996" s="2013">
        <v>616604</v>
      </c>
      <c r="Z996" s="2002">
        <v>42685</v>
      </c>
      <c r="AA996" s="2069" t="s">
        <v>104</v>
      </c>
      <c r="AB996" s="2086"/>
    </row>
    <row r="997" spans="1:28" s="1956" customFormat="1" x14ac:dyDescent="0.2">
      <c r="A997" s="2089">
        <v>2016685</v>
      </c>
      <c r="B997" s="1955"/>
      <c r="C997" s="1955" t="s">
        <v>2057</v>
      </c>
      <c r="D997" s="1956" t="s">
        <v>26</v>
      </c>
      <c r="E997" s="1956">
        <v>0</v>
      </c>
      <c r="F997" s="1956">
        <v>1</v>
      </c>
      <c r="G997" s="1956">
        <v>0</v>
      </c>
      <c r="H997" s="1956">
        <v>2</v>
      </c>
      <c r="I997" s="2012">
        <v>1</v>
      </c>
      <c r="J997" s="2012">
        <v>1</v>
      </c>
      <c r="K997" s="2150"/>
      <c r="L997" s="1996">
        <v>809.28</v>
      </c>
      <c r="M997" s="1996"/>
      <c r="N997" s="1996">
        <f t="shared" si="208"/>
        <v>521.88</v>
      </c>
      <c r="O997" s="1996">
        <v>358.21</v>
      </c>
      <c r="P997" s="2076">
        <f t="shared" si="209"/>
        <v>0.68638384302904876</v>
      </c>
      <c r="Q997" s="1996">
        <v>163.66999999999999</v>
      </c>
      <c r="R997" s="2076">
        <f t="shared" si="210"/>
        <v>0.31361615697095113</v>
      </c>
      <c r="S997" s="2035">
        <f t="shared" si="211"/>
        <v>6.5467999999999993</v>
      </c>
      <c r="T997" s="2036"/>
      <c r="U997" s="1996">
        <f t="shared" si="212"/>
        <v>0</v>
      </c>
      <c r="V997" s="1996">
        <f t="shared" si="213"/>
        <v>0</v>
      </c>
      <c r="W997" s="1996">
        <f t="shared" si="207"/>
        <v>809.28</v>
      </c>
      <c r="X997" s="2000">
        <v>809.28</v>
      </c>
      <c r="Y997" s="2013">
        <v>616605</v>
      </c>
      <c r="Z997" s="2002">
        <v>42685</v>
      </c>
      <c r="AA997" s="2069" t="s">
        <v>104</v>
      </c>
      <c r="AB997" s="2086"/>
    </row>
    <row r="998" spans="1:28" s="1956" customFormat="1" x14ac:dyDescent="0.2">
      <c r="A998" s="2089">
        <v>2016686</v>
      </c>
      <c r="B998" s="1955"/>
      <c r="C998" s="1955" t="s">
        <v>2062</v>
      </c>
      <c r="D998" s="1956" t="s">
        <v>26</v>
      </c>
      <c r="E998" s="1956">
        <v>0</v>
      </c>
      <c r="F998" s="1956">
        <v>0</v>
      </c>
      <c r="G998" s="1956">
        <v>0</v>
      </c>
      <c r="H998" s="1956">
        <v>0</v>
      </c>
      <c r="I998" s="2012">
        <v>1</v>
      </c>
      <c r="J998" s="2012">
        <v>1</v>
      </c>
      <c r="K998" s="2150"/>
      <c r="L998" s="1996">
        <v>459.75</v>
      </c>
      <c r="M998" s="1996"/>
      <c r="N998" s="1996">
        <f t="shared" si="208"/>
        <v>250</v>
      </c>
      <c r="O998" s="1996">
        <v>50</v>
      </c>
      <c r="P998" s="2076">
        <f t="shared" si="209"/>
        <v>0.2</v>
      </c>
      <c r="Q998" s="1996">
        <v>200</v>
      </c>
      <c r="R998" s="2076">
        <f t="shared" si="210"/>
        <v>0.8</v>
      </c>
      <c r="S998" s="2035">
        <f t="shared" si="211"/>
        <v>8</v>
      </c>
      <c r="T998" s="2036"/>
      <c r="U998" s="1996">
        <f t="shared" si="212"/>
        <v>0</v>
      </c>
      <c r="V998" s="1996">
        <f t="shared" si="213"/>
        <v>0</v>
      </c>
      <c r="W998" s="1996">
        <f t="shared" si="207"/>
        <v>459.75</v>
      </c>
      <c r="X998" s="2000">
        <v>459.75</v>
      </c>
      <c r="Y998" s="2013">
        <v>616595</v>
      </c>
      <c r="Z998" s="2002">
        <v>42683</v>
      </c>
      <c r="AA998" s="2069" t="s">
        <v>104</v>
      </c>
      <c r="AB998" s="2086"/>
    </row>
    <row r="999" spans="1:28" s="1956" customFormat="1" x14ac:dyDescent="0.2">
      <c r="A999" s="2089">
        <v>2016687</v>
      </c>
      <c r="B999" s="1955"/>
      <c r="C999" s="1955" t="s">
        <v>2093</v>
      </c>
      <c r="D999" s="1956" t="s">
        <v>26</v>
      </c>
      <c r="E999" s="1956">
        <v>0</v>
      </c>
      <c r="F999" s="1956">
        <v>0</v>
      </c>
      <c r="G999" s="1956">
        <v>0</v>
      </c>
      <c r="H999" s="1956">
        <v>0</v>
      </c>
      <c r="I999" s="2012">
        <v>1</v>
      </c>
      <c r="J999" s="2012">
        <v>1</v>
      </c>
      <c r="K999" s="2150"/>
      <c r="L999" s="1996">
        <v>114.86</v>
      </c>
      <c r="M999" s="1996"/>
      <c r="N999" s="1996">
        <f t="shared" si="208"/>
        <v>49.93</v>
      </c>
      <c r="O999" s="1996">
        <v>49.93</v>
      </c>
      <c r="P999" s="2076">
        <f t="shared" si="209"/>
        <v>1</v>
      </c>
      <c r="Q999" s="1996">
        <v>0</v>
      </c>
      <c r="R999" s="2076">
        <f t="shared" si="210"/>
        <v>0</v>
      </c>
      <c r="S999" s="2035">
        <f t="shared" si="211"/>
        <v>0</v>
      </c>
      <c r="T999" s="2036"/>
      <c r="U999" s="1996">
        <f t="shared" si="212"/>
        <v>0</v>
      </c>
      <c r="V999" s="1996">
        <f t="shared" si="213"/>
        <v>0</v>
      </c>
      <c r="W999" s="1996">
        <f t="shared" si="207"/>
        <v>114.86</v>
      </c>
      <c r="X999" s="2000">
        <v>114.86</v>
      </c>
      <c r="Y999" s="2013">
        <v>616655</v>
      </c>
      <c r="Z999" s="2002">
        <v>42702</v>
      </c>
      <c r="AA999" s="2069" t="s">
        <v>104</v>
      </c>
      <c r="AB999" s="2086"/>
    </row>
    <row r="1000" spans="1:28" s="1956" customFormat="1" x14ac:dyDescent="0.2">
      <c r="A1000" s="2089">
        <v>2016688</v>
      </c>
      <c r="B1000" s="1955"/>
      <c r="C1000" s="1955" t="s">
        <v>2063</v>
      </c>
      <c r="D1000" s="1956" t="s">
        <v>318</v>
      </c>
      <c r="E1000" s="1956">
        <v>1</v>
      </c>
      <c r="F1000" s="1956">
        <v>8</v>
      </c>
      <c r="G1000" s="1956">
        <v>7</v>
      </c>
      <c r="H1000" s="1956">
        <v>3</v>
      </c>
      <c r="I1000" s="2012">
        <v>1</v>
      </c>
      <c r="J1000" s="2012">
        <v>1</v>
      </c>
      <c r="K1000" s="2150"/>
      <c r="L1000" s="1996">
        <v>2766.88</v>
      </c>
      <c r="M1000" s="1996"/>
      <c r="N1000" s="1996">
        <f t="shared" si="208"/>
        <v>1829.19</v>
      </c>
      <c r="O1000" s="1996">
        <v>1278.49</v>
      </c>
      <c r="P1000" s="2076">
        <f t="shared" si="209"/>
        <v>0.6989377812037022</v>
      </c>
      <c r="Q1000" s="1996">
        <v>550.70000000000005</v>
      </c>
      <c r="R1000" s="2076">
        <f t="shared" si="210"/>
        <v>0.30106221879629785</v>
      </c>
      <c r="S1000" s="2035">
        <f t="shared" si="211"/>
        <v>22.028000000000002</v>
      </c>
      <c r="T1000" s="2036"/>
      <c r="U1000" s="1996">
        <f t="shared" si="212"/>
        <v>0</v>
      </c>
      <c r="V1000" s="1996">
        <f t="shared" si="213"/>
        <v>0</v>
      </c>
      <c r="W1000" s="1996">
        <f t="shared" si="207"/>
        <v>2766.88</v>
      </c>
      <c r="X1000" s="2000">
        <v>2766.88</v>
      </c>
      <c r="Y1000" s="2013">
        <v>617032</v>
      </c>
      <c r="Z1000" s="2002">
        <v>42748</v>
      </c>
      <c r="AA1000" s="2069" t="s">
        <v>104</v>
      </c>
      <c r="AB1000" s="2086"/>
    </row>
    <row r="1001" spans="1:28" s="1956" customFormat="1" x14ac:dyDescent="0.2">
      <c r="A1001" s="2089">
        <v>2016689</v>
      </c>
      <c r="B1001" s="1955"/>
      <c r="C1001" s="1955" t="s">
        <v>2064</v>
      </c>
      <c r="D1001" s="1956" t="s">
        <v>318</v>
      </c>
      <c r="E1001" s="1956">
        <v>1</v>
      </c>
      <c r="F1001" s="1956">
        <v>8</v>
      </c>
      <c r="G1001" s="1956">
        <v>7</v>
      </c>
      <c r="H1001" s="1956">
        <v>3</v>
      </c>
      <c r="I1001" s="2012">
        <v>1</v>
      </c>
      <c r="J1001" s="2012">
        <v>1</v>
      </c>
      <c r="K1001" s="2150"/>
      <c r="L1001" s="1996">
        <v>2766.88</v>
      </c>
      <c r="M1001" s="1996"/>
      <c r="N1001" s="1996">
        <f>O1001+Q1001</f>
        <v>1829.19</v>
      </c>
      <c r="O1001" s="1996">
        <v>1278.49</v>
      </c>
      <c r="P1001" s="2076">
        <f>IF(N1001&lt;=0,"",O1001/N1001)</f>
        <v>0.6989377812037022</v>
      </c>
      <c r="Q1001" s="1996">
        <v>550.70000000000005</v>
      </c>
      <c r="R1001" s="2076">
        <f>IF(N1001&lt;=0,"",Q1001/N1001)</f>
        <v>0.30106221879629785</v>
      </c>
      <c r="S1001" s="2035">
        <f>Q1001/$S$1</f>
        <v>22.028000000000002</v>
      </c>
      <c r="T1001" s="2036"/>
      <c r="U1001" s="1996">
        <f>((1-I1001)*O1001)+((1-J1001)*Q1001)</f>
        <v>0</v>
      </c>
      <c r="V1001" s="1996">
        <f t="shared" si="213"/>
        <v>0</v>
      </c>
      <c r="W1001" s="1996">
        <f t="shared" si="207"/>
        <v>2766.88</v>
      </c>
      <c r="X1001" s="2000">
        <v>2766.88</v>
      </c>
      <c r="Y1001" s="2013">
        <v>617033</v>
      </c>
      <c r="Z1001" s="2002">
        <v>42748</v>
      </c>
      <c r="AA1001" s="2069" t="s">
        <v>104</v>
      </c>
      <c r="AB1001" s="2086"/>
    </row>
    <row r="1002" spans="1:28" s="1956" customFormat="1" x14ac:dyDescent="0.2">
      <c r="A1002" s="2089">
        <v>2016690</v>
      </c>
      <c r="B1002" s="1955"/>
      <c r="C1002" s="1955" t="s">
        <v>2065</v>
      </c>
      <c r="D1002" s="1956" t="s">
        <v>26</v>
      </c>
      <c r="E1002" s="1956">
        <v>0</v>
      </c>
      <c r="F1002" s="1956">
        <v>8</v>
      </c>
      <c r="G1002" s="1956">
        <v>8</v>
      </c>
      <c r="H1002" s="1956">
        <v>0</v>
      </c>
      <c r="I1002" s="2012">
        <v>1</v>
      </c>
      <c r="J1002" s="2012">
        <v>1</v>
      </c>
      <c r="K1002" s="2150"/>
      <c r="L1002" s="1996">
        <v>994.14</v>
      </c>
      <c r="M1002" s="1996"/>
      <c r="N1002" s="1996">
        <f t="shared" si="208"/>
        <v>766.96</v>
      </c>
      <c r="O1002" s="1996">
        <v>496.96</v>
      </c>
      <c r="P1002" s="2076">
        <f t="shared" si="209"/>
        <v>0.6479607802232189</v>
      </c>
      <c r="Q1002" s="1996">
        <v>270</v>
      </c>
      <c r="R1002" s="2076">
        <f t="shared" si="210"/>
        <v>0.35203921977678104</v>
      </c>
      <c r="S1002" s="2035">
        <f t="shared" si="211"/>
        <v>10.8</v>
      </c>
      <c r="T1002" s="2036"/>
      <c r="U1002" s="1996">
        <f t="shared" si="212"/>
        <v>0</v>
      </c>
      <c r="V1002" s="1996">
        <f t="shared" si="213"/>
        <v>0</v>
      </c>
      <c r="W1002" s="1996">
        <f t="shared" si="207"/>
        <v>994.14</v>
      </c>
      <c r="X1002" s="2000">
        <v>994.14</v>
      </c>
      <c r="Y1002" s="2013">
        <v>616606</v>
      </c>
      <c r="Z1002" s="2002">
        <v>42685</v>
      </c>
      <c r="AA1002" s="2069" t="s">
        <v>104</v>
      </c>
      <c r="AB1002" s="2086"/>
    </row>
    <row r="1003" spans="1:28" s="1956" customFormat="1" x14ac:dyDescent="0.2">
      <c r="A1003" s="2089">
        <v>2016691</v>
      </c>
      <c r="B1003" s="1955"/>
      <c r="C1003" s="1955" t="s">
        <v>2078</v>
      </c>
      <c r="D1003" s="1956" t="s">
        <v>26</v>
      </c>
      <c r="E1003" s="1956">
        <v>0</v>
      </c>
      <c r="F1003" s="1956">
        <v>0</v>
      </c>
      <c r="G1003" s="1956">
        <v>0</v>
      </c>
      <c r="H1003" s="1956">
        <v>0</v>
      </c>
      <c r="I1003" s="2012">
        <v>1</v>
      </c>
      <c r="J1003" s="2012">
        <v>1</v>
      </c>
      <c r="K1003" s="2150"/>
      <c r="L1003" s="1996">
        <v>30</v>
      </c>
      <c r="M1003" s="1996"/>
      <c r="N1003" s="1996">
        <f t="shared" si="208"/>
        <v>26</v>
      </c>
      <c r="O1003" s="1996">
        <v>1</v>
      </c>
      <c r="P1003" s="2076">
        <f t="shared" si="209"/>
        <v>3.8461538461538464E-2</v>
      </c>
      <c r="Q1003" s="1996">
        <v>25</v>
      </c>
      <c r="R1003" s="2076">
        <f t="shared" si="210"/>
        <v>0.96153846153846156</v>
      </c>
      <c r="S1003" s="2035">
        <f t="shared" si="211"/>
        <v>1</v>
      </c>
      <c r="T1003" s="2036"/>
      <c r="U1003" s="1996">
        <f t="shared" si="212"/>
        <v>0</v>
      </c>
      <c r="V1003" s="1996">
        <f t="shared" si="213"/>
        <v>0</v>
      </c>
      <c r="W1003" s="1996">
        <f t="shared" si="207"/>
        <v>30</v>
      </c>
      <c r="X1003" s="2000">
        <v>30</v>
      </c>
      <c r="Y1003" s="2013">
        <v>616625</v>
      </c>
      <c r="Z1003" s="2002">
        <v>42692</v>
      </c>
      <c r="AA1003" s="2069" t="s">
        <v>104</v>
      </c>
      <c r="AB1003" s="2086"/>
    </row>
    <row r="1004" spans="1:28" s="1956" customFormat="1" x14ac:dyDescent="0.2">
      <c r="A1004" s="2089">
        <v>2016692</v>
      </c>
      <c r="B1004" s="1955"/>
      <c r="C1004" s="1955">
        <v>507516</v>
      </c>
      <c r="D1004" s="1956" t="s">
        <v>26</v>
      </c>
      <c r="E1004" s="1956">
        <v>1</v>
      </c>
      <c r="F1004" s="1956">
        <v>11</v>
      </c>
      <c r="G1004" s="1956">
        <v>8</v>
      </c>
      <c r="H1004" s="1956">
        <v>3</v>
      </c>
      <c r="I1004" s="2012">
        <v>1</v>
      </c>
      <c r="J1004" s="2012">
        <v>1</v>
      </c>
      <c r="K1004" s="2150"/>
      <c r="L1004" s="1996">
        <v>5471.23</v>
      </c>
      <c r="M1004" s="1996"/>
      <c r="N1004" s="1996">
        <f t="shared" si="208"/>
        <v>3894.29</v>
      </c>
      <c r="O1004" s="1996">
        <v>3141.44</v>
      </c>
      <c r="P1004" s="2076">
        <f t="shared" si="209"/>
        <v>0.80667849595176533</v>
      </c>
      <c r="Q1004" s="1996">
        <v>752.85</v>
      </c>
      <c r="R1004" s="2076">
        <f t="shared" si="210"/>
        <v>0.19332150404823473</v>
      </c>
      <c r="S1004" s="2035">
        <f t="shared" si="211"/>
        <v>30.114000000000001</v>
      </c>
      <c r="T1004" s="2036"/>
      <c r="U1004" s="1996">
        <f t="shared" si="212"/>
        <v>0</v>
      </c>
      <c r="V1004" s="1996">
        <f t="shared" si="213"/>
        <v>0</v>
      </c>
      <c r="W1004" s="1996">
        <f t="shared" si="207"/>
        <v>5471.23</v>
      </c>
      <c r="X1004" s="2000">
        <v>5471.23</v>
      </c>
      <c r="Y1004" s="2013">
        <v>616607</v>
      </c>
      <c r="Z1004" s="2002">
        <v>42685</v>
      </c>
      <c r="AA1004" s="2069" t="s">
        <v>104</v>
      </c>
      <c r="AB1004" s="2086"/>
    </row>
    <row r="1005" spans="1:28" s="1956" customFormat="1" x14ac:dyDescent="0.2">
      <c r="A1005" s="2186">
        <v>2016693</v>
      </c>
      <c r="B1005" s="2152"/>
      <c r="C1005" s="2152" t="s">
        <v>2083</v>
      </c>
      <c r="D1005" s="2153" t="s">
        <v>353</v>
      </c>
      <c r="E1005" s="2153">
        <v>0</v>
      </c>
      <c r="F1005" s="2153">
        <v>0</v>
      </c>
      <c r="G1005" s="2153">
        <v>0</v>
      </c>
      <c r="H1005" s="2153">
        <v>0</v>
      </c>
      <c r="I1005" s="2154">
        <v>1</v>
      </c>
      <c r="J1005" s="2154">
        <v>1</v>
      </c>
      <c r="K1005" s="2179"/>
      <c r="L1005" s="2155">
        <v>21.65</v>
      </c>
      <c r="M1005" s="2155"/>
      <c r="N1005" s="2155">
        <f t="shared" si="208"/>
        <v>0</v>
      </c>
      <c r="O1005" s="2155">
        <v>0</v>
      </c>
      <c r="P1005" s="2156" t="str">
        <f t="shared" si="209"/>
        <v/>
      </c>
      <c r="Q1005" s="2155">
        <v>0</v>
      </c>
      <c r="R1005" s="2156" t="str">
        <f t="shared" si="210"/>
        <v/>
      </c>
      <c r="S1005" s="2157">
        <f t="shared" si="211"/>
        <v>0</v>
      </c>
      <c r="T1005" s="2158"/>
      <c r="U1005" s="2155">
        <f t="shared" si="212"/>
        <v>0</v>
      </c>
      <c r="V1005" s="2155">
        <f t="shared" si="213"/>
        <v>21.65</v>
      </c>
      <c r="W1005" s="1996">
        <f t="shared" si="207"/>
        <v>0</v>
      </c>
      <c r="X1005" s="2000"/>
      <c r="Y1005" s="2013"/>
      <c r="Z1005" s="2002"/>
      <c r="AA1005" s="2069"/>
      <c r="AB1005" s="2086"/>
    </row>
    <row r="1006" spans="1:28" s="1956" customFormat="1" x14ac:dyDescent="0.2">
      <c r="A1006" s="2089">
        <v>2016694</v>
      </c>
      <c r="B1006" s="1955"/>
      <c r="C1006" s="1955" t="s">
        <v>2088</v>
      </c>
      <c r="D1006" s="1956" t="s">
        <v>26</v>
      </c>
      <c r="E1006" s="1956">
        <v>0</v>
      </c>
      <c r="F1006" s="1956">
        <v>1</v>
      </c>
      <c r="G1006" s="1956">
        <v>0</v>
      </c>
      <c r="H1006" s="1956">
        <v>4</v>
      </c>
      <c r="I1006" s="2012">
        <v>1</v>
      </c>
      <c r="J1006" s="2012">
        <v>1</v>
      </c>
      <c r="K1006" s="2150"/>
      <c r="L1006" s="1996">
        <v>3200.64</v>
      </c>
      <c r="M1006" s="1996"/>
      <c r="N1006" s="1996">
        <f t="shared" si="208"/>
        <v>1794.1000000000001</v>
      </c>
      <c r="O1006" s="1996">
        <v>1465.63</v>
      </c>
      <c r="P1006" s="2076">
        <f t="shared" si="209"/>
        <v>0.81691655983501477</v>
      </c>
      <c r="Q1006" s="1996">
        <v>328.47</v>
      </c>
      <c r="R1006" s="2076">
        <f t="shared" si="210"/>
        <v>0.18308344016498523</v>
      </c>
      <c r="S1006" s="2035">
        <f t="shared" si="211"/>
        <v>13.138800000000002</v>
      </c>
      <c r="T1006" s="2036"/>
      <c r="U1006" s="1996">
        <f t="shared" si="212"/>
        <v>0</v>
      </c>
      <c r="V1006" s="1996">
        <f t="shared" si="213"/>
        <v>0</v>
      </c>
      <c r="W1006" s="1996">
        <f t="shared" si="207"/>
        <v>3200.64</v>
      </c>
      <c r="X1006" s="2000">
        <v>3200.64</v>
      </c>
      <c r="Y1006" s="2013">
        <v>616608</v>
      </c>
      <c r="Z1006" s="2002">
        <v>42685</v>
      </c>
      <c r="AA1006" s="2069" t="s">
        <v>104</v>
      </c>
      <c r="AB1006" s="2086"/>
    </row>
    <row r="1007" spans="1:28" s="1956" customFormat="1" x14ac:dyDescent="0.2">
      <c r="A1007" s="2089">
        <v>2016695</v>
      </c>
      <c r="B1007" s="1955"/>
      <c r="C1007" s="1955">
        <v>614217</v>
      </c>
      <c r="D1007" s="1956" t="s">
        <v>26</v>
      </c>
      <c r="E1007" s="1956">
        <v>1</v>
      </c>
      <c r="F1007" s="1956">
        <v>8</v>
      </c>
      <c r="G1007" s="1956">
        <v>5</v>
      </c>
      <c r="H1007" s="1956">
        <v>3</v>
      </c>
      <c r="I1007" s="2012">
        <v>1</v>
      </c>
      <c r="J1007" s="2012">
        <v>1</v>
      </c>
      <c r="K1007" s="2150"/>
      <c r="L1007" s="1996">
        <v>2545.5300000000002</v>
      </c>
      <c r="M1007" s="1996"/>
      <c r="N1007" s="1996">
        <f t="shared" si="208"/>
        <v>1789.44</v>
      </c>
      <c r="O1007" s="1996">
        <v>1363.9</v>
      </c>
      <c r="P1007" s="2076">
        <f t="shared" si="209"/>
        <v>0.76219375894134478</v>
      </c>
      <c r="Q1007" s="1996">
        <v>425.54</v>
      </c>
      <c r="R1007" s="2076">
        <f t="shared" si="210"/>
        <v>0.23780624105865522</v>
      </c>
      <c r="S1007" s="2035">
        <f t="shared" si="211"/>
        <v>17.021599999999999</v>
      </c>
      <c r="T1007" s="2036"/>
      <c r="U1007" s="1996">
        <f t="shared" si="212"/>
        <v>0</v>
      </c>
      <c r="V1007" s="1996">
        <f t="shared" si="213"/>
        <v>0</v>
      </c>
      <c r="W1007" s="1996">
        <f t="shared" si="207"/>
        <v>2545.5300000000002</v>
      </c>
      <c r="X1007" s="2000">
        <v>2545.5300000000002</v>
      </c>
      <c r="Y1007" s="2013">
        <v>616609</v>
      </c>
      <c r="Z1007" s="2002">
        <v>42685</v>
      </c>
      <c r="AA1007" s="2069" t="s">
        <v>104</v>
      </c>
      <c r="AB1007" s="2086"/>
    </row>
    <row r="1008" spans="1:28" s="1956" customFormat="1" x14ac:dyDescent="0.2">
      <c r="A1008" s="2089">
        <v>2016696</v>
      </c>
      <c r="B1008" s="1955"/>
      <c r="C1008" s="1955" t="s">
        <v>2099</v>
      </c>
      <c r="D1008" s="1956" t="s">
        <v>26</v>
      </c>
      <c r="E1008" s="1956">
        <v>0</v>
      </c>
      <c r="F1008" s="1956">
        <v>0</v>
      </c>
      <c r="G1008" s="1956">
        <v>0</v>
      </c>
      <c r="H1008" s="1956">
        <v>0</v>
      </c>
      <c r="I1008" s="2012">
        <v>1</v>
      </c>
      <c r="J1008" s="2012">
        <v>1</v>
      </c>
      <c r="K1008" s="2150"/>
      <c r="L1008" s="1996">
        <v>35.68</v>
      </c>
      <c r="M1008" s="1996"/>
      <c r="N1008" s="1996">
        <f t="shared" si="208"/>
        <v>10.34</v>
      </c>
      <c r="O1008" s="1996">
        <v>10.34</v>
      </c>
      <c r="P1008" s="2076">
        <f t="shared" si="209"/>
        <v>1</v>
      </c>
      <c r="Q1008" s="1996">
        <v>0</v>
      </c>
      <c r="R1008" s="2076">
        <f t="shared" si="210"/>
        <v>0</v>
      </c>
      <c r="S1008" s="2035">
        <f t="shared" si="211"/>
        <v>0</v>
      </c>
      <c r="T1008" s="2036"/>
      <c r="U1008" s="1996">
        <f t="shared" si="212"/>
        <v>0</v>
      </c>
      <c r="V1008" s="1996">
        <f t="shared" si="213"/>
        <v>0</v>
      </c>
      <c r="W1008" s="1996">
        <f t="shared" ref="W1008:W1047" si="214">X1008+AC1008+AH1008+AM1008+AO1008+AR1008</f>
        <v>35.68</v>
      </c>
      <c r="X1008" s="2000">
        <v>35.68</v>
      </c>
      <c r="Y1008" s="2013">
        <v>616648</v>
      </c>
      <c r="Z1008" s="2002">
        <v>42702</v>
      </c>
      <c r="AA1008" s="2069" t="s">
        <v>104</v>
      </c>
      <c r="AB1008" s="2086"/>
    </row>
    <row r="1009" spans="1:28" s="1956" customFormat="1" x14ac:dyDescent="0.2">
      <c r="A1009" s="2089">
        <v>2016697</v>
      </c>
      <c r="B1009" s="1955"/>
      <c r="C1009" s="1955" t="s">
        <v>2101</v>
      </c>
      <c r="D1009" s="1956" t="s">
        <v>318</v>
      </c>
      <c r="E1009" s="1956">
        <v>1</v>
      </c>
      <c r="F1009" s="1956">
        <v>1</v>
      </c>
      <c r="G1009" s="1956">
        <v>1</v>
      </c>
      <c r="H1009" s="1956">
        <v>0</v>
      </c>
      <c r="I1009" s="2012">
        <v>1</v>
      </c>
      <c r="J1009" s="2012">
        <v>1</v>
      </c>
      <c r="K1009" s="2150"/>
      <c r="L1009" s="1996">
        <v>195.81</v>
      </c>
      <c r="M1009" s="1996"/>
      <c r="N1009" s="1996">
        <f t="shared" si="208"/>
        <v>148.28</v>
      </c>
      <c r="O1009" s="1996">
        <v>106.79</v>
      </c>
      <c r="P1009" s="2076">
        <f t="shared" si="209"/>
        <v>0.72019152953871057</v>
      </c>
      <c r="Q1009" s="1996">
        <v>41.49</v>
      </c>
      <c r="R1009" s="2076">
        <f t="shared" si="210"/>
        <v>0.27980847046128948</v>
      </c>
      <c r="S1009" s="2035">
        <f t="shared" si="211"/>
        <v>1.6596000000000002</v>
      </c>
      <c r="T1009" s="2036"/>
      <c r="U1009" s="1996">
        <f t="shared" si="212"/>
        <v>0</v>
      </c>
      <c r="V1009" s="1996">
        <f t="shared" si="213"/>
        <v>-26.609999999999985</v>
      </c>
      <c r="W1009" s="1996">
        <f t="shared" si="214"/>
        <v>222.42</v>
      </c>
      <c r="X1009" s="2000">
        <v>222.42</v>
      </c>
      <c r="Y1009" s="2013">
        <v>616747</v>
      </c>
      <c r="Z1009" s="2002">
        <v>42720</v>
      </c>
      <c r="AA1009" s="2069" t="s">
        <v>104</v>
      </c>
      <c r="AB1009" s="2086"/>
    </row>
    <row r="1010" spans="1:28" s="1956" customFormat="1" x14ac:dyDescent="0.2">
      <c r="A1010" s="2089">
        <v>2016698</v>
      </c>
      <c r="B1010" s="1955"/>
      <c r="C1010" s="1955" t="s">
        <v>2102</v>
      </c>
      <c r="D1010" s="1956" t="s">
        <v>353</v>
      </c>
      <c r="E1010" s="1956">
        <v>1</v>
      </c>
      <c r="F1010" s="1956">
        <v>0</v>
      </c>
      <c r="G1010" s="1956">
        <v>0</v>
      </c>
      <c r="H1010" s="1956">
        <v>0</v>
      </c>
      <c r="I1010" s="2012">
        <v>1</v>
      </c>
      <c r="J1010" s="2012">
        <v>1</v>
      </c>
      <c r="K1010" s="2150"/>
      <c r="L1010" s="1996">
        <v>366.6</v>
      </c>
      <c r="M1010" s="1996"/>
      <c r="N1010" s="1996">
        <f t="shared" si="208"/>
        <v>183.3</v>
      </c>
      <c r="O1010" s="1996">
        <v>142.80000000000001</v>
      </c>
      <c r="P1010" s="2076">
        <f t="shared" si="209"/>
        <v>0.77905073649754497</v>
      </c>
      <c r="Q1010" s="1996">
        <v>40.5</v>
      </c>
      <c r="R1010" s="2076">
        <f t="shared" si="210"/>
        <v>0.22094926350245497</v>
      </c>
      <c r="S1010" s="2035">
        <f t="shared" si="211"/>
        <v>1.62</v>
      </c>
      <c r="T1010" s="2036"/>
      <c r="U1010" s="1996">
        <f t="shared" si="212"/>
        <v>0</v>
      </c>
      <c r="V1010" s="1996">
        <f t="shared" si="213"/>
        <v>0</v>
      </c>
      <c r="W1010" s="1996">
        <f t="shared" si="214"/>
        <v>366.6</v>
      </c>
      <c r="X1010" s="2000">
        <v>366.6</v>
      </c>
      <c r="Y1010" s="2013">
        <v>616677</v>
      </c>
      <c r="Z1010" s="2002">
        <v>42702</v>
      </c>
      <c r="AA1010" s="2069" t="s">
        <v>104</v>
      </c>
      <c r="AB1010" s="2086"/>
    </row>
    <row r="1011" spans="1:28" s="1956" customFormat="1" x14ac:dyDescent="0.2">
      <c r="A1011" s="2089">
        <v>2016699</v>
      </c>
      <c r="B1011" s="1955"/>
      <c r="C1011" s="1955" t="s">
        <v>2113</v>
      </c>
      <c r="D1011" s="1956" t="s">
        <v>353</v>
      </c>
      <c r="E1011" s="1956">
        <v>1</v>
      </c>
      <c r="F1011" s="1956">
        <v>0</v>
      </c>
      <c r="G1011" s="1956">
        <v>0</v>
      </c>
      <c r="H1011" s="1956">
        <v>0</v>
      </c>
      <c r="I1011" s="2012">
        <v>1</v>
      </c>
      <c r="J1011" s="2012">
        <v>1</v>
      </c>
      <c r="K1011" s="2150"/>
      <c r="L1011" s="1996">
        <v>366.6</v>
      </c>
      <c r="M1011" s="1996"/>
      <c r="N1011" s="1996">
        <f>O1011+Q1011</f>
        <v>183.3</v>
      </c>
      <c r="O1011" s="1996">
        <v>142.80000000000001</v>
      </c>
      <c r="P1011" s="2076">
        <f>IF(N1011&lt;=0,"",O1011/N1011)</f>
        <v>0.77905073649754497</v>
      </c>
      <c r="Q1011" s="1996">
        <v>40.5</v>
      </c>
      <c r="R1011" s="2076">
        <f>IF(N1011&lt;=0,"",Q1011/N1011)</f>
        <v>0.22094926350245497</v>
      </c>
      <c r="S1011" s="2035">
        <f>Q1011/$S$1</f>
        <v>1.62</v>
      </c>
      <c r="T1011" s="2036"/>
      <c r="U1011" s="1996">
        <f t="shared" si="212"/>
        <v>0</v>
      </c>
      <c r="V1011" s="1996">
        <f t="shared" si="213"/>
        <v>0</v>
      </c>
      <c r="W1011" s="1996">
        <f t="shared" si="214"/>
        <v>366.6</v>
      </c>
      <c r="X1011" s="2000">
        <v>366.6</v>
      </c>
      <c r="Y1011" s="2013">
        <v>616678</v>
      </c>
      <c r="Z1011" s="2002">
        <v>42702</v>
      </c>
      <c r="AA1011" s="2069" t="s">
        <v>104</v>
      </c>
      <c r="AB1011" s="2086"/>
    </row>
    <row r="1012" spans="1:28" s="1956" customFormat="1" x14ac:dyDescent="0.2">
      <c r="A1012" s="2089">
        <v>2016701</v>
      </c>
      <c r="B1012" s="1955"/>
      <c r="C1012" s="1955" t="s">
        <v>2105</v>
      </c>
      <c r="D1012" s="1956" t="s">
        <v>26</v>
      </c>
      <c r="E1012" s="1956">
        <v>0</v>
      </c>
      <c r="F1012" s="1956">
        <v>0</v>
      </c>
      <c r="G1012" s="1956">
        <v>0</v>
      </c>
      <c r="H1012" s="1956">
        <v>0</v>
      </c>
      <c r="I1012" s="2012">
        <v>1</v>
      </c>
      <c r="J1012" s="2012">
        <v>1</v>
      </c>
      <c r="K1012" s="2150"/>
      <c r="L1012" s="1996">
        <v>115.92</v>
      </c>
      <c r="M1012" s="1996"/>
      <c r="N1012" s="1996">
        <f t="shared" si="208"/>
        <v>57.96</v>
      </c>
      <c r="O1012" s="1996">
        <v>45.46</v>
      </c>
      <c r="P1012" s="2076">
        <f t="shared" si="209"/>
        <v>0.78433402346445824</v>
      </c>
      <c r="Q1012" s="1996">
        <v>12.5</v>
      </c>
      <c r="R1012" s="2076">
        <f t="shared" si="210"/>
        <v>0.21566597653554176</v>
      </c>
      <c r="S1012" s="2035">
        <f t="shared" si="211"/>
        <v>0.5</v>
      </c>
      <c r="T1012" s="2036"/>
      <c r="U1012" s="1996">
        <f t="shared" si="212"/>
        <v>0</v>
      </c>
      <c r="V1012" s="1996">
        <f t="shared" si="213"/>
        <v>0</v>
      </c>
      <c r="W1012" s="1996">
        <f t="shared" si="214"/>
        <v>115.92</v>
      </c>
      <c r="X1012" s="2000">
        <v>115.92</v>
      </c>
      <c r="Y1012" s="2013">
        <v>616649</v>
      </c>
      <c r="Z1012" s="2002">
        <v>42702</v>
      </c>
      <c r="AA1012" s="2069" t="s">
        <v>104</v>
      </c>
      <c r="AB1012" s="2086"/>
    </row>
    <row r="1013" spans="1:28" s="1956" customFormat="1" x14ac:dyDescent="0.2">
      <c r="A1013" s="2089">
        <v>2016702</v>
      </c>
      <c r="B1013" s="1955"/>
      <c r="C1013" s="1955" t="s">
        <v>2106</v>
      </c>
      <c r="D1013" s="1956" t="s">
        <v>26</v>
      </c>
      <c r="E1013" s="1956">
        <v>0</v>
      </c>
      <c r="F1013" s="1956">
        <v>0</v>
      </c>
      <c r="G1013" s="1956">
        <v>0</v>
      </c>
      <c r="H1013" s="1956">
        <v>0</v>
      </c>
      <c r="I1013" s="2012">
        <v>1</v>
      </c>
      <c r="J1013" s="2012">
        <v>1</v>
      </c>
      <c r="K1013" s="2150"/>
      <c r="L1013" s="1996">
        <v>32</v>
      </c>
      <c r="M1013" s="1996"/>
      <c r="N1013" s="1996">
        <f t="shared" si="208"/>
        <v>16</v>
      </c>
      <c r="O1013" s="1996">
        <v>3.5</v>
      </c>
      <c r="P1013" s="2076">
        <f t="shared" si="209"/>
        <v>0.21875</v>
      </c>
      <c r="Q1013" s="1996">
        <v>12.5</v>
      </c>
      <c r="R1013" s="2076">
        <f t="shared" si="210"/>
        <v>0.78125</v>
      </c>
      <c r="S1013" s="2035">
        <f t="shared" si="211"/>
        <v>0.5</v>
      </c>
      <c r="T1013" s="2036"/>
      <c r="U1013" s="1996">
        <f t="shared" si="212"/>
        <v>0</v>
      </c>
      <c r="V1013" s="1996">
        <f t="shared" si="213"/>
        <v>0</v>
      </c>
      <c r="W1013" s="1996">
        <f t="shared" si="214"/>
        <v>32</v>
      </c>
      <c r="X1013" s="2000">
        <v>32</v>
      </c>
      <c r="Y1013" s="2013">
        <v>616650</v>
      </c>
      <c r="Z1013" s="2002">
        <v>42702</v>
      </c>
      <c r="AA1013" s="2069" t="s">
        <v>104</v>
      </c>
      <c r="AB1013" s="2086"/>
    </row>
    <row r="1014" spans="1:28" s="1956" customFormat="1" x14ac:dyDescent="0.2">
      <c r="A1014" s="2089" t="s">
        <v>2193</v>
      </c>
      <c r="B1014" s="1955"/>
      <c r="C1014" s="1955" t="s">
        <v>2107</v>
      </c>
      <c r="D1014" s="1956" t="s">
        <v>26</v>
      </c>
      <c r="E1014" s="1956">
        <v>3</v>
      </c>
      <c r="F1014" s="1956">
        <v>24</v>
      </c>
      <c r="G1014" s="1956">
        <v>15</v>
      </c>
      <c r="H1014" s="1956">
        <v>6</v>
      </c>
      <c r="I1014" s="2012">
        <v>1</v>
      </c>
      <c r="J1014" s="2012">
        <v>1</v>
      </c>
      <c r="K1014" s="2150"/>
      <c r="L1014" s="1996">
        <v>16916.189999999999</v>
      </c>
      <c r="M1014" s="1996"/>
      <c r="N1014" s="1996">
        <f t="shared" si="208"/>
        <v>12360.36</v>
      </c>
      <c r="O1014" s="1996">
        <v>10488.36</v>
      </c>
      <c r="P1014" s="2076">
        <f t="shared" si="209"/>
        <v>0.84854810054076091</v>
      </c>
      <c r="Q1014" s="1996">
        <v>1872</v>
      </c>
      <c r="R1014" s="2076">
        <f t="shared" si="210"/>
        <v>0.15145189945923904</v>
      </c>
      <c r="S1014" s="2035">
        <f t="shared" si="211"/>
        <v>74.88</v>
      </c>
      <c r="T1014" s="2036"/>
      <c r="U1014" s="1996">
        <f t="shared" si="212"/>
        <v>0</v>
      </c>
      <c r="V1014" s="1996">
        <f t="shared" si="213"/>
        <v>0</v>
      </c>
      <c r="W1014" s="1996">
        <f t="shared" si="214"/>
        <v>16916.189999999999</v>
      </c>
      <c r="X1014" s="2000">
        <v>16916.189999999999</v>
      </c>
      <c r="Y1014" s="2013">
        <v>616628</v>
      </c>
      <c r="Z1014" s="2002">
        <v>42692</v>
      </c>
      <c r="AA1014" s="2069" t="s">
        <v>104</v>
      </c>
      <c r="AB1014" s="2086"/>
    </row>
    <row r="1015" spans="1:28" s="1956" customFormat="1" x14ac:dyDescent="0.2">
      <c r="A1015" s="2089">
        <v>2016705</v>
      </c>
      <c r="B1015" s="1955"/>
      <c r="C1015" s="1955">
        <v>618617</v>
      </c>
      <c r="D1015" s="1956" t="s">
        <v>26</v>
      </c>
      <c r="E1015" s="1956">
        <v>1</v>
      </c>
      <c r="F1015" s="1956">
        <v>8</v>
      </c>
      <c r="G1015" s="1956">
        <v>5</v>
      </c>
      <c r="H1015" s="1956">
        <v>3</v>
      </c>
      <c r="I1015" s="2012">
        <v>1</v>
      </c>
      <c r="J1015" s="2012">
        <v>1</v>
      </c>
      <c r="K1015" s="2150"/>
      <c r="L1015" s="1996">
        <v>3761.43</v>
      </c>
      <c r="M1015" s="1996"/>
      <c r="N1015" s="1996">
        <f t="shared" si="208"/>
        <v>2489.29</v>
      </c>
      <c r="O1015" s="1996">
        <v>1978.44</v>
      </c>
      <c r="P1015" s="2076">
        <f t="shared" si="209"/>
        <v>0.79478084112337255</v>
      </c>
      <c r="Q1015" s="1996">
        <v>510.85</v>
      </c>
      <c r="R1015" s="2076">
        <f t="shared" si="210"/>
        <v>0.20521915887662748</v>
      </c>
      <c r="S1015" s="2035">
        <f t="shared" si="211"/>
        <v>20.434000000000001</v>
      </c>
      <c r="T1015" s="2036"/>
      <c r="U1015" s="1996">
        <f t="shared" si="212"/>
        <v>0</v>
      </c>
      <c r="V1015" s="1996">
        <f t="shared" si="213"/>
        <v>0</v>
      </c>
      <c r="W1015" s="1996">
        <f t="shared" si="214"/>
        <v>3761.43</v>
      </c>
      <c r="X1015" s="2000">
        <v>3761.43</v>
      </c>
      <c r="Y1015" s="2013">
        <v>616629</v>
      </c>
      <c r="Z1015" s="2002">
        <v>42692</v>
      </c>
      <c r="AA1015" s="2069" t="s">
        <v>104</v>
      </c>
      <c r="AB1015" s="2086"/>
    </row>
    <row r="1016" spans="1:28" s="1956" customFormat="1" x14ac:dyDescent="0.2">
      <c r="A1016" s="2089" t="s">
        <v>2194</v>
      </c>
      <c r="B1016" s="1955"/>
      <c r="C1016" s="1955" t="s">
        <v>2108</v>
      </c>
      <c r="D1016" s="1956" t="s">
        <v>26</v>
      </c>
      <c r="E1016" s="1956">
        <v>2</v>
      </c>
      <c r="F1016" s="1956">
        <v>16</v>
      </c>
      <c r="G1016" s="1956">
        <v>10</v>
      </c>
      <c r="H1016" s="1956">
        <v>6</v>
      </c>
      <c r="I1016" s="2012">
        <v>1</v>
      </c>
      <c r="J1016" s="2012">
        <v>1</v>
      </c>
      <c r="K1016" s="2150"/>
      <c r="L1016" s="1996">
        <v>10783.95</v>
      </c>
      <c r="M1016" s="1996"/>
      <c r="N1016" s="1996">
        <f t="shared" si="208"/>
        <v>7479.68</v>
      </c>
      <c r="O1016" s="1996">
        <v>6210.52</v>
      </c>
      <c r="P1016" s="2076">
        <f t="shared" si="209"/>
        <v>0.83031894412595197</v>
      </c>
      <c r="Q1016" s="1996">
        <v>1269.1600000000001</v>
      </c>
      <c r="R1016" s="2076">
        <f t="shared" si="210"/>
        <v>0.16968105587404808</v>
      </c>
      <c r="S1016" s="2035">
        <f t="shared" si="211"/>
        <v>50.766400000000004</v>
      </c>
      <c r="T1016" s="2036"/>
      <c r="U1016" s="1996">
        <f t="shared" si="212"/>
        <v>0</v>
      </c>
      <c r="V1016" s="1996">
        <f t="shared" si="213"/>
        <v>0</v>
      </c>
      <c r="W1016" s="1996">
        <f t="shared" si="214"/>
        <v>10783.95</v>
      </c>
      <c r="X1016" s="2000">
        <v>10783.95</v>
      </c>
      <c r="Y1016" s="2013">
        <v>616630</v>
      </c>
      <c r="Z1016" s="2002">
        <v>42692</v>
      </c>
      <c r="AA1016" s="2069" t="s">
        <v>104</v>
      </c>
      <c r="AB1016" s="2086"/>
    </row>
    <row r="1017" spans="1:28" s="1956" customFormat="1" x14ac:dyDescent="0.2">
      <c r="A1017" s="2089">
        <v>2016707</v>
      </c>
      <c r="B1017" s="1955"/>
      <c r="C1017" s="1955">
        <v>607916</v>
      </c>
      <c r="D1017" s="1956" t="s">
        <v>26</v>
      </c>
      <c r="E1017" s="1956">
        <v>1</v>
      </c>
      <c r="F1017" s="1956">
        <v>8</v>
      </c>
      <c r="G1017" s="1956">
        <v>5</v>
      </c>
      <c r="H1017" s="1956">
        <v>3</v>
      </c>
      <c r="I1017" s="2012">
        <v>1</v>
      </c>
      <c r="J1017" s="2012">
        <v>1</v>
      </c>
      <c r="K1017" s="2150"/>
      <c r="L1017" s="1996">
        <v>2405.23</v>
      </c>
      <c r="M1017" s="1996"/>
      <c r="N1017" s="1996">
        <f t="shared" ref="N1017:N1047" si="215">O1017+Q1017</f>
        <v>1558.76</v>
      </c>
      <c r="O1017" s="1996">
        <v>1125.8399999999999</v>
      </c>
      <c r="P1017" s="2076">
        <f t="shared" ref="P1017:P1047" si="216">IF(N1017&lt;=0,"",O1017/N1017)</f>
        <v>0.72226641689548099</v>
      </c>
      <c r="Q1017" s="1996">
        <v>432.92</v>
      </c>
      <c r="R1017" s="2076">
        <f t="shared" ref="R1017:R1047" si="217">IF(N1017&lt;=0,"",Q1017/N1017)</f>
        <v>0.27773358310451901</v>
      </c>
      <c r="S1017" s="2035">
        <f t="shared" ref="S1017:S1047" si="218">Q1017/$S$1</f>
        <v>17.316800000000001</v>
      </c>
      <c r="T1017" s="2036"/>
      <c r="U1017" s="1996">
        <f t="shared" ref="U1017:U1047" si="219">((1-I1017)*O1017)+((1-J1017)*Q1017)</f>
        <v>0</v>
      </c>
      <c r="V1017" s="1996">
        <f t="shared" ref="V1017:V1047" si="220">L1017-W1017</f>
        <v>0</v>
      </c>
      <c r="W1017" s="1996">
        <f t="shared" si="214"/>
        <v>2405.23</v>
      </c>
      <c r="X1017" s="2000">
        <v>2405.23</v>
      </c>
      <c r="Y1017" s="2013">
        <v>616631</v>
      </c>
      <c r="Z1017" s="2002">
        <v>42692</v>
      </c>
      <c r="AA1017" s="2069" t="s">
        <v>104</v>
      </c>
      <c r="AB1017" s="2086"/>
    </row>
    <row r="1018" spans="1:28" s="1956" customFormat="1" x14ac:dyDescent="0.2">
      <c r="A1018" s="2089">
        <v>2016708</v>
      </c>
      <c r="B1018" s="1955"/>
      <c r="C1018" s="1955">
        <v>623317</v>
      </c>
      <c r="D1018" s="1956" t="s">
        <v>26</v>
      </c>
      <c r="E1018" s="1956">
        <v>1</v>
      </c>
      <c r="F1018" s="1956">
        <v>8</v>
      </c>
      <c r="G1018" s="1956">
        <v>5</v>
      </c>
      <c r="H1018" s="1956">
        <v>3</v>
      </c>
      <c r="I1018" s="2012">
        <v>1</v>
      </c>
      <c r="J1018" s="2012">
        <v>1</v>
      </c>
      <c r="K1018" s="2150"/>
      <c r="L1018" s="1996">
        <v>2589.69</v>
      </c>
      <c r="M1018" s="1996"/>
      <c r="N1018" s="1996">
        <f t="shared" si="215"/>
        <v>1933.73</v>
      </c>
      <c r="O1018" s="1996">
        <v>1471.58</v>
      </c>
      <c r="P1018" s="2076">
        <f t="shared" si="216"/>
        <v>0.76100593154163199</v>
      </c>
      <c r="Q1018" s="1996">
        <v>462.15</v>
      </c>
      <c r="R1018" s="2076">
        <f t="shared" si="217"/>
        <v>0.23899406845836801</v>
      </c>
      <c r="S1018" s="2035">
        <f t="shared" si="218"/>
        <v>18.486000000000001</v>
      </c>
      <c r="T1018" s="2036"/>
      <c r="U1018" s="1996">
        <f t="shared" si="219"/>
        <v>0</v>
      </c>
      <c r="V1018" s="1996">
        <f t="shared" si="220"/>
        <v>0</v>
      </c>
      <c r="W1018" s="1996">
        <f t="shared" si="214"/>
        <v>2589.69</v>
      </c>
      <c r="X1018" s="2000">
        <v>2589.69</v>
      </c>
      <c r="Y1018" s="2013">
        <v>616632</v>
      </c>
      <c r="Z1018" s="2002">
        <v>42692</v>
      </c>
      <c r="AA1018" s="2069" t="s">
        <v>104</v>
      </c>
      <c r="AB1018" s="2086"/>
    </row>
    <row r="1019" spans="1:28" s="1956" customFormat="1" x14ac:dyDescent="0.2">
      <c r="A1019" s="2089">
        <v>2016709</v>
      </c>
      <c r="B1019" s="2166"/>
      <c r="C1019" s="2166" t="s">
        <v>2132</v>
      </c>
      <c r="D1019" s="2091" t="s">
        <v>26</v>
      </c>
      <c r="E1019" s="2091">
        <v>0</v>
      </c>
      <c r="F1019" s="2091">
        <v>0</v>
      </c>
      <c r="G1019" s="2091">
        <v>0</v>
      </c>
      <c r="H1019" s="2091">
        <v>0</v>
      </c>
      <c r="I1019" s="2167">
        <v>1</v>
      </c>
      <c r="J1019" s="2167">
        <v>1</v>
      </c>
      <c r="K1019" s="2175"/>
      <c r="L1019" s="2168">
        <v>128.78</v>
      </c>
      <c r="M1019" s="2168"/>
      <c r="N1019" s="2168">
        <f t="shared" si="215"/>
        <v>56.89</v>
      </c>
      <c r="O1019" s="2168">
        <v>56.89</v>
      </c>
      <c r="P1019" s="2169">
        <f t="shared" si="216"/>
        <v>1</v>
      </c>
      <c r="Q1019" s="2168">
        <v>0</v>
      </c>
      <c r="R1019" s="2169">
        <f t="shared" si="217"/>
        <v>0</v>
      </c>
      <c r="S1019" s="2170">
        <f t="shared" si="218"/>
        <v>0</v>
      </c>
      <c r="T1019" s="2171"/>
      <c r="U1019" s="2168">
        <f t="shared" si="219"/>
        <v>0</v>
      </c>
      <c r="V1019" s="2168">
        <f>L1019-W1019</f>
        <v>0</v>
      </c>
      <c r="W1019" s="1996">
        <f t="shared" si="214"/>
        <v>128.78</v>
      </c>
      <c r="X1019" s="2000">
        <v>128.78</v>
      </c>
      <c r="Y1019" s="2013">
        <v>617061</v>
      </c>
      <c r="Z1019" s="2002">
        <v>42772</v>
      </c>
      <c r="AA1019" s="2069" t="s">
        <v>104</v>
      </c>
      <c r="AB1019" s="2086"/>
    </row>
    <row r="1020" spans="1:28" s="1956" customFormat="1" x14ac:dyDescent="0.2">
      <c r="A1020" s="2089">
        <v>2016710</v>
      </c>
      <c r="B1020" s="1955"/>
      <c r="C1020" s="1955" t="s">
        <v>2118</v>
      </c>
      <c r="D1020" s="1956" t="s">
        <v>26</v>
      </c>
      <c r="E1020" s="1956">
        <v>0</v>
      </c>
      <c r="F1020" s="1956">
        <v>1</v>
      </c>
      <c r="G1020" s="1956">
        <v>0</v>
      </c>
      <c r="H1020" s="1956">
        <v>1</v>
      </c>
      <c r="I1020" s="2012">
        <v>1</v>
      </c>
      <c r="J1020" s="2012">
        <v>1</v>
      </c>
      <c r="K1020" s="2150"/>
      <c r="L1020" s="1996">
        <v>560</v>
      </c>
      <c r="M1020" s="1996"/>
      <c r="N1020" s="1996">
        <f t="shared" si="215"/>
        <v>373.95000000000005</v>
      </c>
      <c r="O1020" s="1996">
        <v>268.86</v>
      </c>
      <c r="P1020" s="2076">
        <f t="shared" si="216"/>
        <v>0.71897312474929798</v>
      </c>
      <c r="Q1020" s="1996">
        <v>105.09</v>
      </c>
      <c r="R1020" s="2076">
        <f t="shared" si="217"/>
        <v>0.28102687525070191</v>
      </c>
      <c r="S1020" s="2035">
        <f t="shared" si="218"/>
        <v>4.2035999999999998</v>
      </c>
      <c r="T1020" s="2036"/>
      <c r="U1020" s="1996">
        <f t="shared" si="219"/>
        <v>0</v>
      </c>
      <c r="V1020" s="1996">
        <f t="shared" si="220"/>
        <v>0</v>
      </c>
      <c r="W1020" s="1996">
        <f t="shared" si="214"/>
        <v>560</v>
      </c>
      <c r="X1020" s="2000">
        <v>560</v>
      </c>
      <c r="Y1020" s="2013">
        <v>616633</v>
      </c>
      <c r="Z1020" s="2002">
        <v>42692</v>
      </c>
      <c r="AA1020" s="2069" t="s">
        <v>104</v>
      </c>
      <c r="AB1020" s="2086"/>
    </row>
    <row r="1021" spans="1:28" s="1956" customFormat="1" x14ac:dyDescent="0.2">
      <c r="A1021" s="2089">
        <v>2016711</v>
      </c>
      <c r="B1021" s="1955"/>
      <c r="C1021" s="1955">
        <v>547517</v>
      </c>
      <c r="D1021" s="1956" t="s">
        <v>26</v>
      </c>
      <c r="E1021" s="1956">
        <v>1</v>
      </c>
      <c r="F1021" s="1956">
        <v>13</v>
      </c>
      <c r="G1021" s="1956">
        <v>6</v>
      </c>
      <c r="H1021" s="1956">
        <v>3</v>
      </c>
      <c r="I1021" s="2012">
        <v>1</v>
      </c>
      <c r="J1021" s="2012">
        <v>1</v>
      </c>
      <c r="K1021" s="2150"/>
      <c r="L1021" s="1996">
        <v>3798.35</v>
      </c>
      <c r="M1021" s="1996"/>
      <c r="N1021" s="1996">
        <f t="shared" si="215"/>
        <v>2464.04</v>
      </c>
      <c r="O1021" s="1996">
        <v>1872.23</v>
      </c>
      <c r="P1021" s="2076">
        <f t="shared" si="216"/>
        <v>0.75982126913524128</v>
      </c>
      <c r="Q1021" s="1996">
        <v>591.80999999999995</v>
      </c>
      <c r="R1021" s="2076">
        <f t="shared" si="217"/>
        <v>0.24017873086475866</v>
      </c>
      <c r="S1021" s="2035">
        <f t="shared" si="218"/>
        <v>23.672399999999996</v>
      </c>
      <c r="T1021" s="2036"/>
      <c r="U1021" s="1996">
        <f t="shared" si="219"/>
        <v>0</v>
      </c>
      <c r="V1021" s="1996">
        <f t="shared" si="220"/>
        <v>0</v>
      </c>
      <c r="W1021" s="1996">
        <f t="shared" si="214"/>
        <v>3798.35</v>
      </c>
      <c r="X1021" s="2000">
        <v>3798.35</v>
      </c>
      <c r="Y1021" s="2013">
        <v>616634</v>
      </c>
      <c r="Z1021" s="2002">
        <v>42692</v>
      </c>
      <c r="AA1021" s="2069" t="s">
        <v>104</v>
      </c>
      <c r="AB1021" s="2086"/>
    </row>
    <row r="1022" spans="1:28" s="1956" customFormat="1" x14ac:dyDescent="0.2">
      <c r="A1022" s="2089">
        <v>2016712</v>
      </c>
      <c r="B1022" s="1955"/>
      <c r="C1022" s="1955" t="s">
        <v>2121</v>
      </c>
      <c r="D1022" s="1956" t="s">
        <v>353</v>
      </c>
      <c r="E1022" s="1956">
        <v>1</v>
      </c>
      <c r="F1022" s="1956">
        <v>1</v>
      </c>
      <c r="G1022" s="1956">
        <v>0</v>
      </c>
      <c r="H1022" s="1956">
        <v>1</v>
      </c>
      <c r="I1022" s="2012">
        <v>1</v>
      </c>
      <c r="J1022" s="2012">
        <v>1</v>
      </c>
      <c r="K1022" s="2150"/>
      <c r="L1022" s="1996">
        <v>515.94000000000005</v>
      </c>
      <c r="M1022" s="1996"/>
      <c r="N1022" s="1996">
        <f t="shared" si="215"/>
        <v>378.22</v>
      </c>
      <c r="O1022" s="1996">
        <v>268.68</v>
      </c>
      <c r="P1022" s="2076">
        <f t="shared" si="216"/>
        <v>0.71038020199883667</v>
      </c>
      <c r="Q1022" s="1996">
        <v>109.54</v>
      </c>
      <c r="R1022" s="2076">
        <f t="shared" si="217"/>
        <v>0.28961979800116333</v>
      </c>
      <c r="S1022" s="2035">
        <f t="shared" si="218"/>
        <v>4.3816000000000006</v>
      </c>
      <c r="T1022" s="2036"/>
      <c r="U1022" s="1996">
        <f t="shared" si="219"/>
        <v>0</v>
      </c>
      <c r="V1022" s="1996">
        <f t="shared" si="220"/>
        <v>0</v>
      </c>
      <c r="W1022" s="1996">
        <f t="shared" si="214"/>
        <v>515.94000000000005</v>
      </c>
      <c r="X1022" s="2000">
        <v>515.94000000000005</v>
      </c>
      <c r="Y1022" s="2013">
        <v>616763</v>
      </c>
      <c r="Z1022" s="2002">
        <v>42720</v>
      </c>
      <c r="AA1022" s="2069" t="s">
        <v>104</v>
      </c>
      <c r="AB1022" s="2086"/>
    </row>
    <row r="1023" spans="1:28" s="1956" customFormat="1" x14ac:dyDescent="0.2">
      <c r="A1023" s="2089">
        <v>2016713</v>
      </c>
      <c r="B1023" s="1955"/>
      <c r="C1023" s="1955" t="s">
        <v>2125</v>
      </c>
      <c r="D1023" s="1956" t="s">
        <v>318</v>
      </c>
      <c r="E1023" s="1956">
        <v>1</v>
      </c>
      <c r="F1023" s="1956">
        <v>8</v>
      </c>
      <c r="G1023" s="1956">
        <v>7</v>
      </c>
      <c r="H1023" s="1956">
        <v>3</v>
      </c>
      <c r="I1023" s="2012">
        <v>1</v>
      </c>
      <c r="J1023" s="2012">
        <v>1</v>
      </c>
      <c r="K1023" s="2150"/>
      <c r="L1023" s="1996">
        <v>2766.88</v>
      </c>
      <c r="M1023" s="1996"/>
      <c r="N1023" s="1996">
        <f t="shared" si="215"/>
        <v>1829.19</v>
      </c>
      <c r="O1023" s="1996">
        <v>1278.49</v>
      </c>
      <c r="P1023" s="2076">
        <f t="shared" si="216"/>
        <v>0.6989377812037022</v>
      </c>
      <c r="Q1023" s="1996">
        <v>550.70000000000005</v>
      </c>
      <c r="R1023" s="2076">
        <f t="shared" si="217"/>
        <v>0.30106221879629785</v>
      </c>
      <c r="S1023" s="2035">
        <f t="shared" si="218"/>
        <v>22.028000000000002</v>
      </c>
      <c r="T1023" s="2036"/>
      <c r="U1023" s="1996">
        <f t="shared" si="219"/>
        <v>0</v>
      </c>
      <c r="V1023" s="1996">
        <f t="shared" si="220"/>
        <v>0</v>
      </c>
      <c r="W1023" s="1996">
        <f t="shared" si="214"/>
        <v>2766.88</v>
      </c>
      <c r="X1023" s="2000">
        <v>2766.88</v>
      </c>
      <c r="Y1023" s="2013">
        <v>617034</v>
      </c>
      <c r="Z1023" s="2002">
        <v>42748</v>
      </c>
      <c r="AA1023" s="2069" t="s">
        <v>104</v>
      </c>
      <c r="AB1023" s="2086"/>
    </row>
    <row r="1024" spans="1:28" s="1956" customFormat="1" x14ac:dyDescent="0.2">
      <c r="A1024" s="2089">
        <v>2016714</v>
      </c>
      <c r="B1024" s="1955"/>
      <c r="C1024" s="1955" t="s">
        <v>2126</v>
      </c>
      <c r="D1024" s="1956" t="s">
        <v>318</v>
      </c>
      <c r="E1024" s="1956">
        <v>1</v>
      </c>
      <c r="F1024" s="1956">
        <v>8</v>
      </c>
      <c r="G1024" s="1956">
        <v>7</v>
      </c>
      <c r="H1024" s="1956">
        <v>3</v>
      </c>
      <c r="I1024" s="2012">
        <v>1</v>
      </c>
      <c r="J1024" s="2012">
        <v>1</v>
      </c>
      <c r="K1024" s="2150"/>
      <c r="L1024" s="1996">
        <v>2766.88</v>
      </c>
      <c r="M1024" s="1996"/>
      <c r="N1024" s="1996">
        <f>O1024+Q1024</f>
        <v>1829.19</v>
      </c>
      <c r="O1024" s="1996">
        <v>1278.49</v>
      </c>
      <c r="P1024" s="2076">
        <f>IF(N1024&lt;=0,"",O1024/N1024)</f>
        <v>0.6989377812037022</v>
      </c>
      <c r="Q1024" s="1996">
        <v>550.70000000000005</v>
      </c>
      <c r="R1024" s="2076">
        <f>IF(N1024&lt;=0,"",Q1024/N1024)</f>
        <v>0.30106221879629785</v>
      </c>
      <c r="S1024" s="2035">
        <f>Q1024/$S$1</f>
        <v>22.028000000000002</v>
      </c>
      <c r="T1024" s="2036"/>
      <c r="U1024" s="1996">
        <f>((1-I1024)*O1024)+((1-J1024)*Q1024)</f>
        <v>0</v>
      </c>
      <c r="V1024" s="1996">
        <f>L1024-W1024</f>
        <v>0</v>
      </c>
      <c r="W1024" s="1996">
        <f t="shared" si="214"/>
        <v>2766.88</v>
      </c>
      <c r="X1024" s="2000">
        <v>2766.88</v>
      </c>
      <c r="Y1024" s="2013">
        <v>617035</v>
      </c>
      <c r="Z1024" s="2002">
        <v>42748</v>
      </c>
      <c r="AA1024" s="2069" t="s">
        <v>104</v>
      </c>
      <c r="AB1024" s="2086"/>
    </row>
    <row r="1025" spans="1:53" x14ac:dyDescent="0.2">
      <c r="A1025" s="2089">
        <v>2016715</v>
      </c>
      <c r="C1025" s="1955" t="s">
        <v>2155</v>
      </c>
      <c r="D1025" s="1956" t="s">
        <v>26</v>
      </c>
      <c r="E1025" s="1956">
        <v>0</v>
      </c>
      <c r="F1025" s="1956">
        <v>0</v>
      </c>
      <c r="G1025" s="1956">
        <v>0</v>
      </c>
      <c r="H1025" s="1956">
        <v>0</v>
      </c>
      <c r="I1025" s="2012">
        <v>1</v>
      </c>
      <c r="J1025" s="2012">
        <v>1</v>
      </c>
      <c r="L1025" s="1996">
        <v>2501.04</v>
      </c>
      <c r="N1025" s="1996">
        <f t="shared" si="215"/>
        <v>1250.52</v>
      </c>
      <c r="O1025" s="1996">
        <v>1169.52</v>
      </c>
      <c r="P1025" s="2076">
        <f t="shared" si="216"/>
        <v>0.93522694559063424</v>
      </c>
      <c r="Q1025" s="1996">
        <v>81</v>
      </c>
      <c r="R1025" s="2076">
        <f t="shared" si="217"/>
        <v>6.4773054409365705E-2</v>
      </c>
      <c r="S1025" s="2035">
        <f t="shared" si="218"/>
        <v>3.24</v>
      </c>
      <c r="U1025" s="1996">
        <f t="shared" si="219"/>
        <v>0</v>
      </c>
      <c r="V1025" s="1996">
        <f t="shared" si="220"/>
        <v>0</v>
      </c>
      <c r="W1025" s="1996">
        <f t="shared" si="214"/>
        <v>2501.04</v>
      </c>
      <c r="X1025" s="2000">
        <v>2501.04</v>
      </c>
      <c r="Y1025" s="2013">
        <v>616651</v>
      </c>
      <c r="Z1025" s="2002">
        <v>42702</v>
      </c>
      <c r="AA1025" s="2069" t="s">
        <v>104</v>
      </c>
      <c r="AB1025" s="2069"/>
      <c r="AH1025" s="2090"/>
      <c r="AK1025" s="2092"/>
      <c r="AL1025" s="2092"/>
    </row>
    <row r="1026" spans="1:53" x14ac:dyDescent="0.2">
      <c r="A1026" s="2089">
        <v>2016716</v>
      </c>
      <c r="C1026" s="1955" t="s">
        <v>2127</v>
      </c>
      <c r="D1026" s="1956" t="s">
        <v>26</v>
      </c>
      <c r="E1026" s="1956">
        <v>0</v>
      </c>
      <c r="F1026" s="1956">
        <v>0</v>
      </c>
      <c r="G1026" s="1956">
        <v>0</v>
      </c>
      <c r="H1026" s="1956">
        <v>0</v>
      </c>
      <c r="I1026" s="2012">
        <v>1</v>
      </c>
      <c r="J1026" s="2012">
        <v>1</v>
      </c>
      <c r="L1026" s="1996">
        <v>64.040000000000006</v>
      </c>
      <c r="N1026" s="1996">
        <f t="shared" si="215"/>
        <v>33.019999999999996</v>
      </c>
      <c r="O1026" s="1996">
        <v>20.52</v>
      </c>
      <c r="P1026" s="2076">
        <f t="shared" si="216"/>
        <v>0.62144155057540895</v>
      </c>
      <c r="Q1026" s="1996">
        <v>12.5</v>
      </c>
      <c r="R1026" s="2076">
        <f t="shared" si="217"/>
        <v>0.37855844942459121</v>
      </c>
      <c r="S1026" s="2035">
        <f t="shared" si="218"/>
        <v>0.5</v>
      </c>
      <c r="U1026" s="1996">
        <f t="shared" si="219"/>
        <v>0</v>
      </c>
      <c r="V1026" s="1996">
        <f t="shared" si="220"/>
        <v>0</v>
      </c>
      <c r="W1026" s="1996">
        <f t="shared" si="214"/>
        <v>64.039999999999992</v>
      </c>
      <c r="X1026" s="2000">
        <v>32</v>
      </c>
      <c r="Y1026" s="2013">
        <v>616652</v>
      </c>
      <c r="Z1026" s="2002">
        <v>42702</v>
      </c>
      <c r="AA1026" s="2069" t="s">
        <v>104</v>
      </c>
      <c r="AB1026" s="2069"/>
      <c r="AC1026" s="1996">
        <v>32.04</v>
      </c>
      <c r="AD1026" s="1956">
        <v>616712</v>
      </c>
      <c r="AE1026" s="2005">
        <v>42711</v>
      </c>
      <c r="AF1026" s="2070" t="s">
        <v>2304</v>
      </c>
      <c r="AH1026" s="2090"/>
      <c r="AK1026" s="2092"/>
      <c r="AL1026" s="2092"/>
    </row>
    <row r="1027" spans="1:53" x14ac:dyDescent="0.2">
      <c r="A1027" s="2089">
        <v>2016718</v>
      </c>
      <c r="C1027" s="1955" t="s">
        <v>2131</v>
      </c>
      <c r="D1027" s="1956" t="s">
        <v>234</v>
      </c>
      <c r="E1027" s="1956">
        <v>1</v>
      </c>
      <c r="F1027" s="1956">
        <v>14</v>
      </c>
      <c r="G1027" s="1956">
        <v>7</v>
      </c>
      <c r="H1027" s="1956">
        <v>3</v>
      </c>
      <c r="I1027" s="2012">
        <v>1</v>
      </c>
      <c r="J1027" s="2012">
        <v>1</v>
      </c>
      <c r="L1027" s="1996">
        <v>3618.95</v>
      </c>
      <c r="N1027" s="1996">
        <f t="shared" si="215"/>
        <v>2161.8599999999997</v>
      </c>
      <c r="O1027" s="1996">
        <v>1549.58</v>
      </c>
      <c r="P1027" s="2076">
        <f t="shared" si="216"/>
        <v>0.71678092013358874</v>
      </c>
      <c r="Q1027" s="1996">
        <v>612.28</v>
      </c>
      <c r="R1027" s="2076">
        <f t="shared" si="217"/>
        <v>0.28321907986641137</v>
      </c>
      <c r="S1027" s="2035">
        <f t="shared" si="218"/>
        <v>24.491199999999999</v>
      </c>
      <c r="U1027" s="1996">
        <f t="shared" si="219"/>
        <v>0</v>
      </c>
      <c r="V1027" s="1996">
        <f t="shared" si="220"/>
        <v>0</v>
      </c>
      <c r="W1027" s="1996">
        <f t="shared" si="214"/>
        <v>3618.95</v>
      </c>
      <c r="X1027" s="2000">
        <v>3618.95</v>
      </c>
      <c r="Y1027" s="2013">
        <v>616748</v>
      </c>
      <c r="Z1027" s="2002">
        <v>42720</v>
      </c>
      <c r="AA1027" s="2069" t="s">
        <v>104</v>
      </c>
      <c r="AB1027" s="2069"/>
      <c r="AH1027" s="2090"/>
      <c r="AK1027" s="2092"/>
      <c r="AL1027" s="2092"/>
    </row>
    <row r="1028" spans="1:53" x14ac:dyDescent="0.2">
      <c r="A1028" s="2089">
        <v>2016719</v>
      </c>
      <c r="C1028" s="1955" t="s">
        <v>2138</v>
      </c>
      <c r="D1028" s="1956" t="s">
        <v>26</v>
      </c>
      <c r="E1028" s="1956">
        <v>9</v>
      </c>
      <c r="F1028" s="1956">
        <f>E1028*10</f>
        <v>90</v>
      </c>
      <c r="G1028" s="1956">
        <f>E1028*7</f>
        <v>63</v>
      </c>
      <c r="H1028" s="1956">
        <f>E1028*2</f>
        <v>18</v>
      </c>
      <c r="I1028" s="2012">
        <v>1</v>
      </c>
      <c r="J1028" s="2012">
        <v>1</v>
      </c>
      <c r="L1028" s="1996">
        <v>31931.18</v>
      </c>
      <c r="N1028" s="1996">
        <f t="shared" si="215"/>
        <v>20114.64</v>
      </c>
      <c r="O1028" s="1996">
        <v>15615.36</v>
      </c>
      <c r="P1028" s="2076">
        <f t="shared" si="216"/>
        <v>0.7763181443963203</v>
      </c>
      <c r="Q1028" s="1996">
        <v>4499.28</v>
      </c>
      <c r="R1028" s="2076">
        <f t="shared" si="217"/>
        <v>0.2236818556036797</v>
      </c>
      <c r="S1028" s="2035">
        <f t="shared" si="218"/>
        <v>179.97119999999998</v>
      </c>
      <c r="U1028" s="1996">
        <f t="shared" si="219"/>
        <v>0</v>
      </c>
      <c r="V1028" s="1996">
        <f t="shared" si="220"/>
        <v>0</v>
      </c>
      <c r="W1028" s="1996">
        <f t="shared" si="214"/>
        <v>31931.18</v>
      </c>
      <c r="X1028" s="2000">
        <v>31931.18</v>
      </c>
      <c r="Y1028" s="2013">
        <v>616635</v>
      </c>
      <c r="Z1028" s="2002">
        <v>42692</v>
      </c>
      <c r="AA1028" s="2069" t="s">
        <v>104</v>
      </c>
      <c r="AB1028" s="2069"/>
      <c r="AH1028" s="2090"/>
      <c r="AK1028" s="2092"/>
      <c r="AL1028" s="2092"/>
    </row>
    <row r="1029" spans="1:53" s="2091" customFormat="1" x14ac:dyDescent="0.2">
      <c r="A1029" s="2089">
        <v>2016720</v>
      </c>
      <c r="B1029" s="2166"/>
      <c r="C1029" s="2166" t="s">
        <v>2140</v>
      </c>
      <c r="D1029" s="2091" t="s">
        <v>353</v>
      </c>
      <c r="E1029" s="2091">
        <v>1</v>
      </c>
      <c r="F1029" s="2091">
        <v>1</v>
      </c>
      <c r="G1029" s="2091">
        <v>0</v>
      </c>
      <c r="H1029" s="2091">
        <v>1</v>
      </c>
      <c r="I1029" s="2167">
        <v>1</v>
      </c>
      <c r="J1029" s="2167">
        <v>1</v>
      </c>
      <c r="K1029" s="2175"/>
      <c r="L1029" s="2168">
        <v>522.32000000000005</v>
      </c>
      <c r="M1029" s="2168"/>
      <c r="N1029" s="2168">
        <f>O1029+Q1029</f>
        <v>382.42</v>
      </c>
      <c r="O1029" s="2168">
        <v>272.88</v>
      </c>
      <c r="P1029" s="2169">
        <f>IF(N1029&lt;=0,"",O1029/N1029)</f>
        <v>0.71356100622352381</v>
      </c>
      <c r="Q1029" s="2168">
        <v>109.54</v>
      </c>
      <c r="R1029" s="2169">
        <f>IF(N1029&lt;=0,"",Q1029/N1029)</f>
        <v>0.28643899377647614</v>
      </c>
      <c r="S1029" s="2170">
        <f>Q1029/$S$1</f>
        <v>4.3816000000000006</v>
      </c>
      <c r="T1029" s="2171"/>
      <c r="U1029" s="2168">
        <f>((1-I1029)*O1029)+((1-J1029)*Q1029)</f>
        <v>0</v>
      </c>
      <c r="V1029" s="2168">
        <f>L1029-W1029</f>
        <v>0</v>
      </c>
      <c r="W1029" s="2168">
        <f t="shared" si="214"/>
        <v>522.32000000000005</v>
      </c>
      <c r="X1029" s="2110">
        <v>522.32000000000005</v>
      </c>
      <c r="Y1029" s="2086">
        <v>617039</v>
      </c>
      <c r="Z1029" s="2172">
        <v>42748</v>
      </c>
      <c r="AA1029" s="2173" t="s">
        <v>104</v>
      </c>
      <c r="AB1029" s="2173"/>
      <c r="AC1029" s="2168"/>
      <c r="AE1029" s="2174"/>
      <c r="AF1029" s="2073"/>
      <c r="AG1029" s="2073"/>
      <c r="AH1029" s="2090"/>
      <c r="AK1029" s="2092"/>
      <c r="AL1029" s="2092"/>
      <c r="AM1029" s="2168"/>
      <c r="AP1029" s="2073"/>
      <c r="AQ1029" s="2073"/>
      <c r="AR1029" s="2168"/>
      <c r="AU1029" s="2073"/>
      <c r="AV1029" s="2073"/>
      <c r="AW1029" s="2168"/>
      <c r="AZ1029" s="2073"/>
      <c r="BA1029" s="2073"/>
    </row>
    <row r="1030" spans="1:53" x14ac:dyDescent="0.2">
      <c r="A1030" s="2089" t="s">
        <v>2141</v>
      </c>
      <c r="C1030" s="1955" t="s">
        <v>2142</v>
      </c>
      <c r="D1030" s="1956" t="s">
        <v>1511</v>
      </c>
      <c r="E1030" s="1956">
        <v>0</v>
      </c>
      <c r="F1030" s="1956">
        <v>2</v>
      </c>
      <c r="G1030" s="1956">
        <v>0</v>
      </c>
      <c r="H1030" s="1956">
        <v>0</v>
      </c>
      <c r="I1030" s="2012">
        <v>1</v>
      </c>
      <c r="J1030" s="2012">
        <v>1</v>
      </c>
      <c r="L1030" s="1996">
        <v>0</v>
      </c>
      <c r="N1030" s="1996">
        <f>O1030+Q1030</f>
        <v>179</v>
      </c>
      <c r="O1030" s="1996">
        <v>125</v>
      </c>
      <c r="P1030" s="2076">
        <f>IF(N1030&lt;=0,"",O1030/N1030)</f>
        <v>0.6983240223463687</v>
      </c>
      <c r="Q1030" s="1996">
        <v>54</v>
      </c>
      <c r="R1030" s="2076">
        <f>IF(N1030&lt;=0,"",Q1030/N1030)</f>
        <v>0.3016759776536313</v>
      </c>
      <c r="S1030" s="2035">
        <f>Q1030/$S$1</f>
        <v>2.16</v>
      </c>
      <c r="U1030" s="1996">
        <f>((1-I1030)*O1030)+((1-J1030)*Q1030)</f>
        <v>0</v>
      </c>
      <c r="V1030" s="1996">
        <f>L1030-W1030</f>
        <v>0</v>
      </c>
      <c r="W1030" s="1996">
        <f t="shared" si="214"/>
        <v>0</v>
      </c>
      <c r="X1030" s="2000"/>
      <c r="Y1030" s="2013"/>
      <c r="Z1030" s="2002"/>
      <c r="AA1030" s="2069"/>
      <c r="AB1030" s="2069"/>
      <c r="AH1030" s="2090"/>
      <c r="AK1030" s="2092"/>
      <c r="AL1030" s="2092"/>
    </row>
    <row r="1031" spans="1:53" x14ac:dyDescent="0.2">
      <c r="A1031" s="2089">
        <v>2016721</v>
      </c>
      <c r="C1031" s="1955">
        <v>614317</v>
      </c>
      <c r="D1031" s="1956" t="s">
        <v>26</v>
      </c>
      <c r="E1031" s="1956">
        <v>1</v>
      </c>
      <c r="F1031" s="1956">
        <v>10</v>
      </c>
      <c r="G1031" s="1956">
        <v>7</v>
      </c>
      <c r="H1031" s="1956">
        <v>3</v>
      </c>
      <c r="I1031" s="2012">
        <v>1</v>
      </c>
      <c r="J1031" s="2012">
        <v>1</v>
      </c>
      <c r="L1031" s="1996">
        <v>2781.74</v>
      </c>
      <c r="N1031" s="1996">
        <f t="shared" si="215"/>
        <v>1982.34</v>
      </c>
      <c r="O1031" s="1996">
        <v>1485.29</v>
      </c>
      <c r="P1031" s="2076">
        <f t="shared" si="216"/>
        <v>0.7492609744039872</v>
      </c>
      <c r="Q1031" s="1996">
        <v>497.05</v>
      </c>
      <c r="R1031" s="2076">
        <f t="shared" si="217"/>
        <v>0.2507390255960128</v>
      </c>
      <c r="S1031" s="2035">
        <f t="shared" si="218"/>
        <v>19.882000000000001</v>
      </c>
      <c r="U1031" s="1996">
        <f t="shared" si="219"/>
        <v>0</v>
      </c>
      <c r="V1031" s="1996">
        <f t="shared" si="220"/>
        <v>0</v>
      </c>
      <c r="W1031" s="1996">
        <f t="shared" si="214"/>
        <v>2781.74</v>
      </c>
      <c r="X1031" s="2000">
        <v>2781.74</v>
      </c>
      <c r="Y1031" s="2013">
        <v>616636</v>
      </c>
      <c r="Z1031" s="2002">
        <v>42692</v>
      </c>
      <c r="AA1031" s="2069" t="s">
        <v>104</v>
      </c>
      <c r="AB1031" s="2069"/>
      <c r="AH1031" s="2090"/>
      <c r="AK1031" s="2092"/>
      <c r="AL1031" s="2092"/>
    </row>
    <row r="1032" spans="1:53" x14ac:dyDescent="0.2">
      <c r="A1032" s="2089">
        <v>2016723</v>
      </c>
      <c r="C1032" s="1955" t="s">
        <v>2146</v>
      </c>
      <c r="D1032" s="1956" t="s">
        <v>318</v>
      </c>
      <c r="E1032" s="1956">
        <v>1</v>
      </c>
      <c r="F1032" s="1956">
        <v>7</v>
      </c>
      <c r="G1032" s="1956">
        <v>6</v>
      </c>
      <c r="H1032" s="1956">
        <v>3</v>
      </c>
      <c r="I1032" s="2012">
        <v>1</v>
      </c>
      <c r="J1032" s="2012">
        <v>1</v>
      </c>
      <c r="L1032" s="1996">
        <v>3027.89</v>
      </c>
      <c r="N1032" s="1996">
        <f t="shared" si="215"/>
        <v>1990.47</v>
      </c>
      <c r="O1032" s="1996">
        <v>1481.13</v>
      </c>
      <c r="P1032" s="2076">
        <f t="shared" si="216"/>
        <v>0.74411068742558295</v>
      </c>
      <c r="Q1032" s="1996">
        <v>509.34</v>
      </c>
      <c r="R1032" s="2076">
        <f t="shared" si="217"/>
        <v>0.2558893125744171</v>
      </c>
      <c r="S1032" s="2035">
        <f t="shared" si="218"/>
        <v>20.3736</v>
      </c>
      <c r="U1032" s="1996">
        <f t="shared" si="219"/>
        <v>0</v>
      </c>
      <c r="V1032" s="1996">
        <f t="shared" si="220"/>
        <v>0</v>
      </c>
      <c r="W1032" s="1996">
        <f t="shared" si="214"/>
        <v>3027.89</v>
      </c>
      <c r="X1032" s="2000">
        <v>3027.89</v>
      </c>
      <c r="Y1032" s="2013">
        <v>617036</v>
      </c>
      <c r="Z1032" s="2002">
        <v>42748</v>
      </c>
      <c r="AA1032" s="2069" t="s">
        <v>104</v>
      </c>
      <c r="AB1032" s="2069"/>
      <c r="AH1032" s="2090"/>
      <c r="AK1032" s="2092"/>
      <c r="AL1032" s="2092"/>
    </row>
    <row r="1033" spans="1:53" x14ac:dyDescent="0.2">
      <c r="A1033" s="2089">
        <v>2016724</v>
      </c>
      <c r="B1033" s="2166"/>
      <c r="C1033" s="2166" t="s">
        <v>2161</v>
      </c>
      <c r="D1033" s="2091" t="s">
        <v>26</v>
      </c>
      <c r="E1033" s="2091">
        <v>0</v>
      </c>
      <c r="F1033" s="2091">
        <v>0</v>
      </c>
      <c r="G1033" s="2091">
        <v>0</v>
      </c>
      <c r="H1033" s="2091">
        <v>0</v>
      </c>
      <c r="I1033" s="2167">
        <v>1</v>
      </c>
      <c r="J1033" s="2167">
        <v>1</v>
      </c>
      <c r="K1033" s="2175"/>
      <c r="L1033" s="2168">
        <v>36.26</v>
      </c>
      <c r="M1033" s="2168"/>
      <c r="N1033" s="2168">
        <f t="shared" si="215"/>
        <v>10.63</v>
      </c>
      <c r="O1033" s="2168">
        <v>10.63</v>
      </c>
      <c r="P1033" s="2169">
        <f t="shared" si="216"/>
        <v>1</v>
      </c>
      <c r="Q1033" s="2168">
        <v>0</v>
      </c>
      <c r="R1033" s="2169">
        <f t="shared" si="217"/>
        <v>0</v>
      </c>
      <c r="S1033" s="2170">
        <f t="shared" si="218"/>
        <v>0</v>
      </c>
      <c r="T1033" s="2171"/>
      <c r="U1033" s="2168">
        <f t="shared" si="219"/>
        <v>0</v>
      </c>
      <c r="V1033" s="2168">
        <f t="shared" si="220"/>
        <v>0</v>
      </c>
      <c r="W1033" s="1996">
        <f t="shared" si="214"/>
        <v>36.26</v>
      </c>
      <c r="X1033" s="2000">
        <v>36.26</v>
      </c>
      <c r="Y1033" s="2013">
        <v>617061</v>
      </c>
      <c r="Z1033" s="2002">
        <v>42772</v>
      </c>
      <c r="AA1033" s="2069" t="s">
        <v>104</v>
      </c>
      <c r="AB1033" s="2069"/>
      <c r="AH1033" s="2090"/>
      <c r="AK1033" s="2092"/>
      <c r="AL1033" s="2092"/>
    </row>
    <row r="1034" spans="1:53" x14ac:dyDescent="0.2">
      <c r="A1034" s="2089">
        <v>2016725</v>
      </c>
      <c r="C1034" s="1955" t="s">
        <v>2166</v>
      </c>
      <c r="D1034" s="1956" t="s">
        <v>26</v>
      </c>
      <c r="E1034" s="1956">
        <v>8</v>
      </c>
      <c r="F1034" s="1956">
        <f>E1034*8</f>
        <v>64</v>
      </c>
      <c r="G1034" s="1956">
        <f>E1034*6</f>
        <v>48</v>
      </c>
      <c r="H1034" s="1956">
        <f>E1034*2</f>
        <v>16</v>
      </c>
      <c r="I1034" s="2012">
        <v>1</v>
      </c>
      <c r="J1034" s="2012">
        <v>1</v>
      </c>
      <c r="L1034" s="1996">
        <v>15093.3</v>
      </c>
      <c r="N1034" s="1996">
        <f t="shared" si="215"/>
        <v>10913.599999999999</v>
      </c>
      <c r="O1034" s="1996">
        <v>7880.48</v>
      </c>
      <c r="P1034" s="2076">
        <f t="shared" si="216"/>
        <v>0.7220788740653864</v>
      </c>
      <c r="Q1034" s="1996">
        <v>3033.12</v>
      </c>
      <c r="R1034" s="2076">
        <f t="shared" si="217"/>
        <v>0.27792112593461371</v>
      </c>
      <c r="S1034" s="2035">
        <f t="shared" si="218"/>
        <v>121.3248</v>
      </c>
      <c r="U1034" s="1996">
        <f t="shared" si="219"/>
        <v>0</v>
      </c>
      <c r="V1034" s="1996">
        <f t="shared" si="220"/>
        <v>0</v>
      </c>
      <c r="W1034" s="1996">
        <f t="shared" si="214"/>
        <v>15093.3</v>
      </c>
      <c r="X1034" s="2000">
        <v>15093.3</v>
      </c>
      <c r="Y1034" s="2013">
        <v>616656</v>
      </c>
      <c r="Z1034" s="2002">
        <v>42702</v>
      </c>
      <c r="AA1034" s="2069" t="s">
        <v>104</v>
      </c>
      <c r="AB1034" s="2069"/>
      <c r="AH1034" s="2090"/>
      <c r="AK1034" s="2092"/>
      <c r="AL1034" s="2092"/>
    </row>
    <row r="1035" spans="1:53" x14ac:dyDescent="0.2">
      <c r="A1035" s="2089" t="s">
        <v>2190</v>
      </c>
      <c r="C1035" s="1955">
        <v>596717</v>
      </c>
      <c r="D1035" s="1956" t="s">
        <v>26</v>
      </c>
      <c r="E1035" s="1956">
        <v>1</v>
      </c>
      <c r="F1035" s="1956">
        <v>8</v>
      </c>
      <c r="G1035" s="1956">
        <v>5</v>
      </c>
      <c r="H1035" s="1956">
        <v>2</v>
      </c>
      <c r="I1035" s="2012">
        <v>1</v>
      </c>
      <c r="J1035" s="2012">
        <v>1</v>
      </c>
      <c r="L1035" s="1996">
        <v>5474.94</v>
      </c>
      <c r="N1035" s="1996">
        <f t="shared" si="215"/>
        <v>3698.3900000000003</v>
      </c>
      <c r="O1035" s="1996">
        <v>3065.86</v>
      </c>
      <c r="P1035" s="2076">
        <f t="shared" si="216"/>
        <v>0.82897152544755959</v>
      </c>
      <c r="Q1035" s="1996">
        <v>632.53</v>
      </c>
      <c r="R1035" s="2076">
        <f t="shared" si="217"/>
        <v>0.17102847455244036</v>
      </c>
      <c r="S1035" s="2035">
        <f t="shared" si="218"/>
        <v>25.301199999999998</v>
      </c>
      <c r="U1035" s="1996">
        <f t="shared" si="219"/>
        <v>0</v>
      </c>
      <c r="V1035" s="1996">
        <f t="shared" si="220"/>
        <v>0</v>
      </c>
      <c r="W1035" s="1996">
        <f t="shared" si="214"/>
        <v>5474.94</v>
      </c>
      <c r="X1035" s="2000">
        <v>5474.94</v>
      </c>
      <c r="Y1035" s="2013">
        <v>616657</v>
      </c>
      <c r="Z1035" s="2002">
        <v>42702</v>
      </c>
      <c r="AA1035" s="2069" t="s">
        <v>104</v>
      </c>
      <c r="AB1035" s="2069"/>
      <c r="AH1035" s="2090"/>
      <c r="AK1035" s="2092"/>
      <c r="AL1035" s="2092"/>
    </row>
    <row r="1036" spans="1:53" x14ac:dyDescent="0.2">
      <c r="A1036" s="2089">
        <v>2016727</v>
      </c>
      <c r="C1036" s="1955">
        <v>624317</v>
      </c>
      <c r="D1036" s="1956" t="s">
        <v>26</v>
      </c>
      <c r="E1036" s="1956">
        <v>1</v>
      </c>
      <c r="F1036" s="1956">
        <v>8</v>
      </c>
      <c r="G1036" s="1956">
        <v>5</v>
      </c>
      <c r="H1036" s="1956">
        <v>3</v>
      </c>
      <c r="I1036" s="2012">
        <v>1</v>
      </c>
      <c r="J1036" s="2012">
        <v>1</v>
      </c>
      <c r="L1036" s="1996">
        <v>2553.7399999999998</v>
      </c>
      <c r="N1036" s="1996">
        <f t="shared" si="215"/>
        <v>1861.84</v>
      </c>
      <c r="O1036" s="1996">
        <v>1400.25</v>
      </c>
      <c r="P1036" s="2076">
        <f t="shared" si="216"/>
        <v>0.75207858892278612</v>
      </c>
      <c r="Q1036" s="1996">
        <v>461.59</v>
      </c>
      <c r="R1036" s="2076">
        <f t="shared" si="217"/>
        <v>0.24792141107721394</v>
      </c>
      <c r="S1036" s="2035">
        <f t="shared" si="218"/>
        <v>18.4636</v>
      </c>
      <c r="U1036" s="1996">
        <f t="shared" si="219"/>
        <v>0</v>
      </c>
      <c r="V1036" s="1996">
        <f t="shared" si="220"/>
        <v>0</v>
      </c>
      <c r="W1036" s="1996">
        <f t="shared" si="214"/>
        <v>2553.7399999999998</v>
      </c>
      <c r="X1036" s="2000">
        <v>2553.7399999999998</v>
      </c>
      <c r="Y1036" s="2013">
        <v>616658</v>
      </c>
      <c r="Z1036" s="2002">
        <v>42702</v>
      </c>
      <c r="AA1036" s="2069" t="s">
        <v>104</v>
      </c>
      <c r="AB1036" s="2069"/>
      <c r="AH1036" s="2090"/>
      <c r="AK1036" s="2092"/>
      <c r="AL1036" s="2092"/>
    </row>
    <row r="1037" spans="1:53" x14ac:dyDescent="0.2">
      <c r="A1037" s="2089" t="s">
        <v>2191</v>
      </c>
      <c r="C1037" s="1955">
        <v>596817</v>
      </c>
      <c r="D1037" s="1956" t="s">
        <v>26</v>
      </c>
      <c r="E1037" s="1956">
        <v>1</v>
      </c>
      <c r="F1037" s="1956">
        <v>8</v>
      </c>
      <c r="G1037" s="1956">
        <v>5</v>
      </c>
      <c r="H1037" s="1956">
        <v>2</v>
      </c>
      <c r="I1037" s="2012">
        <v>1</v>
      </c>
      <c r="J1037" s="2012">
        <v>1</v>
      </c>
      <c r="L1037" s="1996">
        <v>5474.94</v>
      </c>
      <c r="N1037" s="1996">
        <f>O1037+Q1037</f>
        <v>3698.3900000000003</v>
      </c>
      <c r="O1037" s="1996">
        <v>3065.86</v>
      </c>
      <c r="P1037" s="2076">
        <f>IF(N1037&lt;=0,"",O1037/N1037)</f>
        <v>0.82897152544755959</v>
      </c>
      <c r="Q1037" s="1996">
        <v>632.53</v>
      </c>
      <c r="R1037" s="2076">
        <f>IF(N1037&lt;=0,"",Q1037/N1037)</f>
        <v>0.17102847455244036</v>
      </c>
      <c r="S1037" s="2035">
        <f>Q1037/$S$1</f>
        <v>25.301199999999998</v>
      </c>
      <c r="U1037" s="1996">
        <f t="shared" si="219"/>
        <v>0</v>
      </c>
      <c r="V1037" s="1996">
        <f t="shared" si="220"/>
        <v>0</v>
      </c>
      <c r="W1037" s="1996">
        <f t="shared" si="214"/>
        <v>5474.94</v>
      </c>
      <c r="X1037" s="2000">
        <v>5474.94</v>
      </c>
      <c r="Y1037" s="2013">
        <v>616659</v>
      </c>
      <c r="Z1037" s="2002">
        <v>42702</v>
      </c>
      <c r="AA1037" s="2069" t="s">
        <v>104</v>
      </c>
      <c r="AB1037" s="2069"/>
      <c r="AH1037" s="2090"/>
      <c r="AK1037" s="2092"/>
      <c r="AL1037" s="2092"/>
    </row>
    <row r="1038" spans="1:53" x14ac:dyDescent="0.2">
      <c r="A1038" s="2089" t="s">
        <v>2192</v>
      </c>
      <c r="C1038" s="1955" t="s">
        <v>2180</v>
      </c>
      <c r="D1038" s="1956" t="s">
        <v>26</v>
      </c>
      <c r="E1038" s="1956">
        <v>1</v>
      </c>
      <c r="F1038" s="1956">
        <v>11</v>
      </c>
      <c r="G1038" s="1956">
        <v>4</v>
      </c>
      <c r="H1038" s="1956">
        <v>12</v>
      </c>
      <c r="I1038" s="2012">
        <v>1</v>
      </c>
      <c r="J1038" s="2012">
        <v>1</v>
      </c>
      <c r="L1038" s="1996">
        <v>10716.14</v>
      </c>
      <c r="N1038" s="1996">
        <f t="shared" si="215"/>
        <v>6579.51</v>
      </c>
      <c r="O1038" s="1996">
        <v>5323.12</v>
      </c>
      <c r="P1038" s="2076">
        <f t="shared" si="216"/>
        <v>0.80904505046728403</v>
      </c>
      <c r="Q1038" s="1996">
        <v>1256.3900000000001</v>
      </c>
      <c r="R1038" s="2076">
        <f t="shared" si="217"/>
        <v>0.19095494953271597</v>
      </c>
      <c r="S1038" s="2035">
        <f t="shared" si="218"/>
        <v>50.255600000000001</v>
      </c>
      <c r="U1038" s="1996">
        <f t="shared" si="219"/>
        <v>0</v>
      </c>
      <c r="V1038" s="1996">
        <f t="shared" si="220"/>
        <v>0</v>
      </c>
      <c r="W1038" s="1996">
        <f t="shared" si="214"/>
        <v>10716.14</v>
      </c>
      <c r="X1038" s="2000">
        <v>10716.14</v>
      </c>
      <c r="Y1038" s="2013">
        <v>616660</v>
      </c>
      <c r="Z1038" s="2002">
        <v>42702</v>
      </c>
      <c r="AA1038" s="2069" t="s">
        <v>104</v>
      </c>
      <c r="AB1038" s="2069"/>
      <c r="AH1038" s="2090"/>
      <c r="AK1038" s="2092"/>
      <c r="AL1038" s="2092"/>
    </row>
    <row r="1039" spans="1:53" x14ac:dyDescent="0.2">
      <c r="A1039" s="2089">
        <v>2016730</v>
      </c>
      <c r="C1039" s="1955" t="s">
        <v>2182</v>
      </c>
      <c r="D1039" s="1956" t="s">
        <v>1364</v>
      </c>
      <c r="E1039" s="1956">
        <v>1</v>
      </c>
      <c r="F1039" s="1956">
        <v>0</v>
      </c>
      <c r="G1039" s="1956">
        <v>0</v>
      </c>
      <c r="H1039" s="1956">
        <v>0</v>
      </c>
      <c r="I1039" s="2012">
        <v>1</v>
      </c>
      <c r="J1039" s="2012">
        <v>1</v>
      </c>
      <c r="L1039" s="1996">
        <v>350</v>
      </c>
      <c r="N1039" s="1996">
        <f t="shared" si="215"/>
        <v>0</v>
      </c>
      <c r="O1039" s="1996">
        <v>0</v>
      </c>
      <c r="P1039" s="2076" t="str">
        <f t="shared" si="216"/>
        <v/>
      </c>
      <c r="Q1039" s="1996">
        <v>0</v>
      </c>
      <c r="R1039" s="2076" t="str">
        <f t="shared" si="217"/>
        <v/>
      </c>
      <c r="S1039" s="2035">
        <f t="shared" si="218"/>
        <v>0</v>
      </c>
      <c r="U1039" s="1996">
        <f t="shared" si="219"/>
        <v>0</v>
      </c>
      <c r="V1039" s="1996">
        <f t="shared" si="220"/>
        <v>0</v>
      </c>
      <c r="W1039" s="1996">
        <f t="shared" si="214"/>
        <v>350</v>
      </c>
      <c r="X1039" s="2000">
        <v>350</v>
      </c>
      <c r="Y1039" s="2013">
        <v>616670</v>
      </c>
      <c r="Z1039" s="2002">
        <v>42702</v>
      </c>
      <c r="AA1039" s="2069" t="s">
        <v>104</v>
      </c>
      <c r="AB1039" s="2069"/>
      <c r="AH1039" s="2090"/>
      <c r="AK1039" s="2092"/>
      <c r="AL1039" s="2092"/>
    </row>
    <row r="1040" spans="1:53" x14ac:dyDescent="0.2">
      <c r="A1040" s="2089">
        <v>2016731</v>
      </c>
      <c r="B1040" s="2166"/>
      <c r="C1040" s="2166" t="s">
        <v>2169</v>
      </c>
      <c r="D1040" s="2091" t="s">
        <v>1976</v>
      </c>
      <c r="E1040" s="2091">
        <v>1</v>
      </c>
      <c r="F1040" s="2091">
        <v>10</v>
      </c>
      <c r="G1040" s="2091">
        <v>7</v>
      </c>
      <c r="H1040" s="2091">
        <v>4</v>
      </c>
      <c r="I1040" s="2167">
        <v>1</v>
      </c>
      <c r="J1040" s="2167">
        <v>1</v>
      </c>
      <c r="K1040" s="2175"/>
      <c r="L1040" s="2168">
        <v>3875.77</v>
      </c>
      <c r="M1040" s="2168"/>
      <c r="N1040" s="2168">
        <f t="shared" si="215"/>
        <v>2476.84</v>
      </c>
      <c r="O1040" s="2168">
        <v>1808.02</v>
      </c>
      <c r="P1040" s="2169">
        <f t="shared" si="216"/>
        <v>0.72997044621372387</v>
      </c>
      <c r="Q1040" s="2168">
        <v>668.82</v>
      </c>
      <c r="R1040" s="2169">
        <f t="shared" si="217"/>
        <v>0.27002955378627608</v>
      </c>
      <c r="S1040" s="2170">
        <f t="shared" si="218"/>
        <v>26.752800000000001</v>
      </c>
      <c r="T1040" s="2171"/>
      <c r="U1040" s="2168">
        <f t="shared" si="219"/>
        <v>0</v>
      </c>
      <c r="V1040" s="2168">
        <f t="shared" si="220"/>
        <v>0</v>
      </c>
      <c r="W1040" s="1996">
        <f t="shared" si="214"/>
        <v>3875.77</v>
      </c>
      <c r="X1040" s="2000">
        <v>3875.77</v>
      </c>
      <c r="Y1040" s="2013">
        <v>617093</v>
      </c>
      <c r="Z1040" s="2002">
        <v>42772</v>
      </c>
      <c r="AA1040" s="2069" t="s">
        <v>104</v>
      </c>
      <c r="AB1040" s="2069"/>
      <c r="AH1040" s="2090"/>
      <c r="AK1040" s="2092"/>
      <c r="AL1040" s="2092"/>
    </row>
    <row r="1041" spans="1:53" x14ac:dyDescent="0.2">
      <c r="A1041" s="2089">
        <v>2016732</v>
      </c>
      <c r="C1041" s="1955">
        <v>600517</v>
      </c>
      <c r="D1041" s="1956" t="s">
        <v>26</v>
      </c>
      <c r="E1041" s="1956">
        <v>1</v>
      </c>
      <c r="F1041" s="1956">
        <v>6</v>
      </c>
      <c r="G1041" s="1956">
        <v>4</v>
      </c>
      <c r="H1041" s="1956">
        <v>2</v>
      </c>
      <c r="I1041" s="2012">
        <v>1</v>
      </c>
      <c r="J1041" s="2012">
        <v>1</v>
      </c>
      <c r="L1041" s="1996">
        <v>1986.91</v>
      </c>
      <c r="N1041" s="1996">
        <f t="shared" si="215"/>
        <v>1172.55</v>
      </c>
      <c r="O1041" s="1996">
        <v>899.18</v>
      </c>
      <c r="P1041" s="2076">
        <f t="shared" si="216"/>
        <v>0.76685855613833098</v>
      </c>
      <c r="Q1041" s="1996">
        <v>273.37</v>
      </c>
      <c r="R1041" s="2076">
        <f t="shared" si="217"/>
        <v>0.23314144386166902</v>
      </c>
      <c r="S1041" s="2035">
        <f t="shared" si="218"/>
        <v>10.934800000000001</v>
      </c>
      <c r="U1041" s="1996">
        <f t="shared" si="219"/>
        <v>0</v>
      </c>
      <c r="V1041" s="1996">
        <f t="shared" si="220"/>
        <v>0</v>
      </c>
      <c r="W1041" s="1996">
        <f t="shared" si="214"/>
        <v>1986.91</v>
      </c>
      <c r="X1041" s="2000">
        <v>1986.91</v>
      </c>
      <c r="Y1041" s="2013">
        <v>616661</v>
      </c>
      <c r="Z1041" s="2002">
        <v>42702</v>
      </c>
      <c r="AA1041" s="2069" t="s">
        <v>104</v>
      </c>
      <c r="AB1041" s="2086"/>
      <c r="AC1041" s="1956"/>
      <c r="AE1041" s="1956"/>
      <c r="AF1041" s="1956"/>
      <c r="AG1041" s="1956"/>
      <c r="AH1041" s="1956"/>
      <c r="AI1041" s="1956"/>
      <c r="AJ1041" s="1956"/>
      <c r="AK1041" s="1956"/>
      <c r="AL1041" s="1956"/>
      <c r="AM1041" s="1956"/>
      <c r="AP1041" s="1956"/>
      <c r="AQ1041" s="1956"/>
      <c r="AR1041" s="1956"/>
      <c r="AS1041" s="1956"/>
      <c r="AT1041" s="1956"/>
      <c r="AU1041" s="1956"/>
      <c r="AV1041" s="1956"/>
      <c r="AW1041" s="1956"/>
      <c r="AZ1041" s="1956"/>
      <c r="BA1041" s="1956"/>
    </row>
    <row r="1042" spans="1:53" x14ac:dyDescent="0.2">
      <c r="A1042" s="2089">
        <v>2016733</v>
      </c>
      <c r="C1042" s="1955">
        <v>615017</v>
      </c>
      <c r="D1042" s="1956" t="s">
        <v>26</v>
      </c>
      <c r="E1042" s="1956">
        <v>1</v>
      </c>
      <c r="F1042" s="1956">
        <v>7</v>
      </c>
      <c r="G1042" s="1956">
        <v>6</v>
      </c>
      <c r="H1042" s="1956">
        <v>2</v>
      </c>
      <c r="I1042" s="2012">
        <v>1</v>
      </c>
      <c r="J1042" s="2012">
        <v>1</v>
      </c>
      <c r="L1042" s="1996">
        <v>1800.33</v>
      </c>
      <c r="N1042" s="1996">
        <f t="shared" si="215"/>
        <v>1274.72</v>
      </c>
      <c r="O1042" s="1996">
        <v>930.35</v>
      </c>
      <c r="P1042" s="2076">
        <f t="shared" si="216"/>
        <v>0.72984655453746705</v>
      </c>
      <c r="Q1042" s="1996">
        <v>344.37</v>
      </c>
      <c r="R1042" s="2076">
        <f t="shared" si="217"/>
        <v>0.27015344546253295</v>
      </c>
      <c r="S1042" s="2035">
        <f t="shared" si="218"/>
        <v>13.774800000000001</v>
      </c>
      <c r="U1042" s="1996">
        <f t="shared" si="219"/>
        <v>0</v>
      </c>
      <c r="V1042" s="1996">
        <f t="shared" si="220"/>
        <v>0</v>
      </c>
      <c r="W1042" s="1996">
        <f t="shared" si="214"/>
        <v>1800.33</v>
      </c>
      <c r="X1042" s="2000">
        <v>1800.33</v>
      </c>
      <c r="Y1042" s="2013">
        <v>616662</v>
      </c>
      <c r="Z1042" s="2002">
        <v>42702</v>
      </c>
      <c r="AA1042" s="2069" t="s">
        <v>104</v>
      </c>
      <c r="AB1042" s="2086"/>
      <c r="AC1042" s="1956"/>
      <c r="AE1042" s="1956"/>
      <c r="AF1042" s="1956"/>
      <c r="AG1042" s="1956"/>
      <c r="AH1042" s="1956"/>
      <c r="AI1042" s="1956"/>
      <c r="AJ1042" s="1956"/>
      <c r="AK1042" s="1956"/>
      <c r="AL1042" s="1956"/>
      <c r="AM1042" s="1956"/>
      <c r="AP1042" s="1956"/>
      <c r="AQ1042" s="1956"/>
      <c r="AR1042" s="1956"/>
      <c r="AS1042" s="1956"/>
      <c r="AT1042" s="1956"/>
      <c r="AU1042" s="1956"/>
      <c r="AV1042" s="1956"/>
      <c r="AW1042" s="1956"/>
      <c r="AZ1042" s="1956"/>
      <c r="BA1042" s="1956"/>
    </row>
    <row r="1043" spans="1:53" x14ac:dyDescent="0.2">
      <c r="A1043" s="2089" t="s">
        <v>2188</v>
      </c>
      <c r="C1043" s="1955" t="s">
        <v>2187</v>
      </c>
      <c r="D1043" s="1956" t="s">
        <v>308</v>
      </c>
      <c r="E1043" s="1956">
        <v>0</v>
      </c>
      <c r="F1043" s="1956">
        <v>2</v>
      </c>
      <c r="G1043" s="1956">
        <v>4</v>
      </c>
      <c r="H1043" s="1956">
        <v>0</v>
      </c>
      <c r="I1043" s="2012">
        <v>1</v>
      </c>
      <c r="J1043" s="2012">
        <v>1</v>
      </c>
      <c r="L1043" s="1996">
        <v>662</v>
      </c>
      <c r="N1043" s="1996">
        <f t="shared" si="215"/>
        <v>579.69000000000005</v>
      </c>
      <c r="O1043" s="1996">
        <v>376.6</v>
      </c>
      <c r="P1043" s="2076">
        <f t="shared" si="216"/>
        <v>0.6496575756007521</v>
      </c>
      <c r="Q1043" s="1996">
        <v>203.09</v>
      </c>
      <c r="R1043" s="2076">
        <f t="shared" si="217"/>
        <v>0.35034242439924784</v>
      </c>
      <c r="S1043" s="2035">
        <f t="shared" si="218"/>
        <v>8.1235999999999997</v>
      </c>
      <c r="U1043" s="1996">
        <f t="shared" si="219"/>
        <v>0</v>
      </c>
      <c r="V1043" s="1996">
        <f t="shared" si="220"/>
        <v>0</v>
      </c>
      <c r="W1043" s="1996">
        <f t="shared" si="214"/>
        <v>662</v>
      </c>
      <c r="X1043" s="2000">
        <v>662</v>
      </c>
      <c r="Y1043" s="2013">
        <v>616724</v>
      </c>
      <c r="Z1043" s="2002">
        <v>42711</v>
      </c>
      <c r="AA1043" s="2069" t="s">
        <v>104</v>
      </c>
      <c r="AB1043" s="2086"/>
      <c r="AC1043" s="1956"/>
      <c r="AE1043" s="1956"/>
      <c r="AF1043" s="1956"/>
      <c r="AG1043" s="1956"/>
      <c r="AH1043" s="1956"/>
      <c r="AI1043" s="1956"/>
      <c r="AJ1043" s="1956"/>
      <c r="AK1043" s="1956"/>
      <c r="AL1043" s="1956"/>
      <c r="AM1043" s="1956"/>
      <c r="AP1043" s="1956"/>
      <c r="AQ1043" s="1956"/>
      <c r="AR1043" s="1956"/>
      <c r="AS1043" s="1956"/>
      <c r="AT1043" s="1956"/>
      <c r="AU1043" s="1956"/>
      <c r="AV1043" s="1956"/>
      <c r="AW1043" s="1956"/>
      <c r="AZ1043" s="1956"/>
      <c r="BA1043" s="1956"/>
    </row>
    <row r="1044" spans="1:53" x14ac:dyDescent="0.2">
      <c r="A1044" s="2089">
        <v>2016735</v>
      </c>
      <c r="C1044" s="1955" t="s">
        <v>2196</v>
      </c>
      <c r="D1044" s="1956" t="s">
        <v>26</v>
      </c>
      <c r="E1044" s="1956">
        <v>2</v>
      </c>
      <c r="F1044" s="1956">
        <v>18</v>
      </c>
      <c r="G1044" s="1956">
        <v>10</v>
      </c>
      <c r="H1044" s="1956">
        <v>4</v>
      </c>
      <c r="I1044" s="2012">
        <v>1</v>
      </c>
      <c r="J1044" s="2012">
        <v>1</v>
      </c>
      <c r="L1044" s="1996">
        <v>5222.05</v>
      </c>
      <c r="N1044" s="1996">
        <f t="shared" si="215"/>
        <v>3469.7200000000003</v>
      </c>
      <c r="O1044" s="1996">
        <v>2733.44</v>
      </c>
      <c r="P1044" s="2076">
        <f t="shared" si="216"/>
        <v>0.78779843906712932</v>
      </c>
      <c r="Q1044" s="1996">
        <v>736.28</v>
      </c>
      <c r="R1044" s="2076">
        <f t="shared" si="217"/>
        <v>0.21220156093287065</v>
      </c>
      <c r="S1044" s="2035">
        <f t="shared" si="218"/>
        <v>29.4512</v>
      </c>
      <c r="U1044" s="1996">
        <f t="shared" si="219"/>
        <v>0</v>
      </c>
      <c r="V1044" s="1996">
        <f t="shared" si="220"/>
        <v>0</v>
      </c>
      <c r="W1044" s="1996">
        <f t="shared" si="214"/>
        <v>5222.05</v>
      </c>
      <c r="X1044" s="2000">
        <v>5222.05</v>
      </c>
      <c r="Y1044" s="2013">
        <v>616663</v>
      </c>
      <c r="Z1044" s="2002">
        <v>42702</v>
      </c>
      <c r="AA1044" s="2069" t="s">
        <v>104</v>
      </c>
      <c r="AB1044" s="2086"/>
      <c r="AC1044" s="1956"/>
      <c r="AE1044" s="1956"/>
      <c r="AF1044" s="1956"/>
      <c r="AG1044" s="1956"/>
      <c r="AH1044" s="1956"/>
      <c r="AI1044" s="1956"/>
      <c r="AJ1044" s="1956"/>
      <c r="AK1044" s="1956"/>
      <c r="AL1044" s="1956"/>
      <c r="AM1044" s="1956"/>
      <c r="AP1044" s="1956"/>
      <c r="AQ1044" s="1956"/>
      <c r="AR1044" s="1956"/>
      <c r="AS1044" s="1956"/>
      <c r="AT1044" s="1956"/>
      <c r="AU1044" s="1956"/>
      <c r="AV1044" s="1956"/>
      <c r="AW1044" s="1956"/>
      <c r="AZ1044" s="1956"/>
      <c r="BA1044" s="1956"/>
    </row>
    <row r="1045" spans="1:53" x14ac:dyDescent="0.2">
      <c r="A1045" s="2089">
        <v>2016736</v>
      </c>
      <c r="C1045" s="1955">
        <v>601517</v>
      </c>
      <c r="D1045" s="1956" t="s">
        <v>26</v>
      </c>
      <c r="E1045" s="1956">
        <v>1</v>
      </c>
      <c r="F1045" s="1956">
        <v>9</v>
      </c>
      <c r="G1045" s="1956">
        <v>5</v>
      </c>
      <c r="H1045" s="1956">
        <v>3</v>
      </c>
      <c r="I1045" s="2012">
        <v>1</v>
      </c>
      <c r="J1045" s="2012">
        <v>1</v>
      </c>
      <c r="L1045" s="1996">
        <v>2760.07</v>
      </c>
      <c r="N1045" s="1996">
        <f t="shared" si="215"/>
        <v>1835.94</v>
      </c>
      <c r="O1045" s="1996">
        <v>1356.51</v>
      </c>
      <c r="P1045" s="2076">
        <f t="shared" si="216"/>
        <v>0.73886401516389422</v>
      </c>
      <c r="Q1045" s="1996">
        <v>479.43</v>
      </c>
      <c r="R1045" s="2076">
        <f t="shared" si="217"/>
        <v>0.26113598483610573</v>
      </c>
      <c r="S1045" s="2035">
        <f t="shared" si="218"/>
        <v>19.177199999999999</v>
      </c>
      <c r="U1045" s="1996">
        <f t="shared" si="219"/>
        <v>0</v>
      </c>
      <c r="V1045" s="1996">
        <f t="shared" si="220"/>
        <v>0</v>
      </c>
      <c r="W1045" s="1996">
        <f t="shared" si="214"/>
        <v>2760.07</v>
      </c>
      <c r="X1045" s="2000">
        <v>2760.07</v>
      </c>
      <c r="Y1045" s="2013">
        <v>616664</v>
      </c>
      <c r="Z1045" s="2002">
        <v>42702</v>
      </c>
      <c r="AA1045" s="2069" t="s">
        <v>104</v>
      </c>
      <c r="AB1045" s="2086"/>
      <c r="AC1045" s="1956"/>
      <c r="AE1045" s="1956"/>
      <c r="AF1045" s="1956"/>
      <c r="AG1045" s="1956"/>
      <c r="AH1045" s="1956"/>
      <c r="AI1045" s="1956"/>
      <c r="AJ1045" s="1956"/>
      <c r="AK1045" s="1956"/>
      <c r="AL1045" s="1956"/>
      <c r="AM1045" s="1956"/>
      <c r="AP1045" s="1956"/>
      <c r="AQ1045" s="1956"/>
      <c r="AR1045" s="1956"/>
      <c r="AS1045" s="1956"/>
      <c r="AT1045" s="1956"/>
      <c r="AU1045" s="1956"/>
      <c r="AV1045" s="1956"/>
      <c r="AW1045" s="1956"/>
      <c r="AZ1045" s="1956"/>
      <c r="BA1045" s="1956"/>
    </row>
    <row r="1046" spans="1:53" x14ac:dyDescent="0.2">
      <c r="A1046" s="2089">
        <v>2016737</v>
      </c>
      <c r="C1046" s="1955" t="s">
        <v>2197</v>
      </c>
      <c r="D1046" s="1956" t="s">
        <v>234</v>
      </c>
      <c r="E1046" s="1956">
        <v>1</v>
      </c>
      <c r="F1046" s="1956">
        <v>14</v>
      </c>
      <c r="G1046" s="1956">
        <v>8</v>
      </c>
      <c r="H1046" s="1956">
        <v>5</v>
      </c>
      <c r="I1046" s="2012">
        <v>1</v>
      </c>
      <c r="J1046" s="2012">
        <v>1</v>
      </c>
      <c r="L1046" s="1996">
        <v>6087.47</v>
      </c>
      <c r="N1046" s="1996">
        <f t="shared" si="215"/>
        <v>4038.6</v>
      </c>
      <c r="O1046" s="1996">
        <v>3085</v>
      </c>
      <c r="P1046" s="2076">
        <f t="shared" si="216"/>
        <v>0.76387857178230079</v>
      </c>
      <c r="Q1046" s="1996">
        <v>953.6</v>
      </c>
      <c r="R1046" s="2076">
        <f t="shared" si="217"/>
        <v>0.23612142821769921</v>
      </c>
      <c r="S1046" s="2035">
        <f t="shared" si="218"/>
        <v>38.143999999999998</v>
      </c>
      <c r="U1046" s="1996">
        <f t="shared" si="219"/>
        <v>0</v>
      </c>
      <c r="V1046" s="1996">
        <f t="shared" si="220"/>
        <v>0</v>
      </c>
      <c r="W1046" s="1996">
        <f t="shared" si="214"/>
        <v>6087.47</v>
      </c>
      <c r="X1046" s="2000">
        <v>6087.47</v>
      </c>
      <c r="Y1046" s="2013">
        <v>616749</v>
      </c>
      <c r="Z1046" s="2002">
        <v>42720</v>
      </c>
      <c r="AA1046" s="2069" t="s">
        <v>104</v>
      </c>
      <c r="AB1046" s="2086"/>
      <c r="AC1046" s="1956"/>
      <c r="AE1046" s="1956"/>
      <c r="AF1046" s="1956"/>
      <c r="AG1046" s="1956"/>
      <c r="AH1046" s="1956"/>
      <c r="AI1046" s="1956"/>
      <c r="AJ1046" s="1956"/>
      <c r="AK1046" s="1956"/>
      <c r="AL1046" s="1956"/>
      <c r="AM1046" s="1956"/>
      <c r="AP1046" s="1956"/>
      <c r="AQ1046" s="1956"/>
      <c r="AR1046" s="1956"/>
      <c r="AS1046" s="1956"/>
      <c r="AT1046" s="1956"/>
      <c r="AU1046" s="1956"/>
      <c r="AV1046" s="1956"/>
      <c r="AW1046" s="1956"/>
      <c r="AZ1046" s="1956"/>
      <c r="BA1046" s="1956"/>
    </row>
    <row r="1047" spans="1:53" x14ac:dyDescent="0.2">
      <c r="A1047" s="2089">
        <v>2016738</v>
      </c>
      <c r="C1047" s="1955" t="s">
        <v>2205</v>
      </c>
      <c r="D1047" s="1956" t="s">
        <v>26</v>
      </c>
      <c r="E1047" s="1956">
        <v>0</v>
      </c>
      <c r="F1047" s="1956">
        <v>0</v>
      </c>
      <c r="G1047" s="1956">
        <v>0</v>
      </c>
      <c r="H1047" s="1956">
        <v>0</v>
      </c>
      <c r="I1047" s="2012">
        <v>1</v>
      </c>
      <c r="J1047" s="2012">
        <v>1</v>
      </c>
      <c r="L1047" s="1996">
        <v>39</v>
      </c>
      <c r="N1047" s="1996">
        <f t="shared" si="215"/>
        <v>20</v>
      </c>
      <c r="O1047" s="1996">
        <v>7.5</v>
      </c>
      <c r="P1047" s="2076">
        <f t="shared" si="216"/>
        <v>0.375</v>
      </c>
      <c r="Q1047" s="1996">
        <v>12.5</v>
      </c>
      <c r="R1047" s="2076">
        <f t="shared" si="217"/>
        <v>0.625</v>
      </c>
      <c r="S1047" s="2035">
        <f t="shared" si="218"/>
        <v>0.5</v>
      </c>
      <c r="U1047" s="1996">
        <f t="shared" si="219"/>
        <v>0</v>
      </c>
      <c r="V1047" s="1996">
        <f t="shared" si="220"/>
        <v>0</v>
      </c>
      <c r="W1047" s="1996">
        <f t="shared" si="214"/>
        <v>39</v>
      </c>
      <c r="X1047" s="2000">
        <v>39</v>
      </c>
      <c r="Y1047" s="2013">
        <v>617001</v>
      </c>
      <c r="Z1047" s="2002">
        <v>42748</v>
      </c>
      <c r="AA1047" s="2069" t="s">
        <v>104</v>
      </c>
      <c r="AB1047" s="2086"/>
      <c r="AC1047" s="1956"/>
      <c r="AE1047" s="1956"/>
      <c r="AF1047" s="1956"/>
      <c r="AG1047" s="1956"/>
      <c r="AH1047" s="1956"/>
      <c r="AI1047" s="1956"/>
      <c r="AJ1047" s="1956"/>
      <c r="AK1047" s="1956"/>
      <c r="AL1047" s="1956"/>
      <c r="AM1047" s="1956"/>
      <c r="AP1047" s="1956"/>
      <c r="AQ1047" s="1956"/>
      <c r="AR1047" s="1956"/>
      <c r="AS1047" s="1956"/>
      <c r="AT1047" s="1956"/>
      <c r="AU1047" s="1956"/>
      <c r="AV1047" s="1956"/>
      <c r="AW1047" s="1956"/>
      <c r="AZ1047" s="1956"/>
      <c r="BA1047" s="1956"/>
    </row>
    <row r="1048" spans="1:53" x14ac:dyDescent="0.2">
      <c r="A1048" s="2089">
        <v>2016739</v>
      </c>
      <c r="C1048" s="1955" t="s">
        <v>2204</v>
      </c>
      <c r="D1048" s="1956" t="s">
        <v>26</v>
      </c>
      <c r="E1048" s="1956">
        <v>0</v>
      </c>
      <c r="F1048" s="1956">
        <v>0</v>
      </c>
      <c r="G1048" s="1956">
        <v>0</v>
      </c>
      <c r="H1048" s="1956">
        <v>0</v>
      </c>
      <c r="I1048" s="2012">
        <v>1</v>
      </c>
      <c r="J1048" s="2012">
        <v>1</v>
      </c>
      <c r="L1048" s="1996">
        <v>119.8</v>
      </c>
      <c r="N1048" s="1996">
        <f t="shared" ref="N1048:N1075" si="221">O1048+Q1048</f>
        <v>52.4</v>
      </c>
      <c r="O1048" s="1996">
        <v>52.4</v>
      </c>
      <c r="P1048" s="2076">
        <f t="shared" ref="P1048:P1075" si="222">IF(N1048&lt;=0,"",O1048/N1048)</f>
        <v>1</v>
      </c>
      <c r="Q1048" s="1996">
        <v>0</v>
      </c>
      <c r="R1048" s="2076">
        <f t="shared" ref="R1048:R1075" si="223">IF(N1048&lt;=0,"",Q1048/N1048)</f>
        <v>0</v>
      </c>
      <c r="S1048" s="2035">
        <f t="shared" ref="S1048:S1075" si="224">Q1048/$S$1</f>
        <v>0</v>
      </c>
      <c r="U1048" s="1996">
        <f t="shared" ref="U1048:U1075" si="225">((1-I1048)*O1048)+((1-J1048)*Q1048)</f>
        <v>0</v>
      </c>
      <c r="V1048" s="1996">
        <f t="shared" ref="V1048:V1075" si="226">L1048-W1048</f>
        <v>0</v>
      </c>
      <c r="W1048" s="1996">
        <f t="shared" ref="W1048:W1075" si="227">X1048+AC1048+AH1048+AM1048+AO1048+AR1048</f>
        <v>119.8</v>
      </c>
      <c r="X1048" s="2000">
        <v>119.8</v>
      </c>
      <c r="Y1048" s="2013">
        <v>617002</v>
      </c>
      <c r="Z1048" s="2002">
        <v>42748</v>
      </c>
      <c r="AA1048" s="2069" t="s">
        <v>104</v>
      </c>
      <c r="AB1048" s="2086"/>
      <c r="AC1048" s="1956"/>
      <c r="AE1048" s="1956"/>
      <c r="AF1048" s="1956"/>
      <c r="AG1048" s="1956"/>
      <c r="AH1048" s="1956"/>
      <c r="AI1048" s="1956"/>
      <c r="AJ1048" s="1956"/>
      <c r="AK1048" s="1956"/>
      <c r="AL1048" s="1956"/>
      <c r="AM1048" s="1956"/>
      <c r="AP1048" s="1956"/>
      <c r="AQ1048" s="1956"/>
      <c r="AR1048" s="1956"/>
      <c r="AS1048" s="1956"/>
      <c r="AT1048" s="1956"/>
      <c r="AU1048" s="1956"/>
      <c r="AV1048" s="1956"/>
      <c r="AW1048" s="1956"/>
      <c r="AZ1048" s="1956"/>
      <c r="BA1048" s="1956"/>
    </row>
    <row r="1049" spans="1:53" x14ac:dyDescent="0.2">
      <c r="A1049" s="2089">
        <v>2016742</v>
      </c>
      <c r="C1049" s="2180" t="s">
        <v>2210</v>
      </c>
      <c r="D1049" s="1956" t="s">
        <v>26</v>
      </c>
      <c r="E1049" s="1956">
        <v>0</v>
      </c>
      <c r="F1049" s="1956">
        <v>2</v>
      </c>
      <c r="G1049" s="1956">
        <v>0</v>
      </c>
      <c r="H1049" s="1956">
        <v>2</v>
      </c>
      <c r="I1049" s="2012">
        <v>1</v>
      </c>
      <c r="J1049" s="2012">
        <v>1</v>
      </c>
      <c r="L1049" s="1996">
        <v>842.14</v>
      </c>
      <c r="N1049" s="1996">
        <f t="shared" si="221"/>
        <v>644.17999999999995</v>
      </c>
      <c r="O1049" s="1996">
        <v>435.2</v>
      </c>
      <c r="P1049" s="2076">
        <f t="shared" si="222"/>
        <v>0.67558756869198056</v>
      </c>
      <c r="Q1049" s="1996">
        <v>208.98</v>
      </c>
      <c r="R1049" s="2076">
        <f t="shared" si="223"/>
        <v>0.3244124313080195</v>
      </c>
      <c r="S1049" s="2035">
        <f t="shared" si="224"/>
        <v>8.3591999999999995</v>
      </c>
      <c r="U1049" s="1996">
        <f t="shared" si="225"/>
        <v>0</v>
      </c>
      <c r="V1049" s="1996">
        <f t="shared" si="226"/>
        <v>0</v>
      </c>
      <c r="W1049" s="1996">
        <f t="shared" si="227"/>
        <v>842.14</v>
      </c>
      <c r="X1049" s="2000">
        <v>842.14</v>
      </c>
      <c r="Y1049" s="2013">
        <v>616713</v>
      </c>
      <c r="Z1049" s="2002">
        <v>42711</v>
      </c>
      <c r="AA1049" s="2069" t="s">
        <v>104</v>
      </c>
      <c r="AB1049" s="2086"/>
      <c r="AC1049" s="1956"/>
      <c r="AE1049" s="1956"/>
      <c r="AF1049" s="1956"/>
      <c r="AG1049" s="1956"/>
      <c r="AH1049" s="1956"/>
      <c r="AI1049" s="1956"/>
      <c r="AJ1049" s="1956"/>
      <c r="AK1049" s="1956"/>
      <c r="AL1049" s="1956"/>
      <c r="AM1049" s="1956"/>
      <c r="AP1049" s="1956"/>
      <c r="AQ1049" s="1956"/>
      <c r="AR1049" s="1956"/>
      <c r="AS1049" s="1956"/>
      <c r="AT1049" s="1956"/>
      <c r="AU1049" s="1956"/>
      <c r="AV1049" s="1956"/>
      <c r="AW1049" s="1956"/>
      <c r="AZ1049" s="1956"/>
      <c r="BA1049" s="1956"/>
    </row>
    <row r="1050" spans="1:53" x14ac:dyDescent="0.2">
      <c r="A1050" s="2089">
        <v>2016743</v>
      </c>
      <c r="B1050" s="2166"/>
      <c r="C1050" s="2166" t="s">
        <v>2212</v>
      </c>
      <c r="D1050" s="2091" t="s">
        <v>26</v>
      </c>
      <c r="E1050" s="2091">
        <v>0</v>
      </c>
      <c r="F1050" s="2091">
        <v>0</v>
      </c>
      <c r="G1050" s="2091">
        <v>0</v>
      </c>
      <c r="H1050" s="2091">
        <v>0</v>
      </c>
      <c r="I1050" s="2167">
        <v>1</v>
      </c>
      <c r="J1050" s="2167">
        <v>1</v>
      </c>
      <c r="K1050" s="2175"/>
      <c r="L1050" s="2168">
        <v>47.6</v>
      </c>
      <c r="M1050" s="2168"/>
      <c r="N1050" s="2168">
        <f t="shared" si="221"/>
        <v>16.3</v>
      </c>
      <c r="O1050" s="2168">
        <v>16.3</v>
      </c>
      <c r="P1050" s="2169">
        <f t="shared" si="222"/>
        <v>1</v>
      </c>
      <c r="Q1050" s="2168">
        <v>0</v>
      </c>
      <c r="R1050" s="2169">
        <f t="shared" si="223"/>
        <v>0</v>
      </c>
      <c r="S1050" s="2170">
        <f t="shared" si="224"/>
        <v>0</v>
      </c>
      <c r="T1050" s="2171"/>
      <c r="U1050" s="2168">
        <f t="shared" si="225"/>
        <v>0</v>
      </c>
      <c r="V1050" s="2168">
        <f t="shared" si="226"/>
        <v>0</v>
      </c>
      <c r="W1050" s="1996">
        <f t="shared" si="227"/>
        <v>47.6</v>
      </c>
      <c r="X1050" s="2000">
        <v>47.6</v>
      </c>
      <c r="Y1050" s="2013">
        <v>617061</v>
      </c>
      <c r="Z1050" s="2002">
        <v>42772</v>
      </c>
      <c r="AA1050" s="2069" t="s">
        <v>104</v>
      </c>
      <c r="AB1050" s="2086"/>
      <c r="AC1050" s="1956"/>
      <c r="AE1050" s="1956"/>
      <c r="AF1050" s="1956"/>
      <c r="AG1050" s="1956"/>
      <c r="AH1050" s="1956"/>
      <c r="AI1050" s="1956"/>
      <c r="AJ1050" s="1956"/>
      <c r="AK1050" s="1956"/>
      <c r="AL1050" s="1956"/>
      <c r="AM1050" s="1956"/>
      <c r="AP1050" s="1956"/>
      <c r="AQ1050" s="1956"/>
      <c r="AR1050" s="1956"/>
      <c r="AS1050" s="1956"/>
      <c r="AT1050" s="1956"/>
      <c r="AU1050" s="1956"/>
      <c r="AV1050" s="1956"/>
      <c r="AW1050" s="1956"/>
      <c r="AZ1050" s="1956"/>
      <c r="BA1050" s="1956"/>
    </row>
    <row r="1051" spans="1:53" x14ac:dyDescent="0.2">
      <c r="A1051" s="2089">
        <v>2016745</v>
      </c>
      <c r="C1051" s="1955" t="s">
        <v>2215</v>
      </c>
      <c r="D1051" s="1956" t="s">
        <v>26</v>
      </c>
      <c r="E1051" s="1956">
        <v>1</v>
      </c>
      <c r="F1051" s="1956">
        <v>9</v>
      </c>
      <c r="G1051" s="1956">
        <v>5</v>
      </c>
      <c r="H1051" s="1956">
        <v>3</v>
      </c>
      <c r="I1051" s="2012">
        <v>1</v>
      </c>
      <c r="J1051" s="2012">
        <v>1</v>
      </c>
      <c r="L1051" s="1996">
        <v>180.9</v>
      </c>
      <c r="N1051" s="1996">
        <f>O1051+Q1051</f>
        <v>82.95</v>
      </c>
      <c r="O1051" s="1996">
        <v>82.95</v>
      </c>
      <c r="P1051" s="2076">
        <f>IF(N1051&lt;=0,"",O1051/N1051)</f>
        <v>1</v>
      </c>
      <c r="Q1051" s="1996">
        <v>0</v>
      </c>
      <c r="R1051" s="2076">
        <f>IF(N1051&lt;=0,"",Q1051/N1051)</f>
        <v>0</v>
      </c>
      <c r="S1051" s="2035">
        <f>Q1051/$S$1</f>
        <v>0</v>
      </c>
      <c r="U1051" s="1996">
        <f>((1-I1051)*O1051)+((1-J1051)*Q1051)</f>
        <v>0</v>
      </c>
      <c r="V1051" s="1996">
        <f>L1051-W1051</f>
        <v>0</v>
      </c>
      <c r="W1051" s="1996">
        <f t="shared" si="227"/>
        <v>180.9</v>
      </c>
      <c r="X1051" s="2000">
        <v>180.9</v>
      </c>
      <c r="Y1051" s="2013">
        <v>617003</v>
      </c>
      <c r="Z1051" s="2002">
        <v>42748</v>
      </c>
      <c r="AA1051" s="2069" t="s">
        <v>104</v>
      </c>
      <c r="AB1051" s="2086"/>
      <c r="AC1051" s="1956"/>
      <c r="AE1051" s="1956"/>
      <c r="AF1051" s="1956"/>
      <c r="AG1051" s="1956"/>
      <c r="AH1051" s="1956"/>
      <c r="AI1051" s="1956"/>
      <c r="AJ1051" s="1956"/>
      <c r="AK1051" s="1956"/>
      <c r="AL1051" s="1956"/>
      <c r="AM1051" s="1956"/>
      <c r="AP1051" s="1956"/>
      <c r="AQ1051" s="1956"/>
      <c r="AR1051" s="1956"/>
      <c r="AS1051" s="1956"/>
      <c r="AT1051" s="1956"/>
      <c r="AU1051" s="1956"/>
      <c r="AV1051" s="1956"/>
      <c r="AW1051" s="1956"/>
      <c r="AZ1051" s="1956"/>
      <c r="BA1051" s="1956"/>
    </row>
    <row r="1052" spans="1:53" x14ac:dyDescent="0.2">
      <c r="A1052" s="2089">
        <v>2016746</v>
      </c>
      <c r="C1052" s="1955">
        <v>601617</v>
      </c>
      <c r="D1052" s="1956" t="s">
        <v>26</v>
      </c>
      <c r="E1052" s="1956">
        <v>1</v>
      </c>
      <c r="F1052" s="1956">
        <v>9</v>
      </c>
      <c r="G1052" s="1956">
        <v>5</v>
      </c>
      <c r="H1052" s="1956">
        <v>3</v>
      </c>
      <c r="I1052" s="2012">
        <v>1</v>
      </c>
      <c r="J1052" s="2012">
        <v>1</v>
      </c>
      <c r="L1052" s="1996">
        <v>2760.07</v>
      </c>
      <c r="N1052" s="1996">
        <f>O1052+Q1052</f>
        <v>1872.94</v>
      </c>
      <c r="O1052" s="1996">
        <v>1391.77</v>
      </c>
      <c r="P1052" s="2076">
        <f>IF(N1052&lt;=0,"",O1052/N1052)</f>
        <v>0.74309374566190056</v>
      </c>
      <c r="Q1052" s="1996">
        <v>481.17</v>
      </c>
      <c r="R1052" s="2076">
        <f>IF(N1052&lt;=0,"",Q1052/N1052)</f>
        <v>0.25690625433809944</v>
      </c>
      <c r="S1052" s="2035">
        <f>Q1052/$S$1</f>
        <v>19.2468</v>
      </c>
      <c r="U1052" s="1996">
        <f>((1-I1052)*O1052)+((1-J1052)*Q1052)</f>
        <v>0</v>
      </c>
      <c r="V1052" s="1996">
        <f>L1052-W1052</f>
        <v>0</v>
      </c>
      <c r="W1052" s="1996">
        <f t="shared" si="227"/>
        <v>2760.07</v>
      </c>
      <c r="X1052" s="2000">
        <v>2760.07</v>
      </c>
      <c r="Y1052" s="2013">
        <v>616714</v>
      </c>
      <c r="Z1052" s="2002">
        <v>42711</v>
      </c>
      <c r="AA1052" s="2069" t="s">
        <v>104</v>
      </c>
      <c r="AB1052" s="2086"/>
      <c r="AC1052" s="1956"/>
      <c r="AE1052" s="1956"/>
      <c r="AF1052" s="1956"/>
      <c r="AG1052" s="1956"/>
      <c r="AH1052" s="1956"/>
      <c r="AI1052" s="1956"/>
      <c r="AJ1052" s="1956"/>
      <c r="AK1052" s="1956"/>
      <c r="AL1052" s="1956"/>
      <c r="AM1052" s="1956"/>
      <c r="AP1052" s="1956"/>
      <c r="AQ1052" s="1956"/>
      <c r="AR1052" s="1956"/>
      <c r="AS1052" s="1956"/>
      <c r="AT1052" s="1956"/>
      <c r="AU1052" s="1956"/>
      <c r="AV1052" s="1956"/>
      <c r="AW1052" s="1956"/>
      <c r="AZ1052" s="1956"/>
      <c r="BA1052" s="1956"/>
    </row>
    <row r="1053" spans="1:53" x14ac:dyDescent="0.2">
      <c r="A1053" s="2089">
        <v>2016747</v>
      </c>
      <c r="C1053" s="1955">
        <v>601717</v>
      </c>
      <c r="D1053" s="1956" t="s">
        <v>26</v>
      </c>
      <c r="E1053" s="1956">
        <v>1</v>
      </c>
      <c r="F1053" s="1956">
        <v>9</v>
      </c>
      <c r="G1053" s="1956">
        <v>5</v>
      </c>
      <c r="H1053" s="1956">
        <v>3</v>
      </c>
      <c r="I1053" s="2012">
        <v>1</v>
      </c>
      <c r="J1053" s="2012">
        <v>1</v>
      </c>
      <c r="L1053" s="1996">
        <v>2760.07</v>
      </c>
      <c r="N1053" s="1996">
        <f>O1053+Q1053</f>
        <v>1872.94</v>
      </c>
      <c r="O1053" s="1996">
        <v>1391.77</v>
      </c>
      <c r="P1053" s="2076">
        <f>IF(N1053&lt;=0,"",O1053/N1053)</f>
        <v>0.74309374566190056</v>
      </c>
      <c r="Q1053" s="1996">
        <v>481.17</v>
      </c>
      <c r="R1053" s="2076">
        <f>IF(N1053&lt;=0,"",Q1053/N1053)</f>
        <v>0.25690625433809944</v>
      </c>
      <c r="S1053" s="2035">
        <f>Q1053/$S$1</f>
        <v>19.2468</v>
      </c>
      <c r="U1053" s="1996">
        <f>((1-I1053)*O1053)+((1-J1053)*Q1053)</f>
        <v>0</v>
      </c>
      <c r="V1053" s="1996">
        <f>L1053-W1053</f>
        <v>0</v>
      </c>
      <c r="W1053" s="1996">
        <f t="shared" si="227"/>
        <v>2760.07</v>
      </c>
      <c r="X1053" s="2000">
        <v>2760.07</v>
      </c>
      <c r="Y1053" s="2013">
        <v>616715</v>
      </c>
      <c r="Z1053" s="2002">
        <v>42711</v>
      </c>
      <c r="AA1053" s="2069" t="s">
        <v>104</v>
      </c>
      <c r="AB1053" s="2086"/>
      <c r="AC1053" s="1956"/>
      <c r="AE1053" s="1956"/>
      <c r="AF1053" s="1956"/>
      <c r="AG1053" s="1956"/>
      <c r="AH1053" s="1956"/>
      <c r="AI1053" s="1956"/>
      <c r="AJ1053" s="1956"/>
      <c r="AK1053" s="1956"/>
      <c r="AL1053" s="1956"/>
      <c r="AM1053" s="1956"/>
      <c r="AP1053" s="1956"/>
      <c r="AQ1053" s="1956"/>
      <c r="AR1053" s="1956"/>
      <c r="AS1053" s="1956"/>
      <c r="AT1053" s="1956"/>
      <c r="AU1053" s="1956"/>
      <c r="AV1053" s="1956"/>
      <c r="AW1053" s="1956"/>
      <c r="AZ1053" s="1956"/>
      <c r="BA1053" s="1956"/>
    </row>
    <row r="1054" spans="1:53" x14ac:dyDescent="0.2">
      <c r="A1054" s="2089">
        <v>2016748</v>
      </c>
      <c r="C1054" s="1955">
        <v>601817</v>
      </c>
      <c r="D1054" s="1956" t="s">
        <v>26</v>
      </c>
      <c r="E1054" s="1956">
        <v>1</v>
      </c>
      <c r="F1054" s="1956">
        <v>9</v>
      </c>
      <c r="G1054" s="1956">
        <v>5</v>
      </c>
      <c r="H1054" s="1956">
        <v>3</v>
      </c>
      <c r="I1054" s="2012">
        <v>1</v>
      </c>
      <c r="J1054" s="2012">
        <v>1</v>
      </c>
      <c r="L1054" s="1996">
        <v>2760.07</v>
      </c>
      <c r="N1054" s="1996">
        <f>O1054+Q1054</f>
        <v>1872.94</v>
      </c>
      <c r="O1054" s="1996">
        <v>1391.77</v>
      </c>
      <c r="P1054" s="2076">
        <f>IF(N1054&lt;=0,"",O1054/N1054)</f>
        <v>0.74309374566190056</v>
      </c>
      <c r="Q1054" s="1996">
        <v>481.17</v>
      </c>
      <c r="R1054" s="2076">
        <f>IF(N1054&lt;=0,"",Q1054/N1054)</f>
        <v>0.25690625433809944</v>
      </c>
      <c r="S1054" s="2035">
        <f>Q1054/$S$1</f>
        <v>19.2468</v>
      </c>
      <c r="U1054" s="1996">
        <f>((1-I1054)*O1054)+((1-J1054)*Q1054)</f>
        <v>0</v>
      </c>
      <c r="V1054" s="1996">
        <f>L1054-W1054</f>
        <v>0</v>
      </c>
      <c r="W1054" s="1996">
        <f t="shared" si="227"/>
        <v>2760.07</v>
      </c>
      <c r="X1054" s="2000">
        <v>2760.07</v>
      </c>
      <c r="Y1054" s="2013">
        <v>616716</v>
      </c>
      <c r="Z1054" s="2002">
        <v>42711</v>
      </c>
      <c r="AA1054" s="2069" t="s">
        <v>104</v>
      </c>
      <c r="AB1054" s="2069"/>
      <c r="AG1054" s="1956"/>
      <c r="AH1054" s="1956"/>
      <c r="AI1054" s="1956"/>
      <c r="AJ1054" s="1956"/>
      <c r="AK1054" s="1956"/>
      <c r="AL1054" s="1956"/>
      <c r="AM1054" s="1956"/>
      <c r="AP1054" s="1956"/>
      <c r="AQ1054" s="1956"/>
      <c r="AR1054" s="1956"/>
      <c r="AS1054" s="1956"/>
      <c r="AT1054" s="1956"/>
      <c r="AU1054" s="1956"/>
      <c r="AV1054" s="1956"/>
      <c r="AW1054" s="1956"/>
      <c r="AZ1054" s="1956"/>
      <c r="BA1054" s="1956"/>
    </row>
    <row r="1055" spans="1:53" x14ac:dyDescent="0.2">
      <c r="A1055" s="2089">
        <v>2016749</v>
      </c>
      <c r="C1055" s="1955">
        <v>601817</v>
      </c>
      <c r="D1055" s="1956" t="s">
        <v>26</v>
      </c>
      <c r="E1055" s="1956">
        <v>1</v>
      </c>
      <c r="F1055" s="1956">
        <v>9</v>
      </c>
      <c r="G1055" s="1956">
        <v>5</v>
      </c>
      <c r="H1055" s="1956">
        <v>3</v>
      </c>
      <c r="I1055" s="2012">
        <v>1</v>
      </c>
      <c r="J1055" s="2012">
        <v>1</v>
      </c>
      <c r="L1055" s="1996">
        <v>2760.07</v>
      </c>
      <c r="N1055" s="1996">
        <f>O1055+Q1055</f>
        <v>1872.94</v>
      </c>
      <c r="O1055" s="1996">
        <v>1391.77</v>
      </c>
      <c r="P1055" s="2076">
        <f>IF(N1055&lt;=0,"",O1055/N1055)</f>
        <v>0.74309374566190056</v>
      </c>
      <c r="Q1055" s="1996">
        <v>481.17</v>
      </c>
      <c r="R1055" s="2076">
        <f>IF(N1055&lt;=0,"",Q1055/N1055)</f>
        <v>0.25690625433809944</v>
      </c>
      <c r="S1055" s="2035">
        <f>Q1055/$S$1</f>
        <v>19.2468</v>
      </c>
      <c r="U1055" s="1996">
        <f>((1-I1055)*O1055)+((1-J1055)*Q1055)</f>
        <v>0</v>
      </c>
      <c r="V1055" s="1996">
        <f>L1055-W1055</f>
        <v>0</v>
      </c>
      <c r="W1055" s="1996">
        <f t="shared" si="227"/>
        <v>2760.07</v>
      </c>
      <c r="X1055" s="2000">
        <v>2760.07</v>
      </c>
      <c r="Y1055" s="2013">
        <v>616717</v>
      </c>
      <c r="Z1055" s="2002">
        <v>42711</v>
      </c>
      <c r="AA1055" s="2069" t="s">
        <v>104</v>
      </c>
      <c r="AB1055" s="2069"/>
      <c r="AG1055" s="1956"/>
      <c r="AH1055" s="1956"/>
      <c r="AI1055" s="1956"/>
      <c r="AJ1055" s="1956"/>
      <c r="AK1055" s="1956"/>
      <c r="AL1055" s="1956"/>
      <c r="AM1055" s="1956"/>
      <c r="AP1055" s="1956"/>
      <c r="AQ1055" s="1956"/>
      <c r="AR1055" s="1956"/>
      <c r="AS1055" s="1956"/>
      <c r="AT1055" s="1956"/>
      <c r="AU1055" s="1956"/>
      <c r="AV1055" s="1956"/>
      <c r="AW1055" s="1956"/>
      <c r="AZ1055" s="1956"/>
      <c r="BA1055" s="1956"/>
    </row>
    <row r="1056" spans="1:53" x14ac:dyDescent="0.2">
      <c r="A1056" s="2089">
        <v>2016750</v>
      </c>
      <c r="C1056" s="1955" t="s">
        <v>2217</v>
      </c>
      <c r="D1056" s="1956" t="s">
        <v>26</v>
      </c>
      <c r="E1056" s="1956">
        <v>0</v>
      </c>
      <c r="F1056" s="1956">
        <v>0</v>
      </c>
      <c r="G1056" s="1956">
        <v>0</v>
      </c>
      <c r="H1056" s="1956">
        <v>0</v>
      </c>
      <c r="I1056" s="2012">
        <v>1</v>
      </c>
      <c r="J1056" s="2012">
        <v>1</v>
      </c>
      <c r="L1056" s="1996">
        <v>60</v>
      </c>
      <c r="N1056" s="1996">
        <f t="shared" si="221"/>
        <v>22.51</v>
      </c>
      <c r="O1056" s="1996">
        <v>22.51</v>
      </c>
      <c r="P1056" s="2076">
        <f t="shared" si="222"/>
        <v>1</v>
      </c>
      <c r="Q1056" s="1996">
        <v>0</v>
      </c>
      <c r="R1056" s="2076">
        <f t="shared" si="223"/>
        <v>0</v>
      </c>
      <c r="S1056" s="2035">
        <f t="shared" si="224"/>
        <v>0</v>
      </c>
      <c r="U1056" s="1996">
        <f t="shared" si="225"/>
        <v>0</v>
      </c>
      <c r="V1056" s="1996">
        <f t="shared" si="226"/>
        <v>0</v>
      </c>
      <c r="W1056" s="1996">
        <f t="shared" si="227"/>
        <v>60</v>
      </c>
      <c r="X1056" s="2000">
        <v>60</v>
      </c>
      <c r="Y1056" s="2013">
        <v>617004</v>
      </c>
      <c r="Z1056" s="2002">
        <v>42748</v>
      </c>
      <c r="AA1056" s="2069" t="s">
        <v>104</v>
      </c>
      <c r="AB1056" s="2069"/>
      <c r="AG1056" s="1956"/>
      <c r="AH1056" s="1956"/>
      <c r="AI1056" s="1956"/>
      <c r="AJ1056" s="1956"/>
      <c r="AK1056" s="1956"/>
      <c r="AL1056" s="1956"/>
      <c r="AM1056" s="1956"/>
      <c r="AP1056" s="1956"/>
      <c r="AQ1056" s="1956"/>
      <c r="AR1056" s="1956"/>
      <c r="AS1056" s="1956"/>
      <c r="AT1056" s="1956"/>
      <c r="AU1056" s="1956"/>
      <c r="AV1056" s="1956"/>
      <c r="AW1056" s="1956"/>
      <c r="AZ1056" s="1956"/>
      <c r="BA1056" s="1956"/>
    </row>
    <row r="1057" spans="1:53" x14ac:dyDescent="0.2">
      <c r="A1057" s="2089">
        <v>2016751</v>
      </c>
      <c r="C1057" s="1955" t="s">
        <v>2218</v>
      </c>
      <c r="D1057" s="1956" t="s">
        <v>26</v>
      </c>
      <c r="E1057" s="1956">
        <v>0</v>
      </c>
      <c r="F1057" s="1956">
        <v>0</v>
      </c>
      <c r="G1057" s="1956">
        <v>0</v>
      </c>
      <c r="H1057" s="1956">
        <v>0</v>
      </c>
      <c r="I1057" s="2012">
        <v>1</v>
      </c>
      <c r="J1057" s="2012">
        <v>1</v>
      </c>
      <c r="L1057" s="1996">
        <v>442.6</v>
      </c>
      <c r="N1057" s="1996">
        <f>O1057+Q1057</f>
        <v>221.3</v>
      </c>
      <c r="O1057" s="1996">
        <v>208.8</v>
      </c>
      <c r="P1057" s="2076">
        <f>IF(N1057&lt;=0,"",O1057/N1057)</f>
        <v>0.94351558969724358</v>
      </c>
      <c r="Q1057" s="1996">
        <v>12.5</v>
      </c>
      <c r="R1057" s="2076">
        <f>IF(N1057&lt;=0,"",Q1057/N1057)</f>
        <v>5.6484410302756437E-2</v>
      </c>
      <c r="S1057" s="2035">
        <f>Q1057/$S$1</f>
        <v>0.5</v>
      </c>
      <c r="U1057" s="1996">
        <f>((1-I1057)*O1057)+((1-J1057)*Q1057)</f>
        <v>0</v>
      </c>
      <c r="V1057" s="1996">
        <f>L1057-W1057</f>
        <v>0</v>
      </c>
      <c r="W1057" s="1996">
        <f t="shared" si="227"/>
        <v>442.6</v>
      </c>
      <c r="X1057" s="2000">
        <v>442.6</v>
      </c>
      <c r="Y1057" s="2013">
        <v>617005</v>
      </c>
      <c r="Z1057" s="2002">
        <v>42748</v>
      </c>
      <c r="AA1057" s="2069" t="s">
        <v>104</v>
      </c>
      <c r="AB1057" s="2069"/>
      <c r="AG1057" s="1956"/>
      <c r="AH1057" s="1956"/>
      <c r="AI1057" s="1956"/>
      <c r="AJ1057" s="1956"/>
      <c r="AK1057" s="1956"/>
      <c r="AL1057" s="1956"/>
      <c r="AM1057" s="1956"/>
      <c r="AP1057" s="1956"/>
      <c r="AQ1057" s="1956"/>
      <c r="AR1057" s="1956"/>
      <c r="AS1057" s="1956"/>
      <c r="AT1057" s="1956"/>
      <c r="AU1057" s="1956"/>
      <c r="AV1057" s="1956"/>
      <c r="AW1057" s="1956"/>
      <c r="AZ1057" s="1956"/>
      <c r="BA1057" s="1956"/>
    </row>
    <row r="1058" spans="1:53" x14ac:dyDescent="0.2">
      <c r="A1058" s="2089">
        <v>2016752</v>
      </c>
      <c r="C1058" s="1955">
        <v>615617</v>
      </c>
      <c r="D1058" s="1956" t="s">
        <v>26</v>
      </c>
      <c r="E1058" s="1956">
        <v>1</v>
      </c>
      <c r="F1058" s="1956">
        <v>10</v>
      </c>
      <c r="G1058" s="1956">
        <v>5</v>
      </c>
      <c r="H1058" s="1956">
        <v>3</v>
      </c>
      <c r="I1058" s="2012">
        <v>1</v>
      </c>
      <c r="J1058" s="2012">
        <v>1</v>
      </c>
      <c r="L1058" s="1996">
        <v>3281.06</v>
      </c>
      <c r="N1058" s="1996">
        <f t="shared" si="221"/>
        <v>2029.9</v>
      </c>
      <c r="O1058" s="1996">
        <v>1498.25</v>
      </c>
      <c r="P1058" s="2076">
        <f t="shared" si="222"/>
        <v>0.73809054633233162</v>
      </c>
      <c r="Q1058" s="1996">
        <v>531.65</v>
      </c>
      <c r="R1058" s="2076">
        <f t="shared" si="223"/>
        <v>0.26190945366766832</v>
      </c>
      <c r="S1058" s="2035">
        <f t="shared" si="224"/>
        <v>21.265999999999998</v>
      </c>
      <c r="U1058" s="1996">
        <f t="shared" si="225"/>
        <v>0</v>
      </c>
      <c r="V1058" s="1996">
        <f t="shared" si="226"/>
        <v>0</v>
      </c>
      <c r="W1058" s="1996">
        <f t="shared" si="227"/>
        <v>3281.06</v>
      </c>
      <c r="X1058" s="2000">
        <v>3281.06</v>
      </c>
      <c r="Y1058" s="2013">
        <v>616718</v>
      </c>
      <c r="Z1058" s="2002">
        <v>42711</v>
      </c>
      <c r="AA1058" s="2069" t="s">
        <v>104</v>
      </c>
      <c r="AB1058" s="2069"/>
      <c r="AG1058" s="1956"/>
      <c r="AH1058" s="1956"/>
      <c r="AI1058" s="1956"/>
      <c r="AJ1058" s="1956"/>
      <c r="AK1058" s="1956"/>
      <c r="AL1058" s="1956"/>
      <c r="AM1058" s="1956"/>
      <c r="AP1058" s="1956"/>
      <c r="AQ1058" s="1956"/>
      <c r="AR1058" s="1956"/>
      <c r="AS1058" s="1956"/>
      <c r="AT1058" s="1956"/>
      <c r="AU1058" s="1956"/>
      <c r="AV1058" s="1956"/>
      <c r="AW1058" s="1956"/>
      <c r="AZ1058" s="1956"/>
      <c r="BA1058" s="1956"/>
    </row>
    <row r="1059" spans="1:53" x14ac:dyDescent="0.2">
      <c r="A1059" s="2089">
        <v>2016753</v>
      </c>
      <c r="C1059" s="1955" t="s">
        <v>2221</v>
      </c>
      <c r="D1059" s="1956" t="s">
        <v>26</v>
      </c>
      <c r="E1059" s="1956">
        <v>0</v>
      </c>
      <c r="F1059" s="1956">
        <v>0</v>
      </c>
      <c r="G1059" s="1956">
        <v>0</v>
      </c>
      <c r="H1059" s="1956">
        <v>0</v>
      </c>
      <c r="I1059" s="2012">
        <v>1</v>
      </c>
      <c r="J1059" s="2012">
        <v>1</v>
      </c>
      <c r="L1059" s="1996">
        <v>805</v>
      </c>
      <c r="N1059" s="1996">
        <f t="shared" si="221"/>
        <v>406</v>
      </c>
      <c r="O1059" s="1996">
        <v>325</v>
      </c>
      <c r="P1059" s="2076">
        <f t="shared" si="222"/>
        <v>0.80049261083743839</v>
      </c>
      <c r="Q1059" s="1996">
        <v>81</v>
      </c>
      <c r="R1059" s="2076">
        <f t="shared" si="223"/>
        <v>0.19950738916256158</v>
      </c>
      <c r="S1059" s="2035">
        <f t="shared" si="224"/>
        <v>3.24</v>
      </c>
      <c r="U1059" s="1996">
        <f t="shared" si="225"/>
        <v>0</v>
      </c>
      <c r="V1059" s="1996">
        <f t="shared" si="226"/>
        <v>0</v>
      </c>
      <c r="W1059" s="1996">
        <f t="shared" si="227"/>
        <v>805</v>
      </c>
      <c r="X1059" s="2000">
        <v>805</v>
      </c>
      <c r="Y1059" s="2013">
        <v>616042</v>
      </c>
      <c r="Z1059" s="2002">
        <v>42755</v>
      </c>
      <c r="AA1059" s="2069" t="s">
        <v>104</v>
      </c>
      <c r="AB1059" s="2069"/>
      <c r="AG1059" s="1956"/>
      <c r="AH1059" s="1956"/>
      <c r="AI1059" s="1956"/>
      <c r="AJ1059" s="1956"/>
      <c r="AK1059" s="1956"/>
      <c r="AL1059" s="1956"/>
      <c r="AM1059" s="1956"/>
      <c r="AP1059" s="1956"/>
      <c r="AQ1059" s="1956"/>
      <c r="AR1059" s="1956"/>
      <c r="AS1059" s="1956"/>
      <c r="AT1059" s="1956"/>
      <c r="AU1059" s="1956"/>
      <c r="AV1059" s="1956"/>
      <c r="AW1059" s="1956"/>
      <c r="AZ1059" s="1956"/>
      <c r="BA1059" s="1956"/>
    </row>
    <row r="1060" spans="1:53" x14ac:dyDescent="0.2">
      <c r="A1060" s="1958">
        <v>2016754</v>
      </c>
      <c r="B1060" s="2152"/>
      <c r="C1060" s="2152" t="s">
        <v>2222</v>
      </c>
      <c r="D1060" s="2153" t="s">
        <v>1364</v>
      </c>
      <c r="E1060" s="2153">
        <v>1</v>
      </c>
      <c r="F1060" s="2153">
        <v>1</v>
      </c>
      <c r="G1060" s="2153">
        <v>0</v>
      </c>
      <c r="H1060" s="2153">
        <v>1</v>
      </c>
      <c r="I1060" s="2154">
        <v>0</v>
      </c>
      <c r="J1060" s="2154">
        <v>0</v>
      </c>
      <c r="K1060" s="2179"/>
      <c r="L1060" s="2155">
        <v>599.22</v>
      </c>
      <c r="M1060" s="2155"/>
      <c r="N1060" s="2155">
        <f t="shared" si="221"/>
        <v>0</v>
      </c>
      <c r="O1060" s="2155">
        <v>0</v>
      </c>
      <c r="P1060" s="2156" t="str">
        <f t="shared" si="222"/>
        <v/>
      </c>
      <c r="Q1060" s="2155">
        <v>0</v>
      </c>
      <c r="R1060" s="2156" t="str">
        <f t="shared" si="223"/>
        <v/>
      </c>
      <c r="S1060" s="2157">
        <f t="shared" si="224"/>
        <v>0</v>
      </c>
      <c r="T1060" s="2158"/>
      <c r="U1060" s="2155">
        <f t="shared" si="225"/>
        <v>0</v>
      </c>
      <c r="V1060" s="2155">
        <f t="shared" si="226"/>
        <v>599.22</v>
      </c>
      <c r="W1060" s="1996">
        <f t="shared" si="227"/>
        <v>0</v>
      </c>
      <c r="X1060" s="2000"/>
      <c r="Y1060" s="2013"/>
      <c r="Z1060" s="2002"/>
      <c r="AA1060" s="2069"/>
      <c r="AB1060" s="2069"/>
      <c r="AG1060" s="1956"/>
      <c r="AH1060" s="1956"/>
      <c r="AI1060" s="1956"/>
      <c r="AJ1060" s="1956"/>
      <c r="AK1060" s="1956"/>
      <c r="AL1060" s="1956"/>
      <c r="AM1060" s="1956"/>
      <c r="AP1060" s="1956"/>
      <c r="AQ1060" s="1956"/>
      <c r="AR1060" s="1956"/>
      <c r="AS1060" s="1956"/>
      <c r="AT1060" s="1956"/>
      <c r="AU1060" s="1956"/>
      <c r="AV1060" s="1956"/>
      <c r="AW1060" s="1956"/>
      <c r="AZ1060" s="1956"/>
      <c r="BA1060" s="1956"/>
    </row>
    <row r="1061" spans="1:53" x14ac:dyDescent="0.2">
      <c r="A1061" s="2089">
        <v>2016755</v>
      </c>
      <c r="C1061" s="1955" t="s">
        <v>2224</v>
      </c>
      <c r="D1061" s="1956" t="s">
        <v>26</v>
      </c>
      <c r="E1061" s="1956">
        <v>1</v>
      </c>
      <c r="F1061" s="1956">
        <v>2</v>
      </c>
      <c r="G1061" s="1956">
        <v>1</v>
      </c>
      <c r="H1061" s="1956">
        <v>1</v>
      </c>
      <c r="I1061" s="2012">
        <v>1</v>
      </c>
      <c r="J1061" s="2012">
        <v>1</v>
      </c>
      <c r="L1061" s="1996">
        <v>537.12</v>
      </c>
      <c r="N1061" s="1996">
        <f t="shared" si="221"/>
        <v>423.03000000000003</v>
      </c>
      <c r="O1061" s="1996">
        <v>284.47000000000003</v>
      </c>
      <c r="P1061" s="2076">
        <f t="shared" si="222"/>
        <v>0.67245821809327944</v>
      </c>
      <c r="Q1061" s="1996">
        <v>138.56</v>
      </c>
      <c r="R1061" s="2076">
        <f t="shared" si="223"/>
        <v>0.32754178190672056</v>
      </c>
      <c r="S1061" s="2035">
        <f t="shared" si="224"/>
        <v>5.5423999999999998</v>
      </c>
      <c r="U1061" s="1996">
        <f t="shared" si="225"/>
        <v>0</v>
      </c>
      <c r="V1061" s="1996">
        <f t="shared" si="226"/>
        <v>0</v>
      </c>
      <c r="W1061" s="1996">
        <f t="shared" si="227"/>
        <v>537.12</v>
      </c>
      <c r="X1061" s="2000">
        <v>537.12</v>
      </c>
      <c r="Y1061" s="2013">
        <v>616719</v>
      </c>
      <c r="Z1061" s="2002">
        <v>42711</v>
      </c>
      <c r="AA1061" s="2069" t="s">
        <v>104</v>
      </c>
      <c r="AB1061" s="2069"/>
      <c r="AG1061" s="1956"/>
      <c r="AH1061" s="1956"/>
      <c r="AI1061" s="1956"/>
      <c r="AJ1061" s="1956"/>
      <c r="AK1061" s="1956"/>
      <c r="AL1061" s="1956"/>
      <c r="AM1061" s="1956"/>
      <c r="AP1061" s="1956"/>
      <c r="AQ1061" s="1956"/>
      <c r="AR1061" s="1956"/>
      <c r="AS1061" s="1956"/>
      <c r="AT1061" s="1956"/>
      <c r="AU1061" s="1956"/>
      <c r="AV1061" s="1956"/>
      <c r="AW1061" s="1956"/>
      <c r="AZ1061" s="1956"/>
      <c r="BA1061" s="1956"/>
    </row>
    <row r="1062" spans="1:53" x14ac:dyDescent="0.2">
      <c r="A1062" s="2089">
        <v>2016756</v>
      </c>
      <c r="C1062" s="1955">
        <v>615417</v>
      </c>
      <c r="D1062" s="1956" t="s">
        <v>26</v>
      </c>
      <c r="E1062" s="1956">
        <v>1</v>
      </c>
      <c r="F1062" s="1956">
        <v>10</v>
      </c>
      <c r="G1062" s="1956">
        <v>6</v>
      </c>
      <c r="H1062" s="1956">
        <v>4</v>
      </c>
      <c r="I1062" s="2012">
        <v>1</v>
      </c>
      <c r="J1062" s="2012">
        <v>1</v>
      </c>
      <c r="L1062" s="1996">
        <v>3149.83</v>
      </c>
      <c r="N1062" s="1996">
        <f t="shared" si="221"/>
        <v>2141.0099999999998</v>
      </c>
      <c r="O1062" s="1996">
        <v>1646.55</v>
      </c>
      <c r="P1062" s="2076">
        <f t="shared" si="222"/>
        <v>0.76905292362016064</v>
      </c>
      <c r="Q1062" s="1996">
        <v>494.46</v>
      </c>
      <c r="R1062" s="2076">
        <f t="shared" si="223"/>
        <v>0.23094707637983944</v>
      </c>
      <c r="S1062" s="2035">
        <f t="shared" si="224"/>
        <v>19.778399999999998</v>
      </c>
      <c r="U1062" s="1996">
        <f t="shared" si="225"/>
        <v>0</v>
      </c>
      <c r="V1062" s="1996">
        <f t="shared" si="226"/>
        <v>0</v>
      </c>
      <c r="W1062" s="1996">
        <f t="shared" si="227"/>
        <v>3149.83</v>
      </c>
      <c r="X1062" s="2000">
        <v>3149.83</v>
      </c>
      <c r="Y1062" s="2013">
        <v>616720</v>
      </c>
      <c r="Z1062" s="2002">
        <v>42711</v>
      </c>
      <c r="AA1062" s="2069" t="s">
        <v>104</v>
      </c>
      <c r="AB1062" s="2069"/>
      <c r="AG1062" s="1956"/>
      <c r="AH1062" s="1956"/>
      <c r="AI1062" s="1956"/>
      <c r="AJ1062" s="1956"/>
      <c r="AK1062" s="1956"/>
      <c r="AL1062" s="1956"/>
      <c r="AM1062" s="1956"/>
      <c r="AP1062" s="1956"/>
      <c r="AQ1062" s="1956"/>
      <c r="AR1062" s="1956"/>
      <c r="AS1062" s="1956"/>
      <c r="AT1062" s="1956"/>
      <c r="AU1062" s="1956"/>
      <c r="AV1062" s="1956"/>
      <c r="AW1062" s="1956"/>
      <c r="AZ1062" s="1956"/>
      <c r="BA1062" s="1956"/>
    </row>
    <row r="1063" spans="1:53" x14ac:dyDescent="0.2">
      <c r="A1063" s="2089">
        <v>2016757</v>
      </c>
      <c r="C1063" s="1955">
        <v>615717</v>
      </c>
      <c r="D1063" s="1956" t="s">
        <v>26</v>
      </c>
      <c r="E1063" s="1956">
        <v>1</v>
      </c>
      <c r="F1063" s="1956">
        <v>10</v>
      </c>
      <c r="G1063" s="1956">
        <v>5</v>
      </c>
      <c r="H1063" s="1956">
        <v>3</v>
      </c>
      <c r="I1063" s="2012">
        <v>1</v>
      </c>
      <c r="J1063" s="2012">
        <v>1</v>
      </c>
      <c r="L1063" s="1996">
        <v>3281.06</v>
      </c>
      <c r="N1063" s="1996">
        <f>O1063+Q1063</f>
        <v>2029.9</v>
      </c>
      <c r="O1063" s="1996">
        <v>1498.25</v>
      </c>
      <c r="P1063" s="2076">
        <f>IF(N1063&lt;=0,"",O1063/N1063)</f>
        <v>0.73809054633233162</v>
      </c>
      <c r="Q1063" s="1996">
        <v>531.65</v>
      </c>
      <c r="R1063" s="2076">
        <f>IF(N1063&lt;=0,"",Q1063/N1063)</f>
        <v>0.26190945366766832</v>
      </c>
      <c r="S1063" s="2035">
        <f>Q1063/$S$1</f>
        <v>21.265999999999998</v>
      </c>
      <c r="U1063" s="1996">
        <f>((1-I1063)*O1063)+((1-J1063)*Q1063)</f>
        <v>0</v>
      </c>
      <c r="V1063" s="1996">
        <f>L1063-W1063</f>
        <v>0</v>
      </c>
      <c r="W1063" s="1996">
        <f t="shared" si="227"/>
        <v>3281.06</v>
      </c>
      <c r="X1063" s="2000">
        <v>3281.06</v>
      </c>
      <c r="Y1063" s="2013">
        <v>616721</v>
      </c>
      <c r="Z1063" s="2002">
        <v>42711</v>
      </c>
      <c r="AA1063" s="2069" t="s">
        <v>104</v>
      </c>
      <c r="AB1063" s="2069"/>
      <c r="AG1063" s="1956"/>
      <c r="AH1063" s="1956"/>
      <c r="AI1063" s="1956"/>
      <c r="AJ1063" s="1956"/>
      <c r="AK1063" s="1956"/>
      <c r="AL1063" s="1956"/>
      <c r="AM1063" s="1956"/>
      <c r="AP1063" s="1956"/>
      <c r="AQ1063" s="1956"/>
      <c r="AR1063" s="1956"/>
      <c r="AS1063" s="1956"/>
      <c r="AT1063" s="1956"/>
      <c r="AU1063" s="1956"/>
      <c r="AV1063" s="1956"/>
      <c r="AW1063" s="1956"/>
      <c r="AZ1063" s="1956"/>
      <c r="BA1063" s="1956"/>
    </row>
    <row r="1064" spans="1:53" x14ac:dyDescent="0.2">
      <c r="A1064" s="2089" t="s">
        <v>2228</v>
      </c>
      <c r="C1064" s="1955" t="s">
        <v>2227</v>
      </c>
      <c r="D1064" s="1956" t="s">
        <v>308</v>
      </c>
      <c r="E1064" s="1956">
        <v>0</v>
      </c>
      <c r="F1064" s="1956">
        <v>2</v>
      </c>
      <c r="G1064" s="1956">
        <v>3</v>
      </c>
      <c r="H1064" s="1956">
        <v>0</v>
      </c>
      <c r="I1064" s="2012">
        <v>1</v>
      </c>
      <c r="J1064" s="2012">
        <v>1</v>
      </c>
      <c r="L1064" s="1996">
        <v>570</v>
      </c>
      <c r="N1064" s="1996">
        <f t="shared" si="221"/>
        <v>473.5</v>
      </c>
      <c r="O1064" s="1996">
        <v>312.08</v>
      </c>
      <c r="P1064" s="2076">
        <f t="shared" si="222"/>
        <v>0.65909186906019002</v>
      </c>
      <c r="Q1064" s="1996">
        <v>161.41999999999999</v>
      </c>
      <c r="R1064" s="2076">
        <f t="shared" si="223"/>
        <v>0.34090813093980987</v>
      </c>
      <c r="S1064" s="2035">
        <f t="shared" si="224"/>
        <v>6.4567999999999994</v>
      </c>
      <c r="U1064" s="1996">
        <f t="shared" si="225"/>
        <v>0</v>
      </c>
      <c r="V1064" s="1996">
        <f t="shared" si="226"/>
        <v>0</v>
      </c>
      <c r="W1064" s="1996">
        <f t="shared" si="227"/>
        <v>570</v>
      </c>
      <c r="X1064" s="2000">
        <v>570</v>
      </c>
      <c r="Y1064" s="2013">
        <v>617037</v>
      </c>
      <c r="Z1064" s="2002">
        <v>42748</v>
      </c>
      <c r="AA1064" s="2069" t="s">
        <v>104</v>
      </c>
      <c r="AB1064" s="2069"/>
      <c r="AG1064" s="1956"/>
      <c r="AH1064" s="1956"/>
      <c r="AI1064" s="1956"/>
      <c r="AJ1064" s="1956"/>
      <c r="AK1064" s="1956"/>
      <c r="AL1064" s="1956"/>
      <c r="AM1064" s="1956"/>
      <c r="AP1064" s="1956"/>
      <c r="AQ1064" s="1956"/>
      <c r="AR1064" s="1956"/>
      <c r="AS1064" s="1956"/>
      <c r="AT1064" s="1956"/>
      <c r="AU1064" s="1956"/>
      <c r="AV1064" s="1956"/>
      <c r="AW1064" s="1956"/>
      <c r="AZ1064" s="1956"/>
      <c r="BA1064" s="1956"/>
    </row>
    <row r="1065" spans="1:53" x14ac:dyDescent="0.2">
      <c r="A1065" s="2089">
        <v>2016759</v>
      </c>
      <c r="C1065" s="1955" t="s">
        <v>2229</v>
      </c>
      <c r="D1065" s="1956" t="s">
        <v>26</v>
      </c>
      <c r="E1065" s="1956">
        <v>6</v>
      </c>
      <c r="F1065" s="1956">
        <v>54</v>
      </c>
      <c r="G1065" s="1956">
        <v>30</v>
      </c>
      <c r="H1065" s="1956">
        <v>18</v>
      </c>
      <c r="I1065" s="2012">
        <v>1</v>
      </c>
      <c r="J1065" s="2012">
        <v>1</v>
      </c>
      <c r="L1065" s="1996">
        <v>17551.419999999998</v>
      </c>
      <c r="N1065" s="1996">
        <f t="shared" si="221"/>
        <v>11830.32</v>
      </c>
      <c r="O1065" s="1996">
        <v>8770.85</v>
      </c>
      <c r="P1065" s="2076">
        <f t="shared" si="222"/>
        <v>0.74138738428039141</v>
      </c>
      <c r="Q1065" s="1996">
        <v>3059.47</v>
      </c>
      <c r="R1065" s="2076">
        <f t="shared" si="223"/>
        <v>0.25861261571960859</v>
      </c>
      <c r="S1065" s="2035">
        <f t="shared" si="224"/>
        <v>122.3788</v>
      </c>
      <c r="U1065" s="1996">
        <f t="shared" si="225"/>
        <v>0</v>
      </c>
      <c r="V1065" s="1996">
        <f t="shared" si="226"/>
        <v>0</v>
      </c>
      <c r="W1065" s="1996">
        <f t="shared" si="227"/>
        <v>17551.419999999998</v>
      </c>
      <c r="X1065" s="2000">
        <v>17551.419999999998</v>
      </c>
      <c r="Y1065" s="2013">
        <v>616732</v>
      </c>
      <c r="Z1065" s="2002">
        <v>42713</v>
      </c>
      <c r="AA1065" s="2069" t="s">
        <v>104</v>
      </c>
      <c r="AB1065" s="2069"/>
      <c r="AG1065" s="1956"/>
      <c r="AH1065" s="1956"/>
      <c r="AI1065" s="1956"/>
      <c r="AJ1065" s="1956"/>
      <c r="AK1065" s="1956"/>
      <c r="AL1065" s="1956"/>
      <c r="AM1065" s="1956"/>
      <c r="AP1065" s="1956"/>
      <c r="AQ1065" s="1956"/>
      <c r="AR1065" s="1956"/>
      <c r="AS1065" s="1956"/>
      <c r="AT1065" s="1956"/>
      <c r="AU1065" s="1956"/>
      <c r="AV1065" s="1956"/>
      <c r="AW1065" s="1956"/>
      <c r="AZ1065" s="1956"/>
      <c r="BA1065" s="1956"/>
    </row>
    <row r="1066" spans="1:53" x14ac:dyDescent="0.2">
      <c r="A1066" s="2089">
        <v>2016760</v>
      </c>
      <c r="C1066" s="1955" t="s">
        <v>2234</v>
      </c>
      <c r="D1066" s="1956" t="s">
        <v>1686</v>
      </c>
      <c r="E1066" s="1956">
        <v>0</v>
      </c>
      <c r="F1066" s="1956">
        <v>0</v>
      </c>
      <c r="G1066" s="1956">
        <v>0</v>
      </c>
      <c r="H1066" s="1956">
        <v>0</v>
      </c>
      <c r="I1066" s="2012">
        <v>1</v>
      </c>
      <c r="J1066" s="2012">
        <v>1</v>
      </c>
      <c r="L1066" s="1996">
        <v>316</v>
      </c>
      <c r="N1066" s="1996">
        <f t="shared" si="221"/>
        <v>0</v>
      </c>
      <c r="O1066" s="1996">
        <v>0</v>
      </c>
      <c r="P1066" s="2076" t="str">
        <f t="shared" si="222"/>
        <v/>
      </c>
      <c r="Q1066" s="1996">
        <v>0</v>
      </c>
      <c r="R1066" s="2076" t="str">
        <f t="shared" si="223"/>
        <v/>
      </c>
      <c r="S1066" s="2035">
        <f t="shared" si="224"/>
        <v>0</v>
      </c>
      <c r="U1066" s="1996">
        <f t="shared" si="225"/>
        <v>0</v>
      </c>
      <c r="V1066" s="1996">
        <f t="shared" si="226"/>
        <v>0</v>
      </c>
      <c r="W1066" s="1996">
        <f t="shared" si="227"/>
        <v>316</v>
      </c>
      <c r="X1066" s="2000">
        <v>316</v>
      </c>
      <c r="Y1066" s="2013">
        <v>616725</v>
      </c>
      <c r="Z1066" s="2002">
        <v>42711</v>
      </c>
      <c r="AA1066" s="2069" t="s">
        <v>104</v>
      </c>
      <c r="AB1066" s="2069"/>
      <c r="AG1066" s="1956"/>
      <c r="AH1066" s="1956"/>
      <c r="AI1066" s="1956"/>
      <c r="AJ1066" s="1956"/>
      <c r="AK1066" s="1956"/>
      <c r="AL1066" s="1956"/>
      <c r="AM1066" s="1956"/>
      <c r="AP1066" s="1956"/>
      <c r="AQ1066" s="1956"/>
      <c r="AR1066" s="1956"/>
      <c r="AS1066" s="1956"/>
      <c r="AT1066" s="1956"/>
      <c r="AU1066" s="1956"/>
      <c r="AV1066" s="1956"/>
      <c r="AW1066" s="1956"/>
      <c r="AZ1066" s="1956"/>
      <c r="BA1066" s="1956"/>
    </row>
    <row r="1067" spans="1:53" x14ac:dyDescent="0.2">
      <c r="A1067" s="2089">
        <v>2016761</v>
      </c>
      <c r="C1067" s="1955" t="s">
        <v>2235</v>
      </c>
      <c r="D1067" s="1956" t="s">
        <v>26</v>
      </c>
      <c r="E1067" s="1956">
        <v>0</v>
      </c>
      <c r="F1067" s="1956">
        <v>2</v>
      </c>
      <c r="G1067" s="1956">
        <v>0</v>
      </c>
      <c r="H1067" s="1956">
        <v>0</v>
      </c>
      <c r="I1067" s="2012">
        <v>1</v>
      </c>
      <c r="J1067" s="2012">
        <v>1</v>
      </c>
      <c r="L1067" s="1996">
        <v>360</v>
      </c>
      <c r="N1067" s="1996">
        <f t="shared" si="221"/>
        <v>108.67</v>
      </c>
      <c r="O1067" s="1996">
        <v>69.61</v>
      </c>
      <c r="P1067" s="2076">
        <f t="shared" si="222"/>
        <v>0.64056317290880649</v>
      </c>
      <c r="Q1067" s="1996">
        <v>39.06</v>
      </c>
      <c r="R1067" s="2076">
        <f t="shared" si="223"/>
        <v>0.35943682709119351</v>
      </c>
      <c r="S1067" s="2035">
        <f t="shared" si="224"/>
        <v>1.5624</v>
      </c>
      <c r="U1067" s="1996">
        <f t="shared" si="225"/>
        <v>0</v>
      </c>
      <c r="V1067" s="1996">
        <f t="shared" si="226"/>
        <v>0</v>
      </c>
      <c r="W1067" s="1996">
        <f t="shared" si="227"/>
        <v>360</v>
      </c>
      <c r="X1067" s="2000">
        <v>360</v>
      </c>
      <c r="Y1067" s="2013">
        <v>617008</v>
      </c>
      <c r="Z1067" s="2002">
        <v>42748</v>
      </c>
      <c r="AA1067" s="2069" t="s">
        <v>104</v>
      </c>
      <c r="AB1067" s="2069"/>
      <c r="AG1067" s="1956"/>
      <c r="AH1067" s="1956"/>
      <c r="AI1067" s="1956"/>
      <c r="AJ1067" s="1956"/>
      <c r="AK1067" s="1956"/>
      <c r="AL1067" s="1956"/>
      <c r="AM1067" s="1956"/>
      <c r="AP1067" s="1956"/>
      <c r="AQ1067" s="1956"/>
      <c r="AR1067" s="1956"/>
      <c r="AS1067" s="1956"/>
      <c r="AT1067" s="1956"/>
      <c r="AU1067" s="1956"/>
      <c r="AV1067" s="1956"/>
      <c r="AW1067" s="1956"/>
      <c r="AZ1067" s="1956"/>
      <c r="BA1067" s="1956"/>
    </row>
    <row r="1068" spans="1:53" x14ac:dyDescent="0.2">
      <c r="A1068" s="2089">
        <v>2016762</v>
      </c>
      <c r="C1068" s="1955" t="s">
        <v>2448</v>
      </c>
      <c r="D1068" s="1956" t="s">
        <v>26</v>
      </c>
      <c r="E1068" s="1956">
        <v>0</v>
      </c>
      <c r="F1068" s="1956">
        <v>0</v>
      </c>
      <c r="G1068" s="1956">
        <v>0</v>
      </c>
      <c r="H1068" s="1956">
        <v>0</v>
      </c>
      <c r="I1068" s="2012">
        <v>1</v>
      </c>
      <c r="J1068" s="2012">
        <v>1</v>
      </c>
      <c r="L1068" s="1996">
        <v>90.58</v>
      </c>
      <c r="N1068" s="1996">
        <f t="shared" si="221"/>
        <v>52.79</v>
      </c>
      <c r="O1068" s="1996">
        <v>37.79</v>
      </c>
      <c r="P1068" s="2076">
        <f t="shared" si="222"/>
        <v>0.71585527562038265</v>
      </c>
      <c r="Q1068" s="1996">
        <v>15</v>
      </c>
      <c r="R1068" s="2076">
        <f t="shared" si="223"/>
        <v>0.28414472437961735</v>
      </c>
      <c r="S1068" s="2035">
        <f t="shared" si="224"/>
        <v>0.6</v>
      </c>
      <c r="U1068" s="1996">
        <f t="shared" si="225"/>
        <v>0</v>
      </c>
      <c r="V1068" s="1996">
        <f>L1068-W1068-AC1068</f>
        <v>0</v>
      </c>
      <c r="W1068" s="1996">
        <v>181.16</v>
      </c>
      <c r="X1068" s="2000">
        <v>90.58</v>
      </c>
      <c r="Y1068" s="2013">
        <v>617099</v>
      </c>
      <c r="Z1068" s="2002">
        <v>42779</v>
      </c>
      <c r="AA1068" s="2069" t="s">
        <v>104</v>
      </c>
      <c r="AB1068" s="2069"/>
      <c r="AC1068" s="1996">
        <v>-90.58</v>
      </c>
      <c r="AD1068" s="1956">
        <v>617127</v>
      </c>
      <c r="AE1068" s="2005">
        <v>42783</v>
      </c>
      <c r="AF1068" s="2070" t="s">
        <v>104</v>
      </c>
      <c r="AG1068" s="1956"/>
      <c r="AH1068" s="1956"/>
      <c r="AI1068" s="1956"/>
      <c r="AJ1068" s="1956"/>
      <c r="AK1068" s="1956"/>
      <c r="AL1068" s="1956"/>
      <c r="AM1068" s="1956"/>
      <c r="AP1068" s="1956"/>
      <c r="AQ1068" s="1956"/>
      <c r="AR1068" s="1956"/>
      <c r="AS1068" s="1956"/>
      <c r="AT1068" s="1956"/>
      <c r="AU1068" s="1956"/>
      <c r="AV1068" s="1956"/>
      <c r="AW1068" s="1956"/>
      <c r="AZ1068" s="1956"/>
      <c r="BA1068" s="1956"/>
    </row>
    <row r="1069" spans="1:53" x14ac:dyDescent="0.2">
      <c r="A1069" s="2089">
        <v>2016763</v>
      </c>
      <c r="C1069" s="1955">
        <v>616417</v>
      </c>
      <c r="D1069" s="1956" t="s">
        <v>26</v>
      </c>
      <c r="E1069" s="1956">
        <v>1</v>
      </c>
      <c r="F1069" s="1956">
        <v>9</v>
      </c>
      <c r="G1069" s="1956">
        <v>5</v>
      </c>
      <c r="H1069" s="1956">
        <v>4</v>
      </c>
      <c r="I1069" s="2012">
        <v>1</v>
      </c>
      <c r="J1069" s="2012">
        <v>1</v>
      </c>
      <c r="L1069" s="1996">
        <v>3207.94</v>
      </c>
      <c r="N1069" s="1996">
        <f t="shared" si="221"/>
        <v>2285.8199999999997</v>
      </c>
      <c r="O1069" s="1996">
        <v>1756.53</v>
      </c>
      <c r="P1069" s="2076">
        <f t="shared" si="222"/>
        <v>0.76844633435703602</v>
      </c>
      <c r="Q1069" s="1996">
        <v>529.29</v>
      </c>
      <c r="R1069" s="2076">
        <f t="shared" si="223"/>
        <v>0.23155366564296403</v>
      </c>
      <c r="S1069" s="2035">
        <f t="shared" si="224"/>
        <v>21.171599999999998</v>
      </c>
      <c r="U1069" s="1996">
        <f t="shared" si="225"/>
        <v>0</v>
      </c>
      <c r="V1069" s="1996">
        <f t="shared" si="226"/>
        <v>0</v>
      </c>
      <c r="W1069" s="1996">
        <f t="shared" si="227"/>
        <v>3207.94</v>
      </c>
      <c r="X1069" s="2000">
        <v>3207.94</v>
      </c>
      <c r="Y1069" s="2013">
        <v>616733</v>
      </c>
      <c r="Z1069" s="2002">
        <v>42713</v>
      </c>
      <c r="AA1069" s="2069" t="s">
        <v>104</v>
      </c>
      <c r="AB1069" s="2069"/>
      <c r="AG1069" s="1956"/>
      <c r="AH1069" s="1956"/>
      <c r="AI1069" s="1956"/>
      <c r="AJ1069" s="1956"/>
      <c r="AK1069" s="1956"/>
      <c r="AL1069" s="1956"/>
      <c r="AM1069" s="1956"/>
      <c r="AP1069" s="1956"/>
      <c r="AQ1069" s="1956"/>
      <c r="AR1069" s="1956"/>
      <c r="AS1069" s="1956"/>
      <c r="AT1069" s="1956"/>
      <c r="AU1069" s="1956"/>
      <c r="AV1069" s="1956"/>
      <c r="AW1069" s="1956"/>
      <c r="AZ1069" s="1956"/>
      <c r="BA1069" s="1956"/>
    </row>
    <row r="1070" spans="1:53" x14ac:dyDescent="0.2">
      <c r="A1070" s="2089" t="s">
        <v>2244</v>
      </c>
      <c r="C1070" s="1955">
        <v>597117</v>
      </c>
      <c r="D1070" s="1956" t="s">
        <v>26</v>
      </c>
      <c r="E1070" s="1956">
        <v>1</v>
      </c>
      <c r="F1070" s="1956">
        <v>8</v>
      </c>
      <c r="G1070" s="1956">
        <v>5</v>
      </c>
      <c r="H1070" s="1956">
        <v>3</v>
      </c>
      <c r="I1070" s="2012">
        <v>1</v>
      </c>
      <c r="J1070" s="2012">
        <v>1</v>
      </c>
      <c r="L1070" s="1996">
        <v>4892.6899999999996</v>
      </c>
      <c r="N1070" s="1996">
        <f>O1070+Q1070</f>
        <v>3362.64</v>
      </c>
      <c r="O1070" s="1996">
        <v>2805.85</v>
      </c>
      <c r="P1070" s="2076">
        <f>IF(N1070&lt;=0,"",O1070/N1070)</f>
        <v>0.83441878999833463</v>
      </c>
      <c r="Q1070" s="1996">
        <v>556.79</v>
      </c>
      <c r="R1070" s="2076">
        <f>IF(N1070&lt;=0,"",Q1070/N1070)</f>
        <v>0.16558121000166534</v>
      </c>
      <c r="S1070" s="2035">
        <f>Q1070/$S$1</f>
        <v>22.271599999999999</v>
      </c>
      <c r="U1070" s="1996">
        <f t="shared" si="225"/>
        <v>0</v>
      </c>
      <c r="V1070" s="1996">
        <f t="shared" si="226"/>
        <v>0</v>
      </c>
      <c r="W1070" s="1996">
        <f t="shared" si="227"/>
        <v>4892.6899999999996</v>
      </c>
      <c r="X1070" s="2000">
        <v>4892.6899999999996</v>
      </c>
      <c r="Y1070" s="2013">
        <v>616734</v>
      </c>
      <c r="Z1070" s="2002">
        <v>42713</v>
      </c>
      <c r="AA1070" s="2069" t="s">
        <v>104</v>
      </c>
      <c r="AB1070" s="2086"/>
      <c r="AC1070" s="1956"/>
      <c r="AE1070" s="1956"/>
      <c r="AF1070" s="1956"/>
      <c r="AG1070" s="1956"/>
      <c r="AH1070" s="1956"/>
      <c r="AI1070" s="1956"/>
      <c r="AJ1070" s="1956"/>
      <c r="AK1070" s="1956"/>
      <c r="AL1070" s="1956"/>
      <c r="AM1070" s="1956"/>
      <c r="AP1070" s="1956"/>
      <c r="AQ1070" s="1956"/>
      <c r="AR1070" s="1956"/>
      <c r="AS1070" s="1956"/>
      <c r="AT1070" s="1956"/>
      <c r="AU1070" s="1956"/>
      <c r="AV1070" s="1956"/>
      <c r="AW1070" s="1956"/>
      <c r="AZ1070" s="1956"/>
      <c r="BA1070" s="1956"/>
    </row>
    <row r="1071" spans="1:53" x14ac:dyDescent="0.2">
      <c r="A1071" s="2089">
        <v>2016765</v>
      </c>
      <c r="C1071" s="1955" t="s">
        <v>2238</v>
      </c>
      <c r="D1071" s="1956" t="s">
        <v>891</v>
      </c>
      <c r="E1071" s="1956">
        <v>1</v>
      </c>
      <c r="F1071" s="1956">
        <v>7</v>
      </c>
      <c r="G1071" s="1956">
        <v>0</v>
      </c>
      <c r="H1071" s="1956">
        <v>7</v>
      </c>
      <c r="I1071" s="2012">
        <v>1</v>
      </c>
      <c r="J1071" s="2012">
        <v>1</v>
      </c>
      <c r="L1071" s="1996">
        <v>3759.29</v>
      </c>
      <c r="N1071" s="1996">
        <f t="shared" si="221"/>
        <v>2375.59</v>
      </c>
      <c r="O1071" s="1996">
        <v>1779.6</v>
      </c>
      <c r="P1071" s="2076">
        <f t="shared" si="222"/>
        <v>0.74911916618608421</v>
      </c>
      <c r="Q1071" s="1996">
        <v>595.99</v>
      </c>
      <c r="R1071" s="2076">
        <f t="shared" si="223"/>
        <v>0.25088083381391568</v>
      </c>
      <c r="S1071" s="2035">
        <f t="shared" si="224"/>
        <v>23.839600000000001</v>
      </c>
      <c r="U1071" s="1996">
        <f t="shared" si="225"/>
        <v>0</v>
      </c>
      <c r="V1071" s="1996">
        <f t="shared" si="226"/>
        <v>0</v>
      </c>
      <c r="W1071" s="1996">
        <f t="shared" si="227"/>
        <v>3759.29</v>
      </c>
      <c r="X1071" s="2000">
        <v>3759.29</v>
      </c>
      <c r="Y1071" s="2013">
        <v>617060</v>
      </c>
      <c r="Z1071" s="2002">
        <v>42755</v>
      </c>
      <c r="AA1071" s="2069" t="s">
        <v>104</v>
      </c>
      <c r="AB1071" s="2086"/>
      <c r="AC1071" s="1956"/>
      <c r="AE1071" s="1956"/>
      <c r="AF1071" s="1956"/>
      <c r="AG1071" s="1956"/>
      <c r="AH1071" s="1956"/>
      <c r="AI1071" s="1956"/>
      <c r="AJ1071" s="1956"/>
      <c r="AK1071" s="1956"/>
      <c r="AL1071" s="1956"/>
      <c r="AM1071" s="1956"/>
      <c r="AP1071" s="1956"/>
      <c r="AQ1071" s="1956"/>
      <c r="AR1071" s="1956"/>
      <c r="AS1071" s="1956"/>
      <c r="AT1071" s="1956"/>
      <c r="AU1071" s="1956"/>
      <c r="AV1071" s="1956"/>
      <c r="AW1071" s="1956"/>
      <c r="AZ1071" s="1956"/>
      <c r="BA1071" s="1956"/>
    </row>
    <row r="1072" spans="1:53" x14ac:dyDescent="0.2">
      <c r="A1072" s="2089">
        <v>2016766</v>
      </c>
      <c r="C1072" s="1955" t="s">
        <v>2336</v>
      </c>
      <c r="D1072" s="1956" t="s">
        <v>26</v>
      </c>
      <c r="E1072" s="1956">
        <v>0</v>
      </c>
      <c r="F1072" s="1956">
        <v>0</v>
      </c>
      <c r="G1072" s="1956">
        <v>0</v>
      </c>
      <c r="H1072" s="1956">
        <v>0</v>
      </c>
      <c r="I1072" s="2012">
        <v>1</v>
      </c>
      <c r="J1072" s="2012">
        <v>1</v>
      </c>
      <c r="L1072" s="1996">
        <v>782.25</v>
      </c>
      <c r="N1072" s="1996">
        <f t="shared" si="221"/>
        <v>312.89999999999998</v>
      </c>
      <c r="O1072" s="1996">
        <v>204.9</v>
      </c>
      <c r="P1072" s="2076">
        <f t="shared" si="222"/>
        <v>0.65484180249280932</v>
      </c>
      <c r="Q1072" s="1996">
        <v>108</v>
      </c>
      <c r="R1072" s="2076">
        <f t="shared" si="223"/>
        <v>0.34515819750719084</v>
      </c>
      <c r="S1072" s="2035">
        <f t="shared" si="224"/>
        <v>4.32</v>
      </c>
      <c r="U1072" s="1996">
        <f t="shared" si="225"/>
        <v>0</v>
      </c>
      <c r="V1072" s="1996">
        <f t="shared" si="226"/>
        <v>0</v>
      </c>
      <c r="W1072" s="1996">
        <f t="shared" si="227"/>
        <v>782.25</v>
      </c>
      <c r="X1072" s="2000">
        <v>782.25</v>
      </c>
      <c r="Y1072" s="2013">
        <v>617128</v>
      </c>
      <c r="Z1072" s="2002">
        <v>42793</v>
      </c>
      <c r="AA1072" s="2069" t="s">
        <v>104</v>
      </c>
      <c r="AB1072" s="2086"/>
      <c r="AC1072" s="1956"/>
      <c r="AE1072" s="1956"/>
      <c r="AF1072" s="1956"/>
      <c r="AG1072" s="1956"/>
      <c r="AH1072" s="1956"/>
      <c r="AI1072" s="1956"/>
      <c r="AJ1072" s="1956"/>
      <c r="AK1072" s="1956"/>
      <c r="AL1072" s="1956"/>
      <c r="AM1072" s="1956"/>
      <c r="AP1072" s="1956"/>
      <c r="AQ1072" s="1956"/>
      <c r="AR1072" s="1956"/>
      <c r="AS1072" s="1956"/>
      <c r="AT1072" s="1956"/>
      <c r="AU1072" s="1956"/>
      <c r="AV1072" s="1956"/>
      <c r="AW1072" s="1956"/>
      <c r="AZ1072" s="1956"/>
      <c r="BA1072" s="1956"/>
    </row>
    <row r="1073" spans="1:53" x14ac:dyDescent="0.2">
      <c r="A1073" s="2089">
        <v>2016767</v>
      </c>
      <c r="C1073" s="1955">
        <v>615917</v>
      </c>
      <c r="D1073" s="1956" t="s">
        <v>26</v>
      </c>
      <c r="E1073" s="1956">
        <v>1</v>
      </c>
      <c r="F1073" s="1956">
        <v>10</v>
      </c>
      <c r="G1073" s="1956">
        <v>5</v>
      </c>
      <c r="H1073" s="1956">
        <v>3</v>
      </c>
      <c r="I1073" s="2012">
        <v>1</v>
      </c>
      <c r="J1073" s="2012">
        <v>1</v>
      </c>
      <c r="L1073" s="1996">
        <v>3281.06</v>
      </c>
      <c r="N1073" s="1996">
        <f>O1073+Q1073</f>
        <v>2029.9</v>
      </c>
      <c r="O1073" s="1996">
        <v>1498.25</v>
      </c>
      <c r="P1073" s="2076">
        <f>IF(N1073&lt;=0,"",O1073/N1073)</f>
        <v>0.73809054633233162</v>
      </c>
      <c r="Q1073" s="1996">
        <v>531.65</v>
      </c>
      <c r="R1073" s="2076">
        <f>IF(N1073&lt;=0,"",Q1073/N1073)</f>
        <v>0.26190945366766832</v>
      </c>
      <c r="S1073" s="2035">
        <f>Q1073/$S$1</f>
        <v>21.265999999999998</v>
      </c>
      <c r="U1073" s="1996">
        <f>((1-I1073)*O1073)+((1-J1073)*Q1073)</f>
        <v>0</v>
      </c>
      <c r="V1073" s="1996">
        <f>L1073-W1073</f>
        <v>0</v>
      </c>
      <c r="W1073" s="1996">
        <f t="shared" si="227"/>
        <v>3281.06</v>
      </c>
      <c r="X1073" s="2000">
        <v>3281.06</v>
      </c>
      <c r="Y1073" s="2013">
        <v>616735</v>
      </c>
      <c r="Z1073" s="2002">
        <v>42713</v>
      </c>
      <c r="AA1073" s="2069" t="s">
        <v>104</v>
      </c>
      <c r="AB1073" s="2086"/>
      <c r="AC1073" s="1956"/>
      <c r="AE1073" s="1956"/>
      <c r="AF1073" s="1956"/>
      <c r="AG1073" s="1956"/>
      <c r="AH1073" s="1956"/>
      <c r="AI1073" s="1956"/>
      <c r="AJ1073" s="1956"/>
      <c r="AK1073" s="1956"/>
      <c r="AL1073" s="1956"/>
      <c r="AM1073" s="1956"/>
      <c r="AP1073" s="1956"/>
      <c r="AQ1073" s="1956"/>
      <c r="AR1073" s="1956"/>
      <c r="AS1073" s="1956"/>
      <c r="AT1073" s="1956"/>
      <c r="AU1073" s="1956"/>
      <c r="AV1073" s="1956"/>
      <c r="AW1073" s="1956"/>
      <c r="AZ1073" s="1956"/>
      <c r="BA1073" s="1956"/>
    </row>
    <row r="1074" spans="1:53" x14ac:dyDescent="0.2">
      <c r="A1074" s="2089">
        <v>2016768</v>
      </c>
      <c r="C1074" s="1955">
        <v>612417</v>
      </c>
      <c r="D1074" s="1956" t="s">
        <v>26</v>
      </c>
      <c r="E1074" s="1956">
        <v>1</v>
      </c>
      <c r="F1074" s="1956">
        <v>10</v>
      </c>
      <c r="G1074" s="1956">
        <v>7</v>
      </c>
      <c r="H1074" s="1956">
        <v>4</v>
      </c>
      <c r="I1074" s="2012">
        <v>1</v>
      </c>
      <c r="J1074" s="2012">
        <v>1</v>
      </c>
      <c r="L1074" s="1996">
        <v>3255.69</v>
      </c>
      <c r="N1074" s="1996">
        <f t="shared" si="221"/>
        <v>2372.1999999999998</v>
      </c>
      <c r="O1074" s="1996">
        <v>1790.91</v>
      </c>
      <c r="P1074" s="2076">
        <f t="shared" si="222"/>
        <v>0.75495742348874473</v>
      </c>
      <c r="Q1074" s="1996">
        <v>581.29</v>
      </c>
      <c r="R1074" s="2076">
        <f t="shared" si="223"/>
        <v>0.24504257651125538</v>
      </c>
      <c r="S1074" s="2035">
        <f t="shared" si="224"/>
        <v>23.2516</v>
      </c>
      <c r="U1074" s="1996">
        <f t="shared" si="225"/>
        <v>0</v>
      </c>
      <c r="V1074" s="1996">
        <f t="shared" si="226"/>
        <v>0</v>
      </c>
      <c r="W1074" s="1996">
        <f t="shared" si="227"/>
        <v>3255.69</v>
      </c>
      <c r="X1074" s="2000">
        <v>3255.69</v>
      </c>
      <c r="Y1074" s="2013">
        <v>616736</v>
      </c>
      <c r="Z1074" s="2002">
        <v>42713</v>
      </c>
      <c r="AA1074" s="2069" t="s">
        <v>104</v>
      </c>
      <c r="AB1074" s="2086"/>
      <c r="AC1074" s="1956"/>
      <c r="AE1074" s="1956"/>
      <c r="AF1074" s="1956"/>
      <c r="AG1074" s="1956"/>
      <c r="AH1074" s="1956"/>
      <c r="AI1074" s="1956"/>
      <c r="AJ1074" s="1956"/>
      <c r="AK1074" s="1956"/>
      <c r="AL1074" s="1956"/>
      <c r="AM1074" s="1956"/>
      <c r="AP1074" s="1956"/>
      <c r="AQ1074" s="1956"/>
      <c r="AR1074" s="1956"/>
      <c r="AS1074" s="1956"/>
      <c r="AT1074" s="1956"/>
      <c r="AU1074" s="1956"/>
      <c r="AV1074" s="1956"/>
      <c r="AW1074" s="1956"/>
      <c r="AZ1074" s="1956"/>
      <c r="BA1074" s="1956"/>
    </row>
    <row r="1075" spans="1:53" x14ac:dyDescent="0.2">
      <c r="A1075" s="2089">
        <v>2016769</v>
      </c>
      <c r="C1075" s="1955">
        <v>616017</v>
      </c>
      <c r="D1075" s="1956" t="s">
        <v>26</v>
      </c>
      <c r="E1075" s="1956">
        <v>1</v>
      </c>
      <c r="F1075" s="1956">
        <v>10</v>
      </c>
      <c r="G1075" s="1956">
        <v>4</v>
      </c>
      <c r="H1075" s="1956">
        <v>4</v>
      </c>
      <c r="I1075" s="2012">
        <v>1</v>
      </c>
      <c r="J1075" s="2012">
        <v>1</v>
      </c>
      <c r="L1075" s="1996">
        <v>4547.1499999999996</v>
      </c>
      <c r="N1075" s="1996">
        <f t="shared" si="221"/>
        <v>2696.18</v>
      </c>
      <c r="O1075" s="1996">
        <v>1972.76</v>
      </c>
      <c r="P1075" s="2076">
        <f t="shared" si="222"/>
        <v>0.73168705353500141</v>
      </c>
      <c r="Q1075" s="1996">
        <v>723.42</v>
      </c>
      <c r="R1075" s="2076">
        <f t="shared" si="223"/>
        <v>0.26831294646499865</v>
      </c>
      <c r="S1075" s="2035">
        <f t="shared" si="224"/>
        <v>28.936799999999998</v>
      </c>
      <c r="U1075" s="1996">
        <f t="shared" si="225"/>
        <v>0</v>
      </c>
      <c r="V1075" s="1996">
        <f t="shared" si="226"/>
        <v>0</v>
      </c>
      <c r="W1075" s="1996">
        <f t="shared" si="227"/>
        <v>4547.1499999999996</v>
      </c>
      <c r="X1075" s="2000">
        <v>4547.1499999999996</v>
      </c>
      <c r="Y1075" s="2013">
        <v>616737</v>
      </c>
      <c r="Z1075" s="2002">
        <v>42713</v>
      </c>
      <c r="AA1075" s="2069" t="s">
        <v>104</v>
      </c>
      <c r="AB1075" s="2086"/>
      <c r="AC1075" s="1956"/>
      <c r="AE1075" s="1956"/>
      <c r="AF1075" s="1956"/>
      <c r="AG1075" s="1956"/>
      <c r="AH1075" s="1956"/>
      <c r="AI1075" s="1956"/>
      <c r="AJ1075" s="1956"/>
      <c r="AK1075" s="1956"/>
      <c r="AL1075" s="1956"/>
      <c r="AM1075" s="1956"/>
      <c r="AP1075" s="1956"/>
      <c r="AQ1075" s="1956"/>
      <c r="AR1075" s="1956"/>
      <c r="AS1075" s="1956"/>
      <c r="AT1075" s="1956"/>
      <c r="AU1075" s="1956"/>
      <c r="AV1075" s="1956"/>
      <c r="AW1075" s="1956"/>
      <c r="AZ1075" s="1956"/>
      <c r="BA1075" s="1956"/>
    </row>
    <row r="1076" spans="1:53" x14ac:dyDescent="0.2">
      <c r="A1076" s="2089" t="s">
        <v>2250</v>
      </c>
      <c r="C1076" s="1955" t="s">
        <v>2246</v>
      </c>
      <c r="D1076" s="1956" t="s">
        <v>308</v>
      </c>
      <c r="E1076" s="1956">
        <v>0</v>
      </c>
      <c r="F1076" s="1956">
        <v>2</v>
      </c>
      <c r="G1076" s="1956">
        <v>3</v>
      </c>
      <c r="H1076" s="1956">
        <v>0</v>
      </c>
      <c r="I1076" s="2012">
        <v>1</v>
      </c>
      <c r="J1076" s="2012">
        <v>1</v>
      </c>
      <c r="L1076" s="1996">
        <v>592.91999999999996</v>
      </c>
      <c r="N1076" s="1996">
        <f t="shared" ref="N1076:N1107" si="228">O1076+Q1076</f>
        <v>508.25</v>
      </c>
      <c r="O1076" s="1996">
        <v>340.1</v>
      </c>
      <c r="P1076" s="2076">
        <f t="shared" ref="P1076:P1107" si="229">IF(N1076&lt;=0,"",O1076/N1076)</f>
        <v>0.66915887850467293</v>
      </c>
      <c r="Q1076" s="1996">
        <v>168.15</v>
      </c>
      <c r="R1076" s="2076">
        <f t="shared" ref="R1076:R1107" si="230">IF(N1076&lt;=0,"",Q1076/N1076)</f>
        <v>0.33084112149532713</v>
      </c>
      <c r="S1076" s="2035">
        <f t="shared" ref="S1076:S1107" si="231">Q1076/$S$1</f>
        <v>6.726</v>
      </c>
      <c r="U1076" s="1996">
        <f t="shared" ref="U1076:U1107" si="232">((1-I1076)*O1076)+((1-J1076)*Q1076)</f>
        <v>0</v>
      </c>
      <c r="V1076" s="1996">
        <f t="shared" ref="V1076:V1107" si="233">L1076-W1076</f>
        <v>0</v>
      </c>
      <c r="W1076" s="1996">
        <f t="shared" ref="W1076:W1107" si="234">X1076+AC1076+AH1076+AM1076+AO1076+AR1076</f>
        <v>592.91999999999996</v>
      </c>
      <c r="X1076" s="2000">
        <v>592.91999999999996</v>
      </c>
      <c r="Y1076" s="2013">
        <v>617038</v>
      </c>
      <c r="Z1076" s="2002">
        <v>42748</v>
      </c>
      <c r="AA1076" s="2069" t="s">
        <v>104</v>
      </c>
      <c r="AB1076" s="2086"/>
      <c r="AC1076" s="1956"/>
      <c r="AE1076" s="1956"/>
      <c r="AF1076" s="1956"/>
      <c r="AG1076" s="1956"/>
      <c r="AH1076" s="1956"/>
      <c r="AI1076" s="1956"/>
      <c r="AJ1076" s="1956"/>
      <c r="AK1076" s="1956"/>
      <c r="AL1076" s="1956"/>
      <c r="AM1076" s="1956"/>
      <c r="AP1076" s="1956"/>
      <c r="AQ1076" s="1956"/>
      <c r="AR1076" s="1956"/>
      <c r="AS1076" s="1956"/>
      <c r="AT1076" s="1956"/>
      <c r="AU1076" s="1956"/>
      <c r="AV1076" s="1956"/>
      <c r="AW1076" s="1956"/>
      <c r="AZ1076" s="1956"/>
      <c r="BA1076" s="1956"/>
    </row>
    <row r="1077" spans="1:53" x14ac:dyDescent="0.2">
      <c r="A1077" s="2089">
        <v>2016772</v>
      </c>
      <c r="C1077" s="1955" t="s">
        <v>2247</v>
      </c>
      <c r="D1077" s="1956" t="s">
        <v>474</v>
      </c>
      <c r="E1077" s="1956">
        <v>1</v>
      </c>
      <c r="F1077" s="1956">
        <v>8</v>
      </c>
      <c r="G1077" s="1956">
        <v>5</v>
      </c>
      <c r="H1077" s="1956">
        <v>3</v>
      </c>
      <c r="I1077" s="2012">
        <v>1</v>
      </c>
      <c r="J1077" s="2012">
        <v>1</v>
      </c>
      <c r="L1077" s="1996">
        <v>2860.19</v>
      </c>
      <c r="N1077" s="1996">
        <f t="shared" si="228"/>
        <v>1881.58</v>
      </c>
      <c r="O1077" s="1996">
        <v>1362.23</v>
      </c>
      <c r="P1077" s="2076">
        <f t="shared" si="229"/>
        <v>0.72398197259749786</v>
      </c>
      <c r="Q1077" s="1996">
        <v>519.35</v>
      </c>
      <c r="R1077" s="2076">
        <f t="shared" si="230"/>
        <v>0.2760180274025022</v>
      </c>
      <c r="S1077" s="2035">
        <f t="shared" si="231"/>
        <v>20.774000000000001</v>
      </c>
      <c r="U1077" s="1996">
        <f t="shared" si="232"/>
        <v>0</v>
      </c>
      <c r="V1077" s="1996">
        <f t="shared" si="233"/>
        <v>0</v>
      </c>
      <c r="W1077" s="1996">
        <f t="shared" si="234"/>
        <v>2860.19</v>
      </c>
      <c r="X1077" s="2000">
        <v>2860.19</v>
      </c>
      <c r="Y1077" s="2013">
        <v>617085</v>
      </c>
      <c r="Z1077" s="2002">
        <v>42772</v>
      </c>
      <c r="AA1077" s="2069" t="s">
        <v>104</v>
      </c>
      <c r="AB1077" s="2086"/>
      <c r="AC1077" s="1956"/>
      <c r="AE1077" s="1956"/>
      <c r="AF1077" s="1956"/>
      <c r="AG1077" s="1956"/>
      <c r="AH1077" s="1956"/>
      <c r="AI1077" s="1956"/>
      <c r="AJ1077" s="1956"/>
      <c r="AK1077" s="1956"/>
      <c r="AL1077" s="1956"/>
      <c r="AM1077" s="1956"/>
      <c r="AP1077" s="1956"/>
      <c r="AQ1077" s="1956"/>
      <c r="AR1077" s="1956"/>
      <c r="AS1077" s="1956"/>
      <c r="AT1077" s="1956"/>
      <c r="AU1077" s="1956"/>
      <c r="AV1077" s="1956"/>
      <c r="AW1077" s="1956"/>
      <c r="AZ1077" s="1956"/>
      <c r="BA1077" s="1956"/>
    </row>
    <row r="1078" spans="1:53" x14ac:dyDescent="0.2">
      <c r="A1078" s="2089">
        <v>2016773</v>
      </c>
      <c r="C1078" s="1955" t="s">
        <v>2248</v>
      </c>
      <c r="D1078" s="1956" t="s">
        <v>474</v>
      </c>
      <c r="E1078" s="1956">
        <v>1</v>
      </c>
      <c r="F1078" s="1956">
        <v>10</v>
      </c>
      <c r="G1078" s="1956">
        <v>6</v>
      </c>
      <c r="H1078" s="1956">
        <v>3</v>
      </c>
      <c r="I1078" s="2012">
        <v>1</v>
      </c>
      <c r="J1078" s="2012">
        <v>1</v>
      </c>
      <c r="L1078" s="1996">
        <v>4537.04</v>
      </c>
      <c r="N1078" s="1996">
        <f t="shared" si="228"/>
        <v>3388.39</v>
      </c>
      <c r="O1078" s="1996">
        <v>2631.49</v>
      </c>
      <c r="P1078" s="2076">
        <f t="shared" si="229"/>
        <v>0.77661957448817875</v>
      </c>
      <c r="Q1078" s="1996">
        <v>756.9</v>
      </c>
      <c r="R1078" s="2076">
        <f t="shared" si="230"/>
        <v>0.22338042551182125</v>
      </c>
      <c r="S1078" s="2035">
        <f t="shared" si="231"/>
        <v>30.276</v>
      </c>
      <c r="U1078" s="1996">
        <f t="shared" si="232"/>
        <v>0</v>
      </c>
      <c r="V1078" s="1996">
        <f t="shared" si="233"/>
        <v>0</v>
      </c>
      <c r="W1078" s="1996">
        <f t="shared" si="234"/>
        <v>4537.04</v>
      </c>
      <c r="X1078" s="2000">
        <v>4537.04</v>
      </c>
      <c r="Y1078" s="2013">
        <v>617107</v>
      </c>
      <c r="Z1078" s="2002">
        <v>42781</v>
      </c>
      <c r="AA1078" s="2069" t="s">
        <v>104</v>
      </c>
      <c r="AB1078" s="2086"/>
      <c r="AC1078" s="1956"/>
      <c r="AE1078" s="1956"/>
      <c r="AF1078" s="1956"/>
      <c r="AG1078" s="1956"/>
      <c r="AH1078" s="1956"/>
      <c r="AI1078" s="1956"/>
      <c r="AJ1078" s="1956"/>
      <c r="AK1078" s="1956"/>
      <c r="AL1078" s="1956"/>
      <c r="AM1078" s="1956"/>
      <c r="AP1078" s="1956"/>
      <c r="AQ1078" s="1956"/>
      <c r="AR1078" s="1956"/>
      <c r="AS1078" s="1956"/>
      <c r="AT1078" s="1956"/>
      <c r="AU1078" s="1956"/>
      <c r="AV1078" s="1956"/>
      <c r="AW1078" s="1956"/>
      <c r="AZ1078" s="1956"/>
      <c r="BA1078" s="1956"/>
    </row>
    <row r="1079" spans="1:53" x14ac:dyDescent="0.2">
      <c r="A1079" s="2089">
        <v>2016774</v>
      </c>
      <c r="C1079" s="1955" t="s">
        <v>2249</v>
      </c>
      <c r="D1079" s="1956" t="s">
        <v>474</v>
      </c>
      <c r="E1079" s="1956">
        <v>2</v>
      </c>
      <c r="F1079" s="1956">
        <v>26</v>
      </c>
      <c r="G1079" s="1956">
        <v>14</v>
      </c>
      <c r="H1079" s="1956">
        <v>6</v>
      </c>
      <c r="I1079" s="2012">
        <v>1</v>
      </c>
      <c r="J1079" s="2012">
        <v>1</v>
      </c>
      <c r="L1079" s="1996">
        <v>8162.64</v>
      </c>
      <c r="N1079" s="1996">
        <f t="shared" si="228"/>
        <v>5959.92</v>
      </c>
      <c r="O1079" s="1996">
        <v>4588.16</v>
      </c>
      <c r="P1079" s="2076">
        <f t="shared" si="229"/>
        <v>0.76983583672264055</v>
      </c>
      <c r="Q1079" s="1996">
        <v>1371.76</v>
      </c>
      <c r="R1079" s="2076">
        <f t="shared" si="230"/>
        <v>0.23016416327735942</v>
      </c>
      <c r="S1079" s="2035">
        <f t="shared" si="231"/>
        <v>54.870399999999997</v>
      </c>
      <c r="U1079" s="1996">
        <f t="shared" si="232"/>
        <v>0</v>
      </c>
      <c r="V1079" s="1996">
        <f t="shared" si="233"/>
        <v>0</v>
      </c>
      <c r="W1079" s="1996">
        <f t="shared" si="234"/>
        <v>8162.64</v>
      </c>
      <c r="X1079" s="2000">
        <v>8162.64</v>
      </c>
      <c r="Y1079" s="2013">
        <v>617108</v>
      </c>
      <c r="Z1079" s="2002">
        <v>42781</v>
      </c>
      <c r="AA1079" s="2069" t="s">
        <v>104</v>
      </c>
      <c r="AB1079" s="2086"/>
      <c r="AC1079" s="1956"/>
      <c r="AE1079" s="1956"/>
      <c r="AF1079" s="1956"/>
      <c r="AG1079" s="1956"/>
      <c r="AH1079" s="1956"/>
      <c r="AI1079" s="1956"/>
      <c r="AJ1079" s="1956"/>
      <c r="AK1079" s="1956"/>
      <c r="AL1079" s="1956"/>
      <c r="AM1079" s="1956"/>
      <c r="AP1079" s="1956"/>
      <c r="AQ1079" s="1956"/>
      <c r="AR1079" s="1956"/>
      <c r="AS1079" s="1956"/>
      <c r="AT1079" s="1956"/>
      <c r="AU1079" s="1956"/>
      <c r="AV1079" s="1956"/>
      <c r="AW1079" s="1956"/>
      <c r="AZ1079" s="1956"/>
      <c r="BA1079" s="1956"/>
    </row>
    <row r="1080" spans="1:53" x14ac:dyDescent="0.2">
      <c r="A1080" s="2089">
        <v>2016775</v>
      </c>
      <c r="C1080" s="1955">
        <v>629117</v>
      </c>
      <c r="D1080" s="1956" t="s">
        <v>26</v>
      </c>
      <c r="E1080" s="1956">
        <v>1</v>
      </c>
      <c r="F1080" s="1956">
        <v>10</v>
      </c>
      <c r="G1080" s="1956">
        <v>5</v>
      </c>
      <c r="H1080" s="1956">
        <v>3</v>
      </c>
      <c r="I1080" s="2012">
        <v>1</v>
      </c>
      <c r="J1080" s="2012">
        <v>1</v>
      </c>
      <c r="L1080" s="1996">
        <v>3281.06</v>
      </c>
      <c r="N1080" s="1996">
        <f>O1080+Q1080</f>
        <v>2029.9</v>
      </c>
      <c r="O1080" s="1996">
        <v>1498.25</v>
      </c>
      <c r="P1080" s="2076">
        <f>IF(N1080&lt;=0,"",O1080/N1080)</f>
        <v>0.73809054633233162</v>
      </c>
      <c r="Q1080" s="1996">
        <v>531.65</v>
      </c>
      <c r="R1080" s="2076">
        <f>IF(N1080&lt;=0,"",Q1080/N1080)</f>
        <v>0.26190945366766832</v>
      </c>
      <c r="S1080" s="2035">
        <f>Q1080/$S$1</f>
        <v>21.265999999999998</v>
      </c>
      <c r="U1080" s="1996">
        <f>((1-I1080)*O1080)+((1-J1080)*Q1080)</f>
        <v>0</v>
      </c>
      <c r="V1080" s="1996">
        <f>L1080-W1080</f>
        <v>0</v>
      </c>
      <c r="W1080" s="1996">
        <f t="shared" si="234"/>
        <v>3281.06</v>
      </c>
      <c r="X1080" s="2000">
        <v>3281.06</v>
      </c>
      <c r="Y1080" s="2013">
        <v>616738</v>
      </c>
      <c r="Z1080" s="2002">
        <v>42713</v>
      </c>
      <c r="AA1080" s="2069" t="s">
        <v>104</v>
      </c>
      <c r="AB1080" s="2086"/>
      <c r="AC1080" s="1956"/>
      <c r="AE1080" s="1956"/>
      <c r="AF1080" s="1956"/>
      <c r="AG1080" s="1956"/>
      <c r="AH1080" s="1956"/>
      <c r="AI1080" s="1956"/>
      <c r="AJ1080" s="1956"/>
      <c r="AK1080" s="1956"/>
      <c r="AL1080" s="1956"/>
      <c r="AM1080" s="1956"/>
      <c r="AP1080" s="1956"/>
      <c r="AQ1080" s="1956"/>
      <c r="AR1080" s="1956"/>
      <c r="AS1080" s="1956"/>
      <c r="AT1080" s="1956"/>
      <c r="AU1080" s="1956"/>
      <c r="AV1080" s="1956"/>
      <c r="AW1080" s="1956"/>
      <c r="AZ1080" s="1956"/>
      <c r="BA1080" s="1956"/>
    </row>
    <row r="1081" spans="1:53" x14ac:dyDescent="0.2">
      <c r="A1081" s="2089" t="s">
        <v>2252</v>
      </c>
      <c r="C1081" s="1955">
        <v>606417</v>
      </c>
      <c r="D1081" s="1956" t="s">
        <v>26</v>
      </c>
      <c r="E1081" s="1956">
        <v>1</v>
      </c>
      <c r="F1081" s="1956">
        <v>11</v>
      </c>
      <c r="G1081" s="1956">
        <v>8</v>
      </c>
      <c r="H1081" s="1956">
        <v>2</v>
      </c>
      <c r="I1081" s="2012">
        <v>1</v>
      </c>
      <c r="J1081" s="2012">
        <v>1</v>
      </c>
      <c r="L1081" s="1996">
        <v>6261.84</v>
      </c>
      <c r="N1081" s="1996">
        <f t="shared" si="228"/>
        <v>4384.7</v>
      </c>
      <c r="O1081" s="1996">
        <v>3603.53</v>
      </c>
      <c r="P1081" s="2076">
        <f t="shared" si="229"/>
        <v>0.8218418591921911</v>
      </c>
      <c r="Q1081" s="1996">
        <v>781.17</v>
      </c>
      <c r="R1081" s="2076">
        <f t="shared" si="230"/>
        <v>0.17815814080780898</v>
      </c>
      <c r="S1081" s="2035">
        <f t="shared" si="231"/>
        <v>31.246799999999997</v>
      </c>
      <c r="U1081" s="1996">
        <f t="shared" si="232"/>
        <v>0</v>
      </c>
      <c r="V1081" s="1996">
        <f t="shared" si="233"/>
        <v>0</v>
      </c>
      <c r="W1081" s="1996">
        <f t="shared" si="234"/>
        <v>6261.84</v>
      </c>
      <c r="X1081" s="2000">
        <v>6261.84</v>
      </c>
      <c r="Y1081" s="2013">
        <v>616739</v>
      </c>
      <c r="Z1081" s="2002">
        <v>42713</v>
      </c>
      <c r="AA1081" s="2069" t="s">
        <v>104</v>
      </c>
      <c r="AB1081" s="2086"/>
      <c r="AC1081" s="1956"/>
      <c r="AE1081" s="1956"/>
      <c r="AF1081" s="1956"/>
      <c r="AG1081" s="1956"/>
      <c r="AH1081" s="1956"/>
      <c r="AI1081" s="1956"/>
      <c r="AJ1081" s="1956"/>
      <c r="AK1081" s="1956"/>
      <c r="AL1081" s="1956"/>
      <c r="AM1081" s="1956"/>
      <c r="AP1081" s="1956"/>
      <c r="AQ1081" s="1956"/>
      <c r="AR1081" s="1956"/>
      <c r="AS1081" s="1956"/>
      <c r="AT1081" s="1956"/>
      <c r="AU1081" s="1956"/>
      <c r="AV1081" s="1956"/>
      <c r="AW1081" s="1956"/>
      <c r="AZ1081" s="1956"/>
      <c r="BA1081" s="1956"/>
    </row>
    <row r="1082" spans="1:53" x14ac:dyDescent="0.2">
      <c r="A1082" s="2089">
        <v>2016777</v>
      </c>
      <c r="C1082" s="1955" t="s">
        <v>2254</v>
      </c>
      <c r="D1082" s="1956" t="s">
        <v>26</v>
      </c>
      <c r="E1082" s="1956">
        <v>4</v>
      </c>
      <c r="F1082" s="1956">
        <v>32</v>
      </c>
      <c r="G1082" s="1956">
        <v>20</v>
      </c>
      <c r="H1082" s="1956">
        <v>12</v>
      </c>
      <c r="I1082" s="2012">
        <v>1</v>
      </c>
      <c r="J1082" s="2012">
        <v>1</v>
      </c>
      <c r="L1082" s="1996">
        <v>8723.77</v>
      </c>
      <c r="N1082" s="1996">
        <f t="shared" si="228"/>
        <v>6207.2800000000007</v>
      </c>
      <c r="O1082" s="1996">
        <v>4507.8</v>
      </c>
      <c r="P1082" s="2076">
        <f t="shared" si="229"/>
        <v>0.72621180291528653</v>
      </c>
      <c r="Q1082" s="1996">
        <v>1699.48</v>
      </c>
      <c r="R1082" s="2076">
        <f t="shared" si="230"/>
        <v>0.27378819708471341</v>
      </c>
      <c r="S1082" s="2035">
        <f t="shared" si="231"/>
        <v>67.979200000000006</v>
      </c>
      <c r="U1082" s="1996">
        <f t="shared" si="232"/>
        <v>0</v>
      </c>
      <c r="V1082" s="1996">
        <f t="shared" si="233"/>
        <v>0</v>
      </c>
      <c r="W1082" s="1996">
        <f t="shared" si="234"/>
        <v>8723.77</v>
      </c>
      <c r="X1082" s="2000">
        <v>8723.77</v>
      </c>
      <c r="Y1082" s="2013">
        <v>616740</v>
      </c>
      <c r="Z1082" s="2002">
        <v>42713</v>
      </c>
      <c r="AA1082" s="2069" t="s">
        <v>104</v>
      </c>
      <c r="AB1082" s="2086"/>
      <c r="AC1082" s="1956"/>
      <c r="AE1082" s="1956"/>
      <c r="AF1082" s="1956"/>
      <c r="AG1082" s="1956"/>
      <c r="AH1082" s="1956"/>
      <c r="AI1082" s="1956"/>
      <c r="AJ1082" s="1956"/>
      <c r="AK1082" s="1956"/>
      <c r="AL1082" s="1956"/>
      <c r="AM1082" s="1956"/>
      <c r="AP1082" s="1956"/>
      <c r="AQ1082" s="1956"/>
      <c r="AR1082" s="1956"/>
      <c r="AS1082" s="1956"/>
      <c r="AT1082" s="1956"/>
      <c r="AU1082" s="1956"/>
      <c r="AV1082" s="1956"/>
      <c r="AW1082" s="1956"/>
      <c r="AZ1082" s="1956"/>
      <c r="BA1082" s="1956"/>
    </row>
    <row r="1083" spans="1:53" x14ac:dyDescent="0.2">
      <c r="A1083" s="2089">
        <v>2016778</v>
      </c>
      <c r="C1083" s="1955" t="s">
        <v>2255</v>
      </c>
      <c r="D1083" s="1956" t="s">
        <v>26</v>
      </c>
      <c r="E1083" s="1956">
        <v>1</v>
      </c>
      <c r="F1083" s="1956">
        <v>2</v>
      </c>
      <c r="G1083" s="1956">
        <v>1</v>
      </c>
      <c r="H1083" s="1956">
        <v>1</v>
      </c>
      <c r="I1083" s="2012">
        <v>1</v>
      </c>
      <c r="J1083" s="2012">
        <v>1</v>
      </c>
      <c r="L1083" s="1996">
        <v>660.36</v>
      </c>
      <c r="N1083" s="1996">
        <f t="shared" si="228"/>
        <v>640.28</v>
      </c>
      <c r="O1083" s="1996">
        <v>320.14</v>
      </c>
      <c r="P1083" s="2076">
        <f t="shared" si="229"/>
        <v>0.5</v>
      </c>
      <c r="Q1083" s="1996">
        <v>320.14</v>
      </c>
      <c r="R1083" s="2076">
        <f t="shared" si="230"/>
        <v>0.5</v>
      </c>
      <c r="S1083" s="2035">
        <f t="shared" si="231"/>
        <v>12.8056</v>
      </c>
      <c r="U1083" s="1996">
        <f t="shared" si="232"/>
        <v>0</v>
      </c>
      <c r="V1083" s="1996">
        <f t="shared" si="233"/>
        <v>0</v>
      </c>
      <c r="W1083" s="1996">
        <f t="shared" si="234"/>
        <v>660.36</v>
      </c>
      <c r="X1083" s="2000">
        <v>660.36</v>
      </c>
      <c r="Y1083" s="2013">
        <v>616741</v>
      </c>
      <c r="Z1083" s="2002">
        <v>42713</v>
      </c>
      <c r="AA1083" s="2069" t="s">
        <v>104</v>
      </c>
      <c r="AB1083" s="2086"/>
      <c r="AC1083" s="1956"/>
      <c r="AE1083" s="1956"/>
      <c r="AF1083" s="1956"/>
      <c r="AG1083" s="1956"/>
      <c r="AH1083" s="1956"/>
      <c r="AI1083" s="1956"/>
      <c r="AJ1083" s="1956"/>
      <c r="AK1083" s="1956"/>
      <c r="AL1083" s="1956"/>
      <c r="AM1083" s="1956"/>
      <c r="AP1083" s="1956"/>
      <c r="AQ1083" s="1956"/>
      <c r="AR1083" s="1956"/>
      <c r="AS1083" s="1956"/>
      <c r="AT1083" s="1956"/>
      <c r="AU1083" s="1956"/>
      <c r="AV1083" s="1956"/>
      <c r="AW1083" s="1956"/>
      <c r="AZ1083" s="1956"/>
      <c r="BA1083" s="1956"/>
    </row>
    <row r="1084" spans="1:53" x14ac:dyDescent="0.2">
      <c r="A1084" s="2089">
        <v>2016779</v>
      </c>
      <c r="C1084" s="2178" t="s">
        <v>2258</v>
      </c>
      <c r="D1084" s="1956" t="s">
        <v>26</v>
      </c>
      <c r="E1084" s="1956">
        <v>14</v>
      </c>
      <c r="F1084" s="1956">
        <f>E1084*8</f>
        <v>112</v>
      </c>
      <c r="G1084" s="1956">
        <f>E1084*5</f>
        <v>70</v>
      </c>
      <c r="H1084" s="1956">
        <f>E1084*3</f>
        <v>42</v>
      </c>
      <c r="I1084" s="2012">
        <v>1</v>
      </c>
      <c r="J1084" s="2012">
        <v>1</v>
      </c>
      <c r="L1084" s="1996">
        <v>32789.61</v>
      </c>
      <c r="N1084" s="1996">
        <f t="shared" si="228"/>
        <v>22621.199999999997</v>
      </c>
      <c r="O1084" s="1996">
        <v>17192.21</v>
      </c>
      <c r="P1084" s="2076">
        <f t="shared" si="229"/>
        <v>0.76000433221933417</v>
      </c>
      <c r="Q1084" s="1996">
        <v>5428.99</v>
      </c>
      <c r="R1084" s="2076">
        <f t="shared" si="230"/>
        <v>0.23999566778066594</v>
      </c>
      <c r="S1084" s="2035">
        <f t="shared" si="231"/>
        <v>217.15959999999998</v>
      </c>
      <c r="U1084" s="1996">
        <f t="shared" si="232"/>
        <v>0</v>
      </c>
      <c r="V1084" s="1996">
        <f t="shared" si="233"/>
        <v>-776.30000000000291</v>
      </c>
      <c r="W1084" s="1996">
        <f t="shared" si="234"/>
        <v>33565.910000000003</v>
      </c>
      <c r="X1084" s="2000">
        <v>33565.910000000003</v>
      </c>
      <c r="Y1084" s="2013">
        <v>616742</v>
      </c>
      <c r="Z1084" s="2002">
        <v>42713</v>
      </c>
      <c r="AA1084" s="2069" t="s">
        <v>104</v>
      </c>
      <c r="AB1084" s="2086"/>
      <c r="AC1084" s="1956"/>
      <c r="AE1084" s="1956"/>
      <c r="AF1084" s="1956"/>
      <c r="AG1084" s="1956"/>
      <c r="AH1084" s="1956"/>
      <c r="AI1084" s="1956"/>
      <c r="AJ1084" s="1956"/>
      <c r="AK1084" s="1956"/>
      <c r="AL1084" s="1956"/>
      <c r="AM1084" s="1956"/>
      <c r="AP1084" s="1956"/>
      <c r="AQ1084" s="1956"/>
      <c r="AR1084" s="1956"/>
      <c r="AS1084" s="1956"/>
      <c r="AT1084" s="1956"/>
      <c r="AU1084" s="1956"/>
      <c r="AV1084" s="1956"/>
      <c r="AW1084" s="1956"/>
      <c r="AZ1084" s="1956"/>
      <c r="BA1084" s="1956"/>
    </row>
    <row r="1085" spans="1:53" x14ac:dyDescent="0.2">
      <c r="A1085" s="2089">
        <v>2016780</v>
      </c>
      <c r="C1085" s="1955" t="s">
        <v>2263</v>
      </c>
      <c r="D1085" s="1956" t="s">
        <v>26</v>
      </c>
      <c r="E1085" s="1956">
        <v>0</v>
      </c>
      <c r="F1085" s="1956">
        <v>0</v>
      </c>
      <c r="G1085" s="1956">
        <v>0</v>
      </c>
      <c r="H1085" s="1956">
        <v>0</v>
      </c>
      <c r="I1085" s="2012">
        <v>1</v>
      </c>
      <c r="J1085" s="2012">
        <v>1</v>
      </c>
      <c r="L1085" s="1996">
        <v>245.12</v>
      </c>
      <c r="N1085" s="1996">
        <f t="shared" si="228"/>
        <v>122.56</v>
      </c>
      <c r="O1085" s="1996">
        <v>97.56</v>
      </c>
      <c r="P1085" s="2076">
        <f t="shared" si="229"/>
        <v>0.79601827676240211</v>
      </c>
      <c r="Q1085" s="1996">
        <v>25</v>
      </c>
      <c r="R1085" s="2076">
        <f t="shared" si="230"/>
        <v>0.20398172323759792</v>
      </c>
      <c r="S1085" s="2035">
        <f t="shared" si="231"/>
        <v>1</v>
      </c>
      <c r="U1085" s="1996">
        <f t="shared" si="232"/>
        <v>0</v>
      </c>
      <c r="V1085" s="1996">
        <f t="shared" si="233"/>
        <v>0</v>
      </c>
      <c r="W1085" s="1996">
        <f t="shared" si="234"/>
        <v>245.12</v>
      </c>
      <c r="X1085" s="2000">
        <v>245.12</v>
      </c>
      <c r="Y1085" s="2013"/>
      <c r="Z1085" s="2002"/>
      <c r="AA1085" s="2069"/>
      <c r="AB1085" s="2086"/>
      <c r="AC1085" s="1956"/>
      <c r="AE1085" s="1956"/>
      <c r="AF1085" s="1956"/>
      <c r="AG1085" s="1956"/>
      <c r="AH1085" s="1956"/>
      <c r="AI1085" s="1956"/>
      <c r="AJ1085" s="1956"/>
      <c r="AK1085" s="1956"/>
      <c r="AL1085" s="1956"/>
      <c r="AM1085" s="1956"/>
      <c r="AP1085" s="1956"/>
      <c r="AQ1085" s="1956"/>
      <c r="AR1085" s="1956"/>
      <c r="AS1085" s="1956"/>
      <c r="AT1085" s="1956"/>
      <c r="AU1085" s="1956"/>
      <c r="AV1085" s="1956"/>
      <c r="AW1085" s="1956"/>
      <c r="AZ1085" s="1956"/>
      <c r="BA1085" s="1956"/>
    </row>
    <row r="1086" spans="1:53" x14ac:dyDescent="0.2">
      <c r="A1086" s="2089">
        <v>2016781</v>
      </c>
      <c r="C1086" s="1955" t="s">
        <v>2264</v>
      </c>
      <c r="D1086" s="1956" t="s">
        <v>26</v>
      </c>
      <c r="E1086" s="1956">
        <v>0</v>
      </c>
      <c r="F1086" s="1956">
        <v>0</v>
      </c>
      <c r="G1086" s="1956">
        <v>0</v>
      </c>
      <c r="H1086" s="1956">
        <v>0</v>
      </c>
      <c r="I1086" s="2012">
        <v>1</v>
      </c>
      <c r="J1086" s="2012">
        <v>1</v>
      </c>
      <c r="L1086" s="1996">
        <v>126.56</v>
      </c>
      <c r="N1086" s="1996">
        <f t="shared" si="228"/>
        <v>63.28</v>
      </c>
      <c r="O1086" s="1996">
        <v>50.78</v>
      </c>
      <c r="P1086" s="2076">
        <f t="shared" si="229"/>
        <v>0.80246523388116309</v>
      </c>
      <c r="Q1086" s="1996">
        <v>12.5</v>
      </c>
      <c r="R1086" s="2076">
        <f t="shared" si="230"/>
        <v>0.19753476611883691</v>
      </c>
      <c r="S1086" s="2035">
        <f t="shared" si="231"/>
        <v>0.5</v>
      </c>
      <c r="U1086" s="1996">
        <f t="shared" si="232"/>
        <v>0</v>
      </c>
      <c r="V1086" s="1996">
        <f t="shared" si="233"/>
        <v>0</v>
      </c>
      <c r="W1086" s="1996">
        <f t="shared" si="234"/>
        <v>126.56</v>
      </c>
      <c r="X1086" s="2000">
        <v>126.56</v>
      </c>
      <c r="Y1086" s="2013">
        <v>617128</v>
      </c>
      <c r="Z1086" s="2002">
        <v>42793</v>
      </c>
      <c r="AA1086" s="2069" t="s">
        <v>104</v>
      </c>
      <c r="AB1086" s="2086"/>
      <c r="AC1086" s="1956"/>
      <c r="AE1086" s="1956"/>
      <c r="AF1086" s="1956"/>
      <c r="AG1086" s="1956"/>
      <c r="AH1086" s="1956"/>
      <c r="AI1086" s="1956"/>
      <c r="AJ1086" s="1956"/>
      <c r="AK1086" s="1956"/>
      <c r="AL1086" s="1956"/>
      <c r="AM1086" s="1956"/>
      <c r="AP1086" s="1956"/>
      <c r="AQ1086" s="1956"/>
      <c r="AR1086" s="1956"/>
      <c r="AS1086" s="1956"/>
      <c r="AT1086" s="1956"/>
      <c r="AU1086" s="1956"/>
      <c r="AV1086" s="1956"/>
      <c r="AW1086" s="1956"/>
      <c r="AZ1086" s="1956"/>
      <c r="BA1086" s="1956"/>
    </row>
    <row r="1087" spans="1:53" x14ac:dyDescent="0.2">
      <c r="A1087" s="2089">
        <v>2016782</v>
      </c>
      <c r="C1087" s="1955">
        <v>570717</v>
      </c>
      <c r="D1087" s="1956" t="s">
        <v>26</v>
      </c>
      <c r="E1087" s="1956">
        <v>1</v>
      </c>
      <c r="F1087" s="1956">
        <v>11</v>
      </c>
      <c r="G1087" s="1956">
        <v>5</v>
      </c>
      <c r="H1087" s="1956">
        <v>3</v>
      </c>
      <c r="I1087" s="2012">
        <v>1</v>
      </c>
      <c r="J1087" s="2012">
        <v>1</v>
      </c>
      <c r="L1087" s="1996">
        <v>3048.76</v>
      </c>
      <c r="N1087" s="1996">
        <f t="shared" si="228"/>
        <v>2082.1</v>
      </c>
      <c r="O1087" s="1996">
        <v>1565.37</v>
      </c>
      <c r="P1087" s="2076">
        <f t="shared" si="229"/>
        <v>0.75182267902598332</v>
      </c>
      <c r="Q1087" s="1996">
        <v>516.73</v>
      </c>
      <c r="R1087" s="2076">
        <f t="shared" si="230"/>
        <v>0.24817732097401662</v>
      </c>
      <c r="S1087" s="2035">
        <f t="shared" si="231"/>
        <v>20.6692</v>
      </c>
      <c r="U1087" s="1996">
        <f t="shared" si="232"/>
        <v>0</v>
      </c>
      <c r="V1087" s="1996">
        <f t="shared" si="233"/>
        <v>0</v>
      </c>
      <c r="W1087" s="1996">
        <f t="shared" si="234"/>
        <v>3048.76</v>
      </c>
      <c r="X1087" s="2000">
        <v>3048.76</v>
      </c>
      <c r="Y1087" s="2013">
        <v>617009</v>
      </c>
      <c r="Z1087" s="2002">
        <v>42748</v>
      </c>
      <c r="AA1087" s="2069" t="s">
        <v>104</v>
      </c>
      <c r="AB1087" s="2086"/>
      <c r="AC1087" s="1956"/>
      <c r="AE1087" s="1956"/>
      <c r="AF1087" s="1956"/>
      <c r="AG1087" s="1956"/>
      <c r="AH1087" s="1956"/>
      <c r="AI1087" s="1956"/>
      <c r="AJ1087" s="1956"/>
      <c r="AK1087" s="1956"/>
      <c r="AL1087" s="1956"/>
      <c r="AM1087" s="1956"/>
      <c r="AP1087" s="1956"/>
      <c r="AQ1087" s="1956"/>
      <c r="AR1087" s="1956"/>
      <c r="AS1087" s="1956"/>
      <c r="AT1087" s="1956"/>
      <c r="AU1087" s="1956"/>
      <c r="AV1087" s="1956"/>
      <c r="AW1087" s="1956"/>
      <c r="AZ1087" s="1956"/>
      <c r="BA1087" s="1956"/>
    </row>
    <row r="1088" spans="1:53" x14ac:dyDescent="0.2">
      <c r="A1088" s="2089">
        <v>2016783</v>
      </c>
      <c r="C1088" s="1955" t="s">
        <v>2265</v>
      </c>
      <c r="D1088" s="1956" t="s">
        <v>26</v>
      </c>
      <c r="E1088" s="1956">
        <v>1</v>
      </c>
      <c r="F1088" s="1956">
        <v>2</v>
      </c>
      <c r="G1088" s="1956">
        <v>1</v>
      </c>
      <c r="H1088" s="1956">
        <v>1</v>
      </c>
      <c r="I1088" s="2012">
        <v>1</v>
      </c>
      <c r="J1088" s="2012">
        <v>1</v>
      </c>
      <c r="L1088" s="1996">
        <v>537.12</v>
      </c>
      <c r="N1088" s="1996">
        <f t="shared" si="228"/>
        <v>423.14</v>
      </c>
      <c r="O1088" s="1996">
        <v>284.58</v>
      </c>
      <c r="P1088" s="2076">
        <f t="shared" si="229"/>
        <v>0.67254336626175737</v>
      </c>
      <c r="Q1088" s="1996">
        <v>138.56</v>
      </c>
      <c r="R1088" s="2076">
        <f t="shared" si="230"/>
        <v>0.32745663373824269</v>
      </c>
      <c r="S1088" s="2035">
        <f t="shared" si="231"/>
        <v>5.5423999999999998</v>
      </c>
      <c r="U1088" s="1996">
        <f t="shared" si="232"/>
        <v>0</v>
      </c>
      <c r="V1088" s="1996">
        <f t="shared" si="233"/>
        <v>0</v>
      </c>
      <c r="W1088" s="1996">
        <f t="shared" si="234"/>
        <v>537.12</v>
      </c>
      <c r="X1088" s="2000">
        <v>537.12</v>
      </c>
      <c r="Y1088" s="2013">
        <v>617010</v>
      </c>
      <c r="Z1088" s="2002">
        <v>42748</v>
      </c>
      <c r="AA1088" s="2069" t="s">
        <v>104</v>
      </c>
      <c r="AB1088" s="2086"/>
      <c r="AC1088" s="1956"/>
      <c r="AE1088" s="1956"/>
      <c r="AF1088" s="1956"/>
      <c r="AG1088" s="1956"/>
      <c r="AH1088" s="1956"/>
      <c r="AI1088" s="1956"/>
      <c r="AJ1088" s="1956"/>
      <c r="AK1088" s="1956"/>
      <c r="AL1088" s="1956"/>
      <c r="AM1088" s="1956"/>
      <c r="AP1088" s="1956"/>
      <c r="AQ1088" s="1956"/>
      <c r="AR1088" s="1956"/>
      <c r="AS1088" s="1956"/>
      <c r="AT1088" s="1956"/>
      <c r="AU1088" s="1956"/>
      <c r="AV1088" s="1956"/>
      <c r="AW1088" s="1956"/>
      <c r="AZ1088" s="1956"/>
      <c r="BA1088" s="1956"/>
    </row>
    <row r="1089" spans="1:53" x14ac:dyDescent="0.2">
      <c r="A1089" s="2089" t="s">
        <v>2266</v>
      </c>
      <c r="C1089" s="1955" t="s">
        <v>2285</v>
      </c>
      <c r="D1089" s="1956" t="s">
        <v>353</v>
      </c>
      <c r="E1089" s="1956">
        <v>1</v>
      </c>
      <c r="F1089" s="1956">
        <v>7</v>
      </c>
      <c r="G1089" s="1956">
        <v>2</v>
      </c>
      <c r="H1089" s="1956">
        <v>3</v>
      </c>
      <c r="I1089" s="2012">
        <v>1</v>
      </c>
      <c r="J1089" s="2012">
        <v>1</v>
      </c>
      <c r="L1089" s="1996">
        <v>3119.59</v>
      </c>
      <c r="N1089" s="1996">
        <f t="shared" si="228"/>
        <v>2415.23</v>
      </c>
      <c r="O1089" s="1996">
        <v>1951.91</v>
      </c>
      <c r="P1089" s="2076">
        <f t="shared" si="229"/>
        <v>0.80816733810030517</v>
      </c>
      <c r="Q1089" s="1996">
        <v>463.32</v>
      </c>
      <c r="R1089" s="2076">
        <f t="shared" si="230"/>
        <v>0.19183266189969486</v>
      </c>
      <c r="S1089" s="2035">
        <f t="shared" si="231"/>
        <v>18.532799999999998</v>
      </c>
      <c r="U1089" s="1996">
        <f t="shared" si="232"/>
        <v>0</v>
      </c>
      <c r="V1089" s="1996">
        <f t="shared" si="233"/>
        <v>0</v>
      </c>
      <c r="W1089" s="1996">
        <f t="shared" si="234"/>
        <v>3119.59</v>
      </c>
      <c r="X1089" s="2000">
        <v>3119.59</v>
      </c>
      <c r="Y1089" s="2013">
        <v>617088</v>
      </c>
      <c r="Z1089" s="2002">
        <v>42772</v>
      </c>
      <c r="AA1089" s="2069" t="s">
        <v>104</v>
      </c>
      <c r="AB1089" s="2086"/>
      <c r="AC1089" s="1956"/>
      <c r="AE1089" s="1956"/>
      <c r="AF1089" s="1956"/>
      <c r="AG1089" s="1956"/>
      <c r="AH1089" s="1956"/>
      <c r="AI1089" s="1956"/>
      <c r="AJ1089" s="1956"/>
      <c r="AK1089" s="1956"/>
      <c r="AL1089" s="1956"/>
      <c r="AM1089" s="1956"/>
      <c r="AP1089" s="1956"/>
      <c r="AQ1089" s="1956"/>
      <c r="AR1089" s="1956"/>
      <c r="AS1089" s="1956"/>
      <c r="AT1089" s="1956"/>
      <c r="AU1089" s="1956"/>
      <c r="AV1089" s="1956"/>
      <c r="AW1089" s="1956"/>
      <c r="AZ1089" s="1956"/>
      <c r="BA1089" s="1956"/>
    </row>
    <row r="1090" spans="1:53" x14ac:dyDescent="0.2">
      <c r="A1090" s="2089" t="s">
        <v>2267</v>
      </c>
      <c r="C1090" s="1955" t="s">
        <v>2278</v>
      </c>
      <c r="D1090" s="1956" t="s">
        <v>353</v>
      </c>
      <c r="E1090" s="1956">
        <v>0</v>
      </c>
      <c r="F1090" s="1956">
        <v>1</v>
      </c>
      <c r="G1090" s="1956">
        <v>0</v>
      </c>
      <c r="H1090" s="1956">
        <v>1</v>
      </c>
      <c r="I1090" s="2012">
        <v>1</v>
      </c>
      <c r="J1090" s="2012">
        <v>1</v>
      </c>
      <c r="L1090" s="1996">
        <v>502.39</v>
      </c>
      <c r="N1090" s="1996">
        <f t="shared" si="228"/>
        <v>376.89</v>
      </c>
      <c r="O1090" s="1996">
        <v>279.45</v>
      </c>
      <c r="P1090" s="2076">
        <f t="shared" si="229"/>
        <v>0.74146302634721006</v>
      </c>
      <c r="Q1090" s="1996">
        <v>97.44</v>
      </c>
      <c r="R1090" s="2076">
        <f t="shared" si="230"/>
        <v>0.25853697365278994</v>
      </c>
      <c r="S1090" s="2035">
        <f t="shared" si="231"/>
        <v>3.8975999999999997</v>
      </c>
      <c r="U1090" s="1996">
        <f t="shared" si="232"/>
        <v>0</v>
      </c>
      <c r="V1090" s="1996">
        <f t="shared" si="233"/>
        <v>0</v>
      </c>
      <c r="W1090" s="1996">
        <f t="shared" si="234"/>
        <v>502.39</v>
      </c>
      <c r="X1090" s="2000">
        <v>502.39</v>
      </c>
      <c r="Y1090" s="2013">
        <v>617088</v>
      </c>
      <c r="Z1090" s="2002">
        <v>42772</v>
      </c>
      <c r="AA1090" s="2069" t="s">
        <v>104</v>
      </c>
      <c r="AB1090" s="2086"/>
      <c r="AC1090" s="1956"/>
      <c r="AE1090" s="1956"/>
      <c r="AF1090" s="1956"/>
      <c r="AG1090" s="1956"/>
      <c r="AH1090" s="1956"/>
      <c r="AI1090" s="1956"/>
      <c r="AJ1090" s="1956"/>
      <c r="AK1090" s="1956"/>
      <c r="AL1090" s="1956"/>
      <c r="AM1090" s="1956"/>
      <c r="AP1090" s="1956"/>
      <c r="AQ1090" s="1956"/>
      <c r="AR1090" s="1956"/>
      <c r="AS1090" s="1956"/>
      <c r="AT1090" s="1956"/>
      <c r="AU1090" s="1956"/>
      <c r="AV1090" s="1956"/>
      <c r="AW1090" s="1956"/>
      <c r="AZ1090" s="1956"/>
      <c r="BA1090" s="1956"/>
    </row>
    <row r="1091" spans="1:53" x14ac:dyDescent="0.2">
      <c r="A1091" s="2089" t="s">
        <v>2268</v>
      </c>
      <c r="C1091" s="1955" t="s">
        <v>2279</v>
      </c>
      <c r="D1091" s="1956" t="s">
        <v>353</v>
      </c>
      <c r="E1091" s="1956">
        <v>1</v>
      </c>
      <c r="F1091" s="1956">
        <v>8</v>
      </c>
      <c r="G1091" s="1956">
        <v>4</v>
      </c>
      <c r="H1091" s="1956">
        <v>3</v>
      </c>
      <c r="I1091" s="2012">
        <v>1</v>
      </c>
      <c r="J1091" s="2012">
        <v>1</v>
      </c>
      <c r="L1091" s="1996">
        <v>3314.87</v>
      </c>
      <c r="N1091" s="1996">
        <f t="shared" si="228"/>
        <v>2560.3200000000002</v>
      </c>
      <c r="O1091" s="1996">
        <v>2030.88</v>
      </c>
      <c r="P1091" s="2076">
        <f t="shared" si="229"/>
        <v>0.79321334833145851</v>
      </c>
      <c r="Q1091" s="1996">
        <v>529.44000000000005</v>
      </c>
      <c r="R1091" s="2076">
        <f t="shared" si="230"/>
        <v>0.20678665166854143</v>
      </c>
      <c r="S1091" s="2035">
        <f t="shared" si="231"/>
        <v>21.177600000000002</v>
      </c>
      <c r="U1091" s="1996">
        <f t="shared" si="232"/>
        <v>0</v>
      </c>
      <c r="V1091" s="1996">
        <f t="shared" si="233"/>
        <v>0</v>
      </c>
      <c r="W1091" s="1996">
        <f t="shared" si="234"/>
        <v>3314.87</v>
      </c>
      <c r="X1091" s="2000">
        <v>3314.87</v>
      </c>
      <c r="Y1091" s="2013">
        <v>617088</v>
      </c>
      <c r="Z1091" s="2002">
        <v>42772</v>
      </c>
      <c r="AA1091" s="2069" t="s">
        <v>104</v>
      </c>
      <c r="AB1091" s="2086"/>
      <c r="AC1091" s="1956"/>
      <c r="AE1091" s="1956"/>
      <c r="AF1091" s="1956"/>
      <c r="AG1091" s="1956"/>
      <c r="AH1091" s="1956"/>
      <c r="AI1091" s="1956"/>
      <c r="AJ1091" s="1956"/>
      <c r="AK1091" s="1956"/>
      <c r="AL1091" s="1956"/>
      <c r="AM1091" s="1956"/>
      <c r="AP1091" s="1956"/>
      <c r="AQ1091" s="1956"/>
      <c r="AR1091" s="1956"/>
      <c r="AS1091" s="1956"/>
      <c r="AT1091" s="1956"/>
      <c r="AU1091" s="1956"/>
      <c r="AV1091" s="1956"/>
      <c r="AW1091" s="1956"/>
      <c r="AZ1091" s="1956"/>
      <c r="BA1091" s="1956"/>
    </row>
    <row r="1092" spans="1:53" x14ac:dyDescent="0.2">
      <c r="A1092" s="2089" t="s">
        <v>2269</v>
      </c>
      <c r="C1092" s="1955" t="s">
        <v>2280</v>
      </c>
      <c r="D1092" s="1956" t="s">
        <v>353</v>
      </c>
      <c r="E1092" s="1956">
        <v>0</v>
      </c>
      <c r="F1092" s="1956">
        <v>1</v>
      </c>
      <c r="G1092" s="1956">
        <v>0</v>
      </c>
      <c r="H1092" s="1956">
        <v>1</v>
      </c>
      <c r="I1092" s="2012">
        <v>1</v>
      </c>
      <c r="J1092" s="2012">
        <v>1</v>
      </c>
      <c r="L1092" s="1996">
        <v>502.39</v>
      </c>
      <c r="N1092" s="1996">
        <f>O1092+Q1092</f>
        <v>376.89</v>
      </c>
      <c r="O1092" s="1996">
        <v>279.45</v>
      </c>
      <c r="P1092" s="2076">
        <f>IF(N1092&lt;=0,"",O1092/N1092)</f>
        <v>0.74146302634721006</v>
      </c>
      <c r="Q1092" s="1996">
        <v>97.44</v>
      </c>
      <c r="R1092" s="2076">
        <f>IF(N1092&lt;=0,"",Q1092/N1092)</f>
        <v>0.25853697365278994</v>
      </c>
      <c r="S1092" s="2035">
        <f>Q1092/$S$1</f>
        <v>3.8975999999999997</v>
      </c>
      <c r="U1092" s="1996">
        <f>((1-I1092)*O1092)+((1-J1092)*Q1092)</f>
        <v>0</v>
      </c>
      <c r="V1092" s="1996">
        <f>L1092-W1092</f>
        <v>0</v>
      </c>
      <c r="W1092" s="1996">
        <f t="shared" si="234"/>
        <v>502.39</v>
      </c>
      <c r="X1092" s="2000">
        <v>502.39</v>
      </c>
      <c r="Y1092" s="2013">
        <v>617088</v>
      </c>
      <c r="Z1092" s="2002">
        <v>42772</v>
      </c>
      <c r="AA1092" s="2069" t="s">
        <v>104</v>
      </c>
      <c r="AB1092" s="2086"/>
      <c r="AC1092" s="1956"/>
      <c r="AE1092" s="1956"/>
      <c r="AF1092" s="1956"/>
      <c r="AG1092" s="1956"/>
      <c r="AH1092" s="1956"/>
      <c r="AI1092" s="1956"/>
      <c r="AJ1092" s="1956"/>
      <c r="AK1092" s="1956"/>
      <c r="AL1092" s="1956"/>
      <c r="AM1092" s="1956"/>
      <c r="AP1092" s="1956"/>
      <c r="AQ1092" s="1956"/>
      <c r="AR1092" s="1956"/>
      <c r="AS1092" s="1956"/>
      <c r="AT1092" s="1956"/>
      <c r="AU1092" s="1956"/>
      <c r="AV1092" s="1956"/>
      <c r="AW1092" s="1956"/>
      <c r="AZ1092" s="1956"/>
      <c r="BA1092" s="1956"/>
    </row>
    <row r="1093" spans="1:53" x14ac:dyDescent="0.2">
      <c r="A1093" s="2089" t="s">
        <v>2270</v>
      </c>
      <c r="C1093" s="1955" t="s">
        <v>2281</v>
      </c>
      <c r="D1093" s="1956" t="s">
        <v>353</v>
      </c>
      <c r="E1093" s="1956">
        <v>1</v>
      </c>
      <c r="F1093" s="1956">
        <v>7</v>
      </c>
      <c r="G1093" s="1956">
        <v>2</v>
      </c>
      <c r="H1093" s="1956">
        <v>3</v>
      </c>
      <c r="I1093" s="2012">
        <v>1</v>
      </c>
      <c r="J1093" s="2012">
        <v>1</v>
      </c>
      <c r="L1093" s="1996">
        <v>3119.59</v>
      </c>
      <c r="N1093" s="1996">
        <f>O1093+Q1093</f>
        <v>2415.23</v>
      </c>
      <c r="O1093" s="1996">
        <v>1951.91</v>
      </c>
      <c r="P1093" s="2076">
        <f>IF(N1093&lt;=0,"",O1093/N1093)</f>
        <v>0.80816733810030517</v>
      </c>
      <c r="Q1093" s="1996">
        <v>463.32</v>
      </c>
      <c r="R1093" s="2076">
        <f>IF(N1093&lt;=0,"",Q1093/N1093)</f>
        <v>0.19183266189969486</v>
      </c>
      <c r="S1093" s="2035">
        <f>Q1093/$S$1</f>
        <v>18.532799999999998</v>
      </c>
      <c r="U1093" s="1996">
        <f>((1-I1093)*O1093)+((1-J1093)*Q1093)</f>
        <v>0</v>
      </c>
      <c r="V1093" s="1996">
        <f>L1093-W1093</f>
        <v>0</v>
      </c>
      <c r="W1093" s="1996">
        <f t="shared" si="234"/>
        <v>3119.59</v>
      </c>
      <c r="X1093" s="2000">
        <v>3119.59</v>
      </c>
      <c r="Y1093" s="2013">
        <v>617088</v>
      </c>
      <c r="Z1093" s="2002">
        <v>42772</v>
      </c>
      <c r="AA1093" s="2069" t="s">
        <v>104</v>
      </c>
      <c r="AB1093" s="2086"/>
      <c r="AC1093" s="1956"/>
      <c r="AE1093" s="1956"/>
      <c r="AF1093" s="1956"/>
      <c r="AG1093" s="1956"/>
      <c r="AH1093" s="1956"/>
      <c r="AI1093" s="1956"/>
      <c r="AJ1093" s="1956"/>
      <c r="AK1093" s="1956"/>
      <c r="AL1093" s="1956"/>
      <c r="AM1093" s="1956"/>
      <c r="AP1093" s="1956"/>
      <c r="AQ1093" s="1956"/>
      <c r="AR1093" s="1956"/>
      <c r="AS1093" s="1956"/>
      <c r="AT1093" s="1956"/>
      <c r="AU1093" s="1956"/>
      <c r="AV1093" s="1956"/>
      <c r="AW1093" s="1956"/>
      <c r="AZ1093" s="1956"/>
      <c r="BA1093" s="1956"/>
    </row>
    <row r="1094" spans="1:53" x14ac:dyDescent="0.2">
      <c r="A1094" s="2089" t="s">
        <v>2271</v>
      </c>
      <c r="C1094" s="1955" t="s">
        <v>2282</v>
      </c>
      <c r="D1094" s="1956" t="s">
        <v>353</v>
      </c>
      <c r="E1094" s="1956">
        <v>0</v>
      </c>
      <c r="F1094" s="1956">
        <v>1</v>
      </c>
      <c r="G1094" s="1956">
        <v>0</v>
      </c>
      <c r="H1094" s="1956">
        <v>1</v>
      </c>
      <c r="I1094" s="2012">
        <v>1</v>
      </c>
      <c r="J1094" s="2012">
        <v>1</v>
      </c>
      <c r="L1094" s="1996">
        <v>502.39</v>
      </c>
      <c r="N1094" s="1996">
        <f>O1094+Q1094</f>
        <v>376.89</v>
      </c>
      <c r="O1094" s="1996">
        <v>279.45</v>
      </c>
      <c r="P1094" s="2076">
        <f>IF(N1094&lt;=0,"",O1094/N1094)</f>
        <v>0.74146302634721006</v>
      </c>
      <c r="Q1094" s="1996">
        <v>97.44</v>
      </c>
      <c r="R1094" s="2076">
        <f>IF(N1094&lt;=0,"",Q1094/N1094)</f>
        <v>0.25853697365278994</v>
      </c>
      <c r="S1094" s="2035">
        <f>Q1094/$S$1</f>
        <v>3.8975999999999997</v>
      </c>
      <c r="U1094" s="1996">
        <f>((1-I1094)*O1094)+((1-J1094)*Q1094)</f>
        <v>0</v>
      </c>
      <c r="V1094" s="1996">
        <f>L1094-W1094</f>
        <v>0</v>
      </c>
      <c r="W1094" s="1996">
        <f t="shared" si="234"/>
        <v>502.39</v>
      </c>
      <c r="X1094" s="2000">
        <v>502.39</v>
      </c>
      <c r="Y1094" s="2013">
        <v>617088</v>
      </c>
      <c r="Z1094" s="2002">
        <v>42772</v>
      </c>
      <c r="AA1094" s="2069" t="s">
        <v>104</v>
      </c>
      <c r="AB1094" s="2086"/>
      <c r="AC1094" s="1956"/>
      <c r="AE1094" s="1956"/>
      <c r="AF1094" s="1956"/>
      <c r="AG1094" s="1956"/>
      <c r="AH1094" s="1956"/>
      <c r="AI1094" s="1956"/>
      <c r="AJ1094" s="1956"/>
      <c r="AK1094" s="1956"/>
      <c r="AL1094" s="1956"/>
      <c r="AM1094" s="1956"/>
      <c r="AP1094" s="1956"/>
      <c r="AQ1094" s="1956"/>
      <c r="AR1094" s="1956"/>
      <c r="AS1094" s="1956"/>
      <c r="AT1094" s="1956"/>
      <c r="AU1094" s="1956"/>
      <c r="AV1094" s="1956"/>
      <c r="AW1094" s="1956"/>
      <c r="AZ1094" s="1956"/>
      <c r="BA1094" s="1956"/>
    </row>
    <row r="1095" spans="1:53" x14ac:dyDescent="0.2">
      <c r="A1095" s="2089" t="s">
        <v>2272</v>
      </c>
      <c r="C1095" s="1955" t="s">
        <v>2284</v>
      </c>
      <c r="D1095" s="1956" t="s">
        <v>353</v>
      </c>
      <c r="E1095" s="1956">
        <v>1</v>
      </c>
      <c r="F1095" s="1956">
        <v>7</v>
      </c>
      <c r="G1095" s="1956">
        <v>2</v>
      </c>
      <c r="H1095" s="1956">
        <v>3</v>
      </c>
      <c r="I1095" s="2012">
        <v>1</v>
      </c>
      <c r="J1095" s="2012">
        <v>1</v>
      </c>
      <c r="L1095" s="1996">
        <v>3119.59</v>
      </c>
      <c r="N1095" s="1996">
        <f>O1095+Q1095</f>
        <v>2415.23</v>
      </c>
      <c r="O1095" s="1996">
        <v>1951.91</v>
      </c>
      <c r="P1095" s="2076">
        <f>IF(N1095&lt;=0,"",O1095/N1095)</f>
        <v>0.80816733810030517</v>
      </c>
      <c r="Q1095" s="1996">
        <v>463.32</v>
      </c>
      <c r="R1095" s="2076">
        <f>IF(N1095&lt;=0,"",Q1095/N1095)</f>
        <v>0.19183266189969486</v>
      </c>
      <c r="S1095" s="2035">
        <f>Q1095/$S$1</f>
        <v>18.532799999999998</v>
      </c>
      <c r="U1095" s="1996">
        <f>((1-I1095)*O1095)+((1-J1095)*Q1095)</f>
        <v>0</v>
      </c>
      <c r="V1095" s="1996">
        <f>L1095-W1095</f>
        <v>0</v>
      </c>
      <c r="W1095" s="1996">
        <f t="shared" si="234"/>
        <v>3119.59</v>
      </c>
      <c r="X1095" s="2000">
        <v>3119.59</v>
      </c>
      <c r="Y1095" s="2013">
        <v>617113</v>
      </c>
      <c r="Z1095" s="2002">
        <v>42781</v>
      </c>
      <c r="AA1095" s="2069" t="s">
        <v>104</v>
      </c>
      <c r="AB1095" s="2086"/>
      <c r="AC1095" s="1956"/>
      <c r="AE1095" s="1956"/>
      <c r="AF1095" s="1956"/>
      <c r="AG1095" s="1956"/>
      <c r="AH1095" s="1956"/>
      <c r="AI1095" s="1956"/>
      <c r="AJ1095" s="1956"/>
      <c r="AK1095" s="1956"/>
      <c r="AL1095" s="1956"/>
      <c r="AM1095" s="1956"/>
      <c r="AP1095" s="1956"/>
      <c r="AQ1095" s="1956"/>
      <c r="AR1095" s="1956"/>
      <c r="AS1095" s="1956"/>
      <c r="AT1095" s="1956"/>
      <c r="AU1095" s="1956"/>
      <c r="AV1095" s="1956"/>
      <c r="AW1095" s="1956"/>
      <c r="AZ1095" s="1956"/>
      <c r="BA1095" s="1956"/>
    </row>
    <row r="1096" spans="1:53" x14ac:dyDescent="0.2">
      <c r="A1096" s="2089" t="s">
        <v>2273</v>
      </c>
      <c r="C1096" s="1955" t="s">
        <v>2283</v>
      </c>
      <c r="D1096" s="1956" t="s">
        <v>353</v>
      </c>
      <c r="E1096" s="1956">
        <v>0</v>
      </c>
      <c r="F1096" s="1956">
        <v>1</v>
      </c>
      <c r="G1096" s="1956">
        <v>0</v>
      </c>
      <c r="H1096" s="1956">
        <v>1</v>
      </c>
      <c r="I1096" s="2012">
        <v>1</v>
      </c>
      <c r="J1096" s="2012">
        <v>1</v>
      </c>
      <c r="L1096" s="1996">
        <v>502.39</v>
      </c>
      <c r="N1096" s="1996">
        <f>O1096+Q1096</f>
        <v>376.89</v>
      </c>
      <c r="O1096" s="1996">
        <v>279.45</v>
      </c>
      <c r="P1096" s="2076">
        <f>IF(N1096&lt;=0,"",O1096/N1096)</f>
        <v>0.74146302634721006</v>
      </c>
      <c r="Q1096" s="1996">
        <v>97.44</v>
      </c>
      <c r="R1096" s="2076">
        <f>IF(N1096&lt;=0,"",Q1096/N1096)</f>
        <v>0.25853697365278994</v>
      </c>
      <c r="S1096" s="2035">
        <f>Q1096/$S$1</f>
        <v>3.8975999999999997</v>
      </c>
      <c r="U1096" s="1996">
        <f>((1-I1096)*O1096)+((1-J1096)*Q1096)</f>
        <v>0</v>
      </c>
      <c r="V1096" s="1996">
        <f>L1096-W1096</f>
        <v>0</v>
      </c>
      <c r="W1096" s="1996">
        <f t="shared" si="234"/>
        <v>502.39</v>
      </c>
      <c r="X1096" s="2000">
        <v>502.39</v>
      </c>
      <c r="Y1096" s="2013">
        <v>617113</v>
      </c>
      <c r="Z1096" s="2002">
        <v>42781</v>
      </c>
      <c r="AA1096" s="2069" t="s">
        <v>104</v>
      </c>
      <c r="AB1096" s="2086"/>
      <c r="AC1096" s="1956"/>
      <c r="AE1096" s="1956"/>
      <c r="AF1096" s="1956"/>
      <c r="AG1096" s="1956"/>
      <c r="AH1096" s="1956"/>
      <c r="AI1096" s="1956"/>
      <c r="AJ1096" s="1956"/>
      <c r="AK1096" s="1956"/>
      <c r="AL1096" s="1956"/>
      <c r="AM1096" s="1956"/>
      <c r="AP1096" s="1956"/>
      <c r="AQ1096" s="1956"/>
      <c r="AR1096" s="1956"/>
      <c r="AS1096" s="1956"/>
      <c r="AT1096" s="1956"/>
      <c r="AU1096" s="1956"/>
      <c r="AV1096" s="1956"/>
      <c r="AW1096" s="1956"/>
      <c r="AZ1096" s="1956"/>
      <c r="BA1096" s="1956"/>
    </row>
    <row r="1097" spans="1:53" x14ac:dyDescent="0.2">
      <c r="A1097" s="2089" t="s">
        <v>2274</v>
      </c>
      <c r="C1097" s="1955" t="s">
        <v>2050</v>
      </c>
      <c r="D1097" s="1956" t="s">
        <v>353</v>
      </c>
      <c r="E1097" s="1956">
        <v>1</v>
      </c>
      <c r="F1097" s="1956">
        <v>7</v>
      </c>
      <c r="G1097" s="1956">
        <v>2</v>
      </c>
      <c r="H1097" s="1956">
        <v>3</v>
      </c>
      <c r="I1097" s="2012">
        <v>1</v>
      </c>
      <c r="J1097" s="2012">
        <v>1</v>
      </c>
      <c r="L1097" s="1996">
        <v>3086.35</v>
      </c>
      <c r="N1097" s="1996">
        <f t="shared" si="228"/>
        <v>2396.94</v>
      </c>
      <c r="O1097" s="1996">
        <v>1933.84</v>
      </c>
      <c r="P1097" s="2076">
        <f t="shared" si="229"/>
        <v>0.8067953307133261</v>
      </c>
      <c r="Q1097" s="1996">
        <v>463.1</v>
      </c>
      <c r="R1097" s="2076">
        <f t="shared" si="230"/>
        <v>0.19320466928667385</v>
      </c>
      <c r="S1097" s="2035">
        <f t="shared" si="231"/>
        <v>18.524000000000001</v>
      </c>
      <c r="U1097" s="1996">
        <f t="shared" si="232"/>
        <v>0</v>
      </c>
      <c r="V1097" s="1996">
        <f t="shared" si="233"/>
        <v>0</v>
      </c>
      <c r="W1097" s="1996">
        <f t="shared" si="234"/>
        <v>3086.35</v>
      </c>
      <c r="X1097" s="2000">
        <v>3086.35</v>
      </c>
      <c r="Y1097" s="2013">
        <v>617113</v>
      </c>
      <c r="Z1097" s="2002">
        <v>42781</v>
      </c>
      <c r="AA1097" s="2069" t="s">
        <v>104</v>
      </c>
      <c r="AB1097" s="2086"/>
      <c r="AC1097" s="1956"/>
      <c r="AE1097" s="1956"/>
      <c r="AF1097" s="1956"/>
      <c r="AG1097" s="1956"/>
      <c r="AH1097" s="1956"/>
      <c r="AI1097" s="1956"/>
      <c r="AJ1097" s="1956"/>
      <c r="AK1097" s="1956"/>
      <c r="AL1097" s="1956"/>
      <c r="AM1097" s="1956"/>
      <c r="AP1097" s="1956"/>
      <c r="AQ1097" s="1956"/>
      <c r="AR1097" s="1956"/>
      <c r="AS1097" s="1956"/>
      <c r="AT1097" s="1956"/>
      <c r="AU1097" s="1956"/>
      <c r="AV1097" s="1956"/>
      <c r="AW1097" s="1956"/>
      <c r="AZ1097" s="1956"/>
      <c r="BA1097" s="1956"/>
    </row>
    <row r="1098" spans="1:53" x14ac:dyDescent="0.2">
      <c r="A1098" s="2089" t="s">
        <v>2275</v>
      </c>
      <c r="C1098" s="1955" t="s">
        <v>2051</v>
      </c>
      <c r="D1098" s="1956" t="s">
        <v>353</v>
      </c>
      <c r="E1098" s="1956">
        <v>0</v>
      </c>
      <c r="F1098" s="1956">
        <v>1</v>
      </c>
      <c r="G1098" s="1956">
        <v>0</v>
      </c>
      <c r="H1098" s="1956">
        <v>1</v>
      </c>
      <c r="I1098" s="2012">
        <v>1</v>
      </c>
      <c r="J1098" s="2012">
        <v>1</v>
      </c>
      <c r="L1098" s="1996">
        <v>502.39</v>
      </c>
      <c r="N1098" s="1996">
        <f>O1098+Q1098</f>
        <v>376.89</v>
      </c>
      <c r="O1098" s="1996">
        <v>279.45</v>
      </c>
      <c r="P1098" s="2076">
        <f>IF(N1098&lt;=0,"",O1098/N1098)</f>
        <v>0.74146302634721006</v>
      </c>
      <c r="Q1098" s="1996">
        <v>97.44</v>
      </c>
      <c r="R1098" s="2076">
        <f>IF(N1098&lt;=0,"",Q1098/N1098)</f>
        <v>0.25853697365278994</v>
      </c>
      <c r="S1098" s="2035">
        <f>Q1098/$S$1</f>
        <v>3.8975999999999997</v>
      </c>
      <c r="U1098" s="1996">
        <f>((1-I1098)*O1098)+((1-J1098)*Q1098)</f>
        <v>0</v>
      </c>
      <c r="V1098" s="1996">
        <f>L1098-W1098</f>
        <v>0</v>
      </c>
      <c r="W1098" s="1996">
        <f t="shared" si="234"/>
        <v>502.39</v>
      </c>
      <c r="X1098" s="2000">
        <v>502.39</v>
      </c>
      <c r="Y1098" s="2013">
        <v>617113</v>
      </c>
      <c r="Z1098" s="2002">
        <v>42781</v>
      </c>
      <c r="AA1098" s="2069" t="s">
        <v>104</v>
      </c>
      <c r="AB1098" s="2086"/>
      <c r="AC1098" s="1956"/>
      <c r="AE1098" s="1956"/>
      <c r="AF1098" s="1956"/>
      <c r="AG1098" s="1956"/>
      <c r="AH1098" s="1956"/>
      <c r="AI1098" s="1956"/>
      <c r="AJ1098" s="1956"/>
      <c r="AK1098" s="1956"/>
      <c r="AL1098" s="1956"/>
      <c r="AM1098" s="1956"/>
      <c r="AP1098" s="1956"/>
      <c r="AQ1098" s="1956"/>
      <c r="AR1098" s="1956"/>
      <c r="AS1098" s="1956"/>
      <c r="AT1098" s="1956"/>
      <c r="AU1098" s="1956"/>
      <c r="AV1098" s="1956"/>
      <c r="AW1098" s="1956"/>
      <c r="AZ1098" s="1956"/>
      <c r="BA1098" s="1956"/>
    </row>
    <row r="1099" spans="1:53" x14ac:dyDescent="0.2">
      <c r="A1099" s="2089" t="s">
        <v>2276</v>
      </c>
      <c r="C1099" s="1955" t="s">
        <v>2052</v>
      </c>
      <c r="D1099" s="1956" t="s">
        <v>353</v>
      </c>
      <c r="E1099" s="1956">
        <v>1</v>
      </c>
      <c r="F1099" s="1956">
        <v>8</v>
      </c>
      <c r="G1099" s="1956">
        <v>4</v>
      </c>
      <c r="H1099" s="1956">
        <v>3</v>
      </c>
      <c r="I1099" s="2012">
        <v>1</v>
      </c>
      <c r="J1099" s="2012">
        <v>1</v>
      </c>
      <c r="L1099" s="1996">
        <v>3440.14</v>
      </c>
      <c r="N1099" s="1996">
        <f t="shared" si="228"/>
        <v>2648.15</v>
      </c>
      <c r="O1099" s="1996">
        <v>2107</v>
      </c>
      <c r="P1099" s="2076">
        <f t="shared" si="229"/>
        <v>0.79564979325189278</v>
      </c>
      <c r="Q1099" s="1996">
        <v>541.15</v>
      </c>
      <c r="R1099" s="2076">
        <f t="shared" si="230"/>
        <v>0.20435020674810717</v>
      </c>
      <c r="S1099" s="2035">
        <f t="shared" si="231"/>
        <v>21.646000000000001</v>
      </c>
      <c r="U1099" s="1996">
        <f t="shared" si="232"/>
        <v>0</v>
      </c>
      <c r="V1099" s="1996">
        <f t="shared" si="233"/>
        <v>0</v>
      </c>
      <c r="W1099" s="1996">
        <f t="shared" si="234"/>
        <v>3440.14</v>
      </c>
      <c r="X1099" s="2000">
        <v>3440.14</v>
      </c>
      <c r="Y1099" s="2013">
        <v>617113</v>
      </c>
      <c r="Z1099" s="2002">
        <v>42781</v>
      </c>
      <c r="AA1099" s="2069" t="s">
        <v>104</v>
      </c>
      <c r="AB1099" s="2086"/>
      <c r="AC1099" s="1956"/>
      <c r="AE1099" s="1956"/>
      <c r="AF1099" s="1956"/>
      <c r="AG1099" s="1956"/>
      <c r="AH1099" s="1956"/>
      <c r="AI1099" s="1956"/>
      <c r="AJ1099" s="1956"/>
      <c r="AK1099" s="1956"/>
      <c r="AL1099" s="1956"/>
      <c r="AM1099" s="1956"/>
      <c r="AP1099" s="1956"/>
      <c r="AQ1099" s="1956"/>
      <c r="AR1099" s="1956"/>
      <c r="AS1099" s="1956"/>
      <c r="AT1099" s="1956"/>
      <c r="AU1099" s="1956"/>
      <c r="AV1099" s="1956"/>
      <c r="AW1099" s="1956"/>
      <c r="AZ1099" s="1956"/>
      <c r="BA1099" s="1956"/>
    </row>
    <row r="1100" spans="1:53" x14ac:dyDescent="0.2">
      <c r="A1100" s="2089" t="s">
        <v>2277</v>
      </c>
      <c r="C1100" s="1955" t="s">
        <v>2053</v>
      </c>
      <c r="D1100" s="1956" t="s">
        <v>353</v>
      </c>
      <c r="E1100" s="1956">
        <v>0</v>
      </c>
      <c r="F1100" s="1956">
        <v>1</v>
      </c>
      <c r="G1100" s="1956">
        <v>0</v>
      </c>
      <c r="H1100" s="1956">
        <v>1</v>
      </c>
      <c r="I1100" s="2012">
        <v>1</v>
      </c>
      <c r="J1100" s="2012">
        <v>1</v>
      </c>
      <c r="L1100" s="1996">
        <v>502.39</v>
      </c>
      <c r="N1100" s="1996">
        <f>O1100+Q1100</f>
        <v>376.89</v>
      </c>
      <c r="O1100" s="1996">
        <v>279.45</v>
      </c>
      <c r="P1100" s="2076">
        <f>IF(N1100&lt;=0,"",O1100/N1100)</f>
        <v>0.74146302634721006</v>
      </c>
      <c r="Q1100" s="1996">
        <v>97.44</v>
      </c>
      <c r="R1100" s="2076">
        <f>IF(N1100&lt;=0,"",Q1100/N1100)</f>
        <v>0.25853697365278994</v>
      </c>
      <c r="S1100" s="2035">
        <f>Q1100/$S$1</f>
        <v>3.8975999999999997</v>
      </c>
      <c r="U1100" s="1996">
        <f>((1-I1100)*O1100)+((1-J1100)*Q1100)</f>
        <v>0</v>
      </c>
      <c r="V1100" s="1996">
        <f>L1100-W1100</f>
        <v>0</v>
      </c>
      <c r="W1100" s="1996">
        <f t="shared" si="234"/>
        <v>502.39</v>
      </c>
      <c r="X1100" s="2000">
        <v>502.39</v>
      </c>
      <c r="Y1100" s="2013">
        <v>617113</v>
      </c>
      <c r="Z1100" s="2002">
        <v>42781</v>
      </c>
      <c r="AA1100" s="2069" t="s">
        <v>104</v>
      </c>
      <c r="AB1100" s="2086"/>
      <c r="AC1100" s="1956"/>
      <c r="AE1100" s="1956"/>
      <c r="AF1100" s="1956"/>
      <c r="AG1100" s="1956"/>
      <c r="AH1100" s="1956"/>
      <c r="AI1100" s="1956"/>
      <c r="AJ1100" s="1956"/>
      <c r="AK1100" s="1956"/>
      <c r="AL1100" s="1956"/>
      <c r="AM1100" s="1956"/>
      <c r="AP1100" s="1956"/>
      <c r="AQ1100" s="1956"/>
      <c r="AR1100" s="1956"/>
      <c r="AS1100" s="1956"/>
      <c r="AT1100" s="1956"/>
      <c r="AU1100" s="1956"/>
      <c r="AV1100" s="1956"/>
      <c r="AW1100" s="1956"/>
      <c r="AZ1100" s="1956"/>
      <c r="BA1100" s="1956"/>
    </row>
    <row r="1101" spans="1:53" x14ac:dyDescent="0.2">
      <c r="A1101" s="2089" t="s">
        <v>2287</v>
      </c>
      <c r="C1101" s="1955" t="s">
        <v>2286</v>
      </c>
      <c r="D1101" s="1956" t="s">
        <v>308</v>
      </c>
      <c r="E1101" s="1956">
        <v>0</v>
      </c>
      <c r="F1101" s="1956">
        <v>1</v>
      </c>
      <c r="G1101" s="1956">
        <v>0</v>
      </c>
      <c r="H1101" s="1956">
        <v>2</v>
      </c>
      <c r="I1101" s="2012">
        <v>1</v>
      </c>
      <c r="J1101" s="2012">
        <v>1</v>
      </c>
      <c r="L1101" s="1996">
        <v>2637.16</v>
      </c>
      <c r="N1101" s="1996">
        <f t="shared" si="228"/>
        <v>1500</v>
      </c>
      <c r="O1101" s="1996">
        <v>1200</v>
      </c>
      <c r="P1101" s="2076">
        <f t="shared" si="229"/>
        <v>0.8</v>
      </c>
      <c r="Q1101" s="1996">
        <v>300</v>
      </c>
      <c r="R1101" s="2076">
        <f t="shared" si="230"/>
        <v>0.2</v>
      </c>
      <c r="S1101" s="2035">
        <f t="shared" si="231"/>
        <v>12</v>
      </c>
      <c r="U1101" s="1996">
        <f t="shared" si="232"/>
        <v>0</v>
      </c>
      <c r="V1101" s="1996">
        <f t="shared" si="233"/>
        <v>0</v>
      </c>
      <c r="W1101" s="1996">
        <f t="shared" si="234"/>
        <v>2637.16</v>
      </c>
      <c r="X1101" s="2000">
        <v>2637.16</v>
      </c>
      <c r="Y1101" s="2013">
        <v>617112</v>
      </c>
      <c r="Z1101" s="2002">
        <v>42781</v>
      </c>
      <c r="AA1101" s="2069" t="s">
        <v>104</v>
      </c>
      <c r="AB1101" s="2086"/>
      <c r="AC1101" s="1956"/>
      <c r="AE1101" s="1956"/>
      <c r="AF1101" s="1956"/>
      <c r="AG1101" s="1956"/>
      <c r="AH1101" s="1956"/>
      <c r="AI1101" s="1956"/>
      <c r="AJ1101" s="1956"/>
      <c r="AK1101" s="1956"/>
      <c r="AL1101" s="1956"/>
      <c r="AM1101" s="1956"/>
      <c r="AP1101" s="1956"/>
      <c r="AQ1101" s="1956"/>
      <c r="AR1101" s="1956"/>
      <c r="AS1101" s="1956"/>
      <c r="AT1101" s="1956"/>
      <c r="AU1101" s="1956"/>
      <c r="AV1101" s="1956"/>
      <c r="AW1101" s="1956"/>
      <c r="AZ1101" s="1956"/>
      <c r="BA1101" s="1956"/>
    </row>
    <row r="1102" spans="1:53" x14ac:dyDescent="0.2">
      <c r="A1102" s="2089">
        <v>2016785</v>
      </c>
      <c r="C1102" s="1955">
        <v>616117</v>
      </c>
      <c r="D1102" s="1956" t="s">
        <v>26</v>
      </c>
      <c r="E1102" s="1956">
        <v>1</v>
      </c>
      <c r="F1102" s="1956">
        <v>9</v>
      </c>
      <c r="G1102" s="1956">
        <v>5</v>
      </c>
      <c r="H1102" s="1956">
        <v>4</v>
      </c>
      <c r="I1102" s="2012">
        <v>1</v>
      </c>
      <c r="J1102" s="2012">
        <v>1</v>
      </c>
      <c r="L1102" s="1996">
        <v>3490.76</v>
      </c>
      <c r="N1102" s="1996">
        <f t="shared" si="228"/>
        <v>2290.09</v>
      </c>
      <c r="O1102" s="1996">
        <v>1634.31</v>
      </c>
      <c r="P1102" s="2076">
        <f t="shared" si="229"/>
        <v>0.71364444192149645</v>
      </c>
      <c r="Q1102" s="1996">
        <v>655.78</v>
      </c>
      <c r="R1102" s="2076">
        <f t="shared" si="230"/>
        <v>0.28635555807850344</v>
      </c>
      <c r="S1102" s="2035">
        <f t="shared" si="231"/>
        <v>26.231199999999998</v>
      </c>
      <c r="U1102" s="1996">
        <f t="shared" si="232"/>
        <v>0</v>
      </c>
      <c r="V1102" s="1996">
        <f t="shared" si="233"/>
        <v>0</v>
      </c>
      <c r="W1102" s="1996">
        <f t="shared" si="234"/>
        <v>3490.76</v>
      </c>
      <c r="X1102" s="2000">
        <v>3490.76</v>
      </c>
      <c r="Y1102" s="2013">
        <v>617011</v>
      </c>
      <c r="Z1102" s="2002">
        <v>42748</v>
      </c>
      <c r="AA1102" s="2069" t="s">
        <v>104</v>
      </c>
      <c r="AB1102" s="2086"/>
      <c r="AC1102" s="1956"/>
      <c r="AE1102" s="1956"/>
      <c r="AF1102" s="1956"/>
      <c r="AG1102" s="1956"/>
      <c r="AH1102" s="1956"/>
      <c r="AI1102" s="1956"/>
      <c r="AJ1102" s="1956"/>
      <c r="AK1102" s="1956"/>
      <c r="AL1102" s="1956"/>
      <c r="AM1102" s="1956"/>
      <c r="AP1102" s="1956"/>
      <c r="AQ1102" s="1956"/>
      <c r="AR1102" s="1956"/>
      <c r="AS1102" s="1956"/>
      <c r="AT1102" s="1956"/>
      <c r="AU1102" s="1956"/>
      <c r="AV1102" s="1956"/>
      <c r="AW1102" s="1956"/>
      <c r="AZ1102" s="1956"/>
      <c r="BA1102" s="1956"/>
    </row>
    <row r="1103" spans="1:53" x14ac:dyDescent="0.2">
      <c r="A1103" s="2089">
        <v>2016786</v>
      </c>
      <c r="C1103" s="1955" t="s">
        <v>2632</v>
      </c>
      <c r="D1103" s="1956" t="s">
        <v>26</v>
      </c>
      <c r="E1103" s="1956">
        <v>0</v>
      </c>
      <c r="F1103" s="1956">
        <v>0</v>
      </c>
      <c r="G1103" s="1956">
        <v>0</v>
      </c>
      <c r="H1103" s="1956">
        <v>0</v>
      </c>
      <c r="I1103" s="2012">
        <v>1</v>
      </c>
      <c r="J1103" s="2012">
        <v>1</v>
      </c>
      <c r="L1103" s="1996">
        <v>390.24</v>
      </c>
      <c r="N1103" s="1996">
        <f t="shared" si="228"/>
        <v>195.12</v>
      </c>
      <c r="O1103" s="1996">
        <v>141.12</v>
      </c>
      <c r="P1103" s="2076">
        <f t="shared" si="229"/>
        <v>0.7232472324723247</v>
      </c>
      <c r="Q1103" s="1996">
        <v>54</v>
      </c>
      <c r="R1103" s="2076">
        <f t="shared" si="230"/>
        <v>0.27675276752767525</v>
      </c>
      <c r="S1103" s="2035">
        <f t="shared" si="231"/>
        <v>2.16</v>
      </c>
      <c r="U1103" s="1996">
        <f t="shared" si="232"/>
        <v>0</v>
      </c>
      <c r="V1103" s="1996">
        <f t="shared" si="233"/>
        <v>0</v>
      </c>
      <c r="W1103" s="1996">
        <f t="shared" si="234"/>
        <v>390.24</v>
      </c>
      <c r="X1103" s="2000">
        <v>390.24</v>
      </c>
      <c r="Y1103" s="2013">
        <v>617128</v>
      </c>
      <c r="Z1103" s="2002">
        <v>42793</v>
      </c>
      <c r="AA1103" s="2069" t="s">
        <v>104</v>
      </c>
      <c r="AB1103" s="2086"/>
      <c r="AC1103" s="1956"/>
      <c r="AE1103" s="1956"/>
      <c r="AF1103" s="1956"/>
      <c r="AG1103" s="1956"/>
      <c r="AH1103" s="1956"/>
      <c r="AI1103" s="1956"/>
      <c r="AJ1103" s="1956"/>
      <c r="AK1103" s="1956"/>
      <c r="AL1103" s="1956"/>
      <c r="AM1103" s="1956"/>
      <c r="AP1103" s="1956"/>
      <c r="AQ1103" s="1956"/>
      <c r="AR1103" s="1956"/>
      <c r="AS1103" s="1956"/>
      <c r="AT1103" s="1956"/>
      <c r="AU1103" s="1956"/>
      <c r="AV1103" s="1956"/>
      <c r="AW1103" s="1956"/>
      <c r="AZ1103" s="1956"/>
      <c r="BA1103" s="1956"/>
    </row>
    <row r="1104" spans="1:53" x14ac:dyDescent="0.2">
      <c r="A1104" s="2089" t="s">
        <v>2290</v>
      </c>
      <c r="C1104" s="1955" t="s">
        <v>2292</v>
      </c>
      <c r="D1104" s="1956" t="s">
        <v>353</v>
      </c>
      <c r="E1104" s="1956">
        <v>1</v>
      </c>
      <c r="F1104" s="1956">
        <v>9</v>
      </c>
      <c r="G1104" s="1956">
        <v>4</v>
      </c>
      <c r="H1104" s="1956">
        <v>4</v>
      </c>
      <c r="I1104" s="2012">
        <v>1</v>
      </c>
      <c r="J1104" s="2012">
        <v>1</v>
      </c>
      <c r="L1104" s="1996">
        <v>4200</v>
      </c>
      <c r="N1104" s="1996">
        <f t="shared" si="228"/>
        <v>2936.91</v>
      </c>
      <c r="O1104" s="1996">
        <v>2204.73</v>
      </c>
      <c r="P1104" s="2076">
        <f t="shared" si="229"/>
        <v>0.750697161302185</v>
      </c>
      <c r="Q1104" s="1996">
        <v>732.18</v>
      </c>
      <c r="R1104" s="2076">
        <f t="shared" si="230"/>
        <v>0.24930283869781505</v>
      </c>
      <c r="S1104" s="2035">
        <f t="shared" si="231"/>
        <v>29.287199999999999</v>
      </c>
      <c r="U1104" s="1996">
        <f t="shared" si="232"/>
        <v>0</v>
      </c>
      <c r="V1104" s="1996">
        <f t="shared" si="233"/>
        <v>0</v>
      </c>
      <c r="W1104" s="1996">
        <f t="shared" si="234"/>
        <v>4200</v>
      </c>
      <c r="X1104" s="2000">
        <v>4200</v>
      </c>
      <c r="Y1104" s="2013">
        <v>617088</v>
      </c>
      <c r="Z1104" s="2002">
        <v>42772</v>
      </c>
      <c r="AA1104" s="2069" t="s">
        <v>104</v>
      </c>
      <c r="AB1104" s="2086"/>
      <c r="AC1104" s="1956"/>
      <c r="AE1104" s="1956"/>
      <c r="AF1104" s="1956"/>
      <c r="AG1104" s="1956"/>
      <c r="AH1104" s="1956"/>
      <c r="AI1104" s="1956"/>
      <c r="AJ1104" s="1956"/>
      <c r="AK1104" s="1956"/>
      <c r="AL1104" s="1956"/>
      <c r="AM1104" s="1956"/>
      <c r="AP1104" s="1956"/>
      <c r="AQ1104" s="1956"/>
      <c r="AR1104" s="1956"/>
      <c r="AS1104" s="1956"/>
      <c r="AT1104" s="1956"/>
      <c r="AU1104" s="1956"/>
      <c r="AV1104" s="1956"/>
      <c r="AW1104" s="1956"/>
      <c r="AZ1104" s="1956"/>
      <c r="BA1104" s="1956"/>
    </row>
    <row r="1105" spans="1:53" x14ac:dyDescent="0.2">
      <c r="A1105" s="2089" t="s">
        <v>2291</v>
      </c>
      <c r="C1105" s="1955" t="s">
        <v>2293</v>
      </c>
      <c r="D1105" s="1956" t="s">
        <v>353</v>
      </c>
      <c r="E1105" s="1956">
        <v>1</v>
      </c>
      <c r="F1105" s="1956">
        <v>9</v>
      </c>
      <c r="G1105" s="1956">
        <v>4</v>
      </c>
      <c r="H1105" s="1956">
        <v>4</v>
      </c>
      <c r="I1105" s="2012">
        <v>1</v>
      </c>
      <c r="J1105" s="2012">
        <v>1</v>
      </c>
      <c r="L1105" s="1996">
        <v>4200</v>
      </c>
      <c r="N1105" s="1996">
        <f>O1105+Q1105</f>
        <v>2936.91</v>
      </c>
      <c r="O1105" s="1996">
        <v>2204.73</v>
      </c>
      <c r="P1105" s="2076">
        <f>IF(N1105&lt;=0,"",O1105/N1105)</f>
        <v>0.750697161302185</v>
      </c>
      <c r="Q1105" s="1996">
        <v>732.18</v>
      </c>
      <c r="R1105" s="2076">
        <f>IF(N1105&lt;=0,"",Q1105/N1105)</f>
        <v>0.24930283869781505</v>
      </c>
      <c r="S1105" s="2035">
        <f>Q1105/$S$1</f>
        <v>29.287199999999999</v>
      </c>
      <c r="U1105" s="1996">
        <f>((1-I1105)*O1105)+((1-J1105)*Q1105)</f>
        <v>0</v>
      </c>
      <c r="V1105" s="1996">
        <f>L1105-W1105</f>
        <v>0</v>
      </c>
      <c r="W1105" s="1996">
        <f t="shared" si="234"/>
        <v>4200</v>
      </c>
      <c r="X1105" s="2000">
        <v>4200</v>
      </c>
      <c r="Y1105" s="2013">
        <v>617088</v>
      </c>
      <c r="Z1105" s="2002">
        <v>42772</v>
      </c>
      <c r="AA1105" s="2069" t="s">
        <v>104</v>
      </c>
      <c r="AB1105" s="2086"/>
      <c r="AC1105" s="1956"/>
      <c r="AE1105" s="1956"/>
      <c r="AF1105" s="1956"/>
      <c r="AG1105" s="1956"/>
      <c r="AH1105" s="1956"/>
      <c r="AI1105" s="1956"/>
      <c r="AJ1105" s="1956"/>
      <c r="AK1105" s="1956"/>
      <c r="AL1105" s="1956"/>
      <c r="AM1105" s="1956"/>
      <c r="AP1105" s="1956"/>
      <c r="AQ1105" s="1956"/>
      <c r="AR1105" s="1956"/>
      <c r="AS1105" s="1956"/>
      <c r="AT1105" s="1956"/>
      <c r="AU1105" s="1956"/>
      <c r="AV1105" s="1956"/>
      <c r="AW1105" s="1956"/>
      <c r="AZ1105" s="1956"/>
      <c r="BA1105" s="1956"/>
    </row>
    <row r="1106" spans="1:53" x14ac:dyDescent="0.2">
      <c r="A1106" s="2089">
        <v>2016787</v>
      </c>
      <c r="C1106" s="1955">
        <v>629217</v>
      </c>
      <c r="D1106" s="1956" t="s">
        <v>26</v>
      </c>
      <c r="E1106" s="1956">
        <v>1</v>
      </c>
      <c r="F1106" s="1956">
        <v>10</v>
      </c>
      <c r="G1106" s="1956">
        <v>4</v>
      </c>
      <c r="H1106" s="1956">
        <v>4</v>
      </c>
      <c r="I1106" s="2012">
        <v>1</v>
      </c>
      <c r="J1106" s="2012">
        <v>1</v>
      </c>
      <c r="L1106" s="1996">
        <v>4547.1499999999996</v>
      </c>
      <c r="N1106" s="1996">
        <f t="shared" si="228"/>
        <v>2696.18</v>
      </c>
      <c r="O1106" s="1996">
        <v>1972.76</v>
      </c>
      <c r="P1106" s="2076">
        <f t="shared" si="229"/>
        <v>0.73168705353500141</v>
      </c>
      <c r="Q1106" s="1996">
        <v>723.42</v>
      </c>
      <c r="R1106" s="2076">
        <f t="shared" si="230"/>
        <v>0.26831294646499865</v>
      </c>
      <c r="S1106" s="2035">
        <f t="shared" si="231"/>
        <v>28.936799999999998</v>
      </c>
      <c r="U1106" s="1996">
        <f t="shared" si="232"/>
        <v>0</v>
      </c>
      <c r="V1106" s="1996">
        <f t="shared" si="233"/>
        <v>0</v>
      </c>
      <c r="W1106" s="1996">
        <f t="shared" si="234"/>
        <v>4547.1499999999996</v>
      </c>
      <c r="X1106" s="2000">
        <v>4547.1499999999996</v>
      </c>
      <c r="Y1106" s="2013">
        <v>617187</v>
      </c>
      <c r="Z1106" s="2002">
        <v>42811</v>
      </c>
      <c r="AA1106" s="2069" t="s">
        <v>104</v>
      </c>
      <c r="AB1106" s="2086"/>
      <c r="AC1106" s="1956"/>
      <c r="AE1106" s="1956"/>
      <c r="AF1106" s="1956"/>
      <c r="AG1106" s="1956"/>
      <c r="AH1106" s="1956"/>
      <c r="AI1106" s="1956"/>
      <c r="AJ1106" s="1956"/>
      <c r="AK1106" s="1956"/>
      <c r="AL1106" s="1956"/>
      <c r="AM1106" s="1956"/>
      <c r="AP1106" s="1956"/>
      <c r="AQ1106" s="1956"/>
      <c r="AR1106" s="1956"/>
      <c r="AS1106" s="1956"/>
      <c r="AT1106" s="1956"/>
      <c r="AU1106" s="1956"/>
      <c r="AV1106" s="1956"/>
      <c r="AW1106" s="1956"/>
      <c r="AZ1106" s="1956"/>
      <c r="BA1106" s="1956"/>
    </row>
    <row r="1107" spans="1:53" x14ac:dyDescent="0.2">
      <c r="A1107" s="2089">
        <v>2016788</v>
      </c>
      <c r="C1107" s="1955">
        <v>590917</v>
      </c>
      <c r="D1107" s="1956" t="s">
        <v>26</v>
      </c>
      <c r="E1107" s="1956">
        <v>1</v>
      </c>
      <c r="F1107" s="1956">
        <v>8</v>
      </c>
      <c r="G1107" s="1956">
        <v>5</v>
      </c>
      <c r="H1107" s="1956">
        <v>3</v>
      </c>
      <c r="I1107" s="2012">
        <v>1</v>
      </c>
      <c r="J1107" s="2012">
        <v>1</v>
      </c>
      <c r="L1107" s="1996">
        <v>2553.7399999999998</v>
      </c>
      <c r="N1107" s="1996">
        <f t="shared" si="228"/>
        <v>1878.37</v>
      </c>
      <c r="O1107" s="1996">
        <v>1415.22</v>
      </c>
      <c r="P1107" s="2076">
        <f t="shared" si="229"/>
        <v>0.75342983544243158</v>
      </c>
      <c r="Q1107" s="1996">
        <v>463.15</v>
      </c>
      <c r="R1107" s="2076">
        <f t="shared" si="230"/>
        <v>0.24657016455756853</v>
      </c>
      <c r="S1107" s="2035">
        <f t="shared" si="231"/>
        <v>18.526</v>
      </c>
      <c r="U1107" s="1996">
        <f t="shared" si="232"/>
        <v>0</v>
      </c>
      <c r="V1107" s="1996">
        <f t="shared" si="233"/>
        <v>0</v>
      </c>
      <c r="W1107" s="1996">
        <f t="shared" si="234"/>
        <v>2553.7399999999998</v>
      </c>
      <c r="X1107" s="2000">
        <v>2553.7399999999998</v>
      </c>
      <c r="Y1107" s="2013">
        <v>617012</v>
      </c>
      <c r="Z1107" s="2002">
        <v>42748</v>
      </c>
      <c r="AA1107" s="2069" t="s">
        <v>104</v>
      </c>
      <c r="AB1107" s="2086"/>
      <c r="AC1107" s="1956"/>
      <c r="AE1107" s="1956"/>
      <c r="AF1107" s="1956"/>
      <c r="AG1107" s="1956"/>
      <c r="AH1107" s="1956"/>
      <c r="AI1107" s="1956"/>
      <c r="AJ1107" s="1956"/>
      <c r="AK1107" s="1956"/>
      <c r="AL1107" s="1956"/>
      <c r="AM1107" s="1956"/>
      <c r="AP1107" s="1956"/>
      <c r="AQ1107" s="1956"/>
      <c r="AR1107" s="1956"/>
      <c r="AS1107" s="1956"/>
      <c r="AT1107" s="1956"/>
      <c r="AU1107" s="1956"/>
      <c r="AV1107" s="1956"/>
      <c r="AW1107" s="1956"/>
      <c r="AZ1107" s="1956"/>
      <c r="BA1107" s="1956"/>
    </row>
    <row r="1108" spans="1:53" x14ac:dyDescent="0.2">
      <c r="A1108" s="2089">
        <v>2016789</v>
      </c>
      <c r="C1108" s="1955" t="s">
        <v>2295</v>
      </c>
      <c r="D1108" s="1956" t="s">
        <v>318</v>
      </c>
      <c r="E1108" s="1956">
        <v>1</v>
      </c>
      <c r="F1108" s="1956">
        <v>12</v>
      </c>
      <c r="G1108" s="1956">
        <v>6</v>
      </c>
      <c r="H1108" s="1956">
        <v>4</v>
      </c>
      <c r="I1108" s="2012">
        <v>1</v>
      </c>
      <c r="J1108" s="2012">
        <v>1</v>
      </c>
      <c r="L1108" s="1996">
        <v>6711.18</v>
      </c>
      <c r="N1108" s="1996">
        <f t="shared" ref="N1108:N1120" si="235">O1108+Q1108</f>
        <v>4937.63</v>
      </c>
      <c r="O1108" s="1996">
        <v>3930.03</v>
      </c>
      <c r="P1108" s="2076">
        <f t="shared" ref="P1108:P1120" si="236">IF(N1108&lt;=0,"",O1108/N1108)</f>
        <v>0.79593448678819601</v>
      </c>
      <c r="Q1108" s="1996">
        <v>1007.6</v>
      </c>
      <c r="R1108" s="2076">
        <f t="shared" ref="R1108:R1120" si="237">IF(N1108&lt;=0,"",Q1108/N1108)</f>
        <v>0.20406551321180405</v>
      </c>
      <c r="S1108" s="2035">
        <f t="shared" ref="S1108:S1120" si="238">Q1108/$S$1</f>
        <v>40.304000000000002</v>
      </c>
      <c r="U1108" s="1996">
        <f t="shared" ref="U1108:U1120" si="239">((1-I1108)*O1108)+((1-J1108)*Q1108)</f>
        <v>0</v>
      </c>
      <c r="V1108" s="1996">
        <f t="shared" ref="V1108:V1120" si="240">L1108-W1108</f>
        <v>0</v>
      </c>
      <c r="W1108" s="1996">
        <f t="shared" ref="W1108:W1120" si="241">X1108+AC1108+AH1108+AM1108+AO1108+AR1108</f>
        <v>6711.18</v>
      </c>
      <c r="X1108" s="2000">
        <v>6711.18</v>
      </c>
      <c r="Y1108" s="2013">
        <v>617086</v>
      </c>
      <c r="Z1108" s="2002">
        <v>42772</v>
      </c>
      <c r="AA1108" s="2069" t="s">
        <v>104</v>
      </c>
      <c r="AB1108" s="2086"/>
      <c r="AC1108" s="1956"/>
      <c r="AE1108" s="1956"/>
      <c r="AF1108" s="1956"/>
      <c r="AG1108" s="1956"/>
      <c r="AH1108" s="1956"/>
      <c r="AI1108" s="1956"/>
      <c r="AJ1108" s="1956"/>
      <c r="AK1108" s="1956"/>
      <c r="AL1108" s="1956"/>
      <c r="AM1108" s="1956"/>
      <c r="AP1108" s="1956"/>
      <c r="AQ1108" s="1956"/>
      <c r="AR1108" s="1956"/>
      <c r="AS1108" s="1956"/>
      <c r="AT1108" s="1956"/>
      <c r="AU1108" s="1956"/>
      <c r="AV1108" s="1956"/>
      <c r="AW1108" s="1956"/>
      <c r="AZ1108" s="1956"/>
      <c r="BA1108" s="1956"/>
    </row>
    <row r="1109" spans="1:53" x14ac:dyDescent="0.2">
      <c r="A1109" s="2089">
        <v>2016790</v>
      </c>
      <c r="C1109" s="1955" t="s">
        <v>2296</v>
      </c>
      <c r="D1109" s="1956" t="s">
        <v>318</v>
      </c>
      <c r="E1109" s="1956">
        <v>1</v>
      </c>
      <c r="F1109" s="1956">
        <v>7</v>
      </c>
      <c r="G1109" s="1956">
        <v>4</v>
      </c>
      <c r="H1109" s="1956">
        <v>3</v>
      </c>
      <c r="I1109" s="2012">
        <v>1</v>
      </c>
      <c r="J1109" s="2012">
        <v>1</v>
      </c>
      <c r="L1109" s="1996">
        <v>3278.12</v>
      </c>
      <c r="N1109" s="1996">
        <f t="shared" si="235"/>
        <v>2159.67</v>
      </c>
      <c r="O1109" s="1996">
        <v>1673.75</v>
      </c>
      <c r="P1109" s="2076">
        <f t="shared" si="236"/>
        <v>0.77500266244379923</v>
      </c>
      <c r="Q1109" s="1996">
        <v>485.92</v>
      </c>
      <c r="R1109" s="2076">
        <f t="shared" si="237"/>
        <v>0.22499733755620072</v>
      </c>
      <c r="S1109" s="2035">
        <f t="shared" si="238"/>
        <v>19.436800000000002</v>
      </c>
      <c r="U1109" s="1996">
        <f t="shared" si="239"/>
        <v>0</v>
      </c>
      <c r="V1109" s="1996">
        <f t="shared" si="240"/>
        <v>0</v>
      </c>
      <c r="W1109" s="1996">
        <f t="shared" si="241"/>
        <v>3278.12</v>
      </c>
      <c r="X1109" s="2000">
        <v>3278.12</v>
      </c>
      <c r="Y1109" s="2013">
        <v>617087</v>
      </c>
      <c r="Z1109" s="2002">
        <v>42772</v>
      </c>
      <c r="AA1109" s="2069" t="s">
        <v>104</v>
      </c>
      <c r="AB1109" s="2086"/>
      <c r="AC1109" s="1956"/>
      <c r="AE1109" s="1956"/>
      <c r="AF1109" s="1956"/>
      <c r="AG1109" s="1956"/>
      <c r="AH1109" s="1956"/>
      <c r="AI1109" s="1956"/>
      <c r="AJ1109" s="1956"/>
      <c r="AK1109" s="1956"/>
      <c r="AL1109" s="1956"/>
      <c r="AM1109" s="1956"/>
      <c r="AP1109" s="1956"/>
      <c r="AQ1109" s="1956"/>
      <c r="AR1109" s="1956"/>
      <c r="AS1109" s="1956"/>
      <c r="AT1109" s="1956"/>
      <c r="AU1109" s="1956"/>
      <c r="AV1109" s="1956"/>
      <c r="AW1109" s="1956"/>
      <c r="AZ1109" s="1956"/>
      <c r="BA1109" s="1956"/>
    </row>
    <row r="1110" spans="1:53" x14ac:dyDescent="0.2">
      <c r="A1110" s="2089">
        <v>2016791</v>
      </c>
      <c r="C1110" s="1955">
        <v>623017</v>
      </c>
      <c r="D1110" s="1956" t="s">
        <v>26</v>
      </c>
      <c r="E1110" s="1956">
        <v>1</v>
      </c>
      <c r="F1110" s="1956">
        <v>11</v>
      </c>
      <c r="G1110" s="1956">
        <v>7</v>
      </c>
      <c r="H1110" s="1956">
        <v>2</v>
      </c>
      <c r="I1110" s="2012">
        <v>1</v>
      </c>
      <c r="J1110" s="2012">
        <v>1</v>
      </c>
      <c r="L1110" s="1996">
        <v>3227.46</v>
      </c>
      <c r="N1110" s="1996">
        <f>O1110+Q1110</f>
        <v>1992.44</v>
      </c>
      <c r="O1110" s="1996">
        <v>1477.96</v>
      </c>
      <c r="P1110" s="2076">
        <f>IF(N1110&lt;=0,"",O1110/N1110)</f>
        <v>0.74178394330569553</v>
      </c>
      <c r="Q1110" s="1996">
        <v>514.48</v>
      </c>
      <c r="R1110" s="2076">
        <f>IF(N1110&lt;=0,"",Q1110/N1110)</f>
        <v>0.25821605669430447</v>
      </c>
      <c r="S1110" s="2035">
        <f>Q1110/$S$1</f>
        <v>20.5792</v>
      </c>
      <c r="U1110" s="1996">
        <f>((1-I1110)*O1110)+((1-J1110)*Q1110)</f>
        <v>0</v>
      </c>
      <c r="V1110" s="1996">
        <f>L1110-W1110</f>
        <v>0</v>
      </c>
      <c r="W1110" s="1996">
        <f t="shared" si="241"/>
        <v>3227.46</v>
      </c>
      <c r="X1110" s="2000">
        <v>3227.46</v>
      </c>
      <c r="Y1110" s="2013">
        <v>617013</v>
      </c>
      <c r="Z1110" s="2002">
        <v>42748</v>
      </c>
      <c r="AA1110" s="2069" t="s">
        <v>104</v>
      </c>
      <c r="AB1110" s="2086"/>
      <c r="AC1110" s="1956"/>
      <c r="AE1110" s="1956"/>
      <c r="AF1110" s="1956"/>
      <c r="AG1110" s="1956"/>
      <c r="AH1110" s="1956"/>
      <c r="AI1110" s="1956"/>
      <c r="AJ1110" s="1956"/>
      <c r="AK1110" s="1956"/>
      <c r="AL1110" s="1956"/>
      <c r="AM1110" s="1956"/>
      <c r="AP1110" s="1956"/>
      <c r="AQ1110" s="1956"/>
      <c r="AR1110" s="1956"/>
      <c r="AS1110" s="1956"/>
      <c r="AT1110" s="1956"/>
      <c r="AU1110" s="1956"/>
      <c r="AV1110" s="1956"/>
      <c r="AW1110" s="1956"/>
      <c r="AZ1110" s="1956"/>
      <c r="BA1110" s="1956"/>
    </row>
    <row r="1111" spans="1:53" x14ac:dyDescent="0.2">
      <c r="A1111" s="2089">
        <v>2016792</v>
      </c>
      <c r="C1111" s="1955">
        <v>623117</v>
      </c>
      <c r="D1111" s="1956" t="s">
        <v>26</v>
      </c>
      <c r="E1111" s="1956">
        <v>1</v>
      </c>
      <c r="F1111" s="1956">
        <v>11</v>
      </c>
      <c r="G1111" s="1956">
        <v>7</v>
      </c>
      <c r="H1111" s="1956">
        <v>2</v>
      </c>
      <c r="I1111" s="2012">
        <v>1</v>
      </c>
      <c r="J1111" s="2012">
        <v>1</v>
      </c>
      <c r="L1111" s="1996">
        <v>3227.46</v>
      </c>
      <c r="N1111" s="1996">
        <f>O1111+Q1111</f>
        <v>1992.44</v>
      </c>
      <c r="O1111" s="1996">
        <v>1477.96</v>
      </c>
      <c r="P1111" s="2076">
        <f>IF(N1111&lt;=0,"",O1111/N1111)</f>
        <v>0.74178394330569553</v>
      </c>
      <c r="Q1111" s="1996">
        <v>514.48</v>
      </c>
      <c r="R1111" s="2076">
        <f>IF(N1111&lt;=0,"",Q1111/N1111)</f>
        <v>0.25821605669430447</v>
      </c>
      <c r="S1111" s="2035">
        <f t="shared" si="238"/>
        <v>20.5792</v>
      </c>
      <c r="U1111" s="1996">
        <f t="shared" si="239"/>
        <v>0</v>
      </c>
      <c r="V1111" s="1996">
        <f t="shared" si="240"/>
        <v>0</v>
      </c>
      <c r="W1111" s="1996">
        <f t="shared" si="241"/>
        <v>3227.46</v>
      </c>
      <c r="X1111" s="2000">
        <v>3227.46</v>
      </c>
      <c r="Y1111" s="2013">
        <v>617014</v>
      </c>
      <c r="Z1111" s="2002">
        <v>42748</v>
      </c>
      <c r="AA1111" s="2069" t="s">
        <v>104</v>
      </c>
      <c r="AB1111" s="2086"/>
      <c r="AC1111" s="1956"/>
      <c r="AE1111" s="1956"/>
      <c r="AF1111" s="1956"/>
      <c r="AG1111" s="1956"/>
      <c r="AH1111" s="1956"/>
      <c r="AI1111" s="1956"/>
      <c r="AJ1111" s="1956"/>
      <c r="AK1111" s="1956"/>
      <c r="AL1111" s="1956"/>
      <c r="AM1111" s="1956"/>
      <c r="AP1111" s="1956"/>
      <c r="AQ1111" s="1956"/>
      <c r="AR1111" s="1956"/>
      <c r="AS1111" s="1956"/>
      <c r="AT1111" s="1956"/>
      <c r="AU1111" s="1956"/>
      <c r="AV1111" s="1956"/>
      <c r="AW1111" s="1956"/>
      <c r="AZ1111" s="1956"/>
      <c r="BA1111" s="1956"/>
    </row>
    <row r="1112" spans="1:53" x14ac:dyDescent="0.2">
      <c r="A1112" s="2089">
        <v>2016793</v>
      </c>
      <c r="C1112" s="1955">
        <v>631317</v>
      </c>
      <c r="D1112" s="1956" t="s">
        <v>26</v>
      </c>
      <c r="E1112" s="1956">
        <v>1</v>
      </c>
      <c r="F1112" s="1956">
        <v>10</v>
      </c>
      <c r="G1112" s="1956">
        <v>5</v>
      </c>
      <c r="H1112" s="1956">
        <v>3</v>
      </c>
      <c r="I1112" s="2012">
        <v>1</v>
      </c>
      <c r="J1112" s="2012">
        <v>1</v>
      </c>
      <c r="L1112" s="1996">
        <v>3281.06</v>
      </c>
      <c r="N1112" s="1996">
        <f>O1112+Q1112</f>
        <v>2032.8000000000002</v>
      </c>
      <c r="O1112" s="1996">
        <v>1499.17</v>
      </c>
      <c r="P1112" s="2076">
        <f>IF(N1112&lt;=0,"",O1112/N1112)</f>
        <v>0.73749016135379764</v>
      </c>
      <c r="Q1112" s="1996">
        <v>533.63</v>
      </c>
      <c r="R1112" s="2076">
        <f>IF(N1112&lt;=0,"",Q1112/N1112)</f>
        <v>0.26250983864620225</v>
      </c>
      <c r="S1112" s="2035">
        <f>Q1112/$S$1</f>
        <v>21.345199999999998</v>
      </c>
      <c r="U1112" s="1996">
        <f>((1-I1112)*O1112)+((1-J1112)*Q1112)</f>
        <v>0</v>
      </c>
      <c r="V1112" s="1996">
        <f>L1112-W1112</f>
        <v>0</v>
      </c>
      <c r="W1112" s="1996">
        <f t="shared" si="241"/>
        <v>3281.06</v>
      </c>
      <c r="X1112" s="2000">
        <v>3281.06</v>
      </c>
      <c r="Y1112" s="2013">
        <v>617015</v>
      </c>
      <c r="Z1112" s="2002">
        <v>42748</v>
      </c>
      <c r="AA1112" s="2069" t="s">
        <v>104</v>
      </c>
      <c r="AB1112" s="2086"/>
      <c r="AC1112" s="1956"/>
      <c r="AE1112" s="1956"/>
      <c r="AF1112" s="1956"/>
      <c r="AG1112" s="1956"/>
      <c r="AH1112" s="1956"/>
      <c r="AI1112" s="1956"/>
      <c r="AJ1112" s="1956"/>
      <c r="AK1112" s="1956"/>
      <c r="AL1112" s="1956"/>
      <c r="AM1112" s="1956"/>
      <c r="AP1112" s="1956"/>
      <c r="AQ1112" s="1956"/>
      <c r="AR1112" s="1956"/>
      <c r="AS1112" s="1956"/>
      <c r="AT1112" s="1956"/>
      <c r="AU1112" s="1956"/>
      <c r="AV1112" s="1956"/>
      <c r="AW1112" s="1956"/>
      <c r="AZ1112" s="1956"/>
      <c r="BA1112" s="1956"/>
    </row>
    <row r="1113" spans="1:53" x14ac:dyDescent="0.2">
      <c r="A1113" s="2089">
        <v>2016794</v>
      </c>
      <c r="C1113" s="1955">
        <v>647617</v>
      </c>
      <c r="D1113" s="1956" t="s">
        <v>26</v>
      </c>
      <c r="E1113" s="1956">
        <v>1</v>
      </c>
      <c r="F1113" s="1956">
        <v>10</v>
      </c>
      <c r="G1113" s="1956">
        <v>6</v>
      </c>
      <c r="H1113" s="1956">
        <v>5</v>
      </c>
      <c r="I1113" s="2012">
        <v>1</v>
      </c>
      <c r="J1113" s="2012">
        <v>1</v>
      </c>
      <c r="L1113" s="1996">
        <v>3584.78</v>
      </c>
      <c r="N1113" s="1996">
        <f t="shared" si="235"/>
        <v>2631.71</v>
      </c>
      <c r="O1113" s="1996">
        <v>2000.05</v>
      </c>
      <c r="P1113" s="2076">
        <f t="shared" si="236"/>
        <v>0.75998115293858359</v>
      </c>
      <c r="Q1113" s="1996">
        <v>631.66</v>
      </c>
      <c r="R1113" s="2076">
        <f t="shared" si="237"/>
        <v>0.24001884706141632</v>
      </c>
      <c r="S1113" s="2035">
        <f t="shared" si="238"/>
        <v>25.266399999999997</v>
      </c>
      <c r="U1113" s="1996">
        <f t="shared" si="239"/>
        <v>0</v>
      </c>
      <c r="V1113" s="1996">
        <f t="shared" si="240"/>
        <v>0</v>
      </c>
      <c r="W1113" s="1996">
        <f t="shared" si="241"/>
        <v>3584.78</v>
      </c>
      <c r="X1113" s="2000">
        <v>3584.78</v>
      </c>
      <c r="Y1113" s="2013">
        <v>617016</v>
      </c>
      <c r="Z1113" s="2002">
        <v>42748</v>
      </c>
      <c r="AA1113" s="2069" t="s">
        <v>104</v>
      </c>
      <c r="AB1113" s="2086"/>
      <c r="AC1113" s="1956"/>
      <c r="AE1113" s="1956"/>
      <c r="AF1113" s="1956"/>
      <c r="AG1113" s="1956"/>
      <c r="AH1113" s="1956"/>
      <c r="AI1113" s="1956"/>
      <c r="AJ1113" s="1956"/>
      <c r="AK1113" s="1956"/>
      <c r="AL1113" s="1956"/>
      <c r="AM1113" s="1956"/>
      <c r="AP1113" s="1956"/>
      <c r="AQ1113" s="1956"/>
      <c r="AR1113" s="1956"/>
      <c r="AS1113" s="1956"/>
      <c r="AT1113" s="1956"/>
      <c r="AU1113" s="1956"/>
      <c r="AV1113" s="1956"/>
      <c r="AW1113" s="1956"/>
      <c r="AZ1113" s="1956"/>
      <c r="BA1113" s="1956"/>
    </row>
    <row r="1114" spans="1:53" x14ac:dyDescent="0.2">
      <c r="A1114" s="2089">
        <v>2016795</v>
      </c>
      <c r="C1114" s="1955" t="s">
        <v>2298</v>
      </c>
      <c r="D1114" s="1956" t="s">
        <v>353</v>
      </c>
      <c r="E1114" s="1956">
        <v>1</v>
      </c>
      <c r="F1114" s="1956">
        <v>9</v>
      </c>
      <c r="G1114" s="1956">
        <v>6</v>
      </c>
      <c r="H1114" s="1956">
        <v>3</v>
      </c>
      <c r="I1114" s="2012">
        <v>1</v>
      </c>
      <c r="J1114" s="2012">
        <v>1</v>
      </c>
      <c r="L1114" s="1996">
        <v>2939.27</v>
      </c>
      <c r="N1114" s="1996">
        <f t="shared" si="235"/>
        <v>2176.35</v>
      </c>
      <c r="O1114" s="1996">
        <v>1611.58</v>
      </c>
      <c r="P1114" s="2076">
        <f t="shared" si="236"/>
        <v>0.74049670319571759</v>
      </c>
      <c r="Q1114" s="1996">
        <v>564.77</v>
      </c>
      <c r="R1114" s="2076">
        <f t="shared" si="237"/>
        <v>0.25950329680428241</v>
      </c>
      <c r="S1114" s="2035">
        <f t="shared" si="238"/>
        <v>22.590799999999998</v>
      </c>
      <c r="U1114" s="1996">
        <f t="shared" si="239"/>
        <v>0</v>
      </c>
      <c r="V1114" s="1996">
        <f t="shared" si="240"/>
        <v>0</v>
      </c>
      <c r="W1114" s="1996">
        <f t="shared" si="241"/>
        <v>2939.27</v>
      </c>
      <c r="X1114" s="2000">
        <v>2939.27</v>
      </c>
      <c r="Y1114" s="2013">
        <v>617089</v>
      </c>
      <c r="Z1114" s="2002">
        <v>42772</v>
      </c>
      <c r="AA1114" s="2069" t="s">
        <v>104</v>
      </c>
      <c r="AB1114" s="2086"/>
      <c r="AC1114" s="1956"/>
      <c r="AE1114" s="1956"/>
      <c r="AF1114" s="1956"/>
      <c r="AG1114" s="1956"/>
      <c r="AH1114" s="1956"/>
      <c r="AI1114" s="1956"/>
      <c r="AJ1114" s="1956"/>
      <c r="AK1114" s="1956"/>
      <c r="AL1114" s="1956"/>
      <c r="AM1114" s="1956"/>
      <c r="AP1114" s="1956"/>
      <c r="AQ1114" s="1956"/>
      <c r="AR1114" s="1956"/>
      <c r="AS1114" s="1956"/>
      <c r="AT1114" s="1956"/>
      <c r="AU1114" s="1956"/>
      <c r="AV1114" s="1956"/>
      <c r="AW1114" s="1956"/>
      <c r="AZ1114" s="1956"/>
      <c r="BA1114" s="1956"/>
    </row>
    <row r="1115" spans="1:53" x14ac:dyDescent="0.2">
      <c r="A1115" s="2089">
        <v>2016796</v>
      </c>
      <c r="C1115" s="1955" t="s">
        <v>2299</v>
      </c>
      <c r="D1115" s="1956" t="s">
        <v>353</v>
      </c>
      <c r="E1115" s="1956">
        <v>1</v>
      </c>
      <c r="F1115" s="1956">
        <v>2</v>
      </c>
      <c r="G1115" s="1956">
        <v>1</v>
      </c>
      <c r="H1115" s="1956">
        <v>1</v>
      </c>
      <c r="I1115" s="2012">
        <v>1</v>
      </c>
      <c r="J1115" s="2012">
        <v>1</v>
      </c>
      <c r="L1115" s="1996">
        <v>672.5</v>
      </c>
      <c r="N1115" s="1996">
        <f t="shared" si="235"/>
        <v>495.09999999999997</v>
      </c>
      <c r="O1115" s="1996">
        <v>344.53</v>
      </c>
      <c r="P1115" s="2076">
        <f t="shared" si="236"/>
        <v>0.69587962027873151</v>
      </c>
      <c r="Q1115" s="1996">
        <v>150.57</v>
      </c>
      <c r="R1115" s="2076">
        <f t="shared" si="237"/>
        <v>0.30412037972126843</v>
      </c>
      <c r="S1115" s="2035">
        <f t="shared" si="238"/>
        <v>6.0228000000000002</v>
      </c>
      <c r="U1115" s="1996">
        <f t="shared" si="239"/>
        <v>0</v>
      </c>
      <c r="V1115" s="1996">
        <f t="shared" si="240"/>
        <v>0</v>
      </c>
      <c r="W1115" s="1996">
        <f t="shared" si="241"/>
        <v>672.5</v>
      </c>
      <c r="X1115" s="2000">
        <v>672.5</v>
      </c>
      <c r="Y1115" s="2013">
        <v>617090</v>
      </c>
      <c r="Z1115" s="2002">
        <v>42772</v>
      </c>
      <c r="AA1115" s="2069" t="s">
        <v>104</v>
      </c>
      <c r="AB1115" s="2086"/>
      <c r="AC1115" s="1956"/>
      <c r="AE1115" s="1956"/>
      <c r="AF1115" s="1956"/>
      <c r="AG1115" s="1956"/>
      <c r="AH1115" s="1956"/>
      <c r="AI1115" s="1956"/>
      <c r="AJ1115" s="1956"/>
      <c r="AK1115" s="1956"/>
      <c r="AL1115" s="1956"/>
      <c r="AM1115" s="1956"/>
      <c r="AP1115" s="1956"/>
      <c r="AQ1115" s="1956"/>
      <c r="AR1115" s="1956"/>
      <c r="AS1115" s="1956"/>
      <c r="AT1115" s="1956"/>
      <c r="AU1115" s="1956"/>
      <c r="AV1115" s="1956"/>
      <c r="AW1115" s="1956"/>
      <c r="AZ1115" s="1956"/>
      <c r="BA1115" s="1956"/>
    </row>
    <row r="1116" spans="1:53" x14ac:dyDescent="0.2">
      <c r="A1116" s="2089">
        <v>2016797</v>
      </c>
      <c r="C1116" s="1955" t="s">
        <v>2305</v>
      </c>
      <c r="D1116" s="1956" t="s">
        <v>353</v>
      </c>
      <c r="E1116" s="1956">
        <v>0</v>
      </c>
      <c r="F1116" s="1956">
        <v>0</v>
      </c>
      <c r="G1116" s="1956">
        <v>0</v>
      </c>
      <c r="H1116" s="1956">
        <v>0</v>
      </c>
      <c r="I1116" s="2012">
        <v>1</v>
      </c>
      <c r="J1116" s="2012">
        <v>1</v>
      </c>
      <c r="L1116" s="1996">
        <v>189</v>
      </c>
      <c r="N1116" s="1996">
        <f t="shared" si="235"/>
        <v>87</v>
      </c>
      <c r="O1116" s="1996">
        <v>87</v>
      </c>
      <c r="P1116" s="2076">
        <f t="shared" si="236"/>
        <v>1</v>
      </c>
      <c r="Q1116" s="1996">
        <v>0</v>
      </c>
      <c r="R1116" s="2076">
        <f t="shared" si="237"/>
        <v>0</v>
      </c>
      <c r="S1116" s="2035">
        <f t="shared" si="238"/>
        <v>0</v>
      </c>
      <c r="U1116" s="1996">
        <f t="shared" si="239"/>
        <v>0</v>
      </c>
      <c r="V1116" s="1996">
        <f t="shared" si="240"/>
        <v>0</v>
      </c>
      <c r="W1116" s="1996">
        <f t="shared" si="241"/>
        <v>189</v>
      </c>
      <c r="X1116" s="2000">
        <v>189</v>
      </c>
      <c r="Y1116" s="2013">
        <v>617091</v>
      </c>
      <c r="Z1116" s="2002">
        <v>42772</v>
      </c>
      <c r="AA1116" s="2069" t="s">
        <v>104</v>
      </c>
      <c r="AB1116" s="2086"/>
      <c r="AC1116" s="1956"/>
      <c r="AE1116" s="1956"/>
      <c r="AF1116" s="1956"/>
      <c r="AG1116" s="1956"/>
      <c r="AH1116" s="1956"/>
      <c r="AI1116" s="1956"/>
      <c r="AJ1116" s="1956"/>
      <c r="AK1116" s="1956"/>
      <c r="AL1116" s="1956"/>
      <c r="AM1116" s="1956"/>
      <c r="AP1116" s="1956"/>
      <c r="AQ1116" s="1956"/>
      <c r="AR1116" s="1956"/>
      <c r="AS1116" s="1956"/>
      <c r="AT1116" s="1956"/>
      <c r="AU1116" s="1956"/>
      <c r="AV1116" s="1956"/>
      <c r="AW1116" s="1956"/>
      <c r="AZ1116" s="1956"/>
      <c r="BA1116" s="1956"/>
    </row>
    <row r="1117" spans="1:53" x14ac:dyDescent="0.2">
      <c r="A1117" s="2089">
        <v>2016798</v>
      </c>
      <c r="B1117" s="1955">
        <v>596017</v>
      </c>
      <c r="C1117" s="2041" t="s">
        <v>2633</v>
      </c>
      <c r="D1117" s="1956" t="s">
        <v>26</v>
      </c>
      <c r="E1117" s="1956">
        <v>0</v>
      </c>
      <c r="F1117" s="1956">
        <v>0</v>
      </c>
      <c r="G1117" s="1956">
        <v>0</v>
      </c>
      <c r="H1117" s="1956">
        <v>0</v>
      </c>
      <c r="I1117" s="2012">
        <v>1</v>
      </c>
      <c r="J1117" s="2012">
        <v>1</v>
      </c>
      <c r="L1117" s="1996">
        <v>150.82</v>
      </c>
      <c r="N1117" s="1996">
        <f t="shared" si="235"/>
        <v>67.91</v>
      </c>
      <c r="O1117" s="1996">
        <v>67.91</v>
      </c>
      <c r="P1117" s="2076">
        <f t="shared" si="236"/>
        <v>1</v>
      </c>
      <c r="Q1117" s="1996">
        <v>0</v>
      </c>
      <c r="R1117" s="2076">
        <f t="shared" si="237"/>
        <v>0</v>
      </c>
      <c r="S1117" s="2035">
        <f t="shared" si="238"/>
        <v>0</v>
      </c>
      <c r="U1117" s="1996">
        <f t="shared" si="239"/>
        <v>0</v>
      </c>
      <c r="V1117" s="1996">
        <f t="shared" si="240"/>
        <v>0</v>
      </c>
      <c r="W1117" s="1996">
        <f t="shared" si="241"/>
        <v>150.82</v>
      </c>
      <c r="X1117" s="2000">
        <v>150.82</v>
      </c>
      <c r="Y1117" s="2013">
        <v>617128</v>
      </c>
      <c r="Z1117" s="2002">
        <v>42793</v>
      </c>
      <c r="AA1117" s="2069" t="s">
        <v>104</v>
      </c>
      <c r="AB1117" s="2086"/>
      <c r="AC1117" s="1956"/>
      <c r="AE1117" s="1956"/>
      <c r="AF1117" s="1956"/>
      <c r="AG1117" s="1956"/>
      <c r="AH1117" s="1956"/>
      <c r="AI1117" s="1956"/>
      <c r="AJ1117" s="1956"/>
      <c r="AK1117" s="1956"/>
      <c r="AL1117" s="1956"/>
      <c r="AM1117" s="1956"/>
      <c r="AP1117" s="1956"/>
      <c r="AQ1117" s="1956"/>
      <c r="AR1117" s="1956"/>
      <c r="AS1117" s="1956"/>
      <c r="AT1117" s="1956"/>
      <c r="AU1117" s="1956"/>
      <c r="AV1117" s="1956"/>
      <c r="AW1117" s="1956"/>
      <c r="AZ1117" s="1956"/>
      <c r="BA1117" s="1956"/>
    </row>
    <row r="1118" spans="1:53" x14ac:dyDescent="0.2">
      <c r="A1118" s="2089">
        <v>2016799</v>
      </c>
      <c r="C1118" s="1955">
        <v>621617</v>
      </c>
      <c r="D1118" s="1956" t="s">
        <v>26</v>
      </c>
      <c r="E1118" s="1956">
        <v>1</v>
      </c>
      <c r="F1118" s="1956">
        <v>7</v>
      </c>
      <c r="G1118" s="1956">
        <v>3</v>
      </c>
      <c r="H1118" s="1956">
        <v>4</v>
      </c>
      <c r="I1118" s="2012">
        <v>1</v>
      </c>
      <c r="J1118" s="2012">
        <v>1</v>
      </c>
      <c r="L1118" s="1996">
        <v>2446.31</v>
      </c>
      <c r="N1118" s="1996">
        <f t="shared" si="235"/>
        <v>1756.0500000000002</v>
      </c>
      <c r="O1118" s="1996">
        <v>1311.14</v>
      </c>
      <c r="P1118" s="2076">
        <f t="shared" si="236"/>
        <v>0.74664161043250477</v>
      </c>
      <c r="Q1118" s="1996">
        <v>444.91</v>
      </c>
      <c r="R1118" s="2076">
        <f t="shared" si="237"/>
        <v>0.25335838956749523</v>
      </c>
      <c r="S1118" s="2035">
        <f t="shared" si="238"/>
        <v>17.796400000000002</v>
      </c>
      <c r="U1118" s="1996">
        <f t="shared" si="239"/>
        <v>0</v>
      </c>
      <c r="V1118" s="1996">
        <f t="shared" si="240"/>
        <v>0</v>
      </c>
      <c r="W1118" s="1996">
        <f t="shared" si="241"/>
        <v>2446.31</v>
      </c>
      <c r="X1118" s="2000">
        <v>2446.31</v>
      </c>
      <c r="Y1118" s="2013">
        <v>617017</v>
      </c>
      <c r="Z1118" s="2002">
        <v>42748</v>
      </c>
      <c r="AA1118" s="2069" t="s">
        <v>104</v>
      </c>
      <c r="AB1118" s="2187"/>
      <c r="AH1118" s="2090"/>
      <c r="AK1118" s="2092"/>
      <c r="AL1118" s="2092"/>
    </row>
    <row r="1119" spans="1:53" x14ac:dyDescent="0.2">
      <c r="A1119" s="2089">
        <v>2016800</v>
      </c>
      <c r="C1119" s="1955" t="s">
        <v>2319</v>
      </c>
      <c r="D1119" s="1956" t="s">
        <v>647</v>
      </c>
      <c r="E1119" s="1956">
        <v>1</v>
      </c>
      <c r="F1119" s="1956">
        <v>12</v>
      </c>
      <c r="G1119" s="1956">
        <v>0</v>
      </c>
      <c r="H1119" s="1956">
        <v>0</v>
      </c>
      <c r="I1119" s="2012">
        <v>1</v>
      </c>
      <c r="J1119" s="2012">
        <v>1</v>
      </c>
      <c r="L1119" s="1996">
        <v>5250</v>
      </c>
      <c r="N1119" s="1996">
        <f t="shared" si="235"/>
        <v>3338.87</v>
      </c>
      <c r="O1119" s="1996">
        <v>2603.6</v>
      </c>
      <c r="P1119" s="2076">
        <f t="shared" si="236"/>
        <v>0.77978477748459807</v>
      </c>
      <c r="Q1119" s="1996">
        <v>735.27</v>
      </c>
      <c r="R1119" s="2076">
        <f t="shared" si="237"/>
        <v>0.22021522251540193</v>
      </c>
      <c r="S1119" s="2035">
        <f t="shared" si="238"/>
        <v>29.410799999999998</v>
      </c>
      <c r="U1119" s="1996">
        <f t="shared" si="239"/>
        <v>0</v>
      </c>
      <c r="V1119" s="1996">
        <f t="shared" si="240"/>
        <v>0</v>
      </c>
      <c r="W1119" s="1996">
        <f t="shared" si="241"/>
        <v>5250</v>
      </c>
      <c r="X1119" s="2000">
        <v>5250</v>
      </c>
      <c r="Y1119" s="2013">
        <v>617114</v>
      </c>
      <c r="Z1119" s="2002">
        <v>42781</v>
      </c>
      <c r="AA1119" s="2069" t="s">
        <v>104</v>
      </c>
      <c r="AB1119" s="2187"/>
      <c r="AH1119" s="2090"/>
      <c r="AK1119" s="2092"/>
      <c r="AL1119" s="2092"/>
    </row>
    <row r="1120" spans="1:53" x14ac:dyDescent="0.2">
      <c r="A1120" s="2089">
        <v>2016801</v>
      </c>
      <c r="C1120" s="1955" t="s">
        <v>2320</v>
      </c>
      <c r="D1120" s="1956" t="s">
        <v>26</v>
      </c>
      <c r="E1120" s="1956">
        <v>0</v>
      </c>
      <c r="F1120" s="1956">
        <v>0</v>
      </c>
      <c r="G1120" s="1956">
        <v>0</v>
      </c>
      <c r="H1120" s="1956">
        <v>0</v>
      </c>
      <c r="I1120" s="2012">
        <v>1</v>
      </c>
      <c r="J1120" s="2012">
        <v>1</v>
      </c>
      <c r="L1120" s="1996">
        <v>56.8</v>
      </c>
      <c r="N1120" s="1996">
        <f t="shared" si="235"/>
        <v>28.4</v>
      </c>
      <c r="O1120" s="1996">
        <v>28.4</v>
      </c>
      <c r="P1120" s="2076">
        <f t="shared" si="236"/>
        <v>1</v>
      </c>
      <c r="Q1120" s="1996">
        <v>0</v>
      </c>
      <c r="R1120" s="2076">
        <f t="shared" si="237"/>
        <v>0</v>
      </c>
      <c r="S1120" s="2035">
        <f t="shared" si="238"/>
        <v>0</v>
      </c>
      <c r="U1120" s="1996">
        <f t="shared" si="239"/>
        <v>0</v>
      </c>
      <c r="V1120" s="1996">
        <f t="shared" si="240"/>
        <v>0</v>
      </c>
      <c r="W1120" s="1996">
        <f t="shared" si="241"/>
        <v>56.8</v>
      </c>
      <c r="X1120" s="2000">
        <v>56.8</v>
      </c>
      <c r="Y1120" s="2013">
        <v>617061</v>
      </c>
      <c r="Z1120" s="2002">
        <v>42772</v>
      </c>
      <c r="AA1120" s="2069" t="s">
        <v>104</v>
      </c>
      <c r="AB1120" s="2187"/>
      <c r="AH1120" s="2090"/>
      <c r="AK1120" s="2092"/>
      <c r="AL1120" s="2092"/>
    </row>
    <row r="1121" spans="1:53" x14ac:dyDescent="0.2">
      <c r="A1121" s="2089">
        <v>2016802</v>
      </c>
      <c r="B1121" s="1955">
        <v>614317</v>
      </c>
      <c r="C1121" s="1955" t="s">
        <v>2321</v>
      </c>
      <c r="D1121" s="1956" t="s">
        <v>26</v>
      </c>
      <c r="E1121" s="2091">
        <v>0</v>
      </c>
      <c r="F1121" s="1956">
        <v>0</v>
      </c>
      <c r="G1121" s="1956">
        <v>0</v>
      </c>
      <c r="H1121" s="1956">
        <v>0</v>
      </c>
      <c r="I1121" s="2012">
        <v>1</v>
      </c>
      <c r="J1121" s="2012">
        <v>1</v>
      </c>
      <c r="L1121" s="1996">
        <v>94.58</v>
      </c>
      <c r="N1121" s="1996">
        <f t="shared" ref="N1121:N1149" si="242">O1121+Q1121</f>
        <v>37.79</v>
      </c>
      <c r="O1121" s="1996">
        <v>37.79</v>
      </c>
      <c r="P1121" s="2076">
        <f>IF(N1121&lt;=0,"",O1121/N1121)</f>
        <v>1</v>
      </c>
      <c r="Q1121" s="1996">
        <v>0</v>
      </c>
      <c r="R1121" s="2076">
        <f>IF(N1121&lt;=0,"",Q1121/N1121)</f>
        <v>0</v>
      </c>
      <c r="S1121" s="2035">
        <f>Q1121/$S$1</f>
        <v>0</v>
      </c>
      <c r="U1121" s="1996">
        <f>((1-I1121)*O1121)+((1-J1121)*Q1121)</f>
        <v>0</v>
      </c>
      <c r="V1121" s="1996">
        <f>L1121-W1121</f>
        <v>0</v>
      </c>
      <c r="W1121" s="1996">
        <f>X1121+AC1121+AH1121+AM1121+AO1121+AR1121</f>
        <v>94.58</v>
      </c>
      <c r="X1121" s="2000">
        <v>94.58</v>
      </c>
      <c r="Y1121" s="2013">
        <v>617044</v>
      </c>
      <c r="Z1121" s="2002">
        <v>42755</v>
      </c>
      <c r="AA1121" s="2069" t="s">
        <v>104</v>
      </c>
      <c r="AB1121" s="2187"/>
      <c r="AH1121" s="2090"/>
      <c r="AK1121" s="2092"/>
      <c r="AL1121" s="2092"/>
    </row>
    <row r="1122" spans="1:53" x14ac:dyDescent="0.2">
      <c r="A1122" s="2089">
        <v>2016803</v>
      </c>
      <c r="C1122" s="1955" t="s">
        <v>2328</v>
      </c>
      <c r="D1122" s="1956" t="s">
        <v>26</v>
      </c>
      <c r="E1122" s="1956">
        <v>11</v>
      </c>
      <c r="F1122" s="1956">
        <f>E1122*8</f>
        <v>88</v>
      </c>
      <c r="G1122" s="1956">
        <f>E1122*6</f>
        <v>66</v>
      </c>
      <c r="H1122" s="1956">
        <f>E1122*4</f>
        <v>44</v>
      </c>
      <c r="I1122" s="2012">
        <v>1</v>
      </c>
      <c r="J1122" s="2012">
        <v>1</v>
      </c>
      <c r="L1122" s="1996">
        <v>27066.89</v>
      </c>
      <c r="N1122" s="1996">
        <f t="shared" si="242"/>
        <v>19316.439999999999</v>
      </c>
      <c r="O1122" s="1996">
        <v>14213.89</v>
      </c>
      <c r="P1122" s="2076">
        <f t="shared" ref="P1122:P1150" si="243">IF(N1122&lt;=0,"",O1122/N1122)</f>
        <v>0.73584418246840522</v>
      </c>
      <c r="Q1122" s="1996">
        <v>5102.55</v>
      </c>
      <c r="R1122" s="2076">
        <f t="shared" ref="R1122:R1150" si="244">IF(N1122&lt;=0,"",Q1122/N1122)</f>
        <v>0.26415581753159489</v>
      </c>
      <c r="S1122" s="2035">
        <f t="shared" ref="S1122:S1150" si="245">Q1122/$S$1</f>
        <v>204.102</v>
      </c>
      <c r="U1122" s="1996">
        <f t="shared" ref="U1122:U1150" si="246">((1-I1122)*O1122)+((1-J1122)*Q1122)</f>
        <v>0</v>
      </c>
      <c r="V1122" s="1996">
        <f t="shared" ref="V1122:V1150" si="247">L1122-W1122</f>
        <v>0</v>
      </c>
      <c r="W1122" s="1996">
        <f t="shared" ref="W1122:W1150" si="248">X1122+AC1122+AH1122+AM1122+AO1122+AR1122</f>
        <v>27066.89</v>
      </c>
      <c r="X1122" s="2000">
        <v>27066.89</v>
      </c>
      <c r="Y1122" s="2013">
        <v>617018</v>
      </c>
      <c r="Z1122" s="2002">
        <v>42748</v>
      </c>
      <c r="AA1122" s="2069" t="s">
        <v>104</v>
      </c>
      <c r="AB1122" s="2187"/>
      <c r="AH1122" s="2090"/>
      <c r="AK1122" s="2092"/>
      <c r="AL1122" s="2092"/>
    </row>
    <row r="1123" spans="1:53" x14ac:dyDescent="0.2">
      <c r="A1123" s="2089">
        <v>2016804</v>
      </c>
      <c r="C1123" s="1955" t="s">
        <v>2331</v>
      </c>
      <c r="D1123" s="1956" t="s">
        <v>318</v>
      </c>
      <c r="E1123" s="1956">
        <v>1</v>
      </c>
      <c r="F1123" s="1956">
        <v>11</v>
      </c>
      <c r="G1123" s="1956">
        <v>10</v>
      </c>
      <c r="H1123" s="1956">
        <v>3</v>
      </c>
      <c r="I1123" s="2012">
        <v>1</v>
      </c>
      <c r="J1123" s="2012">
        <v>1</v>
      </c>
      <c r="L1123" s="1996">
        <v>4601.05</v>
      </c>
      <c r="N1123" s="1996">
        <f t="shared" si="242"/>
        <v>3029.48</v>
      </c>
      <c r="O1123" s="1996">
        <v>2293.34</v>
      </c>
      <c r="P1123" s="2076">
        <f t="shared" si="243"/>
        <v>0.75700780331938156</v>
      </c>
      <c r="Q1123" s="1996">
        <v>736.14</v>
      </c>
      <c r="R1123" s="2076">
        <f t="shared" si="244"/>
        <v>0.24299219668061844</v>
      </c>
      <c r="S1123" s="2035">
        <f t="shared" si="245"/>
        <v>29.445599999999999</v>
      </c>
      <c r="U1123" s="1996">
        <f t="shared" si="246"/>
        <v>0</v>
      </c>
      <c r="V1123" s="1996">
        <f t="shared" si="247"/>
        <v>0</v>
      </c>
      <c r="W1123" s="1996">
        <f t="shared" si="248"/>
        <v>4601.05</v>
      </c>
      <c r="X1123" s="2000">
        <v>4601.05</v>
      </c>
      <c r="Y1123" s="2013">
        <v>617109</v>
      </c>
      <c r="Z1123" s="2002">
        <v>42781</v>
      </c>
      <c r="AA1123" s="2069" t="s">
        <v>104</v>
      </c>
      <c r="AB1123" s="2187"/>
      <c r="AH1123" s="2090"/>
      <c r="AK1123" s="2092"/>
      <c r="AL1123" s="2092"/>
    </row>
    <row r="1124" spans="1:53" x14ac:dyDescent="0.2">
      <c r="A1124" s="2089">
        <v>2016805</v>
      </c>
      <c r="C1124" s="1955" t="s">
        <v>2318</v>
      </c>
      <c r="D1124" s="1956" t="s">
        <v>353</v>
      </c>
      <c r="E1124" s="1956">
        <v>0</v>
      </c>
      <c r="F1124" s="1956">
        <v>0</v>
      </c>
      <c r="G1124" s="1956">
        <v>0</v>
      </c>
      <c r="H1124" s="1956">
        <v>0</v>
      </c>
      <c r="I1124" s="2012">
        <v>1</v>
      </c>
      <c r="J1124" s="2012">
        <v>1</v>
      </c>
      <c r="L1124" s="1996">
        <v>74.95</v>
      </c>
      <c r="N1124" s="1996">
        <f t="shared" si="242"/>
        <v>35.799999999999997</v>
      </c>
      <c r="O1124" s="1996">
        <v>35.799999999999997</v>
      </c>
      <c r="P1124" s="2076">
        <f t="shared" si="243"/>
        <v>1</v>
      </c>
      <c r="Q1124" s="1996">
        <v>0</v>
      </c>
      <c r="R1124" s="2076">
        <f t="shared" si="244"/>
        <v>0</v>
      </c>
      <c r="S1124" s="2035">
        <f t="shared" si="245"/>
        <v>0</v>
      </c>
      <c r="U1124" s="1996">
        <f t="shared" si="246"/>
        <v>0</v>
      </c>
      <c r="V1124" s="1996">
        <f t="shared" si="247"/>
        <v>0</v>
      </c>
      <c r="W1124" s="1996">
        <f t="shared" si="248"/>
        <v>74.95</v>
      </c>
      <c r="X1124" s="2000">
        <v>74.95</v>
      </c>
      <c r="Y1124" s="2013">
        <v>617092</v>
      </c>
      <c r="Z1124" s="2002">
        <v>42772</v>
      </c>
      <c r="AA1124" s="2069" t="s">
        <v>104</v>
      </c>
      <c r="AB1124" s="2187"/>
      <c r="AH1124" s="2090"/>
      <c r="AK1124" s="2092"/>
      <c r="AL1124" s="2092"/>
    </row>
    <row r="1125" spans="1:53" x14ac:dyDescent="0.2">
      <c r="A1125" s="2089">
        <v>2016806</v>
      </c>
      <c r="B1125" s="1955">
        <v>607116</v>
      </c>
      <c r="C1125" s="1955" t="s">
        <v>2303</v>
      </c>
      <c r="D1125" s="1956" t="s">
        <v>26</v>
      </c>
      <c r="E1125" s="1956">
        <v>0</v>
      </c>
      <c r="F1125" s="1956">
        <v>0</v>
      </c>
      <c r="G1125" s="1956">
        <v>0</v>
      </c>
      <c r="H1125" s="1956">
        <v>0</v>
      </c>
      <c r="I1125" s="2012">
        <v>1</v>
      </c>
      <c r="J1125" s="2012">
        <v>1</v>
      </c>
      <c r="L1125" s="1996">
        <v>76</v>
      </c>
      <c r="N1125" s="1996">
        <f t="shared" si="242"/>
        <v>37.61</v>
      </c>
      <c r="O1125" s="1996">
        <v>22.61</v>
      </c>
      <c r="P1125" s="2076">
        <f t="shared" si="243"/>
        <v>0.60116990162190909</v>
      </c>
      <c r="Q1125" s="1996">
        <v>15</v>
      </c>
      <c r="R1125" s="2076">
        <f t="shared" si="244"/>
        <v>0.39883009837809091</v>
      </c>
      <c r="S1125" s="2035">
        <f t="shared" si="245"/>
        <v>0.6</v>
      </c>
      <c r="U1125" s="1996">
        <f t="shared" si="246"/>
        <v>0</v>
      </c>
      <c r="V1125" s="1996">
        <f t="shared" si="247"/>
        <v>0</v>
      </c>
      <c r="W1125" s="1996">
        <f t="shared" si="248"/>
        <v>76</v>
      </c>
      <c r="X1125" s="2000">
        <v>76</v>
      </c>
      <c r="Y1125" s="2013">
        <v>617061</v>
      </c>
      <c r="Z1125" s="2002">
        <v>42772</v>
      </c>
      <c r="AA1125" s="2069" t="s">
        <v>104</v>
      </c>
      <c r="AB1125" s="2187"/>
      <c r="AH1125" s="2090"/>
      <c r="AK1125" s="2092"/>
      <c r="AL1125" s="2092"/>
    </row>
    <row r="1126" spans="1:53" x14ac:dyDescent="0.2">
      <c r="A1126" s="2089">
        <v>2016807</v>
      </c>
      <c r="C1126" s="1955" t="s">
        <v>2339</v>
      </c>
      <c r="D1126" s="1956" t="s">
        <v>474</v>
      </c>
      <c r="E1126" s="1956">
        <v>0</v>
      </c>
      <c r="F1126" s="1956">
        <v>0</v>
      </c>
      <c r="G1126" s="1956">
        <v>0</v>
      </c>
      <c r="H1126" s="1956">
        <v>0</v>
      </c>
      <c r="I1126" s="2012">
        <v>1</v>
      </c>
      <c r="J1126" s="2012">
        <v>1</v>
      </c>
      <c r="L1126" s="1996">
        <v>388.56</v>
      </c>
      <c r="N1126" s="1996">
        <f t="shared" si="242"/>
        <v>194.28</v>
      </c>
      <c r="O1126" s="1996">
        <v>140.28</v>
      </c>
      <c r="P1126" s="2076">
        <f t="shared" si="243"/>
        <v>0.72205064854848677</v>
      </c>
      <c r="Q1126" s="1996">
        <v>54</v>
      </c>
      <c r="R1126" s="2076">
        <f t="shared" si="244"/>
        <v>0.27794935145151328</v>
      </c>
      <c r="S1126" s="2035">
        <f t="shared" si="245"/>
        <v>2.16</v>
      </c>
      <c r="U1126" s="1996">
        <f t="shared" si="246"/>
        <v>0</v>
      </c>
      <c r="V1126" s="1996">
        <f t="shared" si="247"/>
        <v>0</v>
      </c>
      <c r="W1126" s="1996">
        <f t="shared" si="248"/>
        <v>388.56</v>
      </c>
      <c r="X1126" s="2000">
        <v>388.56</v>
      </c>
      <c r="Y1126" s="2013">
        <v>617058</v>
      </c>
      <c r="Z1126" s="2002">
        <v>42755</v>
      </c>
      <c r="AA1126" s="2069" t="s">
        <v>104</v>
      </c>
      <c r="AB1126" s="2187"/>
      <c r="AH1126" s="2090"/>
      <c r="AK1126" s="2092"/>
      <c r="AL1126" s="2092"/>
    </row>
    <row r="1127" spans="1:53" x14ac:dyDescent="0.2">
      <c r="A1127" s="2089">
        <v>2016808</v>
      </c>
      <c r="C1127" s="1955" t="s">
        <v>2340</v>
      </c>
      <c r="D1127" s="1956" t="s">
        <v>234</v>
      </c>
      <c r="E1127" s="1956">
        <v>0</v>
      </c>
      <c r="F1127" s="1956">
        <v>2</v>
      </c>
      <c r="G1127" s="1956">
        <v>2</v>
      </c>
      <c r="H1127" s="1956">
        <v>0</v>
      </c>
      <c r="I1127" s="2012">
        <v>1</v>
      </c>
      <c r="J1127" s="2012">
        <v>1</v>
      </c>
      <c r="L1127" s="1996">
        <v>468.94</v>
      </c>
      <c r="N1127" s="1996">
        <f t="shared" si="242"/>
        <v>310.58000000000004</v>
      </c>
      <c r="O1127" s="1996">
        <v>220.36</v>
      </c>
      <c r="P1127" s="2076">
        <f t="shared" si="243"/>
        <v>0.709511237040376</v>
      </c>
      <c r="Q1127" s="1996">
        <v>90.22</v>
      </c>
      <c r="R1127" s="2076">
        <f t="shared" si="244"/>
        <v>0.29048876295962389</v>
      </c>
      <c r="S1127" s="2035">
        <f t="shared" si="245"/>
        <v>3.6088</v>
      </c>
      <c r="U1127" s="1996">
        <f t="shared" si="246"/>
        <v>0</v>
      </c>
      <c r="V1127" s="1996">
        <f t="shared" si="247"/>
        <v>0</v>
      </c>
      <c r="W1127" s="1996">
        <f t="shared" si="248"/>
        <v>468.94</v>
      </c>
      <c r="X1127" s="2000">
        <v>468.94</v>
      </c>
      <c r="Y1127" s="2013">
        <v>617059</v>
      </c>
      <c r="Z1127" s="2002">
        <v>42755</v>
      </c>
      <c r="AA1127" s="2069" t="s">
        <v>104</v>
      </c>
      <c r="AB1127" s="2187"/>
      <c r="AH1127" s="2090"/>
      <c r="AK1127" s="2092"/>
      <c r="AL1127" s="2092"/>
    </row>
    <row r="1128" spans="1:53" s="2097" customFormat="1" x14ac:dyDescent="0.2">
      <c r="A1128" s="2095">
        <v>2017</v>
      </c>
      <c r="B1128" s="2096"/>
      <c r="C1128" s="2096"/>
      <c r="E1128" s="2097">
        <f>SUM(E1129:E1578)</f>
        <v>504</v>
      </c>
      <c r="F1128" s="2097">
        <f>SUM(F1129:F1578)</f>
        <v>3873</v>
      </c>
      <c r="G1128" s="2097">
        <f>SUM(G1129:G1578)</f>
        <v>2190</v>
      </c>
      <c r="H1128" s="2097">
        <f>SUM(H1129:H1578)</f>
        <v>1328</v>
      </c>
      <c r="I1128" s="2098"/>
      <c r="J1128" s="2098"/>
      <c r="K1128" s="2098"/>
      <c r="L1128" s="2099"/>
      <c r="M1128" s="2099"/>
      <c r="N1128" s="2099"/>
      <c r="O1128" s="2099"/>
      <c r="P1128" s="2100"/>
      <c r="Q1128" s="2099"/>
      <c r="R1128" s="2100"/>
      <c r="S1128" s="2101"/>
      <c r="T1128" s="2102"/>
      <c r="U1128" s="2099"/>
      <c r="V1128" s="2099"/>
      <c r="W1128" s="2099"/>
      <c r="X1128" s="2099"/>
      <c r="Y1128" s="2099"/>
      <c r="Z1128" s="2103"/>
      <c r="AA1128" s="2104"/>
      <c r="AB1128" s="2104"/>
      <c r="AC1128" s="2099"/>
      <c r="AE1128" s="2105"/>
      <c r="AF1128" s="2106"/>
      <c r="AG1128" s="2106"/>
      <c r="AH1128" s="2107"/>
      <c r="AI1128" s="2108"/>
      <c r="AJ1128" s="2108"/>
      <c r="AK1128" s="2109"/>
      <c r="AL1128" s="2109"/>
      <c r="AM1128" s="2099"/>
      <c r="AP1128" s="2106"/>
      <c r="AQ1128" s="2106"/>
      <c r="AR1128" s="2107"/>
      <c r="AS1128" s="2108"/>
      <c r="AT1128" s="2108"/>
      <c r="AU1128" s="2109"/>
      <c r="AV1128" s="2109"/>
      <c r="AW1128" s="2099"/>
      <c r="AZ1128" s="2106"/>
      <c r="BA1128" s="2106"/>
    </row>
    <row r="1129" spans="1:53" x14ac:dyDescent="0.2">
      <c r="A1129" s="2089">
        <v>2017001</v>
      </c>
      <c r="C1129" s="1955">
        <v>623617</v>
      </c>
      <c r="D1129" s="1956" t="s">
        <v>26</v>
      </c>
      <c r="E1129" s="1956">
        <v>1</v>
      </c>
      <c r="F1129" s="1956">
        <v>8</v>
      </c>
      <c r="G1129" s="1956">
        <v>7</v>
      </c>
      <c r="H1129" s="1956">
        <v>2</v>
      </c>
      <c r="I1129" s="2012">
        <v>1</v>
      </c>
      <c r="J1129" s="2012">
        <v>1</v>
      </c>
      <c r="L1129" s="1996">
        <v>2957.76</v>
      </c>
      <c r="N1129" s="1996">
        <f t="shared" si="242"/>
        <v>2017.96</v>
      </c>
      <c r="O1129" s="1996">
        <v>1570.61</v>
      </c>
      <c r="P1129" s="2076">
        <f t="shared" si="243"/>
        <v>0.77831572479137345</v>
      </c>
      <c r="Q1129" s="1996">
        <v>447.35</v>
      </c>
      <c r="R1129" s="2076">
        <f t="shared" si="244"/>
        <v>0.22168427520862655</v>
      </c>
      <c r="S1129" s="2035">
        <f t="shared" si="245"/>
        <v>17.894000000000002</v>
      </c>
      <c r="U1129" s="1996">
        <f t="shared" si="246"/>
        <v>0</v>
      </c>
      <c r="V1129" s="1996">
        <f t="shared" si="247"/>
        <v>0</v>
      </c>
      <c r="W1129" s="1996">
        <f t="shared" si="248"/>
        <v>2957.76</v>
      </c>
      <c r="X1129" s="2000">
        <v>2957.76</v>
      </c>
      <c r="Y1129" s="2013">
        <v>617019</v>
      </c>
      <c r="Z1129" s="2002">
        <v>42748</v>
      </c>
      <c r="AA1129" s="2069" t="s">
        <v>104</v>
      </c>
      <c r="AB1129" s="2187"/>
      <c r="AH1129" s="2090"/>
      <c r="AK1129" s="2092"/>
      <c r="AL1129" s="2092"/>
      <c r="AM1129" s="2077"/>
    </row>
    <row r="1130" spans="1:53" x14ac:dyDescent="0.2">
      <c r="A1130" s="2089">
        <v>2017002</v>
      </c>
      <c r="C1130" s="1955" t="s">
        <v>2344</v>
      </c>
      <c r="D1130" s="1956" t="s">
        <v>353</v>
      </c>
      <c r="E1130" s="1956">
        <v>0</v>
      </c>
      <c r="F1130" s="1956">
        <v>1</v>
      </c>
      <c r="G1130" s="1956">
        <v>0</v>
      </c>
      <c r="H1130" s="1956">
        <v>1</v>
      </c>
      <c r="I1130" s="2012">
        <v>1</v>
      </c>
      <c r="J1130" s="2012">
        <v>1</v>
      </c>
      <c r="L1130" s="1996">
        <v>533.02</v>
      </c>
      <c r="N1130" s="1996">
        <f t="shared" si="242"/>
        <v>389.88</v>
      </c>
      <c r="O1130" s="1996">
        <v>280.33999999999997</v>
      </c>
      <c r="P1130" s="2076">
        <f t="shared" si="243"/>
        <v>0.71904175643787827</v>
      </c>
      <c r="Q1130" s="1996">
        <v>109.54</v>
      </c>
      <c r="R1130" s="2076">
        <f t="shared" si="244"/>
        <v>0.28095824356212168</v>
      </c>
      <c r="S1130" s="2035">
        <f t="shared" si="245"/>
        <v>4.3816000000000006</v>
      </c>
      <c r="U1130" s="1996">
        <f t="shared" si="246"/>
        <v>0</v>
      </c>
      <c r="V1130" s="1996">
        <f t="shared" si="247"/>
        <v>0</v>
      </c>
      <c r="W1130" s="1996">
        <f t="shared" si="248"/>
        <v>533.02</v>
      </c>
      <c r="X1130" s="2000">
        <v>533.02</v>
      </c>
      <c r="Y1130" s="2013">
        <v>617113</v>
      </c>
      <c r="Z1130" s="2002">
        <v>42781</v>
      </c>
      <c r="AA1130" s="2069" t="s">
        <v>104</v>
      </c>
      <c r="AB1130" s="2187"/>
      <c r="AH1130" s="2090"/>
      <c r="AK1130" s="2092"/>
      <c r="AL1130" s="2092"/>
      <c r="AM1130" s="2077"/>
    </row>
    <row r="1131" spans="1:53" x14ac:dyDescent="0.2">
      <c r="A1131" s="2089">
        <v>2017003</v>
      </c>
      <c r="C1131" s="1955">
        <v>631417</v>
      </c>
      <c r="D1131" s="1956" t="s">
        <v>26</v>
      </c>
      <c r="E1131" s="1956">
        <v>1</v>
      </c>
      <c r="F1131" s="1956">
        <v>10</v>
      </c>
      <c r="G1131" s="1956">
        <v>5</v>
      </c>
      <c r="H1131" s="1956">
        <v>3</v>
      </c>
      <c r="I1131" s="2012">
        <v>1</v>
      </c>
      <c r="J1131" s="2012">
        <v>1</v>
      </c>
      <c r="L1131" s="1996">
        <v>3281.06</v>
      </c>
      <c r="N1131" s="1996">
        <f>O1131+Q1131</f>
        <v>2029.9</v>
      </c>
      <c r="O1131" s="1996">
        <v>1498.25</v>
      </c>
      <c r="P1131" s="2076">
        <f>IF(N1131&lt;=0,"",O1131/N1131)</f>
        <v>0.73809054633233162</v>
      </c>
      <c r="Q1131" s="1996">
        <v>531.65</v>
      </c>
      <c r="R1131" s="2076">
        <f>IF(N1131&lt;=0,"",Q1131/N1131)</f>
        <v>0.26190945366766832</v>
      </c>
      <c r="S1131" s="2035">
        <f>Q1131/$S$1</f>
        <v>21.265999999999998</v>
      </c>
      <c r="U1131" s="1996">
        <f t="shared" si="246"/>
        <v>0</v>
      </c>
      <c r="V1131" s="1996">
        <f t="shared" si="247"/>
        <v>0</v>
      </c>
      <c r="W1131" s="1996">
        <f t="shared" si="248"/>
        <v>3281.06</v>
      </c>
      <c r="X1131" s="2000">
        <v>3281.06</v>
      </c>
      <c r="Y1131" s="2013">
        <v>617020</v>
      </c>
      <c r="Z1131" s="2002">
        <v>42748</v>
      </c>
      <c r="AA1131" s="2069" t="s">
        <v>104</v>
      </c>
      <c r="AB1131" s="2187"/>
      <c r="AH1131" s="2090"/>
      <c r="AK1131" s="2092"/>
      <c r="AL1131" s="2092"/>
      <c r="AM1131" s="2077"/>
    </row>
    <row r="1132" spans="1:53" x14ac:dyDescent="0.2">
      <c r="A1132" s="2089">
        <v>2017004</v>
      </c>
      <c r="C1132" s="1955">
        <v>571017</v>
      </c>
      <c r="D1132" s="1956" t="s">
        <v>26</v>
      </c>
      <c r="E1132" s="1956">
        <v>1</v>
      </c>
      <c r="F1132" s="1956">
        <v>11</v>
      </c>
      <c r="G1132" s="1956">
        <v>5</v>
      </c>
      <c r="H1132" s="1956">
        <v>3</v>
      </c>
      <c r="I1132" s="2012">
        <v>1</v>
      </c>
      <c r="J1132" s="2012">
        <v>1</v>
      </c>
      <c r="L1132" s="1996">
        <v>3764.56</v>
      </c>
      <c r="N1132" s="1996">
        <f t="shared" si="242"/>
        <v>2255.75</v>
      </c>
      <c r="O1132" s="1996">
        <v>1737.52</v>
      </c>
      <c r="P1132" s="2076">
        <f t="shared" si="243"/>
        <v>0.77026266208578076</v>
      </c>
      <c r="Q1132" s="1996">
        <v>518.23</v>
      </c>
      <c r="R1132" s="2076">
        <f t="shared" si="244"/>
        <v>0.22973733791421921</v>
      </c>
      <c r="S1132" s="2035">
        <f t="shared" si="245"/>
        <v>20.729200000000002</v>
      </c>
      <c r="U1132" s="1996">
        <f t="shared" si="246"/>
        <v>0</v>
      </c>
      <c r="V1132" s="1996">
        <f t="shared" si="247"/>
        <v>0</v>
      </c>
      <c r="W1132" s="1996">
        <f t="shared" si="248"/>
        <v>3764.56</v>
      </c>
      <c r="X1132" s="2000">
        <v>3764.56</v>
      </c>
      <c r="Y1132" s="2013">
        <v>617021</v>
      </c>
      <c r="Z1132" s="2002">
        <v>42748</v>
      </c>
      <c r="AA1132" s="2069" t="s">
        <v>104</v>
      </c>
      <c r="AB1132" s="2187"/>
      <c r="AH1132" s="2090"/>
      <c r="AK1132" s="2092"/>
      <c r="AL1132" s="2092"/>
      <c r="AM1132" s="2077"/>
    </row>
    <row r="1133" spans="1:53" x14ac:dyDescent="0.2">
      <c r="A1133" s="2089">
        <v>2017005</v>
      </c>
      <c r="C1133" s="1955" t="s">
        <v>2345</v>
      </c>
      <c r="D1133" s="1956" t="s">
        <v>26</v>
      </c>
      <c r="E1133" s="1956">
        <v>1</v>
      </c>
      <c r="F1133" s="1956">
        <v>1</v>
      </c>
      <c r="G1133" s="1956">
        <v>0</v>
      </c>
      <c r="H1133" s="1956">
        <v>2</v>
      </c>
      <c r="I1133" s="2012">
        <v>1</v>
      </c>
      <c r="J1133" s="2012">
        <v>1</v>
      </c>
      <c r="L1133" s="1996">
        <v>975</v>
      </c>
      <c r="N1133" s="1996">
        <f t="shared" si="242"/>
        <v>541.86</v>
      </c>
      <c r="O1133" s="1996">
        <v>389.04</v>
      </c>
      <c r="P1133" s="2076">
        <f t="shared" si="243"/>
        <v>0.71797143173513456</v>
      </c>
      <c r="Q1133" s="1996">
        <v>152.82</v>
      </c>
      <c r="R1133" s="2076">
        <f t="shared" si="244"/>
        <v>0.28202856826486544</v>
      </c>
      <c r="S1133" s="2035">
        <f t="shared" si="245"/>
        <v>6.1128</v>
      </c>
      <c r="U1133" s="1996">
        <f t="shared" si="246"/>
        <v>0</v>
      </c>
      <c r="V1133" s="1996">
        <f t="shared" si="247"/>
        <v>0</v>
      </c>
      <c r="W1133" s="1996">
        <f t="shared" si="248"/>
        <v>975</v>
      </c>
      <c r="X1133" s="2000">
        <v>975</v>
      </c>
      <c r="Y1133" s="2013">
        <v>617022</v>
      </c>
      <c r="Z1133" s="2002">
        <v>42748</v>
      </c>
      <c r="AA1133" s="2069" t="s">
        <v>104</v>
      </c>
      <c r="AB1133" s="2187"/>
      <c r="AH1133" s="2090"/>
      <c r="AK1133" s="2092"/>
      <c r="AL1133" s="2092"/>
      <c r="AM1133" s="2077"/>
    </row>
    <row r="1134" spans="1:53" x14ac:dyDescent="0.2">
      <c r="A1134" s="2089">
        <v>2017007</v>
      </c>
      <c r="C1134" s="1955">
        <v>634117</v>
      </c>
      <c r="D1134" s="1956" t="s">
        <v>26</v>
      </c>
      <c r="E1134" s="1956">
        <v>1</v>
      </c>
      <c r="F1134" s="1956">
        <v>13</v>
      </c>
      <c r="G1134" s="1956">
        <v>6</v>
      </c>
      <c r="H1134" s="1956">
        <v>3</v>
      </c>
      <c r="I1134" s="2012">
        <v>1</v>
      </c>
      <c r="J1134" s="2012">
        <v>1</v>
      </c>
      <c r="L1134" s="1996">
        <v>3633.42</v>
      </c>
      <c r="N1134" s="1996">
        <f t="shared" si="242"/>
        <v>2526.7399999999998</v>
      </c>
      <c r="O1134" s="1996">
        <v>1968.21</v>
      </c>
      <c r="P1134" s="2076">
        <f t="shared" si="243"/>
        <v>0.77895232592193897</v>
      </c>
      <c r="Q1134" s="1996">
        <v>558.53</v>
      </c>
      <c r="R1134" s="2076">
        <f t="shared" si="244"/>
        <v>0.22104767407806106</v>
      </c>
      <c r="S1134" s="2035">
        <f t="shared" si="245"/>
        <v>22.341200000000001</v>
      </c>
      <c r="U1134" s="1996">
        <f t="shared" si="246"/>
        <v>0</v>
      </c>
      <c r="V1134" s="1996">
        <f t="shared" si="247"/>
        <v>0</v>
      </c>
      <c r="W1134" s="1996">
        <f t="shared" si="248"/>
        <v>3633.42</v>
      </c>
      <c r="X1134" s="2000">
        <v>3633.42</v>
      </c>
      <c r="Y1134" s="2013">
        <v>617023</v>
      </c>
      <c r="Z1134" s="2002">
        <v>42748</v>
      </c>
      <c r="AA1134" s="2069" t="s">
        <v>104</v>
      </c>
      <c r="AB1134" s="2086"/>
      <c r="AC1134" s="1956"/>
      <c r="AE1134" s="1956"/>
      <c r="AF1134" s="1956"/>
      <c r="AG1134" s="1956"/>
      <c r="AH1134" s="1956"/>
      <c r="AI1134" s="1956"/>
      <c r="AJ1134" s="1956"/>
      <c r="AK1134" s="1956"/>
      <c r="AL1134" s="1956"/>
      <c r="AM1134" s="1956"/>
      <c r="AP1134" s="1956"/>
      <c r="AQ1134" s="1956"/>
      <c r="AR1134" s="1956"/>
      <c r="AS1134" s="1956"/>
      <c r="AT1134" s="1956"/>
      <c r="AU1134" s="1956"/>
      <c r="AV1134" s="1956"/>
      <c r="AW1134" s="1956"/>
      <c r="AZ1134" s="1956"/>
      <c r="BA1134" s="1956"/>
    </row>
    <row r="1135" spans="1:53" x14ac:dyDescent="0.2">
      <c r="A1135" s="2089">
        <v>2017008</v>
      </c>
      <c r="C1135" s="1955">
        <v>614117</v>
      </c>
      <c r="D1135" s="1956" t="s">
        <v>26</v>
      </c>
      <c r="E1135" s="1956">
        <v>1</v>
      </c>
      <c r="F1135" s="1956">
        <v>10</v>
      </c>
      <c r="G1135" s="1956">
        <v>5</v>
      </c>
      <c r="H1135" s="1956">
        <v>3</v>
      </c>
      <c r="I1135" s="2012">
        <v>1</v>
      </c>
      <c r="J1135" s="2012">
        <v>1</v>
      </c>
      <c r="L1135" s="1996">
        <v>2079.27</v>
      </c>
      <c r="N1135" s="1996">
        <f t="shared" si="242"/>
        <v>1621.39</v>
      </c>
      <c r="O1135" s="1996">
        <v>1196.9000000000001</v>
      </c>
      <c r="P1135" s="2076">
        <f t="shared" si="243"/>
        <v>0.73819377201043546</v>
      </c>
      <c r="Q1135" s="1996">
        <v>424.49</v>
      </c>
      <c r="R1135" s="2076">
        <f t="shared" si="244"/>
        <v>0.26180622798956449</v>
      </c>
      <c r="S1135" s="2035">
        <f t="shared" si="245"/>
        <v>16.979600000000001</v>
      </c>
      <c r="U1135" s="1996">
        <f t="shared" si="246"/>
        <v>0</v>
      </c>
      <c r="V1135" s="1996">
        <f t="shared" si="247"/>
        <v>0</v>
      </c>
      <c r="W1135" s="1996">
        <f t="shared" si="248"/>
        <v>2079.27</v>
      </c>
      <c r="X1135" s="2000">
        <v>2079.27</v>
      </c>
      <c r="Y1135" s="2013">
        <v>617024</v>
      </c>
      <c r="Z1135" s="2002">
        <v>42748</v>
      </c>
      <c r="AA1135" s="2069" t="s">
        <v>104</v>
      </c>
      <c r="AB1135" s="2086"/>
      <c r="AC1135" s="1956"/>
      <c r="AE1135" s="1956"/>
      <c r="AF1135" s="1956"/>
      <c r="AG1135" s="1956"/>
      <c r="AH1135" s="1956"/>
      <c r="AI1135" s="1956"/>
      <c r="AJ1135" s="1956"/>
      <c r="AK1135" s="1956"/>
      <c r="AL1135" s="1956"/>
      <c r="AM1135" s="1956"/>
      <c r="AP1135" s="1956"/>
      <c r="AQ1135" s="1956"/>
      <c r="AR1135" s="1956"/>
      <c r="AS1135" s="1956"/>
      <c r="AT1135" s="1956"/>
      <c r="AU1135" s="1956"/>
      <c r="AV1135" s="1956"/>
      <c r="AW1135" s="1956"/>
      <c r="AZ1135" s="1956"/>
      <c r="BA1135" s="1956"/>
    </row>
    <row r="1136" spans="1:53" x14ac:dyDescent="0.2">
      <c r="A1136" s="2089">
        <v>2017009</v>
      </c>
      <c r="C1136" s="1955" t="s">
        <v>2348</v>
      </c>
      <c r="D1136" s="1956" t="s">
        <v>26</v>
      </c>
      <c r="E1136" s="1956">
        <v>1</v>
      </c>
      <c r="F1136" s="1956">
        <v>2</v>
      </c>
      <c r="G1136" s="1956">
        <v>1</v>
      </c>
      <c r="H1136" s="1956">
        <v>1</v>
      </c>
      <c r="I1136" s="2012">
        <v>1</v>
      </c>
      <c r="J1136" s="2012">
        <v>1</v>
      </c>
      <c r="L1136" s="1996">
        <v>537.12</v>
      </c>
      <c r="N1136" s="1996">
        <f t="shared" si="242"/>
        <v>423.8</v>
      </c>
      <c r="O1136" s="1996">
        <v>285.24</v>
      </c>
      <c r="P1136" s="2076">
        <f t="shared" si="243"/>
        <v>0.67305332704105714</v>
      </c>
      <c r="Q1136" s="1996">
        <v>138.56</v>
      </c>
      <c r="R1136" s="2076">
        <f t="shared" si="244"/>
        <v>0.32694667295894292</v>
      </c>
      <c r="S1136" s="2035">
        <f t="shared" si="245"/>
        <v>5.5423999999999998</v>
      </c>
      <c r="U1136" s="1996">
        <f t="shared" si="246"/>
        <v>0</v>
      </c>
      <c r="V1136" s="1996">
        <f t="shared" si="247"/>
        <v>0</v>
      </c>
      <c r="W1136" s="1996">
        <f t="shared" si="248"/>
        <v>537.12</v>
      </c>
      <c r="X1136" s="2000">
        <v>537.12</v>
      </c>
      <c r="Y1136" s="2013">
        <v>617025</v>
      </c>
      <c r="Z1136" s="2002">
        <v>42748</v>
      </c>
      <c r="AA1136" s="2069" t="s">
        <v>104</v>
      </c>
      <c r="AB1136" s="2086"/>
      <c r="AC1136" s="1956"/>
      <c r="AE1136" s="1956"/>
      <c r="AF1136" s="1956"/>
      <c r="AG1136" s="1956"/>
      <c r="AH1136" s="1956"/>
      <c r="AI1136" s="1956"/>
      <c r="AJ1136" s="1956"/>
      <c r="AK1136" s="1956"/>
      <c r="AL1136" s="1956"/>
      <c r="AM1136" s="1956"/>
      <c r="AP1136" s="1956"/>
      <c r="AQ1136" s="1956"/>
      <c r="AR1136" s="1956"/>
      <c r="AS1136" s="1956"/>
      <c r="AT1136" s="1956"/>
      <c r="AU1136" s="1956"/>
      <c r="AV1136" s="1956"/>
      <c r="AW1136" s="1956"/>
      <c r="AZ1136" s="1956"/>
      <c r="BA1136" s="1956"/>
    </row>
    <row r="1137" spans="1:53" x14ac:dyDescent="0.2">
      <c r="A1137" s="2089">
        <v>2017010</v>
      </c>
      <c r="C1137" s="1955" t="s">
        <v>2349</v>
      </c>
      <c r="D1137" s="1956" t="s">
        <v>26</v>
      </c>
      <c r="E1137" s="1956">
        <v>1</v>
      </c>
      <c r="F1137" s="1956">
        <v>11</v>
      </c>
      <c r="G1137" s="1956">
        <v>4</v>
      </c>
      <c r="H1137" s="1956">
        <v>12</v>
      </c>
      <c r="I1137" s="2012">
        <v>1</v>
      </c>
      <c r="J1137" s="2012">
        <v>1</v>
      </c>
      <c r="L1137" s="1996">
        <v>10861.04</v>
      </c>
      <c r="N1137" s="1996">
        <f t="shared" si="242"/>
        <v>6685.43</v>
      </c>
      <c r="O1137" s="1996">
        <v>5401.16</v>
      </c>
      <c r="P1137" s="2076">
        <f t="shared" si="243"/>
        <v>0.80790016498564787</v>
      </c>
      <c r="Q1137" s="1996">
        <v>1284.27</v>
      </c>
      <c r="R1137" s="2076">
        <f t="shared" si="244"/>
        <v>0.1920998350143521</v>
      </c>
      <c r="S1137" s="2035">
        <f t="shared" si="245"/>
        <v>51.370800000000003</v>
      </c>
      <c r="U1137" s="1996">
        <f t="shared" si="246"/>
        <v>0</v>
      </c>
      <c r="V1137" s="1996">
        <f t="shared" si="247"/>
        <v>0</v>
      </c>
      <c r="W1137" s="1996">
        <f t="shared" si="248"/>
        <v>10861.04</v>
      </c>
      <c r="X1137" s="2000">
        <v>10861.04</v>
      </c>
      <c r="Y1137" s="2013">
        <v>617026</v>
      </c>
      <c r="Z1137" s="2002">
        <v>42748</v>
      </c>
      <c r="AA1137" s="2069" t="s">
        <v>104</v>
      </c>
      <c r="AB1137" s="2086"/>
      <c r="AC1137" s="1956"/>
      <c r="AE1137" s="1956"/>
      <c r="AF1137" s="1956"/>
      <c r="AG1137" s="1956"/>
      <c r="AH1137" s="1956"/>
      <c r="AI1137" s="1956"/>
      <c r="AJ1137" s="1956"/>
      <c r="AK1137" s="1956"/>
      <c r="AL1137" s="1956"/>
      <c r="AM1137" s="1956"/>
      <c r="AP1137" s="1956"/>
      <c r="AQ1137" s="1956"/>
      <c r="AR1137" s="1956"/>
      <c r="AS1137" s="1956"/>
      <c r="AT1137" s="1956"/>
      <c r="AU1137" s="1956"/>
      <c r="AV1137" s="1956"/>
      <c r="AW1137" s="1956"/>
      <c r="AZ1137" s="1956"/>
      <c r="BA1137" s="1956"/>
    </row>
    <row r="1138" spans="1:53" x14ac:dyDescent="0.2">
      <c r="A1138" s="2089">
        <v>2017011</v>
      </c>
      <c r="C1138" s="1955">
        <v>607817</v>
      </c>
      <c r="D1138" s="1956" t="s">
        <v>26</v>
      </c>
      <c r="E1138" s="1956">
        <v>1</v>
      </c>
      <c r="F1138" s="1956">
        <v>10</v>
      </c>
      <c r="G1138" s="1956">
        <v>5</v>
      </c>
      <c r="H1138" s="1956">
        <v>1</v>
      </c>
      <c r="I1138" s="2012">
        <v>1</v>
      </c>
      <c r="J1138" s="2012">
        <v>1</v>
      </c>
      <c r="L1138" s="1996">
        <v>2566.9899999999998</v>
      </c>
      <c r="N1138" s="1996">
        <f t="shared" si="242"/>
        <v>1586.49</v>
      </c>
      <c r="O1138" s="1996">
        <v>1179.92</v>
      </c>
      <c r="P1138" s="2076">
        <f t="shared" si="243"/>
        <v>0.74372986908206173</v>
      </c>
      <c r="Q1138" s="1996">
        <v>406.57</v>
      </c>
      <c r="R1138" s="2076">
        <f t="shared" si="244"/>
        <v>0.25627013091793832</v>
      </c>
      <c r="S1138" s="2035">
        <f t="shared" si="245"/>
        <v>16.262799999999999</v>
      </c>
      <c r="U1138" s="1996">
        <f t="shared" si="246"/>
        <v>0</v>
      </c>
      <c r="V1138" s="1996">
        <f t="shared" si="247"/>
        <v>0</v>
      </c>
      <c r="W1138" s="1996">
        <f t="shared" si="248"/>
        <v>2566.9899999999998</v>
      </c>
      <c r="X1138" s="2000">
        <v>2566.9899999999998</v>
      </c>
      <c r="Y1138" s="2013">
        <v>617027</v>
      </c>
      <c r="Z1138" s="2002">
        <v>42748</v>
      </c>
      <c r="AA1138" s="2069" t="s">
        <v>104</v>
      </c>
      <c r="AB1138" s="2086"/>
      <c r="AC1138" s="1956"/>
      <c r="AE1138" s="1956"/>
      <c r="AF1138" s="1956"/>
      <c r="AG1138" s="1956"/>
      <c r="AH1138" s="1956"/>
      <c r="AI1138" s="1956"/>
      <c r="AJ1138" s="1956"/>
      <c r="AK1138" s="1956"/>
      <c r="AL1138" s="1956"/>
      <c r="AM1138" s="1956"/>
      <c r="AP1138" s="1956"/>
      <c r="AQ1138" s="1956"/>
      <c r="AR1138" s="1956"/>
      <c r="AS1138" s="1956"/>
      <c r="AT1138" s="1956"/>
      <c r="AU1138" s="1956"/>
      <c r="AV1138" s="1956"/>
      <c r="AW1138" s="1956"/>
      <c r="AZ1138" s="1956"/>
      <c r="BA1138" s="1956"/>
    </row>
    <row r="1139" spans="1:53" x14ac:dyDescent="0.2">
      <c r="A1139" s="2089">
        <v>2017012</v>
      </c>
      <c r="C1139" s="1955">
        <v>616217</v>
      </c>
      <c r="D1139" s="1956" t="s">
        <v>26</v>
      </c>
      <c r="E1139" s="1956">
        <v>1</v>
      </c>
      <c r="F1139" s="1956">
        <v>13</v>
      </c>
      <c r="G1139" s="1956">
        <v>5</v>
      </c>
      <c r="H1139" s="1956">
        <v>3</v>
      </c>
      <c r="I1139" s="2012">
        <v>1</v>
      </c>
      <c r="J1139" s="2012">
        <v>1</v>
      </c>
      <c r="L1139" s="1996">
        <v>2895.74</v>
      </c>
      <c r="N1139" s="1996">
        <f t="shared" si="242"/>
        <v>2009.06</v>
      </c>
      <c r="O1139" s="1996">
        <v>1486.71</v>
      </c>
      <c r="P1139" s="2076">
        <f t="shared" si="243"/>
        <v>0.74000278737319947</v>
      </c>
      <c r="Q1139" s="1996">
        <v>522.35</v>
      </c>
      <c r="R1139" s="2076">
        <f t="shared" si="244"/>
        <v>0.25999721262680059</v>
      </c>
      <c r="S1139" s="2035">
        <f t="shared" si="245"/>
        <v>20.894000000000002</v>
      </c>
      <c r="U1139" s="1996">
        <f t="shared" si="246"/>
        <v>0</v>
      </c>
      <c r="V1139" s="1996">
        <f t="shared" si="247"/>
        <v>0</v>
      </c>
      <c r="W1139" s="1996">
        <f t="shared" si="248"/>
        <v>2895.74</v>
      </c>
      <c r="X1139" s="2000">
        <v>2895.74</v>
      </c>
      <c r="Y1139" s="2013">
        <v>617028</v>
      </c>
      <c r="Z1139" s="2002">
        <v>42748</v>
      </c>
      <c r="AA1139" s="2069" t="s">
        <v>104</v>
      </c>
      <c r="AB1139" s="2086"/>
      <c r="AC1139" s="1956"/>
      <c r="AE1139" s="1956"/>
      <c r="AF1139" s="1956"/>
      <c r="AG1139" s="1956"/>
      <c r="AH1139" s="1956"/>
      <c r="AI1139" s="1956"/>
      <c r="AJ1139" s="1956"/>
      <c r="AK1139" s="1956"/>
      <c r="AL1139" s="1956"/>
      <c r="AM1139" s="1956"/>
      <c r="AP1139" s="1956"/>
      <c r="AQ1139" s="1956"/>
      <c r="AR1139" s="1956"/>
      <c r="AS1139" s="1956"/>
      <c r="AT1139" s="1956"/>
      <c r="AU1139" s="1956"/>
      <c r="AV1139" s="1956"/>
      <c r="AW1139" s="1956"/>
      <c r="AZ1139" s="1956"/>
      <c r="BA1139" s="1956"/>
    </row>
    <row r="1140" spans="1:53" x14ac:dyDescent="0.2">
      <c r="A1140" s="2089">
        <v>2017014</v>
      </c>
      <c r="C1140" s="1955" t="s">
        <v>2350</v>
      </c>
      <c r="D1140" s="1956" t="s">
        <v>26</v>
      </c>
      <c r="E1140" s="1956">
        <v>1</v>
      </c>
      <c r="F1140" s="1956">
        <v>2</v>
      </c>
      <c r="G1140" s="1956">
        <v>1</v>
      </c>
      <c r="H1140" s="1956">
        <v>1</v>
      </c>
      <c r="I1140" s="2012">
        <v>1</v>
      </c>
      <c r="J1140" s="2012">
        <v>1</v>
      </c>
      <c r="L1140" s="1996">
        <v>537.12</v>
      </c>
      <c r="N1140" s="1996">
        <f>O1140+Q1140</f>
        <v>423.8</v>
      </c>
      <c r="O1140" s="1996">
        <v>285.24</v>
      </c>
      <c r="P1140" s="2076">
        <f>IF(N1140&lt;=0,"",O1140/N1140)</f>
        <v>0.67305332704105714</v>
      </c>
      <c r="Q1140" s="1996">
        <v>138.56</v>
      </c>
      <c r="R1140" s="2076">
        <f>IF(N1140&lt;=0,"",Q1140/N1140)</f>
        <v>0.32694667295894292</v>
      </c>
      <c r="S1140" s="2035">
        <f t="shared" si="245"/>
        <v>5.5423999999999998</v>
      </c>
      <c r="U1140" s="1996">
        <f t="shared" si="246"/>
        <v>0</v>
      </c>
      <c r="V1140" s="1996">
        <f t="shared" si="247"/>
        <v>0</v>
      </c>
      <c r="W1140" s="1996">
        <f t="shared" si="248"/>
        <v>537.12</v>
      </c>
      <c r="X1140" s="2000">
        <v>537.12</v>
      </c>
      <c r="Y1140" s="2013">
        <v>617029</v>
      </c>
      <c r="Z1140" s="2002">
        <v>42748</v>
      </c>
      <c r="AA1140" s="2069" t="s">
        <v>104</v>
      </c>
      <c r="AB1140" s="2086"/>
      <c r="AC1140" s="1956"/>
      <c r="AE1140" s="1956"/>
      <c r="AF1140" s="1956"/>
      <c r="AG1140" s="1956"/>
      <c r="AH1140" s="1956"/>
      <c r="AI1140" s="1956"/>
      <c r="AJ1140" s="1956"/>
      <c r="AK1140" s="1956"/>
      <c r="AL1140" s="1956"/>
      <c r="AM1140" s="1956"/>
      <c r="AP1140" s="1956"/>
      <c r="AQ1140" s="1956"/>
      <c r="AR1140" s="1956"/>
      <c r="AS1140" s="1956"/>
      <c r="AT1140" s="1956"/>
      <c r="AU1140" s="1956"/>
      <c r="AV1140" s="1956"/>
      <c r="AW1140" s="1956"/>
      <c r="AZ1140" s="1956"/>
      <c r="BA1140" s="1956"/>
    </row>
    <row r="1141" spans="1:53" x14ac:dyDescent="0.2">
      <c r="A1141" s="2089">
        <v>2017015</v>
      </c>
      <c r="C1141" s="1955" t="s">
        <v>2351</v>
      </c>
      <c r="D1141" s="1956" t="s">
        <v>26</v>
      </c>
      <c r="E1141" s="1956">
        <v>0</v>
      </c>
      <c r="F1141" s="1956">
        <v>0</v>
      </c>
      <c r="G1141" s="1956">
        <v>0</v>
      </c>
      <c r="H1141" s="1956">
        <v>0</v>
      </c>
      <c r="I1141" s="2012">
        <v>1</v>
      </c>
      <c r="J1141" s="2012">
        <v>1</v>
      </c>
      <c r="L1141" s="1996">
        <v>69.94</v>
      </c>
      <c r="N1141" s="1996">
        <f t="shared" si="242"/>
        <v>27.47</v>
      </c>
      <c r="O1141" s="1996">
        <v>27.47</v>
      </c>
      <c r="P1141" s="2076">
        <f t="shared" si="243"/>
        <v>1</v>
      </c>
      <c r="Q1141" s="1996">
        <v>0</v>
      </c>
      <c r="R1141" s="2076">
        <f t="shared" si="244"/>
        <v>0</v>
      </c>
      <c r="S1141" s="2035">
        <f t="shared" si="245"/>
        <v>0</v>
      </c>
      <c r="U1141" s="1996">
        <f t="shared" si="246"/>
        <v>0</v>
      </c>
      <c r="V1141" s="1996">
        <f t="shared" si="247"/>
        <v>0</v>
      </c>
      <c r="W1141" s="1996">
        <f t="shared" si="248"/>
        <v>69.94</v>
      </c>
      <c r="X1141" s="2000">
        <v>69.94</v>
      </c>
      <c r="Y1141" s="2013">
        <v>617015</v>
      </c>
      <c r="Z1141" s="2002">
        <v>42772</v>
      </c>
      <c r="AA1141" s="2069" t="s">
        <v>104</v>
      </c>
      <c r="AB1141" s="2086"/>
      <c r="AC1141" s="1956"/>
      <c r="AE1141" s="1956"/>
      <c r="AF1141" s="1956"/>
      <c r="AG1141" s="1956"/>
      <c r="AH1141" s="1956"/>
      <c r="AI1141" s="1956"/>
      <c r="AJ1141" s="1956"/>
      <c r="AK1141" s="1956"/>
      <c r="AL1141" s="1956"/>
      <c r="AM1141" s="1956"/>
      <c r="AP1141" s="1956"/>
      <c r="AQ1141" s="1956"/>
      <c r="AR1141" s="1956"/>
      <c r="AS1141" s="1956"/>
      <c r="AT1141" s="1956"/>
      <c r="AU1141" s="1956"/>
      <c r="AV1141" s="1956"/>
      <c r="AW1141" s="1956"/>
      <c r="AZ1141" s="1956"/>
      <c r="BA1141" s="1956"/>
    </row>
    <row r="1142" spans="1:53" x14ac:dyDescent="0.2">
      <c r="A1142" s="2089">
        <v>2017016</v>
      </c>
      <c r="C1142" s="1955" t="s">
        <v>2354</v>
      </c>
      <c r="D1142" s="1956" t="s">
        <v>26</v>
      </c>
      <c r="E1142" s="1956">
        <v>1</v>
      </c>
      <c r="F1142" s="1956">
        <v>2</v>
      </c>
      <c r="G1142" s="1956">
        <v>1</v>
      </c>
      <c r="H1142" s="1956">
        <v>1</v>
      </c>
      <c r="I1142" s="2012">
        <v>1</v>
      </c>
      <c r="J1142" s="2012">
        <v>1</v>
      </c>
      <c r="L1142" s="1996">
        <v>537.12</v>
      </c>
      <c r="N1142" s="1996">
        <f>O1142+Q1142</f>
        <v>423.8</v>
      </c>
      <c r="O1142" s="1996">
        <v>285.24</v>
      </c>
      <c r="P1142" s="2076">
        <f>IF(N1142&lt;=0,"",O1142/N1142)</f>
        <v>0.67305332704105714</v>
      </c>
      <c r="Q1142" s="1996">
        <v>138.56</v>
      </c>
      <c r="R1142" s="2076">
        <f>IF(N1142&lt;=0,"",Q1142/N1142)</f>
        <v>0.32694667295894292</v>
      </c>
      <c r="S1142" s="2035">
        <f t="shared" si="245"/>
        <v>5.5423999999999998</v>
      </c>
      <c r="U1142" s="1996">
        <f t="shared" si="246"/>
        <v>0</v>
      </c>
      <c r="V1142" s="1996">
        <f t="shared" si="247"/>
        <v>0</v>
      </c>
      <c r="W1142" s="1996">
        <f t="shared" si="248"/>
        <v>537.12</v>
      </c>
      <c r="X1142" s="2000">
        <v>537.12</v>
      </c>
      <c r="Y1142" s="2013">
        <v>617030</v>
      </c>
      <c r="Z1142" s="2002">
        <v>42748</v>
      </c>
      <c r="AA1142" s="2069" t="s">
        <v>104</v>
      </c>
      <c r="AB1142" s="2086"/>
      <c r="AC1142" s="1956"/>
      <c r="AE1142" s="1956"/>
      <c r="AF1142" s="1956"/>
      <c r="AG1142" s="1956"/>
      <c r="AH1142" s="1956"/>
      <c r="AI1142" s="1956"/>
      <c r="AJ1142" s="1956"/>
      <c r="AK1142" s="1956"/>
      <c r="AL1142" s="1956"/>
      <c r="AM1142" s="1956"/>
      <c r="AP1142" s="1956"/>
      <c r="AQ1142" s="1956"/>
      <c r="AR1142" s="1956"/>
      <c r="AS1142" s="1956"/>
      <c r="AT1142" s="1956"/>
      <c r="AU1142" s="1956"/>
      <c r="AV1142" s="1956"/>
      <c r="AW1142" s="1956"/>
      <c r="AZ1142" s="1956"/>
      <c r="BA1142" s="1956"/>
    </row>
    <row r="1143" spans="1:53" x14ac:dyDescent="0.2">
      <c r="A1143" s="2089">
        <v>2017017</v>
      </c>
      <c r="C1143" s="1955" t="s">
        <v>2384</v>
      </c>
      <c r="D1143" s="1956" t="s">
        <v>26</v>
      </c>
      <c r="E1143" s="1956">
        <v>1</v>
      </c>
      <c r="F1143" s="1956">
        <v>2</v>
      </c>
      <c r="G1143" s="1956">
        <v>1</v>
      </c>
      <c r="H1143" s="1956">
        <v>1</v>
      </c>
      <c r="I1143" s="2012">
        <v>1</v>
      </c>
      <c r="J1143" s="2012">
        <v>1</v>
      </c>
      <c r="L1143" s="1996">
        <v>587.54</v>
      </c>
      <c r="N1143" s="1996">
        <f>O1143+Q1143</f>
        <v>441.2</v>
      </c>
      <c r="O1143" s="1996">
        <v>302.64</v>
      </c>
      <c r="P1143" s="2076">
        <f>IF(N1143&lt;=0,"",O1143/N1143)</f>
        <v>0.68594741613780597</v>
      </c>
      <c r="Q1143" s="1996">
        <v>138.56</v>
      </c>
      <c r="R1143" s="2076">
        <f>IF(N1143&lt;=0,"",Q1143/N1143)</f>
        <v>0.31405258386219403</v>
      </c>
      <c r="S1143" s="2035">
        <f>Q1143/$S$1</f>
        <v>5.5423999999999998</v>
      </c>
      <c r="U1143" s="1996">
        <f>((1-I1143)*O1143)+((1-J1143)*Q1143)</f>
        <v>0</v>
      </c>
      <c r="V1143" s="1996">
        <f>L1143-W1143</f>
        <v>0</v>
      </c>
      <c r="W1143" s="1996">
        <f t="shared" si="248"/>
        <v>587.54</v>
      </c>
      <c r="X1143" s="2000">
        <v>587.54</v>
      </c>
      <c r="Y1143" s="2013">
        <v>617031</v>
      </c>
      <c r="Z1143" s="2002">
        <v>42748</v>
      </c>
      <c r="AA1143" s="2069" t="s">
        <v>104</v>
      </c>
      <c r="AB1143" s="2086"/>
      <c r="AC1143" s="1956"/>
      <c r="AE1143" s="1956"/>
      <c r="AF1143" s="1956"/>
      <c r="AG1143" s="1956"/>
      <c r="AH1143" s="1956"/>
      <c r="AI1143" s="1956"/>
      <c r="AJ1143" s="1956"/>
      <c r="AK1143" s="1956"/>
      <c r="AL1143" s="1956"/>
      <c r="AM1143" s="1956"/>
      <c r="AP1143" s="1956"/>
      <c r="AQ1143" s="1956"/>
      <c r="AR1143" s="1956"/>
      <c r="AS1143" s="1956"/>
      <c r="AT1143" s="1956"/>
      <c r="AU1143" s="1956"/>
      <c r="AV1143" s="1956"/>
      <c r="AW1143" s="1956"/>
      <c r="AZ1143" s="1956"/>
      <c r="BA1143" s="1956"/>
    </row>
    <row r="1144" spans="1:53" x14ac:dyDescent="0.2">
      <c r="A1144" s="2151" t="s">
        <v>2455</v>
      </c>
      <c r="B1144" s="1955" t="s">
        <v>3641</v>
      </c>
      <c r="C1144" s="1955" t="s">
        <v>2355</v>
      </c>
      <c r="D1144" s="1956" t="s">
        <v>2454</v>
      </c>
      <c r="E1144" s="1956">
        <v>1</v>
      </c>
      <c r="F1144" s="1956">
        <v>23</v>
      </c>
      <c r="G1144" s="1956">
        <v>17</v>
      </c>
      <c r="H1144" s="1956">
        <v>4</v>
      </c>
      <c r="I1144" s="2012">
        <v>1</v>
      </c>
      <c r="J1144" s="2012">
        <v>1</v>
      </c>
      <c r="L1144" s="1996">
        <v>18138</v>
      </c>
      <c r="N1144" s="1996">
        <f t="shared" si="242"/>
        <v>9709</v>
      </c>
      <c r="O1144" s="1996">
        <v>8309</v>
      </c>
      <c r="P1144" s="2076">
        <f t="shared" si="243"/>
        <v>0.85580389329488105</v>
      </c>
      <c r="Q1144" s="1996">
        <v>1400</v>
      </c>
      <c r="R1144" s="2076">
        <f t="shared" si="244"/>
        <v>0.14419610670511895</v>
      </c>
      <c r="S1144" s="2035">
        <f t="shared" si="245"/>
        <v>56</v>
      </c>
      <c r="U1144" s="1996">
        <f t="shared" si="246"/>
        <v>0</v>
      </c>
      <c r="V1144" s="1996">
        <f t="shared" si="247"/>
        <v>18138</v>
      </c>
      <c r="W1144" s="1996">
        <f t="shared" si="248"/>
        <v>0</v>
      </c>
      <c r="X1144" s="2000"/>
      <c r="Y1144" s="2013"/>
      <c r="Z1144" s="2002"/>
      <c r="AA1144" s="2069"/>
      <c r="AB1144" s="2086"/>
      <c r="AC1144" s="1956"/>
      <c r="AE1144" s="1956"/>
      <c r="AF1144" s="1956"/>
      <c r="AG1144" s="1956"/>
      <c r="AH1144" s="1956"/>
      <c r="AI1144" s="1956"/>
      <c r="AJ1144" s="1956"/>
      <c r="AK1144" s="1956"/>
      <c r="AL1144" s="1956"/>
      <c r="AM1144" s="1956"/>
      <c r="AP1144" s="1956"/>
      <c r="AQ1144" s="1956"/>
      <c r="AR1144" s="1956"/>
      <c r="AS1144" s="1956"/>
      <c r="AT1144" s="1956"/>
      <c r="AU1144" s="1956"/>
      <c r="AV1144" s="1956"/>
      <c r="AW1144" s="1956"/>
      <c r="AZ1144" s="1956"/>
      <c r="BA1144" s="1956"/>
    </row>
    <row r="1145" spans="1:53" x14ac:dyDescent="0.2">
      <c r="A1145" s="2089">
        <v>2017019</v>
      </c>
      <c r="C1145" s="1955" t="s">
        <v>1915</v>
      </c>
      <c r="D1145" s="1956" t="s">
        <v>1913</v>
      </c>
      <c r="E1145" s="1956">
        <v>1</v>
      </c>
      <c r="F1145" s="1956">
        <v>2</v>
      </c>
      <c r="G1145" s="1956">
        <v>0</v>
      </c>
      <c r="H1145" s="1956">
        <v>0</v>
      </c>
      <c r="I1145" s="2012">
        <v>1</v>
      </c>
      <c r="J1145" s="2012">
        <v>1</v>
      </c>
      <c r="L1145" s="1996">
        <v>193.52</v>
      </c>
      <c r="N1145" s="1996">
        <f t="shared" si="242"/>
        <v>102.92999999999999</v>
      </c>
      <c r="O1145" s="1996">
        <v>66.38</v>
      </c>
      <c r="P1145" s="2076">
        <f t="shared" si="243"/>
        <v>0.64490430389585152</v>
      </c>
      <c r="Q1145" s="1996">
        <v>36.549999999999997</v>
      </c>
      <c r="R1145" s="2076">
        <f t="shared" si="244"/>
        <v>0.35509569610414843</v>
      </c>
      <c r="S1145" s="2035">
        <f t="shared" si="245"/>
        <v>1.462</v>
      </c>
      <c r="U1145" s="1996">
        <f t="shared" si="246"/>
        <v>0</v>
      </c>
      <c r="V1145" s="1996">
        <f t="shared" si="247"/>
        <v>0</v>
      </c>
      <c r="W1145" s="1996">
        <f t="shared" si="248"/>
        <v>193.52</v>
      </c>
      <c r="X1145" s="2000">
        <v>193.52</v>
      </c>
      <c r="Y1145" s="2013">
        <v>617095</v>
      </c>
      <c r="Z1145" s="2002">
        <v>42772</v>
      </c>
      <c r="AA1145" s="2069" t="s">
        <v>104</v>
      </c>
      <c r="AB1145" s="2086"/>
      <c r="AC1145" s="1956"/>
      <c r="AE1145" s="1956"/>
      <c r="AF1145" s="1956"/>
      <c r="AG1145" s="1956"/>
      <c r="AH1145" s="1956"/>
      <c r="AI1145" s="1956"/>
      <c r="AJ1145" s="1956"/>
      <c r="AK1145" s="1956"/>
      <c r="AL1145" s="1956"/>
      <c r="AM1145" s="1956"/>
      <c r="AP1145" s="1956"/>
      <c r="AQ1145" s="1956"/>
      <c r="AR1145" s="1956"/>
      <c r="AS1145" s="1956"/>
      <c r="AT1145" s="1956"/>
      <c r="AU1145" s="1956"/>
      <c r="AV1145" s="1956"/>
      <c r="AW1145" s="1956"/>
      <c r="AZ1145" s="1956"/>
      <c r="BA1145" s="1956"/>
    </row>
    <row r="1146" spans="1:53" x14ac:dyDescent="0.2">
      <c r="A1146" s="2089">
        <v>2017020</v>
      </c>
      <c r="C1146" s="1955" t="s">
        <v>2358</v>
      </c>
      <c r="D1146" s="1956" t="s">
        <v>1913</v>
      </c>
      <c r="E1146" s="1956">
        <v>1</v>
      </c>
      <c r="F1146" s="1956">
        <v>5</v>
      </c>
      <c r="G1146" s="1956">
        <v>5</v>
      </c>
      <c r="H1146" s="1956">
        <v>0</v>
      </c>
      <c r="I1146" s="2012">
        <v>1</v>
      </c>
      <c r="J1146" s="2012">
        <v>1</v>
      </c>
      <c r="L1146" s="1996">
        <v>1344.68</v>
      </c>
      <c r="N1146" s="1996">
        <f t="shared" si="242"/>
        <v>692.8</v>
      </c>
      <c r="O1146" s="1996">
        <v>487.25</v>
      </c>
      <c r="P1146" s="2076">
        <f t="shared" si="243"/>
        <v>0.70330542725173217</v>
      </c>
      <c r="Q1146" s="1996">
        <v>205.55</v>
      </c>
      <c r="R1146" s="2076">
        <f t="shared" si="244"/>
        <v>0.29669457274826794</v>
      </c>
      <c r="S1146" s="2035">
        <f t="shared" si="245"/>
        <v>8.2220000000000013</v>
      </c>
      <c r="U1146" s="1996">
        <f t="shared" si="246"/>
        <v>0</v>
      </c>
      <c r="V1146" s="1996">
        <f t="shared" si="247"/>
        <v>0</v>
      </c>
      <c r="W1146" s="1996">
        <f t="shared" si="248"/>
        <v>1344.68</v>
      </c>
      <c r="X1146" s="2000">
        <v>1344.68</v>
      </c>
      <c r="Y1146" s="2013">
        <v>617096</v>
      </c>
      <c r="Z1146" s="2002">
        <v>42772</v>
      </c>
      <c r="AA1146" s="2069" t="s">
        <v>104</v>
      </c>
      <c r="AB1146" s="2086"/>
      <c r="AC1146" s="1956"/>
      <c r="AE1146" s="1956"/>
      <c r="AF1146" s="1956"/>
      <c r="AG1146" s="1956"/>
      <c r="AH1146" s="1956"/>
      <c r="AI1146" s="1956"/>
      <c r="AJ1146" s="1956"/>
      <c r="AK1146" s="1956"/>
      <c r="AL1146" s="1956"/>
      <c r="AM1146" s="1956"/>
      <c r="AP1146" s="1956"/>
      <c r="AQ1146" s="1956"/>
      <c r="AR1146" s="1956"/>
      <c r="AS1146" s="1956"/>
      <c r="AT1146" s="1956"/>
      <c r="AU1146" s="1956"/>
      <c r="AV1146" s="1956"/>
      <c r="AW1146" s="1956"/>
      <c r="AZ1146" s="1956"/>
      <c r="BA1146" s="1956"/>
    </row>
    <row r="1147" spans="1:53" x14ac:dyDescent="0.2">
      <c r="A1147" s="2089">
        <v>2017022</v>
      </c>
      <c r="C1147" s="1955" t="s">
        <v>2363</v>
      </c>
      <c r="D1147" s="1956" t="s">
        <v>891</v>
      </c>
      <c r="E1147" s="1956">
        <v>30</v>
      </c>
      <c r="F1147" s="1956">
        <v>90</v>
      </c>
      <c r="G1147" s="1956">
        <v>60</v>
      </c>
      <c r="H1147" s="1956">
        <v>30</v>
      </c>
      <c r="I1147" s="2012">
        <v>1</v>
      </c>
      <c r="J1147" s="2012">
        <v>1</v>
      </c>
      <c r="L1147" s="1996">
        <v>24502.2</v>
      </c>
      <c r="N1147" s="1996">
        <f t="shared" si="242"/>
        <v>17782.2</v>
      </c>
      <c r="O1147" s="1996">
        <v>13128.02</v>
      </c>
      <c r="P1147" s="2076">
        <f t="shared" si="243"/>
        <v>0.73826748096411021</v>
      </c>
      <c r="Q1147" s="1996">
        <v>4654.18</v>
      </c>
      <c r="R1147" s="2076">
        <f t="shared" si="244"/>
        <v>0.26173251903588984</v>
      </c>
      <c r="S1147" s="2035">
        <f t="shared" si="245"/>
        <v>186.16720000000001</v>
      </c>
      <c r="U1147" s="1996">
        <f t="shared" si="246"/>
        <v>0</v>
      </c>
      <c r="V1147" s="1996">
        <f t="shared" si="247"/>
        <v>0</v>
      </c>
      <c r="W1147" s="1996">
        <f t="shared" si="248"/>
        <v>24502.2</v>
      </c>
      <c r="X1147" s="2000">
        <v>24502.2</v>
      </c>
      <c r="Y1147" s="2013">
        <v>617115</v>
      </c>
      <c r="Z1147" s="2002">
        <v>42781</v>
      </c>
      <c r="AA1147" s="2069" t="s">
        <v>104</v>
      </c>
      <c r="AB1147" s="2086"/>
      <c r="AC1147" s="1956"/>
      <c r="AE1147" s="1956"/>
      <c r="AF1147" s="1956"/>
      <c r="AG1147" s="1956"/>
      <c r="AH1147" s="1956"/>
      <c r="AI1147" s="1956"/>
      <c r="AJ1147" s="1956"/>
      <c r="AK1147" s="1956"/>
      <c r="AL1147" s="1956"/>
      <c r="AM1147" s="1956"/>
      <c r="AP1147" s="1956"/>
      <c r="AQ1147" s="1956"/>
      <c r="AR1147" s="1956"/>
      <c r="AS1147" s="1956"/>
      <c r="AT1147" s="1956"/>
      <c r="AU1147" s="1956"/>
      <c r="AV1147" s="1956"/>
      <c r="AW1147" s="1956"/>
      <c r="AZ1147" s="1956"/>
      <c r="BA1147" s="1956"/>
    </row>
    <row r="1148" spans="1:53" x14ac:dyDescent="0.2">
      <c r="A1148" s="2089">
        <v>2017023</v>
      </c>
      <c r="C1148" s="1957" t="s">
        <v>1557</v>
      </c>
      <c r="D1148" s="1956" t="s">
        <v>1558</v>
      </c>
      <c r="E1148" s="1956">
        <v>1</v>
      </c>
      <c r="F1148" s="1956">
        <v>10</v>
      </c>
      <c r="G1148" s="1956">
        <v>0</v>
      </c>
      <c r="H1148" s="1956">
        <v>0</v>
      </c>
      <c r="I1148" s="2012">
        <v>1</v>
      </c>
      <c r="J1148" s="2012">
        <v>1</v>
      </c>
      <c r="L1148" s="1996">
        <v>1385.8</v>
      </c>
      <c r="N1148" s="1996">
        <f t="shared" si="242"/>
        <v>830</v>
      </c>
      <c r="O1148" s="1996">
        <v>602.95000000000005</v>
      </c>
      <c r="P1148" s="2076">
        <f t="shared" si="243"/>
        <v>0.72644578313253017</v>
      </c>
      <c r="Q1148" s="1996">
        <v>227.05</v>
      </c>
      <c r="R1148" s="2076">
        <f t="shared" si="244"/>
        <v>0.27355421686746989</v>
      </c>
      <c r="S1148" s="2035">
        <f t="shared" si="245"/>
        <v>9.0820000000000007</v>
      </c>
      <c r="U1148" s="1996">
        <f t="shared" si="246"/>
        <v>0</v>
      </c>
      <c r="V1148" s="1996">
        <f t="shared" si="247"/>
        <v>0</v>
      </c>
      <c r="W1148" s="1996">
        <f t="shared" si="248"/>
        <v>1385.8</v>
      </c>
      <c r="X1148" s="2000">
        <v>1385.8</v>
      </c>
      <c r="Y1148" s="2013">
        <v>617146</v>
      </c>
      <c r="Z1148" s="2002">
        <v>42793</v>
      </c>
      <c r="AA1148" s="2069" t="s">
        <v>104</v>
      </c>
      <c r="AB1148" s="2086"/>
      <c r="AC1148" s="1956"/>
      <c r="AE1148" s="1956"/>
      <c r="AF1148" s="1956"/>
      <c r="AG1148" s="1956"/>
      <c r="AH1148" s="1956"/>
      <c r="AI1148" s="1956"/>
      <c r="AJ1148" s="1956"/>
      <c r="AK1148" s="1956"/>
      <c r="AL1148" s="1956"/>
      <c r="AM1148" s="1956"/>
      <c r="AP1148" s="1956"/>
      <c r="AQ1148" s="1956"/>
      <c r="AR1148" s="1956"/>
      <c r="AS1148" s="1956"/>
      <c r="AT1148" s="1956"/>
      <c r="AU1148" s="1956"/>
      <c r="AV1148" s="1956"/>
      <c r="AW1148" s="1956"/>
      <c r="AZ1148" s="1956"/>
      <c r="BA1148" s="1956"/>
    </row>
    <row r="1149" spans="1:53" x14ac:dyDescent="0.2">
      <c r="A1149" s="2089" t="s">
        <v>2371</v>
      </c>
      <c r="C1149" s="1955" t="s">
        <v>2364</v>
      </c>
      <c r="D1149" s="1956" t="s">
        <v>308</v>
      </c>
      <c r="E1149" s="1956">
        <v>0</v>
      </c>
      <c r="F1149" s="1956">
        <v>1</v>
      </c>
      <c r="G1149" s="1956">
        <v>2</v>
      </c>
      <c r="H1149" s="1956">
        <v>0</v>
      </c>
      <c r="I1149" s="2012">
        <v>1</v>
      </c>
      <c r="J1149" s="2012">
        <v>1</v>
      </c>
      <c r="L1149" s="1996">
        <v>919.24</v>
      </c>
      <c r="N1149" s="1996">
        <f t="shared" si="242"/>
        <v>522.89</v>
      </c>
      <c r="O1149" s="1996">
        <v>414.03</v>
      </c>
      <c r="P1149" s="2076">
        <f t="shared" si="243"/>
        <v>0.79181089712941533</v>
      </c>
      <c r="Q1149" s="1996">
        <v>108.86</v>
      </c>
      <c r="R1149" s="2076">
        <f t="shared" si="244"/>
        <v>0.20818910287058465</v>
      </c>
      <c r="S1149" s="2035">
        <f t="shared" si="245"/>
        <v>4.3544</v>
      </c>
      <c r="U1149" s="1996">
        <f t="shared" si="246"/>
        <v>0</v>
      </c>
      <c r="V1149" s="1996">
        <f t="shared" si="247"/>
        <v>0</v>
      </c>
      <c r="W1149" s="1996">
        <f t="shared" si="248"/>
        <v>919.24</v>
      </c>
      <c r="X1149" s="2000">
        <v>919.24</v>
      </c>
      <c r="Y1149" s="2013">
        <v>617111</v>
      </c>
      <c r="Z1149" s="2002">
        <v>42781</v>
      </c>
      <c r="AA1149" s="2069" t="s">
        <v>104</v>
      </c>
      <c r="AB1149" s="2086"/>
      <c r="AC1149" s="1956"/>
      <c r="AE1149" s="1956"/>
      <c r="AF1149" s="1956"/>
      <c r="AG1149" s="1956"/>
      <c r="AH1149" s="1956"/>
      <c r="AI1149" s="1956"/>
      <c r="AJ1149" s="1956"/>
      <c r="AK1149" s="1956"/>
      <c r="AL1149" s="1956"/>
      <c r="AM1149" s="1956"/>
      <c r="AP1149" s="1956"/>
      <c r="AQ1149" s="1956"/>
      <c r="AR1149" s="1956"/>
      <c r="AS1149" s="1956"/>
      <c r="AT1149" s="1956"/>
      <c r="AU1149" s="1956"/>
      <c r="AV1149" s="1956"/>
      <c r="AW1149" s="1956"/>
      <c r="AZ1149" s="1956"/>
      <c r="BA1149" s="1956"/>
    </row>
    <row r="1150" spans="1:53" x14ac:dyDescent="0.2">
      <c r="A1150" s="2089">
        <v>2017025</v>
      </c>
      <c r="C1150" s="1955" t="s">
        <v>2366</v>
      </c>
      <c r="D1150" s="1956" t="s">
        <v>26</v>
      </c>
      <c r="E1150" s="1956">
        <v>0</v>
      </c>
      <c r="F1150" s="1956">
        <v>14</v>
      </c>
      <c r="G1150" s="1956">
        <v>0</v>
      </c>
      <c r="H1150" s="1956">
        <v>14</v>
      </c>
      <c r="I1150" s="2012">
        <v>1</v>
      </c>
      <c r="J1150" s="2012">
        <v>1</v>
      </c>
      <c r="L1150" s="1996">
        <v>1600</v>
      </c>
      <c r="N1150" s="1996">
        <f t="shared" ref="N1150:N1162" si="249">O1150+Q1150</f>
        <v>1438</v>
      </c>
      <c r="O1150" s="1996">
        <v>1330</v>
      </c>
      <c r="P1150" s="2076">
        <f t="shared" si="243"/>
        <v>0.92489568845618919</v>
      </c>
      <c r="Q1150" s="1996">
        <v>108</v>
      </c>
      <c r="R1150" s="2076">
        <f t="shared" si="244"/>
        <v>7.5104311543810851E-2</v>
      </c>
      <c r="S1150" s="2035">
        <f t="shared" si="245"/>
        <v>4.32</v>
      </c>
      <c r="U1150" s="1996">
        <f t="shared" si="246"/>
        <v>0</v>
      </c>
      <c r="V1150" s="1996">
        <f t="shared" si="247"/>
        <v>0</v>
      </c>
      <c r="W1150" s="1996">
        <f t="shared" si="248"/>
        <v>1600</v>
      </c>
      <c r="X1150" s="2000">
        <v>1600</v>
      </c>
      <c r="Y1150" s="2013">
        <v>2017041</v>
      </c>
      <c r="Z1150" s="2002">
        <v>42755</v>
      </c>
      <c r="AA1150" s="2069" t="s">
        <v>104</v>
      </c>
      <c r="AB1150" s="2187"/>
      <c r="AG1150" s="1956"/>
      <c r="AH1150" s="1956"/>
      <c r="AI1150" s="1956"/>
      <c r="AJ1150" s="1956"/>
      <c r="AK1150" s="1956"/>
      <c r="AL1150" s="1956"/>
      <c r="AM1150" s="1956"/>
      <c r="AP1150" s="1956"/>
      <c r="AQ1150" s="1956"/>
      <c r="AR1150" s="1956"/>
      <c r="AS1150" s="1956"/>
      <c r="AT1150" s="1956"/>
      <c r="AU1150" s="1956"/>
      <c r="AV1150" s="1956"/>
      <c r="AW1150" s="1956"/>
      <c r="AZ1150" s="1956"/>
      <c r="BA1150" s="1956"/>
    </row>
    <row r="1151" spans="1:53" x14ac:dyDescent="0.2">
      <c r="A1151" s="2089">
        <v>2017026</v>
      </c>
      <c r="B1151" s="1955">
        <v>606816</v>
      </c>
      <c r="C1151" s="1955" t="s">
        <v>2368</v>
      </c>
      <c r="D1151" s="1956" t="s">
        <v>26</v>
      </c>
      <c r="E1151" s="1956">
        <v>0</v>
      </c>
      <c r="F1151" s="1956">
        <v>0</v>
      </c>
      <c r="G1151" s="1956">
        <v>0</v>
      </c>
      <c r="H1151" s="1956">
        <v>0</v>
      </c>
      <c r="I1151" s="2012">
        <v>1</v>
      </c>
      <c r="J1151" s="2012">
        <v>1</v>
      </c>
      <c r="L1151" s="1996">
        <v>119.96</v>
      </c>
      <c r="N1151" s="1996">
        <f t="shared" si="249"/>
        <v>54.98</v>
      </c>
      <c r="O1151" s="1996">
        <v>54.98</v>
      </c>
      <c r="P1151" s="2076">
        <f t="shared" ref="P1151:P1166" si="250">IF(N1151&lt;=0,"",O1151/N1151)</f>
        <v>1</v>
      </c>
      <c r="Q1151" s="1996">
        <v>0</v>
      </c>
      <c r="R1151" s="2076">
        <f t="shared" ref="R1151:R1166" si="251">IF(N1151&lt;=0,"",Q1151/N1151)</f>
        <v>0</v>
      </c>
      <c r="S1151" s="2035">
        <f t="shared" ref="S1151:S1166" si="252">Q1151/$S$1</f>
        <v>0</v>
      </c>
      <c r="U1151" s="1996">
        <f t="shared" ref="U1151:U1166" si="253">((1-I1151)*O1151)+((1-J1151)*Q1151)</f>
        <v>0</v>
      </c>
      <c r="V1151" s="1996">
        <f t="shared" ref="V1151:V1166" si="254">L1151-W1151</f>
        <v>0</v>
      </c>
      <c r="W1151" s="1996">
        <f t="shared" ref="W1151:W1166" si="255">X1151+AC1151+AH1151+AM1151+AO1151+AR1151</f>
        <v>119.96</v>
      </c>
      <c r="X1151" s="2000">
        <v>119.96</v>
      </c>
      <c r="Y1151" s="2013">
        <v>617099</v>
      </c>
      <c r="Z1151" s="2002">
        <v>42779</v>
      </c>
      <c r="AA1151" s="2069" t="s">
        <v>104</v>
      </c>
      <c r="AB1151" s="2187"/>
      <c r="AG1151" s="1956"/>
      <c r="AH1151" s="1956"/>
      <c r="AI1151" s="1956"/>
      <c r="AJ1151" s="1956"/>
      <c r="AK1151" s="1956"/>
      <c r="AL1151" s="1956"/>
      <c r="AM1151" s="1956"/>
      <c r="AP1151" s="1956"/>
      <c r="AQ1151" s="1956"/>
      <c r="AR1151" s="1956"/>
      <c r="AS1151" s="1956"/>
      <c r="AT1151" s="1956"/>
      <c r="AU1151" s="1956"/>
      <c r="AV1151" s="1956"/>
      <c r="AW1151" s="1956"/>
      <c r="AZ1151" s="1956"/>
      <c r="BA1151" s="1956"/>
    </row>
    <row r="1152" spans="1:53" x14ac:dyDescent="0.2">
      <c r="A1152" s="2089">
        <v>2017027</v>
      </c>
      <c r="C1152" s="1955" t="s">
        <v>2369</v>
      </c>
      <c r="D1152" s="1956" t="s">
        <v>26</v>
      </c>
      <c r="E1152" s="1956">
        <v>2</v>
      </c>
      <c r="F1152" s="1956">
        <v>16</v>
      </c>
      <c r="G1152" s="1956">
        <v>10</v>
      </c>
      <c r="H1152" s="1956">
        <v>4</v>
      </c>
      <c r="I1152" s="2012">
        <v>1</v>
      </c>
      <c r="J1152" s="2012">
        <v>1</v>
      </c>
      <c r="L1152" s="1996">
        <v>4674.09</v>
      </c>
      <c r="N1152" s="1996">
        <f t="shared" si="249"/>
        <v>3259.02</v>
      </c>
      <c r="O1152" s="1996">
        <v>2403.9</v>
      </c>
      <c r="P1152" s="2076">
        <f t="shared" si="250"/>
        <v>0.73761437487342829</v>
      </c>
      <c r="Q1152" s="1996">
        <v>855.12</v>
      </c>
      <c r="R1152" s="2076">
        <f t="shared" si="251"/>
        <v>0.26238562512657182</v>
      </c>
      <c r="S1152" s="2035">
        <f t="shared" si="252"/>
        <v>34.204799999999999</v>
      </c>
      <c r="U1152" s="1996">
        <f t="shared" si="253"/>
        <v>0</v>
      </c>
      <c r="V1152" s="1996">
        <f t="shared" si="254"/>
        <v>0</v>
      </c>
      <c r="W1152" s="1996">
        <f t="shared" si="255"/>
        <v>4674.09</v>
      </c>
      <c r="X1152" s="2000">
        <v>4674.09</v>
      </c>
      <c r="Y1152" s="2013">
        <v>2017047</v>
      </c>
      <c r="Z1152" s="2002">
        <v>42755</v>
      </c>
      <c r="AA1152" s="2069" t="s">
        <v>104</v>
      </c>
      <c r="AB1152" s="2187"/>
      <c r="AG1152" s="1956"/>
      <c r="AH1152" s="1956"/>
      <c r="AI1152" s="1956"/>
      <c r="AJ1152" s="1956"/>
      <c r="AK1152" s="1956"/>
      <c r="AL1152" s="1956"/>
      <c r="AM1152" s="1956"/>
      <c r="AP1152" s="1956"/>
      <c r="AQ1152" s="1956"/>
      <c r="AR1152" s="1956"/>
      <c r="AS1152" s="1956"/>
      <c r="AT1152" s="1956"/>
      <c r="AU1152" s="1956"/>
      <c r="AV1152" s="1956"/>
      <c r="AW1152" s="1956"/>
      <c r="AZ1152" s="1956"/>
      <c r="BA1152" s="1956"/>
    </row>
    <row r="1153" spans="1:53" x14ac:dyDescent="0.2">
      <c r="A1153" s="2089">
        <v>2017028</v>
      </c>
      <c r="C1153" s="1955" t="s">
        <v>2370</v>
      </c>
      <c r="D1153" s="1956" t="s">
        <v>26</v>
      </c>
      <c r="E1153" s="1956">
        <v>7</v>
      </c>
      <c r="F1153" s="1956">
        <v>56</v>
      </c>
      <c r="G1153" s="1956">
        <v>35</v>
      </c>
      <c r="H1153" s="1956">
        <v>3</v>
      </c>
      <c r="I1153" s="2012">
        <v>1</v>
      </c>
      <c r="J1153" s="2012">
        <v>1</v>
      </c>
      <c r="L1153" s="1996">
        <v>18723.48</v>
      </c>
      <c r="N1153" s="1996">
        <f t="shared" si="249"/>
        <v>14008.830000000002</v>
      </c>
      <c r="O1153" s="1996">
        <v>10563.03</v>
      </c>
      <c r="P1153" s="2076">
        <f t="shared" si="250"/>
        <v>0.75402656752919406</v>
      </c>
      <c r="Q1153" s="1996">
        <v>3445.8</v>
      </c>
      <c r="R1153" s="2076">
        <f t="shared" si="251"/>
        <v>0.24597343247080589</v>
      </c>
      <c r="S1153" s="2035">
        <f t="shared" si="252"/>
        <v>137.83199999999999</v>
      </c>
      <c r="U1153" s="1996">
        <f t="shared" si="253"/>
        <v>0</v>
      </c>
      <c r="V1153" s="1996">
        <f t="shared" si="254"/>
        <v>0</v>
      </c>
      <c r="W1153" s="1996">
        <f t="shared" si="255"/>
        <v>18723.48</v>
      </c>
      <c r="X1153" s="2000">
        <v>18723.48</v>
      </c>
      <c r="Y1153" s="2013">
        <v>2017047</v>
      </c>
      <c r="Z1153" s="2002">
        <v>42755</v>
      </c>
      <c r="AA1153" s="2069" t="s">
        <v>104</v>
      </c>
      <c r="AB1153" s="2187"/>
      <c r="AG1153" s="1956"/>
      <c r="AH1153" s="1956"/>
      <c r="AI1153" s="1956"/>
      <c r="AJ1153" s="1956"/>
      <c r="AK1153" s="1956"/>
      <c r="AL1153" s="1956"/>
      <c r="AM1153" s="1956"/>
      <c r="AP1153" s="1956"/>
      <c r="AQ1153" s="1956"/>
      <c r="AR1153" s="1956"/>
      <c r="AS1153" s="1956"/>
      <c r="AT1153" s="1956"/>
      <c r="AU1153" s="1956"/>
      <c r="AV1153" s="1956"/>
      <c r="AW1153" s="1956"/>
      <c r="AZ1153" s="1956"/>
      <c r="BA1153" s="1956"/>
    </row>
    <row r="1154" spans="1:53" x14ac:dyDescent="0.2">
      <c r="A1154" s="2089">
        <v>2017029</v>
      </c>
      <c r="C1154" s="1955" t="s">
        <v>2375</v>
      </c>
      <c r="D1154" s="1956" t="s">
        <v>318</v>
      </c>
      <c r="E1154" s="1961">
        <v>1</v>
      </c>
      <c r="F1154" s="1956">
        <v>8</v>
      </c>
      <c r="G1154" s="1956">
        <v>3</v>
      </c>
      <c r="H1154" s="1956">
        <v>4</v>
      </c>
      <c r="I1154" s="2012">
        <v>1</v>
      </c>
      <c r="J1154" s="2012">
        <v>1</v>
      </c>
      <c r="L1154" s="1996">
        <v>3523.18</v>
      </c>
      <c r="N1154" s="1996">
        <f t="shared" si="249"/>
        <v>2329.7600000000002</v>
      </c>
      <c r="O1154" s="1996">
        <v>1791.72</v>
      </c>
      <c r="P1154" s="2076">
        <f t="shared" si="250"/>
        <v>0.76905775702218249</v>
      </c>
      <c r="Q1154" s="1996">
        <v>538.04</v>
      </c>
      <c r="R1154" s="2076">
        <f t="shared" si="251"/>
        <v>0.23094224297781743</v>
      </c>
      <c r="S1154" s="2035">
        <f t="shared" si="252"/>
        <v>21.521599999999999</v>
      </c>
      <c r="U1154" s="1996">
        <f t="shared" si="253"/>
        <v>0</v>
      </c>
      <c r="V1154" s="1996">
        <f t="shared" si="254"/>
        <v>0</v>
      </c>
      <c r="W1154" s="1996">
        <f t="shared" si="255"/>
        <v>3523.18</v>
      </c>
      <c r="X1154" s="2000">
        <v>3523.18</v>
      </c>
      <c r="Y1154" s="2013">
        <v>617110</v>
      </c>
      <c r="Z1154" s="2002">
        <v>42781</v>
      </c>
      <c r="AA1154" s="2069" t="s">
        <v>104</v>
      </c>
      <c r="AB1154" s="2187"/>
      <c r="AG1154" s="1956"/>
      <c r="AH1154" s="1956"/>
      <c r="AI1154" s="1956"/>
      <c r="AJ1154" s="1956"/>
      <c r="AK1154" s="1956"/>
      <c r="AL1154" s="1956"/>
      <c r="AM1154" s="1956"/>
      <c r="AP1154" s="1956"/>
      <c r="AQ1154" s="1956"/>
      <c r="AR1154" s="1956"/>
      <c r="AS1154" s="1956"/>
      <c r="AT1154" s="1956"/>
      <c r="AU1154" s="1956"/>
      <c r="AV1154" s="1956"/>
      <c r="AW1154" s="1956"/>
      <c r="AZ1154" s="1956"/>
      <c r="BA1154" s="1956"/>
    </row>
    <row r="1155" spans="1:53" x14ac:dyDescent="0.2">
      <c r="A1155" s="2089">
        <v>2017030</v>
      </c>
      <c r="C1155" s="1955" t="s">
        <v>2378</v>
      </c>
      <c r="D1155" s="1956" t="s">
        <v>26</v>
      </c>
      <c r="E1155" s="1956">
        <v>1</v>
      </c>
      <c r="F1155" s="1956">
        <v>11</v>
      </c>
      <c r="G1155" s="1956">
        <v>4</v>
      </c>
      <c r="H1155" s="1956">
        <v>12</v>
      </c>
      <c r="I1155" s="2012">
        <v>1</v>
      </c>
      <c r="J1155" s="2012">
        <v>1</v>
      </c>
      <c r="L1155" s="1996">
        <v>10863.22</v>
      </c>
      <c r="N1155" s="1996">
        <f>O1155+Q1155</f>
        <v>6685.43</v>
      </c>
      <c r="O1155" s="1996">
        <v>5401.16</v>
      </c>
      <c r="P1155" s="2076">
        <f>IF(N1155&lt;=0,"",O1155/N1155)</f>
        <v>0.80790016498564787</v>
      </c>
      <c r="Q1155" s="1996">
        <v>1284.27</v>
      </c>
      <c r="R1155" s="2076">
        <f>IF(N1155&lt;=0,"",Q1155/N1155)</f>
        <v>0.1920998350143521</v>
      </c>
      <c r="S1155" s="2035">
        <f>Q1155/$S$1</f>
        <v>51.370800000000003</v>
      </c>
      <c r="U1155" s="1996">
        <f>((1-I1155)*O1155)+((1-J1155)*Q1155)</f>
        <v>0</v>
      </c>
      <c r="V1155" s="1996">
        <f>L1155-W1155</f>
        <v>0</v>
      </c>
      <c r="W1155" s="1996">
        <f>X1155+AC1155+AH1155+AM1155+AO1155+AR1155</f>
        <v>10863.22</v>
      </c>
      <c r="X1155" s="2000">
        <v>10863.22</v>
      </c>
      <c r="Y1155" s="2013">
        <v>2017048</v>
      </c>
      <c r="Z1155" s="2002">
        <v>42755</v>
      </c>
      <c r="AA1155" s="2069" t="s">
        <v>104</v>
      </c>
      <c r="AB1155" s="2187"/>
      <c r="AG1155" s="1956"/>
      <c r="AH1155" s="1956"/>
      <c r="AI1155" s="1956"/>
      <c r="AJ1155" s="1956"/>
      <c r="AK1155" s="1956"/>
      <c r="AL1155" s="1956"/>
      <c r="AM1155" s="1956"/>
      <c r="AP1155" s="1956"/>
      <c r="AQ1155" s="1956"/>
      <c r="AR1155" s="1956"/>
      <c r="AS1155" s="1956"/>
      <c r="AT1155" s="1956"/>
      <c r="AU1155" s="1956"/>
      <c r="AV1155" s="1956"/>
      <c r="AW1155" s="1956"/>
      <c r="AZ1155" s="1956"/>
      <c r="BA1155" s="1956"/>
    </row>
    <row r="1156" spans="1:53" x14ac:dyDescent="0.2">
      <c r="A1156" s="2089">
        <v>2017031</v>
      </c>
      <c r="C1156" s="1955" t="s">
        <v>2383</v>
      </c>
      <c r="D1156" s="1956" t="s">
        <v>26</v>
      </c>
      <c r="E1156" s="1956">
        <v>0</v>
      </c>
      <c r="F1156" s="1956">
        <v>1</v>
      </c>
      <c r="G1156" s="1956">
        <v>0</v>
      </c>
      <c r="H1156" s="1956">
        <v>2</v>
      </c>
      <c r="I1156" s="2012">
        <v>1</v>
      </c>
      <c r="J1156" s="2012">
        <v>1</v>
      </c>
      <c r="L1156" s="1996">
        <v>890.21</v>
      </c>
      <c r="N1156" s="1996">
        <f t="shared" si="249"/>
        <v>562.32999999999993</v>
      </c>
      <c r="O1156" s="1996">
        <v>373.78</v>
      </c>
      <c r="P1156" s="2076">
        <f t="shared" si="250"/>
        <v>0.66469866448526671</v>
      </c>
      <c r="Q1156" s="1996">
        <v>188.55</v>
      </c>
      <c r="R1156" s="2076">
        <f t="shared" si="251"/>
        <v>0.3353013355147334</v>
      </c>
      <c r="S1156" s="2035">
        <f t="shared" si="252"/>
        <v>7.5420000000000007</v>
      </c>
      <c r="U1156" s="1996">
        <f t="shared" si="253"/>
        <v>0</v>
      </c>
      <c r="V1156" s="1996">
        <f t="shared" si="254"/>
        <v>0</v>
      </c>
      <c r="W1156" s="1996">
        <f t="shared" si="255"/>
        <v>890.21</v>
      </c>
      <c r="X1156" s="2000">
        <v>890.21</v>
      </c>
      <c r="Y1156" s="2013">
        <v>2017049</v>
      </c>
      <c r="Z1156" s="2002">
        <v>42755</v>
      </c>
      <c r="AA1156" s="2069" t="s">
        <v>104</v>
      </c>
      <c r="AB1156" s="2187"/>
      <c r="AG1156" s="1956"/>
      <c r="AH1156" s="1956"/>
      <c r="AI1156" s="1956"/>
      <c r="AJ1156" s="1956"/>
      <c r="AK1156" s="1956"/>
      <c r="AL1156" s="1956"/>
      <c r="AM1156" s="1956"/>
      <c r="AP1156" s="1956"/>
      <c r="AQ1156" s="1956"/>
      <c r="AR1156" s="1956"/>
      <c r="AS1156" s="1956"/>
      <c r="AT1156" s="1956"/>
      <c r="AU1156" s="1956"/>
      <c r="AV1156" s="1956"/>
      <c r="AW1156" s="1956"/>
      <c r="AZ1156" s="1956"/>
      <c r="BA1156" s="1956"/>
    </row>
    <row r="1157" spans="1:53" x14ac:dyDescent="0.2">
      <c r="A1157" s="2089">
        <v>2017032</v>
      </c>
      <c r="C1157" s="1955">
        <v>607717</v>
      </c>
      <c r="D1157" s="1956" t="s">
        <v>26</v>
      </c>
      <c r="E1157" s="1956">
        <v>1</v>
      </c>
      <c r="F1157" s="1956">
        <v>8</v>
      </c>
      <c r="G1157" s="1956">
        <v>5</v>
      </c>
      <c r="H1157" s="1956">
        <v>3</v>
      </c>
      <c r="I1157" s="2012">
        <v>1</v>
      </c>
      <c r="J1157" s="2012">
        <v>1</v>
      </c>
      <c r="L1157" s="1996">
        <v>2069</v>
      </c>
      <c r="N1157" s="1996">
        <f t="shared" si="249"/>
        <v>1566.87</v>
      </c>
      <c r="O1157" s="1996">
        <v>1138.3699999999999</v>
      </c>
      <c r="P1157" s="2076">
        <f t="shared" si="250"/>
        <v>0.72652485528473965</v>
      </c>
      <c r="Q1157" s="1996">
        <v>428.5</v>
      </c>
      <c r="R1157" s="2076">
        <f t="shared" si="251"/>
        <v>0.27347514471526035</v>
      </c>
      <c r="S1157" s="2035">
        <f t="shared" si="252"/>
        <v>17.14</v>
      </c>
      <c r="U1157" s="1996">
        <f t="shared" si="253"/>
        <v>0</v>
      </c>
      <c r="V1157" s="1996">
        <f t="shared" si="254"/>
        <v>0</v>
      </c>
      <c r="W1157" s="1996">
        <f t="shared" si="255"/>
        <v>2069</v>
      </c>
      <c r="X1157" s="2000">
        <v>2069</v>
      </c>
      <c r="Y1157" s="2013">
        <v>2017050</v>
      </c>
      <c r="Z1157" s="2002">
        <v>42755</v>
      </c>
      <c r="AA1157" s="2069" t="s">
        <v>104</v>
      </c>
      <c r="AB1157" s="2187"/>
      <c r="AG1157" s="1956"/>
      <c r="AH1157" s="1956"/>
      <c r="AI1157" s="1956"/>
      <c r="AJ1157" s="1956"/>
      <c r="AK1157" s="1956"/>
      <c r="AL1157" s="1956"/>
      <c r="AM1157" s="1956"/>
      <c r="AP1157" s="1956"/>
      <c r="AQ1157" s="1956"/>
      <c r="AR1157" s="1956"/>
      <c r="AS1157" s="1956"/>
      <c r="AT1157" s="1956"/>
      <c r="AU1157" s="1956"/>
      <c r="AV1157" s="1956"/>
      <c r="AW1157" s="1956"/>
      <c r="AZ1157" s="1956"/>
      <c r="BA1157" s="1956"/>
    </row>
    <row r="1158" spans="1:53" x14ac:dyDescent="0.2">
      <c r="A1158" s="2089">
        <v>2017033</v>
      </c>
      <c r="C1158" s="1955">
        <v>624917</v>
      </c>
      <c r="D1158" s="1956" t="s">
        <v>26</v>
      </c>
      <c r="E1158" s="1956">
        <v>1</v>
      </c>
      <c r="F1158" s="1956">
        <v>8</v>
      </c>
      <c r="G1158" s="1956">
        <v>6</v>
      </c>
      <c r="H1158" s="1956">
        <v>2</v>
      </c>
      <c r="I1158" s="2012">
        <v>1</v>
      </c>
      <c r="J1158" s="2012">
        <v>1</v>
      </c>
      <c r="L1158" s="1996">
        <v>2169.27</v>
      </c>
      <c r="N1158" s="1996">
        <f t="shared" si="249"/>
        <v>1548.98</v>
      </c>
      <c r="O1158" s="1996">
        <v>1131.57</v>
      </c>
      <c r="P1158" s="2076">
        <f t="shared" si="250"/>
        <v>0.73052589445957983</v>
      </c>
      <c r="Q1158" s="1996">
        <v>417.41</v>
      </c>
      <c r="R1158" s="2076">
        <f t="shared" si="251"/>
        <v>0.26947410554042017</v>
      </c>
      <c r="S1158" s="2035">
        <f t="shared" si="252"/>
        <v>16.696400000000001</v>
      </c>
      <c r="U1158" s="1996">
        <f t="shared" si="253"/>
        <v>0</v>
      </c>
      <c r="V1158" s="1996">
        <f t="shared" si="254"/>
        <v>0</v>
      </c>
      <c r="W1158" s="1996">
        <f t="shared" si="255"/>
        <v>2169.27</v>
      </c>
      <c r="X1158" s="2000">
        <v>2469.27</v>
      </c>
      <c r="Y1158" s="2013">
        <v>2017051</v>
      </c>
      <c r="Z1158" s="2002">
        <v>42755</v>
      </c>
      <c r="AA1158" s="2069" t="s">
        <v>104</v>
      </c>
      <c r="AB1158" s="2187"/>
      <c r="AC1158" s="1996">
        <v>-300</v>
      </c>
      <c r="AD1158" s="1956">
        <v>617098</v>
      </c>
      <c r="AE1158" s="2005">
        <v>42779</v>
      </c>
      <c r="AF1158" s="2070" t="s">
        <v>104</v>
      </c>
      <c r="AG1158" s="1956"/>
      <c r="AH1158" s="1956"/>
      <c r="AI1158" s="1956"/>
      <c r="AJ1158" s="1956"/>
      <c r="AK1158" s="1956"/>
      <c r="AL1158" s="1956"/>
      <c r="AM1158" s="1956"/>
      <c r="AP1158" s="1956"/>
      <c r="AQ1158" s="1956"/>
      <c r="AR1158" s="1956"/>
      <c r="AS1158" s="1956"/>
      <c r="AT1158" s="1956"/>
      <c r="AU1158" s="1956"/>
      <c r="AV1158" s="1956"/>
      <c r="AW1158" s="1956"/>
      <c r="AZ1158" s="1956"/>
      <c r="BA1158" s="1956"/>
    </row>
    <row r="1159" spans="1:53" x14ac:dyDescent="0.2">
      <c r="A1159" s="2089">
        <v>2017034</v>
      </c>
      <c r="C1159" s="1955">
        <v>628917</v>
      </c>
      <c r="D1159" s="1956" t="s">
        <v>26</v>
      </c>
      <c r="E1159" s="1956">
        <v>1</v>
      </c>
      <c r="F1159" s="1956">
        <v>8</v>
      </c>
      <c r="G1159" s="1956">
        <v>5</v>
      </c>
      <c r="H1159" s="1956">
        <v>3</v>
      </c>
      <c r="I1159" s="2012">
        <v>1</v>
      </c>
      <c r="J1159" s="2012">
        <v>1</v>
      </c>
      <c r="L1159" s="1996">
        <v>2180.94</v>
      </c>
      <c r="N1159" s="1996">
        <f t="shared" si="249"/>
        <v>1560.44</v>
      </c>
      <c r="O1159" s="1996">
        <v>1135.57</v>
      </c>
      <c r="P1159" s="2076">
        <f t="shared" si="250"/>
        <v>0.72772423162697697</v>
      </c>
      <c r="Q1159" s="1996">
        <v>424.87</v>
      </c>
      <c r="R1159" s="2076">
        <f t="shared" si="251"/>
        <v>0.27227576837302297</v>
      </c>
      <c r="S1159" s="2035">
        <f t="shared" si="252"/>
        <v>16.994800000000001</v>
      </c>
      <c r="U1159" s="1996">
        <f t="shared" si="253"/>
        <v>0</v>
      </c>
      <c r="V1159" s="1996">
        <f t="shared" si="254"/>
        <v>0</v>
      </c>
      <c r="W1159" s="1996">
        <f t="shared" si="255"/>
        <v>2180.94</v>
      </c>
      <c r="X1159" s="2000">
        <v>2180.94</v>
      </c>
      <c r="Y1159" s="2013">
        <v>2017052</v>
      </c>
      <c r="Z1159" s="2002">
        <v>42755</v>
      </c>
      <c r="AA1159" s="2069" t="s">
        <v>104</v>
      </c>
      <c r="AB1159" s="2187"/>
      <c r="AG1159" s="1956"/>
      <c r="AH1159" s="1956"/>
      <c r="AI1159" s="1956"/>
      <c r="AJ1159" s="1956"/>
      <c r="AK1159" s="1956"/>
      <c r="AL1159" s="1956"/>
      <c r="AM1159" s="1956"/>
      <c r="AP1159" s="1956"/>
      <c r="AQ1159" s="1956"/>
      <c r="AR1159" s="1956"/>
      <c r="AS1159" s="1956"/>
      <c r="AT1159" s="1956"/>
      <c r="AU1159" s="1956"/>
      <c r="AV1159" s="1956"/>
      <c r="AW1159" s="1956"/>
      <c r="AZ1159" s="1956"/>
      <c r="BA1159" s="1956"/>
    </row>
    <row r="1160" spans="1:53" x14ac:dyDescent="0.2">
      <c r="A1160" s="2089">
        <v>2017035</v>
      </c>
      <c r="C1160" s="1955">
        <v>623217</v>
      </c>
      <c r="D1160" s="1956" t="s">
        <v>26</v>
      </c>
      <c r="E1160" s="1956">
        <v>1</v>
      </c>
      <c r="F1160" s="1956">
        <v>11</v>
      </c>
      <c r="G1160" s="1956">
        <v>7</v>
      </c>
      <c r="H1160" s="1956">
        <v>2</v>
      </c>
      <c r="I1160" s="2012">
        <v>1</v>
      </c>
      <c r="J1160" s="2012">
        <v>1</v>
      </c>
      <c r="L1160" s="1996">
        <v>3227.46</v>
      </c>
      <c r="N1160" s="1996">
        <f>O1160+Q1160</f>
        <v>1992.44</v>
      </c>
      <c r="O1160" s="1996">
        <v>1477.96</v>
      </c>
      <c r="P1160" s="2076">
        <f>IF(N1160&lt;=0,"",O1160/N1160)</f>
        <v>0.74178394330569553</v>
      </c>
      <c r="Q1160" s="1996">
        <v>514.48</v>
      </c>
      <c r="R1160" s="2076">
        <f>IF(N1160&lt;=0,"",Q1160/N1160)</f>
        <v>0.25821605669430447</v>
      </c>
      <c r="S1160" s="2035">
        <f>Q1160/$S$1</f>
        <v>20.5792</v>
      </c>
      <c r="U1160" s="1996">
        <f>((1-I1160)*O1160)+((1-J1160)*Q1160)</f>
        <v>0</v>
      </c>
      <c r="V1160" s="1996">
        <f>L1160-W1160</f>
        <v>0</v>
      </c>
      <c r="W1160" s="1996">
        <f t="shared" si="255"/>
        <v>3227.46</v>
      </c>
      <c r="X1160" s="2000">
        <v>3227.46</v>
      </c>
      <c r="Y1160" s="2013">
        <v>2017053</v>
      </c>
      <c r="Z1160" s="2002">
        <v>42755</v>
      </c>
      <c r="AA1160" s="2069" t="s">
        <v>104</v>
      </c>
      <c r="AB1160" s="2187"/>
      <c r="AG1160" s="1956"/>
      <c r="AH1160" s="1956"/>
      <c r="AI1160" s="1956"/>
      <c r="AJ1160" s="1956"/>
      <c r="AK1160" s="1956"/>
      <c r="AL1160" s="1956"/>
      <c r="AM1160" s="1956"/>
      <c r="AP1160" s="1956"/>
      <c r="AQ1160" s="1956"/>
      <c r="AR1160" s="1956"/>
      <c r="AS1160" s="1956"/>
      <c r="AT1160" s="1956"/>
      <c r="AU1160" s="1956"/>
      <c r="AV1160" s="1956"/>
      <c r="AW1160" s="1956"/>
      <c r="AZ1160" s="1956"/>
      <c r="BA1160" s="1956"/>
    </row>
    <row r="1161" spans="1:53" x14ac:dyDescent="0.2">
      <c r="A1161" s="2089">
        <v>2017036</v>
      </c>
      <c r="C1161" s="1955">
        <v>615117</v>
      </c>
      <c r="D1161" s="1956" t="s">
        <v>26</v>
      </c>
      <c r="E1161" s="1956">
        <v>1</v>
      </c>
      <c r="F1161" s="1956">
        <v>8</v>
      </c>
      <c r="G1161" s="1956">
        <v>5</v>
      </c>
      <c r="H1161" s="1956">
        <v>3</v>
      </c>
      <c r="I1161" s="2012">
        <v>1</v>
      </c>
      <c r="J1161" s="2012">
        <v>1</v>
      </c>
      <c r="L1161" s="1996">
        <v>2480.83</v>
      </c>
      <c r="N1161" s="1996">
        <f t="shared" si="249"/>
        <v>1742.62</v>
      </c>
      <c r="O1161" s="1996">
        <v>1315.47</v>
      </c>
      <c r="P1161" s="2076">
        <f t="shared" si="250"/>
        <v>0.75488058211199238</v>
      </c>
      <c r="Q1161" s="1996">
        <v>427.15</v>
      </c>
      <c r="R1161" s="2076">
        <f t="shared" si="251"/>
        <v>0.2451194178880077</v>
      </c>
      <c r="S1161" s="2035">
        <f t="shared" si="252"/>
        <v>17.085999999999999</v>
      </c>
      <c r="U1161" s="1996">
        <f t="shared" si="253"/>
        <v>0</v>
      </c>
      <c r="V1161" s="1996">
        <f t="shared" si="254"/>
        <v>0</v>
      </c>
      <c r="W1161" s="1996">
        <f t="shared" si="255"/>
        <v>2480.83</v>
      </c>
      <c r="X1161" s="2000">
        <v>2480.83</v>
      </c>
      <c r="Y1161" s="2013">
        <v>2017054</v>
      </c>
      <c r="Z1161" s="2002">
        <v>42755</v>
      </c>
      <c r="AA1161" s="2069" t="s">
        <v>104</v>
      </c>
      <c r="AB1161" s="2187"/>
      <c r="AG1161" s="1956"/>
      <c r="AH1161" s="1956"/>
      <c r="AI1161" s="1956"/>
      <c r="AJ1161" s="1956"/>
      <c r="AK1161" s="1956"/>
      <c r="AL1161" s="1956"/>
      <c r="AM1161" s="1956"/>
      <c r="AP1161" s="1956"/>
      <c r="AQ1161" s="1956"/>
      <c r="AR1161" s="1956"/>
      <c r="AS1161" s="1956"/>
      <c r="AT1161" s="1956"/>
      <c r="AU1161" s="1956"/>
      <c r="AV1161" s="1956"/>
      <c r="AW1161" s="1956"/>
      <c r="AZ1161" s="1956"/>
      <c r="BA1161" s="1956"/>
    </row>
    <row r="1162" spans="1:53" x14ac:dyDescent="0.2">
      <c r="A1162" s="2089">
        <v>2017037</v>
      </c>
      <c r="C1162" s="1955" t="s">
        <v>2387</v>
      </c>
      <c r="D1162" s="1956" t="s">
        <v>26</v>
      </c>
      <c r="E1162" s="1956">
        <v>0</v>
      </c>
      <c r="F1162" s="1956">
        <v>0</v>
      </c>
      <c r="G1162" s="1956">
        <v>0</v>
      </c>
      <c r="H1162" s="1956">
        <v>0</v>
      </c>
      <c r="I1162" s="2012">
        <v>1</v>
      </c>
      <c r="J1162" s="2012">
        <v>1</v>
      </c>
      <c r="L1162" s="1996">
        <v>17.7</v>
      </c>
      <c r="N1162" s="1996">
        <f t="shared" si="249"/>
        <v>0.9</v>
      </c>
      <c r="O1162" s="1996">
        <v>0.9</v>
      </c>
      <c r="P1162" s="2076">
        <f t="shared" si="250"/>
        <v>1</v>
      </c>
      <c r="Q1162" s="1996">
        <v>0</v>
      </c>
      <c r="R1162" s="2076">
        <f t="shared" si="251"/>
        <v>0</v>
      </c>
      <c r="S1162" s="2035">
        <f t="shared" si="252"/>
        <v>0</v>
      </c>
      <c r="U1162" s="1996">
        <f t="shared" si="253"/>
        <v>0</v>
      </c>
      <c r="V1162" s="1996">
        <f t="shared" si="254"/>
        <v>0</v>
      </c>
      <c r="W1162" s="1996">
        <f t="shared" si="255"/>
        <v>17.7</v>
      </c>
      <c r="X1162" s="2000">
        <v>17.7</v>
      </c>
      <c r="Y1162" s="2013">
        <v>617061</v>
      </c>
      <c r="Z1162" s="2002">
        <v>42772</v>
      </c>
      <c r="AA1162" s="2069" t="s">
        <v>104</v>
      </c>
      <c r="AB1162" s="2187"/>
      <c r="AG1162" s="1956"/>
      <c r="AH1162" s="1956"/>
      <c r="AI1162" s="1956"/>
      <c r="AJ1162" s="1956"/>
      <c r="AK1162" s="1956"/>
      <c r="AL1162" s="1956"/>
      <c r="AM1162" s="1956"/>
      <c r="AP1162" s="1956"/>
      <c r="AQ1162" s="1956"/>
      <c r="AR1162" s="1956"/>
      <c r="AS1162" s="1956"/>
      <c r="AT1162" s="1956"/>
      <c r="AU1162" s="1956"/>
      <c r="AV1162" s="1956"/>
      <c r="AW1162" s="1956"/>
      <c r="AZ1162" s="1956"/>
      <c r="BA1162" s="1956"/>
    </row>
    <row r="1163" spans="1:53" x14ac:dyDescent="0.2">
      <c r="A1163" s="2089">
        <v>2017039</v>
      </c>
      <c r="C1163" s="1955" t="s">
        <v>2401</v>
      </c>
      <c r="D1163" s="1956" t="s">
        <v>26</v>
      </c>
      <c r="E1163" s="1956">
        <v>1</v>
      </c>
      <c r="F1163" s="1956">
        <v>8</v>
      </c>
      <c r="G1163" s="1956">
        <v>5</v>
      </c>
      <c r="H1163" s="1956">
        <v>3</v>
      </c>
      <c r="I1163" s="2012">
        <v>1</v>
      </c>
      <c r="J1163" s="2012">
        <v>1</v>
      </c>
      <c r="L1163" s="1996">
        <v>0</v>
      </c>
      <c r="N1163" s="1996">
        <f t="shared" ref="N1163:N1194" si="256">O1163+Q1163</f>
        <v>0</v>
      </c>
      <c r="O1163" s="1996">
        <v>0</v>
      </c>
      <c r="P1163" s="2076" t="str">
        <f t="shared" si="250"/>
        <v/>
      </c>
      <c r="Q1163" s="1996">
        <v>0</v>
      </c>
      <c r="R1163" s="2076" t="str">
        <f t="shared" si="251"/>
        <v/>
      </c>
      <c r="S1163" s="2035">
        <f t="shared" si="252"/>
        <v>0</v>
      </c>
      <c r="U1163" s="1996">
        <f t="shared" si="253"/>
        <v>0</v>
      </c>
      <c r="V1163" s="1996">
        <f t="shared" si="254"/>
        <v>0</v>
      </c>
      <c r="W1163" s="1996">
        <f t="shared" si="255"/>
        <v>0</v>
      </c>
      <c r="X1163" s="2000"/>
      <c r="Y1163" s="2013"/>
      <c r="Z1163" s="2002"/>
      <c r="AA1163" s="2069"/>
      <c r="AB1163" s="2187"/>
      <c r="AG1163" s="1956"/>
      <c r="AH1163" s="1956"/>
      <c r="AI1163" s="1956"/>
      <c r="AJ1163" s="1956"/>
      <c r="AK1163" s="1956"/>
      <c r="AL1163" s="1956"/>
      <c r="AM1163" s="1956"/>
      <c r="AP1163" s="1956"/>
      <c r="AQ1163" s="1956"/>
      <c r="AR1163" s="1956"/>
      <c r="AS1163" s="1956"/>
      <c r="AT1163" s="1956"/>
      <c r="AU1163" s="1956"/>
      <c r="AV1163" s="1956"/>
      <c r="AW1163" s="1956"/>
      <c r="AZ1163" s="1956"/>
      <c r="BA1163" s="1956"/>
    </row>
    <row r="1164" spans="1:53" x14ac:dyDescent="0.2">
      <c r="A1164" s="2089">
        <v>2017040</v>
      </c>
      <c r="C1164" s="2178" t="s">
        <v>2392</v>
      </c>
      <c r="D1164" s="1956" t="s">
        <v>26</v>
      </c>
      <c r="E1164" s="1956">
        <v>0</v>
      </c>
      <c r="F1164" s="1956">
        <v>0</v>
      </c>
      <c r="G1164" s="1956">
        <v>0</v>
      </c>
      <c r="H1164" s="1956">
        <v>0</v>
      </c>
      <c r="I1164" s="2012">
        <v>1</v>
      </c>
      <c r="J1164" s="2012">
        <v>1</v>
      </c>
      <c r="L1164" s="1996">
        <v>55</v>
      </c>
      <c r="N1164" s="1996">
        <f t="shared" si="256"/>
        <v>0</v>
      </c>
      <c r="O1164" s="1996">
        <v>0</v>
      </c>
      <c r="P1164" s="2076" t="str">
        <f>IF(N1164&lt;=0,"",O1164/N1164)</f>
        <v/>
      </c>
      <c r="Q1164" s="1996">
        <v>0</v>
      </c>
      <c r="R1164" s="2076" t="str">
        <f>IF(N1164&lt;=0,"",Q1164/N1164)</f>
        <v/>
      </c>
      <c r="S1164" s="2035">
        <f>Q1164/$S$1</f>
        <v>0</v>
      </c>
      <c r="U1164" s="1996">
        <f>((1-I1164)*O1164)+((1-J1164)*Q1164)</f>
        <v>0</v>
      </c>
      <c r="V1164" s="1996">
        <f>L1164-W1164</f>
        <v>0</v>
      </c>
      <c r="W1164" s="1996">
        <f t="shared" si="255"/>
        <v>55</v>
      </c>
      <c r="X1164" s="2000">
        <v>55</v>
      </c>
      <c r="Y1164" s="2013">
        <v>617045</v>
      </c>
      <c r="Z1164" s="2002">
        <v>42755</v>
      </c>
      <c r="AA1164" s="2069" t="s">
        <v>104</v>
      </c>
      <c r="AB1164" s="2187"/>
      <c r="AG1164" s="1956"/>
      <c r="AH1164" s="1956"/>
      <c r="AI1164" s="1956"/>
      <c r="AJ1164" s="1956"/>
      <c r="AK1164" s="1956"/>
      <c r="AL1164" s="1956"/>
      <c r="AM1164" s="1956"/>
      <c r="AP1164" s="1956"/>
      <c r="AQ1164" s="1956"/>
      <c r="AR1164" s="1956"/>
      <c r="AS1164" s="1956"/>
      <c r="AT1164" s="1956"/>
      <c r="AU1164" s="1956"/>
      <c r="AV1164" s="1956"/>
      <c r="AW1164" s="1956"/>
      <c r="AZ1164" s="1956"/>
      <c r="BA1164" s="1956"/>
    </row>
    <row r="1165" spans="1:53" x14ac:dyDescent="0.2">
      <c r="A1165" s="2089">
        <v>2017041</v>
      </c>
      <c r="C1165" s="1955" t="s">
        <v>2391</v>
      </c>
      <c r="D1165" s="1956" t="s">
        <v>1976</v>
      </c>
      <c r="E1165" s="1956">
        <v>0</v>
      </c>
      <c r="F1165" s="1956">
        <v>1</v>
      </c>
      <c r="G1165" s="1956">
        <v>1</v>
      </c>
      <c r="H1165" s="1956">
        <v>0</v>
      </c>
      <c r="I1165" s="2012">
        <v>1</v>
      </c>
      <c r="J1165" s="2012">
        <v>1</v>
      </c>
      <c r="L1165" s="1996">
        <v>188</v>
      </c>
      <c r="N1165" s="1996">
        <f t="shared" si="256"/>
        <v>116</v>
      </c>
      <c r="O1165" s="1996">
        <v>81</v>
      </c>
      <c r="P1165" s="2076">
        <f>IF(N1165&lt;=0,"",O1165/N1165)</f>
        <v>0.69827586206896552</v>
      </c>
      <c r="Q1165" s="1996">
        <v>35</v>
      </c>
      <c r="R1165" s="2076">
        <f>IF(N1165&lt;=0,"",Q1165/N1165)</f>
        <v>0.30172413793103448</v>
      </c>
      <c r="S1165" s="2035">
        <f>Q1165/$S$1</f>
        <v>1.4</v>
      </c>
      <c r="U1165" s="1996">
        <f>((1-I1165)*O1165)+((1-J1165)*Q1165)</f>
        <v>0</v>
      </c>
      <c r="V1165" s="1996">
        <f>L1165-W1165</f>
        <v>0</v>
      </c>
      <c r="W1165" s="1996">
        <f t="shared" si="255"/>
        <v>188</v>
      </c>
      <c r="X1165" s="2000">
        <v>188</v>
      </c>
      <c r="Y1165" s="2013">
        <v>617094</v>
      </c>
      <c r="Z1165" s="2002">
        <v>42772</v>
      </c>
      <c r="AA1165" s="2069" t="s">
        <v>104</v>
      </c>
      <c r="AB1165" s="2187"/>
      <c r="AG1165" s="1956"/>
      <c r="AH1165" s="1956"/>
      <c r="AI1165" s="1956"/>
      <c r="AJ1165" s="1956"/>
      <c r="AK1165" s="1956"/>
      <c r="AL1165" s="1956"/>
      <c r="AM1165" s="1956"/>
      <c r="AP1165" s="1956"/>
      <c r="AQ1165" s="1956"/>
      <c r="AR1165" s="1956"/>
      <c r="AS1165" s="1956"/>
      <c r="AT1165" s="1956"/>
      <c r="AU1165" s="1956"/>
      <c r="AV1165" s="1956"/>
      <c r="AW1165" s="1956"/>
      <c r="AZ1165" s="1956"/>
      <c r="BA1165" s="1956"/>
    </row>
    <row r="1166" spans="1:53" x14ac:dyDescent="0.2">
      <c r="A1166" s="2089">
        <v>2017043</v>
      </c>
      <c r="C1166" s="1955">
        <v>633217</v>
      </c>
      <c r="D1166" s="1956" t="s">
        <v>26</v>
      </c>
      <c r="E1166" s="1956">
        <v>1</v>
      </c>
      <c r="F1166" s="1956">
        <v>7</v>
      </c>
      <c r="G1166" s="1956">
        <v>4</v>
      </c>
      <c r="H1166" s="1956">
        <v>3</v>
      </c>
      <c r="I1166" s="2012">
        <v>1</v>
      </c>
      <c r="J1166" s="2012">
        <v>1</v>
      </c>
      <c r="L1166" s="1996">
        <v>3702.75</v>
      </c>
      <c r="N1166" s="1996">
        <f t="shared" si="256"/>
        <v>2250.7799999999997</v>
      </c>
      <c r="O1166" s="1996">
        <v>1796.26</v>
      </c>
      <c r="P1166" s="2076">
        <f t="shared" si="250"/>
        <v>0.79806111659069312</v>
      </c>
      <c r="Q1166" s="1996">
        <v>454.52</v>
      </c>
      <c r="R1166" s="2076">
        <f t="shared" si="251"/>
        <v>0.20193888340930702</v>
      </c>
      <c r="S1166" s="2035">
        <f t="shared" si="252"/>
        <v>18.180799999999998</v>
      </c>
      <c r="U1166" s="1996">
        <f t="shared" si="253"/>
        <v>0</v>
      </c>
      <c r="V1166" s="1996">
        <f t="shared" si="254"/>
        <v>0</v>
      </c>
      <c r="W1166" s="1996">
        <f t="shared" si="255"/>
        <v>3702.75</v>
      </c>
      <c r="X1166" s="2000">
        <v>3702.75</v>
      </c>
      <c r="Y1166" s="2013">
        <v>617055</v>
      </c>
      <c r="Z1166" s="2002">
        <v>42755</v>
      </c>
      <c r="AA1166" s="2069" t="s">
        <v>104</v>
      </c>
      <c r="AB1166" s="2187"/>
      <c r="AH1166" s="2090"/>
      <c r="AK1166" s="2092"/>
      <c r="AL1166" s="2092"/>
      <c r="AM1166" s="2077"/>
    </row>
    <row r="1167" spans="1:53" x14ac:dyDescent="0.2">
      <c r="A1167" s="2089">
        <v>2017044</v>
      </c>
      <c r="C1167" s="1955" t="s">
        <v>2393</v>
      </c>
      <c r="D1167" s="1956" t="s">
        <v>26</v>
      </c>
      <c r="E1167" s="1956">
        <v>0</v>
      </c>
      <c r="F1167" s="1956">
        <v>0</v>
      </c>
      <c r="G1167" s="1956">
        <v>0</v>
      </c>
      <c r="H1167" s="1956">
        <v>0</v>
      </c>
      <c r="I1167" s="2012">
        <v>1</v>
      </c>
      <c r="J1167" s="2012">
        <v>1</v>
      </c>
      <c r="L1167" s="1996">
        <v>74.849999999999994</v>
      </c>
      <c r="N1167" s="1996">
        <f t="shared" si="256"/>
        <v>37.200000000000003</v>
      </c>
      <c r="O1167" s="1996">
        <v>37.200000000000003</v>
      </c>
      <c r="P1167" s="2076">
        <f t="shared" ref="P1167:P1197" si="257">IF(N1167&lt;=0,"",O1167/N1167)</f>
        <v>1</v>
      </c>
      <c r="Q1167" s="1996">
        <v>0</v>
      </c>
      <c r="R1167" s="2076">
        <f t="shared" ref="R1167:R1197" si="258">IF(N1167&lt;=0,"",Q1167/N1167)</f>
        <v>0</v>
      </c>
      <c r="S1167" s="2035">
        <f t="shared" ref="S1167:S1197" si="259">Q1167/$S$1</f>
        <v>0</v>
      </c>
      <c r="U1167" s="1996">
        <f t="shared" ref="U1167:U1197" si="260">((1-I1167)*O1167)+((1-J1167)*Q1167)</f>
        <v>0</v>
      </c>
      <c r="V1167" s="1996">
        <f t="shared" ref="V1167:V1197" si="261">L1167-W1167</f>
        <v>0</v>
      </c>
      <c r="W1167" s="1996">
        <f t="shared" ref="W1167:W1197" si="262">X1167+AC1167+AH1167+AM1167+AO1167+AR1167</f>
        <v>74.849999999999994</v>
      </c>
      <c r="X1167" s="2000">
        <v>74.849999999999994</v>
      </c>
      <c r="Y1167" s="2013">
        <v>617061</v>
      </c>
      <c r="Z1167" s="2002">
        <v>42772</v>
      </c>
      <c r="AA1167" s="2069" t="s">
        <v>104</v>
      </c>
      <c r="AB1167" s="2187"/>
      <c r="AH1167" s="2090"/>
      <c r="AK1167" s="2092"/>
      <c r="AL1167" s="2092"/>
      <c r="AM1167" s="2077"/>
    </row>
    <row r="1168" spans="1:53" x14ac:dyDescent="0.2">
      <c r="A1168" s="2089">
        <v>2017045</v>
      </c>
      <c r="C1168" s="1955">
        <v>622717</v>
      </c>
      <c r="D1168" s="1956" t="s">
        <v>26</v>
      </c>
      <c r="E1168" s="1956">
        <v>1</v>
      </c>
      <c r="F1168" s="1956">
        <v>9</v>
      </c>
      <c r="G1168" s="1956">
        <v>8</v>
      </c>
      <c r="H1168" s="1956">
        <v>2</v>
      </c>
      <c r="I1168" s="2012">
        <v>1</v>
      </c>
      <c r="J1168" s="2012">
        <v>1</v>
      </c>
      <c r="L1168" s="1996">
        <v>1873.25</v>
      </c>
      <c r="N1168" s="1996">
        <f t="shared" si="256"/>
        <v>1490.45</v>
      </c>
      <c r="O1168" s="1996">
        <v>1079.96</v>
      </c>
      <c r="P1168" s="2076">
        <f t="shared" si="257"/>
        <v>0.7245865342681741</v>
      </c>
      <c r="Q1168" s="1996">
        <v>410.49</v>
      </c>
      <c r="R1168" s="2076">
        <f t="shared" si="258"/>
        <v>0.27541346573182596</v>
      </c>
      <c r="S1168" s="2035">
        <f t="shared" si="259"/>
        <v>16.419599999999999</v>
      </c>
      <c r="U1168" s="1996">
        <f t="shared" si="260"/>
        <v>0</v>
      </c>
      <c r="V1168" s="1996">
        <f t="shared" si="261"/>
        <v>0</v>
      </c>
      <c r="W1168" s="1996">
        <f t="shared" si="262"/>
        <v>1873.25</v>
      </c>
      <c r="X1168" s="2000">
        <v>1873.25</v>
      </c>
      <c r="Y1168" s="2013">
        <v>617056</v>
      </c>
      <c r="Z1168" s="2002">
        <v>42755</v>
      </c>
      <c r="AA1168" s="2069" t="s">
        <v>104</v>
      </c>
      <c r="AB1168" s="2187"/>
      <c r="AH1168" s="2090"/>
      <c r="AK1168" s="2092"/>
      <c r="AL1168" s="2092"/>
      <c r="AM1168" s="2077"/>
    </row>
    <row r="1169" spans="1:53" x14ac:dyDescent="0.2">
      <c r="A1169" s="2089">
        <v>2017046</v>
      </c>
      <c r="C1169" s="1955" t="s">
        <v>2395</v>
      </c>
      <c r="D1169" s="1956" t="s">
        <v>26</v>
      </c>
      <c r="E1169" s="1956">
        <v>0</v>
      </c>
      <c r="F1169" s="1956">
        <v>0</v>
      </c>
      <c r="G1169" s="1956">
        <v>0</v>
      </c>
      <c r="H1169" s="1956">
        <v>0</v>
      </c>
      <c r="I1169" s="2012">
        <v>1</v>
      </c>
      <c r="J1169" s="2012">
        <v>1</v>
      </c>
      <c r="L1169" s="1996">
        <v>112.56</v>
      </c>
      <c r="N1169" s="1996">
        <f t="shared" si="256"/>
        <v>48.78</v>
      </c>
      <c r="O1169" s="1996">
        <v>48.78</v>
      </c>
      <c r="P1169" s="2076">
        <f t="shared" si="257"/>
        <v>1</v>
      </c>
      <c r="Q1169" s="1996">
        <v>0</v>
      </c>
      <c r="R1169" s="2076">
        <f t="shared" si="258"/>
        <v>0</v>
      </c>
      <c r="S1169" s="2035">
        <f t="shared" si="259"/>
        <v>0</v>
      </c>
      <c r="U1169" s="1996">
        <f t="shared" si="260"/>
        <v>0</v>
      </c>
      <c r="V1169" s="1996">
        <f t="shared" si="261"/>
        <v>0</v>
      </c>
      <c r="W1169" s="1996">
        <f t="shared" si="262"/>
        <v>112.56</v>
      </c>
      <c r="X1169" s="2000">
        <v>112.56</v>
      </c>
      <c r="Y1169" s="2013">
        <v>617099</v>
      </c>
      <c r="Z1169" s="2002">
        <v>42779</v>
      </c>
      <c r="AA1169" s="2069" t="s">
        <v>104</v>
      </c>
      <c r="AB1169" s="2187"/>
      <c r="AH1169" s="2090"/>
      <c r="AK1169" s="2092"/>
      <c r="AL1169" s="2092"/>
      <c r="AM1169" s="2077"/>
    </row>
    <row r="1170" spans="1:53" x14ac:dyDescent="0.2">
      <c r="A1170" s="2089">
        <v>2017047</v>
      </c>
      <c r="C1170" s="1955" t="s">
        <v>2396</v>
      </c>
      <c r="D1170" s="1956" t="s">
        <v>26</v>
      </c>
      <c r="E1170" s="1956">
        <v>0</v>
      </c>
      <c r="F1170" s="1956">
        <v>0</v>
      </c>
      <c r="G1170" s="1956">
        <v>0</v>
      </c>
      <c r="H1170" s="1956">
        <v>0</v>
      </c>
      <c r="I1170" s="2012">
        <v>1</v>
      </c>
      <c r="J1170" s="2012">
        <v>1</v>
      </c>
      <c r="L1170" s="1996">
        <v>150.82</v>
      </c>
      <c r="N1170" s="1996">
        <f t="shared" si="256"/>
        <v>67.91</v>
      </c>
      <c r="O1170" s="1996">
        <v>67.91</v>
      </c>
      <c r="P1170" s="2076">
        <f t="shared" si="257"/>
        <v>1</v>
      </c>
      <c r="Q1170" s="1996">
        <v>0</v>
      </c>
      <c r="R1170" s="2076">
        <f t="shared" si="258"/>
        <v>0</v>
      </c>
      <c r="S1170" s="2035">
        <f t="shared" si="259"/>
        <v>0</v>
      </c>
      <c r="U1170" s="1996">
        <f t="shared" si="260"/>
        <v>0</v>
      </c>
      <c r="V1170" s="1996">
        <f t="shared" si="261"/>
        <v>0</v>
      </c>
      <c r="W1170" s="1996">
        <f t="shared" si="262"/>
        <v>150.82</v>
      </c>
      <c r="X1170" s="2000">
        <v>150.82</v>
      </c>
      <c r="Y1170" s="2013">
        <v>617099</v>
      </c>
      <c r="Z1170" s="2002">
        <v>42779</v>
      </c>
      <c r="AA1170" s="2069" t="s">
        <v>104</v>
      </c>
      <c r="AB1170" s="2187"/>
      <c r="AH1170" s="2090"/>
      <c r="AK1170" s="2092"/>
      <c r="AL1170" s="2092"/>
      <c r="AM1170" s="2077"/>
    </row>
    <row r="1171" spans="1:53" x14ac:dyDescent="0.2">
      <c r="A1171" s="2089">
        <v>2017048</v>
      </c>
      <c r="C1171" s="1955" t="s">
        <v>2397</v>
      </c>
      <c r="D1171" s="1956" t="s">
        <v>26</v>
      </c>
      <c r="E1171" s="1956">
        <v>0</v>
      </c>
      <c r="F1171" s="1956">
        <v>0</v>
      </c>
      <c r="G1171" s="1956">
        <v>0</v>
      </c>
      <c r="H1171" s="1956">
        <v>0</v>
      </c>
      <c r="I1171" s="2012">
        <v>1</v>
      </c>
      <c r="J1171" s="2012">
        <v>1</v>
      </c>
      <c r="L1171" s="1996">
        <v>35.68</v>
      </c>
      <c r="N1171" s="1996">
        <f t="shared" si="256"/>
        <v>10.34</v>
      </c>
      <c r="O1171" s="1996">
        <v>10.34</v>
      </c>
      <c r="P1171" s="2076">
        <f t="shared" si="257"/>
        <v>1</v>
      </c>
      <c r="Q1171" s="1996">
        <v>0</v>
      </c>
      <c r="R1171" s="2076">
        <f t="shared" si="258"/>
        <v>0</v>
      </c>
      <c r="S1171" s="2035">
        <f t="shared" si="259"/>
        <v>0</v>
      </c>
      <c r="U1171" s="1996">
        <f t="shared" si="260"/>
        <v>0</v>
      </c>
      <c r="V1171" s="1996">
        <f t="shared" si="261"/>
        <v>0</v>
      </c>
      <c r="W1171" s="1996">
        <f t="shared" si="262"/>
        <v>35.68</v>
      </c>
      <c r="X1171" s="2000">
        <v>35.68</v>
      </c>
      <c r="Y1171" s="2013">
        <v>617099</v>
      </c>
      <c r="Z1171" s="2002">
        <v>42779</v>
      </c>
      <c r="AA1171" s="2069" t="s">
        <v>104</v>
      </c>
      <c r="AB1171" s="2187"/>
      <c r="AH1171" s="2090"/>
      <c r="AK1171" s="2092"/>
      <c r="AL1171" s="2092"/>
      <c r="AM1171" s="2077"/>
    </row>
    <row r="1172" spans="1:53" x14ac:dyDescent="0.2">
      <c r="A1172" s="2089">
        <v>2017049</v>
      </c>
      <c r="C1172" s="1955">
        <v>607217</v>
      </c>
      <c r="D1172" s="1956" t="s">
        <v>26</v>
      </c>
      <c r="E1172" s="1956">
        <v>1</v>
      </c>
      <c r="F1172" s="1956">
        <v>9</v>
      </c>
      <c r="G1172" s="1956">
        <v>5</v>
      </c>
      <c r="H1172" s="1956">
        <v>3</v>
      </c>
      <c r="I1172" s="2012">
        <v>1</v>
      </c>
      <c r="J1172" s="2012">
        <v>1</v>
      </c>
      <c r="L1172" s="1996">
        <v>3851.36</v>
      </c>
      <c r="N1172" s="1996">
        <f t="shared" si="256"/>
        <v>2503.9699999999998</v>
      </c>
      <c r="O1172" s="1996">
        <v>1964.37</v>
      </c>
      <c r="P1172" s="2076">
        <f t="shared" si="257"/>
        <v>0.78450221048974234</v>
      </c>
      <c r="Q1172" s="1996">
        <v>539.6</v>
      </c>
      <c r="R1172" s="2076">
        <f t="shared" si="258"/>
        <v>0.21549778951025775</v>
      </c>
      <c r="S1172" s="2035">
        <f t="shared" si="259"/>
        <v>21.584</v>
      </c>
      <c r="U1172" s="1996">
        <f t="shared" si="260"/>
        <v>0</v>
      </c>
      <c r="V1172" s="1996">
        <f t="shared" si="261"/>
        <v>0</v>
      </c>
      <c r="W1172" s="1996">
        <f t="shared" si="262"/>
        <v>3851.36</v>
      </c>
      <c r="X1172" s="2000">
        <v>3851.36</v>
      </c>
      <c r="Y1172" s="2013">
        <v>617057</v>
      </c>
      <c r="Z1172" s="2002">
        <v>42755</v>
      </c>
      <c r="AA1172" s="2069" t="s">
        <v>104</v>
      </c>
      <c r="AB1172" s="2187"/>
      <c r="AH1172" s="2090"/>
      <c r="AK1172" s="2092"/>
      <c r="AL1172" s="2092"/>
      <c r="AM1172" s="2077"/>
    </row>
    <row r="1173" spans="1:53" x14ac:dyDescent="0.2">
      <c r="A1173" s="2089">
        <v>2017050</v>
      </c>
      <c r="C1173" s="1955" t="s">
        <v>2495</v>
      </c>
      <c r="D1173" s="1956" t="s">
        <v>1338</v>
      </c>
      <c r="E1173" s="1956">
        <v>1</v>
      </c>
      <c r="F1173" s="1956">
        <v>13</v>
      </c>
      <c r="G1173" s="1956">
        <v>8</v>
      </c>
      <c r="H1173" s="1956">
        <v>1</v>
      </c>
      <c r="I1173" s="2012">
        <v>1</v>
      </c>
      <c r="J1173" s="2012">
        <v>1</v>
      </c>
      <c r="L1173" s="1996">
        <v>2492.35</v>
      </c>
      <c r="N1173" s="1996">
        <f t="shared" si="256"/>
        <v>1462.24</v>
      </c>
      <c r="O1173" s="1996">
        <v>988.28</v>
      </c>
      <c r="P1173" s="2076">
        <f t="shared" si="257"/>
        <v>0.67586716270926794</v>
      </c>
      <c r="Q1173" s="1996">
        <v>473.96</v>
      </c>
      <c r="R1173" s="2076">
        <f t="shared" si="258"/>
        <v>0.324132837290732</v>
      </c>
      <c r="S1173" s="2035">
        <f t="shared" si="259"/>
        <v>18.958399999999997</v>
      </c>
      <c r="U1173" s="1996">
        <f t="shared" si="260"/>
        <v>0</v>
      </c>
      <c r="V1173" s="1996">
        <f t="shared" si="261"/>
        <v>0</v>
      </c>
      <c r="W1173" s="1996">
        <f t="shared" si="262"/>
        <v>2492.35</v>
      </c>
      <c r="X1173" s="2000">
        <v>2492.35</v>
      </c>
      <c r="Y1173" s="2013">
        <v>617173</v>
      </c>
      <c r="Z1173" s="2002">
        <v>42811</v>
      </c>
      <c r="AA1173" s="2069" t="s">
        <v>104</v>
      </c>
      <c r="AB1173" s="2187"/>
      <c r="AH1173" s="2090"/>
      <c r="AK1173" s="2092"/>
      <c r="AL1173" s="2092"/>
      <c r="AM1173" s="2077"/>
    </row>
    <row r="1174" spans="1:53" x14ac:dyDescent="0.2">
      <c r="A1174" s="2089">
        <v>2017051</v>
      </c>
      <c r="C1174" s="1955" t="s">
        <v>2494</v>
      </c>
      <c r="D1174" s="1956" t="s">
        <v>1338</v>
      </c>
      <c r="E1174" s="1956">
        <v>1</v>
      </c>
      <c r="F1174" s="1956">
        <v>12</v>
      </c>
      <c r="G1174" s="1956">
        <v>7</v>
      </c>
      <c r="H1174" s="1956">
        <v>2</v>
      </c>
      <c r="I1174" s="2012">
        <v>1</v>
      </c>
      <c r="J1174" s="2012">
        <v>1</v>
      </c>
      <c r="L1174" s="1996">
        <v>2667.08</v>
      </c>
      <c r="N1174" s="1996">
        <f t="shared" si="256"/>
        <v>1550.68</v>
      </c>
      <c r="O1174" s="1996">
        <v>1059.8800000000001</v>
      </c>
      <c r="P1174" s="2076">
        <f t="shared" si="257"/>
        <v>0.68349369308948338</v>
      </c>
      <c r="Q1174" s="1996">
        <v>490.8</v>
      </c>
      <c r="R1174" s="2076">
        <f t="shared" si="258"/>
        <v>0.31650630691051668</v>
      </c>
      <c r="S1174" s="2035">
        <f t="shared" si="259"/>
        <v>19.632000000000001</v>
      </c>
      <c r="U1174" s="1996">
        <f t="shared" si="260"/>
        <v>0</v>
      </c>
      <c r="V1174" s="1996">
        <f t="shared" si="261"/>
        <v>0</v>
      </c>
      <c r="W1174" s="1996">
        <f t="shared" si="262"/>
        <v>2667.08</v>
      </c>
      <c r="X1174" s="2000">
        <v>2667.08</v>
      </c>
      <c r="Y1174" s="2013">
        <v>617174</v>
      </c>
      <c r="Z1174" s="2002">
        <v>42811</v>
      </c>
      <c r="AA1174" s="2069" t="s">
        <v>104</v>
      </c>
      <c r="AB1174" s="2187"/>
      <c r="AH1174" s="2090"/>
      <c r="AK1174" s="2092"/>
      <c r="AL1174" s="2092"/>
      <c r="AM1174" s="2077"/>
    </row>
    <row r="1175" spans="1:53" s="2091" customFormat="1" x14ac:dyDescent="0.2">
      <c r="A1175" s="2089">
        <v>2017052</v>
      </c>
      <c r="B1175" s="2166"/>
      <c r="C1175" s="2166">
        <v>615817</v>
      </c>
      <c r="D1175" s="2091" t="s">
        <v>26</v>
      </c>
      <c r="E1175" s="2091">
        <v>1</v>
      </c>
      <c r="F1175" s="2091">
        <v>10</v>
      </c>
      <c r="G1175" s="2091">
        <v>5</v>
      </c>
      <c r="H1175" s="2091">
        <v>3</v>
      </c>
      <c r="I1175" s="2167">
        <v>1</v>
      </c>
      <c r="J1175" s="2167">
        <v>1</v>
      </c>
      <c r="K1175" s="2175"/>
      <c r="L1175" s="2168">
        <v>3281.06</v>
      </c>
      <c r="M1175" s="2168"/>
      <c r="N1175" s="2168">
        <f>O1175+Q1175</f>
        <v>2029.9</v>
      </c>
      <c r="O1175" s="2168">
        <v>1498.25</v>
      </c>
      <c r="P1175" s="2169">
        <f>IF(N1175&lt;=0,"",O1175/N1175)</f>
        <v>0.73809054633233162</v>
      </c>
      <c r="Q1175" s="2168">
        <v>531.65</v>
      </c>
      <c r="R1175" s="2169">
        <f>IF(N1175&lt;=0,"",Q1175/N1175)</f>
        <v>0.26190945366766832</v>
      </c>
      <c r="S1175" s="2170">
        <f>Q1175/$S$1</f>
        <v>21.265999999999998</v>
      </c>
      <c r="T1175" s="2171"/>
      <c r="U1175" s="2168">
        <f t="shared" si="260"/>
        <v>0</v>
      </c>
      <c r="V1175" s="2168">
        <f t="shared" si="261"/>
        <v>0</v>
      </c>
      <c r="W1175" s="2168">
        <f t="shared" si="262"/>
        <v>3281.06</v>
      </c>
      <c r="X1175" s="2110">
        <v>3281.06</v>
      </c>
      <c r="Y1175" s="2086">
        <v>617062</v>
      </c>
      <c r="Z1175" s="2172">
        <v>42772</v>
      </c>
      <c r="AA1175" s="2173" t="s">
        <v>104</v>
      </c>
      <c r="AB1175" s="2187"/>
      <c r="AC1175" s="2168"/>
      <c r="AE1175" s="2174"/>
      <c r="AF1175" s="2073"/>
      <c r="AG1175" s="2073"/>
      <c r="AH1175" s="2090"/>
      <c r="AK1175" s="2092"/>
      <c r="AL1175" s="2092"/>
      <c r="AM1175" s="2090"/>
      <c r="AP1175" s="2073"/>
      <c r="AQ1175" s="2073"/>
      <c r="AR1175" s="2168"/>
      <c r="AU1175" s="2073"/>
      <c r="AV1175" s="2073"/>
      <c r="AW1175" s="2168"/>
      <c r="AZ1175" s="2073"/>
      <c r="BA1175" s="2073"/>
    </row>
    <row r="1176" spans="1:53" x14ac:dyDescent="0.2">
      <c r="A1176" s="2089">
        <v>2017053</v>
      </c>
      <c r="C1176" s="1955">
        <v>628717</v>
      </c>
      <c r="D1176" s="1956" t="s">
        <v>26</v>
      </c>
      <c r="E1176" s="1956">
        <v>1</v>
      </c>
      <c r="F1176" s="1956">
        <v>11</v>
      </c>
      <c r="G1176" s="1956">
        <v>4</v>
      </c>
      <c r="H1176" s="1956">
        <v>6</v>
      </c>
      <c r="I1176" s="2012">
        <v>1</v>
      </c>
      <c r="J1176" s="2012">
        <v>1</v>
      </c>
      <c r="L1176" s="1996">
        <v>4025.36</v>
      </c>
      <c r="N1176" s="1996">
        <f>O1176+Q1176</f>
        <v>2724.34</v>
      </c>
      <c r="O1176" s="1996">
        <v>2037.27</v>
      </c>
      <c r="P1176" s="2076">
        <f t="shared" si="257"/>
        <v>0.74780313764067619</v>
      </c>
      <c r="Q1176" s="1996">
        <v>687.07</v>
      </c>
      <c r="R1176" s="2076">
        <f t="shared" si="258"/>
        <v>0.2521968623593237</v>
      </c>
      <c r="S1176" s="2035">
        <f t="shared" si="259"/>
        <v>27.482800000000001</v>
      </c>
      <c r="U1176" s="1996">
        <f t="shared" si="260"/>
        <v>0</v>
      </c>
      <c r="V1176" s="1996">
        <f t="shared" si="261"/>
        <v>0</v>
      </c>
      <c r="W1176" s="1996">
        <f t="shared" si="262"/>
        <v>4025.36</v>
      </c>
      <c r="X1176" s="2000">
        <v>4025.36</v>
      </c>
      <c r="Y1176" s="2013">
        <v>617063</v>
      </c>
      <c r="Z1176" s="2002">
        <v>42772</v>
      </c>
      <c r="AA1176" s="2069" t="s">
        <v>104</v>
      </c>
      <c r="AB1176" s="2187"/>
      <c r="AH1176" s="2090"/>
      <c r="AK1176" s="2092"/>
      <c r="AL1176" s="2092"/>
      <c r="AM1176" s="2077"/>
    </row>
    <row r="1177" spans="1:53" x14ac:dyDescent="0.2">
      <c r="A1177" s="2089">
        <v>2017054</v>
      </c>
      <c r="C1177" s="1955">
        <v>624717</v>
      </c>
      <c r="D1177" s="1956" t="s">
        <v>26</v>
      </c>
      <c r="E1177" s="1956">
        <v>1</v>
      </c>
      <c r="F1177" s="1956">
        <v>9</v>
      </c>
      <c r="G1177" s="1956">
        <v>6</v>
      </c>
      <c r="H1177" s="1956">
        <v>3</v>
      </c>
      <c r="I1177" s="2012">
        <v>1</v>
      </c>
      <c r="J1177" s="2012">
        <v>1</v>
      </c>
      <c r="L1177" s="1996">
        <v>2293.91</v>
      </c>
      <c r="N1177" s="1996">
        <f t="shared" si="256"/>
        <v>1685.2</v>
      </c>
      <c r="O1177" s="1996">
        <v>1223.25</v>
      </c>
      <c r="P1177" s="2076">
        <f t="shared" si="257"/>
        <v>0.72587823403750296</v>
      </c>
      <c r="Q1177" s="1996">
        <v>461.95</v>
      </c>
      <c r="R1177" s="2076">
        <f t="shared" si="258"/>
        <v>0.27412176596249704</v>
      </c>
      <c r="S1177" s="2035">
        <f t="shared" si="259"/>
        <v>18.477999999999998</v>
      </c>
      <c r="U1177" s="1996">
        <f t="shared" si="260"/>
        <v>0</v>
      </c>
      <c r="V1177" s="1996">
        <f t="shared" si="261"/>
        <v>0</v>
      </c>
      <c r="W1177" s="1996">
        <f t="shared" si="262"/>
        <v>2293.91</v>
      </c>
      <c r="X1177" s="2000">
        <v>2293.91</v>
      </c>
      <c r="Y1177" s="2013">
        <v>617064</v>
      </c>
      <c r="Z1177" s="2002">
        <v>42772</v>
      </c>
      <c r="AA1177" s="2069" t="s">
        <v>104</v>
      </c>
      <c r="AB1177" s="2187"/>
      <c r="AH1177" s="2090"/>
      <c r="AK1177" s="2092"/>
      <c r="AL1177" s="2092"/>
      <c r="AM1177" s="2077"/>
    </row>
    <row r="1178" spans="1:53" x14ac:dyDescent="0.2">
      <c r="A1178" s="2089">
        <v>2017055</v>
      </c>
      <c r="C1178" s="1955">
        <v>612517</v>
      </c>
      <c r="D1178" s="1956" t="s">
        <v>26</v>
      </c>
      <c r="E1178" s="1956">
        <v>1</v>
      </c>
      <c r="F1178" s="1956">
        <v>12</v>
      </c>
      <c r="G1178" s="1956">
        <v>5</v>
      </c>
      <c r="H1178" s="1956">
        <v>3</v>
      </c>
      <c r="I1178" s="2012">
        <v>1</v>
      </c>
      <c r="J1178" s="2012">
        <v>1</v>
      </c>
      <c r="L1178" s="1996">
        <v>3716.12</v>
      </c>
      <c r="N1178" s="1996">
        <f t="shared" si="256"/>
        <v>2400.25</v>
      </c>
      <c r="O1178" s="1996">
        <v>1857.89</v>
      </c>
      <c r="P1178" s="2076">
        <f>IF(N1178&lt;=0,"",O1178/N1178)</f>
        <v>0.77404020414540153</v>
      </c>
      <c r="Q1178" s="1996">
        <v>542.36</v>
      </c>
      <c r="R1178" s="2076">
        <f t="shared" si="258"/>
        <v>0.22595979585459849</v>
      </c>
      <c r="S1178" s="2035">
        <f t="shared" si="259"/>
        <v>21.694400000000002</v>
      </c>
      <c r="U1178" s="1996">
        <f t="shared" si="260"/>
        <v>0</v>
      </c>
      <c r="V1178" s="1996">
        <f t="shared" si="261"/>
        <v>0</v>
      </c>
      <c r="W1178" s="1996">
        <f t="shared" si="262"/>
        <v>3716.12</v>
      </c>
      <c r="X1178" s="2000">
        <v>3716.12</v>
      </c>
      <c r="Y1178" s="2013">
        <v>617065</v>
      </c>
      <c r="Z1178" s="2002">
        <v>42772</v>
      </c>
      <c r="AA1178" s="2069" t="s">
        <v>104</v>
      </c>
      <c r="AB1178" s="2187"/>
      <c r="AH1178" s="2090"/>
      <c r="AK1178" s="2092"/>
      <c r="AL1178" s="2092"/>
      <c r="AM1178" s="2077"/>
    </row>
    <row r="1179" spans="1:53" x14ac:dyDescent="0.2">
      <c r="A1179" s="2089">
        <v>2017056</v>
      </c>
      <c r="C1179" s="1955">
        <v>624817</v>
      </c>
      <c r="D1179" s="1956" t="s">
        <v>26</v>
      </c>
      <c r="E1179" s="1956">
        <v>1</v>
      </c>
      <c r="F1179" s="1956">
        <v>7</v>
      </c>
      <c r="G1179" s="1956">
        <v>4</v>
      </c>
      <c r="H1179" s="1956">
        <v>3</v>
      </c>
      <c r="I1179" s="2012">
        <v>1</v>
      </c>
      <c r="J1179" s="2012">
        <v>1</v>
      </c>
      <c r="L1179" s="1996">
        <v>2558.2600000000002</v>
      </c>
      <c r="N1179" s="1996">
        <f t="shared" si="256"/>
        <v>1664.19</v>
      </c>
      <c r="O1179" s="1996">
        <v>1254.58</v>
      </c>
      <c r="P1179" s="2076">
        <f t="shared" si="257"/>
        <v>0.75386824821685017</v>
      </c>
      <c r="Q1179" s="1996">
        <v>409.61</v>
      </c>
      <c r="R1179" s="2076">
        <f t="shared" si="258"/>
        <v>0.24613175178314975</v>
      </c>
      <c r="S1179" s="2035">
        <f t="shared" si="259"/>
        <v>16.384399999999999</v>
      </c>
      <c r="U1179" s="1996">
        <f t="shared" si="260"/>
        <v>0</v>
      </c>
      <c r="V1179" s="1996">
        <f t="shared" si="261"/>
        <v>0</v>
      </c>
      <c r="W1179" s="1996">
        <f t="shared" si="262"/>
        <v>2558.2600000000002</v>
      </c>
      <c r="X1179" s="2000">
        <v>2558.2600000000002</v>
      </c>
      <c r="Y1179" s="2013">
        <v>617066</v>
      </c>
      <c r="Z1179" s="2002">
        <v>42772</v>
      </c>
      <c r="AA1179" s="2069" t="s">
        <v>104</v>
      </c>
      <c r="AB1179" s="2187"/>
      <c r="AH1179" s="2090"/>
      <c r="AK1179" s="2092"/>
      <c r="AL1179" s="2092"/>
      <c r="AM1179" s="2077"/>
    </row>
    <row r="1180" spans="1:53" x14ac:dyDescent="0.2">
      <c r="A1180" s="2089">
        <v>2017057</v>
      </c>
      <c r="C1180" s="1955">
        <v>615317</v>
      </c>
      <c r="D1180" s="1956" t="s">
        <v>26</v>
      </c>
      <c r="E1180" s="1956">
        <v>1</v>
      </c>
      <c r="F1180" s="1956">
        <v>9</v>
      </c>
      <c r="G1180" s="1956">
        <v>6</v>
      </c>
      <c r="H1180" s="1956">
        <v>3</v>
      </c>
      <c r="I1180" s="2012">
        <v>1</v>
      </c>
      <c r="J1180" s="2012">
        <v>1</v>
      </c>
      <c r="L1180" s="1996">
        <v>3258.98</v>
      </c>
      <c r="N1180" s="1996">
        <f t="shared" si="256"/>
        <v>2138.81</v>
      </c>
      <c r="O1180" s="1996">
        <v>1669.23</v>
      </c>
      <c r="P1180" s="2076">
        <f t="shared" si="257"/>
        <v>0.78044800613425225</v>
      </c>
      <c r="Q1180" s="1996">
        <v>469.58</v>
      </c>
      <c r="R1180" s="2076">
        <f t="shared" si="258"/>
        <v>0.21955199386574778</v>
      </c>
      <c r="S1180" s="2035">
        <f t="shared" si="259"/>
        <v>18.783200000000001</v>
      </c>
      <c r="U1180" s="1996">
        <f t="shared" si="260"/>
        <v>0</v>
      </c>
      <c r="V1180" s="1996">
        <f t="shared" si="261"/>
        <v>0</v>
      </c>
      <c r="W1180" s="1996">
        <f t="shared" si="262"/>
        <v>3258.98</v>
      </c>
      <c r="X1180" s="2000">
        <v>3258.98</v>
      </c>
      <c r="Y1180" s="2013">
        <v>617067</v>
      </c>
      <c r="Z1180" s="2002">
        <v>42772</v>
      </c>
      <c r="AA1180" s="2069" t="s">
        <v>104</v>
      </c>
      <c r="AB1180" s="2187"/>
      <c r="AH1180" s="2090"/>
      <c r="AK1180" s="2092"/>
      <c r="AL1180" s="2092"/>
      <c r="AM1180" s="2077"/>
    </row>
    <row r="1181" spans="1:53" x14ac:dyDescent="0.2">
      <c r="A1181" s="2089">
        <v>2017058</v>
      </c>
      <c r="C1181" s="1955">
        <v>617417</v>
      </c>
      <c r="D1181" s="1956" t="s">
        <v>26</v>
      </c>
      <c r="E1181" s="1956">
        <v>1</v>
      </c>
      <c r="F1181" s="1956">
        <v>9</v>
      </c>
      <c r="G1181" s="1956">
        <v>5</v>
      </c>
      <c r="H1181" s="1956">
        <v>4</v>
      </c>
      <c r="I1181" s="2012">
        <v>1</v>
      </c>
      <c r="J1181" s="2012">
        <v>1</v>
      </c>
      <c r="L1181" s="1996">
        <v>4119.2299999999996</v>
      </c>
      <c r="N1181" s="1996">
        <f t="shared" si="256"/>
        <v>2691.72</v>
      </c>
      <c r="O1181" s="1996">
        <v>2105.1999999999998</v>
      </c>
      <c r="P1181" s="2076">
        <f t="shared" si="257"/>
        <v>0.78210215029795072</v>
      </c>
      <c r="Q1181" s="1996">
        <v>586.52</v>
      </c>
      <c r="R1181" s="2076">
        <f t="shared" si="258"/>
        <v>0.21789784970204926</v>
      </c>
      <c r="S1181" s="2035">
        <f t="shared" si="259"/>
        <v>23.460799999999999</v>
      </c>
      <c r="U1181" s="1996">
        <f t="shared" si="260"/>
        <v>0</v>
      </c>
      <c r="V1181" s="1996">
        <f t="shared" si="261"/>
        <v>0</v>
      </c>
      <c r="W1181" s="1996">
        <f t="shared" si="262"/>
        <v>4119.2299999999996</v>
      </c>
      <c r="X1181" s="2000">
        <v>4119.2299999999996</v>
      </c>
      <c r="Y1181" s="2013">
        <v>617068</v>
      </c>
      <c r="Z1181" s="2002">
        <v>42772</v>
      </c>
      <c r="AA1181" s="2069" t="s">
        <v>104</v>
      </c>
      <c r="AB1181" s="2187"/>
      <c r="AH1181" s="2090"/>
      <c r="AK1181" s="2092"/>
      <c r="AL1181" s="2092"/>
      <c r="AM1181" s="2077"/>
    </row>
    <row r="1182" spans="1:53" x14ac:dyDescent="0.2">
      <c r="A1182" s="2089" t="s">
        <v>2406</v>
      </c>
      <c r="C1182" s="1955">
        <v>630317</v>
      </c>
      <c r="D1182" s="1956" t="s">
        <v>26</v>
      </c>
      <c r="E1182" s="1956">
        <v>1</v>
      </c>
      <c r="F1182" s="1956">
        <v>7</v>
      </c>
      <c r="G1182" s="1956">
        <v>3</v>
      </c>
      <c r="H1182" s="1956">
        <v>5</v>
      </c>
      <c r="I1182" s="2012">
        <v>1</v>
      </c>
      <c r="J1182" s="2012">
        <v>1</v>
      </c>
      <c r="L1182" s="1996">
        <v>5438.53</v>
      </c>
      <c r="N1182" s="1996">
        <f t="shared" si="256"/>
        <v>3682.49</v>
      </c>
      <c r="O1182" s="1996">
        <v>3056.12</v>
      </c>
      <c r="P1182" s="2076">
        <f t="shared" si="257"/>
        <v>0.82990585174705156</v>
      </c>
      <c r="Q1182" s="1996">
        <v>626.37</v>
      </c>
      <c r="R1182" s="2076">
        <f t="shared" si="258"/>
        <v>0.17009414825294841</v>
      </c>
      <c r="S1182" s="2035">
        <f t="shared" si="259"/>
        <v>25.0548</v>
      </c>
      <c r="U1182" s="1996">
        <f t="shared" si="260"/>
        <v>0</v>
      </c>
      <c r="V1182" s="1996">
        <f t="shared" si="261"/>
        <v>0</v>
      </c>
      <c r="W1182" s="1996">
        <f t="shared" si="262"/>
        <v>5438.53</v>
      </c>
      <c r="X1182" s="2000">
        <v>5438.53</v>
      </c>
      <c r="Y1182" s="2013">
        <v>617069</v>
      </c>
      <c r="Z1182" s="2002">
        <v>42772</v>
      </c>
      <c r="AA1182" s="2069" t="s">
        <v>104</v>
      </c>
      <c r="AB1182" s="2086"/>
      <c r="AC1182" s="1956"/>
      <c r="AE1182" s="1956"/>
      <c r="AF1182" s="1956"/>
      <c r="AG1182" s="1956"/>
      <c r="AH1182" s="1956"/>
      <c r="AI1182" s="1956"/>
      <c r="AJ1182" s="1956"/>
      <c r="AK1182" s="1956"/>
      <c r="AL1182" s="1956"/>
      <c r="AM1182" s="1956"/>
      <c r="AP1182" s="1956"/>
      <c r="AQ1182" s="1956"/>
      <c r="AR1182" s="1956"/>
      <c r="AS1182" s="1956"/>
      <c r="AT1182" s="1956"/>
      <c r="AU1182" s="1956"/>
      <c r="AV1182" s="1956"/>
      <c r="AW1182" s="1956"/>
      <c r="AZ1182" s="1956"/>
      <c r="BA1182" s="1956"/>
    </row>
    <row r="1183" spans="1:53" x14ac:dyDescent="0.2">
      <c r="A1183" s="2089">
        <v>2017060</v>
      </c>
      <c r="C1183" s="1955">
        <v>632917</v>
      </c>
      <c r="D1183" s="1956" t="s">
        <v>26</v>
      </c>
      <c r="E1183" s="1956">
        <v>1</v>
      </c>
      <c r="F1183" s="1956">
        <v>7</v>
      </c>
      <c r="G1183" s="1956">
        <v>5</v>
      </c>
      <c r="H1183" s="1956">
        <v>3</v>
      </c>
      <c r="I1183" s="2012">
        <v>1</v>
      </c>
      <c r="J1183" s="2012">
        <v>1</v>
      </c>
      <c r="L1183" s="1996">
        <v>2664.85</v>
      </c>
      <c r="N1183" s="1996">
        <f t="shared" si="256"/>
        <v>1710.83</v>
      </c>
      <c r="O1183" s="1996">
        <v>1283.93</v>
      </c>
      <c r="P1183" s="2076">
        <f t="shared" si="257"/>
        <v>0.75047199312614354</v>
      </c>
      <c r="Q1183" s="1996">
        <v>426.9</v>
      </c>
      <c r="R1183" s="2076">
        <f t="shared" si="258"/>
        <v>0.24952800687385654</v>
      </c>
      <c r="S1183" s="2035">
        <f t="shared" si="259"/>
        <v>17.076000000000001</v>
      </c>
      <c r="U1183" s="1996">
        <f t="shared" si="260"/>
        <v>0</v>
      </c>
      <c r="V1183" s="1996">
        <f t="shared" si="261"/>
        <v>0</v>
      </c>
      <c r="W1183" s="1996">
        <f t="shared" si="262"/>
        <v>2664.85</v>
      </c>
      <c r="X1183" s="2000">
        <v>2664.85</v>
      </c>
      <c r="Y1183" s="2013">
        <v>617070</v>
      </c>
      <c r="Z1183" s="2002">
        <v>42772</v>
      </c>
      <c r="AA1183" s="2069" t="s">
        <v>104</v>
      </c>
      <c r="AB1183" s="2086"/>
      <c r="AC1183" s="1956"/>
      <c r="AE1183" s="1956"/>
      <c r="AF1183" s="1956"/>
      <c r="AG1183" s="1956"/>
      <c r="AH1183" s="1956"/>
      <c r="AI1183" s="1956"/>
      <c r="AJ1183" s="1956"/>
      <c r="AK1183" s="1956"/>
      <c r="AL1183" s="1956"/>
      <c r="AM1183" s="1956"/>
      <c r="AP1183" s="1956"/>
      <c r="AQ1183" s="1956"/>
      <c r="AR1183" s="1956"/>
      <c r="AS1183" s="1956"/>
      <c r="AT1183" s="1956"/>
      <c r="AU1183" s="1956"/>
      <c r="AV1183" s="1956"/>
      <c r="AW1183" s="1956"/>
      <c r="AZ1183" s="1956"/>
      <c r="BA1183" s="1956"/>
    </row>
    <row r="1184" spans="1:53" x14ac:dyDescent="0.2">
      <c r="A1184" s="2089">
        <v>2017061</v>
      </c>
      <c r="C1184" s="1955">
        <v>570817</v>
      </c>
      <c r="D1184" s="1956" t="s">
        <v>26</v>
      </c>
      <c r="E1184" s="1956">
        <v>1</v>
      </c>
      <c r="F1184" s="1956">
        <v>7</v>
      </c>
      <c r="G1184" s="1956">
        <v>4</v>
      </c>
      <c r="H1184" s="1956">
        <v>3</v>
      </c>
      <c r="I1184" s="2012">
        <v>1</v>
      </c>
      <c r="J1184" s="2012">
        <v>1</v>
      </c>
      <c r="L1184" s="1996">
        <v>3202.25</v>
      </c>
      <c r="N1184" s="1996">
        <f t="shared" si="256"/>
        <v>2164.6400000000003</v>
      </c>
      <c r="O1184" s="1996">
        <v>1693.63</v>
      </c>
      <c r="P1184" s="2076">
        <f t="shared" si="257"/>
        <v>0.78240723630719189</v>
      </c>
      <c r="Q1184" s="1996">
        <v>471.01</v>
      </c>
      <c r="R1184" s="2076">
        <f t="shared" si="258"/>
        <v>0.217592763692808</v>
      </c>
      <c r="S1184" s="2035">
        <f t="shared" si="259"/>
        <v>18.840399999999999</v>
      </c>
      <c r="U1184" s="1996">
        <f t="shared" si="260"/>
        <v>0</v>
      </c>
      <c r="V1184" s="1996">
        <f t="shared" si="261"/>
        <v>0</v>
      </c>
      <c r="W1184" s="1996">
        <f t="shared" si="262"/>
        <v>3202.25</v>
      </c>
      <c r="X1184" s="2000">
        <v>3202.25</v>
      </c>
      <c r="Y1184" s="2013">
        <v>617071</v>
      </c>
      <c r="Z1184" s="2002">
        <v>42772</v>
      </c>
      <c r="AA1184" s="2069" t="s">
        <v>104</v>
      </c>
      <c r="AB1184" s="2086"/>
      <c r="AC1184" s="1956"/>
      <c r="AE1184" s="1956"/>
      <c r="AF1184" s="1956"/>
      <c r="AG1184" s="1956"/>
      <c r="AH1184" s="1956"/>
      <c r="AI1184" s="1956"/>
      <c r="AJ1184" s="1956"/>
      <c r="AK1184" s="1956"/>
      <c r="AL1184" s="1956"/>
      <c r="AM1184" s="1956"/>
      <c r="AP1184" s="1956"/>
      <c r="AQ1184" s="1956"/>
      <c r="AR1184" s="1956"/>
      <c r="AS1184" s="1956"/>
      <c r="AT1184" s="1956"/>
      <c r="AU1184" s="1956"/>
      <c r="AV1184" s="1956"/>
      <c r="AW1184" s="1956"/>
      <c r="AZ1184" s="1956"/>
      <c r="BA1184" s="1956"/>
    </row>
    <row r="1185" spans="1:53" x14ac:dyDescent="0.2">
      <c r="A1185" s="2089">
        <v>2017062</v>
      </c>
      <c r="C1185" s="1955" t="s">
        <v>2407</v>
      </c>
      <c r="D1185" s="1956" t="s">
        <v>26</v>
      </c>
      <c r="E1185" s="1956">
        <v>1</v>
      </c>
      <c r="F1185" s="1956">
        <v>2</v>
      </c>
      <c r="G1185" s="1956">
        <v>1</v>
      </c>
      <c r="H1185" s="1956">
        <v>1</v>
      </c>
      <c r="I1185" s="2012">
        <v>1</v>
      </c>
      <c r="J1185" s="2012">
        <v>1</v>
      </c>
      <c r="L1185" s="1996">
        <v>537.12</v>
      </c>
      <c r="N1185" s="1996">
        <f t="shared" si="256"/>
        <v>423.12</v>
      </c>
      <c r="O1185" s="1996">
        <v>284.51</v>
      </c>
      <c r="P1185" s="2076">
        <f t="shared" si="257"/>
        <v>0.67240971828322926</v>
      </c>
      <c r="Q1185" s="1996">
        <v>138.61000000000001</v>
      </c>
      <c r="R1185" s="2076">
        <f t="shared" si="258"/>
        <v>0.32759028171677068</v>
      </c>
      <c r="S1185" s="2035">
        <f t="shared" si="259"/>
        <v>5.5444000000000004</v>
      </c>
      <c r="U1185" s="1996">
        <f t="shared" si="260"/>
        <v>0</v>
      </c>
      <c r="V1185" s="1996">
        <f t="shared" si="261"/>
        <v>0</v>
      </c>
      <c r="W1185" s="1996">
        <f t="shared" si="262"/>
        <v>537.12</v>
      </c>
      <c r="X1185" s="2000">
        <v>537.12</v>
      </c>
      <c r="Y1185" s="2013">
        <v>617072</v>
      </c>
      <c r="Z1185" s="2002">
        <v>42772</v>
      </c>
      <c r="AA1185" s="2069" t="s">
        <v>104</v>
      </c>
      <c r="AB1185" s="2086"/>
      <c r="AC1185" s="1956"/>
      <c r="AE1185" s="1956"/>
      <c r="AF1185" s="1956"/>
      <c r="AG1185" s="1956"/>
      <c r="AH1185" s="1956"/>
      <c r="AI1185" s="1956"/>
      <c r="AJ1185" s="1956"/>
      <c r="AK1185" s="1956"/>
      <c r="AL1185" s="1956"/>
      <c r="AM1185" s="1956"/>
      <c r="AP1185" s="1956"/>
      <c r="AQ1185" s="1956"/>
      <c r="AR1185" s="1956"/>
      <c r="AS1185" s="1956"/>
      <c r="AT1185" s="1956"/>
      <c r="AU1185" s="1956"/>
      <c r="AV1185" s="1956"/>
      <c r="AW1185" s="1956"/>
      <c r="AZ1185" s="1956"/>
      <c r="BA1185" s="1956"/>
    </row>
    <row r="1186" spans="1:53" x14ac:dyDescent="0.2">
      <c r="A1186" s="2089">
        <v>2017063</v>
      </c>
      <c r="C1186" s="1955" t="s">
        <v>2409</v>
      </c>
      <c r="D1186" s="1956" t="s">
        <v>26</v>
      </c>
      <c r="E1186" s="1956">
        <v>0</v>
      </c>
      <c r="F1186" s="1956">
        <v>0</v>
      </c>
      <c r="G1186" s="1956">
        <v>0</v>
      </c>
      <c r="H1186" s="1956">
        <v>0</v>
      </c>
      <c r="I1186" s="2012">
        <v>1</v>
      </c>
      <c r="J1186" s="2012">
        <v>1</v>
      </c>
      <c r="L1186" s="1996">
        <v>150.82</v>
      </c>
      <c r="N1186" s="1996">
        <f t="shared" si="256"/>
        <v>67.91</v>
      </c>
      <c r="O1186" s="1996">
        <v>67.91</v>
      </c>
      <c r="P1186" s="2076">
        <f t="shared" si="257"/>
        <v>1</v>
      </c>
      <c r="Q1186" s="1996">
        <v>0</v>
      </c>
      <c r="R1186" s="2076">
        <f t="shared" si="258"/>
        <v>0</v>
      </c>
      <c r="S1186" s="2035">
        <f t="shared" si="259"/>
        <v>0</v>
      </c>
      <c r="U1186" s="1996">
        <f t="shared" si="260"/>
        <v>0</v>
      </c>
      <c r="V1186" s="1996">
        <f t="shared" si="261"/>
        <v>0</v>
      </c>
      <c r="W1186" s="1996">
        <f t="shared" si="262"/>
        <v>150.82</v>
      </c>
      <c r="X1186" s="2000">
        <v>150.82</v>
      </c>
      <c r="Y1186" s="2013">
        <v>617128</v>
      </c>
      <c r="Z1186" s="2002">
        <v>42793</v>
      </c>
      <c r="AA1186" s="2069" t="s">
        <v>104</v>
      </c>
      <c r="AB1186" s="2086"/>
      <c r="AC1186" s="1956"/>
      <c r="AE1186" s="1956"/>
      <c r="AF1186" s="1956"/>
      <c r="AG1186" s="1956"/>
      <c r="AH1186" s="1956"/>
      <c r="AI1186" s="1956"/>
      <c r="AJ1186" s="1956"/>
      <c r="AK1186" s="1956"/>
      <c r="AL1186" s="1956"/>
      <c r="AM1186" s="1956"/>
      <c r="AP1186" s="1956"/>
      <c r="AQ1186" s="1956"/>
      <c r="AR1186" s="1956"/>
      <c r="AS1186" s="1956"/>
      <c r="AT1186" s="1956"/>
      <c r="AU1186" s="1956"/>
      <c r="AV1186" s="1956"/>
      <c r="AW1186" s="1956"/>
      <c r="AZ1186" s="1956"/>
      <c r="BA1186" s="1956"/>
    </row>
    <row r="1187" spans="1:53" x14ac:dyDescent="0.2">
      <c r="A1187" s="2089">
        <v>2017064</v>
      </c>
      <c r="C1187" s="1955" t="s">
        <v>2410</v>
      </c>
      <c r="D1187" s="1956" t="s">
        <v>26</v>
      </c>
      <c r="E1187" s="1956">
        <v>0</v>
      </c>
      <c r="F1187" s="1956">
        <v>0</v>
      </c>
      <c r="G1187" s="1956">
        <v>0</v>
      </c>
      <c r="H1187" s="1956">
        <v>0</v>
      </c>
      <c r="I1187" s="2012">
        <v>1</v>
      </c>
      <c r="J1187" s="2012">
        <v>1</v>
      </c>
      <c r="L1187" s="1996">
        <v>67.36</v>
      </c>
      <c r="N1187" s="1996">
        <f t="shared" si="256"/>
        <v>26.18</v>
      </c>
      <c r="O1187" s="1996">
        <v>26.18</v>
      </c>
      <c r="P1187" s="2076">
        <f t="shared" si="257"/>
        <v>1</v>
      </c>
      <c r="Q1187" s="1996">
        <v>0</v>
      </c>
      <c r="R1187" s="2076">
        <f t="shared" si="258"/>
        <v>0</v>
      </c>
      <c r="S1187" s="2035">
        <f t="shared" si="259"/>
        <v>0</v>
      </c>
      <c r="U1187" s="1996">
        <f t="shared" si="260"/>
        <v>0</v>
      </c>
      <c r="V1187" s="1996">
        <f t="shared" si="261"/>
        <v>0</v>
      </c>
      <c r="W1187" s="1996">
        <f t="shared" si="262"/>
        <v>67.36</v>
      </c>
      <c r="X1187" s="2000">
        <v>67.36</v>
      </c>
      <c r="Y1187" s="2013">
        <v>617128</v>
      </c>
      <c r="Z1187" s="2002">
        <v>42793</v>
      </c>
      <c r="AA1187" s="2069" t="s">
        <v>104</v>
      </c>
      <c r="AB1187" s="2086"/>
      <c r="AC1187" s="1956"/>
      <c r="AE1187" s="1956"/>
      <c r="AF1187" s="1956"/>
      <c r="AG1187" s="1956"/>
      <c r="AH1187" s="1956"/>
      <c r="AI1187" s="1956"/>
      <c r="AJ1187" s="1956"/>
      <c r="AK1187" s="1956"/>
      <c r="AL1187" s="1956"/>
      <c r="AM1187" s="1956"/>
      <c r="AP1187" s="1956"/>
      <c r="AQ1187" s="1956"/>
      <c r="AR1187" s="1956"/>
      <c r="AS1187" s="1956"/>
      <c r="AT1187" s="1956"/>
      <c r="AU1187" s="1956"/>
      <c r="AV1187" s="1956"/>
      <c r="AW1187" s="1956"/>
      <c r="AZ1187" s="1956"/>
      <c r="BA1187" s="1956"/>
    </row>
    <row r="1188" spans="1:53" x14ac:dyDescent="0.2">
      <c r="A1188" s="2089">
        <v>2017065</v>
      </c>
      <c r="C1188" s="1955" t="s">
        <v>2413</v>
      </c>
      <c r="D1188" s="1956" t="s">
        <v>26</v>
      </c>
      <c r="E1188" s="1956">
        <v>5</v>
      </c>
      <c r="F1188" s="1956">
        <v>36</v>
      </c>
      <c r="G1188" s="1956">
        <v>21</v>
      </c>
      <c r="H1188" s="1956">
        <v>3</v>
      </c>
      <c r="I1188" s="2012">
        <v>1</v>
      </c>
      <c r="J1188" s="2012">
        <v>1</v>
      </c>
      <c r="L1188" s="1996">
        <v>10609.97</v>
      </c>
      <c r="N1188" s="1996">
        <f t="shared" si="256"/>
        <v>9018.91</v>
      </c>
      <c r="O1188" s="1996">
        <v>7035.02</v>
      </c>
      <c r="P1188" s="2076">
        <f t="shared" si="257"/>
        <v>0.78002995927445784</v>
      </c>
      <c r="Q1188" s="1996">
        <v>1983.89</v>
      </c>
      <c r="R1188" s="2076">
        <f t="shared" si="258"/>
        <v>0.21997004072554224</v>
      </c>
      <c r="S1188" s="2035">
        <f t="shared" si="259"/>
        <v>79.35560000000001</v>
      </c>
      <c r="U1188" s="1996">
        <f t="shared" si="260"/>
        <v>0</v>
      </c>
      <c r="V1188" s="1996">
        <f t="shared" si="261"/>
        <v>-464.20000000000073</v>
      </c>
      <c r="W1188" s="1996">
        <f t="shared" si="262"/>
        <v>11074.17</v>
      </c>
      <c r="X1188" s="2000">
        <v>11074.17</v>
      </c>
      <c r="Y1188" s="2013">
        <v>617073</v>
      </c>
      <c r="Z1188" s="2002">
        <v>42772</v>
      </c>
      <c r="AA1188" s="2069" t="s">
        <v>104</v>
      </c>
      <c r="AB1188" s="2086"/>
      <c r="AC1188" s="1956"/>
      <c r="AE1188" s="1956"/>
      <c r="AF1188" s="1956"/>
      <c r="AG1188" s="1956"/>
      <c r="AH1188" s="1956"/>
      <c r="AI1188" s="1956"/>
      <c r="AJ1188" s="1956"/>
      <c r="AK1188" s="1956"/>
      <c r="AL1188" s="1956"/>
      <c r="AM1188" s="1956"/>
      <c r="AP1188" s="1956"/>
      <c r="AQ1188" s="1956"/>
      <c r="AR1188" s="1956"/>
      <c r="AS1188" s="1956"/>
      <c r="AT1188" s="1956"/>
      <c r="AU1188" s="1956"/>
      <c r="AV1188" s="1956"/>
      <c r="AW1188" s="1956"/>
      <c r="AZ1188" s="1956"/>
      <c r="BA1188" s="1956"/>
    </row>
    <row r="1189" spans="1:53" x14ac:dyDescent="0.2">
      <c r="A1189" s="2089">
        <v>2017066</v>
      </c>
      <c r="C1189" s="1955" t="s">
        <v>2415</v>
      </c>
      <c r="D1189" s="1956" t="s">
        <v>26</v>
      </c>
      <c r="E1189" s="1956">
        <v>6</v>
      </c>
      <c r="F1189" s="1956">
        <v>54</v>
      </c>
      <c r="G1189" s="1956">
        <v>36</v>
      </c>
      <c r="H1189" s="1956">
        <v>12</v>
      </c>
      <c r="I1189" s="2012">
        <v>1</v>
      </c>
      <c r="J1189" s="2012">
        <v>1</v>
      </c>
      <c r="L1189" s="1996">
        <v>12761.5</v>
      </c>
      <c r="N1189" s="1996">
        <f t="shared" si="256"/>
        <v>11763.72</v>
      </c>
      <c r="O1189" s="1996">
        <v>9541.3799999999992</v>
      </c>
      <c r="P1189" s="2076">
        <f t="shared" si="257"/>
        <v>0.81108526894553756</v>
      </c>
      <c r="Q1189" s="1996">
        <v>2222.34</v>
      </c>
      <c r="R1189" s="2076">
        <f t="shared" si="258"/>
        <v>0.18891473105446238</v>
      </c>
      <c r="S1189" s="2035">
        <f t="shared" si="259"/>
        <v>88.893600000000006</v>
      </c>
      <c r="U1189" s="1996">
        <f t="shared" si="260"/>
        <v>0</v>
      </c>
      <c r="V1189" s="1996">
        <f t="shared" si="261"/>
        <v>0</v>
      </c>
      <c r="W1189" s="1996">
        <f t="shared" si="262"/>
        <v>12761.5</v>
      </c>
      <c r="X1189" s="2000">
        <v>12761.5</v>
      </c>
      <c r="Y1189" s="2013">
        <v>617074</v>
      </c>
      <c r="Z1189" s="2002">
        <v>42772</v>
      </c>
      <c r="AA1189" s="2069" t="s">
        <v>104</v>
      </c>
      <c r="AB1189" s="2086"/>
      <c r="AC1189" s="1956"/>
      <c r="AE1189" s="1956"/>
      <c r="AF1189" s="1956"/>
      <c r="AG1189" s="1956"/>
      <c r="AH1189" s="1956"/>
      <c r="AI1189" s="1956"/>
      <c r="AJ1189" s="1956"/>
      <c r="AK1189" s="1956"/>
      <c r="AL1189" s="1956"/>
      <c r="AM1189" s="1956"/>
      <c r="AP1189" s="1956"/>
      <c r="AQ1189" s="1956"/>
      <c r="AR1189" s="1956"/>
      <c r="AS1189" s="1956"/>
      <c r="AT1189" s="1956"/>
      <c r="AU1189" s="1956"/>
      <c r="AV1189" s="1956"/>
      <c r="AW1189" s="1956"/>
      <c r="AZ1189" s="1956"/>
      <c r="BA1189" s="1956"/>
    </row>
    <row r="1190" spans="1:53" x14ac:dyDescent="0.2">
      <c r="A1190" s="2089">
        <v>2017067</v>
      </c>
      <c r="C1190" s="1955" t="s">
        <v>2634</v>
      </c>
      <c r="D1190" s="1956" t="s">
        <v>26</v>
      </c>
      <c r="E1190" s="1956">
        <v>0</v>
      </c>
      <c r="F1190" s="1956">
        <v>0</v>
      </c>
      <c r="G1190" s="1956">
        <v>0</v>
      </c>
      <c r="H1190" s="1956">
        <v>0</v>
      </c>
      <c r="I1190" s="2012">
        <v>1</v>
      </c>
      <c r="J1190" s="2012">
        <v>1</v>
      </c>
      <c r="L1190" s="1996">
        <v>180.9</v>
      </c>
      <c r="N1190" s="1996">
        <f>O1190+Q1190</f>
        <v>82.95</v>
      </c>
      <c r="O1190" s="1996">
        <v>82.95</v>
      </c>
      <c r="P1190" s="2076">
        <f>IF(N1190&lt;=0,"",O1190/N1190)</f>
        <v>1</v>
      </c>
      <c r="Q1190" s="1996">
        <v>0</v>
      </c>
      <c r="R1190" s="2076">
        <f>IF(N1190&lt;=0,"",Q1190/N1190)</f>
        <v>0</v>
      </c>
      <c r="S1190" s="2035">
        <f t="shared" si="259"/>
        <v>0</v>
      </c>
      <c r="U1190" s="1996">
        <f t="shared" si="260"/>
        <v>0</v>
      </c>
      <c r="V1190" s="1996">
        <f t="shared" si="261"/>
        <v>0</v>
      </c>
      <c r="W1190" s="1996">
        <f t="shared" si="262"/>
        <v>180.9</v>
      </c>
      <c r="X1190" s="2000">
        <v>180.9</v>
      </c>
      <c r="Y1190" s="2013">
        <v>617128</v>
      </c>
      <c r="Z1190" s="2002">
        <v>42793</v>
      </c>
      <c r="AA1190" s="2069" t="s">
        <v>104</v>
      </c>
      <c r="AB1190" s="2086"/>
      <c r="AC1190" s="1956"/>
      <c r="AE1190" s="1956"/>
      <c r="AF1190" s="1956"/>
      <c r="AG1190" s="1956"/>
      <c r="AH1190" s="1956"/>
      <c r="AI1190" s="1956"/>
      <c r="AJ1190" s="1956"/>
      <c r="AK1190" s="1956"/>
      <c r="AL1190" s="1956"/>
      <c r="AM1190" s="1956"/>
      <c r="AP1190" s="1956"/>
      <c r="AQ1190" s="1956"/>
      <c r="AR1190" s="1956"/>
      <c r="AS1190" s="1956"/>
      <c r="AT1190" s="1956"/>
      <c r="AU1190" s="1956"/>
      <c r="AV1190" s="1956"/>
      <c r="AW1190" s="1956"/>
      <c r="AZ1190" s="1956"/>
      <c r="BA1190" s="1956"/>
    </row>
    <row r="1191" spans="1:53" x14ac:dyDescent="0.2">
      <c r="A1191" s="2089">
        <v>2017068</v>
      </c>
      <c r="C1191" s="1955" t="s">
        <v>2423</v>
      </c>
      <c r="D1191" s="1956" t="s">
        <v>26</v>
      </c>
      <c r="E1191" s="1956">
        <v>0</v>
      </c>
      <c r="F1191" s="1956">
        <v>0</v>
      </c>
      <c r="G1191" s="1956">
        <v>0</v>
      </c>
      <c r="H1191" s="1956">
        <v>0</v>
      </c>
      <c r="I1191" s="2012">
        <v>1</v>
      </c>
      <c r="J1191" s="2012">
        <v>1</v>
      </c>
      <c r="L1191" s="1996">
        <v>35.86</v>
      </c>
      <c r="N1191" s="1996">
        <f t="shared" si="256"/>
        <v>15.43</v>
      </c>
      <c r="O1191" s="1996">
        <v>15.43</v>
      </c>
      <c r="P1191" s="2076">
        <f t="shared" si="257"/>
        <v>1</v>
      </c>
      <c r="Q1191" s="1996">
        <v>0</v>
      </c>
      <c r="R1191" s="2076">
        <f t="shared" si="258"/>
        <v>0</v>
      </c>
      <c r="S1191" s="2035">
        <f t="shared" si="259"/>
        <v>0</v>
      </c>
      <c r="U1191" s="1996">
        <f t="shared" si="260"/>
        <v>0</v>
      </c>
      <c r="V1191" s="1996">
        <f t="shared" si="261"/>
        <v>0</v>
      </c>
      <c r="W1191" s="1996">
        <f t="shared" si="262"/>
        <v>35.86</v>
      </c>
      <c r="X1191" s="2000">
        <v>35.86</v>
      </c>
      <c r="Y1191" s="2013">
        <v>617061</v>
      </c>
      <c r="Z1191" s="2002">
        <v>42772</v>
      </c>
      <c r="AA1191" s="2069" t="s">
        <v>104</v>
      </c>
      <c r="AB1191" s="2086"/>
      <c r="AC1191" s="1956"/>
      <c r="AE1191" s="1956"/>
      <c r="AF1191" s="1956"/>
      <c r="AG1191" s="1956"/>
      <c r="AH1191" s="1956"/>
      <c r="AI1191" s="1956"/>
      <c r="AJ1191" s="1956"/>
      <c r="AK1191" s="1956"/>
      <c r="AL1191" s="1956"/>
      <c r="AM1191" s="1956"/>
      <c r="AP1191" s="1956"/>
      <c r="AQ1191" s="1956"/>
      <c r="AR1191" s="1956"/>
      <c r="AS1191" s="1956"/>
      <c r="AT1191" s="1956"/>
      <c r="AU1191" s="1956"/>
      <c r="AV1191" s="1956"/>
      <c r="AW1191" s="1956"/>
      <c r="AZ1191" s="1956"/>
      <c r="BA1191" s="1956"/>
    </row>
    <row r="1192" spans="1:53" x14ac:dyDescent="0.2">
      <c r="A1192" s="2089">
        <v>2017069</v>
      </c>
      <c r="C1192" s="1955" t="s">
        <v>2422</v>
      </c>
      <c r="D1192" s="1956" t="s">
        <v>26</v>
      </c>
      <c r="E1192" s="1956">
        <v>0</v>
      </c>
      <c r="F1192" s="1956">
        <v>0</v>
      </c>
      <c r="G1192" s="1956">
        <v>0</v>
      </c>
      <c r="H1192" s="1956">
        <v>0</v>
      </c>
      <c r="I1192" s="2012">
        <v>1</v>
      </c>
      <c r="J1192" s="2012">
        <v>1</v>
      </c>
      <c r="L1192" s="1996">
        <v>38</v>
      </c>
      <c r="N1192" s="1996">
        <f t="shared" si="256"/>
        <v>16.5</v>
      </c>
      <c r="O1192" s="1996">
        <v>16.5</v>
      </c>
      <c r="P1192" s="2076">
        <f t="shared" si="257"/>
        <v>1</v>
      </c>
      <c r="Q1192" s="1996">
        <v>0</v>
      </c>
      <c r="R1192" s="2076">
        <f t="shared" si="258"/>
        <v>0</v>
      </c>
      <c r="S1192" s="2035">
        <f t="shared" si="259"/>
        <v>0</v>
      </c>
      <c r="U1192" s="1996">
        <f t="shared" si="260"/>
        <v>0</v>
      </c>
      <c r="V1192" s="1996">
        <f t="shared" si="261"/>
        <v>0</v>
      </c>
      <c r="W1192" s="1996">
        <f t="shared" si="262"/>
        <v>38</v>
      </c>
      <c r="X1192" s="2000">
        <v>38</v>
      </c>
      <c r="Y1192" s="2013">
        <v>617061</v>
      </c>
      <c r="Z1192" s="2002">
        <v>42772</v>
      </c>
      <c r="AA1192" s="2069" t="s">
        <v>104</v>
      </c>
      <c r="AB1192" s="2086"/>
      <c r="AC1192" s="1956"/>
      <c r="AE1192" s="1956"/>
      <c r="AF1192" s="1956"/>
      <c r="AG1192" s="1956"/>
      <c r="AH1192" s="1956"/>
      <c r="AI1192" s="1956"/>
      <c r="AJ1192" s="1956"/>
      <c r="AK1192" s="1956"/>
      <c r="AL1192" s="1956"/>
      <c r="AM1192" s="1956"/>
      <c r="AP1192" s="1956"/>
      <c r="AQ1192" s="1956"/>
      <c r="AR1192" s="1956"/>
      <c r="AS1192" s="1956"/>
      <c r="AT1192" s="1956"/>
      <c r="AU1192" s="1956"/>
      <c r="AV1192" s="1956"/>
      <c r="AW1192" s="1956"/>
      <c r="AZ1192" s="1956"/>
      <c r="BA1192" s="1956"/>
    </row>
    <row r="1193" spans="1:53" x14ac:dyDescent="0.2">
      <c r="A1193" s="2089">
        <v>2017070</v>
      </c>
      <c r="C1193" s="1955" t="s">
        <v>2424</v>
      </c>
      <c r="D1193" s="1956" t="s">
        <v>26</v>
      </c>
      <c r="E1193" s="1956">
        <v>0</v>
      </c>
      <c r="F1193" s="1956">
        <v>0</v>
      </c>
      <c r="G1193" s="1956">
        <v>0</v>
      </c>
      <c r="H1193" s="1956">
        <v>0</v>
      </c>
      <c r="I1193" s="2012">
        <v>1</v>
      </c>
      <c r="J1193" s="2012">
        <v>1</v>
      </c>
      <c r="L1193" s="1996">
        <v>42.56</v>
      </c>
      <c r="N1193" s="1996">
        <f t="shared" si="256"/>
        <v>18.78</v>
      </c>
      <c r="O1193" s="1996">
        <v>18.78</v>
      </c>
      <c r="P1193" s="2076">
        <f t="shared" si="257"/>
        <v>1</v>
      </c>
      <c r="Q1193" s="1996">
        <v>0</v>
      </c>
      <c r="R1193" s="2076">
        <f t="shared" si="258"/>
        <v>0</v>
      </c>
      <c r="S1193" s="2035">
        <f t="shared" si="259"/>
        <v>0</v>
      </c>
      <c r="U1193" s="1996">
        <f t="shared" si="260"/>
        <v>0</v>
      </c>
      <c r="V1193" s="1996">
        <f t="shared" si="261"/>
        <v>0</v>
      </c>
      <c r="W1193" s="1996">
        <f t="shared" si="262"/>
        <v>42.56</v>
      </c>
      <c r="X1193" s="2000">
        <v>42.56</v>
      </c>
      <c r="Y1193" s="2013">
        <v>617061</v>
      </c>
      <c r="Z1193" s="2002">
        <v>42772</v>
      </c>
      <c r="AA1193" s="2069" t="s">
        <v>104</v>
      </c>
      <c r="AB1193" s="2086"/>
      <c r="AC1193" s="1956"/>
      <c r="AE1193" s="1956"/>
      <c r="AF1193" s="1956"/>
      <c r="AG1193" s="1956"/>
      <c r="AH1193" s="1956"/>
      <c r="AI1193" s="1956"/>
      <c r="AJ1193" s="1956"/>
      <c r="AK1193" s="1956"/>
      <c r="AL1193" s="1956"/>
      <c r="AM1193" s="1956"/>
      <c r="AP1193" s="1956"/>
      <c r="AQ1193" s="1956"/>
      <c r="AR1193" s="1956"/>
      <c r="AS1193" s="1956"/>
      <c r="AT1193" s="1956"/>
      <c r="AU1193" s="1956"/>
      <c r="AV1193" s="1956"/>
      <c r="AW1193" s="1956"/>
      <c r="AZ1193" s="1956"/>
      <c r="BA1193" s="1956"/>
    </row>
    <row r="1194" spans="1:53" x14ac:dyDescent="0.2">
      <c r="A1194" s="2089">
        <v>2017071</v>
      </c>
      <c r="C1194" s="2188" t="s">
        <v>2425</v>
      </c>
      <c r="D1194" s="1956" t="s">
        <v>26</v>
      </c>
      <c r="E1194" s="1956">
        <v>4</v>
      </c>
      <c r="F1194" s="1956">
        <v>36</v>
      </c>
      <c r="G1194" s="1956">
        <v>24</v>
      </c>
      <c r="H1194" s="1956">
        <v>8</v>
      </c>
      <c r="I1194" s="2012">
        <v>1</v>
      </c>
      <c r="J1194" s="2012">
        <v>1</v>
      </c>
      <c r="L1194" s="1996">
        <v>8507.67</v>
      </c>
      <c r="N1194" s="1996">
        <f t="shared" si="256"/>
        <v>6360.92</v>
      </c>
      <c r="O1194" s="1996">
        <v>4879.3599999999997</v>
      </c>
      <c r="P1194" s="2076">
        <f t="shared" si="257"/>
        <v>0.76708400671600963</v>
      </c>
      <c r="Q1194" s="1996">
        <v>1481.56</v>
      </c>
      <c r="R1194" s="2076">
        <f t="shared" si="258"/>
        <v>0.23291599328399035</v>
      </c>
      <c r="S1194" s="2035">
        <f t="shared" si="259"/>
        <v>59.2624</v>
      </c>
      <c r="U1194" s="1996">
        <f t="shared" si="260"/>
        <v>0</v>
      </c>
      <c r="V1194" s="1996">
        <f t="shared" si="261"/>
        <v>0</v>
      </c>
      <c r="W1194" s="1996">
        <f t="shared" si="262"/>
        <v>8507.67</v>
      </c>
      <c r="X1194" s="2000">
        <v>8507.67</v>
      </c>
      <c r="Y1194" s="2013">
        <v>617075</v>
      </c>
      <c r="Z1194" s="2002">
        <v>42772</v>
      </c>
      <c r="AA1194" s="2069" t="s">
        <v>104</v>
      </c>
      <c r="AB1194" s="2086"/>
      <c r="AC1194" s="1956"/>
      <c r="AE1194" s="1956"/>
      <c r="AF1194" s="1956"/>
      <c r="AG1194" s="1956"/>
      <c r="AH1194" s="1956"/>
      <c r="AI1194" s="1956"/>
      <c r="AJ1194" s="1956"/>
      <c r="AK1194" s="1956"/>
      <c r="AL1194" s="1956"/>
      <c r="AM1194" s="1956"/>
      <c r="AP1194" s="1956"/>
      <c r="AQ1194" s="1956"/>
      <c r="AR1194" s="1956"/>
      <c r="AS1194" s="1956"/>
      <c r="AT1194" s="1956"/>
      <c r="AU1194" s="1956"/>
      <c r="AV1194" s="1956"/>
      <c r="AW1194" s="1956"/>
      <c r="AZ1194" s="1956"/>
      <c r="BA1194" s="1956"/>
    </row>
    <row r="1195" spans="1:53" x14ac:dyDescent="0.2">
      <c r="A1195" s="2089">
        <v>2017072</v>
      </c>
      <c r="C1195" s="2188" t="s">
        <v>2427</v>
      </c>
      <c r="D1195" s="1956" t="s">
        <v>26</v>
      </c>
      <c r="E1195" s="1956">
        <v>10</v>
      </c>
      <c r="F1195" s="1956">
        <v>50</v>
      </c>
      <c r="G1195" s="1956">
        <v>20</v>
      </c>
      <c r="H1195" s="1956">
        <v>40</v>
      </c>
      <c r="I1195" s="2012">
        <v>1</v>
      </c>
      <c r="J1195" s="2012">
        <v>1</v>
      </c>
      <c r="L1195" s="1996">
        <v>18598.97</v>
      </c>
      <c r="N1195" s="1996">
        <f t="shared" ref="N1195:N1225" si="263">O1195+Q1195</f>
        <v>13256.1</v>
      </c>
      <c r="O1195" s="1996">
        <v>10325.1</v>
      </c>
      <c r="P1195" s="2076">
        <f t="shared" si="257"/>
        <v>0.77889424491366244</v>
      </c>
      <c r="Q1195" s="1996">
        <v>2931</v>
      </c>
      <c r="R1195" s="2076">
        <f t="shared" si="258"/>
        <v>0.22110575508633759</v>
      </c>
      <c r="S1195" s="2035">
        <f t="shared" si="259"/>
        <v>117.24</v>
      </c>
      <c r="U1195" s="1996">
        <f t="shared" si="260"/>
        <v>0</v>
      </c>
      <c r="V1195" s="1996">
        <f t="shared" si="261"/>
        <v>0</v>
      </c>
      <c r="W1195" s="1996">
        <f t="shared" si="262"/>
        <v>18598.97</v>
      </c>
      <c r="X1195" s="2000">
        <v>18598.97</v>
      </c>
      <c r="Y1195" s="2013">
        <v>617076</v>
      </c>
      <c r="Z1195" s="2002">
        <v>42772</v>
      </c>
      <c r="AA1195" s="2069" t="s">
        <v>104</v>
      </c>
      <c r="AB1195" s="2086"/>
      <c r="AC1195" s="1956"/>
      <c r="AE1195" s="1956"/>
      <c r="AF1195" s="1956"/>
      <c r="AG1195" s="1956"/>
      <c r="AH1195" s="1956"/>
      <c r="AI1195" s="1956"/>
      <c r="AJ1195" s="1956"/>
      <c r="AK1195" s="1956"/>
      <c r="AL1195" s="1956"/>
      <c r="AM1195" s="1956"/>
      <c r="AP1195" s="1956"/>
      <c r="AQ1195" s="1956"/>
      <c r="AR1195" s="1956"/>
      <c r="AS1195" s="1956"/>
      <c r="AT1195" s="1956"/>
      <c r="AU1195" s="1956"/>
      <c r="AV1195" s="1956"/>
      <c r="AW1195" s="1956"/>
      <c r="AZ1195" s="1956"/>
      <c r="BA1195" s="1956"/>
    </row>
    <row r="1196" spans="1:53" x14ac:dyDescent="0.2">
      <c r="A1196" s="2089">
        <v>2017073</v>
      </c>
      <c r="C1196" s="2188" t="s">
        <v>2428</v>
      </c>
      <c r="D1196" s="1956" t="s">
        <v>26</v>
      </c>
      <c r="E1196" s="1956">
        <v>0</v>
      </c>
      <c r="F1196" s="1956">
        <v>0</v>
      </c>
      <c r="G1196" s="1956">
        <v>0</v>
      </c>
      <c r="H1196" s="1956">
        <v>0</v>
      </c>
      <c r="I1196" s="2012">
        <v>1</v>
      </c>
      <c r="J1196" s="2012">
        <v>1</v>
      </c>
      <c r="L1196" s="1996">
        <v>375.12</v>
      </c>
      <c r="N1196" s="1996">
        <f t="shared" si="263"/>
        <v>187.56</v>
      </c>
      <c r="O1196" s="1996">
        <v>162.56</v>
      </c>
      <c r="P1196" s="2076">
        <f t="shared" si="257"/>
        <v>0.86670931968436771</v>
      </c>
      <c r="Q1196" s="1996">
        <v>25</v>
      </c>
      <c r="R1196" s="2076">
        <f t="shared" si="258"/>
        <v>0.13329068031563232</v>
      </c>
      <c r="S1196" s="2035">
        <f t="shared" si="259"/>
        <v>1</v>
      </c>
      <c r="U1196" s="1996">
        <f t="shared" si="260"/>
        <v>0</v>
      </c>
      <c r="V1196" s="1996">
        <f t="shared" si="261"/>
        <v>0</v>
      </c>
      <c r="W1196" s="1996">
        <f t="shared" si="262"/>
        <v>375.12</v>
      </c>
      <c r="X1196" s="2000">
        <v>375.12</v>
      </c>
      <c r="Y1196" s="2013">
        <v>617099</v>
      </c>
      <c r="Z1196" s="2002">
        <v>42779</v>
      </c>
      <c r="AA1196" s="2069" t="s">
        <v>104</v>
      </c>
      <c r="AB1196" s="2086"/>
      <c r="AC1196" s="1956"/>
      <c r="AE1196" s="1956"/>
      <c r="AF1196" s="1956"/>
      <c r="AG1196" s="1956"/>
      <c r="AH1196" s="1956"/>
      <c r="AI1196" s="1956"/>
      <c r="AJ1196" s="1956"/>
      <c r="AK1196" s="1956"/>
      <c r="AL1196" s="1956"/>
      <c r="AM1196" s="1956"/>
      <c r="AP1196" s="1956"/>
      <c r="AQ1196" s="1956"/>
      <c r="AR1196" s="1956"/>
      <c r="AS1196" s="1956"/>
      <c r="AT1196" s="1956"/>
      <c r="AU1196" s="1956"/>
      <c r="AV1196" s="1956"/>
      <c r="AW1196" s="1956"/>
      <c r="AZ1196" s="1956"/>
      <c r="BA1196" s="1956"/>
    </row>
    <row r="1197" spans="1:53" x14ac:dyDescent="0.2">
      <c r="A1197" s="2089">
        <v>2017075</v>
      </c>
      <c r="C1197" s="2188" t="s">
        <v>2429</v>
      </c>
      <c r="D1197" s="1956" t="s">
        <v>26</v>
      </c>
      <c r="E1197" s="1956">
        <v>0</v>
      </c>
      <c r="F1197" s="1956">
        <v>0</v>
      </c>
      <c r="G1197" s="1956">
        <v>0</v>
      </c>
      <c r="H1197" s="1956">
        <v>0</v>
      </c>
      <c r="I1197" s="2012">
        <v>1</v>
      </c>
      <c r="J1197" s="2012">
        <v>1</v>
      </c>
      <c r="L1197" s="1996">
        <v>69.95</v>
      </c>
      <c r="N1197" s="1996">
        <f t="shared" si="263"/>
        <v>31.7</v>
      </c>
      <c r="O1197" s="1996">
        <v>31.7</v>
      </c>
      <c r="P1197" s="2076">
        <f t="shared" si="257"/>
        <v>1</v>
      </c>
      <c r="Q1197" s="1996">
        <v>0</v>
      </c>
      <c r="R1197" s="2076">
        <f t="shared" si="258"/>
        <v>0</v>
      </c>
      <c r="S1197" s="2035">
        <f t="shared" si="259"/>
        <v>0</v>
      </c>
      <c r="U1197" s="1996">
        <f t="shared" si="260"/>
        <v>0</v>
      </c>
      <c r="V1197" s="1996">
        <f t="shared" si="261"/>
        <v>0</v>
      </c>
      <c r="W1197" s="1996">
        <f t="shared" si="262"/>
        <v>69.95</v>
      </c>
      <c r="X1197" s="2000">
        <v>69.95</v>
      </c>
      <c r="Y1197" s="2013">
        <v>617099</v>
      </c>
      <c r="Z1197" s="2002">
        <v>42779</v>
      </c>
      <c r="AA1197" s="2069" t="s">
        <v>104</v>
      </c>
      <c r="AB1197" s="2187"/>
      <c r="AG1197" s="1956"/>
      <c r="AH1197" s="1956"/>
      <c r="AI1197" s="1956"/>
      <c r="AJ1197" s="1956"/>
      <c r="AK1197" s="1956"/>
      <c r="AL1197" s="1956"/>
      <c r="AM1197" s="1956"/>
      <c r="AP1197" s="1956"/>
      <c r="AQ1197" s="1956"/>
      <c r="AR1197" s="1956"/>
      <c r="AS1197" s="1956"/>
      <c r="AT1197" s="1956"/>
      <c r="AU1197" s="1956"/>
      <c r="AV1197" s="1956"/>
      <c r="AW1197" s="1956"/>
      <c r="AZ1197" s="1956"/>
      <c r="BA1197" s="1956"/>
    </row>
    <row r="1198" spans="1:53" x14ac:dyDescent="0.2">
      <c r="A1198" s="2089">
        <v>2017076</v>
      </c>
      <c r="C1198" s="2188" t="s">
        <v>2402</v>
      </c>
      <c r="D1198" s="1956" t="s">
        <v>318</v>
      </c>
      <c r="E1198" s="1956">
        <v>1</v>
      </c>
      <c r="F1198" s="1956">
        <v>11</v>
      </c>
      <c r="G1198" s="1956">
        <v>5</v>
      </c>
      <c r="H1198" s="1956">
        <v>7</v>
      </c>
      <c r="I1198" s="2012">
        <v>1</v>
      </c>
      <c r="J1198" s="2012">
        <v>1</v>
      </c>
      <c r="L1198" s="1996">
        <v>6540</v>
      </c>
      <c r="N1198" s="1996">
        <f t="shared" si="263"/>
        <v>4301.43</v>
      </c>
      <c r="O1198" s="1996">
        <v>3375.21</v>
      </c>
      <c r="P1198" s="2076">
        <f t="shared" ref="P1198:P1229" si="264">IF(N1198&lt;=0,"",O1198/N1198)</f>
        <v>0.78467160920903045</v>
      </c>
      <c r="Q1198" s="1996">
        <v>926.22</v>
      </c>
      <c r="R1198" s="2076">
        <f t="shared" ref="R1198:R1229" si="265">IF(N1198&lt;=0,"",Q1198/N1198)</f>
        <v>0.21532839079096949</v>
      </c>
      <c r="S1198" s="2035">
        <f t="shared" ref="S1198:S1229" si="266">Q1198/$S$1</f>
        <v>37.0488</v>
      </c>
      <c r="U1198" s="1996">
        <f t="shared" ref="U1198:U1229" si="267">((1-I1198)*O1198)+((1-J1198)*Q1198)</f>
        <v>0</v>
      </c>
      <c r="V1198" s="1996">
        <f t="shared" ref="V1198:V1229" si="268">L1198-W1198</f>
        <v>0</v>
      </c>
      <c r="W1198" s="1996">
        <f t="shared" ref="W1198:W1229" si="269">X1198+AC1198+AH1198+AM1198+AO1198+AR1198</f>
        <v>6540</v>
      </c>
      <c r="X1198" s="2000">
        <v>6540</v>
      </c>
      <c r="Y1198" s="2013">
        <v>617207</v>
      </c>
      <c r="Z1198" s="2002">
        <v>42823</v>
      </c>
      <c r="AA1198" s="2069" t="s">
        <v>104</v>
      </c>
      <c r="AB1198" s="2187"/>
      <c r="AG1198" s="1956"/>
      <c r="AH1198" s="1956"/>
      <c r="AI1198" s="1956"/>
      <c r="AJ1198" s="1956"/>
      <c r="AK1198" s="1956"/>
      <c r="AL1198" s="1956"/>
      <c r="AM1198" s="1956"/>
      <c r="AP1198" s="1956"/>
      <c r="AQ1198" s="1956"/>
      <c r="AR1198" s="1956"/>
      <c r="AS1198" s="1956"/>
      <c r="AT1198" s="1956"/>
      <c r="AU1198" s="1956"/>
      <c r="AV1198" s="1956"/>
      <c r="AW1198" s="1956"/>
      <c r="AZ1198" s="1956"/>
      <c r="BA1198" s="1956"/>
    </row>
    <row r="1199" spans="1:53" x14ac:dyDescent="0.2">
      <c r="A1199" s="2119">
        <v>2017077</v>
      </c>
      <c r="C1199" s="2188" t="s">
        <v>2430</v>
      </c>
      <c r="D1199" s="1956" t="s">
        <v>318</v>
      </c>
      <c r="E1199" s="1956">
        <v>1</v>
      </c>
      <c r="F1199" s="1956">
        <v>2</v>
      </c>
      <c r="G1199" s="1956">
        <v>1</v>
      </c>
      <c r="H1199" s="1956">
        <v>2</v>
      </c>
      <c r="I1199" s="2012">
        <v>1</v>
      </c>
      <c r="J1199" s="2012">
        <v>1</v>
      </c>
      <c r="L1199" s="1996">
        <v>1017.31</v>
      </c>
      <c r="N1199" s="1996">
        <f t="shared" si="263"/>
        <v>669.22</v>
      </c>
      <c r="O1199" s="1996">
        <v>487.34</v>
      </c>
      <c r="P1199" s="2076">
        <f t="shared" si="264"/>
        <v>0.72822091389976384</v>
      </c>
      <c r="Q1199" s="1996">
        <v>181.88</v>
      </c>
      <c r="R1199" s="2076">
        <f t="shared" si="265"/>
        <v>0.2717790861002361</v>
      </c>
      <c r="S1199" s="2035">
        <f t="shared" si="266"/>
        <v>7.2751999999999999</v>
      </c>
      <c r="U1199" s="1996">
        <f t="shared" si="267"/>
        <v>0</v>
      </c>
      <c r="V1199" s="1996">
        <f t="shared" si="268"/>
        <v>0</v>
      </c>
      <c r="W1199" s="1996">
        <f t="shared" si="269"/>
        <v>1017.31</v>
      </c>
      <c r="X1199" s="2000">
        <v>1017.31</v>
      </c>
      <c r="Y1199" s="2013">
        <v>617139</v>
      </c>
      <c r="Z1199" s="2002">
        <v>42793</v>
      </c>
      <c r="AA1199" s="2069" t="s">
        <v>104</v>
      </c>
      <c r="AB1199" s="2187"/>
      <c r="AG1199" s="1956"/>
      <c r="AH1199" s="1956"/>
      <c r="AI1199" s="1956"/>
      <c r="AJ1199" s="1956"/>
      <c r="AK1199" s="1956"/>
      <c r="AL1199" s="1956"/>
      <c r="AM1199" s="1956"/>
      <c r="AP1199" s="1956"/>
      <c r="AQ1199" s="1956"/>
      <c r="AR1199" s="1956"/>
      <c r="AS1199" s="1956"/>
      <c r="AT1199" s="1956"/>
      <c r="AU1199" s="1956"/>
      <c r="AV1199" s="1956"/>
      <c r="AW1199" s="1956"/>
      <c r="AZ1199" s="1956"/>
      <c r="BA1199" s="1956"/>
    </row>
    <row r="1200" spans="1:53" x14ac:dyDescent="0.2">
      <c r="A1200" s="2089">
        <v>2017078</v>
      </c>
      <c r="C1200" s="2188" t="s">
        <v>2431</v>
      </c>
      <c r="D1200" s="1956" t="s">
        <v>318</v>
      </c>
      <c r="E1200" s="1956">
        <v>1</v>
      </c>
      <c r="F1200" s="1956">
        <v>1</v>
      </c>
      <c r="G1200" s="1956">
        <v>0</v>
      </c>
      <c r="H1200" s="1956">
        <v>1</v>
      </c>
      <c r="I1200" s="2012">
        <v>1</v>
      </c>
      <c r="J1200" s="2012">
        <v>1</v>
      </c>
      <c r="L1200" s="1996">
        <v>917.13</v>
      </c>
      <c r="N1200" s="1996">
        <f t="shared" si="263"/>
        <v>700</v>
      </c>
      <c r="O1200" s="1996">
        <v>608.21</v>
      </c>
      <c r="P1200" s="2076">
        <f t="shared" si="264"/>
        <v>0.86887142857142863</v>
      </c>
      <c r="Q1200" s="1996">
        <v>91.79</v>
      </c>
      <c r="R1200" s="2076">
        <f t="shared" si="265"/>
        <v>0.13112857142857143</v>
      </c>
      <c r="S1200" s="2035">
        <f t="shared" si="266"/>
        <v>3.6716000000000002</v>
      </c>
      <c r="U1200" s="1996">
        <f t="shared" si="267"/>
        <v>0</v>
      </c>
      <c r="V1200" s="1996">
        <f t="shared" si="268"/>
        <v>0</v>
      </c>
      <c r="W1200" s="1996">
        <f t="shared" si="269"/>
        <v>917.13</v>
      </c>
      <c r="X1200" s="2000">
        <v>917.13</v>
      </c>
      <c r="Y1200" s="2013">
        <v>617208</v>
      </c>
      <c r="Z1200" s="2002">
        <v>42823</v>
      </c>
      <c r="AA1200" s="2069" t="s">
        <v>104</v>
      </c>
      <c r="AB1200" s="2187"/>
      <c r="AG1200" s="1956"/>
      <c r="AH1200" s="1956"/>
      <c r="AI1200" s="1956"/>
      <c r="AJ1200" s="1956"/>
      <c r="AK1200" s="1956"/>
      <c r="AL1200" s="1956"/>
      <c r="AM1200" s="1956"/>
      <c r="AP1200" s="1956"/>
      <c r="AQ1200" s="1956"/>
      <c r="AR1200" s="1956"/>
      <c r="AS1200" s="1956"/>
      <c r="AT1200" s="1956"/>
      <c r="AU1200" s="1956"/>
      <c r="AV1200" s="1956"/>
      <c r="AW1200" s="1956"/>
      <c r="AZ1200" s="1956"/>
      <c r="BA1200" s="1956"/>
    </row>
    <row r="1201" spans="1:53" x14ac:dyDescent="0.2">
      <c r="A1201" s="2089">
        <v>2017079</v>
      </c>
      <c r="C1201" s="1955" t="s">
        <v>2432</v>
      </c>
      <c r="D1201" s="1956" t="s">
        <v>318</v>
      </c>
      <c r="E1201" s="1956">
        <v>1</v>
      </c>
      <c r="F1201" s="1956">
        <v>10</v>
      </c>
      <c r="G1201" s="1956">
        <v>9</v>
      </c>
      <c r="H1201" s="1956">
        <v>3</v>
      </c>
      <c r="I1201" s="2012">
        <v>1</v>
      </c>
      <c r="J1201" s="2012">
        <v>1</v>
      </c>
      <c r="L1201" s="1996">
        <v>3470.92</v>
      </c>
      <c r="N1201" s="1996">
        <f t="shared" si="263"/>
        <v>2292.13</v>
      </c>
      <c r="O1201" s="1996">
        <v>1682.41</v>
      </c>
      <c r="P1201" s="2076">
        <f t="shared" si="264"/>
        <v>0.7339941451837374</v>
      </c>
      <c r="Q1201" s="1996">
        <v>609.72</v>
      </c>
      <c r="R1201" s="2076">
        <f t="shared" si="265"/>
        <v>0.2660058548162626</v>
      </c>
      <c r="S1201" s="2035">
        <f t="shared" si="266"/>
        <v>24.3888</v>
      </c>
      <c r="U1201" s="1996">
        <f t="shared" si="267"/>
        <v>0</v>
      </c>
      <c r="V1201" s="1996">
        <f t="shared" si="268"/>
        <v>0</v>
      </c>
      <c r="W1201" s="1996">
        <f t="shared" si="269"/>
        <v>3470.92</v>
      </c>
      <c r="X1201" s="2000">
        <v>3470.92</v>
      </c>
      <c r="Y1201" s="2013">
        <v>617169</v>
      </c>
      <c r="Z1201" s="2002">
        <v>42811</v>
      </c>
      <c r="AA1201" s="2069" t="s">
        <v>104</v>
      </c>
      <c r="AB1201" s="2187"/>
      <c r="AG1201" s="1956"/>
      <c r="AH1201" s="1956"/>
      <c r="AI1201" s="1956"/>
      <c r="AJ1201" s="1956"/>
      <c r="AK1201" s="1956"/>
      <c r="AL1201" s="1956"/>
      <c r="AM1201" s="1956"/>
      <c r="AP1201" s="1956"/>
      <c r="AQ1201" s="1956"/>
      <c r="AR1201" s="1956"/>
      <c r="AS1201" s="1956"/>
      <c r="AT1201" s="1956"/>
      <c r="AU1201" s="1956"/>
      <c r="AV1201" s="1956"/>
      <c r="AW1201" s="1956"/>
      <c r="AZ1201" s="1956"/>
      <c r="BA1201" s="1956"/>
    </row>
    <row r="1202" spans="1:53" x14ac:dyDescent="0.2">
      <c r="A1202" s="2089">
        <v>2017080</v>
      </c>
      <c r="C1202" s="1955" t="s">
        <v>2771</v>
      </c>
      <c r="D1202" s="1956" t="s">
        <v>26</v>
      </c>
      <c r="E1202" s="1956">
        <v>0</v>
      </c>
      <c r="F1202" s="1956">
        <v>0</v>
      </c>
      <c r="G1202" s="1956">
        <v>0</v>
      </c>
      <c r="H1202" s="1956">
        <v>0</v>
      </c>
      <c r="I1202" s="2012">
        <v>1</v>
      </c>
      <c r="J1202" s="2012">
        <v>1</v>
      </c>
      <c r="L1202" s="1996">
        <v>1945</v>
      </c>
      <c r="N1202" s="1996">
        <f t="shared" si="263"/>
        <v>1245.8900000000001</v>
      </c>
      <c r="O1202" s="1996">
        <v>1245.8900000000001</v>
      </c>
      <c r="P1202" s="2076">
        <f t="shared" si="264"/>
        <v>1</v>
      </c>
      <c r="Q1202" s="1996">
        <v>0</v>
      </c>
      <c r="R1202" s="2076">
        <f t="shared" si="265"/>
        <v>0</v>
      </c>
      <c r="S1202" s="2035">
        <f t="shared" si="266"/>
        <v>0</v>
      </c>
      <c r="U1202" s="1996">
        <f t="shared" si="267"/>
        <v>0</v>
      </c>
      <c r="V1202" s="1996">
        <f t="shared" si="268"/>
        <v>0</v>
      </c>
      <c r="W1202" s="1996">
        <f t="shared" si="269"/>
        <v>1945</v>
      </c>
      <c r="X1202" s="2000">
        <v>1945</v>
      </c>
      <c r="Y1202" s="2013">
        <v>617237</v>
      </c>
      <c r="Z1202" s="2002">
        <v>42828</v>
      </c>
      <c r="AA1202" s="2069" t="s">
        <v>104</v>
      </c>
      <c r="AB1202" s="2187"/>
      <c r="AG1202" s="1956"/>
      <c r="AH1202" s="1956"/>
      <c r="AI1202" s="1956"/>
      <c r="AJ1202" s="1956"/>
      <c r="AK1202" s="1956"/>
      <c r="AL1202" s="1956"/>
      <c r="AM1202" s="1956"/>
      <c r="AP1202" s="1956"/>
      <c r="AQ1202" s="1956"/>
      <c r="AR1202" s="1956"/>
      <c r="AS1202" s="1956"/>
      <c r="AT1202" s="1956"/>
      <c r="AU1202" s="1956"/>
      <c r="AV1202" s="1956"/>
      <c r="AW1202" s="1956"/>
      <c r="AZ1202" s="1956"/>
      <c r="BA1202" s="1956"/>
    </row>
    <row r="1203" spans="1:53" x14ac:dyDescent="0.2">
      <c r="A1203" s="2089">
        <v>2017081</v>
      </c>
      <c r="C1203" s="1955" t="s">
        <v>2434</v>
      </c>
      <c r="D1203" s="1956" t="s">
        <v>26</v>
      </c>
      <c r="E1203" s="1956">
        <v>0</v>
      </c>
      <c r="F1203" s="1956">
        <v>1</v>
      </c>
      <c r="G1203" s="1956">
        <v>1</v>
      </c>
      <c r="H1203" s="1956">
        <v>0</v>
      </c>
      <c r="I1203" s="2012">
        <v>1</v>
      </c>
      <c r="J1203" s="2012">
        <v>1</v>
      </c>
      <c r="L1203" s="1996">
        <v>188</v>
      </c>
      <c r="N1203" s="1996">
        <f t="shared" si="263"/>
        <v>125.12</v>
      </c>
      <c r="O1203" s="1996">
        <v>89.19</v>
      </c>
      <c r="P1203" s="2076">
        <f t="shared" si="264"/>
        <v>0.71283567774936052</v>
      </c>
      <c r="Q1203" s="1996">
        <v>35.93</v>
      </c>
      <c r="R1203" s="2076">
        <f t="shared" si="265"/>
        <v>0.28716432225063937</v>
      </c>
      <c r="S1203" s="2035">
        <f t="shared" si="266"/>
        <v>1.4372</v>
      </c>
      <c r="U1203" s="1996">
        <f t="shared" si="267"/>
        <v>0</v>
      </c>
      <c r="V1203" s="1996">
        <f t="shared" si="268"/>
        <v>0</v>
      </c>
      <c r="W1203" s="1996">
        <f t="shared" si="269"/>
        <v>188</v>
      </c>
      <c r="X1203" s="2000">
        <v>188</v>
      </c>
      <c r="Y1203" s="2013">
        <v>617099</v>
      </c>
      <c r="Z1203" s="2002">
        <v>42779</v>
      </c>
      <c r="AA1203" s="2069" t="s">
        <v>104</v>
      </c>
      <c r="AB1203" s="2187"/>
      <c r="AG1203" s="1956"/>
      <c r="AH1203" s="1956"/>
      <c r="AI1203" s="1956"/>
      <c r="AJ1203" s="1956"/>
      <c r="AK1203" s="1956"/>
      <c r="AL1203" s="1956"/>
      <c r="AM1203" s="1956"/>
      <c r="AP1203" s="1956"/>
      <c r="AQ1203" s="1956"/>
      <c r="AR1203" s="1956"/>
      <c r="AS1203" s="1956"/>
      <c r="AT1203" s="1956"/>
      <c r="AU1203" s="1956"/>
      <c r="AV1203" s="1956"/>
      <c r="AW1203" s="1956"/>
      <c r="AZ1203" s="1956"/>
      <c r="BA1203" s="1956"/>
    </row>
    <row r="1204" spans="1:53" x14ac:dyDescent="0.2">
      <c r="A1204" s="2089">
        <v>2017082</v>
      </c>
      <c r="C1204" s="1955">
        <v>633017</v>
      </c>
      <c r="D1204" s="1956" t="s">
        <v>26</v>
      </c>
      <c r="E1204" s="1956">
        <v>1</v>
      </c>
      <c r="F1204" s="1956">
        <v>7</v>
      </c>
      <c r="G1204" s="1956">
        <v>4</v>
      </c>
      <c r="H1204" s="1956">
        <v>3</v>
      </c>
      <c r="I1204" s="2012">
        <v>1</v>
      </c>
      <c r="J1204" s="2012">
        <v>1</v>
      </c>
      <c r="L1204" s="1996">
        <v>1996.24</v>
      </c>
      <c r="N1204" s="1996">
        <f t="shared" si="263"/>
        <v>1370.9299999999998</v>
      </c>
      <c r="O1204" s="1996">
        <v>1010.9</v>
      </c>
      <c r="P1204" s="2076">
        <f t="shared" si="264"/>
        <v>0.73738265265184955</v>
      </c>
      <c r="Q1204" s="1996">
        <v>360.03</v>
      </c>
      <c r="R1204" s="2076">
        <f t="shared" si="265"/>
        <v>0.26261734734815051</v>
      </c>
      <c r="S1204" s="2035">
        <f t="shared" si="266"/>
        <v>14.401199999999999</v>
      </c>
      <c r="U1204" s="1996">
        <f t="shared" si="267"/>
        <v>0</v>
      </c>
      <c r="V1204" s="1996">
        <f t="shared" si="268"/>
        <v>0</v>
      </c>
      <c r="W1204" s="1996">
        <f t="shared" si="269"/>
        <v>1996.24</v>
      </c>
      <c r="X1204" s="2000">
        <v>1996.24</v>
      </c>
      <c r="Y1204" s="2013">
        <v>617077</v>
      </c>
      <c r="Z1204" s="2002">
        <v>42772</v>
      </c>
      <c r="AA1204" s="2069" t="s">
        <v>104</v>
      </c>
      <c r="AB1204" s="2187"/>
      <c r="AG1204" s="1956"/>
      <c r="AH1204" s="1956"/>
      <c r="AI1204" s="1956"/>
      <c r="AJ1204" s="1956"/>
      <c r="AK1204" s="1956"/>
      <c r="AL1204" s="1956"/>
      <c r="AM1204" s="1956"/>
      <c r="AP1204" s="1956"/>
      <c r="AQ1204" s="1956"/>
      <c r="AR1204" s="1956"/>
      <c r="AS1204" s="1956"/>
      <c r="AT1204" s="1956"/>
      <c r="AU1204" s="1956"/>
      <c r="AV1204" s="1956"/>
      <c r="AW1204" s="1956"/>
      <c r="AZ1204" s="1956"/>
      <c r="BA1204" s="1956"/>
    </row>
    <row r="1205" spans="1:53" x14ac:dyDescent="0.2">
      <c r="A1205" s="2089">
        <v>2017083</v>
      </c>
      <c r="C1205" s="1955">
        <v>628817</v>
      </c>
      <c r="D1205" s="1956" t="s">
        <v>26</v>
      </c>
      <c r="E1205" s="1956">
        <v>1</v>
      </c>
      <c r="F1205" s="1956">
        <v>11</v>
      </c>
      <c r="G1205" s="1956">
        <v>4</v>
      </c>
      <c r="H1205" s="1956">
        <v>6</v>
      </c>
      <c r="I1205" s="2012">
        <v>1</v>
      </c>
      <c r="J1205" s="2012">
        <v>1</v>
      </c>
      <c r="L1205" s="1996">
        <v>4025.36</v>
      </c>
      <c r="N1205" s="1996">
        <f>O1205+Q1205</f>
        <v>2724.34</v>
      </c>
      <c r="O1205" s="1996">
        <v>2037.27</v>
      </c>
      <c r="P1205" s="2076">
        <f>IF(N1205&lt;=0,"",O1205/N1205)</f>
        <v>0.74780313764067619</v>
      </c>
      <c r="Q1205" s="1996">
        <v>687.07</v>
      </c>
      <c r="R1205" s="2076">
        <f>IF(N1205&lt;=0,"",Q1205/N1205)</f>
        <v>0.2521968623593237</v>
      </c>
      <c r="S1205" s="2035">
        <f>Q1205/$S$1</f>
        <v>27.482800000000001</v>
      </c>
      <c r="U1205" s="1996">
        <f t="shared" si="267"/>
        <v>0</v>
      </c>
      <c r="V1205" s="1996">
        <f t="shared" si="268"/>
        <v>0</v>
      </c>
      <c r="W1205" s="1996">
        <f t="shared" si="269"/>
        <v>4025.36</v>
      </c>
      <c r="X1205" s="2000">
        <v>4025.36</v>
      </c>
      <c r="Y1205" s="2013">
        <v>617078</v>
      </c>
      <c r="Z1205" s="2002">
        <v>42772</v>
      </c>
      <c r="AA1205" s="2069" t="s">
        <v>104</v>
      </c>
      <c r="AB1205" s="2187"/>
      <c r="AG1205" s="1956"/>
      <c r="AH1205" s="1956"/>
      <c r="AI1205" s="1956"/>
      <c r="AJ1205" s="1956"/>
      <c r="AK1205" s="1956"/>
      <c r="AL1205" s="1956"/>
      <c r="AM1205" s="1956"/>
      <c r="AP1205" s="1956"/>
      <c r="AQ1205" s="1956"/>
      <c r="AR1205" s="1956"/>
      <c r="AS1205" s="1956"/>
      <c r="AT1205" s="1956"/>
      <c r="AU1205" s="1956"/>
      <c r="AV1205" s="1956"/>
      <c r="AW1205" s="1956"/>
      <c r="AZ1205" s="1956"/>
      <c r="BA1205" s="1956"/>
    </row>
    <row r="1206" spans="1:53" x14ac:dyDescent="0.2">
      <c r="A1206" s="2089">
        <v>2017084</v>
      </c>
      <c r="C1206" s="1955">
        <v>631517</v>
      </c>
      <c r="D1206" s="1956" t="s">
        <v>26</v>
      </c>
      <c r="E1206" s="1956">
        <v>1</v>
      </c>
      <c r="F1206" s="1956">
        <v>10</v>
      </c>
      <c r="G1206" s="1956">
        <v>6</v>
      </c>
      <c r="H1206" s="1956">
        <v>3</v>
      </c>
      <c r="I1206" s="2012">
        <v>1</v>
      </c>
      <c r="J1206" s="2012">
        <v>1</v>
      </c>
      <c r="L1206" s="1996">
        <v>4625.17</v>
      </c>
      <c r="N1206" s="1996">
        <f t="shared" si="263"/>
        <v>3110.42</v>
      </c>
      <c r="O1206" s="1996">
        <v>2594.81</v>
      </c>
      <c r="P1206" s="2076">
        <f t="shared" si="264"/>
        <v>0.83423138997305823</v>
      </c>
      <c r="Q1206" s="1996">
        <v>515.61</v>
      </c>
      <c r="R1206" s="2076">
        <f t="shared" si="265"/>
        <v>0.16576861002694171</v>
      </c>
      <c r="S1206" s="2035">
        <f t="shared" si="266"/>
        <v>20.624400000000001</v>
      </c>
      <c r="U1206" s="1996">
        <f t="shared" si="267"/>
        <v>0</v>
      </c>
      <c r="V1206" s="1996">
        <f t="shared" si="268"/>
        <v>0</v>
      </c>
      <c r="W1206" s="1996">
        <f t="shared" si="269"/>
        <v>4625.17</v>
      </c>
      <c r="X1206" s="2000">
        <v>4625.17</v>
      </c>
      <c r="Y1206" s="2013">
        <v>617079</v>
      </c>
      <c r="Z1206" s="2002">
        <v>42772</v>
      </c>
      <c r="AA1206" s="2069" t="s">
        <v>104</v>
      </c>
      <c r="AB1206" s="2187"/>
      <c r="AG1206" s="1956"/>
      <c r="AH1206" s="1956"/>
      <c r="AI1206" s="1956"/>
      <c r="AJ1206" s="1956"/>
      <c r="AK1206" s="1956"/>
      <c r="AL1206" s="1956"/>
      <c r="AM1206" s="1956"/>
      <c r="AP1206" s="1956"/>
      <c r="AQ1206" s="1956"/>
      <c r="AR1206" s="1956"/>
      <c r="AS1206" s="1956"/>
      <c r="AT1206" s="1956"/>
      <c r="AU1206" s="1956"/>
      <c r="AV1206" s="1956"/>
      <c r="AW1206" s="1956"/>
      <c r="AZ1206" s="1956"/>
      <c r="BA1206" s="1956"/>
    </row>
    <row r="1207" spans="1:53" x14ac:dyDescent="0.2">
      <c r="A1207" s="2089">
        <v>2017085</v>
      </c>
      <c r="C1207" s="1955">
        <v>617317</v>
      </c>
      <c r="D1207" s="1956" t="s">
        <v>26</v>
      </c>
      <c r="E1207" s="1956">
        <v>1</v>
      </c>
      <c r="F1207" s="1956">
        <v>9</v>
      </c>
      <c r="G1207" s="1956">
        <v>6</v>
      </c>
      <c r="H1207" s="1956">
        <v>3</v>
      </c>
      <c r="I1207" s="2012">
        <v>1</v>
      </c>
      <c r="J1207" s="2012">
        <v>1</v>
      </c>
      <c r="L1207" s="1996">
        <v>2684.17</v>
      </c>
      <c r="N1207" s="1996">
        <f t="shared" si="263"/>
        <v>1850.4299999999998</v>
      </c>
      <c r="O1207" s="1996">
        <v>1399.29</v>
      </c>
      <c r="P1207" s="2076">
        <f t="shared" si="264"/>
        <v>0.75619720821646863</v>
      </c>
      <c r="Q1207" s="1996">
        <v>451.14</v>
      </c>
      <c r="R1207" s="2076">
        <f t="shared" si="265"/>
        <v>0.2438027917835314</v>
      </c>
      <c r="S1207" s="2035">
        <f t="shared" si="266"/>
        <v>18.0456</v>
      </c>
      <c r="U1207" s="1996">
        <f t="shared" si="267"/>
        <v>0</v>
      </c>
      <c r="V1207" s="1996">
        <f t="shared" si="268"/>
        <v>0</v>
      </c>
      <c r="W1207" s="1996">
        <f t="shared" si="269"/>
        <v>2684.17</v>
      </c>
      <c r="X1207" s="2000">
        <v>2996.85</v>
      </c>
      <c r="Y1207" s="2013">
        <v>617080</v>
      </c>
      <c r="Z1207" s="2002">
        <v>42772</v>
      </c>
      <c r="AA1207" s="2069" t="s">
        <v>104</v>
      </c>
      <c r="AB1207" s="2187"/>
      <c r="AC1207" s="1996">
        <v>-312.68</v>
      </c>
      <c r="AD1207" s="1956">
        <v>617097</v>
      </c>
      <c r="AE1207" s="2005">
        <v>42779</v>
      </c>
      <c r="AF1207" s="2070" t="s">
        <v>104</v>
      </c>
      <c r="AG1207" s="1956"/>
      <c r="AH1207" s="1956"/>
      <c r="AI1207" s="1956"/>
      <c r="AJ1207" s="1956"/>
      <c r="AK1207" s="1956"/>
      <c r="AL1207" s="1956"/>
      <c r="AM1207" s="1956"/>
      <c r="AP1207" s="1956"/>
      <c r="AQ1207" s="1956"/>
      <c r="AR1207" s="1956"/>
      <c r="AS1207" s="1956"/>
      <c r="AT1207" s="1956"/>
      <c r="AU1207" s="1956"/>
      <c r="AV1207" s="1956"/>
      <c r="AW1207" s="1956"/>
      <c r="AZ1207" s="1956"/>
      <c r="BA1207" s="1956"/>
    </row>
    <row r="1208" spans="1:53" x14ac:dyDescent="0.2">
      <c r="A1208" s="2427">
        <v>2017086</v>
      </c>
      <c r="C1208" s="1955" t="s">
        <v>2435</v>
      </c>
      <c r="D1208" s="1956" t="s">
        <v>2436</v>
      </c>
      <c r="E1208" s="1956">
        <v>0</v>
      </c>
      <c r="F1208" s="1956">
        <v>4</v>
      </c>
      <c r="G1208" s="1956">
        <v>0</v>
      </c>
      <c r="H1208" s="1956">
        <v>4</v>
      </c>
      <c r="I1208" s="2012">
        <v>1</v>
      </c>
      <c r="J1208" s="2012">
        <v>1</v>
      </c>
      <c r="L1208" s="1996">
        <v>0</v>
      </c>
      <c r="N1208" s="1996">
        <f t="shared" si="263"/>
        <v>1855</v>
      </c>
      <c r="O1208" s="1996">
        <v>1315</v>
      </c>
      <c r="P1208" s="2076">
        <f t="shared" si="264"/>
        <v>0.70889487870619949</v>
      </c>
      <c r="Q1208" s="1996">
        <v>540</v>
      </c>
      <c r="R1208" s="2076">
        <f t="shared" si="265"/>
        <v>0.29110512129380056</v>
      </c>
      <c r="S1208" s="2035">
        <f t="shared" si="266"/>
        <v>21.6</v>
      </c>
      <c r="U1208" s="1996">
        <f t="shared" si="267"/>
        <v>0</v>
      </c>
      <c r="V1208" s="1996">
        <f t="shared" si="268"/>
        <v>0</v>
      </c>
      <c r="W1208" s="1996">
        <f t="shared" si="269"/>
        <v>0</v>
      </c>
      <c r="X1208" s="2000"/>
      <c r="Y1208" s="2013"/>
      <c r="Z1208" s="2002"/>
      <c r="AA1208" s="2069"/>
      <c r="AB1208" s="2187"/>
      <c r="AG1208" s="1956"/>
      <c r="AH1208" s="1956"/>
      <c r="AI1208" s="1956"/>
      <c r="AJ1208" s="1956"/>
      <c r="AK1208" s="1956"/>
      <c r="AL1208" s="1956"/>
      <c r="AM1208" s="1956"/>
      <c r="AP1208" s="1956"/>
      <c r="AQ1208" s="1956"/>
      <c r="AR1208" s="1956"/>
      <c r="AS1208" s="1956"/>
      <c r="AT1208" s="1956"/>
      <c r="AU1208" s="1956"/>
      <c r="AV1208" s="1956"/>
      <c r="AW1208" s="1956"/>
      <c r="AZ1208" s="1956"/>
      <c r="BA1208" s="1956"/>
    </row>
    <row r="1209" spans="1:53" x14ac:dyDescent="0.2">
      <c r="A1209" s="2089">
        <v>2017087</v>
      </c>
      <c r="C1209" s="1955" t="s">
        <v>2437</v>
      </c>
      <c r="D1209" s="1956" t="s">
        <v>26</v>
      </c>
      <c r="E1209" s="1956">
        <v>0</v>
      </c>
      <c r="F1209" s="1956">
        <v>0</v>
      </c>
      <c r="G1209" s="1956">
        <v>0</v>
      </c>
      <c r="H1209" s="1956">
        <v>0</v>
      </c>
      <c r="I1209" s="2012">
        <v>1</v>
      </c>
      <c r="J1209" s="2012">
        <v>1</v>
      </c>
      <c r="L1209" s="1996">
        <v>51.8</v>
      </c>
      <c r="N1209" s="1996">
        <f t="shared" si="263"/>
        <v>18.399999999999999</v>
      </c>
      <c r="O1209" s="1996">
        <v>18.399999999999999</v>
      </c>
      <c r="P1209" s="2076">
        <f t="shared" si="264"/>
        <v>1</v>
      </c>
      <c r="Q1209" s="1996">
        <v>0</v>
      </c>
      <c r="R1209" s="2076">
        <f t="shared" si="265"/>
        <v>0</v>
      </c>
      <c r="S1209" s="2035">
        <f t="shared" si="266"/>
        <v>0</v>
      </c>
      <c r="U1209" s="1996">
        <f t="shared" si="267"/>
        <v>0</v>
      </c>
      <c r="V1209" s="1996">
        <f t="shared" si="268"/>
        <v>0</v>
      </c>
      <c r="W1209" s="1996">
        <f t="shared" si="269"/>
        <v>51.8</v>
      </c>
      <c r="X1209" s="2000">
        <v>51.8</v>
      </c>
      <c r="Y1209" s="2013">
        <v>617099</v>
      </c>
      <c r="Z1209" s="2002">
        <v>42779</v>
      </c>
      <c r="AA1209" s="2069" t="s">
        <v>104</v>
      </c>
      <c r="AB1209" s="2187"/>
      <c r="AG1209" s="1956"/>
      <c r="AH1209" s="1956"/>
      <c r="AI1209" s="1956"/>
      <c r="AJ1209" s="1956"/>
      <c r="AK1209" s="1956"/>
      <c r="AL1209" s="1956"/>
      <c r="AM1209" s="1956"/>
      <c r="AP1209" s="1956"/>
      <c r="AQ1209" s="1956"/>
      <c r="AR1209" s="1956"/>
      <c r="AS1209" s="1956"/>
      <c r="AT1209" s="1956"/>
      <c r="AU1209" s="1956"/>
      <c r="AV1209" s="1956"/>
      <c r="AW1209" s="1956"/>
      <c r="AZ1209" s="1956"/>
      <c r="BA1209" s="1956"/>
    </row>
    <row r="1210" spans="1:53" x14ac:dyDescent="0.2">
      <c r="A1210" s="2089">
        <v>2017088</v>
      </c>
      <c r="C1210" s="1955" t="s">
        <v>2441</v>
      </c>
      <c r="D1210" s="1956" t="s">
        <v>318</v>
      </c>
      <c r="E1210" s="1956">
        <v>1</v>
      </c>
      <c r="F1210" s="1956">
        <v>7</v>
      </c>
      <c r="G1210" s="1956">
        <v>4</v>
      </c>
      <c r="H1210" s="1956">
        <v>2</v>
      </c>
      <c r="I1210" s="2012">
        <v>1</v>
      </c>
      <c r="J1210" s="2012">
        <v>1</v>
      </c>
      <c r="L1210" s="1996">
        <v>2510.9899999999998</v>
      </c>
      <c r="N1210" s="1996">
        <f t="shared" si="263"/>
        <v>2916.21</v>
      </c>
      <c r="O1210" s="1996">
        <v>2510.9899999999998</v>
      </c>
      <c r="P1210" s="2076">
        <f t="shared" si="264"/>
        <v>0.86104567229383333</v>
      </c>
      <c r="Q1210" s="1996">
        <v>405.22</v>
      </c>
      <c r="R1210" s="2076">
        <f t="shared" si="265"/>
        <v>0.13895432770616659</v>
      </c>
      <c r="S1210" s="2035">
        <f t="shared" si="266"/>
        <v>16.2088</v>
      </c>
      <c r="U1210" s="1996">
        <f t="shared" si="267"/>
        <v>0</v>
      </c>
      <c r="V1210" s="1996">
        <f t="shared" si="268"/>
        <v>0</v>
      </c>
      <c r="W1210" s="1996">
        <f t="shared" si="269"/>
        <v>2510.9899999999998</v>
      </c>
      <c r="X1210" s="2000">
        <v>2510.9899999999998</v>
      </c>
      <c r="Y1210" s="2013">
        <v>617171</v>
      </c>
      <c r="Z1210" s="2002">
        <v>42811</v>
      </c>
      <c r="AA1210" s="2069" t="s">
        <v>104</v>
      </c>
      <c r="AB1210" s="2187"/>
      <c r="AG1210" s="1956"/>
      <c r="AH1210" s="1956"/>
      <c r="AI1210" s="1956"/>
      <c r="AJ1210" s="1956"/>
      <c r="AK1210" s="1956"/>
      <c r="AL1210" s="1956"/>
      <c r="AM1210" s="1956"/>
      <c r="AP1210" s="1956"/>
      <c r="AQ1210" s="1956"/>
      <c r="AR1210" s="1956"/>
      <c r="AS1210" s="1956"/>
      <c r="AT1210" s="1956"/>
      <c r="AU1210" s="1956"/>
      <c r="AV1210" s="1956"/>
      <c r="AW1210" s="1956"/>
      <c r="AZ1210" s="1956"/>
      <c r="BA1210" s="1956"/>
    </row>
    <row r="1211" spans="1:53" x14ac:dyDescent="0.2">
      <c r="A1211" s="2089">
        <v>2017089</v>
      </c>
      <c r="C1211" s="1955" t="s">
        <v>2443</v>
      </c>
      <c r="D1211" s="1956" t="s">
        <v>318</v>
      </c>
      <c r="E1211" s="1956">
        <v>1</v>
      </c>
      <c r="F1211" s="1956">
        <v>10</v>
      </c>
      <c r="G1211" s="1956">
        <v>6</v>
      </c>
      <c r="H1211" s="1956">
        <v>3</v>
      </c>
      <c r="I1211" s="2012">
        <v>1</v>
      </c>
      <c r="J1211" s="2012">
        <v>1</v>
      </c>
      <c r="L1211" s="1996">
        <v>4076.58</v>
      </c>
      <c r="N1211" s="1996">
        <f t="shared" si="263"/>
        <v>2787.1</v>
      </c>
      <c r="O1211" s="1996">
        <v>2168.89</v>
      </c>
      <c r="P1211" s="2076">
        <f t="shared" si="264"/>
        <v>0.77818879839259447</v>
      </c>
      <c r="Q1211" s="1996">
        <v>618.21</v>
      </c>
      <c r="R1211" s="2076">
        <f t="shared" si="265"/>
        <v>0.22181120160740556</v>
      </c>
      <c r="S1211" s="2035">
        <f t="shared" si="266"/>
        <v>24.728400000000001</v>
      </c>
      <c r="U1211" s="1996">
        <f t="shared" si="267"/>
        <v>0</v>
      </c>
      <c r="V1211" s="1996">
        <f t="shared" si="268"/>
        <v>0</v>
      </c>
      <c r="W1211" s="1996">
        <f t="shared" si="269"/>
        <v>4076.58</v>
      </c>
      <c r="X1211" s="2000">
        <v>4076.58</v>
      </c>
      <c r="Y1211" s="2013">
        <v>617170</v>
      </c>
      <c r="Z1211" s="2002">
        <v>42811</v>
      </c>
      <c r="AA1211" s="2069" t="s">
        <v>104</v>
      </c>
      <c r="AB1211" s="2187"/>
      <c r="AG1211" s="1956"/>
      <c r="AH1211" s="1956"/>
      <c r="AI1211" s="1956"/>
      <c r="AJ1211" s="1956"/>
      <c r="AK1211" s="1956"/>
      <c r="AL1211" s="1956"/>
      <c r="AM1211" s="1956"/>
      <c r="AP1211" s="1956"/>
      <c r="AQ1211" s="1956"/>
      <c r="AR1211" s="1956"/>
      <c r="AS1211" s="1956"/>
      <c r="AT1211" s="1956"/>
      <c r="AU1211" s="1956"/>
      <c r="AV1211" s="1956"/>
      <c r="AW1211" s="1956"/>
      <c r="AZ1211" s="1956"/>
      <c r="BA1211" s="1956"/>
    </row>
    <row r="1212" spans="1:53" x14ac:dyDescent="0.2">
      <c r="A1212" s="2089">
        <v>2017090</v>
      </c>
      <c r="C1212" s="1955" t="s">
        <v>2450</v>
      </c>
      <c r="D1212" s="1956" t="s">
        <v>2376</v>
      </c>
      <c r="E1212" s="1956">
        <v>1</v>
      </c>
      <c r="F1212" s="1956">
        <v>1</v>
      </c>
      <c r="G1212" s="1956">
        <v>8</v>
      </c>
      <c r="H1212" s="1956">
        <v>1</v>
      </c>
      <c r="I1212" s="2012">
        <v>1</v>
      </c>
      <c r="J1212" s="2012">
        <v>1</v>
      </c>
      <c r="L1212" s="1996">
        <v>3360.81</v>
      </c>
      <c r="N1212" s="1996">
        <f t="shared" si="263"/>
        <v>2103.0100000000002</v>
      </c>
      <c r="O1212" s="1996">
        <v>1573.32</v>
      </c>
      <c r="P1212" s="2076">
        <f t="shared" si="264"/>
        <v>0.74812768365342996</v>
      </c>
      <c r="Q1212" s="1996">
        <v>529.69000000000005</v>
      </c>
      <c r="R1212" s="2076">
        <f t="shared" si="265"/>
        <v>0.25187231634656992</v>
      </c>
      <c r="S1212" s="2035">
        <f t="shared" si="266"/>
        <v>21.187600000000003</v>
      </c>
      <c r="U1212" s="1996">
        <f t="shared" si="267"/>
        <v>0</v>
      </c>
      <c r="V1212" s="1996">
        <f t="shared" si="268"/>
        <v>0</v>
      </c>
      <c r="W1212" s="1996">
        <f t="shared" si="269"/>
        <v>3360.81</v>
      </c>
      <c r="X1212" s="2000">
        <v>3360.81</v>
      </c>
      <c r="Y1212" s="2013">
        <v>617165</v>
      </c>
      <c r="Z1212" s="2002">
        <v>42811</v>
      </c>
      <c r="AA1212" s="2069" t="s">
        <v>104</v>
      </c>
      <c r="AB1212" s="2187"/>
      <c r="AG1212" s="1956"/>
      <c r="AH1212" s="1956"/>
      <c r="AI1212" s="1956"/>
      <c r="AJ1212" s="1956"/>
      <c r="AK1212" s="1956"/>
      <c r="AL1212" s="1956"/>
      <c r="AM1212" s="1956"/>
      <c r="AP1212" s="1956"/>
      <c r="AQ1212" s="1956"/>
      <c r="AR1212" s="1956"/>
      <c r="AS1212" s="1956"/>
      <c r="AT1212" s="1956"/>
      <c r="AU1212" s="1956"/>
      <c r="AV1212" s="1956"/>
      <c r="AW1212" s="1956"/>
      <c r="AZ1212" s="1956"/>
      <c r="BA1212" s="1956"/>
    </row>
    <row r="1213" spans="1:53" x14ac:dyDescent="0.2">
      <c r="A1213" s="2089">
        <v>2017091</v>
      </c>
      <c r="C1213" s="1955" t="s">
        <v>1917</v>
      </c>
      <c r="D1213" s="1956" t="s">
        <v>2394</v>
      </c>
      <c r="E1213" s="1956">
        <v>1</v>
      </c>
      <c r="F1213" s="1956">
        <v>1</v>
      </c>
      <c r="G1213" s="1956">
        <v>0</v>
      </c>
      <c r="H1213" s="1956">
        <v>2</v>
      </c>
      <c r="I1213" s="2012">
        <v>1</v>
      </c>
      <c r="J1213" s="2012">
        <v>1</v>
      </c>
      <c r="L1213" s="1996">
        <v>1098.18</v>
      </c>
      <c r="N1213" s="1996">
        <f t="shared" si="263"/>
        <v>665.63</v>
      </c>
      <c r="O1213" s="1996">
        <v>552.96</v>
      </c>
      <c r="P1213" s="2076">
        <f t="shared" si="264"/>
        <v>0.83073178793023161</v>
      </c>
      <c r="Q1213" s="1996">
        <v>112.67</v>
      </c>
      <c r="R1213" s="2076">
        <f t="shared" si="265"/>
        <v>0.1692682120697685</v>
      </c>
      <c r="S1213" s="2035">
        <f t="shared" si="266"/>
        <v>4.5068000000000001</v>
      </c>
      <c r="U1213" s="1996">
        <f t="shared" si="267"/>
        <v>0</v>
      </c>
      <c r="V1213" s="1996">
        <f t="shared" si="268"/>
        <v>0</v>
      </c>
      <c r="W1213" s="1996">
        <f t="shared" si="269"/>
        <v>1098.18</v>
      </c>
      <c r="X1213" s="2000">
        <v>1098.18</v>
      </c>
      <c r="Y1213" s="2013">
        <v>617138</v>
      </c>
      <c r="Z1213" s="2002">
        <v>42793</v>
      </c>
      <c r="AA1213" s="2069" t="s">
        <v>104</v>
      </c>
      <c r="AB1213" s="2086"/>
      <c r="AC1213" s="1956"/>
      <c r="AE1213" s="1956"/>
      <c r="AF1213" s="1956"/>
      <c r="AG1213" s="1956"/>
      <c r="AH1213" s="1956"/>
      <c r="AI1213" s="1956"/>
      <c r="AJ1213" s="1956"/>
      <c r="AK1213" s="1956"/>
      <c r="AL1213" s="1956"/>
      <c r="AM1213" s="1956"/>
      <c r="AP1213" s="1956"/>
      <c r="AQ1213" s="1956"/>
      <c r="AR1213" s="1956"/>
      <c r="AS1213" s="1956"/>
      <c r="AT1213" s="1956"/>
      <c r="AU1213" s="1956"/>
      <c r="AV1213" s="1956"/>
      <c r="AW1213" s="1956"/>
      <c r="AZ1213" s="1956"/>
      <c r="BA1213" s="1956"/>
    </row>
    <row r="1214" spans="1:53" x14ac:dyDescent="0.2">
      <c r="A1214" s="2089">
        <v>2017092</v>
      </c>
      <c r="C1214" s="1955">
        <v>630417</v>
      </c>
      <c r="D1214" s="1956" t="s">
        <v>26</v>
      </c>
      <c r="E1214" s="1956">
        <v>1</v>
      </c>
      <c r="F1214" s="1956">
        <v>9</v>
      </c>
      <c r="G1214" s="1956">
        <v>5</v>
      </c>
      <c r="H1214" s="1956">
        <v>2</v>
      </c>
      <c r="I1214" s="2012">
        <v>1</v>
      </c>
      <c r="J1214" s="2012">
        <v>1</v>
      </c>
      <c r="L1214" s="1996">
        <v>3425.81</v>
      </c>
      <c r="N1214" s="1996">
        <f t="shared" si="263"/>
        <v>2238.9299999999998</v>
      </c>
      <c r="O1214" s="1996">
        <v>1815.53</v>
      </c>
      <c r="P1214" s="2076">
        <f t="shared" si="264"/>
        <v>0.81089180992706344</v>
      </c>
      <c r="Q1214" s="1996">
        <v>423.4</v>
      </c>
      <c r="R1214" s="2076">
        <f t="shared" si="265"/>
        <v>0.18910819007293664</v>
      </c>
      <c r="S1214" s="2035">
        <f t="shared" si="266"/>
        <v>16.936</v>
      </c>
      <c r="U1214" s="1996">
        <f t="shared" si="267"/>
        <v>0</v>
      </c>
      <c r="V1214" s="1996">
        <f t="shared" si="268"/>
        <v>0</v>
      </c>
      <c r="W1214" s="1996">
        <f t="shared" si="269"/>
        <v>3425.81</v>
      </c>
      <c r="X1214" s="2000">
        <v>3425.81</v>
      </c>
      <c r="Y1214" s="2013">
        <v>617081</v>
      </c>
      <c r="Z1214" s="2002">
        <v>42772</v>
      </c>
      <c r="AA1214" s="2069" t="s">
        <v>104</v>
      </c>
      <c r="AB1214" s="2086"/>
      <c r="AC1214" s="1956"/>
      <c r="AE1214" s="1956"/>
      <c r="AF1214" s="1956"/>
      <c r="AG1214" s="1956"/>
      <c r="AH1214" s="1956"/>
      <c r="AI1214" s="1956"/>
      <c r="AJ1214" s="1956"/>
      <c r="AK1214" s="1956"/>
      <c r="AL1214" s="1956"/>
      <c r="AM1214" s="1956"/>
      <c r="AP1214" s="1956"/>
      <c r="AQ1214" s="1956"/>
      <c r="AR1214" s="1956"/>
      <c r="AS1214" s="1956"/>
      <c r="AT1214" s="1956"/>
      <c r="AU1214" s="1956"/>
      <c r="AV1214" s="1956"/>
      <c r="AW1214" s="1956"/>
      <c r="AZ1214" s="1956"/>
      <c r="BA1214" s="1956"/>
    </row>
    <row r="1215" spans="1:53" x14ac:dyDescent="0.2">
      <c r="A1215" s="2089">
        <v>2017093</v>
      </c>
      <c r="C1215" s="1955">
        <v>630517</v>
      </c>
      <c r="D1215" s="1956" t="s">
        <v>26</v>
      </c>
      <c r="E1215" s="1956">
        <v>1</v>
      </c>
      <c r="F1215" s="1956">
        <v>9</v>
      </c>
      <c r="G1215" s="1956">
        <v>5</v>
      </c>
      <c r="H1215" s="1956">
        <v>2</v>
      </c>
      <c r="I1215" s="2012">
        <v>1</v>
      </c>
      <c r="J1215" s="2012">
        <v>1</v>
      </c>
      <c r="L1215" s="1996">
        <v>3425.81</v>
      </c>
      <c r="N1215" s="1996">
        <f>O1215+Q1215</f>
        <v>2238.9299999999998</v>
      </c>
      <c r="O1215" s="1996">
        <v>1815.53</v>
      </c>
      <c r="P1215" s="2076">
        <f>IF(N1215&lt;=0,"",O1215/N1215)</f>
        <v>0.81089180992706344</v>
      </c>
      <c r="Q1215" s="1996">
        <v>423.4</v>
      </c>
      <c r="R1215" s="2076">
        <f>IF(N1215&lt;=0,"",Q1215/N1215)</f>
        <v>0.18910819007293664</v>
      </c>
      <c r="S1215" s="2035">
        <f>Q1215/$S$1</f>
        <v>16.936</v>
      </c>
      <c r="U1215" s="1996">
        <f>((1-I1215)*O1215)+((1-J1215)*Q1215)</f>
        <v>0</v>
      </c>
      <c r="V1215" s="1996">
        <f t="shared" si="268"/>
        <v>0</v>
      </c>
      <c r="W1215" s="1996">
        <f t="shared" si="269"/>
        <v>3425.81</v>
      </c>
      <c r="X1215" s="2000">
        <v>3425.81</v>
      </c>
      <c r="Y1215" s="2013">
        <v>617082</v>
      </c>
      <c r="Z1215" s="2002">
        <v>42772</v>
      </c>
      <c r="AA1215" s="2069" t="s">
        <v>104</v>
      </c>
      <c r="AB1215" s="2086"/>
      <c r="AC1215" s="1956"/>
      <c r="AE1215" s="1956"/>
      <c r="AF1215" s="1956"/>
      <c r="AG1215" s="1956"/>
      <c r="AH1215" s="1956"/>
      <c r="AI1215" s="1956"/>
      <c r="AJ1215" s="1956"/>
      <c r="AK1215" s="1956"/>
      <c r="AL1215" s="1956"/>
      <c r="AM1215" s="1956"/>
      <c r="AP1215" s="1956"/>
      <c r="AQ1215" s="1956"/>
      <c r="AR1215" s="1956"/>
      <c r="AS1215" s="1956"/>
      <c r="AT1215" s="1956"/>
      <c r="AU1215" s="1956"/>
      <c r="AV1215" s="1956"/>
      <c r="AW1215" s="1956"/>
      <c r="AZ1215" s="1956"/>
      <c r="BA1215" s="1956"/>
    </row>
    <row r="1216" spans="1:53" x14ac:dyDescent="0.2">
      <c r="A1216" s="2089">
        <v>2017094</v>
      </c>
      <c r="C1216" s="1955">
        <v>630617</v>
      </c>
      <c r="D1216" s="1956" t="s">
        <v>26</v>
      </c>
      <c r="E1216" s="1956">
        <v>1</v>
      </c>
      <c r="F1216" s="1956">
        <v>9</v>
      </c>
      <c r="G1216" s="1956">
        <v>5</v>
      </c>
      <c r="H1216" s="1956">
        <v>2</v>
      </c>
      <c r="I1216" s="2012">
        <v>1</v>
      </c>
      <c r="J1216" s="2012">
        <v>1</v>
      </c>
      <c r="L1216" s="1996">
        <v>3425.81</v>
      </c>
      <c r="N1216" s="1996">
        <f>O1216+Q1216</f>
        <v>2238.9299999999998</v>
      </c>
      <c r="O1216" s="1996">
        <v>1815.53</v>
      </c>
      <c r="P1216" s="2076">
        <f>IF(N1216&lt;=0,"",O1216/N1216)</f>
        <v>0.81089180992706344</v>
      </c>
      <c r="Q1216" s="1996">
        <v>423.4</v>
      </c>
      <c r="R1216" s="2076">
        <f>IF(N1216&lt;=0,"",Q1216/N1216)</f>
        <v>0.18910819007293664</v>
      </c>
      <c r="S1216" s="2035">
        <f>Q1216/$S$1</f>
        <v>16.936</v>
      </c>
      <c r="U1216" s="1996">
        <f>((1-I1216)*O1216)+((1-J1216)*Q1216)</f>
        <v>0</v>
      </c>
      <c r="V1216" s="1996">
        <f t="shared" si="268"/>
        <v>0</v>
      </c>
      <c r="W1216" s="1996">
        <f t="shared" si="269"/>
        <v>3425.81</v>
      </c>
      <c r="X1216" s="2000">
        <v>3425.81</v>
      </c>
      <c r="Y1216" s="2013">
        <v>617083</v>
      </c>
      <c r="Z1216" s="2002">
        <v>42772</v>
      </c>
      <c r="AA1216" s="2069" t="s">
        <v>104</v>
      </c>
      <c r="AB1216" s="2086"/>
      <c r="AC1216" s="1956"/>
      <c r="AE1216" s="1956"/>
      <c r="AF1216" s="1956"/>
      <c r="AG1216" s="1956"/>
      <c r="AH1216" s="1956"/>
      <c r="AI1216" s="1956"/>
      <c r="AJ1216" s="1956"/>
      <c r="AK1216" s="1956"/>
      <c r="AL1216" s="1956"/>
      <c r="AM1216" s="1956"/>
      <c r="AP1216" s="1956"/>
      <c r="AQ1216" s="1956"/>
      <c r="AR1216" s="1956"/>
      <c r="AS1216" s="1956"/>
      <c r="AT1216" s="1956"/>
      <c r="AU1216" s="1956"/>
      <c r="AV1216" s="1956"/>
      <c r="AW1216" s="1956"/>
      <c r="AZ1216" s="1956"/>
      <c r="BA1216" s="1956"/>
    </row>
    <row r="1217" spans="1:53" x14ac:dyDescent="0.2">
      <c r="A1217" s="2089">
        <v>2017095</v>
      </c>
      <c r="C1217" s="1955">
        <v>630717</v>
      </c>
      <c r="D1217" s="1956" t="s">
        <v>26</v>
      </c>
      <c r="E1217" s="1956">
        <v>1</v>
      </c>
      <c r="F1217" s="1956">
        <v>9</v>
      </c>
      <c r="G1217" s="1956">
        <v>5</v>
      </c>
      <c r="H1217" s="1956">
        <v>2</v>
      </c>
      <c r="I1217" s="2012">
        <v>1</v>
      </c>
      <c r="J1217" s="2012">
        <v>1</v>
      </c>
      <c r="L1217" s="1996">
        <v>3425.81</v>
      </c>
      <c r="N1217" s="1996">
        <f>O1217+Q1217</f>
        <v>2238.9299999999998</v>
      </c>
      <c r="O1217" s="1996">
        <v>1815.53</v>
      </c>
      <c r="P1217" s="2076">
        <f>IF(N1217&lt;=0,"",O1217/N1217)</f>
        <v>0.81089180992706344</v>
      </c>
      <c r="Q1217" s="1996">
        <v>423.4</v>
      </c>
      <c r="R1217" s="2076">
        <f>IF(N1217&lt;=0,"",Q1217/N1217)</f>
        <v>0.18910819007293664</v>
      </c>
      <c r="S1217" s="2035">
        <f>Q1217/$S$1</f>
        <v>16.936</v>
      </c>
      <c r="U1217" s="1996">
        <f>((1-I1217)*O1217)+((1-J1217)*Q1217)</f>
        <v>0</v>
      </c>
      <c r="V1217" s="1996">
        <f t="shared" si="268"/>
        <v>0</v>
      </c>
      <c r="W1217" s="1996">
        <f t="shared" si="269"/>
        <v>3425.81</v>
      </c>
      <c r="X1217" s="2000">
        <v>3425.81</v>
      </c>
      <c r="Y1217" s="2013">
        <v>617084</v>
      </c>
      <c r="Z1217" s="2002">
        <v>42772</v>
      </c>
      <c r="AA1217" s="2069" t="s">
        <v>104</v>
      </c>
      <c r="AB1217" s="2086"/>
      <c r="AC1217" s="1956"/>
      <c r="AE1217" s="1956"/>
      <c r="AF1217" s="1956"/>
      <c r="AG1217" s="1956"/>
      <c r="AH1217" s="1956"/>
      <c r="AI1217" s="1956"/>
      <c r="AJ1217" s="1956"/>
      <c r="AK1217" s="1956"/>
      <c r="AL1217" s="1956"/>
      <c r="AM1217" s="1956"/>
      <c r="AP1217" s="1956"/>
      <c r="AQ1217" s="1956"/>
      <c r="AR1217" s="1956"/>
      <c r="AS1217" s="1956"/>
      <c r="AT1217" s="1956"/>
      <c r="AU1217" s="1956"/>
      <c r="AV1217" s="1956"/>
      <c r="AW1217" s="1956"/>
      <c r="AZ1217" s="1956"/>
      <c r="BA1217" s="1956"/>
    </row>
    <row r="1218" spans="1:53" x14ac:dyDescent="0.2">
      <c r="A1218" s="2119">
        <v>2017096</v>
      </c>
      <c r="C1218" s="1955" t="s">
        <v>2458</v>
      </c>
      <c r="D1218" s="1956" t="s">
        <v>1364</v>
      </c>
      <c r="E1218" s="1956">
        <v>1</v>
      </c>
      <c r="F1218" s="1956">
        <v>4</v>
      </c>
      <c r="G1218" s="1956">
        <v>4</v>
      </c>
      <c r="H1218" s="1956">
        <v>0</v>
      </c>
      <c r="I1218" s="2012">
        <v>1</v>
      </c>
      <c r="J1218" s="2012">
        <v>1</v>
      </c>
      <c r="L1218" s="1996">
        <v>756.8</v>
      </c>
      <c r="N1218" s="1996">
        <f t="shared" si="263"/>
        <v>438.77</v>
      </c>
      <c r="O1218" s="1996">
        <v>289.79000000000002</v>
      </c>
      <c r="P1218" s="2076">
        <f t="shared" si="264"/>
        <v>0.66045992205483517</v>
      </c>
      <c r="Q1218" s="1996">
        <v>148.97999999999999</v>
      </c>
      <c r="R1218" s="2076">
        <f t="shared" si="265"/>
        <v>0.33954007794516489</v>
      </c>
      <c r="S1218" s="2035">
        <f t="shared" si="266"/>
        <v>5.9591999999999992</v>
      </c>
      <c r="U1218" s="1996">
        <f t="shared" si="267"/>
        <v>0</v>
      </c>
      <c r="V1218" s="1996">
        <f t="shared" si="268"/>
        <v>0</v>
      </c>
      <c r="W1218" s="1996">
        <f t="shared" si="269"/>
        <v>756.8</v>
      </c>
      <c r="X1218" s="2000">
        <v>756.8</v>
      </c>
      <c r="Y1218" s="2013">
        <v>617161</v>
      </c>
      <c r="Z1218" s="2002">
        <v>42802</v>
      </c>
      <c r="AA1218" s="2069" t="s">
        <v>104</v>
      </c>
      <c r="AB1218" s="2086"/>
      <c r="AC1218" s="1956"/>
      <c r="AE1218" s="1956"/>
      <c r="AF1218" s="1956"/>
      <c r="AG1218" s="1956"/>
      <c r="AH1218" s="1956"/>
      <c r="AI1218" s="1956"/>
      <c r="AJ1218" s="1956"/>
      <c r="AK1218" s="1956"/>
      <c r="AL1218" s="1956"/>
      <c r="AM1218" s="1956"/>
      <c r="AP1218" s="1956"/>
      <c r="AQ1218" s="1956"/>
      <c r="AR1218" s="1956"/>
      <c r="AS1218" s="1956"/>
      <c r="AT1218" s="1956"/>
      <c r="AU1218" s="1956"/>
      <c r="AV1218" s="1956"/>
      <c r="AW1218" s="1956"/>
      <c r="AZ1218" s="1956"/>
      <c r="BA1218" s="1956"/>
    </row>
    <row r="1219" spans="1:53" x14ac:dyDescent="0.2">
      <c r="A1219" s="2119">
        <v>2017097</v>
      </c>
      <c r="C1219" s="1955" t="s">
        <v>2459</v>
      </c>
      <c r="D1219" s="1956" t="s">
        <v>1364</v>
      </c>
      <c r="E1219" s="1956">
        <v>1</v>
      </c>
      <c r="F1219" s="1956">
        <v>3</v>
      </c>
      <c r="G1219" s="1956">
        <v>0</v>
      </c>
      <c r="H1219" s="1956">
        <v>0</v>
      </c>
      <c r="I1219" s="2012">
        <v>1</v>
      </c>
      <c r="J1219" s="2012">
        <v>1</v>
      </c>
      <c r="L1219" s="1996">
        <v>501.95</v>
      </c>
      <c r="N1219" s="1996">
        <f t="shared" si="263"/>
        <v>297.02</v>
      </c>
      <c r="O1219" s="1996">
        <v>235.95</v>
      </c>
      <c r="P1219" s="2076">
        <f t="shared" si="264"/>
        <v>0.79439095010437011</v>
      </c>
      <c r="Q1219" s="1996">
        <v>61.07</v>
      </c>
      <c r="R1219" s="2076">
        <f t="shared" si="265"/>
        <v>0.20560904989562995</v>
      </c>
      <c r="S1219" s="2035">
        <f t="shared" si="266"/>
        <v>2.4428000000000001</v>
      </c>
      <c r="U1219" s="1996">
        <f t="shared" si="267"/>
        <v>0</v>
      </c>
      <c r="V1219" s="1996">
        <f t="shared" si="268"/>
        <v>0</v>
      </c>
      <c r="W1219" s="1996">
        <f t="shared" si="269"/>
        <v>501.95</v>
      </c>
      <c r="X1219" s="2000">
        <v>501.95</v>
      </c>
      <c r="Y1219" s="2013">
        <v>617162</v>
      </c>
      <c r="Z1219" s="2002">
        <v>42802</v>
      </c>
      <c r="AA1219" s="2069" t="s">
        <v>104</v>
      </c>
      <c r="AB1219" s="2086"/>
      <c r="AC1219" s="1956"/>
      <c r="AE1219" s="1956"/>
      <c r="AF1219" s="1956"/>
      <c r="AG1219" s="1956"/>
      <c r="AH1219" s="1956"/>
      <c r="AI1219" s="1956"/>
      <c r="AJ1219" s="1956"/>
      <c r="AK1219" s="1956"/>
      <c r="AL1219" s="1956"/>
      <c r="AM1219" s="1956"/>
      <c r="AP1219" s="1956"/>
      <c r="AQ1219" s="1956"/>
      <c r="AR1219" s="1956"/>
      <c r="AS1219" s="1956"/>
      <c r="AT1219" s="1956"/>
      <c r="AU1219" s="1956"/>
      <c r="AV1219" s="1956"/>
      <c r="AW1219" s="1956"/>
      <c r="AZ1219" s="1956"/>
      <c r="BA1219" s="1956"/>
    </row>
    <row r="1220" spans="1:53" x14ac:dyDescent="0.2">
      <c r="A1220" s="2119">
        <v>2017098</v>
      </c>
      <c r="C1220" s="1955" t="s">
        <v>2460</v>
      </c>
      <c r="D1220" s="1956" t="s">
        <v>1364</v>
      </c>
      <c r="E1220" s="1956">
        <v>1</v>
      </c>
      <c r="F1220" s="1956">
        <v>11</v>
      </c>
      <c r="G1220" s="1956">
        <v>5</v>
      </c>
      <c r="H1220" s="1956">
        <v>1</v>
      </c>
      <c r="I1220" s="2012">
        <v>1</v>
      </c>
      <c r="J1220" s="2012">
        <v>1</v>
      </c>
      <c r="L1220" s="1996">
        <v>2381.98</v>
      </c>
      <c r="N1220" s="1996">
        <f t="shared" si="263"/>
        <v>1412.78</v>
      </c>
      <c r="O1220" s="1996">
        <v>1018.3</v>
      </c>
      <c r="P1220" s="2076">
        <f t="shared" si="264"/>
        <v>0.72077747419980465</v>
      </c>
      <c r="Q1220" s="1996">
        <v>394.48</v>
      </c>
      <c r="R1220" s="2076">
        <f t="shared" si="265"/>
        <v>0.27922252580019535</v>
      </c>
      <c r="S1220" s="2035">
        <f t="shared" si="266"/>
        <v>15.779200000000001</v>
      </c>
      <c r="U1220" s="1996">
        <f t="shared" si="267"/>
        <v>0</v>
      </c>
      <c r="V1220" s="1996">
        <f t="shared" si="268"/>
        <v>0</v>
      </c>
      <c r="W1220" s="1996">
        <f t="shared" si="269"/>
        <v>2381.98</v>
      </c>
      <c r="X1220" s="2000">
        <v>2381.98</v>
      </c>
      <c r="Y1220" s="2013">
        <v>617163</v>
      </c>
      <c r="Z1220" s="2002">
        <v>42802</v>
      </c>
      <c r="AA1220" s="2069" t="s">
        <v>104</v>
      </c>
      <c r="AB1220" s="2086"/>
      <c r="AC1220" s="1956"/>
      <c r="AE1220" s="1956"/>
      <c r="AF1220" s="1956"/>
      <c r="AG1220" s="1956"/>
      <c r="AH1220" s="1956"/>
      <c r="AI1220" s="1956"/>
      <c r="AJ1220" s="1956"/>
      <c r="AK1220" s="1956"/>
      <c r="AL1220" s="1956"/>
      <c r="AM1220" s="1956"/>
      <c r="AP1220" s="1956"/>
      <c r="AQ1220" s="1956"/>
      <c r="AR1220" s="1956"/>
      <c r="AS1220" s="1956"/>
      <c r="AT1220" s="1956"/>
      <c r="AU1220" s="1956"/>
      <c r="AV1220" s="1956"/>
      <c r="AW1220" s="1956"/>
      <c r="AZ1220" s="1956"/>
      <c r="BA1220" s="1956"/>
    </row>
    <row r="1221" spans="1:53" x14ac:dyDescent="0.2">
      <c r="A1221" s="2119">
        <v>2017099</v>
      </c>
      <c r="C1221" s="1955" t="s">
        <v>2461</v>
      </c>
      <c r="D1221" s="1956" t="s">
        <v>1364</v>
      </c>
      <c r="E1221" s="1956">
        <v>1</v>
      </c>
      <c r="F1221" s="1956">
        <v>10</v>
      </c>
      <c r="G1221" s="1956">
        <v>4</v>
      </c>
      <c r="H1221" s="1956">
        <v>1</v>
      </c>
      <c r="I1221" s="2012">
        <v>1</v>
      </c>
      <c r="J1221" s="2012">
        <v>1</v>
      </c>
      <c r="L1221" s="1996">
        <v>2160.8000000000002</v>
      </c>
      <c r="N1221" s="1996">
        <f t="shared" si="263"/>
        <v>1286.23</v>
      </c>
      <c r="O1221" s="1996">
        <v>928.85</v>
      </c>
      <c r="P1221" s="2076">
        <f t="shared" si="264"/>
        <v>0.72214922681013505</v>
      </c>
      <c r="Q1221" s="1996">
        <v>357.38</v>
      </c>
      <c r="R1221" s="2076">
        <f t="shared" si="265"/>
        <v>0.27785077318986495</v>
      </c>
      <c r="S1221" s="2035">
        <f t="shared" si="266"/>
        <v>14.295199999999999</v>
      </c>
      <c r="U1221" s="1996">
        <f t="shared" si="267"/>
        <v>0</v>
      </c>
      <c r="V1221" s="1996">
        <f t="shared" si="268"/>
        <v>0</v>
      </c>
      <c r="W1221" s="1996">
        <f t="shared" si="269"/>
        <v>2160.8000000000002</v>
      </c>
      <c r="X1221" s="2000">
        <v>2160.8000000000002</v>
      </c>
      <c r="Y1221" s="2013">
        <v>617164</v>
      </c>
      <c r="Z1221" s="2002">
        <v>42802</v>
      </c>
      <c r="AA1221" s="2069" t="s">
        <v>104</v>
      </c>
      <c r="AB1221" s="2086"/>
      <c r="AC1221" s="1956"/>
      <c r="AE1221" s="1956"/>
      <c r="AF1221" s="1956"/>
      <c r="AG1221" s="1956"/>
      <c r="AH1221" s="1956"/>
      <c r="AI1221" s="1956"/>
      <c r="AJ1221" s="1956"/>
      <c r="AK1221" s="1956"/>
      <c r="AL1221" s="1956"/>
      <c r="AM1221" s="1956"/>
      <c r="AP1221" s="1956"/>
      <c r="AQ1221" s="1956"/>
      <c r="AR1221" s="1956"/>
      <c r="AS1221" s="1956"/>
      <c r="AT1221" s="1956"/>
      <c r="AU1221" s="1956"/>
      <c r="AV1221" s="1956"/>
      <c r="AW1221" s="1956"/>
      <c r="AZ1221" s="1956"/>
      <c r="BA1221" s="1956"/>
    </row>
    <row r="1222" spans="1:53" x14ac:dyDescent="0.2">
      <c r="A1222" s="2089">
        <v>2017100</v>
      </c>
      <c r="C1222" s="2166" t="s">
        <v>2208</v>
      </c>
      <c r="D1222" s="2091" t="s">
        <v>1364</v>
      </c>
      <c r="E1222" s="2091">
        <v>1</v>
      </c>
      <c r="F1222" s="2091">
        <v>13</v>
      </c>
      <c r="G1222" s="2091">
        <v>10</v>
      </c>
      <c r="H1222" s="2091">
        <v>1</v>
      </c>
      <c r="I1222" s="2167">
        <v>1</v>
      </c>
      <c r="J1222" s="2167">
        <v>1</v>
      </c>
      <c r="K1222" s="2175"/>
      <c r="L1222" s="2168">
        <v>2539.21</v>
      </c>
      <c r="N1222" s="1996">
        <f t="shared" si="263"/>
        <v>1497.94</v>
      </c>
      <c r="O1222" s="1996">
        <v>1013.49</v>
      </c>
      <c r="P1222" s="2076">
        <f t="shared" si="264"/>
        <v>0.67658918247726874</v>
      </c>
      <c r="Q1222" s="1996">
        <v>484.45</v>
      </c>
      <c r="R1222" s="2076">
        <f t="shared" si="265"/>
        <v>0.32341081752273121</v>
      </c>
      <c r="S1222" s="2035">
        <f t="shared" si="266"/>
        <v>19.378</v>
      </c>
      <c r="U1222" s="1996">
        <f t="shared" si="267"/>
        <v>0</v>
      </c>
      <c r="V1222" s="1996">
        <f t="shared" si="268"/>
        <v>0</v>
      </c>
      <c r="W1222" s="1996">
        <f t="shared" si="269"/>
        <v>2539.21</v>
      </c>
      <c r="X1222" s="2000">
        <v>2539.21</v>
      </c>
      <c r="Y1222" s="2013">
        <v>617185</v>
      </c>
      <c r="Z1222" s="2002">
        <v>42811</v>
      </c>
      <c r="AA1222" s="2069" t="s">
        <v>104</v>
      </c>
      <c r="AB1222" s="2086"/>
      <c r="AC1222" s="1956"/>
      <c r="AE1222" s="1956"/>
      <c r="AF1222" s="1956"/>
      <c r="AG1222" s="1956"/>
      <c r="AH1222" s="1956"/>
      <c r="AI1222" s="1956"/>
      <c r="AJ1222" s="1956"/>
      <c r="AK1222" s="1956"/>
      <c r="AL1222" s="1956"/>
      <c r="AM1222" s="1956"/>
      <c r="AP1222" s="1956"/>
      <c r="AQ1222" s="1956"/>
      <c r="AR1222" s="1956"/>
      <c r="AS1222" s="1956"/>
      <c r="AT1222" s="1956"/>
      <c r="AU1222" s="1956"/>
      <c r="AV1222" s="1956"/>
      <c r="AW1222" s="1956"/>
      <c r="AZ1222" s="1956"/>
      <c r="BA1222" s="1956"/>
    </row>
    <row r="1223" spans="1:53" x14ac:dyDescent="0.2">
      <c r="A1223" s="2089">
        <v>2017101</v>
      </c>
      <c r="C1223" s="2166" t="s">
        <v>2209</v>
      </c>
      <c r="D1223" s="2091" t="s">
        <v>1364</v>
      </c>
      <c r="E1223" s="2091">
        <v>1</v>
      </c>
      <c r="F1223" s="2091">
        <v>9</v>
      </c>
      <c r="G1223" s="2091">
        <v>6</v>
      </c>
      <c r="H1223" s="2091">
        <v>1</v>
      </c>
      <c r="I1223" s="2167">
        <v>1</v>
      </c>
      <c r="J1223" s="2167">
        <v>1</v>
      </c>
      <c r="K1223" s="2175"/>
      <c r="L1223" s="2168">
        <v>2091.11</v>
      </c>
      <c r="N1223" s="1996">
        <f t="shared" si="263"/>
        <v>1185.4499999999998</v>
      </c>
      <c r="O1223" s="1996">
        <v>817.55</v>
      </c>
      <c r="P1223" s="2076">
        <f t="shared" si="264"/>
        <v>0.68965371799738506</v>
      </c>
      <c r="Q1223" s="1996">
        <v>367.9</v>
      </c>
      <c r="R1223" s="2076">
        <f t="shared" si="265"/>
        <v>0.31034628200261505</v>
      </c>
      <c r="S1223" s="2035">
        <f t="shared" si="266"/>
        <v>14.715999999999999</v>
      </c>
      <c r="U1223" s="1996">
        <f t="shared" si="267"/>
        <v>0</v>
      </c>
      <c r="V1223" s="1996">
        <f t="shared" si="268"/>
        <v>0</v>
      </c>
      <c r="W1223" s="1996">
        <f t="shared" si="269"/>
        <v>2091.11</v>
      </c>
      <c r="X1223" s="2000">
        <v>2091.11</v>
      </c>
      <c r="Y1223" s="2013">
        <v>617186</v>
      </c>
      <c r="Z1223" s="2002">
        <v>42811</v>
      </c>
      <c r="AA1223" s="2069" t="s">
        <v>104</v>
      </c>
      <c r="AB1223" s="2086"/>
      <c r="AC1223" s="1956"/>
      <c r="AE1223" s="1956"/>
      <c r="AF1223" s="1956"/>
      <c r="AG1223" s="1956"/>
      <c r="AH1223" s="1956"/>
      <c r="AI1223" s="1956"/>
      <c r="AJ1223" s="1956"/>
      <c r="AK1223" s="1956"/>
      <c r="AL1223" s="1956"/>
      <c r="AM1223" s="1956"/>
      <c r="AP1223" s="1956"/>
      <c r="AQ1223" s="1956"/>
      <c r="AR1223" s="1956"/>
      <c r="AS1223" s="1956"/>
      <c r="AT1223" s="1956"/>
      <c r="AU1223" s="1956"/>
      <c r="AV1223" s="1956"/>
      <c r="AW1223" s="1956"/>
      <c r="AZ1223" s="1956"/>
      <c r="BA1223" s="1956"/>
    </row>
    <row r="1224" spans="1:53" x14ac:dyDescent="0.2">
      <c r="A1224" s="2089">
        <v>2017102</v>
      </c>
      <c r="C1224" s="1955">
        <v>629017</v>
      </c>
      <c r="D1224" s="1956" t="s">
        <v>26</v>
      </c>
      <c r="E1224" s="1956">
        <v>1</v>
      </c>
      <c r="F1224" s="1956">
        <v>10</v>
      </c>
      <c r="G1224" s="1956">
        <v>5</v>
      </c>
      <c r="H1224" s="1956">
        <v>3</v>
      </c>
      <c r="I1224" s="2012">
        <v>1</v>
      </c>
      <c r="J1224" s="2012">
        <v>1</v>
      </c>
      <c r="L1224" s="1996">
        <v>2079.27</v>
      </c>
      <c r="N1224" s="1996">
        <f t="shared" si="263"/>
        <v>1599.07</v>
      </c>
      <c r="O1224" s="1996">
        <v>1177.28</v>
      </c>
      <c r="P1224" s="2076">
        <f t="shared" si="264"/>
        <v>0.73622793248575735</v>
      </c>
      <c r="Q1224" s="1996">
        <v>421.79</v>
      </c>
      <c r="R1224" s="2076">
        <f t="shared" si="265"/>
        <v>0.2637720675142427</v>
      </c>
      <c r="S1224" s="2035">
        <f t="shared" si="266"/>
        <v>16.871600000000001</v>
      </c>
      <c r="U1224" s="1996">
        <f t="shared" si="267"/>
        <v>0</v>
      </c>
      <c r="V1224" s="1996">
        <f t="shared" si="268"/>
        <v>0</v>
      </c>
      <c r="W1224" s="1996">
        <f t="shared" si="269"/>
        <v>2079.27</v>
      </c>
      <c r="X1224" s="2000">
        <v>2079.27</v>
      </c>
      <c r="Y1224" s="2013">
        <v>617100</v>
      </c>
      <c r="Z1224" s="2002">
        <v>42779</v>
      </c>
      <c r="AA1224" s="2069" t="s">
        <v>104</v>
      </c>
      <c r="AB1224" s="2086"/>
      <c r="AC1224" s="1956"/>
      <c r="AE1224" s="1956"/>
      <c r="AF1224" s="1956"/>
      <c r="AG1224" s="1956"/>
      <c r="AH1224" s="1956"/>
      <c r="AI1224" s="1956"/>
      <c r="AJ1224" s="1956"/>
      <c r="AK1224" s="1956"/>
      <c r="AL1224" s="1956"/>
      <c r="AM1224" s="1956"/>
      <c r="AP1224" s="1956"/>
      <c r="AQ1224" s="1956"/>
      <c r="AR1224" s="1956"/>
      <c r="AS1224" s="1956"/>
      <c r="AT1224" s="1956"/>
      <c r="AU1224" s="1956"/>
      <c r="AV1224" s="1956"/>
      <c r="AW1224" s="1956"/>
      <c r="AZ1224" s="1956"/>
      <c r="BA1224" s="1956"/>
    </row>
    <row r="1225" spans="1:53" x14ac:dyDescent="0.2">
      <c r="A1225" s="2089">
        <v>2017103</v>
      </c>
      <c r="C1225" s="1955">
        <v>647717</v>
      </c>
      <c r="D1225" s="1956" t="s">
        <v>26</v>
      </c>
      <c r="E1225" s="1956">
        <v>1</v>
      </c>
      <c r="F1225" s="1956">
        <v>8</v>
      </c>
      <c r="G1225" s="1956">
        <v>5</v>
      </c>
      <c r="H1225" s="1956">
        <v>3</v>
      </c>
      <c r="I1225" s="2012">
        <v>1</v>
      </c>
      <c r="J1225" s="2012">
        <v>1</v>
      </c>
      <c r="L1225" s="1996">
        <v>2480.83</v>
      </c>
      <c r="N1225" s="1996">
        <f t="shared" si="263"/>
        <v>1716.88</v>
      </c>
      <c r="O1225" s="1996">
        <v>1289.73</v>
      </c>
      <c r="P1225" s="2076">
        <f t="shared" si="264"/>
        <v>0.75120567541121097</v>
      </c>
      <c r="Q1225" s="1996">
        <v>427.15</v>
      </c>
      <c r="R1225" s="2076">
        <f t="shared" si="265"/>
        <v>0.24879432458878895</v>
      </c>
      <c r="S1225" s="2035">
        <f t="shared" si="266"/>
        <v>17.085999999999999</v>
      </c>
      <c r="U1225" s="1996">
        <f t="shared" si="267"/>
        <v>0</v>
      </c>
      <c r="V1225" s="1996">
        <f t="shared" si="268"/>
        <v>0</v>
      </c>
      <c r="W1225" s="1996">
        <f t="shared" si="269"/>
        <v>2480.83</v>
      </c>
      <c r="X1225" s="2000">
        <v>2480.83</v>
      </c>
      <c r="Y1225" s="2013">
        <v>617101</v>
      </c>
      <c r="Z1225" s="2002">
        <v>42779</v>
      </c>
      <c r="AA1225" s="2069" t="s">
        <v>104</v>
      </c>
      <c r="AB1225" s="2086"/>
      <c r="AC1225" s="1956"/>
      <c r="AE1225" s="1956"/>
      <c r="AF1225" s="1956"/>
      <c r="AG1225" s="1956"/>
      <c r="AH1225" s="1956"/>
      <c r="AI1225" s="1956"/>
      <c r="AJ1225" s="1956"/>
      <c r="AK1225" s="1956"/>
      <c r="AL1225" s="1956"/>
      <c r="AM1225" s="1956"/>
      <c r="AP1225" s="1956"/>
      <c r="AQ1225" s="1956"/>
      <c r="AR1225" s="1956"/>
      <c r="AS1225" s="1956"/>
      <c r="AT1225" s="1956"/>
      <c r="AU1225" s="1956"/>
      <c r="AV1225" s="1956"/>
      <c r="AW1225" s="1956"/>
      <c r="AZ1225" s="1956"/>
      <c r="BA1225" s="1956"/>
    </row>
    <row r="1226" spans="1:53" x14ac:dyDescent="0.2">
      <c r="A1226" s="2089">
        <v>2017104</v>
      </c>
      <c r="C1226" s="1955">
        <v>612617</v>
      </c>
      <c r="D1226" s="1956" t="s">
        <v>26</v>
      </c>
      <c r="E1226" s="1956">
        <v>1</v>
      </c>
      <c r="F1226" s="1956">
        <v>8</v>
      </c>
      <c r="G1226" s="1956">
        <v>5</v>
      </c>
      <c r="H1226" s="1956">
        <v>3</v>
      </c>
      <c r="I1226" s="2012">
        <v>1</v>
      </c>
      <c r="J1226" s="2012">
        <v>1</v>
      </c>
      <c r="L1226" s="1996">
        <v>2103.92</v>
      </c>
      <c r="N1226" s="1996">
        <f t="shared" ref="N1226:N1255" si="270">O1226+Q1226</f>
        <v>1570.93</v>
      </c>
      <c r="O1226" s="1996">
        <v>1143.68</v>
      </c>
      <c r="P1226" s="2076">
        <f t="shared" si="264"/>
        <v>0.72802734685823045</v>
      </c>
      <c r="Q1226" s="1996">
        <v>427.25</v>
      </c>
      <c r="R1226" s="2076">
        <f t="shared" si="265"/>
        <v>0.27197265314176949</v>
      </c>
      <c r="S1226" s="2035">
        <f t="shared" si="266"/>
        <v>17.09</v>
      </c>
      <c r="U1226" s="1996">
        <f t="shared" si="267"/>
        <v>0</v>
      </c>
      <c r="V1226" s="1996">
        <f t="shared" si="268"/>
        <v>0</v>
      </c>
      <c r="W1226" s="1996">
        <f t="shared" si="269"/>
        <v>2103.92</v>
      </c>
      <c r="X1226" s="2000">
        <v>2103.92</v>
      </c>
      <c r="Y1226" s="2013">
        <v>617102</v>
      </c>
      <c r="Z1226" s="2002">
        <v>42779</v>
      </c>
      <c r="AA1226" s="2069" t="s">
        <v>104</v>
      </c>
      <c r="AB1226" s="2086"/>
      <c r="AC1226" s="1956"/>
      <c r="AE1226" s="1956"/>
      <c r="AF1226" s="1956"/>
      <c r="AG1226" s="1956"/>
      <c r="AH1226" s="1956"/>
      <c r="AI1226" s="1956"/>
      <c r="AJ1226" s="1956"/>
      <c r="AK1226" s="1956"/>
      <c r="AL1226" s="1956"/>
      <c r="AM1226" s="1956"/>
      <c r="AP1226" s="1956"/>
      <c r="AQ1226" s="1956"/>
      <c r="AR1226" s="1956"/>
      <c r="AS1226" s="1956"/>
      <c r="AT1226" s="1956"/>
      <c r="AU1226" s="1956"/>
      <c r="AV1226" s="1956"/>
      <c r="AW1226" s="1956"/>
      <c r="AZ1226" s="1956"/>
      <c r="BA1226" s="1956"/>
    </row>
    <row r="1227" spans="1:53" x14ac:dyDescent="0.2">
      <c r="A1227" s="2089">
        <v>2017105</v>
      </c>
      <c r="B1227" s="2166"/>
      <c r="C1227" s="2166" t="s">
        <v>2467</v>
      </c>
      <c r="D1227" s="2091"/>
      <c r="E1227" s="2091">
        <v>0</v>
      </c>
      <c r="F1227" s="2091">
        <v>0</v>
      </c>
      <c r="G1227" s="2091">
        <v>0</v>
      </c>
      <c r="H1227" s="2091">
        <v>0</v>
      </c>
      <c r="I1227" s="2167">
        <v>1</v>
      </c>
      <c r="J1227" s="2167">
        <v>1</v>
      </c>
      <c r="K1227" s="2175"/>
      <c r="L1227" s="2168">
        <v>61.06</v>
      </c>
      <c r="N1227" s="1996">
        <f t="shared" si="270"/>
        <v>23.03</v>
      </c>
      <c r="O1227" s="1996">
        <v>23.03</v>
      </c>
      <c r="P1227" s="2076">
        <f t="shared" si="264"/>
        <v>1</v>
      </c>
      <c r="Q1227" s="1996">
        <v>0</v>
      </c>
      <c r="R1227" s="2076">
        <f t="shared" si="265"/>
        <v>0</v>
      </c>
      <c r="S1227" s="2035">
        <f t="shared" si="266"/>
        <v>0</v>
      </c>
      <c r="U1227" s="1996">
        <f t="shared" si="267"/>
        <v>0</v>
      </c>
      <c r="V1227" s="1996">
        <f t="shared" si="268"/>
        <v>0</v>
      </c>
      <c r="W1227" s="1996">
        <f t="shared" si="269"/>
        <v>61.06</v>
      </c>
      <c r="X1227" s="2000">
        <v>61.06</v>
      </c>
      <c r="Y1227" s="2013">
        <v>617128</v>
      </c>
      <c r="Z1227" s="2002">
        <v>42793</v>
      </c>
      <c r="AA1227" s="2069" t="s">
        <v>104</v>
      </c>
      <c r="AB1227" s="2086"/>
      <c r="AC1227" s="1956"/>
      <c r="AE1227" s="1956"/>
      <c r="AF1227" s="1956"/>
      <c r="AG1227" s="1956"/>
      <c r="AH1227" s="1956"/>
      <c r="AI1227" s="1956"/>
      <c r="AJ1227" s="1956"/>
      <c r="AK1227" s="1956"/>
      <c r="AL1227" s="1956"/>
      <c r="AM1227" s="1956"/>
      <c r="AP1227" s="1956"/>
      <c r="AQ1227" s="1956"/>
      <c r="AR1227" s="1956"/>
      <c r="AS1227" s="1956"/>
      <c r="AT1227" s="1956"/>
      <c r="AU1227" s="1956"/>
      <c r="AV1227" s="1956"/>
      <c r="AW1227" s="1956"/>
      <c r="AZ1227" s="1956"/>
      <c r="BA1227" s="1956"/>
    </row>
    <row r="1228" spans="1:53" x14ac:dyDescent="0.2">
      <c r="A1228" s="2089">
        <v>2017106</v>
      </c>
      <c r="C1228" s="1955">
        <v>611017</v>
      </c>
      <c r="D1228" s="1956" t="s">
        <v>26</v>
      </c>
      <c r="E1228" s="1956">
        <v>1</v>
      </c>
      <c r="F1228" s="1956">
        <v>8</v>
      </c>
      <c r="G1228" s="1956">
        <v>5</v>
      </c>
      <c r="H1228" s="1956">
        <v>3</v>
      </c>
      <c r="I1228" s="2012">
        <v>1</v>
      </c>
      <c r="J1228" s="2012">
        <v>1</v>
      </c>
      <c r="L1228" s="1996">
        <v>2103.92</v>
      </c>
      <c r="N1228" s="1996">
        <f t="shared" si="270"/>
        <v>1557.67</v>
      </c>
      <c r="O1228" s="1996">
        <v>1130.52</v>
      </c>
      <c r="P1228" s="2076">
        <f t="shared" si="264"/>
        <v>0.72577631975964096</v>
      </c>
      <c r="Q1228" s="1996">
        <v>427.15</v>
      </c>
      <c r="R1228" s="2076">
        <f t="shared" si="265"/>
        <v>0.27422368024035898</v>
      </c>
      <c r="S1228" s="2035">
        <f t="shared" si="266"/>
        <v>17.085999999999999</v>
      </c>
      <c r="U1228" s="1996">
        <f t="shared" si="267"/>
        <v>0</v>
      </c>
      <c r="V1228" s="1996">
        <f t="shared" si="268"/>
        <v>0</v>
      </c>
      <c r="W1228" s="1996">
        <f t="shared" si="269"/>
        <v>2103.92</v>
      </c>
      <c r="X1228" s="2000">
        <v>2103.92</v>
      </c>
      <c r="Y1228" s="2013">
        <v>617103</v>
      </c>
      <c r="Z1228" s="2002">
        <v>42779</v>
      </c>
      <c r="AA1228" s="2069" t="s">
        <v>104</v>
      </c>
      <c r="AB1228" s="2086"/>
      <c r="AC1228" s="1956"/>
      <c r="AE1228" s="1956"/>
      <c r="AF1228" s="1956"/>
      <c r="AG1228" s="1956"/>
      <c r="AH1228" s="1956"/>
      <c r="AI1228" s="1956"/>
      <c r="AJ1228" s="1956"/>
      <c r="AK1228" s="1956"/>
      <c r="AL1228" s="1956"/>
      <c r="AM1228" s="1956"/>
      <c r="AP1228" s="1956"/>
      <c r="AQ1228" s="1956"/>
      <c r="AR1228" s="1956"/>
      <c r="AS1228" s="1956"/>
      <c r="AT1228" s="1956"/>
      <c r="AU1228" s="1956"/>
      <c r="AV1228" s="1956"/>
      <c r="AW1228" s="1956"/>
      <c r="AZ1228" s="1956"/>
      <c r="BA1228" s="1956"/>
    </row>
    <row r="1229" spans="1:53" x14ac:dyDescent="0.2">
      <c r="A1229" s="2089">
        <v>2017107</v>
      </c>
      <c r="C1229" s="1955" t="s">
        <v>2471</v>
      </c>
      <c r="D1229" s="1956" t="s">
        <v>26</v>
      </c>
      <c r="E1229" s="1956">
        <v>0</v>
      </c>
      <c r="F1229" s="1956">
        <v>1</v>
      </c>
      <c r="G1229" s="1956">
        <v>1</v>
      </c>
      <c r="H1229" s="1956">
        <v>0</v>
      </c>
      <c r="I1229" s="2012">
        <v>1</v>
      </c>
      <c r="J1229" s="2012">
        <v>1</v>
      </c>
      <c r="L1229" s="1996">
        <v>415</v>
      </c>
      <c r="N1229" s="1996">
        <f t="shared" si="270"/>
        <v>243.58999999999997</v>
      </c>
      <c r="O1229" s="1996">
        <v>182.45</v>
      </c>
      <c r="P1229" s="2076">
        <f t="shared" si="264"/>
        <v>0.74900447473213194</v>
      </c>
      <c r="Q1229" s="1996">
        <v>61.14</v>
      </c>
      <c r="R1229" s="2076">
        <f t="shared" si="265"/>
        <v>0.25099552526786817</v>
      </c>
      <c r="S1229" s="2035">
        <f t="shared" si="266"/>
        <v>2.4456000000000002</v>
      </c>
      <c r="U1229" s="1996">
        <f t="shared" si="267"/>
        <v>0</v>
      </c>
      <c r="V1229" s="1996">
        <f t="shared" si="268"/>
        <v>0</v>
      </c>
      <c r="W1229" s="1996">
        <f t="shared" si="269"/>
        <v>415</v>
      </c>
      <c r="X1229" s="2000">
        <v>415</v>
      </c>
      <c r="Y1229" s="2013">
        <v>617128</v>
      </c>
      <c r="Z1229" s="2002">
        <v>42793</v>
      </c>
      <c r="AA1229" s="2069" t="s">
        <v>104</v>
      </c>
      <c r="AB1229" s="2086"/>
      <c r="AC1229" s="1956"/>
      <c r="AE1229" s="1956"/>
      <c r="AF1229" s="1956"/>
      <c r="AG1229" s="1956"/>
      <c r="AH1229" s="1956"/>
      <c r="AI1229" s="1956"/>
      <c r="AJ1229" s="1956"/>
      <c r="AK1229" s="1956"/>
      <c r="AL1229" s="1956"/>
      <c r="AM1229" s="1956"/>
      <c r="AP1229" s="1956"/>
      <c r="AQ1229" s="1956"/>
      <c r="AR1229" s="1956"/>
      <c r="AS1229" s="1956"/>
      <c r="AT1229" s="1956"/>
      <c r="AU1229" s="1956"/>
      <c r="AV1229" s="1956"/>
      <c r="AW1229" s="1956"/>
      <c r="AZ1229" s="1956"/>
      <c r="BA1229" s="1956"/>
    </row>
    <row r="1230" spans="1:53" x14ac:dyDescent="0.2">
      <c r="A1230" s="2089">
        <v>2017108</v>
      </c>
      <c r="C1230" s="1955">
        <v>632817</v>
      </c>
      <c r="D1230" s="1956" t="s">
        <v>26</v>
      </c>
      <c r="E1230" s="1956">
        <v>1</v>
      </c>
      <c r="F1230" s="1956">
        <v>6</v>
      </c>
      <c r="G1230" s="1956">
        <v>5</v>
      </c>
      <c r="H1230" s="1956">
        <v>2</v>
      </c>
      <c r="I1230" s="2012">
        <v>1</v>
      </c>
      <c r="J1230" s="2012">
        <v>1</v>
      </c>
      <c r="L1230" s="1996">
        <v>1567.4</v>
      </c>
      <c r="N1230" s="1996">
        <f t="shared" si="270"/>
        <v>1066.8200000000002</v>
      </c>
      <c r="O1230" s="1996">
        <v>753.7</v>
      </c>
      <c r="P1230" s="2076">
        <f t="shared" ref="P1230:P1260" si="271">IF(N1230&lt;=0,"",O1230/N1230)</f>
        <v>0.70649219174743627</v>
      </c>
      <c r="Q1230" s="1996">
        <v>313.12</v>
      </c>
      <c r="R1230" s="2076">
        <f t="shared" ref="R1230:R1260" si="272">IF(N1230&lt;=0,"",Q1230/N1230)</f>
        <v>0.29350780825256367</v>
      </c>
      <c r="S1230" s="2035">
        <f t="shared" ref="S1230:S1260" si="273">Q1230/$S$1</f>
        <v>12.524800000000001</v>
      </c>
      <c r="U1230" s="1996">
        <f t="shared" ref="U1230:U1260" si="274">((1-I1230)*O1230)+((1-J1230)*Q1230)</f>
        <v>0</v>
      </c>
      <c r="V1230" s="1996">
        <f t="shared" ref="V1230:V1260" si="275">L1230-W1230</f>
        <v>0</v>
      </c>
      <c r="W1230" s="1996">
        <f t="shared" ref="W1230:W1261" si="276">X1230+AC1230+AH1230+AM1230+AO1230+AR1230</f>
        <v>1567.4</v>
      </c>
      <c r="X1230" s="2000">
        <v>1567.4</v>
      </c>
      <c r="Y1230" s="2013">
        <v>617104</v>
      </c>
      <c r="Z1230" s="2002">
        <v>42779</v>
      </c>
      <c r="AA1230" s="2069" t="s">
        <v>104</v>
      </c>
      <c r="AB1230" s="2086"/>
      <c r="AC1230" s="1956"/>
      <c r="AE1230" s="1956"/>
      <c r="AF1230" s="1956"/>
      <c r="AG1230" s="1956"/>
      <c r="AH1230" s="1956"/>
      <c r="AI1230" s="1956"/>
      <c r="AJ1230" s="1956"/>
      <c r="AK1230" s="1956"/>
      <c r="AL1230" s="1956"/>
      <c r="AM1230" s="1956"/>
      <c r="AP1230" s="1956"/>
      <c r="AQ1230" s="1956"/>
      <c r="AR1230" s="1956"/>
      <c r="AS1230" s="1956"/>
      <c r="AT1230" s="1956"/>
      <c r="AU1230" s="1956"/>
      <c r="AV1230" s="1956"/>
      <c r="AW1230" s="1956"/>
      <c r="AZ1230" s="1956"/>
      <c r="BA1230" s="1956"/>
    </row>
    <row r="1231" spans="1:53" x14ac:dyDescent="0.2">
      <c r="A1231" s="2089">
        <v>2017109</v>
      </c>
      <c r="C1231" s="1955" t="s">
        <v>2473</v>
      </c>
      <c r="D1231" s="1956" t="s">
        <v>26</v>
      </c>
      <c r="E1231" s="1956">
        <v>1</v>
      </c>
      <c r="F1231" s="1956">
        <v>2</v>
      </c>
      <c r="G1231" s="1956">
        <v>0</v>
      </c>
      <c r="H1231" s="1956">
        <v>0</v>
      </c>
      <c r="I1231" s="2012">
        <v>1</v>
      </c>
      <c r="J1231" s="2012">
        <v>1</v>
      </c>
      <c r="L1231" s="1996">
        <v>723.29</v>
      </c>
      <c r="N1231" s="1996">
        <f t="shared" si="270"/>
        <v>481.33</v>
      </c>
      <c r="O1231" s="1996">
        <v>334.52</v>
      </c>
      <c r="P1231" s="2076">
        <f t="shared" si="271"/>
        <v>0.69499096254129178</v>
      </c>
      <c r="Q1231" s="1996">
        <v>146.81</v>
      </c>
      <c r="R1231" s="2076">
        <f t="shared" si="272"/>
        <v>0.30500903745870817</v>
      </c>
      <c r="S1231" s="2035">
        <f t="shared" si="273"/>
        <v>5.8723999999999998</v>
      </c>
      <c r="U1231" s="1996">
        <f t="shared" si="274"/>
        <v>0</v>
      </c>
      <c r="V1231" s="1996">
        <f t="shared" si="275"/>
        <v>0</v>
      </c>
      <c r="W1231" s="1996">
        <f t="shared" si="276"/>
        <v>723.29</v>
      </c>
      <c r="X1231" s="2000">
        <v>723.29</v>
      </c>
      <c r="Y1231" s="2013">
        <v>617105</v>
      </c>
      <c r="Z1231" s="2002">
        <v>42779</v>
      </c>
      <c r="AA1231" s="2069" t="s">
        <v>104</v>
      </c>
      <c r="AB1231" s="2086"/>
      <c r="AC1231" s="1956"/>
      <c r="AE1231" s="1956"/>
      <c r="AF1231" s="1956"/>
      <c r="AG1231" s="1956"/>
      <c r="AH1231" s="1956"/>
      <c r="AI1231" s="1956"/>
      <c r="AJ1231" s="1956"/>
      <c r="AK1231" s="1956"/>
      <c r="AL1231" s="1956"/>
      <c r="AM1231" s="1956"/>
      <c r="AP1231" s="1956"/>
      <c r="AQ1231" s="1956"/>
      <c r="AR1231" s="1956"/>
      <c r="AS1231" s="1956"/>
      <c r="AT1231" s="1956"/>
      <c r="AU1231" s="1956"/>
      <c r="AV1231" s="1956"/>
      <c r="AW1231" s="1956"/>
      <c r="AZ1231" s="1956"/>
      <c r="BA1231" s="1956"/>
    </row>
    <row r="1232" spans="1:53" x14ac:dyDescent="0.2">
      <c r="A1232" s="2089">
        <v>2017110</v>
      </c>
      <c r="C1232" s="1955" t="s">
        <v>2484</v>
      </c>
      <c r="D1232" s="1956" t="s">
        <v>26</v>
      </c>
      <c r="E1232" s="1956">
        <v>0</v>
      </c>
      <c r="F1232" s="1956">
        <v>0</v>
      </c>
      <c r="G1232" s="1956">
        <v>0</v>
      </c>
      <c r="H1232" s="1956">
        <v>0</v>
      </c>
      <c r="I1232" s="2012">
        <v>1</v>
      </c>
      <c r="J1232" s="2012">
        <v>1</v>
      </c>
      <c r="L1232" s="1996">
        <v>65.58</v>
      </c>
      <c r="N1232" s="1996">
        <f t="shared" si="270"/>
        <v>25.29</v>
      </c>
      <c r="O1232" s="1996">
        <v>25.29</v>
      </c>
      <c r="P1232" s="2076">
        <f t="shared" si="271"/>
        <v>1</v>
      </c>
      <c r="Q1232" s="1996">
        <v>0</v>
      </c>
      <c r="R1232" s="2076">
        <f t="shared" si="272"/>
        <v>0</v>
      </c>
      <c r="S1232" s="2035">
        <f t="shared" si="273"/>
        <v>0</v>
      </c>
      <c r="U1232" s="1996">
        <f t="shared" si="274"/>
        <v>0</v>
      </c>
      <c r="V1232" s="1996">
        <f t="shared" si="275"/>
        <v>0</v>
      </c>
      <c r="W1232" s="1996">
        <f t="shared" si="276"/>
        <v>65.58</v>
      </c>
      <c r="X1232" s="2000">
        <v>65.58</v>
      </c>
      <c r="Y1232" s="2013">
        <v>617128</v>
      </c>
      <c r="Z1232" s="2002">
        <v>42793</v>
      </c>
      <c r="AA1232" s="2069" t="s">
        <v>104</v>
      </c>
      <c r="AB1232" s="2086"/>
      <c r="AC1232" s="1956"/>
      <c r="AE1232" s="1956"/>
      <c r="AF1232" s="1956"/>
      <c r="AG1232" s="1956"/>
      <c r="AH1232" s="1956"/>
      <c r="AI1232" s="1956"/>
      <c r="AJ1232" s="1956"/>
      <c r="AK1232" s="1956"/>
      <c r="AL1232" s="1956"/>
      <c r="AM1232" s="1956"/>
      <c r="AP1232" s="1956"/>
      <c r="AQ1232" s="1956"/>
      <c r="AR1232" s="1956"/>
      <c r="AS1232" s="1956"/>
      <c r="AT1232" s="1956"/>
      <c r="AU1232" s="1956"/>
      <c r="AV1232" s="1956"/>
      <c r="AW1232" s="1956"/>
      <c r="AZ1232" s="1956"/>
      <c r="BA1232" s="1956"/>
    </row>
    <row r="1233" spans="1:53" x14ac:dyDescent="0.2">
      <c r="A1233" s="2089">
        <v>2017111</v>
      </c>
      <c r="C1233" s="1955" t="s">
        <v>2485</v>
      </c>
      <c r="D1233" s="1956" t="s">
        <v>26</v>
      </c>
      <c r="E1233" s="1956">
        <v>0</v>
      </c>
      <c r="F1233" s="1956">
        <v>0</v>
      </c>
      <c r="G1233" s="1956">
        <v>0</v>
      </c>
      <c r="H1233" s="1956">
        <v>0</v>
      </c>
      <c r="I1233" s="2012">
        <v>1</v>
      </c>
      <c r="J1233" s="2012">
        <v>1</v>
      </c>
      <c r="L1233" s="1996">
        <v>100.8</v>
      </c>
      <c r="N1233" s="1996">
        <f t="shared" si="270"/>
        <v>42.9</v>
      </c>
      <c r="O1233" s="1996">
        <v>42.9</v>
      </c>
      <c r="P1233" s="2076">
        <f t="shared" si="271"/>
        <v>1</v>
      </c>
      <c r="Q1233" s="1996">
        <v>0</v>
      </c>
      <c r="R1233" s="2076">
        <f t="shared" si="272"/>
        <v>0</v>
      </c>
      <c r="S1233" s="2035">
        <f t="shared" si="273"/>
        <v>0</v>
      </c>
      <c r="U1233" s="1996">
        <f t="shared" si="274"/>
        <v>0</v>
      </c>
      <c r="V1233" s="1996">
        <f t="shared" si="275"/>
        <v>0</v>
      </c>
      <c r="W1233" s="1996">
        <f t="shared" si="276"/>
        <v>100.8</v>
      </c>
      <c r="X1233" s="2000">
        <v>100.8</v>
      </c>
      <c r="Y1233" s="2013">
        <v>617237</v>
      </c>
      <c r="Z1233" s="2002">
        <v>42828</v>
      </c>
      <c r="AA1233" s="2069" t="s">
        <v>104</v>
      </c>
      <c r="AB1233" s="2086"/>
      <c r="AC1233" s="1956"/>
      <c r="AE1233" s="1956"/>
      <c r="AF1233" s="1956"/>
      <c r="AG1233" s="1956"/>
      <c r="AH1233" s="1956"/>
      <c r="AI1233" s="1956"/>
      <c r="AJ1233" s="1956"/>
      <c r="AK1233" s="1956"/>
      <c r="AL1233" s="1956"/>
      <c r="AM1233" s="1956"/>
      <c r="AP1233" s="1956"/>
      <c r="AQ1233" s="1956"/>
      <c r="AR1233" s="1956"/>
      <c r="AS1233" s="1956"/>
      <c r="AT1233" s="1956"/>
      <c r="AU1233" s="1956"/>
      <c r="AV1233" s="1956"/>
      <c r="AW1233" s="1956"/>
      <c r="AZ1233" s="1956"/>
      <c r="BA1233" s="1956"/>
    </row>
    <row r="1234" spans="1:53" x14ac:dyDescent="0.2">
      <c r="A1234" s="2089">
        <v>2017112</v>
      </c>
      <c r="C1234" s="1955" t="s">
        <v>2514</v>
      </c>
      <c r="D1234" s="1956" t="s">
        <v>26</v>
      </c>
      <c r="E1234" s="1956">
        <v>0</v>
      </c>
      <c r="F1234" s="1956">
        <v>2</v>
      </c>
      <c r="G1234" s="1956">
        <v>1</v>
      </c>
      <c r="H1234" s="1956">
        <v>0</v>
      </c>
      <c r="I1234" s="2012">
        <v>1</v>
      </c>
      <c r="J1234" s="2012">
        <v>1</v>
      </c>
      <c r="L1234" s="1996">
        <v>531</v>
      </c>
      <c r="N1234" s="1996">
        <f t="shared" si="270"/>
        <v>354.78</v>
      </c>
      <c r="O1234" s="1996">
        <v>288.08999999999997</v>
      </c>
      <c r="P1234" s="2076">
        <f t="shared" si="271"/>
        <v>0.81202435312024357</v>
      </c>
      <c r="Q1234" s="1996">
        <v>66.69</v>
      </c>
      <c r="R1234" s="2076">
        <f t="shared" si="272"/>
        <v>0.18797564687975649</v>
      </c>
      <c r="S1234" s="2035">
        <f t="shared" si="273"/>
        <v>2.6675999999999997</v>
      </c>
      <c r="U1234" s="1996">
        <f t="shared" si="274"/>
        <v>0</v>
      </c>
      <c r="V1234" s="1996">
        <f t="shared" si="275"/>
        <v>0</v>
      </c>
      <c r="W1234" s="1996">
        <f t="shared" si="276"/>
        <v>531</v>
      </c>
      <c r="X1234" s="2000">
        <v>531</v>
      </c>
      <c r="Y1234" s="2013">
        <v>617128</v>
      </c>
      <c r="Z1234" s="2002">
        <v>42793</v>
      </c>
      <c r="AA1234" s="2069" t="s">
        <v>104</v>
      </c>
      <c r="AB1234" s="2086"/>
      <c r="AC1234" s="1956"/>
      <c r="AE1234" s="1956"/>
      <c r="AF1234" s="1956"/>
      <c r="AG1234" s="1956"/>
      <c r="AH1234" s="1956"/>
      <c r="AI1234" s="1956"/>
      <c r="AJ1234" s="1956"/>
      <c r="AK1234" s="1956"/>
      <c r="AL1234" s="1956"/>
      <c r="AM1234" s="1956"/>
      <c r="AP1234" s="1956"/>
      <c r="AQ1234" s="1956"/>
      <c r="AR1234" s="1956"/>
      <c r="AS1234" s="1956"/>
      <c r="AT1234" s="1956"/>
      <c r="AU1234" s="1956"/>
      <c r="AV1234" s="1956"/>
      <c r="AW1234" s="1956"/>
      <c r="AZ1234" s="1956"/>
      <c r="BA1234" s="1956"/>
    </row>
    <row r="1235" spans="1:53" x14ac:dyDescent="0.2">
      <c r="A1235" s="2089">
        <v>2017113</v>
      </c>
      <c r="C1235" s="1955" t="s">
        <v>2488</v>
      </c>
      <c r="D1235" s="1956" t="s">
        <v>26</v>
      </c>
      <c r="E1235" s="1956">
        <v>0</v>
      </c>
      <c r="F1235" s="1956">
        <v>0</v>
      </c>
      <c r="G1235" s="1956">
        <v>0</v>
      </c>
      <c r="H1235" s="1956">
        <v>0</v>
      </c>
      <c r="I1235" s="2012">
        <v>1</v>
      </c>
      <c r="J1235" s="2012">
        <v>1</v>
      </c>
      <c r="L1235" s="1996">
        <v>180</v>
      </c>
      <c r="N1235" s="1996">
        <v>60</v>
      </c>
      <c r="O1235" s="1996">
        <v>0</v>
      </c>
      <c r="P1235" s="2076">
        <f t="shared" si="271"/>
        <v>0</v>
      </c>
      <c r="Q1235" s="1996">
        <v>15</v>
      </c>
      <c r="R1235" s="2076">
        <f t="shared" si="272"/>
        <v>0.25</v>
      </c>
      <c r="S1235" s="2035">
        <f t="shared" si="273"/>
        <v>0.6</v>
      </c>
      <c r="U1235" s="1996">
        <f t="shared" si="274"/>
        <v>0</v>
      </c>
      <c r="V1235" s="1996">
        <f t="shared" si="275"/>
        <v>0</v>
      </c>
      <c r="W1235" s="1996">
        <f t="shared" si="276"/>
        <v>180</v>
      </c>
      <c r="X1235" s="2000">
        <v>180</v>
      </c>
      <c r="Y1235" s="2013">
        <v>617128</v>
      </c>
      <c r="Z1235" s="2002">
        <v>42793</v>
      </c>
      <c r="AA1235" s="2069" t="s">
        <v>104</v>
      </c>
      <c r="AB1235" s="2086"/>
      <c r="AC1235" s="1956"/>
      <c r="AE1235" s="1956"/>
      <c r="AF1235" s="1956"/>
      <c r="AG1235" s="1956"/>
      <c r="AH1235" s="1956"/>
      <c r="AI1235" s="1956"/>
      <c r="AJ1235" s="1956"/>
      <c r="AK1235" s="1956"/>
      <c r="AL1235" s="1956"/>
      <c r="AM1235" s="1956"/>
      <c r="AP1235" s="1956"/>
      <c r="AQ1235" s="1956"/>
      <c r="AR1235" s="1956"/>
      <c r="AS1235" s="1956"/>
      <c r="AT1235" s="1956"/>
      <c r="AU1235" s="1956"/>
      <c r="AV1235" s="1956"/>
      <c r="AW1235" s="1956"/>
      <c r="AZ1235" s="1956"/>
      <c r="BA1235" s="1956"/>
    </row>
    <row r="1236" spans="1:53" x14ac:dyDescent="0.2">
      <c r="A1236" s="2089">
        <v>2017114</v>
      </c>
      <c r="C1236" s="1955" t="s">
        <v>2493</v>
      </c>
      <c r="D1236" s="1956" t="s">
        <v>26</v>
      </c>
      <c r="E1236" s="1956">
        <v>0</v>
      </c>
      <c r="F1236" s="1956">
        <v>0</v>
      </c>
      <c r="G1236" s="1956">
        <v>0</v>
      </c>
      <c r="H1236" s="1956">
        <v>0</v>
      </c>
      <c r="I1236" s="2012">
        <v>1</v>
      </c>
      <c r="J1236" s="2012">
        <v>1</v>
      </c>
      <c r="L1236" s="1996">
        <v>128.36000000000001</v>
      </c>
      <c r="N1236" s="1996">
        <f t="shared" si="270"/>
        <v>56.68</v>
      </c>
      <c r="O1236" s="1996">
        <v>56.68</v>
      </c>
      <c r="P1236" s="2076">
        <f t="shared" si="271"/>
        <v>1</v>
      </c>
      <c r="Q1236" s="1996">
        <v>0</v>
      </c>
      <c r="R1236" s="2076">
        <f t="shared" si="272"/>
        <v>0</v>
      </c>
      <c r="S1236" s="2035">
        <f t="shared" si="273"/>
        <v>0</v>
      </c>
      <c r="U1236" s="1996">
        <f t="shared" si="274"/>
        <v>0</v>
      </c>
      <c r="V1236" s="1996">
        <f t="shared" si="275"/>
        <v>0</v>
      </c>
      <c r="W1236" s="1996">
        <f t="shared" si="276"/>
        <v>128.36000000000001</v>
      </c>
      <c r="X1236" s="2000">
        <v>128.36000000000001</v>
      </c>
      <c r="Y1236" s="2013">
        <v>617237</v>
      </c>
      <c r="Z1236" s="2002">
        <v>42828</v>
      </c>
      <c r="AA1236" s="2069" t="s">
        <v>104</v>
      </c>
      <c r="AB1236" s="2086"/>
      <c r="AC1236" s="1956"/>
      <c r="AE1236" s="1956"/>
      <c r="AF1236" s="1956"/>
      <c r="AG1236" s="1956"/>
      <c r="AH1236" s="1956"/>
      <c r="AI1236" s="1956"/>
      <c r="AJ1236" s="1956"/>
      <c r="AK1236" s="1956"/>
      <c r="AL1236" s="1956"/>
      <c r="AM1236" s="1956"/>
      <c r="AP1236" s="1956"/>
      <c r="AQ1236" s="1956"/>
      <c r="AR1236" s="1956"/>
      <c r="AS1236" s="1956"/>
      <c r="AT1236" s="1956"/>
      <c r="AU1236" s="1956"/>
      <c r="AV1236" s="1956"/>
      <c r="AW1236" s="1956"/>
      <c r="AZ1236" s="1956"/>
      <c r="BA1236" s="1956"/>
    </row>
    <row r="1237" spans="1:53" x14ac:dyDescent="0.2">
      <c r="A1237" s="2089">
        <v>2017115</v>
      </c>
      <c r="C1237" s="1955" t="s">
        <v>2445</v>
      </c>
      <c r="D1237" s="1956" t="s">
        <v>2446</v>
      </c>
      <c r="E1237" s="1956">
        <v>1</v>
      </c>
      <c r="F1237" s="1956">
        <v>9</v>
      </c>
      <c r="G1237" s="1956">
        <v>2</v>
      </c>
      <c r="H1237" s="1956">
        <v>4</v>
      </c>
      <c r="I1237" s="2012">
        <v>1</v>
      </c>
      <c r="J1237" s="2012">
        <v>1</v>
      </c>
      <c r="L1237" s="1996">
        <v>4787.82</v>
      </c>
      <c r="N1237" s="1996">
        <f t="shared" si="270"/>
        <v>3308.13</v>
      </c>
      <c r="O1237" s="1996">
        <v>2759.57</v>
      </c>
      <c r="P1237" s="2076">
        <f t="shared" si="271"/>
        <v>0.83417822153301113</v>
      </c>
      <c r="Q1237" s="1996">
        <v>548.55999999999995</v>
      </c>
      <c r="R1237" s="2076">
        <f t="shared" si="272"/>
        <v>0.1658217784669889</v>
      </c>
      <c r="S1237" s="2035">
        <f t="shared" si="273"/>
        <v>21.942399999999999</v>
      </c>
      <c r="U1237" s="1996">
        <f t="shared" si="274"/>
        <v>0</v>
      </c>
      <c r="V1237" s="1996">
        <f t="shared" si="275"/>
        <v>0</v>
      </c>
      <c r="W1237" s="1996">
        <f t="shared" si="276"/>
        <v>4787.82</v>
      </c>
      <c r="X1237" s="2000">
        <v>4787.82</v>
      </c>
      <c r="Y1237" s="2013">
        <v>617183</v>
      </c>
      <c r="Z1237" s="2002">
        <v>42811</v>
      </c>
      <c r="AA1237" s="2069" t="s">
        <v>104</v>
      </c>
      <c r="AB1237" s="2086"/>
      <c r="AC1237" s="1956"/>
      <c r="AE1237" s="1956"/>
      <c r="AF1237" s="1956"/>
      <c r="AG1237" s="1956"/>
      <c r="AH1237" s="1956"/>
      <c r="AI1237" s="1956"/>
      <c r="AJ1237" s="1956"/>
      <c r="AK1237" s="1956"/>
      <c r="AL1237" s="1956"/>
      <c r="AM1237" s="1956"/>
      <c r="AP1237" s="1956"/>
      <c r="AQ1237" s="1956"/>
      <c r="AR1237" s="1956"/>
      <c r="AS1237" s="1956"/>
      <c r="AT1237" s="1956"/>
      <c r="AU1237" s="1956"/>
      <c r="AV1237" s="1956"/>
      <c r="AW1237" s="1956"/>
      <c r="AZ1237" s="1956"/>
      <c r="BA1237" s="1956"/>
    </row>
    <row r="1238" spans="1:53" x14ac:dyDescent="0.2">
      <c r="A1238" s="2089">
        <v>2017116</v>
      </c>
      <c r="C1238" s="1955" t="s">
        <v>2447</v>
      </c>
      <c r="D1238" s="1956" t="s">
        <v>2446</v>
      </c>
      <c r="E1238" s="1956">
        <v>1</v>
      </c>
      <c r="F1238" s="1956">
        <v>5</v>
      </c>
      <c r="G1238" s="1956">
        <v>3</v>
      </c>
      <c r="H1238" s="1956">
        <v>1</v>
      </c>
      <c r="I1238" s="2012">
        <v>1</v>
      </c>
      <c r="J1238" s="2012">
        <v>1</v>
      </c>
      <c r="L1238" s="1996">
        <v>3082.34</v>
      </c>
      <c r="N1238" s="1996">
        <f t="shared" si="270"/>
        <v>2141.4</v>
      </c>
      <c r="O1238" s="1996">
        <v>1753.33</v>
      </c>
      <c r="P1238" s="2076">
        <f t="shared" si="271"/>
        <v>0.81877743532268599</v>
      </c>
      <c r="Q1238" s="1996">
        <v>388.07</v>
      </c>
      <c r="R1238" s="2076">
        <f t="shared" si="272"/>
        <v>0.1812225646773139</v>
      </c>
      <c r="S1238" s="2035">
        <f t="shared" si="273"/>
        <v>15.5228</v>
      </c>
      <c r="U1238" s="1996">
        <f t="shared" si="274"/>
        <v>0</v>
      </c>
      <c r="V1238" s="1996">
        <f t="shared" si="275"/>
        <v>0</v>
      </c>
      <c r="W1238" s="1996">
        <f t="shared" si="276"/>
        <v>3082.34</v>
      </c>
      <c r="X1238" s="2000">
        <v>3082.34</v>
      </c>
      <c r="Y1238" s="2013">
        <v>617184</v>
      </c>
      <c r="Z1238" s="2002">
        <v>42811</v>
      </c>
      <c r="AA1238" s="2069" t="s">
        <v>104</v>
      </c>
      <c r="AB1238" s="2086"/>
      <c r="AC1238" s="1956"/>
      <c r="AE1238" s="1956"/>
      <c r="AF1238" s="1956"/>
      <c r="AG1238" s="1956"/>
      <c r="AH1238" s="1956"/>
      <c r="AI1238" s="1956"/>
      <c r="AJ1238" s="1956"/>
      <c r="AK1238" s="1956"/>
      <c r="AL1238" s="1956"/>
      <c r="AM1238" s="1956"/>
      <c r="AP1238" s="1956"/>
      <c r="AQ1238" s="1956"/>
      <c r="AR1238" s="1956"/>
      <c r="AS1238" s="1956"/>
      <c r="AT1238" s="1956"/>
      <c r="AU1238" s="1956"/>
      <c r="AV1238" s="1956"/>
      <c r="AW1238" s="1956"/>
      <c r="AZ1238" s="1956"/>
      <c r="BA1238" s="1956"/>
    </row>
    <row r="1239" spans="1:53" x14ac:dyDescent="0.2">
      <c r="A1239" s="2089">
        <v>2017117</v>
      </c>
      <c r="C1239" s="1955" t="s">
        <v>2505</v>
      </c>
      <c r="D1239" s="1956" t="s">
        <v>353</v>
      </c>
      <c r="E1239" s="1956">
        <v>1</v>
      </c>
      <c r="F1239" s="1956">
        <v>1</v>
      </c>
      <c r="G1239" s="1956">
        <v>0</v>
      </c>
      <c r="H1239" s="1956">
        <v>1</v>
      </c>
      <c r="I1239" s="2012">
        <v>1</v>
      </c>
      <c r="J1239" s="2012">
        <v>1</v>
      </c>
      <c r="L1239" s="1996">
        <v>495.66</v>
      </c>
      <c r="N1239" s="1996">
        <f>O1239+Q1239</f>
        <v>363.07</v>
      </c>
      <c r="O1239" s="1996">
        <v>253.56</v>
      </c>
      <c r="P1239" s="2076">
        <f>IF(N1239&lt;=0,"",O1239/N1239)</f>
        <v>0.69837772330404602</v>
      </c>
      <c r="Q1239" s="1996">
        <v>109.51</v>
      </c>
      <c r="R1239" s="2076">
        <f>IF(N1239&lt;=0,"",Q1239/N1239)</f>
        <v>0.30162227669595398</v>
      </c>
      <c r="S1239" s="2035">
        <f>Q1239/$S$1</f>
        <v>4.3803999999999998</v>
      </c>
      <c r="U1239" s="1996">
        <f>((1-I1239)*O1239)+((1-J1239)*Q1239)</f>
        <v>0</v>
      </c>
      <c r="V1239" s="1996">
        <f>L1239-W1239</f>
        <v>0</v>
      </c>
      <c r="W1239" s="1996">
        <f t="shared" si="276"/>
        <v>495.66</v>
      </c>
      <c r="X1239" s="2000">
        <v>495.66</v>
      </c>
      <c r="Y1239" s="2013">
        <v>617175</v>
      </c>
      <c r="Z1239" s="2002">
        <v>42811</v>
      </c>
      <c r="AA1239" s="2069" t="s">
        <v>104</v>
      </c>
      <c r="AB1239" s="2086"/>
      <c r="AC1239" s="1956"/>
      <c r="AE1239" s="1956"/>
      <c r="AF1239" s="1956"/>
      <c r="AG1239" s="1956"/>
      <c r="AH1239" s="1956"/>
      <c r="AI1239" s="1956"/>
      <c r="AJ1239" s="1956"/>
      <c r="AK1239" s="1956"/>
      <c r="AL1239" s="1956"/>
      <c r="AM1239" s="1956"/>
      <c r="AP1239" s="1956"/>
      <c r="AQ1239" s="1956"/>
      <c r="AR1239" s="1956"/>
      <c r="AS1239" s="1956"/>
      <c r="AT1239" s="1956"/>
      <c r="AU1239" s="1956"/>
      <c r="AV1239" s="1956"/>
      <c r="AW1239" s="1956"/>
      <c r="AZ1239" s="1956"/>
      <c r="BA1239" s="1956"/>
    </row>
    <row r="1240" spans="1:53" x14ac:dyDescent="0.2">
      <c r="A1240" s="2089">
        <v>2017118</v>
      </c>
      <c r="C1240" s="1955" t="s">
        <v>2506</v>
      </c>
      <c r="D1240" s="1956" t="s">
        <v>353</v>
      </c>
      <c r="E1240" s="1956">
        <v>1</v>
      </c>
      <c r="F1240" s="1956">
        <v>1</v>
      </c>
      <c r="G1240" s="1956">
        <v>0</v>
      </c>
      <c r="H1240" s="1956">
        <v>1</v>
      </c>
      <c r="I1240" s="2012">
        <v>1</v>
      </c>
      <c r="J1240" s="2012">
        <v>1</v>
      </c>
      <c r="L1240" s="1996">
        <v>495.66</v>
      </c>
      <c r="N1240" s="1996">
        <f t="shared" si="270"/>
        <v>363.07</v>
      </c>
      <c r="O1240" s="1996">
        <v>253.56</v>
      </c>
      <c r="P1240" s="2076">
        <f t="shared" si="271"/>
        <v>0.69837772330404602</v>
      </c>
      <c r="Q1240" s="1996">
        <v>109.51</v>
      </c>
      <c r="R1240" s="2076">
        <f t="shared" si="272"/>
        <v>0.30162227669595398</v>
      </c>
      <c r="S1240" s="2035">
        <f t="shared" si="273"/>
        <v>4.3803999999999998</v>
      </c>
      <c r="U1240" s="1996">
        <f t="shared" si="274"/>
        <v>0</v>
      </c>
      <c r="V1240" s="1996">
        <f t="shared" si="275"/>
        <v>0</v>
      </c>
      <c r="W1240" s="1996">
        <f t="shared" si="276"/>
        <v>495.66</v>
      </c>
      <c r="X1240" s="2000">
        <v>495.66</v>
      </c>
      <c r="Y1240" s="2013">
        <v>617176</v>
      </c>
      <c r="Z1240" s="2002">
        <v>42811</v>
      </c>
      <c r="AA1240" s="2069" t="s">
        <v>104</v>
      </c>
      <c r="AB1240" s="2086"/>
      <c r="AC1240" s="1956"/>
      <c r="AE1240" s="1956"/>
      <c r="AF1240" s="1956"/>
      <c r="AG1240" s="1956"/>
      <c r="AH1240" s="1956"/>
      <c r="AI1240" s="1956"/>
      <c r="AJ1240" s="1956"/>
      <c r="AK1240" s="1956"/>
      <c r="AL1240" s="1956"/>
      <c r="AM1240" s="1956"/>
      <c r="AP1240" s="1956"/>
      <c r="AQ1240" s="1956"/>
      <c r="AR1240" s="1956"/>
      <c r="AS1240" s="1956"/>
      <c r="AT1240" s="1956"/>
      <c r="AU1240" s="1956"/>
      <c r="AV1240" s="1956"/>
      <c r="AW1240" s="1956"/>
      <c r="AZ1240" s="1956"/>
      <c r="BA1240" s="1956"/>
    </row>
    <row r="1241" spans="1:53" x14ac:dyDescent="0.2">
      <c r="A1241" s="2089" t="s">
        <v>2498</v>
      </c>
      <c r="C1241" s="1955" t="s">
        <v>2527</v>
      </c>
      <c r="D1241" s="1956" t="s">
        <v>353</v>
      </c>
      <c r="E1241" s="1956">
        <v>0</v>
      </c>
      <c r="F1241" s="1956">
        <v>1</v>
      </c>
      <c r="G1241" s="1956">
        <v>0</v>
      </c>
      <c r="H1241" s="1956">
        <v>1</v>
      </c>
      <c r="I1241" s="2012">
        <v>1</v>
      </c>
      <c r="J1241" s="2012">
        <v>1</v>
      </c>
      <c r="L1241" s="1996">
        <v>502.39</v>
      </c>
      <c r="N1241" s="1996">
        <f>O1241+Q1241</f>
        <v>376.89</v>
      </c>
      <c r="O1241" s="1996">
        <v>279.45</v>
      </c>
      <c r="P1241" s="2076">
        <f>IF(N1241&lt;=0,"",O1241/N1241)</f>
        <v>0.74146302634721006</v>
      </c>
      <c r="Q1241" s="1996">
        <v>97.44</v>
      </c>
      <c r="R1241" s="2076">
        <f>IF(N1241&lt;=0,"",Q1241/N1241)</f>
        <v>0.25853697365278994</v>
      </c>
      <c r="S1241" s="2035">
        <f>Q1241/$S$1</f>
        <v>3.8975999999999997</v>
      </c>
      <c r="U1241" s="1996">
        <f t="shared" si="274"/>
        <v>0</v>
      </c>
      <c r="V1241" s="1996">
        <f t="shared" si="275"/>
        <v>0</v>
      </c>
      <c r="W1241" s="1996">
        <f t="shared" si="276"/>
        <v>502.39</v>
      </c>
      <c r="X1241" s="2000">
        <v>502.39</v>
      </c>
      <c r="Y1241" s="2013">
        <v>617143</v>
      </c>
      <c r="Z1241" s="2002">
        <v>42793</v>
      </c>
      <c r="AA1241" s="2069" t="s">
        <v>104</v>
      </c>
      <c r="AB1241" s="2086"/>
      <c r="AC1241" s="1956"/>
      <c r="AE1241" s="1956"/>
      <c r="AF1241" s="1956"/>
      <c r="AG1241" s="1956"/>
      <c r="AH1241" s="1956"/>
      <c r="AI1241" s="1956"/>
      <c r="AJ1241" s="1956"/>
      <c r="AK1241" s="1956"/>
      <c r="AL1241" s="1956"/>
      <c r="AM1241" s="1956"/>
      <c r="AP1241" s="1956"/>
      <c r="AQ1241" s="1956"/>
      <c r="AR1241" s="1956"/>
      <c r="AS1241" s="1956"/>
      <c r="AT1241" s="1956"/>
      <c r="AU1241" s="1956"/>
      <c r="AV1241" s="1956"/>
      <c r="AW1241" s="1956"/>
      <c r="AZ1241" s="1956"/>
      <c r="BA1241" s="1956"/>
    </row>
    <row r="1242" spans="1:53" x14ac:dyDescent="0.2">
      <c r="A1242" s="2089" t="s">
        <v>2500</v>
      </c>
      <c r="C1242" s="1955" t="s">
        <v>2528</v>
      </c>
      <c r="D1242" s="1956" t="s">
        <v>353</v>
      </c>
      <c r="E1242" s="1956">
        <v>0</v>
      </c>
      <c r="F1242" s="1956">
        <v>1</v>
      </c>
      <c r="G1242" s="1956">
        <v>0</v>
      </c>
      <c r="H1242" s="1956">
        <v>1</v>
      </c>
      <c r="I1242" s="2012">
        <v>1</v>
      </c>
      <c r="J1242" s="2012">
        <v>1</v>
      </c>
      <c r="L1242" s="1996">
        <v>502.39</v>
      </c>
      <c r="N1242" s="1996">
        <f>O1242+Q1242</f>
        <v>376.89</v>
      </c>
      <c r="O1242" s="1996">
        <v>279.45</v>
      </c>
      <c r="P1242" s="2076">
        <f>IF(N1242&lt;=0,"",O1242/N1242)</f>
        <v>0.74146302634721006</v>
      </c>
      <c r="Q1242" s="1996">
        <v>97.44</v>
      </c>
      <c r="R1242" s="2076">
        <f>IF(N1242&lt;=0,"",Q1242/N1242)</f>
        <v>0.25853697365278994</v>
      </c>
      <c r="S1242" s="2035">
        <f>Q1242/$S$1</f>
        <v>3.8975999999999997</v>
      </c>
      <c r="U1242" s="1996">
        <f t="shared" si="274"/>
        <v>0</v>
      </c>
      <c r="V1242" s="1996">
        <f t="shared" si="275"/>
        <v>0</v>
      </c>
      <c r="W1242" s="1996">
        <f t="shared" si="276"/>
        <v>502.39</v>
      </c>
      <c r="X1242" s="2000">
        <v>502.39</v>
      </c>
      <c r="Y1242" s="2013">
        <v>617144</v>
      </c>
      <c r="Z1242" s="2002">
        <v>42793</v>
      </c>
      <c r="AA1242" s="2069" t="s">
        <v>104</v>
      </c>
      <c r="AB1242" s="2086"/>
      <c r="AC1242" s="1956"/>
      <c r="AE1242" s="1956"/>
      <c r="AF1242" s="1956"/>
      <c r="AG1242" s="1956"/>
      <c r="AH1242" s="1956"/>
      <c r="AI1242" s="1956"/>
      <c r="AJ1242" s="1956"/>
      <c r="AK1242" s="1956"/>
      <c r="AL1242" s="1956"/>
      <c r="AM1242" s="1956"/>
      <c r="AP1242" s="1956"/>
      <c r="AQ1242" s="1956"/>
      <c r="AR1242" s="1956"/>
      <c r="AS1242" s="1956"/>
      <c r="AT1242" s="1956"/>
      <c r="AU1242" s="1956"/>
      <c r="AV1242" s="1956"/>
      <c r="AW1242" s="1956"/>
      <c r="AZ1242" s="1956"/>
      <c r="BA1242" s="1956"/>
    </row>
    <row r="1243" spans="1:53" x14ac:dyDescent="0.2">
      <c r="A1243" s="2089" t="s">
        <v>2501</v>
      </c>
      <c r="C1243" s="1955" t="s">
        <v>2529</v>
      </c>
      <c r="D1243" s="1956" t="s">
        <v>353</v>
      </c>
      <c r="E1243" s="1956">
        <v>0</v>
      </c>
      <c r="F1243" s="1956">
        <v>1</v>
      </c>
      <c r="G1243" s="1956">
        <v>0</v>
      </c>
      <c r="H1243" s="1956">
        <v>1</v>
      </c>
      <c r="I1243" s="2012">
        <v>1</v>
      </c>
      <c r="J1243" s="2012">
        <v>1</v>
      </c>
      <c r="L1243" s="1996">
        <v>502.39</v>
      </c>
      <c r="N1243" s="1996">
        <f>O1243+Q1243</f>
        <v>376.89</v>
      </c>
      <c r="O1243" s="1996">
        <v>279.45</v>
      </c>
      <c r="P1243" s="2076">
        <f>IF(N1243&lt;=0,"",O1243/N1243)</f>
        <v>0.74146302634721006</v>
      </c>
      <c r="Q1243" s="1996">
        <v>97.44</v>
      </c>
      <c r="R1243" s="2076">
        <f>IF(N1243&lt;=0,"",Q1243/N1243)</f>
        <v>0.25853697365278994</v>
      </c>
      <c r="S1243" s="2035">
        <f>Q1243/$S$1</f>
        <v>3.8975999999999997</v>
      </c>
      <c r="U1243" s="1996">
        <f t="shared" si="274"/>
        <v>0</v>
      </c>
      <c r="V1243" s="1996">
        <f t="shared" si="275"/>
        <v>0</v>
      </c>
      <c r="W1243" s="1996">
        <f t="shared" si="276"/>
        <v>502.39</v>
      </c>
      <c r="X1243" s="2000">
        <v>502.39</v>
      </c>
      <c r="Y1243" s="2013">
        <v>617145</v>
      </c>
      <c r="Z1243" s="2002">
        <v>42793</v>
      </c>
      <c r="AA1243" s="2069" t="s">
        <v>104</v>
      </c>
      <c r="AB1243" s="2086"/>
      <c r="AC1243" s="1956"/>
      <c r="AE1243" s="1956"/>
      <c r="AF1243" s="1956"/>
      <c r="AG1243" s="1956"/>
      <c r="AH1243" s="1956"/>
      <c r="AI1243" s="1956"/>
      <c r="AJ1243" s="1956"/>
      <c r="AK1243" s="1956"/>
      <c r="AL1243" s="1956"/>
      <c r="AM1243" s="1956"/>
      <c r="AP1243" s="1956"/>
      <c r="AQ1243" s="1956"/>
      <c r="AR1243" s="1956"/>
      <c r="AS1243" s="1956"/>
      <c r="AT1243" s="1956"/>
      <c r="AU1243" s="1956"/>
      <c r="AV1243" s="1956"/>
      <c r="AW1243" s="1956"/>
      <c r="AZ1243" s="1956"/>
      <c r="BA1243" s="1956"/>
    </row>
    <row r="1244" spans="1:53" x14ac:dyDescent="0.2">
      <c r="A1244" s="2089">
        <v>2017119</v>
      </c>
      <c r="C1244" s="1955" t="s">
        <v>2504</v>
      </c>
      <c r="D1244" s="1956" t="s">
        <v>353</v>
      </c>
      <c r="E1244" s="1956">
        <v>2</v>
      </c>
      <c r="F1244" s="1956">
        <v>8</v>
      </c>
      <c r="G1244" s="1956">
        <v>2</v>
      </c>
      <c r="H1244" s="1956">
        <v>4</v>
      </c>
      <c r="I1244" s="2012">
        <v>1</v>
      </c>
      <c r="J1244" s="2012">
        <v>1</v>
      </c>
      <c r="L1244" s="1996">
        <v>2827.94</v>
      </c>
      <c r="N1244" s="1996">
        <f t="shared" si="270"/>
        <v>2095.5</v>
      </c>
      <c r="O1244" s="1996">
        <v>1650</v>
      </c>
      <c r="P1244" s="2076">
        <f t="shared" si="271"/>
        <v>0.78740157480314965</v>
      </c>
      <c r="Q1244" s="1996">
        <v>445.5</v>
      </c>
      <c r="R1244" s="2076">
        <f t="shared" si="272"/>
        <v>0.2125984251968504</v>
      </c>
      <c r="S1244" s="2035">
        <f t="shared" si="273"/>
        <v>17.82</v>
      </c>
      <c r="U1244" s="1996">
        <f t="shared" si="274"/>
        <v>0</v>
      </c>
      <c r="V1244" s="1996">
        <f t="shared" si="275"/>
        <v>0</v>
      </c>
      <c r="W1244" s="1996">
        <f t="shared" si="276"/>
        <v>2827.94</v>
      </c>
      <c r="X1244" s="2000">
        <v>2827.94</v>
      </c>
      <c r="Y1244" s="2013">
        <v>617215</v>
      </c>
      <c r="Z1244" s="2002">
        <v>42823</v>
      </c>
      <c r="AA1244" s="2069" t="s">
        <v>104</v>
      </c>
      <c r="AB1244" s="2086"/>
      <c r="AC1244" s="1956"/>
      <c r="AE1244" s="1956"/>
      <c r="AF1244" s="1956"/>
      <c r="AG1244" s="1956"/>
      <c r="AH1244" s="1956"/>
      <c r="AI1244" s="1956"/>
      <c r="AJ1244" s="1956"/>
      <c r="AK1244" s="1956"/>
      <c r="AL1244" s="1956"/>
      <c r="AM1244" s="1956"/>
      <c r="AP1244" s="1956"/>
      <c r="AQ1244" s="1956"/>
      <c r="AR1244" s="1956"/>
      <c r="AS1244" s="1956"/>
      <c r="AT1244" s="1956"/>
      <c r="AU1244" s="1956"/>
      <c r="AV1244" s="1956"/>
      <c r="AW1244" s="1956"/>
      <c r="AZ1244" s="1956"/>
      <c r="BA1244" s="1956"/>
    </row>
    <row r="1245" spans="1:53" x14ac:dyDescent="0.2">
      <c r="A1245" s="2089">
        <v>2017120</v>
      </c>
      <c r="C1245" s="1955" t="s">
        <v>2507</v>
      </c>
      <c r="D1245" s="1956" t="s">
        <v>353</v>
      </c>
      <c r="E1245" s="1956">
        <v>1</v>
      </c>
      <c r="F1245" s="1956">
        <v>10</v>
      </c>
      <c r="G1245" s="1956">
        <v>6</v>
      </c>
      <c r="H1245" s="1956">
        <v>4</v>
      </c>
      <c r="I1245" s="2012">
        <v>1</v>
      </c>
      <c r="J1245" s="2012">
        <v>1</v>
      </c>
      <c r="L1245" s="1996">
        <v>3079.08</v>
      </c>
      <c r="N1245" s="1996">
        <f t="shared" si="270"/>
        <v>2282.31</v>
      </c>
      <c r="O1245" s="1996">
        <v>1687.67</v>
      </c>
      <c r="P1245" s="2076">
        <f t="shared" si="271"/>
        <v>0.73945695370041764</v>
      </c>
      <c r="Q1245" s="1996">
        <v>594.64</v>
      </c>
      <c r="R1245" s="2076">
        <f t="shared" si="272"/>
        <v>0.26054304629958241</v>
      </c>
      <c r="S1245" s="2035">
        <f t="shared" si="273"/>
        <v>23.785599999999999</v>
      </c>
      <c r="U1245" s="1996">
        <f t="shared" si="274"/>
        <v>0</v>
      </c>
      <c r="V1245" s="1996">
        <f t="shared" si="275"/>
        <v>0</v>
      </c>
      <c r="W1245" s="1996">
        <f t="shared" si="276"/>
        <v>3079.08</v>
      </c>
      <c r="X1245" s="2000">
        <v>3079.08</v>
      </c>
      <c r="Y1245" s="2013">
        <v>617216</v>
      </c>
      <c r="Z1245" s="2002">
        <v>42823</v>
      </c>
      <c r="AA1245" s="2069" t="s">
        <v>104</v>
      </c>
      <c r="AB1245" s="2086"/>
      <c r="AC1245" s="1956"/>
      <c r="AE1245" s="1956"/>
      <c r="AF1245" s="1956"/>
      <c r="AG1245" s="1956"/>
      <c r="AH1245" s="1956"/>
      <c r="AI1245" s="1956"/>
      <c r="AJ1245" s="1956"/>
      <c r="AK1245" s="1956"/>
      <c r="AL1245" s="1956"/>
      <c r="AM1245" s="1956"/>
      <c r="AP1245" s="1956"/>
      <c r="AQ1245" s="1956"/>
      <c r="AR1245" s="1956"/>
      <c r="AS1245" s="1956"/>
      <c r="AT1245" s="1956"/>
      <c r="AU1245" s="1956"/>
      <c r="AV1245" s="1956"/>
      <c r="AW1245" s="1956"/>
      <c r="AZ1245" s="1956"/>
      <c r="BA1245" s="1956"/>
    </row>
    <row r="1246" spans="1:53" x14ac:dyDescent="0.2">
      <c r="A1246" s="2089" t="s">
        <v>2568</v>
      </c>
      <c r="C1246" s="1955" t="s">
        <v>2569</v>
      </c>
      <c r="D1246" s="1956" t="s">
        <v>353</v>
      </c>
      <c r="E1246" s="1956">
        <v>1</v>
      </c>
      <c r="F1246" s="1956">
        <v>15</v>
      </c>
      <c r="G1246" s="1956">
        <v>0</v>
      </c>
      <c r="H1246" s="1956">
        <v>0</v>
      </c>
      <c r="I1246" s="2012">
        <v>1</v>
      </c>
      <c r="J1246" s="2012">
        <v>1</v>
      </c>
      <c r="L1246" s="1996">
        <v>1823.23</v>
      </c>
      <c r="N1246" s="1996">
        <f t="shared" si="270"/>
        <v>1270.52</v>
      </c>
      <c r="O1246" s="1996">
        <v>949.22</v>
      </c>
      <c r="P1246" s="2076">
        <f t="shared" si="271"/>
        <v>0.74711141894657307</v>
      </c>
      <c r="Q1246" s="1996">
        <v>321.3</v>
      </c>
      <c r="R1246" s="2076">
        <f t="shared" si="272"/>
        <v>0.25288858105342693</v>
      </c>
      <c r="S1246" s="2035">
        <f t="shared" si="273"/>
        <v>12.852</v>
      </c>
      <c r="U1246" s="1996">
        <f t="shared" si="274"/>
        <v>0</v>
      </c>
      <c r="V1246" s="1996">
        <f t="shared" si="275"/>
        <v>0</v>
      </c>
      <c r="W1246" s="1996">
        <f t="shared" si="276"/>
        <v>1823.23</v>
      </c>
      <c r="X1246" s="2000">
        <v>1823.23</v>
      </c>
      <c r="Y1246" s="2013">
        <v>617217</v>
      </c>
      <c r="Z1246" s="2002">
        <v>42823</v>
      </c>
      <c r="AA1246" s="2069" t="s">
        <v>104</v>
      </c>
      <c r="AB1246" s="2086"/>
      <c r="AC1246" s="1956"/>
      <c r="AE1246" s="1956"/>
      <c r="AF1246" s="1956"/>
      <c r="AG1246" s="1956"/>
      <c r="AH1246" s="1956"/>
      <c r="AI1246" s="1956"/>
      <c r="AJ1246" s="1956"/>
      <c r="AK1246" s="1956"/>
      <c r="AL1246" s="1956"/>
      <c r="AM1246" s="1956"/>
      <c r="AP1246" s="1956"/>
      <c r="AQ1246" s="1956"/>
      <c r="AR1246" s="1956"/>
      <c r="AS1246" s="1956"/>
      <c r="AT1246" s="1956"/>
      <c r="AU1246" s="1956"/>
      <c r="AV1246" s="1956"/>
      <c r="AW1246" s="1956"/>
      <c r="AZ1246" s="1956"/>
      <c r="BA1246" s="1956"/>
    </row>
    <row r="1247" spans="1:53" x14ac:dyDescent="0.2">
      <c r="A1247" s="2089">
        <v>2017122</v>
      </c>
      <c r="C1247" s="1955" t="s">
        <v>2508</v>
      </c>
      <c r="D1247" s="1956" t="s">
        <v>353</v>
      </c>
      <c r="E1247" s="1956">
        <v>1</v>
      </c>
      <c r="F1247" s="1956">
        <v>7</v>
      </c>
      <c r="G1247" s="1956">
        <v>6</v>
      </c>
      <c r="H1247" s="1956">
        <v>1</v>
      </c>
      <c r="I1247" s="2012">
        <v>1</v>
      </c>
      <c r="J1247" s="2012">
        <v>1</v>
      </c>
      <c r="L1247" s="1996">
        <v>1989.59</v>
      </c>
      <c r="N1247" s="1996">
        <f t="shared" si="270"/>
        <v>1486.44</v>
      </c>
      <c r="O1247" s="1996">
        <v>1063.2</v>
      </c>
      <c r="P1247" s="2076">
        <f t="shared" si="271"/>
        <v>0.71526600468232826</v>
      </c>
      <c r="Q1247" s="1996">
        <v>423.24</v>
      </c>
      <c r="R1247" s="2076">
        <f t="shared" si="272"/>
        <v>0.28473399531767174</v>
      </c>
      <c r="S1247" s="2035">
        <f t="shared" si="273"/>
        <v>16.929600000000001</v>
      </c>
      <c r="U1247" s="1996">
        <f t="shared" si="274"/>
        <v>0</v>
      </c>
      <c r="V1247" s="1996">
        <f t="shared" si="275"/>
        <v>0</v>
      </c>
      <c r="W1247" s="1996">
        <f t="shared" si="276"/>
        <v>1989.59</v>
      </c>
      <c r="X1247" s="2000">
        <v>1989.59</v>
      </c>
      <c r="Y1247" s="2013">
        <v>617218</v>
      </c>
      <c r="Z1247" s="2002">
        <v>42823</v>
      </c>
      <c r="AA1247" s="2069" t="s">
        <v>104</v>
      </c>
      <c r="AB1247" s="2086"/>
      <c r="AC1247" s="1956"/>
      <c r="AE1247" s="1956"/>
      <c r="AF1247" s="1956"/>
      <c r="AG1247" s="1956"/>
      <c r="AH1247" s="1956"/>
      <c r="AI1247" s="1956"/>
      <c r="AJ1247" s="1956"/>
      <c r="AK1247" s="1956"/>
      <c r="AL1247" s="1956"/>
      <c r="AM1247" s="1956"/>
      <c r="AP1247" s="1956"/>
      <c r="AQ1247" s="1956"/>
      <c r="AR1247" s="1956"/>
      <c r="AS1247" s="1956"/>
      <c r="AT1247" s="1956"/>
      <c r="AU1247" s="1956"/>
      <c r="AV1247" s="1956"/>
      <c r="AW1247" s="1956"/>
      <c r="AZ1247" s="1956"/>
      <c r="BA1247" s="1956"/>
    </row>
    <row r="1248" spans="1:53" x14ac:dyDescent="0.2">
      <c r="A1248" s="2089">
        <v>2017123</v>
      </c>
      <c r="C1248" s="1955" t="s">
        <v>2509</v>
      </c>
      <c r="D1248" s="1956" t="s">
        <v>353</v>
      </c>
      <c r="E1248" s="1956">
        <v>1</v>
      </c>
      <c r="F1248" s="1956">
        <v>10</v>
      </c>
      <c r="G1248" s="1956">
        <v>7</v>
      </c>
      <c r="H1248" s="1956">
        <v>4</v>
      </c>
      <c r="I1248" s="2012">
        <v>1</v>
      </c>
      <c r="J1248" s="2012">
        <v>1</v>
      </c>
      <c r="L1248" s="1996">
        <v>3200.1</v>
      </c>
      <c r="N1248" s="1996">
        <f t="shared" si="270"/>
        <v>2365.3000000000002</v>
      </c>
      <c r="O1248" s="1996">
        <v>1684.44</v>
      </c>
      <c r="P1248" s="2076">
        <f t="shared" si="271"/>
        <v>0.71214645076734451</v>
      </c>
      <c r="Q1248" s="1996">
        <v>680.86</v>
      </c>
      <c r="R1248" s="2076">
        <f t="shared" si="272"/>
        <v>0.28785354923265544</v>
      </c>
      <c r="S1248" s="2035">
        <f t="shared" si="273"/>
        <v>27.234400000000001</v>
      </c>
      <c r="U1248" s="1996">
        <f t="shared" si="274"/>
        <v>0</v>
      </c>
      <c r="V1248" s="1996">
        <f t="shared" si="275"/>
        <v>0</v>
      </c>
      <c r="W1248" s="1996">
        <f t="shared" si="276"/>
        <v>3200.1</v>
      </c>
      <c r="X1248" s="2000">
        <v>3200.1</v>
      </c>
      <c r="Y1248" s="2013">
        <v>617219</v>
      </c>
      <c r="Z1248" s="2002">
        <v>42823</v>
      </c>
      <c r="AA1248" s="2069" t="s">
        <v>104</v>
      </c>
      <c r="AB1248" s="2086"/>
      <c r="AC1248" s="1956"/>
      <c r="AE1248" s="1956"/>
      <c r="AF1248" s="1956"/>
      <c r="AG1248" s="1956"/>
      <c r="AH1248" s="1956"/>
      <c r="AI1248" s="1956"/>
      <c r="AJ1248" s="1956"/>
      <c r="AK1248" s="1956"/>
      <c r="AL1248" s="1956"/>
      <c r="AM1248" s="1956"/>
      <c r="AP1248" s="1956"/>
      <c r="AQ1248" s="1956"/>
      <c r="AR1248" s="1956"/>
      <c r="AS1248" s="1956"/>
      <c r="AT1248" s="1956"/>
      <c r="AU1248" s="1956"/>
      <c r="AV1248" s="1956"/>
      <c r="AW1248" s="1956"/>
      <c r="AZ1248" s="1956"/>
      <c r="BA1248" s="1956"/>
    </row>
    <row r="1249" spans="1:53" x14ac:dyDescent="0.2">
      <c r="A1249" s="2089" t="s">
        <v>2570</v>
      </c>
      <c r="C1249" s="1955" t="s">
        <v>2510</v>
      </c>
      <c r="D1249" s="1956" t="s">
        <v>353</v>
      </c>
      <c r="E1249" s="1956">
        <v>1</v>
      </c>
      <c r="F1249" s="1956">
        <v>13</v>
      </c>
      <c r="G1249" s="1956">
        <v>0</v>
      </c>
      <c r="H1249" s="1956">
        <v>0</v>
      </c>
      <c r="I1249" s="2012">
        <v>1</v>
      </c>
      <c r="J1249" s="2012">
        <v>1</v>
      </c>
      <c r="L1249" s="1996">
        <v>1489.05</v>
      </c>
      <c r="N1249" s="1996">
        <f t="shared" si="270"/>
        <v>1154.23</v>
      </c>
      <c r="O1249" s="1996">
        <v>875.77</v>
      </c>
      <c r="P1249" s="2076">
        <f t="shared" si="271"/>
        <v>0.75874825641336641</v>
      </c>
      <c r="Q1249" s="1996">
        <v>278.45999999999998</v>
      </c>
      <c r="R1249" s="2076">
        <f t="shared" si="272"/>
        <v>0.24125174358663348</v>
      </c>
      <c r="S1249" s="2035">
        <f t="shared" si="273"/>
        <v>11.138399999999999</v>
      </c>
      <c r="U1249" s="1996">
        <f t="shared" si="274"/>
        <v>0</v>
      </c>
      <c r="V1249" s="1996">
        <f t="shared" si="275"/>
        <v>0</v>
      </c>
      <c r="W1249" s="1996">
        <f t="shared" si="276"/>
        <v>1489.05</v>
      </c>
      <c r="X1249" s="2000">
        <v>1489.05</v>
      </c>
      <c r="Y1249" s="2013">
        <v>617220</v>
      </c>
      <c r="Z1249" s="2002">
        <v>42823</v>
      </c>
      <c r="AA1249" s="2069" t="s">
        <v>104</v>
      </c>
      <c r="AB1249" s="2086"/>
      <c r="AC1249" s="1956"/>
      <c r="AE1249" s="1956"/>
      <c r="AF1249" s="1956"/>
      <c r="AG1249" s="1956"/>
      <c r="AH1249" s="1956"/>
      <c r="AI1249" s="1956"/>
      <c r="AJ1249" s="1956"/>
      <c r="AK1249" s="1956"/>
      <c r="AL1249" s="1956"/>
      <c r="AM1249" s="1956"/>
      <c r="AP1249" s="1956"/>
      <c r="AQ1249" s="1956"/>
      <c r="AR1249" s="1956"/>
      <c r="AS1249" s="1956"/>
      <c r="AT1249" s="1956"/>
      <c r="AU1249" s="1956"/>
      <c r="AV1249" s="1956"/>
      <c r="AW1249" s="1956"/>
      <c r="AZ1249" s="1956"/>
      <c r="BA1249" s="1956"/>
    </row>
    <row r="1250" spans="1:53" x14ac:dyDescent="0.2">
      <c r="A1250" s="2089">
        <v>2017125</v>
      </c>
      <c r="C1250" s="1955" t="s">
        <v>2511</v>
      </c>
      <c r="D1250" s="1956" t="s">
        <v>353</v>
      </c>
      <c r="E1250" s="1956">
        <v>1</v>
      </c>
      <c r="F1250" s="1956">
        <v>8</v>
      </c>
      <c r="G1250" s="1956">
        <v>5</v>
      </c>
      <c r="H1250" s="1956">
        <v>3</v>
      </c>
      <c r="I1250" s="2012">
        <v>1</v>
      </c>
      <c r="J1250" s="2012">
        <v>1</v>
      </c>
      <c r="L1250" s="1996">
        <v>2439.0300000000002</v>
      </c>
      <c r="N1250" s="1996">
        <f t="shared" si="270"/>
        <v>1807.46</v>
      </c>
      <c r="O1250" s="1996">
        <v>1333.94</v>
      </c>
      <c r="P1250" s="2076">
        <f t="shared" si="271"/>
        <v>0.73801909862458925</v>
      </c>
      <c r="Q1250" s="1996">
        <v>473.52</v>
      </c>
      <c r="R1250" s="2076">
        <f t="shared" si="272"/>
        <v>0.2619809013754108</v>
      </c>
      <c r="S1250" s="2035">
        <f t="shared" si="273"/>
        <v>18.940799999999999</v>
      </c>
      <c r="U1250" s="1996">
        <f t="shared" si="274"/>
        <v>0</v>
      </c>
      <c r="V1250" s="1996">
        <f t="shared" si="275"/>
        <v>0</v>
      </c>
      <c r="W1250" s="1996">
        <f t="shared" si="276"/>
        <v>2439.0300000000002</v>
      </c>
      <c r="X1250" s="2000">
        <v>2439.0300000000002</v>
      </c>
      <c r="Y1250" s="2013">
        <v>617221</v>
      </c>
      <c r="Z1250" s="2002">
        <v>42823</v>
      </c>
      <c r="AA1250" s="2069" t="s">
        <v>104</v>
      </c>
      <c r="AB1250" s="2086"/>
      <c r="AC1250" s="1956"/>
      <c r="AE1250" s="1956"/>
      <c r="AF1250" s="1956"/>
      <c r="AG1250" s="1956"/>
      <c r="AH1250" s="1956"/>
      <c r="AI1250" s="1956"/>
      <c r="AJ1250" s="1956"/>
      <c r="AK1250" s="1956"/>
      <c r="AL1250" s="1956"/>
      <c r="AM1250" s="1956"/>
      <c r="AP1250" s="1956"/>
      <c r="AQ1250" s="1956"/>
      <c r="AR1250" s="1956"/>
      <c r="AS1250" s="1956"/>
      <c r="AT1250" s="1956"/>
      <c r="AU1250" s="1956"/>
      <c r="AV1250" s="1956"/>
      <c r="AW1250" s="1956"/>
      <c r="AZ1250" s="1956"/>
      <c r="BA1250" s="1956"/>
    </row>
    <row r="1251" spans="1:53" x14ac:dyDescent="0.2">
      <c r="A1251" s="2089">
        <v>2017126</v>
      </c>
      <c r="C1251" s="1955" t="s">
        <v>2515</v>
      </c>
      <c r="D1251" s="1956" t="s">
        <v>26</v>
      </c>
      <c r="E1251" s="1956">
        <v>0</v>
      </c>
      <c r="F1251" s="1956">
        <v>0</v>
      </c>
      <c r="G1251" s="1956">
        <v>0</v>
      </c>
      <c r="H1251" s="1956">
        <v>0</v>
      </c>
      <c r="I1251" s="2012">
        <v>1</v>
      </c>
      <c r="J1251" s="2012">
        <v>1</v>
      </c>
      <c r="L1251" s="1996">
        <v>314</v>
      </c>
      <c r="N1251" s="1996">
        <f>O1251+Q1251</f>
        <v>157</v>
      </c>
      <c r="O1251" s="1996">
        <v>130</v>
      </c>
      <c r="P1251" s="2076">
        <f>IF(N1251&lt;=0,"",O1251/N1251)</f>
        <v>0.82802547770700641</v>
      </c>
      <c r="Q1251" s="1996">
        <v>27</v>
      </c>
      <c r="R1251" s="2076">
        <f>IF(N1251&lt;=0,"",Q1251/N1251)</f>
        <v>0.17197452229299362</v>
      </c>
      <c r="S1251" s="2035">
        <f>Q1251/$S$1</f>
        <v>1.08</v>
      </c>
      <c r="U1251" s="1996">
        <f>((1-I1251)*O1251)+((1-J1251)*Q1251)</f>
        <v>0</v>
      </c>
      <c r="V1251" s="1996">
        <f>L1251-W1251</f>
        <v>0</v>
      </c>
      <c r="W1251" s="1996">
        <f t="shared" si="276"/>
        <v>314</v>
      </c>
      <c r="X1251" s="2000">
        <v>314</v>
      </c>
      <c r="Y1251" s="2013">
        <v>617237</v>
      </c>
      <c r="Z1251" s="2002">
        <v>42828</v>
      </c>
      <c r="AA1251" s="2069" t="s">
        <v>104</v>
      </c>
      <c r="AB1251" s="2086"/>
      <c r="AC1251" s="1956"/>
      <c r="AE1251" s="1956"/>
      <c r="AF1251" s="1956"/>
      <c r="AG1251" s="1956"/>
      <c r="AH1251" s="1956"/>
      <c r="AI1251" s="1956"/>
      <c r="AJ1251" s="1956"/>
      <c r="AK1251" s="1956"/>
      <c r="AL1251" s="1956"/>
      <c r="AM1251" s="1956"/>
      <c r="AP1251" s="1956"/>
      <c r="AQ1251" s="1956"/>
      <c r="AR1251" s="1956"/>
      <c r="AS1251" s="1956"/>
      <c r="AT1251" s="1956"/>
      <c r="AU1251" s="1956"/>
      <c r="AV1251" s="1956"/>
      <c r="AW1251" s="1956"/>
      <c r="AZ1251" s="1956"/>
      <c r="BA1251" s="1956"/>
    </row>
    <row r="1252" spans="1:53" x14ac:dyDescent="0.2">
      <c r="A1252" s="2089">
        <v>2017127</v>
      </c>
      <c r="C1252" s="1955" t="s">
        <v>2516</v>
      </c>
      <c r="D1252" s="1956" t="s">
        <v>26</v>
      </c>
      <c r="E1252" s="1956">
        <v>1</v>
      </c>
      <c r="F1252" s="1956">
        <v>11</v>
      </c>
      <c r="G1252" s="1956">
        <v>4</v>
      </c>
      <c r="H1252" s="1956">
        <v>12</v>
      </c>
      <c r="I1252" s="2012">
        <v>1</v>
      </c>
      <c r="J1252" s="2012">
        <v>1</v>
      </c>
      <c r="L1252" s="1996">
        <v>10800.45</v>
      </c>
      <c r="N1252" s="1996">
        <f>O1252+Q1252</f>
        <v>6667.4500000000007</v>
      </c>
      <c r="O1252" s="1996">
        <v>5319.3</v>
      </c>
      <c r="P1252" s="2076">
        <f>IF(N1252&lt;=0,"",O1252/N1252)</f>
        <v>0.79780125835214355</v>
      </c>
      <c r="Q1252" s="1996">
        <v>1348.15</v>
      </c>
      <c r="R1252" s="2076">
        <f>IF(N1252&lt;=0,"",Q1252/N1252)</f>
        <v>0.20219874164785637</v>
      </c>
      <c r="S1252" s="2035">
        <f>Q1252/$S$1</f>
        <v>53.926000000000002</v>
      </c>
      <c r="U1252" s="1996">
        <f>((1-I1252)*O1252)+((1-J1252)*Q1252)</f>
        <v>0</v>
      </c>
      <c r="V1252" s="1996">
        <f t="shared" si="275"/>
        <v>0</v>
      </c>
      <c r="W1252" s="1996">
        <f t="shared" si="276"/>
        <v>10800.45</v>
      </c>
      <c r="X1252" s="2000">
        <v>10800.45</v>
      </c>
      <c r="Y1252" s="2013">
        <v>617116</v>
      </c>
      <c r="Z1252" s="2002">
        <v>42783</v>
      </c>
      <c r="AA1252" s="2069" t="s">
        <v>104</v>
      </c>
      <c r="AB1252" s="2086"/>
      <c r="AC1252" s="1956"/>
      <c r="AE1252" s="1956"/>
      <c r="AF1252" s="1956"/>
      <c r="AG1252" s="1956"/>
      <c r="AH1252" s="1956"/>
      <c r="AI1252" s="1956"/>
      <c r="AJ1252" s="1956"/>
      <c r="AK1252" s="1956"/>
      <c r="AL1252" s="1956"/>
      <c r="AM1252" s="1956"/>
      <c r="AP1252" s="1956"/>
      <c r="AQ1252" s="1956"/>
      <c r="AR1252" s="1956"/>
      <c r="AS1252" s="1956"/>
      <c r="AT1252" s="1956"/>
      <c r="AU1252" s="1956"/>
      <c r="AV1252" s="1956"/>
      <c r="AW1252" s="1956"/>
      <c r="AZ1252" s="1956"/>
      <c r="BA1252" s="1956"/>
    </row>
    <row r="1253" spans="1:53" x14ac:dyDescent="0.2">
      <c r="A1253" s="2089">
        <v>2017128</v>
      </c>
      <c r="C1253" s="1955" t="s">
        <v>2520</v>
      </c>
      <c r="D1253" s="1956" t="s">
        <v>26</v>
      </c>
      <c r="E1253" s="1956">
        <v>0</v>
      </c>
      <c r="F1253" s="1956">
        <v>0</v>
      </c>
      <c r="G1253" s="1956">
        <v>0</v>
      </c>
      <c r="H1253" s="1956">
        <v>0</v>
      </c>
      <c r="I1253" s="2012">
        <v>1</v>
      </c>
      <c r="J1253" s="2012">
        <v>1</v>
      </c>
      <c r="L1253" s="1996">
        <v>92.88</v>
      </c>
      <c r="N1253" s="1996">
        <f t="shared" si="270"/>
        <v>38.94</v>
      </c>
      <c r="O1253" s="1996">
        <v>38.94</v>
      </c>
      <c r="P1253" s="2076">
        <f t="shared" si="271"/>
        <v>1</v>
      </c>
      <c r="Q1253" s="1996">
        <v>0</v>
      </c>
      <c r="R1253" s="2076">
        <f t="shared" si="272"/>
        <v>0</v>
      </c>
      <c r="S1253" s="2035">
        <f t="shared" si="273"/>
        <v>0</v>
      </c>
      <c r="U1253" s="1996">
        <f t="shared" si="274"/>
        <v>0</v>
      </c>
      <c r="V1253" s="1996">
        <f t="shared" si="275"/>
        <v>0</v>
      </c>
      <c r="W1253" s="1996">
        <f t="shared" si="276"/>
        <v>92.88</v>
      </c>
      <c r="X1253" s="2000">
        <v>92.88</v>
      </c>
      <c r="Y1253" s="2013">
        <v>617237</v>
      </c>
      <c r="Z1253" s="2002">
        <v>42828</v>
      </c>
      <c r="AA1253" s="2069" t="s">
        <v>104</v>
      </c>
      <c r="AB1253" s="2086"/>
      <c r="AC1253" s="1956"/>
      <c r="AE1253" s="1956"/>
      <c r="AF1253" s="1956"/>
      <c r="AG1253" s="1956"/>
      <c r="AH1253" s="1956"/>
      <c r="AI1253" s="1956"/>
      <c r="AJ1253" s="1956"/>
      <c r="AK1253" s="1956"/>
      <c r="AL1253" s="1956"/>
      <c r="AM1253" s="1956"/>
      <c r="AP1253" s="1956"/>
      <c r="AQ1253" s="1956"/>
      <c r="AR1253" s="1956"/>
      <c r="AS1253" s="1956"/>
      <c r="AT1253" s="1956"/>
      <c r="AU1253" s="1956"/>
      <c r="AV1253" s="1956"/>
      <c r="AW1253" s="1956"/>
      <c r="AZ1253" s="1956"/>
      <c r="BA1253" s="1956"/>
    </row>
    <row r="1254" spans="1:53" x14ac:dyDescent="0.2">
      <c r="A1254" s="2089">
        <v>2017129</v>
      </c>
      <c r="C1254" s="1955" t="s">
        <v>2521</v>
      </c>
      <c r="D1254" s="1956" t="s">
        <v>26</v>
      </c>
      <c r="E1254" s="1956">
        <v>0</v>
      </c>
      <c r="F1254" s="1956">
        <v>0</v>
      </c>
      <c r="G1254" s="1956">
        <v>0</v>
      </c>
      <c r="H1254" s="1956">
        <v>0</v>
      </c>
      <c r="I1254" s="2012">
        <v>1</v>
      </c>
      <c r="J1254" s="2012">
        <v>1</v>
      </c>
      <c r="L1254" s="1996">
        <v>90.62</v>
      </c>
      <c r="N1254" s="1996">
        <f t="shared" si="270"/>
        <v>31.81</v>
      </c>
      <c r="O1254" s="1996">
        <v>31.81</v>
      </c>
      <c r="P1254" s="2076">
        <f t="shared" si="271"/>
        <v>1</v>
      </c>
      <c r="Q1254" s="1996">
        <v>0</v>
      </c>
      <c r="R1254" s="2076">
        <f t="shared" si="272"/>
        <v>0</v>
      </c>
      <c r="S1254" s="2035">
        <f t="shared" si="273"/>
        <v>0</v>
      </c>
      <c r="U1254" s="1996">
        <f t="shared" si="274"/>
        <v>0</v>
      </c>
      <c r="V1254" s="1996">
        <f t="shared" si="275"/>
        <v>0</v>
      </c>
      <c r="W1254" s="1996">
        <f t="shared" si="276"/>
        <v>90.62</v>
      </c>
      <c r="X1254" s="2000">
        <v>90.62</v>
      </c>
      <c r="Y1254" s="2013">
        <v>617128</v>
      </c>
      <c r="Z1254" s="2002">
        <v>42793</v>
      </c>
      <c r="AA1254" s="2069" t="s">
        <v>104</v>
      </c>
      <c r="AB1254" s="2086"/>
      <c r="AC1254" s="1956"/>
      <c r="AE1254" s="1956"/>
      <c r="AF1254" s="1956"/>
      <c r="AG1254" s="1956"/>
      <c r="AH1254" s="1956"/>
      <c r="AI1254" s="1956"/>
      <c r="AJ1254" s="1956"/>
      <c r="AK1254" s="1956"/>
      <c r="AL1254" s="1956"/>
      <c r="AM1254" s="1956"/>
      <c r="AP1254" s="1956"/>
      <c r="AQ1254" s="1956"/>
      <c r="AR1254" s="1956"/>
      <c r="AS1254" s="1956"/>
      <c r="AT1254" s="1956"/>
      <c r="AU1254" s="1956"/>
      <c r="AV1254" s="1956"/>
      <c r="AW1254" s="1956"/>
      <c r="AZ1254" s="1956"/>
      <c r="BA1254" s="1956"/>
    </row>
    <row r="1255" spans="1:53" x14ac:dyDescent="0.2">
      <c r="A1255" s="2089">
        <v>2017130</v>
      </c>
      <c r="C1255" s="1955">
        <v>636217</v>
      </c>
      <c r="D1255" s="1956" t="s">
        <v>26</v>
      </c>
      <c r="E1255" s="1956">
        <v>1</v>
      </c>
      <c r="F1255" s="1956">
        <v>8</v>
      </c>
      <c r="G1255" s="1956">
        <v>5</v>
      </c>
      <c r="H1255" s="1956">
        <v>3</v>
      </c>
      <c r="I1255" s="2012">
        <v>1</v>
      </c>
      <c r="J1255" s="2012">
        <v>1</v>
      </c>
      <c r="L1255" s="1996">
        <v>3078.22</v>
      </c>
      <c r="N1255" s="1996">
        <f t="shared" si="270"/>
        <v>2060.96</v>
      </c>
      <c r="O1255" s="1996">
        <v>1572.2</v>
      </c>
      <c r="P1255" s="2076">
        <f t="shared" si="271"/>
        <v>0.76284838133685273</v>
      </c>
      <c r="Q1255" s="1996">
        <v>488.76</v>
      </c>
      <c r="R1255" s="2076">
        <f t="shared" si="272"/>
        <v>0.23715161866314727</v>
      </c>
      <c r="S1255" s="2035">
        <f t="shared" si="273"/>
        <v>19.5504</v>
      </c>
      <c r="U1255" s="1996">
        <f t="shared" si="274"/>
        <v>0</v>
      </c>
      <c r="V1255" s="1996">
        <f t="shared" si="275"/>
        <v>0</v>
      </c>
      <c r="W1255" s="1996">
        <f t="shared" si="276"/>
        <v>3078.22</v>
      </c>
      <c r="X1255" s="2000">
        <v>3078.22</v>
      </c>
      <c r="Y1255" s="2013">
        <v>617117</v>
      </c>
      <c r="Z1255" s="2002">
        <v>42783</v>
      </c>
      <c r="AA1255" s="2069" t="s">
        <v>104</v>
      </c>
      <c r="AB1255" s="2086"/>
      <c r="AC1255" s="1956"/>
      <c r="AE1255" s="1956"/>
      <c r="AF1255" s="1956"/>
      <c r="AG1255" s="1956"/>
      <c r="AH1255" s="1956"/>
      <c r="AI1255" s="1956"/>
      <c r="AJ1255" s="1956"/>
      <c r="AK1255" s="1956"/>
      <c r="AL1255" s="1956"/>
      <c r="AM1255" s="1956"/>
      <c r="AP1255" s="1956"/>
      <c r="AQ1255" s="1956"/>
      <c r="AR1255" s="1956"/>
      <c r="AS1255" s="1956"/>
      <c r="AT1255" s="1956"/>
      <c r="AU1255" s="1956"/>
      <c r="AV1255" s="1956"/>
      <c r="AW1255" s="1956"/>
      <c r="AZ1255" s="1956"/>
      <c r="BA1255" s="1956"/>
    </row>
    <row r="1256" spans="1:53" x14ac:dyDescent="0.2">
      <c r="A1256" s="2089" t="s">
        <v>2523</v>
      </c>
      <c r="C1256" s="1955" t="s">
        <v>2524</v>
      </c>
      <c r="D1256" s="1956" t="s">
        <v>353</v>
      </c>
      <c r="E1256" s="1956">
        <v>1</v>
      </c>
      <c r="F1256" s="1956">
        <v>12</v>
      </c>
      <c r="G1256" s="1956">
        <v>8</v>
      </c>
      <c r="H1256" s="1956">
        <v>3</v>
      </c>
      <c r="I1256" s="2012">
        <v>1</v>
      </c>
      <c r="J1256" s="2012">
        <v>1</v>
      </c>
      <c r="L1256" s="1996">
        <v>4321.22</v>
      </c>
      <c r="N1256" s="1996">
        <f>O1256+Q1256</f>
        <v>3375.37</v>
      </c>
      <c r="O1256" s="1996">
        <v>2613.88</v>
      </c>
      <c r="P1256" s="2076">
        <f>IF(N1256&lt;=0,"",O1256/N1256)</f>
        <v>0.77439806598980265</v>
      </c>
      <c r="Q1256" s="1996">
        <v>761.49</v>
      </c>
      <c r="R1256" s="2076">
        <f>IF(N1256&lt;=0,"",Q1256/N1256)</f>
        <v>0.2256019340101974</v>
      </c>
      <c r="S1256" s="2035">
        <f>Q1256/$S$1</f>
        <v>30.459600000000002</v>
      </c>
      <c r="U1256" s="1996">
        <f>((1-I1256)*O1256)+((1-J1256)*Q1256)</f>
        <v>0</v>
      </c>
      <c r="V1256" s="1996">
        <f>L1256-W1256</f>
        <v>0</v>
      </c>
      <c r="W1256" s="1996">
        <f t="shared" si="276"/>
        <v>4321.22</v>
      </c>
      <c r="X1256" s="2000">
        <v>4321.22</v>
      </c>
      <c r="Y1256" s="2013">
        <v>617213</v>
      </c>
      <c r="Z1256" s="2002">
        <v>42823</v>
      </c>
      <c r="AA1256" s="2069" t="s">
        <v>104</v>
      </c>
      <c r="AB1256" s="2086"/>
      <c r="AC1256" s="1956"/>
      <c r="AE1256" s="1956"/>
      <c r="AF1256" s="1956"/>
      <c r="AG1256" s="1956"/>
      <c r="AH1256" s="1956"/>
      <c r="AI1256" s="1956"/>
      <c r="AJ1256" s="1956"/>
      <c r="AK1256" s="1956"/>
      <c r="AL1256" s="1956"/>
      <c r="AM1256" s="1956"/>
      <c r="AP1256" s="1956"/>
      <c r="AQ1256" s="1956"/>
      <c r="AR1256" s="1956"/>
      <c r="AS1256" s="1956"/>
      <c r="AT1256" s="1956"/>
      <c r="AU1256" s="1956"/>
      <c r="AV1256" s="1956"/>
      <c r="AW1256" s="1956"/>
      <c r="AZ1256" s="1956"/>
      <c r="BA1256" s="1956"/>
    </row>
    <row r="1257" spans="1:53" x14ac:dyDescent="0.2">
      <c r="A1257" s="2089" t="s">
        <v>2525</v>
      </c>
      <c r="C1257" s="1955" t="s">
        <v>2526</v>
      </c>
      <c r="D1257" s="1956" t="s">
        <v>353</v>
      </c>
      <c r="E1257" s="1956">
        <v>0</v>
      </c>
      <c r="F1257" s="1956">
        <v>1</v>
      </c>
      <c r="G1257" s="1956">
        <v>0</v>
      </c>
      <c r="H1257" s="1956">
        <v>1</v>
      </c>
      <c r="I1257" s="2012">
        <v>1</v>
      </c>
      <c r="J1257" s="2012">
        <v>1</v>
      </c>
      <c r="L1257" s="1996">
        <v>502.39</v>
      </c>
      <c r="N1257" s="1996">
        <f>O1257+Q1257</f>
        <v>376.89</v>
      </c>
      <c r="O1257" s="1996">
        <v>279.45</v>
      </c>
      <c r="P1257" s="2076">
        <f>IF(N1257&lt;=0,"",O1257/N1257)</f>
        <v>0.74146302634721006</v>
      </c>
      <c r="Q1257" s="1996">
        <v>97.44</v>
      </c>
      <c r="R1257" s="2076">
        <f>IF(N1257&lt;=0,"",Q1257/N1257)</f>
        <v>0.25853697365278994</v>
      </c>
      <c r="S1257" s="2035">
        <f>Q1257/$S$1</f>
        <v>3.8975999999999997</v>
      </c>
      <c r="U1257" s="1996">
        <f>((1-I1257)*O1257)+((1-J1257)*Q1257)</f>
        <v>0</v>
      </c>
      <c r="V1257" s="1996">
        <f>L1257-W1257</f>
        <v>0</v>
      </c>
      <c r="W1257" s="1996">
        <f t="shared" si="276"/>
        <v>502.39</v>
      </c>
      <c r="X1257" s="2000">
        <v>502.39</v>
      </c>
      <c r="Y1257" s="2013">
        <v>617180</v>
      </c>
      <c r="Z1257" s="2002">
        <v>42811</v>
      </c>
      <c r="AA1257" s="2069" t="s">
        <v>104</v>
      </c>
      <c r="AB1257" s="2086"/>
      <c r="AC1257" s="1956"/>
      <c r="AE1257" s="1956"/>
      <c r="AF1257" s="1956"/>
      <c r="AG1257" s="1956"/>
      <c r="AH1257" s="1956"/>
      <c r="AI1257" s="1956"/>
      <c r="AJ1257" s="1956"/>
      <c r="AK1257" s="1956"/>
      <c r="AL1257" s="1956"/>
      <c r="AM1257" s="1956"/>
      <c r="AP1257" s="1956"/>
      <c r="AQ1257" s="1956"/>
      <c r="AR1257" s="1956"/>
      <c r="AS1257" s="1956"/>
      <c r="AT1257" s="1956"/>
      <c r="AU1257" s="1956"/>
      <c r="AV1257" s="1956"/>
      <c r="AW1257" s="1956"/>
      <c r="AZ1257" s="1956"/>
      <c r="BA1257" s="1956"/>
    </row>
    <row r="1258" spans="1:53" x14ac:dyDescent="0.2">
      <c r="A1258" s="2089" t="s">
        <v>2530</v>
      </c>
      <c r="C1258" s="1955" t="s">
        <v>2532</v>
      </c>
      <c r="D1258" s="1956" t="s">
        <v>353</v>
      </c>
      <c r="E1258" s="1956">
        <v>1</v>
      </c>
      <c r="F1258" s="1956">
        <v>12</v>
      </c>
      <c r="G1258" s="1956">
        <v>8</v>
      </c>
      <c r="H1258" s="1956">
        <v>3</v>
      </c>
      <c r="I1258" s="2012">
        <v>1</v>
      </c>
      <c r="J1258" s="2012">
        <v>1</v>
      </c>
      <c r="L1258" s="1996">
        <v>4321.22</v>
      </c>
      <c r="N1258" s="1996">
        <f>O1258+Q1258</f>
        <v>3375.37</v>
      </c>
      <c r="O1258" s="1996">
        <v>2613.88</v>
      </c>
      <c r="P1258" s="2076">
        <f>IF(N1258&lt;=0,"",O1258/N1258)</f>
        <v>0.77439806598980265</v>
      </c>
      <c r="Q1258" s="1996">
        <v>761.49</v>
      </c>
      <c r="R1258" s="2076">
        <f>IF(N1258&lt;=0,"",Q1258/N1258)</f>
        <v>0.2256019340101974</v>
      </c>
      <c r="S1258" s="2035">
        <f>Q1258/$S$1</f>
        <v>30.459600000000002</v>
      </c>
      <c r="U1258" s="1996">
        <f>((1-I1258)*O1258)+((1-J1258)*Q1258)</f>
        <v>0</v>
      </c>
      <c r="V1258" s="1996">
        <f>L1258-W1258</f>
        <v>0</v>
      </c>
      <c r="W1258" s="1996">
        <f t="shared" si="276"/>
        <v>4321.22</v>
      </c>
      <c r="X1258" s="2000">
        <v>4321.22</v>
      </c>
      <c r="Y1258" s="2013">
        <v>617214</v>
      </c>
      <c r="Z1258" s="2002">
        <v>42823</v>
      </c>
      <c r="AA1258" s="2069" t="s">
        <v>104</v>
      </c>
      <c r="AB1258" s="2086"/>
      <c r="AC1258" s="1956"/>
      <c r="AE1258" s="1956"/>
      <c r="AF1258" s="1956"/>
      <c r="AG1258" s="1956"/>
      <c r="AH1258" s="1956"/>
      <c r="AI1258" s="1956"/>
      <c r="AJ1258" s="1956"/>
      <c r="AK1258" s="1956"/>
      <c r="AL1258" s="1956"/>
      <c r="AM1258" s="1956"/>
      <c r="AP1258" s="1956"/>
      <c r="AQ1258" s="1956"/>
      <c r="AR1258" s="1956"/>
      <c r="AS1258" s="1956"/>
      <c r="AT1258" s="1956"/>
      <c r="AU1258" s="1956"/>
      <c r="AV1258" s="1956"/>
      <c r="AW1258" s="1956"/>
      <c r="AZ1258" s="1956"/>
      <c r="BA1258" s="1956"/>
    </row>
    <row r="1259" spans="1:53" x14ac:dyDescent="0.2">
      <c r="A1259" s="2089" t="s">
        <v>2531</v>
      </c>
      <c r="C1259" s="1955" t="s">
        <v>2533</v>
      </c>
      <c r="D1259" s="1956" t="s">
        <v>353</v>
      </c>
      <c r="E1259" s="1956">
        <v>0</v>
      </c>
      <c r="F1259" s="1956">
        <v>1</v>
      </c>
      <c r="G1259" s="1956">
        <v>0</v>
      </c>
      <c r="H1259" s="1956">
        <v>1</v>
      </c>
      <c r="I1259" s="2012">
        <v>1</v>
      </c>
      <c r="J1259" s="2012">
        <v>1</v>
      </c>
      <c r="L1259" s="1996">
        <v>502.39</v>
      </c>
      <c r="N1259" s="1996">
        <f>O1259+Q1259</f>
        <v>376.89</v>
      </c>
      <c r="O1259" s="1996">
        <v>279.45</v>
      </c>
      <c r="P1259" s="2076">
        <f>IF(N1259&lt;=0,"",O1259/N1259)</f>
        <v>0.74146302634721006</v>
      </c>
      <c r="Q1259" s="1996">
        <v>97.44</v>
      </c>
      <c r="R1259" s="2076">
        <f>IF(N1259&lt;=0,"",Q1259/N1259)</f>
        <v>0.25853697365278994</v>
      </c>
      <c r="S1259" s="2035">
        <f>Q1259/$S$1</f>
        <v>3.8975999999999997</v>
      </c>
      <c r="U1259" s="1996">
        <f>((1-I1259)*O1259)+((1-J1259)*Q1259)</f>
        <v>0</v>
      </c>
      <c r="V1259" s="1996">
        <f>L1259-W1259</f>
        <v>0</v>
      </c>
      <c r="W1259" s="1996">
        <f t="shared" si="276"/>
        <v>502.39</v>
      </c>
      <c r="X1259" s="2000">
        <v>502.39</v>
      </c>
      <c r="Y1259" s="2013">
        <v>617181</v>
      </c>
      <c r="Z1259" s="2002">
        <v>42811</v>
      </c>
      <c r="AA1259" s="2069" t="s">
        <v>104</v>
      </c>
      <c r="AB1259" s="2086"/>
      <c r="AC1259" s="1956"/>
      <c r="AE1259" s="1956"/>
      <c r="AF1259" s="1956"/>
      <c r="AG1259" s="1956"/>
      <c r="AH1259" s="1956"/>
      <c r="AI1259" s="1956"/>
      <c r="AJ1259" s="1956"/>
      <c r="AK1259" s="1956"/>
      <c r="AL1259" s="1956"/>
      <c r="AM1259" s="1956"/>
      <c r="AP1259" s="1956"/>
      <c r="AQ1259" s="1956"/>
      <c r="AR1259" s="1956"/>
      <c r="AS1259" s="1956"/>
      <c r="AT1259" s="1956"/>
      <c r="AU1259" s="1956"/>
      <c r="AV1259" s="1956"/>
      <c r="AW1259" s="1956"/>
      <c r="AZ1259" s="1956"/>
      <c r="BA1259" s="1956"/>
    </row>
    <row r="1260" spans="1:53" x14ac:dyDescent="0.2">
      <c r="A1260" s="2089" t="s">
        <v>2535</v>
      </c>
      <c r="C1260" s="1955" t="s">
        <v>2534</v>
      </c>
      <c r="D1260" s="1956" t="s">
        <v>353</v>
      </c>
      <c r="E1260" s="1956">
        <v>1</v>
      </c>
      <c r="F1260" s="1956">
        <v>7</v>
      </c>
      <c r="G1260" s="1956">
        <v>2</v>
      </c>
      <c r="H1260" s="1956">
        <v>3</v>
      </c>
      <c r="I1260" s="2012">
        <v>1</v>
      </c>
      <c r="J1260" s="2012">
        <v>1</v>
      </c>
      <c r="L1260" s="1996">
        <v>3119.59</v>
      </c>
      <c r="N1260" s="1996">
        <f t="shared" ref="N1260:N1288" si="277">O1260+Q1260</f>
        <v>2444.71</v>
      </c>
      <c r="O1260" s="1996">
        <v>1976.67</v>
      </c>
      <c r="P1260" s="2076">
        <f t="shared" si="271"/>
        <v>0.80854988935292937</v>
      </c>
      <c r="Q1260" s="1996">
        <v>468.04</v>
      </c>
      <c r="R1260" s="2076">
        <f t="shared" si="272"/>
        <v>0.19145011064707063</v>
      </c>
      <c r="S1260" s="2035">
        <f t="shared" si="273"/>
        <v>18.721600000000002</v>
      </c>
      <c r="U1260" s="1996">
        <f t="shared" si="274"/>
        <v>0</v>
      </c>
      <c r="V1260" s="1996">
        <f t="shared" si="275"/>
        <v>0</v>
      </c>
      <c r="W1260" s="1996">
        <f t="shared" si="276"/>
        <v>3119.59</v>
      </c>
      <c r="X1260" s="2000">
        <v>3119.59</v>
      </c>
      <c r="Y1260" s="2013">
        <v>617179</v>
      </c>
      <c r="Z1260" s="2002">
        <v>42811</v>
      </c>
      <c r="AA1260" s="2069" t="s">
        <v>104</v>
      </c>
      <c r="AB1260" s="2086"/>
      <c r="AC1260" s="1956"/>
      <c r="AE1260" s="1956"/>
      <c r="AF1260" s="1956"/>
      <c r="AG1260" s="1956"/>
      <c r="AH1260" s="1956"/>
      <c r="AI1260" s="1956"/>
      <c r="AJ1260" s="1956"/>
      <c r="AK1260" s="1956"/>
      <c r="AL1260" s="1956"/>
      <c r="AM1260" s="1956"/>
      <c r="AP1260" s="1956"/>
      <c r="AQ1260" s="1956"/>
      <c r="AR1260" s="1956"/>
      <c r="AS1260" s="1956"/>
      <c r="AT1260" s="1956"/>
      <c r="AU1260" s="1956"/>
      <c r="AV1260" s="1956"/>
      <c r="AW1260" s="1956"/>
      <c r="AZ1260" s="1956"/>
      <c r="BA1260" s="1956"/>
    </row>
    <row r="1261" spans="1:53" x14ac:dyDescent="0.2">
      <c r="A1261" s="2089" t="s">
        <v>2537</v>
      </c>
      <c r="C1261" s="1955" t="s">
        <v>2536</v>
      </c>
      <c r="D1261" s="1956" t="s">
        <v>353</v>
      </c>
      <c r="E1261" s="1956">
        <v>0</v>
      </c>
      <c r="F1261" s="1956">
        <v>1</v>
      </c>
      <c r="G1261" s="1956">
        <v>0</v>
      </c>
      <c r="H1261" s="1956">
        <v>1</v>
      </c>
      <c r="I1261" s="2012">
        <v>1</v>
      </c>
      <c r="J1261" s="2012">
        <v>1</v>
      </c>
      <c r="L1261" s="1996">
        <v>502.39</v>
      </c>
      <c r="N1261" s="1996">
        <f>O1261+Q1261</f>
        <v>376.89</v>
      </c>
      <c r="O1261" s="1996">
        <v>279.45</v>
      </c>
      <c r="P1261" s="2076">
        <f>IF(N1261&lt;=0,"",O1261/N1261)</f>
        <v>0.74146302634721006</v>
      </c>
      <c r="Q1261" s="1996">
        <v>97.44</v>
      </c>
      <c r="R1261" s="2076">
        <f>IF(N1261&lt;=0,"",Q1261/N1261)</f>
        <v>0.25853697365278994</v>
      </c>
      <c r="S1261" s="2035">
        <f>Q1261/$S$1</f>
        <v>3.8975999999999997</v>
      </c>
      <c r="U1261" s="1996">
        <f>((1-I1261)*O1261)+((1-J1261)*Q1261)</f>
        <v>0</v>
      </c>
      <c r="V1261" s="1996">
        <f>L1261-W1261</f>
        <v>0</v>
      </c>
      <c r="W1261" s="1996">
        <f t="shared" si="276"/>
        <v>502.39</v>
      </c>
      <c r="X1261" s="2000">
        <v>502.39</v>
      </c>
      <c r="Y1261" s="2013">
        <v>617142</v>
      </c>
      <c r="Z1261" s="2002">
        <v>42793</v>
      </c>
      <c r="AA1261" s="2069" t="s">
        <v>104</v>
      </c>
      <c r="AB1261" s="2069"/>
      <c r="AG1261" s="1956"/>
      <c r="AH1261" s="1956"/>
      <c r="AI1261" s="1956"/>
      <c r="AJ1261" s="1956"/>
      <c r="AK1261" s="1956"/>
      <c r="AL1261" s="1956"/>
      <c r="AM1261" s="1956"/>
      <c r="AP1261" s="1956"/>
      <c r="AQ1261" s="1956"/>
      <c r="AR1261" s="1956"/>
      <c r="AS1261" s="1956"/>
      <c r="AT1261" s="1956"/>
      <c r="AU1261" s="1956"/>
      <c r="AV1261" s="1956"/>
      <c r="AW1261" s="1956"/>
      <c r="AZ1261" s="1956"/>
      <c r="BA1261" s="1956"/>
    </row>
    <row r="1262" spans="1:53" x14ac:dyDescent="0.2">
      <c r="A1262" s="2089" t="s">
        <v>2540</v>
      </c>
      <c r="C1262" s="1955" t="s">
        <v>2538</v>
      </c>
      <c r="D1262" s="1956" t="s">
        <v>353</v>
      </c>
      <c r="E1262" s="1956">
        <v>1</v>
      </c>
      <c r="F1262" s="1956">
        <v>7</v>
      </c>
      <c r="G1262" s="1956">
        <v>2</v>
      </c>
      <c r="H1262" s="1956">
        <v>3</v>
      </c>
      <c r="I1262" s="2012">
        <v>1</v>
      </c>
      <c r="J1262" s="2012">
        <v>1</v>
      </c>
      <c r="L1262" s="1996">
        <v>3119.59</v>
      </c>
      <c r="N1262" s="1996">
        <f>O1262+Q1262</f>
        <v>2444.71</v>
      </c>
      <c r="O1262" s="1996">
        <v>1976.67</v>
      </c>
      <c r="P1262" s="2076">
        <f>IF(N1262&lt;=0,"",O1262/N1262)</f>
        <v>0.80854988935292937</v>
      </c>
      <c r="Q1262" s="1996">
        <v>468.04</v>
      </c>
      <c r="R1262" s="2076">
        <f>IF(N1262&lt;=0,"",Q1262/N1262)</f>
        <v>0.19145011064707063</v>
      </c>
      <c r="S1262" s="2035">
        <f>Q1262/$S$1</f>
        <v>18.721600000000002</v>
      </c>
      <c r="U1262" s="1996">
        <f>((1-I1262)*O1262)+((1-J1262)*Q1262)</f>
        <v>0</v>
      </c>
      <c r="V1262" s="1996">
        <f>L1262-W1262</f>
        <v>0</v>
      </c>
      <c r="W1262" s="1996">
        <f t="shared" ref="W1262:W1292" si="278">X1262+AC1262+AH1262+AM1262+AO1262+AR1262</f>
        <v>3119.59</v>
      </c>
      <c r="X1262" s="2000">
        <v>3119.59</v>
      </c>
      <c r="Y1262" s="2013">
        <v>617178</v>
      </c>
      <c r="Z1262" s="2002">
        <v>42811</v>
      </c>
      <c r="AA1262" s="2069" t="s">
        <v>104</v>
      </c>
      <c r="AB1262" s="2069"/>
      <c r="AG1262" s="1956"/>
      <c r="AH1262" s="1956"/>
      <c r="AI1262" s="1956"/>
      <c r="AJ1262" s="1956"/>
      <c r="AK1262" s="1956"/>
      <c r="AL1262" s="1956"/>
      <c r="AM1262" s="1956"/>
      <c r="AP1262" s="1956"/>
      <c r="AQ1262" s="1956"/>
      <c r="AR1262" s="1956"/>
      <c r="AS1262" s="1956"/>
      <c r="AT1262" s="1956"/>
      <c r="AU1262" s="1956"/>
      <c r="AV1262" s="1956"/>
      <c r="AW1262" s="1956"/>
      <c r="AZ1262" s="1956"/>
      <c r="BA1262" s="1956"/>
    </row>
    <row r="1263" spans="1:53" x14ac:dyDescent="0.2">
      <c r="A1263" s="2089" t="s">
        <v>2541</v>
      </c>
      <c r="C1263" s="1955" t="s">
        <v>2635</v>
      </c>
      <c r="D1263" s="1956" t="s">
        <v>353</v>
      </c>
      <c r="E1263" s="1956">
        <v>0</v>
      </c>
      <c r="F1263" s="1956">
        <v>1</v>
      </c>
      <c r="G1263" s="1956">
        <v>0</v>
      </c>
      <c r="H1263" s="1956">
        <v>1</v>
      </c>
      <c r="I1263" s="2012">
        <v>1</v>
      </c>
      <c r="J1263" s="2012">
        <v>1</v>
      </c>
      <c r="L1263" s="1996">
        <v>502.39</v>
      </c>
      <c r="N1263" s="1996">
        <f>O1263+Q1263</f>
        <v>376.89</v>
      </c>
      <c r="O1263" s="1996">
        <v>279.45</v>
      </c>
      <c r="P1263" s="2076">
        <f>IF(N1263&lt;=0,"",O1263/N1263)</f>
        <v>0.74146302634721006</v>
      </c>
      <c r="Q1263" s="1996">
        <v>97.44</v>
      </c>
      <c r="R1263" s="2076">
        <f>IF(N1263&lt;=0,"",Q1263/N1263)</f>
        <v>0.25853697365278994</v>
      </c>
      <c r="S1263" s="2035">
        <f>Q1263/$S$1</f>
        <v>3.8975999999999997</v>
      </c>
      <c r="U1263" s="1996">
        <f>((1-I1263)*O1263)+((1-J1263)*Q1263)</f>
        <v>0</v>
      </c>
      <c r="V1263" s="1996">
        <f>L1263-W1263</f>
        <v>0</v>
      </c>
      <c r="W1263" s="1996">
        <f t="shared" si="278"/>
        <v>502.39</v>
      </c>
      <c r="X1263" s="2000">
        <v>502.39</v>
      </c>
      <c r="Y1263" s="2013">
        <v>617141</v>
      </c>
      <c r="Z1263" s="2002">
        <v>42793</v>
      </c>
      <c r="AA1263" s="2069" t="s">
        <v>104</v>
      </c>
      <c r="AB1263" s="2069"/>
      <c r="AG1263" s="1956"/>
      <c r="AH1263" s="1956"/>
      <c r="AI1263" s="1956"/>
      <c r="AJ1263" s="1956"/>
      <c r="AK1263" s="1956"/>
      <c r="AL1263" s="1956"/>
      <c r="AM1263" s="1956"/>
      <c r="AP1263" s="1956"/>
      <c r="AQ1263" s="1956"/>
      <c r="AR1263" s="1956"/>
      <c r="AS1263" s="1956"/>
      <c r="AT1263" s="1956"/>
      <c r="AU1263" s="1956"/>
      <c r="AV1263" s="1956"/>
      <c r="AW1263" s="1956"/>
      <c r="AZ1263" s="1956"/>
      <c r="BA1263" s="1956"/>
    </row>
    <row r="1264" spans="1:53" x14ac:dyDescent="0.2">
      <c r="A1264" s="2089" t="s">
        <v>2542</v>
      </c>
      <c r="C1264" s="1955" t="s">
        <v>2544</v>
      </c>
      <c r="D1264" s="1956" t="s">
        <v>353</v>
      </c>
      <c r="E1264" s="1956">
        <v>1</v>
      </c>
      <c r="F1264" s="1956">
        <v>7</v>
      </c>
      <c r="G1264" s="1956">
        <v>2</v>
      </c>
      <c r="H1264" s="1956">
        <v>3</v>
      </c>
      <c r="I1264" s="2012">
        <v>1</v>
      </c>
      <c r="J1264" s="2012">
        <v>1</v>
      </c>
      <c r="L1264" s="1996">
        <v>3086.35</v>
      </c>
      <c r="N1264" s="1996">
        <f>O1264+Q1264</f>
        <v>2444.71</v>
      </c>
      <c r="O1264" s="1996">
        <v>1976.67</v>
      </c>
      <c r="P1264" s="2076">
        <f>IF(N1264&lt;=0,"",O1264/N1264)</f>
        <v>0.80854988935292937</v>
      </c>
      <c r="Q1264" s="1996">
        <v>468.04</v>
      </c>
      <c r="R1264" s="2076">
        <f>IF(N1264&lt;=0,"",Q1264/N1264)</f>
        <v>0.19145011064707063</v>
      </c>
      <c r="S1264" s="2035">
        <f>Q1264/$S$1</f>
        <v>18.721600000000002</v>
      </c>
      <c r="U1264" s="1996">
        <f>((1-I1264)*O1264)+((1-J1264)*Q1264)</f>
        <v>0</v>
      </c>
      <c r="V1264" s="1996">
        <f>L1264-W1264</f>
        <v>0</v>
      </c>
      <c r="W1264" s="1996">
        <f t="shared" si="278"/>
        <v>3086.35</v>
      </c>
      <c r="X1264" s="2000">
        <v>3086.35</v>
      </c>
      <c r="Y1264" s="2013">
        <v>617177</v>
      </c>
      <c r="Z1264" s="2002">
        <v>42811</v>
      </c>
      <c r="AA1264" s="2069" t="s">
        <v>104</v>
      </c>
      <c r="AB1264" s="2069"/>
      <c r="AG1264" s="1956"/>
      <c r="AH1264" s="1956"/>
      <c r="AI1264" s="1956"/>
      <c r="AJ1264" s="1956"/>
      <c r="AK1264" s="1956"/>
      <c r="AL1264" s="1956"/>
      <c r="AM1264" s="1956"/>
      <c r="AP1264" s="1956"/>
      <c r="AQ1264" s="1956"/>
      <c r="AR1264" s="1956"/>
      <c r="AS1264" s="1956"/>
      <c r="AT1264" s="1956"/>
      <c r="AU1264" s="1956"/>
      <c r="AV1264" s="1956"/>
      <c r="AW1264" s="1956"/>
      <c r="AZ1264" s="1956"/>
      <c r="BA1264" s="1956"/>
    </row>
    <row r="1265" spans="1:53" x14ac:dyDescent="0.2">
      <c r="A1265" s="2089" t="s">
        <v>2543</v>
      </c>
      <c r="C1265" s="1955" t="s">
        <v>2545</v>
      </c>
      <c r="D1265" s="1956" t="s">
        <v>353</v>
      </c>
      <c r="E1265" s="1956">
        <v>0</v>
      </c>
      <c r="F1265" s="1956">
        <v>1</v>
      </c>
      <c r="G1265" s="1956">
        <v>0</v>
      </c>
      <c r="H1265" s="1956">
        <v>1</v>
      </c>
      <c r="I1265" s="2012">
        <v>1</v>
      </c>
      <c r="J1265" s="2012">
        <v>1</v>
      </c>
      <c r="L1265" s="1996">
        <v>502.39</v>
      </c>
      <c r="N1265" s="1996">
        <f>O1265+Q1265</f>
        <v>376.89</v>
      </c>
      <c r="O1265" s="1996">
        <v>279.45</v>
      </c>
      <c r="P1265" s="2076">
        <f>IF(N1265&lt;=0,"",O1265/N1265)</f>
        <v>0.74146302634721006</v>
      </c>
      <c r="Q1265" s="1996">
        <v>97.44</v>
      </c>
      <c r="R1265" s="2076">
        <f>IF(N1265&lt;=0,"",Q1265/N1265)</f>
        <v>0.25853697365278994</v>
      </c>
      <c r="S1265" s="2035">
        <f>Q1265/$S$1</f>
        <v>3.8975999999999997</v>
      </c>
      <c r="U1265" s="1996">
        <f>((1-I1265)*O1265)+((1-J1265)*Q1265)</f>
        <v>0</v>
      </c>
      <c r="V1265" s="1996">
        <f>L1265-W1265</f>
        <v>0</v>
      </c>
      <c r="W1265" s="1996">
        <f t="shared" si="278"/>
        <v>502.39</v>
      </c>
      <c r="X1265" s="2000">
        <v>502.39</v>
      </c>
      <c r="Y1265" s="2013">
        <v>617140</v>
      </c>
      <c r="Z1265" s="2002">
        <v>42793</v>
      </c>
      <c r="AA1265" s="2069" t="s">
        <v>104</v>
      </c>
      <c r="AB1265" s="2069"/>
      <c r="AG1265" s="1956"/>
      <c r="AH1265" s="1956"/>
      <c r="AI1265" s="1956"/>
      <c r="AJ1265" s="1956"/>
      <c r="AK1265" s="1956"/>
      <c r="AL1265" s="1956"/>
      <c r="AM1265" s="1956"/>
      <c r="AP1265" s="1956"/>
      <c r="AQ1265" s="1956"/>
      <c r="AR1265" s="1956"/>
      <c r="AS1265" s="1956"/>
      <c r="AT1265" s="1956"/>
      <c r="AU1265" s="1956"/>
      <c r="AV1265" s="1956"/>
      <c r="AW1265" s="1956"/>
      <c r="AZ1265" s="1956"/>
      <c r="BA1265" s="1956"/>
    </row>
    <row r="1266" spans="1:53" x14ac:dyDescent="0.2">
      <c r="A1266" s="2089">
        <v>2017131</v>
      </c>
      <c r="C1266" s="1955" t="s">
        <v>2546</v>
      </c>
      <c r="D1266" s="1956" t="s">
        <v>318</v>
      </c>
      <c r="E1266" s="1956">
        <v>1</v>
      </c>
      <c r="F1266" s="1956">
        <v>14</v>
      </c>
      <c r="G1266" s="1956">
        <v>6</v>
      </c>
      <c r="H1266" s="1956">
        <v>6</v>
      </c>
      <c r="I1266" s="2012">
        <v>1</v>
      </c>
      <c r="J1266" s="2012">
        <v>1</v>
      </c>
      <c r="L1266" s="1996">
        <v>6307.99</v>
      </c>
      <c r="N1266" s="1996">
        <f t="shared" si="277"/>
        <v>4164.2000000000007</v>
      </c>
      <c r="O1266" s="1996">
        <v>3103.82</v>
      </c>
      <c r="P1266" s="2076">
        <f t="shared" ref="P1266:P1292" si="279">IF(N1266&lt;=0,"",O1266/N1266)</f>
        <v>0.74535805196676419</v>
      </c>
      <c r="Q1266" s="1996">
        <v>1060.3800000000001</v>
      </c>
      <c r="R1266" s="2076">
        <f t="shared" ref="R1266:R1292" si="280">IF(N1266&lt;=0,"",Q1266/N1266)</f>
        <v>0.25464194803323564</v>
      </c>
      <c r="S1266" s="2035">
        <f t="shared" ref="S1266:S1292" si="281">Q1266/$S$1</f>
        <v>42.415200000000006</v>
      </c>
      <c r="U1266" s="1996">
        <f t="shared" ref="U1266:U1292" si="282">((1-I1266)*O1266)+((1-J1266)*Q1266)</f>
        <v>0</v>
      </c>
      <c r="V1266" s="1996">
        <f t="shared" ref="V1266:V1292" si="283">L1266-W1266</f>
        <v>0</v>
      </c>
      <c r="W1266" s="1996">
        <f t="shared" si="278"/>
        <v>6307.99</v>
      </c>
      <c r="X1266" s="2000">
        <v>6307.99</v>
      </c>
      <c r="Y1266" s="2013">
        <v>617172</v>
      </c>
      <c r="Z1266" s="2002">
        <v>42811</v>
      </c>
      <c r="AA1266" s="2069" t="s">
        <v>104</v>
      </c>
      <c r="AB1266" s="2069"/>
      <c r="AG1266" s="1956"/>
      <c r="AH1266" s="1956"/>
      <c r="AI1266" s="1956"/>
      <c r="AJ1266" s="1956"/>
      <c r="AK1266" s="1956"/>
      <c r="AL1266" s="1956"/>
      <c r="AM1266" s="1956"/>
      <c r="AP1266" s="1956"/>
      <c r="AQ1266" s="1956"/>
      <c r="AR1266" s="1956"/>
      <c r="AS1266" s="1956"/>
      <c r="AT1266" s="1956"/>
      <c r="AU1266" s="1956"/>
      <c r="AV1266" s="1956"/>
      <c r="AW1266" s="1956"/>
      <c r="AZ1266" s="1956"/>
      <c r="BA1266" s="1956"/>
    </row>
    <row r="1267" spans="1:53" x14ac:dyDescent="0.2">
      <c r="A1267" s="2089">
        <v>2017133</v>
      </c>
      <c r="C1267" s="1955" t="s">
        <v>2556</v>
      </c>
      <c r="D1267" s="1956" t="s">
        <v>26</v>
      </c>
      <c r="E1267" s="1956">
        <v>0</v>
      </c>
      <c r="F1267" s="1956">
        <v>0</v>
      </c>
      <c r="G1267" s="1956">
        <v>0</v>
      </c>
      <c r="H1267" s="1956">
        <v>0</v>
      </c>
      <c r="I1267" s="2012">
        <v>1</v>
      </c>
      <c r="J1267" s="2012">
        <v>1</v>
      </c>
      <c r="L1267" s="1996">
        <v>60.08</v>
      </c>
      <c r="N1267" s="1996">
        <f t="shared" si="277"/>
        <v>22.54</v>
      </c>
      <c r="O1267" s="1996">
        <v>22.54</v>
      </c>
      <c r="P1267" s="2076">
        <f t="shared" si="279"/>
        <v>1</v>
      </c>
      <c r="Q1267" s="1996">
        <v>0</v>
      </c>
      <c r="R1267" s="2076">
        <f t="shared" si="280"/>
        <v>0</v>
      </c>
      <c r="S1267" s="2035">
        <f t="shared" si="281"/>
        <v>0</v>
      </c>
      <c r="U1267" s="1996">
        <f t="shared" si="282"/>
        <v>0</v>
      </c>
      <c r="V1267" s="1996">
        <f t="shared" si="283"/>
        <v>0</v>
      </c>
      <c r="W1267" s="1996">
        <f t="shared" si="278"/>
        <v>60.08</v>
      </c>
      <c r="X1267" s="2000">
        <v>60.08</v>
      </c>
      <c r="Y1267" s="2013">
        <v>617304</v>
      </c>
      <c r="Z1267" s="2002">
        <v>42867</v>
      </c>
      <c r="AA1267" s="2069" t="s">
        <v>104</v>
      </c>
      <c r="AB1267" s="2069"/>
      <c r="AG1267" s="1956"/>
      <c r="AH1267" s="1956"/>
      <c r="AI1267" s="1956"/>
      <c r="AJ1267" s="1956"/>
      <c r="AK1267" s="1956"/>
      <c r="AL1267" s="1956"/>
      <c r="AM1267" s="1956"/>
      <c r="AP1267" s="1956"/>
      <c r="AQ1267" s="1956"/>
      <c r="AR1267" s="1956"/>
      <c r="AS1267" s="1956"/>
      <c r="AT1267" s="1956"/>
      <c r="AU1267" s="1956"/>
      <c r="AV1267" s="1956"/>
      <c r="AW1267" s="1956"/>
      <c r="AZ1267" s="1956"/>
      <c r="BA1267" s="1956"/>
    </row>
    <row r="1268" spans="1:53" x14ac:dyDescent="0.2">
      <c r="A1268" s="2089">
        <v>2017134</v>
      </c>
      <c r="C1268" s="1955" t="s">
        <v>2555</v>
      </c>
      <c r="D1268" s="1956" t="s">
        <v>26</v>
      </c>
      <c r="E1268" s="1956">
        <v>1</v>
      </c>
      <c r="F1268" s="1956">
        <v>2</v>
      </c>
      <c r="G1268" s="1956">
        <v>1</v>
      </c>
      <c r="H1268" s="1956">
        <v>1</v>
      </c>
      <c r="I1268" s="2012">
        <v>1</v>
      </c>
      <c r="J1268" s="2012">
        <v>1</v>
      </c>
      <c r="L1268" s="1996">
        <v>599.77</v>
      </c>
      <c r="N1268" s="1996">
        <f t="shared" si="277"/>
        <v>449.14</v>
      </c>
      <c r="O1268" s="1996">
        <v>310.58</v>
      </c>
      <c r="P1268" s="2076">
        <f t="shared" si="279"/>
        <v>0.69149930979204699</v>
      </c>
      <c r="Q1268" s="1996">
        <v>138.56</v>
      </c>
      <c r="R1268" s="2076">
        <f t="shared" si="280"/>
        <v>0.30850069020795301</v>
      </c>
      <c r="S1268" s="2035">
        <f t="shared" si="281"/>
        <v>5.5423999999999998</v>
      </c>
      <c r="U1268" s="1996">
        <f t="shared" si="282"/>
        <v>0</v>
      </c>
      <c r="V1268" s="1996">
        <f t="shared" si="283"/>
        <v>0</v>
      </c>
      <c r="W1268" s="1996">
        <f t="shared" si="278"/>
        <v>599.77</v>
      </c>
      <c r="X1268" s="2000">
        <v>599.77</v>
      </c>
      <c r="Y1268" s="2013">
        <v>617118</v>
      </c>
      <c r="Z1268" s="2002">
        <v>42783</v>
      </c>
      <c r="AA1268" s="2069" t="s">
        <v>104</v>
      </c>
      <c r="AB1268" s="2069"/>
      <c r="AG1268" s="1956"/>
      <c r="AH1268" s="1956"/>
      <c r="AI1268" s="1956"/>
      <c r="AJ1268" s="1956"/>
      <c r="AK1268" s="1956"/>
      <c r="AL1268" s="1956"/>
      <c r="AM1268" s="1956"/>
      <c r="AP1268" s="1956"/>
      <c r="AQ1268" s="1956"/>
      <c r="AR1268" s="1956"/>
      <c r="AS1268" s="1956"/>
      <c r="AT1268" s="1956"/>
      <c r="AU1268" s="1956"/>
      <c r="AV1268" s="1956"/>
      <c r="AW1268" s="1956"/>
      <c r="AZ1268" s="1956"/>
      <c r="BA1268" s="1956"/>
    </row>
    <row r="1269" spans="1:53" x14ac:dyDescent="0.2">
      <c r="A1269" s="2089">
        <v>2017135</v>
      </c>
      <c r="C1269" s="1955">
        <v>635017</v>
      </c>
      <c r="D1269" s="1956" t="s">
        <v>26</v>
      </c>
      <c r="E1269" s="1956">
        <v>1</v>
      </c>
      <c r="F1269" s="1956">
        <v>8</v>
      </c>
      <c r="G1269" s="1956">
        <v>5</v>
      </c>
      <c r="H1269" s="1956">
        <v>3</v>
      </c>
      <c r="I1269" s="2012">
        <v>1</v>
      </c>
      <c r="J1269" s="2012">
        <v>1</v>
      </c>
      <c r="L1269" s="1996">
        <v>2480.83</v>
      </c>
      <c r="N1269" s="1996">
        <f t="shared" si="277"/>
        <v>1740.4499999999998</v>
      </c>
      <c r="O1269" s="1996">
        <v>1313.3</v>
      </c>
      <c r="P1269" s="2076">
        <f t="shared" si="279"/>
        <v>0.75457496624436216</v>
      </c>
      <c r="Q1269" s="1996">
        <v>427.15</v>
      </c>
      <c r="R1269" s="2076">
        <f t="shared" si="280"/>
        <v>0.24542503375563793</v>
      </c>
      <c r="S1269" s="2035">
        <f t="shared" si="281"/>
        <v>17.085999999999999</v>
      </c>
      <c r="U1269" s="1996">
        <f t="shared" si="282"/>
        <v>0</v>
      </c>
      <c r="V1269" s="1996">
        <f t="shared" si="283"/>
        <v>0</v>
      </c>
      <c r="W1269" s="1996">
        <f t="shared" si="278"/>
        <v>2480.83</v>
      </c>
      <c r="X1269" s="2000">
        <v>2480.83</v>
      </c>
      <c r="Y1269" s="2013">
        <v>617119</v>
      </c>
      <c r="Z1269" s="2002">
        <v>42783</v>
      </c>
      <c r="AA1269" s="2069" t="s">
        <v>104</v>
      </c>
      <c r="AB1269" s="2069"/>
      <c r="AG1269" s="1956"/>
      <c r="AH1269" s="1956"/>
      <c r="AI1269" s="1956"/>
      <c r="AJ1269" s="1956"/>
      <c r="AK1269" s="1956"/>
      <c r="AL1269" s="1956"/>
      <c r="AM1269" s="1956"/>
      <c r="AP1269" s="1956"/>
      <c r="AQ1269" s="1956"/>
      <c r="AR1269" s="1956"/>
      <c r="AS1269" s="1956"/>
      <c r="AT1269" s="1956"/>
      <c r="AU1269" s="1956"/>
      <c r="AV1269" s="1956"/>
      <c r="AW1269" s="1956"/>
      <c r="AZ1269" s="1956"/>
      <c r="BA1269" s="1956"/>
    </row>
    <row r="1270" spans="1:53" x14ac:dyDescent="0.2">
      <c r="A1270" s="2089">
        <v>2017136</v>
      </c>
      <c r="C1270" s="1955">
        <v>636617</v>
      </c>
      <c r="D1270" s="1956" t="s">
        <v>26</v>
      </c>
      <c r="E1270" s="1956">
        <v>1</v>
      </c>
      <c r="F1270" s="1956">
        <v>7</v>
      </c>
      <c r="G1270" s="1956">
        <v>4</v>
      </c>
      <c r="H1270" s="1956">
        <v>3</v>
      </c>
      <c r="I1270" s="2012">
        <v>1</v>
      </c>
      <c r="J1270" s="2012">
        <v>1</v>
      </c>
      <c r="L1270" s="1996">
        <v>2391.88</v>
      </c>
      <c r="N1270" s="1996">
        <f t="shared" si="277"/>
        <v>1672.22</v>
      </c>
      <c r="O1270" s="1996">
        <v>1279.05</v>
      </c>
      <c r="P1270" s="2076">
        <f t="shared" si="279"/>
        <v>0.76488141512480412</v>
      </c>
      <c r="Q1270" s="1996">
        <v>393.17</v>
      </c>
      <c r="R1270" s="2076">
        <f t="shared" si="280"/>
        <v>0.23511858487519585</v>
      </c>
      <c r="S1270" s="2035">
        <f t="shared" si="281"/>
        <v>15.726800000000001</v>
      </c>
      <c r="U1270" s="1996">
        <f t="shared" si="282"/>
        <v>0</v>
      </c>
      <c r="V1270" s="1996">
        <f t="shared" si="283"/>
        <v>0</v>
      </c>
      <c r="W1270" s="1996">
        <f t="shared" si="278"/>
        <v>2391.88</v>
      </c>
      <c r="X1270" s="2000">
        <v>2391.88</v>
      </c>
      <c r="Y1270" s="2013">
        <v>617120</v>
      </c>
      <c r="Z1270" s="2002">
        <v>42783</v>
      </c>
      <c r="AA1270" s="2069" t="s">
        <v>104</v>
      </c>
      <c r="AB1270" s="2069"/>
      <c r="AG1270" s="1956"/>
      <c r="AH1270" s="1956"/>
      <c r="AI1270" s="1956"/>
      <c r="AJ1270" s="1956"/>
      <c r="AK1270" s="1956"/>
      <c r="AL1270" s="1956"/>
      <c r="AM1270" s="1956"/>
      <c r="AP1270" s="1956"/>
      <c r="AQ1270" s="1956"/>
      <c r="AR1270" s="1956"/>
      <c r="AS1270" s="1956"/>
      <c r="AT1270" s="1956"/>
      <c r="AU1270" s="1956"/>
      <c r="AV1270" s="1956"/>
      <c r="AW1270" s="1956"/>
      <c r="AZ1270" s="1956"/>
      <c r="BA1270" s="1956"/>
    </row>
    <row r="1271" spans="1:53" x14ac:dyDescent="0.2">
      <c r="A1271" s="2089">
        <v>2017137</v>
      </c>
      <c r="C1271" s="1955">
        <v>636117</v>
      </c>
      <c r="D1271" s="1956" t="s">
        <v>26</v>
      </c>
      <c r="E1271" s="1956">
        <v>1</v>
      </c>
      <c r="F1271" s="1956">
        <v>8</v>
      </c>
      <c r="G1271" s="1956">
        <v>5</v>
      </c>
      <c r="H1271" s="1956">
        <v>3</v>
      </c>
      <c r="I1271" s="2012">
        <v>1</v>
      </c>
      <c r="J1271" s="2012">
        <v>1</v>
      </c>
      <c r="L1271" s="1996">
        <v>2531.15</v>
      </c>
      <c r="N1271" s="1996">
        <f t="shared" si="277"/>
        <v>1749.63</v>
      </c>
      <c r="O1271" s="1996">
        <v>1322.38</v>
      </c>
      <c r="P1271" s="2076">
        <f t="shared" si="279"/>
        <v>0.75580551316564071</v>
      </c>
      <c r="Q1271" s="1996">
        <v>427.25</v>
      </c>
      <c r="R1271" s="2076">
        <f t="shared" si="280"/>
        <v>0.24419448683435924</v>
      </c>
      <c r="S1271" s="2035">
        <f t="shared" si="281"/>
        <v>17.09</v>
      </c>
      <c r="U1271" s="1996">
        <f t="shared" si="282"/>
        <v>0</v>
      </c>
      <c r="V1271" s="1996">
        <f t="shared" si="283"/>
        <v>0</v>
      </c>
      <c r="W1271" s="1996">
        <f t="shared" si="278"/>
        <v>2531.15</v>
      </c>
      <c r="X1271" s="2000">
        <v>2531.15</v>
      </c>
      <c r="Y1271" s="2013">
        <v>617121</v>
      </c>
      <c r="Z1271" s="2002">
        <v>42783</v>
      </c>
      <c r="AA1271" s="2069" t="s">
        <v>104</v>
      </c>
      <c r="AB1271" s="2069"/>
      <c r="AG1271" s="1956"/>
      <c r="AH1271" s="1956"/>
      <c r="AI1271" s="1956"/>
      <c r="AJ1271" s="1956"/>
      <c r="AK1271" s="1956"/>
      <c r="AL1271" s="1956"/>
      <c r="AM1271" s="1956"/>
      <c r="AP1271" s="1956"/>
      <c r="AQ1271" s="1956"/>
      <c r="AR1271" s="1956"/>
      <c r="AS1271" s="1956"/>
      <c r="AT1271" s="1956"/>
      <c r="AU1271" s="1956"/>
      <c r="AV1271" s="1956"/>
      <c r="AW1271" s="1956"/>
      <c r="AZ1271" s="1956"/>
      <c r="BA1271" s="1956"/>
    </row>
    <row r="1272" spans="1:53" x14ac:dyDescent="0.2">
      <c r="A1272" s="2089">
        <v>2017138</v>
      </c>
      <c r="C1272" s="1955">
        <v>635917</v>
      </c>
      <c r="D1272" s="1956" t="s">
        <v>26</v>
      </c>
      <c r="E1272" s="1956">
        <v>1</v>
      </c>
      <c r="F1272" s="1956">
        <v>9</v>
      </c>
      <c r="G1272" s="1956">
        <v>5</v>
      </c>
      <c r="H1272" s="1956">
        <v>3</v>
      </c>
      <c r="I1272" s="2012">
        <v>1</v>
      </c>
      <c r="J1272" s="2012">
        <v>1</v>
      </c>
      <c r="L1272" s="1996">
        <v>2953.65</v>
      </c>
      <c r="N1272" s="1996">
        <f t="shared" si="277"/>
        <v>1918.38</v>
      </c>
      <c r="O1272" s="1996">
        <v>1411.25</v>
      </c>
      <c r="P1272" s="2076">
        <f t="shared" si="279"/>
        <v>0.73564674360658466</v>
      </c>
      <c r="Q1272" s="1996">
        <v>507.13</v>
      </c>
      <c r="R1272" s="2076">
        <f t="shared" si="280"/>
        <v>0.26435325639341528</v>
      </c>
      <c r="S1272" s="2035">
        <f t="shared" si="281"/>
        <v>20.2852</v>
      </c>
      <c r="U1272" s="1996">
        <f t="shared" si="282"/>
        <v>0</v>
      </c>
      <c r="V1272" s="1996">
        <f t="shared" si="283"/>
        <v>0</v>
      </c>
      <c r="W1272" s="1996">
        <f t="shared" si="278"/>
        <v>2953.65</v>
      </c>
      <c r="X1272" s="2000">
        <v>2953.65</v>
      </c>
      <c r="Y1272" s="2013">
        <v>617122</v>
      </c>
      <c r="Z1272" s="2002">
        <v>42783</v>
      </c>
      <c r="AA1272" s="2069" t="s">
        <v>104</v>
      </c>
      <c r="AB1272" s="2069"/>
      <c r="AG1272" s="1956"/>
      <c r="AH1272" s="1956"/>
      <c r="AI1272" s="1956"/>
      <c r="AJ1272" s="1956"/>
      <c r="AK1272" s="1956"/>
      <c r="AL1272" s="1956"/>
      <c r="AM1272" s="1956"/>
      <c r="AP1272" s="1956"/>
      <c r="AQ1272" s="1956"/>
      <c r="AR1272" s="1956"/>
      <c r="AS1272" s="1956"/>
      <c r="AT1272" s="1956"/>
      <c r="AU1272" s="1956"/>
      <c r="AV1272" s="1956"/>
      <c r="AW1272" s="1956"/>
      <c r="AZ1272" s="1956"/>
      <c r="BA1272" s="1956"/>
    </row>
    <row r="1273" spans="1:53" x14ac:dyDescent="0.2">
      <c r="A1273" s="2089" t="s">
        <v>2557</v>
      </c>
      <c r="C1273" s="1955" t="s">
        <v>2558</v>
      </c>
      <c r="D1273" s="1956" t="s">
        <v>26</v>
      </c>
      <c r="E1273" s="1956">
        <v>0</v>
      </c>
      <c r="F1273" s="1956">
        <v>16</v>
      </c>
      <c r="G1273" s="1956">
        <v>0</v>
      </c>
      <c r="H1273" s="1956">
        <v>0</v>
      </c>
      <c r="I1273" s="2012">
        <v>1</v>
      </c>
      <c r="J1273" s="2012">
        <v>1</v>
      </c>
      <c r="L1273" s="1996">
        <v>1611.44</v>
      </c>
      <c r="N1273" s="1996">
        <f t="shared" si="277"/>
        <v>1233.78</v>
      </c>
      <c r="O1273" s="1996">
        <v>928.12</v>
      </c>
      <c r="P1273" s="2076">
        <f t="shared" si="279"/>
        <v>0.75225729060286273</v>
      </c>
      <c r="Q1273" s="1996">
        <v>305.66000000000003</v>
      </c>
      <c r="R1273" s="2076">
        <f t="shared" si="280"/>
        <v>0.24774270939713727</v>
      </c>
      <c r="S1273" s="2035">
        <f t="shared" si="281"/>
        <v>12.226400000000002</v>
      </c>
      <c r="U1273" s="1996">
        <f t="shared" si="282"/>
        <v>0</v>
      </c>
      <c r="V1273" s="1996">
        <f t="shared" si="283"/>
        <v>0</v>
      </c>
      <c r="W1273" s="1996">
        <f t="shared" si="278"/>
        <v>1611.44</v>
      </c>
      <c r="X1273" s="2000">
        <v>1848.46</v>
      </c>
      <c r="Y1273" s="2013">
        <v>617123</v>
      </c>
      <c r="Z1273" s="2002">
        <v>42783</v>
      </c>
      <c r="AA1273" s="2069" t="s">
        <v>104</v>
      </c>
      <c r="AB1273" s="2069"/>
      <c r="AC1273" s="1996">
        <v>-237.02</v>
      </c>
      <c r="AD1273" s="1956">
        <v>617147</v>
      </c>
      <c r="AE1273" s="2005">
        <v>42797</v>
      </c>
      <c r="AF1273" s="2070" t="s">
        <v>104</v>
      </c>
      <c r="AG1273" s="1956"/>
      <c r="AH1273" s="1956"/>
      <c r="AI1273" s="1956"/>
      <c r="AJ1273" s="1956"/>
      <c r="AK1273" s="1956"/>
      <c r="AL1273" s="1956"/>
      <c r="AM1273" s="1956"/>
      <c r="AP1273" s="1956"/>
      <c r="AQ1273" s="1956"/>
      <c r="AR1273" s="1956"/>
      <c r="AS1273" s="1956"/>
      <c r="AT1273" s="1956"/>
      <c r="AU1273" s="1956"/>
      <c r="AV1273" s="1956"/>
      <c r="AW1273" s="1956"/>
      <c r="AZ1273" s="1956"/>
      <c r="BA1273" s="1956"/>
    </row>
    <row r="1274" spans="1:53" x14ac:dyDescent="0.2">
      <c r="A1274" s="2089">
        <v>2017140</v>
      </c>
      <c r="C1274" s="1955">
        <v>636517</v>
      </c>
      <c r="D1274" s="1956" t="s">
        <v>26</v>
      </c>
      <c r="E1274" s="1956">
        <v>1</v>
      </c>
      <c r="F1274" s="1956">
        <v>8</v>
      </c>
      <c r="G1274" s="1956">
        <v>5</v>
      </c>
      <c r="H1274" s="1956">
        <v>3</v>
      </c>
      <c r="I1274" s="2012">
        <v>1</v>
      </c>
      <c r="J1274" s="2012">
        <v>1</v>
      </c>
      <c r="L1274" s="1996">
        <v>2480.83</v>
      </c>
      <c r="N1274" s="1996">
        <f t="shared" si="277"/>
        <v>1736.4499999999998</v>
      </c>
      <c r="O1274" s="1996">
        <v>1309.3</v>
      </c>
      <c r="P1274" s="2076">
        <f t="shared" si="279"/>
        <v>0.75400961732269867</v>
      </c>
      <c r="Q1274" s="1996">
        <v>427.15</v>
      </c>
      <c r="R1274" s="2076">
        <f t="shared" si="280"/>
        <v>0.24599038267730142</v>
      </c>
      <c r="S1274" s="2035">
        <f t="shared" si="281"/>
        <v>17.085999999999999</v>
      </c>
      <c r="U1274" s="1996">
        <f t="shared" si="282"/>
        <v>0</v>
      </c>
      <c r="V1274" s="1996">
        <f t="shared" si="283"/>
        <v>0</v>
      </c>
      <c r="W1274" s="1996">
        <f t="shared" si="278"/>
        <v>2480.83</v>
      </c>
      <c r="X1274" s="2000">
        <v>2480.83</v>
      </c>
      <c r="Y1274" s="2013">
        <v>617124</v>
      </c>
      <c r="Z1274" s="2002">
        <v>42783</v>
      </c>
      <c r="AA1274" s="2069" t="s">
        <v>104</v>
      </c>
      <c r="AB1274" s="2069"/>
      <c r="AG1274" s="1956"/>
      <c r="AH1274" s="1956"/>
      <c r="AI1274" s="1956"/>
      <c r="AJ1274" s="1956"/>
      <c r="AK1274" s="1956"/>
      <c r="AL1274" s="1956"/>
      <c r="AM1274" s="1956"/>
      <c r="AP1274" s="1956"/>
      <c r="AQ1274" s="1956"/>
      <c r="AR1274" s="1956"/>
      <c r="AS1274" s="1956"/>
      <c r="AT1274" s="1956"/>
      <c r="AU1274" s="1956"/>
      <c r="AV1274" s="1956"/>
      <c r="AW1274" s="1956"/>
      <c r="AZ1274" s="1956"/>
      <c r="BA1274" s="1956"/>
    </row>
    <row r="1275" spans="1:53" x14ac:dyDescent="0.2">
      <c r="A1275" s="2089">
        <v>2017141</v>
      </c>
      <c r="C1275" s="1955" t="s">
        <v>2562</v>
      </c>
      <c r="D1275" s="1956" t="s">
        <v>26</v>
      </c>
      <c r="E1275" s="1956">
        <v>6</v>
      </c>
      <c r="F1275" s="1956">
        <v>54</v>
      </c>
      <c r="G1275" s="1956">
        <v>42</v>
      </c>
      <c r="H1275" s="1956">
        <v>18</v>
      </c>
      <c r="I1275" s="2012">
        <v>1</v>
      </c>
      <c r="J1275" s="2012">
        <v>1</v>
      </c>
      <c r="L1275" s="1996">
        <v>18599.22</v>
      </c>
      <c r="N1275" s="1996">
        <f t="shared" si="277"/>
        <v>12636.210000000001</v>
      </c>
      <c r="O1275" s="1996">
        <v>9495.93</v>
      </c>
      <c r="P1275" s="2076">
        <f t="shared" si="279"/>
        <v>0.75148561158765159</v>
      </c>
      <c r="Q1275" s="1996">
        <v>3140.28</v>
      </c>
      <c r="R1275" s="2076">
        <f t="shared" si="280"/>
        <v>0.24851438841234832</v>
      </c>
      <c r="S1275" s="2035">
        <f t="shared" si="281"/>
        <v>125.61120000000001</v>
      </c>
      <c r="U1275" s="1996">
        <f t="shared" si="282"/>
        <v>0</v>
      </c>
      <c r="V1275" s="1996">
        <f t="shared" si="283"/>
        <v>0</v>
      </c>
      <c r="W1275" s="1996">
        <f t="shared" si="278"/>
        <v>18599.22</v>
      </c>
      <c r="X1275" s="2000">
        <v>20455.14</v>
      </c>
      <c r="Y1275" s="2013">
        <v>617106</v>
      </c>
      <c r="Z1275" s="2002">
        <v>42781</v>
      </c>
      <c r="AA1275" s="2069" t="s">
        <v>104</v>
      </c>
      <c r="AB1275" s="2069"/>
      <c r="AC1275" s="1996">
        <v>-1855.92</v>
      </c>
      <c r="AD1275" s="1956">
        <v>617137</v>
      </c>
      <c r="AE1275" s="2005">
        <v>42793</v>
      </c>
      <c r="AF1275" s="2070" t="s">
        <v>104</v>
      </c>
      <c r="AG1275" s="1956"/>
      <c r="AH1275" s="1956"/>
      <c r="AI1275" s="1956"/>
      <c r="AJ1275" s="1956"/>
      <c r="AK1275" s="1956"/>
      <c r="AL1275" s="1956"/>
      <c r="AM1275" s="1956"/>
      <c r="AP1275" s="1956"/>
      <c r="AQ1275" s="1956"/>
      <c r="AR1275" s="1956"/>
      <c r="AS1275" s="1956"/>
      <c r="AT1275" s="1956"/>
      <c r="AU1275" s="1956"/>
      <c r="AV1275" s="1956"/>
      <c r="AW1275" s="1956"/>
      <c r="AZ1275" s="1956"/>
      <c r="BA1275" s="1956"/>
    </row>
    <row r="1276" spans="1:53" x14ac:dyDescent="0.2">
      <c r="A1276" s="2089">
        <v>2017142</v>
      </c>
      <c r="C1276" s="1955" t="s">
        <v>2571</v>
      </c>
      <c r="D1276" s="1956" t="s">
        <v>2376</v>
      </c>
      <c r="E1276" s="1956">
        <v>1</v>
      </c>
      <c r="F1276" s="1956">
        <v>9</v>
      </c>
      <c r="G1276" s="1956">
        <v>7</v>
      </c>
      <c r="H1276" s="1956">
        <v>3</v>
      </c>
      <c r="I1276" s="2012">
        <v>1</v>
      </c>
      <c r="J1276" s="2012">
        <v>1</v>
      </c>
      <c r="L1276" s="1996">
        <v>3259.81</v>
      </c>
      <c r="N1276" s="1996">
        <f t="shared" si="277"/>
        <v>2033.54</v>
      </c>
      <c r="O1276" s="1996">
        <v>1510.54</v>
      </c>
      <c r="P1276" s="2076">
        <f>IF(N1276&lt;=0,"",O1276/N1276)</f>
        <v>0.74281302556133644</v>
      </c>
      <c r="Q1276" s="1996">
        <v>523</v>
      </c>
      <c r="R1276" s="2076">
        <f t="shared" si="280"/>
        <v>0.25718697443866362</v>
      </c>
      <c r="S1276" s="2035">
        <f t="shared" si="281"/>
        <v>20.92</v>
      </c>
      <c r="U1276" s="1996">
        <f t="shared" si="282"/>
        <v>0</v>
      </c>
      <c r="V1276" s="1996">
        <f t="shared" si="283"/>
        <v>0</v>
      </c>
      <c r="W1276" s="1996">
        <f t="shared" si="278"/>
        <v>3259.81</v>
      </c>
      <c r="X1276" s="2000">
        <v>3259.81</v>
      </c>
      <c r="Y1276" s="2013">
        <v>617166</v>
      </c>
      <c r="Z1276" s="2002">
        <v>42811</v>
      </c>
      <c r="AA1276" s="2069" t="s">
        <v>104</v>
      </c>
      <c r="AB1276" s="2069"/>
      <c r="AG1276" s="1956"/>
      <c r="AH1276" s="1956"/>
      <c r="AI1276" s="1956"/>
      <c r="AJ1276" s="1956"/>
      <c r="AK1276" s="1956"/>
      <c r="AL1276" s="1956"/>
      <c r="AM1276" s="1956"/>
      <c r="AP1276" s="1956"/>
      <c r="AQ1276" s="1956"/>
      <c r="AR1276" s="1956"/>
      <c r="AS1276" s="1956"/>
      <c r="AT1276" s="1956"/>
      <c r="AU1276" s="1956"/>
      <c r="AV1276" s="1956"/>
      <c r="AW1276" s="1956"/>
      <c r="AZ1276" s="1956"/>
      <c r="BA1276" s="1956"/>
    </row>
    <row r="1277" spans="1:53" x14ac:dyDescent="0.2">
      <c r="A1277" s="2089">
        <v>2017143</v>
      </c>
      <c r="C1277" s="1955" t="s">
        <v>2572</v>
      </c>
      <c r="D1277" s="1956" t="s">
        <v>2376</v>
      </c>
      <c r="E1277" s="1956">
        <v>1</v>
      </c>
      <c r="F1277" s="1956">
        <v>10</v>
      </c>
      <c r="G1277" s="1956">
        <v>5</v>
      </c>
      <c r="H1277" s="1956">
        <v>2</v>
      </c>
      <c r="I1277" s="2012">
        <v>1</v>
      </c>
      <c r="J1277" s="2012">
        <v>1</v>
      </c>
      <c r="L1277" s="1996">
        <v>3358.84</v>
      </c>
      <c r="N1277" s="1996">
        <f t="shared" si="277"/>
        <v>2098.8000000000002</v>
      </c>
      <c r="O1277" s="1996">
        <v>1651.27</v>
      </c>
      <c r="P1277" s="2076">
        <f t="shared" si="279"/>
        <v>0.78676862969315797</v>
      </c>
      <c r="Q1277" s="1996">
        <v>447.53</v>
      </c>
      <c r="R1277" s="2076">
        <f t="shared" si="280"/>
        <v>0.21323137030684197</v>
      </c>
      <c r="S1277" s="2035">
        <f t="shared" si="281"/>
        <v>17.901199999999999</v>
      </c>
      <c r="U1277" s="1996">
        <f t="shared" si="282"/>
        <v>0</v>
      </c>
      <c r="V1277" s="1996">
        <f t="shared" si="283"/>
        <v>0</v>
      </c>
      <c r="W1277" s="1996">
        <f>X1277+AC1277+AH1277+AM1277+AO1277+AR1277</f>
        <v>3358.84</v>
      </c>
      <c r="X1277" s="2000">
        <v>3358.84</v>
      </c>
      <c r="Y1277" s="2013">
        <v>617167</v>
      </c>
      <c r="Z1277" s="2002">
        <v>42811</v>
      </c>
      <c r="AA1277" s="2069" t="s">
        <v>104</v>
      </c>
      <c r="AB1277" s="2086"/>
      <c r="AC1277" s="1956"/>
      <c r="AE1277" s="1956"/>
      <c r="AF1277" s="1956"/>
      <c r="AG1277" s="1956"/>
      <c r="AH1277" s="1956"/>
      <c r="AI1277" s="1956"/>
      <c r="AJ1277" s="1956"/>
      <c r="AK1277" s="1956"/>
      <c r="AL1277" s="1956"/>
      <c r="AM1277" s="1956"/>
      <c r="AP1277" s="1956"/>
      <c r="AQ1277" s="1956"/>
      <c r="AR1277" s="1956"/>
      <c r="AS1277" s="1956"/>
      <c r="AT1277" s="1956"/>
      <c r="AU1277" s="1956"/>
      <c r="AV1277" s="1956"/>
      <c r="AW1277" s="1956"/>
      <c r="AZ1277" s="1956"/>
      <c r="BA1277" s="1956"/>
    </row>
    <row r="1278" spans="1:53" x14ac:dyDescent="0.2">
      <c r="A1278" s="2089">
        <v>2017144</v>
      </c>
      <c r="C1278" s="1955" t="s">
        <v>2578</v>
      </c>
      <c r="D1278" s="1956" t="s">
        <v>26</v>
      </c>
      <c r="E1278" s="1956">
        <v>0</v>
      </c>
      <c r="F1278" s="1956">
        <v>0</v>
      </c>
      <c r="G1278" s="1956">
        <v>0</v>
      </c>
      <c r="H1278" s="1956">
        <v>0</v>
      </c>
      <c r="I1278" s="2012">
        <v>1</v>
      </c>
      <c r="J1278" s="2012">
        <v>1</v>
      </c>
      <c r="L1278" s="1996">
        <v>518</v>
      </c>
      <c r="N1278" s="1996">
        <f t="shared" si="277"/>
        <v>251.5</v>
      </c>
      <c r="O1278" s="1996">
        <v>251.5</v>
      </c>
      <c r="P1278" s="2076">
        <f t="shared" si="279"/>
        <v>1</v>
      </c>
      <c r="Q1278" s="1996">
        <v>0</v>
      </c>
      <c r="R1278" s="2076">
        <f t="shared" si="280"/>
        <v>0</v>
      </c>
      <c r="S1278" s="2035">
        <f t="shared" si="281"/>
        <v>0</v>
      </c>
      <c r="U1278" s="1996">
        <f t="shared" si="282"/>
        <v>0</v>
      </c>
      <c r="V1278" s="1996">
        <f t="shared" si="283"/>
        <v>0</v>
      </c>
      <c r="W1278" s="1996">
        <f t="shared" si="278"/>
        <v>518</v>
      </c>
      <c r="X1278" s="2000">
        <v>518</v>
      </c>
      <c r="Y1278" s="2013">
        <v>617304</v>
      </c>
      <c r="Z1278" s="2002">
        <v>42867</v>
      </c>
      <c r="AA1278" s="2069" t="s">
        <v>104</v>
      </c>
      <c r="AB1278" s="2086"/>
      <c r="AC1278" s="1956"/>
      <c r="AE1278" s="1956"/>
      <c r="AF1278" s="1956"/>
      <c r="AG1278" s="1956"/>
      <c r="AH1278" s="1956"/>
      <c r="AI1278" s="1956"/>
      <c r="AJ1278" s="1956"/>
      <c r="AK1278" s="1956"/>
      <c r="AL1278" s="1956"/>
      <c r="AM1278" s="1956"/>
      <c r="AP1278" s="1956"/>
      <c r="AQ1278" s="1956"/>
      <c r="AR1278" s="1956"/>
      <c r="AS1278" s="1956"/>
      <c r="AT1278" s="1956"/>
      <c r="AU1278" s="1956"/>
      <c r="AV1278" s="1956"/>
      <c r="AW1278" s="1956"/>
      <c r="AZ1278" s="1956"/>
      <c r="BA1278" s="1956"/>
    </row>
    <row r="1279" spans="1:53" x14ac:dyDescent="0.2">
      <c r="A1279" s="2089">
        <v>2017145</v>
      </c>
      <c r="C1279" s="1955">
        <v>634217</v>
      </c>
      <c r="D1279" s="1956" t="s">
        <v>26</v>
      </c>
      <c r="E1279" s="1956">
        <v>1</v>
      </c>
      <c r="F1279" s="1956">
        <v>13</v>
      </c>
      <c r="G1279" s="1956">
        <v>7</v>
      </c>
      <c r="H1279" s="1956">
        <v>3</v>
      </c>
      <c r="I1279" s="2012">
        <v>1</v>
      </c>
      <c r="J1279" s="2012">
        <v>1</v>
      </c>
      <c r="L1279" s="1996">
        <v>3855.17</v>
      </c>
      <c r="N1279" s="1996">
        <f t="shared" si="277"/>
        <v>2648.33</v>
      </c>
      <c r="O1279" s="1996">
        <v>2071.5300000000002</v>
      </c>
      <c r="P1279" s="2076">
        <f t="shared" si="279"/>
        <v>0.7822023690401122</v>
      </c>
      <c r="Q1279" s="1996">
        <v>576.79999999999995</v>
      </c>
      <c r="R1279" s="2076">
        <f t="shared" si="280"/>
        <v>0.21779763095988791</v>
      </c>
      <c r="S1279" s="2035">
        <f t="shared" si="281"/>
        <v>23.071999999999999</v>
      </c>
      <c r="U1279" s="1996">
        <f t="shared" si="282"/>
        <v>0</v>
      </c>
      <c r="V1279" s="1996">
        <f t="shared" si="283"/>
        <v>0</v>
      </c>
      <c r="W1279" s="1996">
        <f t="shared" si="278"/>
        <v>3855.17</v>
      </c>
      <c r="X1279" s="2000">
        <v>3855.17</v>
      </c>
      <c r="Y1279" s="2013">
        <v>617125</v>
      </c>
      <c r="Z1279" s="2002">
        <v>42783</v>
      </c>
      <c r="AA1279" s="2069" t="s">
        <v>104</v>
      </c>
      <c r="AB1279" s="2086"/>
      <c r="AC1279" s="1956"/>
      <c r="AE1279" s="1956"/>
      <c r="AF1279" s="1956"/>
      <c r="AG1279" s="1956"/>
      <c r="AH1279" s="1956"/>
      <c r="AI1279" s="1956"/>
      <c r="AJ1279" s="1956"/>
      <c r="AK1279" s="1956"/>
      <c r="AL1279" s="1956"/>
      <c r="AM1279" s="1956"/>
      <c r="AP1279" s="1956"/>
      <c r="AQ1279" s="1956"/>
      <c r="AR1279" s="1956"/>
      <c r="AS1279" s="1956"/>
      <c r="AT1279" s="1956"/>
      <c r="AU1279" s="1956"/>
      <c r="AV1279" s="1956"/>
      <c r="AW1279" s="1956"/>
      <c r="AZ1279" s="1956"/>
      <c r="BA1279" s="1956"/>
    </row>
    <row r="1280" spans="1:53" x14ac:dyDescent="0.2">
      <c r="A1280" s="2089" t="s">
        <v>2623</v>
      </c>
      <c r="C1280" s="1955" t="s">
        <v>2579</v>
      </c>
      <c r="D1280" s="1956" t="s">
        <v>353</v>
      </c>
      <c r="E1280" s="1956">
        <v>1</v>
      </c>
      <c r="F1280" s="1956">
        <v>0</v>
      </c>
      <c r="G1280" s="1956">
        <v>0</v>
      </c>
      <c r="H1280" s="1956">
        <v>7</v>
      </c>
      <c r="I1280" s="2012">
        <v>1</v>
      </c>
      <c r="J1280" s="2012">
        <v>1</v>
      </c>
      <c r="L1280" s="1996">
        <v>3516.73</v>
      </c>
      <c r="N1280" s="1996">
        <f t="shared" si="277"/>
        <v>2635.08</v>
      </c>
      <c r="O1280" s="1996">
        <v>1953</v>
      </c>
      <c r="P1280" s="2076">
        <f t="shared" si="279"/>
        <v>0.74115396875996176</v>
      </c>
      <c r="Q1280" s="1996">
        <v>682.08</v>
      </c>
      <c r="R1280" s="2076">
        <f t="shared" si="280"/>
        <v>0.2588460312400383</v>
      </c>
      <c r="S1280" s="2035">
        <f t="shared" si="281"/>
        <v>27.283200000000001</v>
      </c>
      <c r="U1280" s="1996">
        <f t="shared" si="282"/>
        <v>0</v>
      </c>
      <c r="V1280" s="1996">
        <f t="shared" si="283"/>
        <v>0</v>
      </c>
      <c r="W1280" s="1996">
        <f t="shared" si="278"/>
        <v>3516.73</v>
      </c>
      <c r="X1280" s="2000">
        <v>3516.73</v>
      </c>
      <c r="Y1280" s="2013">
        <v>617182</v>
      </c>
      <c r="Z1280" s="2002">
        <v>42811</v>
      </c>
      <c r="AA1280" s="2069" t="s">
        <v>104</v>
      </c>
      <c r="AB1280" s="2086"/>
      <c r="AC1280" s="1956"/>
      <c r="AE1280" s="1956"/>
      <c r="AF1280" s="1956"/>
      <c r="AG1280" s="1956"/>
      <c r="AH1280" s="1956"/>
      <c r="AI1280" s="1956"/>
      <c r="AJ1280" s="1956"/>
      <c r="AK1280" s="1956"/>
      <c r="AL1280" s="1956"/>
      <c r="AM1280" s="1956"/>
      <c r="AP1280" s="1956"/>
      <c r="AQ1280" s="1956"/>
      <c r="AR1280" s="1956"/>
      <c r="AS1280" s="1956"/>
      <c r="AT1280" s="1956"/>
      <c r="AU1280" s="1956"/>
      <c r="AV1280" s="1956"/>
      <c r="AW1280" s="1956"/>
      <c r="AZ1280" s="1956"/>
      <c r="BA1280" s="1956"/>
    </row>
    <row r="1281" spans="1:53" x14ac:dyDescent="0.2">
      <c r="A1281" s="2089">
        <v>2017147</v>
      </c>
      <c r="C1281" s="1955" t="s">
        <v>2584</v>
      </c>
      <c r="D1281" s="1956" t="s">
        <v>26</v>
      </c>
      <c r="E1281" s="1956">
        <v>1</v>
      </c>
      <c r="F1281" s="1956">
        <v>2</v>
      </c>
      <c r="G1281" s="1956">
        <v>1</v>
      </c>
      <c r="H1281" s="1956">
        <v>1</v>
      </c>
      <c r="I1281" s="2012">
        <v>1</v>
      </c>
      <c r="J1281" s="2012">
        <v>1</v>
      </c>
      <c r="L1281" s="1996">
        <v>723.29</v>
      </c>
      <c r="N1281" s="1996">
        <f t="shared" si="277"/>
        <v>498.73</v>
      </c>
      <c r="O1281" s="1996">
        <v>351.92</v>
      </c>
      <c r="P1281" s="2076">
        <f t="shared" si="279"/>
        <v>0.70563230605738581</v>
      </c>
      <c r="Q1281" s="1996">
        <v>146.81</v>
      </c>
      <c r="R1281" s="2076">
        <f t="shared" si="280"/>
        <v>0.29436769394261425</v>
      </c>
      <c r="S1281" s="2035">
        <f t="shared" si="281"/>
        <v>5.8723999999999998</v>
      </c>
      <c r="U1281" s="1996">
        <f t="shared" si="282"/>
        <v>0</v>
      </c>
      <c r="V1281" s="1996">
        <f t="shared" si="283"/>
        <v>0</v>
      </c>
      <c r="W1281" s="1996">
        <f t="shared" si="278"/>
        <v>723.29</v>
      </c>
      <c r="X1281" s="2000">
        <v>723.29</v>
      </c>
      <c r="Y1281" s="2013">
        <v>617126</v>
      </c>
      <c r="Z1281" s="2002">
        <v>42783</v>
      </c>
      <c r="AA1281" s="2069" t="s">
        <v>104</v>
      </c>
      <c r="AB1281" s="2086"/>
      <c r="AC1281" s="1956"/>
      <c r="AE1281" s="1956"/>
      <c r="AF1281" s="1956"/>
      <c r="AG1281" s="1956"/>
      <c r="AH1281" s="1956"/>
      <c r="AI1281" s="1956"/>
      <c r="AJ1281" s="1956"/>
      <c r="AK1281" s="1956"/>
      <c r="AL1281" s="1956"/>
      <c r="AM1281" s="1956"/>
      <c r="AP1281" s="1956"/>
      <c r="AQ1281" s="1956"/>
      <c r="AR1281" s="1956"/>
      <c r="AS1281" s="1956"/>
      <c r="AT1281" s="1956"/>
      <c r="AU1281" s="1956"/>
      <c r="AV1281" s="1956"/>
      <c r="AW1281" s="1956"/>
      <c r="AZ1281" s="1956"/>
      <c r="BA1281" s="1956"/>
    </row>
    <row r="1282" spans="1:53" x14ac:dyDescent="0.2">
      <c r="A1282" s="2089">
        <v>2017148</v>
      </c>
      <c r="C1282" s="1955">
        <v>636717</v>
      </c>
      <c r="D1282" s="1956" t="s">
        <v>26</v>
      </c>
      <c r="E1282" s="1956">
        <v>1</v>
      </c>
      <c r="F1282" s="1956">
        <v>8</v>
      </c>
      <c r="G1282" s="1956">
        <v>5</v>
      </c>
      <c r="H1282" s="1956">
        <v>3</v>
      </c>
      <c r="I1282" s="2012">
        <v>1</v>
      </c>
      <c r="J1282" s="2012">
        <v>1</v>
      </c>
      <c r="L1282" s="1996">
        <v>2628.88</v>
      </c>
      <c r="N1282" s="1996">
        <f t="shared" si="277"/>
        <v>1773.0700000000002</v>
      </c>
      <c r="O1282" s="1996">
        <v>1345.92</v>
      </c>
      <c r="P1282" s="2076">
        <f t="shared" si="279"/>
        <v>0.7590901656448984</v>
      </c>
      <c r="Q1282" s="1996">
        <v>427.15</v>
      </c>
      <c r="R1282" s="2076">
        <f t="shared" si="280"/>
        <v>0.24090983435510158</v>
      </c>
      <c r="S1282" s="2035">
        <f t="shared" si="281"/>
        <v>17.085999999999999</v>
      </c>
      <c r="U1282" s="1996">
        <f t="shared" si="282"/>
        <v>0</v>
      </c>
      <c r="V1282" s="1996">
        <f t="shared" si="283"/>
        <v>0</v>
      </c>
      <c r="W1282" s="1996">
        <f t="shared" si="278"/>
        <v>2628.88</v>
      </c>
      <c r="X1282" s="2000">
        <v>2628.88</v>
      </c>
      <c r="Y1282" s="2013">
        <v>617129</v>
      </c>
      <c r="Z1282" s="2002">
        <v>42793</v>
      </c>
      <c r="AA1282" s="2069" t="s">
        <v>104</v>
      </c>
      <c r="AB1282" s="2086"/>
      <c r="AC1282" s="1956"/>
      <c r="AE1282" s="1956"/>
      <c r="AF1282" s="1956"/>
      <c r="AG1282" s="1956"/>
      <c r="AH1282" s="1956"/>
      <c r="AI1282" s="1956"/>
      <c r="AJ1282" s="1956"/>
      <c r="AK1282" s="1956"/>
      <c r="AL1282" s="1956"/>
      <c r="AM1282" s="1956"/>
      <c r="AP1282" s="1956"/>
      <c r="AQ1282" s="1956"/>
      <c r="AR1282" s="1956"/>
      <c r="AS1282" s="1956"/>
      <c r="AT1282" s="1956"/>
      <c r="AU1282" s="1956"/>
      <c r="AV1282" s="1956"/>
      <c r="AW1282" s="1956"/>
      <c r="AZ1282" s="1956"/>
      <c r="BA1282" s="1956"/>
    </row>
    <row r="1283" spans="1:53" x14ac:dyDescent="0.2">
      <c r="A1283" s="2089">
        <v>2017149</v>
      </c>
      <c r="C1283" s="1955">
        <v>633817</v>
      </c>
      <c r="D1283" s="1956" t="s">
        <v>26</v>
      </c>
      <c r="E1283" s="1956">
        <v>1</v>
      </c>
      <c r="F1283" s="1956">
        <v>8</v>
      </c>
      <c r="G1283" s="1956">
        <v>6</v>
      </c>
      <c r="H1283" s="1956">
        <v>3</v>
      </c>
      <c r="I1283" s="2012">
        <v>1</v>
      </c>
      <c r="J1283" s="2012">
        <v>1</v>
      </c>
      <c r="L1283" s="1996">
        <v>2778.21</v>
      </c>
      <c r="N1283" s="1996">
        <f t="shared" si="277"/>
        <v>1903.65</v>
      </c>
      <c r="O1283" s="1996">
        <v>1462.38</v>
      </c>
      <c r="P1283" s="2076">
        <f t="shared" si="279"/>
        <v>0.76819793554487437</v>
      </c>
      <c r="Q1283" s="1996">
        <v>441.27</v>
      </c>
      <c r="R1283" s="2076">
        <f t="shared" si="280"/>
        <v>0.23180206445512566</v>
      </c>
      <c r="S1283" s="2035">
        <f t="shared" si="281"/>
        <v>17.6508</v>
      </c>
      <c r="U1283" s="1996">
        <f t="shared" si="282"/>
        <v>0</v>
      </c>
      <c r="V1283" s="1996">
        <f t="shared" si="283"/>
        <v>0</v>
      </c>
      <c r="W1283" s="1996">
        <f t="shared" si="278"/>
        <v>2778.21</v>
      </c>
      <c r="X1283" s="2000">
        <v>2778.21</v>
      </c>
      <c r="Y1283" s="2013">
        <v>617130</v>
      </c>
      <c r="Z1283" s="2002">
        <v>42793</v>
      </c>
      <c r="AA1283" s="2069" t="s">
        <v>104</v>
      </c>
      <c r="AB1283" s="2086"/>
      <c r="AC1283" s="1956"/>
      <c r="AE1283" s="1956"/>
      <c r="AF1283" s="1956"/>
      <c r="AG1283" s="1956"/>
      <c r="AH1283" s="1956"/>
      <c r="AI1283" s="1956"/>
      <c r="AJ1283" s="1956"/>
      <c r="AK1283" s="1956"/>
      <c r="AL1283" s="1956"/>
      <c r="AM1283" s="1956"/>
      <c r="AP1283" s="1956"/>
      <c r="AQ1283" s="1956"/>
      <c r="AR1283" s="1956"/>
      <c r="AS1283" s="1956"/>
      <c r="AT1283" s="1956"/>
      <c r="AU1283" s="1956"/>
      <c r="AV1283" s="1956"/>
      <c r="AW1283" s="1956"/>
      <c r="AZ1283" s="1956"/>
      <c r="BA1283" s="1956"/>
    </row>
    <row r="1284" spans="1:53" x14ac:dyDescent="0.2">
      <c r="A1284" s="2089">
        <v>2017150</v>
      </c>
      <c r="C1284" s="1955">
        <v>633117</v>
      </c>
      <c r="D1284" s="1956" t="s">
        <v>26</v>
      </c>
      <c r="E1284" s="1956">
        <v>1</v>
      </c>
      <c r="F1284" s="1956">
        <v>7</v>
      </c>
      <c r="G1284" s="1956">
        <v>6</v>
      </c>
      <c r="H1284" s="1956">
        <v>2</v>
      </c>
      <c r="I1284" s="2012">
        <v>1</v>
      </c>
      <c r="J1284" s="2012">
        <v>1</v>
      </c>
      <c r="L1284" s="1996">
        <v>1925.71</v>
      </c>
      <c r="N1284" s="1996">
        <f t="shared" si="277"/>
        <v>1294.8200000000002</v>
      </c>
      <c r="O1284" s="1996">
        <v>950.45</v>
      </c>
      <c r="P1284" s="2076">
        <f t="shared" si="279"/>
        <v>0.7340402526992168</v>
      </c>
      <c r="Q1284" s="1996">
        <v>344.37</v>
      </c>
      <c r="R1284" s="2076">
        <f t="shared" si="280"/>
        <v>0.26595974730078309</v>
      </c>
      <c r="S1284" s="2035">
        <f t="shared" si="281"/>
        <v>13.774800000000001</v>
      </c>
      <c r="U1284" s="1996">
        <f t="shared" si="282"/>
        <v>0</v>
      </c>
      <c r="V1284" s="1996">
        <f t="shared" si="283"/>
        <v>0</v>
      </c>
      <c r="W1284" s="1996">
        <f t="shared" si="278"/>
        <v>1925.71</v>
      </c>
      <c r="X1284" s="2000">
        <v>1925.71</v>
      </c>
      <c r="Y1284" s="2013">
        <v>617131</v>
      </c>
      <c r="Z1284" s="2002">
        <v>42793</v>
      </c>
      <c r="AA1284" s="2069" t="s">
        <v>104</v>
      </c>
      <c r="AB1284" s="2086"/>
      <c r="AC1284" s="1956"/>
      <c r="AE1284" s="1956"/>
      <c r="AF1284" s="1956"/>
      <c r="AG1284" s="1956"/>
      <c r="AH1284" s="1956"/>
      <c r="AI1284" s="1956"/>
      <c r="AJ1284" s="1956"/>
      <c r="AK1284" s="1956"/>
      <c r="AL1284" s="1956"/>
      <c r="AM1284" s="1956"/>
      <c r="AP1284" s="1956"/>
      <c r="AQ1284" s="1956"/>
      <c r="AR1284" s="1956"/>
      <c r="AS1284" s="1956"/>
      <c r="AT1284" s="1956"/>
      <c r="AU1284" s="1956"/>
      <c r="AV1284" s="1956"/>
      <c r="AW1284" s="1956"/>
      <c r="AZ1284" s="1956"/>
      <c r="BA1284" s="1956"/>
    </row>
    <row r="1285" spans="1:53" x14ac:dyDescent="0.2">
      <c r="A1285" s="2089">
        <v>2017151</v>
      </c>
      <c r="C1285" s="1955" t="s">
        <v>2588</v>
      </c>
      <c r="D1285" s="1956" t="s">
        <v>26</v>
      </c>
      <c r="E1285" s="1956">
        <v>0</v>
      </c>
      <c r="F1285" s="1956">
        <v>0</v>
      </c>
      <c r="G1285" s="1956">
        <v>0</v>
      </c>
      <c r="H1285" s="1956">
        <v>0</v>
      </c>
      <c r="I1285" s="2012">
        <v>1</v>
      </c>
      <c r="J1285" s="2012">
        <v>1</v>
      </c>
      <c r="L1285" s="1996">
        <v>28.78</v>
      </c>
      <c r="N1285" s="1996">
        <f t="shared" si="277"/>
        <v>13.78</v>
      </c>
      <c r="O1285" s="1996">
        <v>13.78</v>
      </c>
      <c r="P1285" s="2076">
        <f t="shared" si="279"/>
        <v>1</v>
      </c>
      <c r="Q1285" s="1996">
        <v>0</v>
      </c>
      <c r="R1285" s="2076">
        <f t="shared" si="280"/>
        <v>0</v>
      </c>
      <c r="S1285" s="2035">
        <f t="shared" si="281"/>
        <v>0</v>
      </c>
      <c r="U1285" s="1996">
        <f t="shared" si="282"/>
        <v>0</v>
      </c>
      <c r="V1285" s="1996">
        <f t="shared" si="283"/>
        <v>0</v>
      </c>
      <c r="W1285" s="1996">
        <f t="shared" si="278"/>
        <v>28.78</v>
      </c>
      <c r="X1285" s="2000">
        <v>28.78</v>
      </c>
      <c r="Y1285" s="2013">
        <v>617304</v>
      </c>
      <c r="Z1285" s="2002">
        <v>42867</v>
      </c>
      <c r="AA1285" s="2069" t="s">
        <v>104</v>
      </c>
      <c r="AB1285" s="2086"/>
      <c r="AC1285" s="1956"/>
      <c r="AE1285" s="1956"/>
      <c r="AF1285" s="1956"/>
      <c r="AG1285" s="1956"/>
      <c r="AH1285" s="1956"/>
      <c r="AI1285" s="1956"/>
      <c r="AJ1285" s="1956"/>
      <c r="AK1285" s="1956"/>
      <c r="AL1285" s="1956"/>
      <c r="AM1285" s="1956"/>
      <c r="AP1285" s="1956"/>
      <c r="AQ1285" s="1956"/>
      <c r="AR1285" s="1956"/>
      <c r="AS1285" s="1956"/>
      <c r="AT1285" s="1956"/>
      <c r="AU1285" s="1956"/>
      <c r="AV1285" s="1956"/>
      <c r="AW1285" s="1956"/>
      <c r="AZ1285" s="1956"/>
      <c r="BA1285" s="1956"/>
    </row>
    <row r="1286" spans="1:53" x14ac:dyDescent="0.2">
      <c r="A1286" s="2089">
        <v>2017152</v>
      </c>
      <c r="C1286" s="1955" t="s">
        <v>2590</v>
      </c>
      <c r="D1286" s="1956" t="s">
        <v>26</v>
      </c>
      <c r="E1286" s="1956">
        <v>0</v>
      </c>
      <c r="F1286" s="1956">
        <v>0</v>
      </c>
      <c r="G1286" s="1956">
        <v>0</v>
      </c>
      <c r="H1286" s="1956">
        <v>0</v>
      </c>
      <c r="I1286" s="2012">
        <v>1</v>
      </c>
      <c r="J1286" s="2012">
        <v>1</v>
      </c>
      <c r="L1286" s="1996">
        <v>286.66000000000003</v>
      </c>
      <c r="N1286" s="1996">
        <f t="shared" si="277"/>
        <v>135.83000000000001</v>
      </c>
      <c r="O1286" s="1996">
        <v>135.83000000000001</v>
      </c>
      <c r="P1286" s="2076">
        <f t="shared" si="279"/>
        <v>1</v>
      </c>
      <c r="Q1286" s="1996">
        <v>0</v>
      </c>
      <c r="R1286" s="2076">
        <f t="shared" si="280"/>
        <v>0</v>
      </c>
      <c r="S1286" s="2035">
        <f t="shared" si="281"/>
        <v>0</v>
      </c>
      <c r="U1286" s="1996">
        <f t="shared" si="282"/>
        <v>0</v>
      </c>
      <c r="V1286" s="1996">
        <f t="shared" si="283"/>
        <v>0</v>
      </c>
      <c r="W1286" s="1996">
        <f t="shared" si="278"/>
        <v>286.66000000000003</v>
      </c>
      <c r="X1286" s="2000">
        <v>286.66000000000003</v>
      </c>
      <c r="Y1286" s="2013">
        <v>617237</v>
      </c>
      <c r="Z1286" s="2002">
        <v>42828</v>
      </c>
      <c r="AA1286" s="2069" t="s">
        <v>104</v>
      </c>
      <c r="AB1286" s="2086"/>
      <c r="AC1286" s="1956"/>
      <c r="AE1286" s="1956"/>
      <c r="AF1286" s="1956"/>
      <c r="AG1286" s="1956"/>
      <c r="AH1286" s="1956"/>
      <c r="AI1286" s="1956"/>
      <c r="AJ1286" s="1956"/>
      <c r="AK1286" s="1956"/>
      <c r="AL1286" s="1956"/>
      <c r="AM1286" s="1956"/>
      <c r="AP1286" s="1956"/>
      <c r="AQ1286" s="1956"/>
      <c r="AR1286" s="1956"/>
      <c r="AS1286" s="1956"/>
      <c r="AT1286" s="1956"/>
      <c r="AU1286" s="1956"/>
      <c r="AV1286" s="1956"/>
      <c r="AW1286" s="1956"/>
      <c r="AZ1286" s="1956"/>
      <c r="BA1286" s="1956"/>
    </row>
    <row r="1287" spans="1:53" x14ac:dyDescent="0.2">
      <c r="A1287" s="2089">
        <v>2017153</v>
      </c>
      <c r="C1287" s="1955">
        <v>635217</v>
      </c>
      <c r="D1287" s="1956" t="s">
        <v>26</v>
      </c>
      <c r="E1287" s="1956">
        <v>1</v>
      </c>
      <c r="F1287" s="1956">
        <v>10</v>
      </c>
      <c r="G1287" s="1956">
        <v>5</v>
      </c>
      <c r="H1287" s="1956">
        <v>3</v>
      </c>
      <c r="I1287" s="2012">
        <v>1</v>
      </c>
      <c r="J1287" s="2012">
        <v>1</v>
      </c>
      <c r="L1287" s="1996">
        <v>2655.58</v>
      </c>
      <c r="N1287" s="1996">
        <f t="shared" si="277"/>
        <v>1795.03</v>
      </c>
      <c r="O1287" s="1996">
        <v>1326.36</v>
      </c>
      <c r="P1287" s="2076">
        <f t="shared" si="279"/>
        <v>0.73890687063725946</v>
      </c>
      <c r="Q1287" s="1996">
        <v>468.67</v>
      </c>
      <c r="R1287" s="2076">
        <f t="shared" si="280"/>
        <v>0.26109312936274048</v>
      </c>
      <c r="S1287" s="2035">
        <f t="shared" si="281"/>
        <v>18.7468</v>
      </c>
      <c r="U1287" s="1996">
        <f t="shared" si="282"/>
        <v>0</v>
      </c>
      <c r="V1287" s="1996">
        <f t="shared" si="283"/>
        <v>0</v>
      </c>
      <c r="W1287" s="1996">
        <f t="shared" si="278"/>
        <v>2655.58</v>
      </c>
      <c r="X1287" s="2000">
        <v>2655.58</v>
      </c>
      <c r="Y1287" s="2013">
        <v>617132</v>
      </c>
      <c r="Z1287" s="2002">
        <v>42793</v>
      </c>
      <c r="AA1287" s="2069" t="s">
        <v>104</v>
      </c>
      <c r="AB1287" s="2086"/>
      <c r="AC1287" s="1956"/>
      <c r="AE1287" s="1956"/>
      <c r="AF1287" s="1956"/>
      <c r="AG1287" s="1956"/>
      <c r="AH1287" s="1956"/>
      <c r="AI1287" s="1956"/>
      <c r="AJ1287" s="1956"/>
      <c r="AK1287" s="1956"/>
      <c r="AL1287" s="1956"/>
      <c r="AM1287" s="1956"/>
      <c r="AP1287" s="1956"/>
      <c r="AQ1287" s="1956"/>
      <c r="AR1287" s="1956"/>
      <c r="AS1287" s="1956"/>
      <c r="AT1287" s="1956"/>
      <c r="AU1287" s="1956"/>
      <c r="AV1287" s="1956"/>
      <c r="AW1287" s="1956"/>
      <c r="AZ1287" s="1956"/>
      <c r="BA1287" s="1956"/>
    </row>
    <row r="1288" spans="1:53" x14ac:dyDescent="0.2">
      <c r="A1288" s="2089">
        <v>2017154</v>
      </c>
      <c r="C1288" s="1955">
        <v>638317</v>
      </c>
      <c r="D1288" s="1956" t="s">
        <v>26</v>
      </c>
      <c r="E1288" s="1956">
        <v>1</v>
      </c>
      <c r="F1288" s="1956">
        <v>8</v>
      </c>
      <c r="G1288" s="1956">
        <v>5</v>
      </c>
      <c r="H1288" s="1956">
        <v>3</v>
      </c>
      <c r="I1288" s="2012">
        <v>1</v>
      </c>
      <c r="J1288" s="2012">
        <v>1</v>
      </c>
      <c r="L1288" s="1996">
        <v>2626.78</v>
      </c>
      <c r="N1288" s="1996">
        <f t="shared" si="277"/>
        <v>1771.77</v>
      </c>
      <c r="O1288" s="1996">
        <v>1349.12</v>
      </c>
      <c r="P1288" s="2076">
        <f t="shared" si="279"/>
        <v>0.76145323602950721</v>
      </c>
      <c r="Q1288" s="1996">
        <v>422.65</v>
      </c>
      <c r="R1288" s="2076">
        <f t="shared" si="280"/>
        <v>0.23854676397049276</v>
      </c>
      <c r="S1288" s="2035">
        <f t="shared" si="281"/>
        <v>16.905999999999999</v>
      </c>
      <c r="U1288" s="1996">
        <f t="shared" si="282"/>
        <v>0</v>
      </c>
      <c r="V1288" s="1996">
        <f t="shared" si="283"/>
        <v>0</v>
      </c>
      <c r="W1288" s="1996">
        <f t="shared" si="278"/>
        <v>2626.78</v>
      </c>
      <c r="X1288" s="2000">
        <v>2626.78</v>
      </c>
      <c r="Y1288" s="2013">
        <v>617133</v>
      </c>
      <c r="Z1288" s="2002">
        <v>42793</v>
      </c>
      <c r="AA1288" s="2069" t="s">
        <v>104</v>
      </c>
      <c r="AB1288" s="2086"/>
      <c r="AC1288" s="1956"/>
      <c r="AE1288" s="1956"/>
      <c r="AF1288" s="1956"/>
      <c r="AG1288" s="1956"/>
      <c r="AH1288" s="1956"/>
      <c r="AI1288" s="1956"/>
      <c r="AJ1288" s="1956"/>
      <c r="AK1288" s="1956"/>
      <c r="AL1288" s="1956"/>
      <c r="AM1288" s="1956"/>
      <c r="AP1288" s="1956"/>
      <c r="AQ1288" s="1956"/>
      <c r="AR1288" s="1956"/>
      <c r="AS1288" s="1956"/>
      <c r="AT1288" s="1956"/>
      <c r="AU1288" s="1956"/>
      <c r="AV1288" s="1956"/>
      <c r="AW1288" s="1956"/>
      <c r="AZ1288" s="1956"/>
      <c r="BA1288" s="1956"/>
    </row>
    <row r="1289" spans="1:53" x14ac:dyDescent="0.2">
      <c r="A1289" s="2089">
        <v>2017155</v>
      </c>
      <c r="C1289" s="1955">
        <v>633417</v>
      </c>
      <c r="D1289" s="1956" t="s">
        <v>26</v>
      </c>
      <c r="E1289" s="1956">
        <v>1</v>
      </c>
      <c r="F1289" s="1956">
        <v>6</v>
      </c>
      <c r="G1289" s="1956">
        <v>7</v>
      </c>
      <c r="H1289" s="1956">
        <v>2</v>
      </c>
      <c r="I1289" s="2012">
        <v>1</v>
      </c>
      <c r="J1289" s="2012">
        <v>1</v>
      </c>
      <c r="L1289" s="1996">
        <v>2214.58</v>
      </c>
      <c r="N1289" s="1996">
        <f>O1289+Q1289</f>
        <v>1554.38</v>
      </c>
      <c r="O1289" s="1996">
        <v>1161.01</v>
      </c>
      <c r="P1289" s="2076">
        <f t="shared" si="279"/>
        <v>0.74692803561548649</v>
      </c>
      <c r="Q1289" s="1996">
        <v>393.37</v>
      </c>
      <c r="R1289" s="2076">
        <f t="shared" si="280"/>
        <v>0.2530719643845134</v>
      </c>
      <c r="S1289" s="2035">
        <f t="shared" si="281"/>
        <v>15.7348</v>
      </c>
      <c r="U1289" s="1996">
        <f t="shared" si="282"/>
        <v>0</v>
      </c>
      <c r="V1289" s="1996">
        <f t="shared" si="283"/>
        <v>0</v>
      </c>
      <c r="W1289" s="1996">
        <f t="shared" si="278"/>
        <v>2214.58</v>
      </c>
      <c r="X1289" s="2000">
        <v>2214.58</v>
      </c>
      <c r="Y1289" s="2013">
        <v>617134</v>
      </c>
      <c r="Z1289" s="2002">
        <v>42793</v>
      </c>
      <c r="AA1289" s="2069" t="s">
        <v>104</v>
      </c>
      <c r="AB1289" s="2086"/>
      <c r="AC1289" s="1956"/>
      <c r="AE1289" s="1956"/>
      <c r="AF1289" s="1956"/>
      <c r="AG1289" s="1956"/>
      <c r="AH1289" s="1956"/>
      <c r="AI1289" s="1956"/>
      <c r="AJ1289" s="1956"/>
      <c r="AK1289" s="1956"/>
      <c r="AL1289" s="1956"/>
      <c r="AM1289" s="1956"/>
      <c r="AP1289" s="1956"/>
      <c r="AQ1289" s="1956"/>
      <c r="AR1289" s="1956"/>
      <c r="AS1289" s="1956"/>
      <c r="AT1289" s="1956"/>
      <c r="AU1289" s="1956"/>
      <c r="AV1289" s="1956"/>
      <c r="AW1289" s="1956"/>
      <c r="AZ1289" s="1956"/>
      <c r="BA1289" s="1956"/>
    </row>
    <row r="1290" spans="1:53" x14ac:dyDescent="0.2">
      <c r="A1290" s="2089" t="s">
        <v>2611</v>
      </c>
      <c r="C1290" s="1955" t="s">
        <v>2486</v>
      </c>
      <c r="D1290" s="1956" t="s">
        <v>1976</v>
      </c>
      <c r="E1290" s="1956">
        <v>1</v>
      </c>
      <c r="F1290" s="1956">
        <v>7</v>
      </c>
      <c r="G1290" s="1956">
        <v>6</v>
      </c>
      <c r="H1290" s="1956">
        <v>2</v>
      </c>
      <c r="I1290" s="2012">
        <v>1</v>
      </c>
      <c r="J1290" s="2012">
        <v>1</v>
      </c>
      <c r="L1290" s="1996">
        <v>3612.87</v>
      </c>
      <c r="N1290" s="1996">
        <f>O1290+Q1290</f>
        <v>2299.6</v>
      </c>
      <c r="O1290" s="1996">
        <v>1684.26</v>
      </c>
      <c r="P1290" s="2076">
        <f t="shared" si="279"/>
        <v>0.73241433292746572</v>
      </c>
      <c r="Q1290" s="1996">
        <v>615.34</v>
      </c>
      <c r="R1290" s="2076">
        <f t="shared" si="280"/>
        <v>0.26758566707253439</v>
      </c>
      <c r="S1290" s="2035">
        <f t="shared" si="281"/>
        <v>24.613600000000002</v>
      </c>
      <c r="U1290" s="1996">
        <f t="shared" si="282"/>
        <v>0</v>
      </c>
      <c r="V1290" s="1996">
        <f t="shared" si="283"/>
        <v>0</v>
      </c>
      <c r="W1290" s="1996">
        <f t="shared" si="278"/>
        <v>3612.87</v>
      </c>
      <c r="X1290" s="2000">
        <v>3612.87</v>
      </c>
      <c r="Y1290" s="2013">
        <v>617223</v>
      </c>
      <c r="Z1290" s="2002">
        <v>42823</v>
      </c>
      <c r="AA1290" s="2069" t="s">
        <v>104</v>
      </c>
      <c r="AB1290" s="2086"/>
      <c r="AC1290" s="1956"/>
      <c r="AE1290" s="1956"/>
      <c r="AF1290" s="1956"/>
      <c r="AG1290" s="1956"/>
      <c r="AH1290" s="1956"/>
      <c r="AI1290" s="1956"/>
      <c r="AJ1290" s="1956"/>
      <c r="AK1290" s="1956"/>
      <c r="AL1290" s="1956"/>
      <c r="AM1290" s="1956"/>
      <c r="AP1290" s="1956"/>
      <c r="AQ1290" s="1956"/>
      <c r="AR1290" s="1956"/>
      <c r="AS1290" s="1956"/>
      <c r="AT1290" s="1956"/>
      <c r="AU1290" s="1956"/>
      <c r="AV1290" s="1956"/>
      <c r="AW1290" s="1956"/>
      <c r="AZ1290" s="1956"/>
      <c r="BA1290" s="1956"/>
    </row>
    <row r="1291" spans="1:53" x14ac:dyDescent="0.2">
      <c r="A1291" s="2089">
        <v>2017157</v>
      </c>
      <c r="C1291" s="1955" t="s">
        <v>2560</v>
      </c>
      <c r="D1291" s="1956" t="s">
        <v>318</v>
      </c>
      <c r="E1291" s="1956">
        <v>1</v>
      </c>
      <c r="F1291" s="1956">
        <v>10</v>
      </c>
      <c r="G1291" s="1956">
        <v>7</v>
      </c>
      <c r="H1291" s="1956">
        <v>3</v>
      </c>
      <c r="I1291" s="2012">
        <v>1</v>
      </c>
      <c r="J1291" s="2012">
        <v>1</v>
      </c>
      <c r="L1291" s="1996">
        <v>3715.12</v>
      </c>
      <c r="N1291" s="1996">
        <f>O1291+Q1291</f>
        <v>2472.09</v>
      </c>
      <c r="O1291" s="1996">
        <v>1847.39</v>
      </c>
      <c r="P1291" s="2076">
        <f t="shared" si="279"/>
        <v>0.74729884429773996</v>
      </c>
      <c r="Q1291" s="1996">
        <v>624.70000000000005</v>
      </c>
      <c r="R1291" s="2076">
        <f t="shared" si="280"/>
        <v>0.25270115570226004</v>
      </c>
      <c r="S1291" s="2035">
        <f t="shared" si="281"/>
        <v>24.988000000000003</v>
      </c>
      <c r="U1291" s="1996">
        <f t="shared" si="282"/>
        <v>0</v>
      </c>
      <c r="V1291" s="1996">
        <f t="shared" si="283"/>
        <v>0</v>
      </c>
      <c r="W1291" s="1996">
        <f t="shared" si="278"/>
        <v>3715.12</v>
      </c>
      <c r="X1291" s="2000">
        <v>3715.12</v>
      </c>
      <c r="Y1291" s="2013">
        <v>617209</v>
      </c>
      <c r="Z1291" s="2002">
        <v>42823</v>
      </c>
      <c r="AA1291" s="2069" t="s">
        <v>104</v>
      </c>
      <c r="AB1291" s="2086"/>
      <c r="AC1291" s="1956"/>
      <c r="AE1291" s="1956"/>
      <c r="AF1291" s="1956"/>
      <c r="AG1291" s="1956"/>
      <c r="AH1291" s="1956"/>
      <c r="AI1291" s="1956"/>
      <c r="AJ1291" s="1956"/>
      <c r="AK1291" s="1956"/>
      <c r="AL1291" s="1956"/>
      <c r="AM1291" s="1956"/>
      <c r="AP1291" s="1956"/>
      <c r="AQ1291" s="1956"/>
      <c r="AR1291" s="1956"/>
      <c r="AS1291" s="1956"/>
      <c r="AT1291" s="1956"/>
      <c r="AU1291" s="1956"/>
      <c r="AV1291" s="1956"/>
      <c r="AW1291" s="1956"/>
      <c r="AZ1291" s="1956"/>
      <c r="BA1291" s="1956"/>
    </row>
    <row r="1292" spans="1:53" x14ac:dyDescent="0.2">
      <c r="A1292" s="2089">
        <v>2017158</v>
      </c>
      <c r="C1292" s="1955" t="s">
        <v>2591</v>
      </c>
      <c r="D1292" s="1956" t="s">
        <v>318</v>
      </c>
      <c r="E1292" s="1956">
        <v>1</v>
      </c>
      <c r="F1292" s="1956">
        <v>13</v>
      </c>
      <c r="G1292" s="1956">
        <v>9</v>
      </c>
      <c r="H1292" s="1956">
        <v>3</v>
      </c>
      <c r="I1292" s="2012">
        <v>1</v>
      </c>
      <c r="J1292" s="2012">
        <v>1</v>
      </c>
      <c r="L1292" s="1996">
        <v>3906.11</v>
      </c>
      <c r="N1292" s="1996">
        <f>O1292+Q1292</f>
        <v>2631.27</v>
      </c>
      <c r="O1292" s="1996">
        <v>1939.5</v>
      </c>
      <c r="P1292" s="2076">
        <f t="shared" si="279"/>
        <v>0.7370965351332246</v>
      </c>
      <c r="Q1292" s="1996">
        <v>691.77</v>
      </c>
      <c r="R1292" s="2076">
        <f t="shared" si="280"/>
        <v>0.26290346486677535</v>
      </c>
      <c r="S1292" s="2035">
        <f t="shared" si="281"/>
        <v>27.6708</v>
      </c>
      <c r="U1292" s="1996">
        <f t="shared" si="282"/>
        <v>0</v>
      </c>
      <c r="V1292" s="1996">
        <f t="shared" si="283"/>
        <v>0</v>
      </c>
      <c r="W1292" s="1996">
        <f t="shared" si="278"/>
        <v>3906.11</v>
      </c>
      <c r="X1292" s="2000">
        <v>3906.11</v>
      </c>
      <c r="Y1292" s="2013">
        <v>617210</v>
      </c>
      <c r="Z1292" s="2002">
        <v>42823</v>
      </c>
      <c r="AA1292" s="2069" t="s">
        <v>104</v>
      </c>
      <c r="AB1292" s="2086"/>
      <c r="AC1292" s="1956"/>
      <c r="AE1292" s="1956"/>
      <c r="AF1292" s="1956"/>
      <c r="AG1292" s="1956"/>
      <c r="AH1292" s="1956"/>
      <c r="AI1292" s="1956"/>
      <c r="AJ1292" s="1956"/>
      <c r="AK1292" s="1956"/>
      <c r="AL1292" s="1956"/>
      <c r="AM1292" s="1956"/>
      <c r="AP1292" s="1956"/>
      <c r="AQ1292" s="1956"/>
      <c r="AR1292" s="1956"/>
      <c r="AS1292" s="1956"/>
      <c r="AT1292" s="1956"/>
      <c r="AU1292" s="1956"/>
      <c r="AV1292" s="1956"/>
      <c r="AW1292" s="1956"/>
      <c r="AZ1292" s="1956"/>
      <c r="BA1292" s="1956"/>
    </row>
    <row r="1293" spans="1:53" x14ac:dyDescent="0.2">
      <c r="A1293" s="2089" t="s">
        <v>2599</v>
      </c>
      <c r="C1293" s="1955" t="s">
        <v>2600</v>
      </c>
      <c r="D1293" s="1956" t="s">
        <v>353</v>
      </c>
      <c r="E1293" s="1956">
        <v>1</v>
      </c>
      <c r="F1293" s="1956">
        <v>12</v>
      </c>
      <c r="G1293" s="1956">
        <v>8</v>
      </c>
      <c r="H1293" s="1956">
        <v>3</v>
      </c>
      <c r="I1293" s="2012">
        <v>1</v>
      </c>
      <c r="J1293" s="2012">
        <v>1</v>
      </c>
      <c r="L1293" s="1996">
        <v>4321.22</v>
      </c>
      <c r="N1293" s="1996">
        <f t="shared" ref="N1293:N1318" si="284">O1293+Q1293</f>
        <v>3375.37</v>
      </c>
      <c r="O1293" s="1996">
        <v>2613.88</v>
      </c>
      <c r="P1293" s="2076">
        <f t="shared" ref="P1293:P1318" si="285">IF(N1293&lt;=0,"",O1293/N1293)</f>
        <v>0.77439806598980265</v>
      </c>
      <c r="Q1293" s="1996">
        <v>761.49</v>
      </c>
      <c r="R1293" s="2076">
        <f t="shared" ref="R1293:R1318" si="286">IF(N1293&lt;=0,"",Q1293/N1293)</f>
        <v>0.2256019340101974</v>
      </c>
      <c r="S1293" s="2035">
        <f t="shared" ref="S1293:S1318" si="287">Q1293/$S$1</f>
        <v>30.459600000000002</v>
      </c>
      <c r="U1293" s="1996">
        <f t="shared" ref="U1293:U1318" si="288">((1-I1293)*O1293)+((1-J1293)*Q1293)</f>
        <v>0</v>
      </c>
      <c r="V1293" s="1996">
        <f t="shared" ref="V1293:V1318" si="289">L1293-W1293</f>
        <v>0</v>
      </c>
      <c r="W1293" s="1996">
        <f t="shared" ref="W1293:W1318" si="290">X1293+AC1293+AH1293+AM1293+AO1293+AR1293</f>
        <v>4321.22</v>
      </c>
      <c r="X1293" s="2000">
        <v>4321.22</v>
      </c>
      <c r="Y1293" s="2013">
        <v>617262</v>
      </c>
      <c r="Z1293" s="2002">
        <v>42845</v>
      </c>
      <c r="AA1293" s="2069" t="s">
        <v>104</v>
      </c>
      <c r="AB1293" s="2069"/>
      <c r="AH1293" s="2090"/>
      <c r="AK1293" s="2092"/>
      <c r="AL1293" s="2092"/>
      <c r="AZ1293" s="1956"/>
      <c r="BA1293" s="1956"/>
    </row>
    <row r="1294" spans="1:53" x14ac:dyDescent="0.2">
      <c r="A1294" s="2089" t="s">
        <v>2615</v>
      </c>
      <c r="C1294" s="1955" t="s">
        <v>2616</v>
      </c>
      <c r="D1294" s="1956" t="s">
        <v>318</v>
      </c>
      <c r="E1294" s="1956">
        <v>1</v>
      </c>
      <c r="F1294" s="1956">
        <v>2</v>
      </c>
      <c r="G1294" s="1956">
        <v>0</v>
      </c>
      <c r="H1294" s="1956">
        <v>0</v>
      </c>
      <c r="I1294" s="2012">
        <v>1</v>
      </c>
      <c r="J1294" s="2012">
        <v>1</v>
      </c>
      <c r="L1294" s="1996">
        <v>226.33</v>
      </c>
      <c r="N1294" s="1996">
        <f t="shared" si="284"/>
        <v>166.75</v>
      </c>
      <c r="O1294" s="1996">
        <v>123.48</v>
      </c>
      <c r="P1294" s="2076">
        <f t="shared" si="285"/>
        <v>0.74050974512743628</v>
      </c>
      <c r="Q1294" s="1996">
        <v>43.27</v>
      </c>
      <c r="R1294" s="2076">
        <f t="shared" si="286"/>
        <v>0.25949025487256372</v>
      </c>
      <c r="S1294" s="2035">
        <f t="shared" si="287"/>
        <v>1.7308000000000001</v>
      </c>
      <c r="U1294" s="1996">
        <f t="shared" si="288"/>
        <v>0</v>
      </c>
      <c r="V1294" s="1996">
        <f t="shared" si="289"/>
        <v>0</v>
      </c>
      <c r="W1294" s="1996">
        <f t="shared" si="290"/>
        <v>226.33</v>
      </c>
      <c r="X1294" s="2000">
        <v>226.33</v>
      </c>
      <c r="Y1294" s="2013">
        <v>617211</v>
      </c>
      <c r="Z1294" s="2002">
        <v>42823</v>
      </c>
      <c r="AA1294" s="2069" t="s">
        <v>104</v>
      </c>
      <c r="AB1294" s="2069"/>
      <c r="AH1294" s="2090"/>
      <c r="AK1294" s="2092"/>
      <c r="AL1294" s="2092"/>
      <c r="AZ1294" s="1956"/>
      <c r="BA1294" s="1956"/>
    </row>
    <row r="1295" spans="1:53" x14ac:dyDescent="0.2">
      <c r="A1295" s="2089" t="s">
        <v>2612</v>
      </c>
      <c r="C1295" s="1955" t="s">
        <v>2613</v>
      </c>
      <c r="D1295" s="1956" t="s">
        <v>318</v>
      </c>
      <c r="E1295" s="1956">
        <v>1</v>
      </c>
      <c r="F1295" s="1956">
        <v>4</v>
      </c>
      <c r="G1295" s="1956">
        <v>0</v>
      </c>
      <c r="H1295" s="1956">
        <v>0</v>
      </c>
      <c r="I1295" s="2012">
        <v>1</v>
      </c>
      <c r="J1295" s="2012">
        <v>1</v>
      </c>
      <c r="L1295" s="1996">
        <v>456.5</v>
      </c>
      <c r="N1295" s="1996">
        <f t="shared" si="284"/>
        <v>346.46000000000004</v>
      </c>
      <c r="O1295" s="1996">
        <v>273.42</v>
      </c>
      <c r="P1295" s="2076">
        <f t="shared" si="285"/>
        <v>0.78918201235351837</v>
      </c>
      <c r="Q1295" s="1996">
        <v>73.040000000000006</v>
      </c>
      <c r="R1295" s="2076">
        <f t="shared" si="286"/>
        <v>0.21081798764648155</v>
      </c>
      <c r="S1295" s="2035">
        <f t="shared" si="287"/>
        <v>2.9216000000000002</v>
      </c>
      <c r="U1295" s="1996">
        <f t="shared" si="288"/>
        <v>0</v>
      </c>
      <c r="V1295" s="1996">
        <f t="shared" si="289"/>
        <v>0</v>
      </c>
      <c r="W1295" s="1996">
        <f t="shared" si="290"/>
        <v>456.5</v>
      </c>
      <c r="X1295" s="2000">
        <v>456.5</v>
      </c>
      <c r="Y1295" s="2013">
        <v>617212</v>
      </c>
      <c r="Z1295" s="2002">
        <v>42823</v>
      </c>
      <c r="AA1295" s="2069" t="s">
        <v>104</v>
      </c>
      <c r="AB1295" s="2069"/>
      <c r="AH1295" s="2090"/>
      <c r="AK1295" s="2092"/>
      <c r="AL1295" s="2092"/>
      <c r="AZ1295" s="1956"/>
      <c r="BA1295" s="1956"/>
    </row>
    <row r="1296" spans="1:53" x14ac:dyDescent="0.2">
      <c r="A1296" s="2089">
        <v>2017161</v>
      </c>
      <c r="C1296" s="1955">
        <v>630817</v>
      </c>
      <c r="D1296" s="1956" t="s">
        <v>26</v>
      </c>
      <c r="E1296" s="1956">
        <v>1</v>
      </c>
      <c r="F1296" s="1956">
        <v>10</v>
      </c>
      <c r="G1296" s="1956">
        <v>6</v>
      </c>
      <c r="H1296" s="1956">
        <v>2</v>
      </c>
      <c r="I1296" s="2012">
        <v>1</v>
      </c>
      <c r="J1296" s="2012">
        <v>1</v>
      </c>
      <c r="L1296" s="1996">
        <v>3066.19</v>
      </c>
      <c r="N1296" s="1996">
        <f t="shared" si="284"/>
        <v>2069.9700000000003</v>
      </c>
      <c r="O1296" s="1996">
        <v>1605.24</v>
      </c>
      <c r="P1296" s="2076">
        <f t="shared" si="285"/>
        <v>0.77548949984782378</v>
      </c>
      <c r="Q1296" s="1996">
        <v>464.73</v>
      </c>
      <c r="R1296" s="2076">
        <f t="shared" si="286"/>
        <v>0.22451050015217611</v>
      </c>
      <c r="S1296" s="2035">
        <f t="shared" si="287"/>
        <v>18.589200000000002</v>
      </c>
      <c r="U1296" s="1996">
        <f t="shared" si="288"/>
        <v>0</v>
      </c>
      <c r="V1296" s="1996">
        <f t="shared" si="289"/>
        <v>0</v>
      </c>
      <c r="W1296" s="1996">
        <f t="shared" si="290"/>
        <v>3066.19</v>
      </c>
      <c r="X1296" s="2000">
        <v>3066.19</v>
      </c>
      <c r="Y1296" s="2013">
        <v>617135</v>
      </c>
      <c r="Z1296" s="2002">
        <v>42793</v>
      </c>
      <c r="AA1296" s="2069" t="s">
        <v>104</v>
      </c>
      <c r="AB1296" s="2069"/>
      <c r="AH1296" s="2090"/>
      <c r="AK1296" s="2092"/>
      <c r="AL1296" s="2092"/>
      <c r="AZ1296" s="1956"/>
      <c r="BA1296" s="1956"/>
    </row>
    <row r="1297" spans="1:53" x14ac:dyDescent="0.2">
      <c r="A1297" s="2089">
        <v>2017162</v>
      </c>
      <c r="C1297" s="1955">
        <v>634017</v>
      </c>
      <c r="D1297" s="1956" t="s">
        <v>26</v>
      </c>
      <c r="E1297" s="1956">
        <v>1</v>
      </c>
      <c r="F1297" s="1956">
        <v>12</v>
      </c>
      <c r="G1297" s="1956">
        <v>12</v>
      </c>
      <c r="H1297" s="1956">
        <v>2</v>
      </c>
      <c r="I1297" s="2012">
        <v>1</v>
      </c>
      <c r="J1297" s="2012">
        <v>1</v>
      </c>
      <c r="L1297" s="1996">
        <v>2666.1</v>
      </c>
      <c r="N1297" s="1996">
        <f t="shared" si="284"/>
        <v>1802.97</v>
      </c>
      <c r="O1297" s="1996">
        <v>1322.93</v>
      </c>
      <c r="P1297" s="2076">
        <f t="shared" si="285"/>
        <v>0.73375042291330417</v>
      </c>
      <c r="Q1297" s="1996">
        <v>480.04</v>
      </c>
      <c r="R1297" s="2076">
        <f t="shared" si="286"/>
        <v>0.26624957708669583</v>
      </c>
      <c r="S1297" s="2035">
        <f t="shared" si="287"/>
        <v>19.201599999999999</v>
      </c>
      <c r="U1297" s="1996">
        <f t="shared" si="288"/>
        <v>0</v>
      </c>
      <c r="V1297" s="1996">
        <f t="shared" si="289"/>
        <v>0</v>
      </c>
      <c r="W1297" s="1996">
        <f t="shared" si="290"/>
        <v>2666.1</v>
      </c>
      <c r="X1297" s="2000">
        <v>2666.1</v>
      </c>
      <c r="Y1297" s="2013">
        <v>617136</v>
      </c>
      <c r="Z1297" s="2002">
        <v>42793</v>
      </c>
      <c r="AA1297" s="2069" t="s">
        <v>104</v>
      </c>
      <c r="AB1297" s="2069"/>
      <c r="AH1297" s="2090"/>
      <c r="AK1297" s="2092"/>
      <c r="AL1297" s="2092"/>
      <c r="AZ1297" s="1956"/>
      <c r="BA1297" s="1956"/>
    </row>
    <row r="1298" spans="1:53" x14ac:dyDescent="0.2">
      <c r="A1298" s="2089" t="s">
        <v>2603</v>
      </c>
      <c r="C1298" s="1955">
        <v>606517</v>
      </c>
      <c r="D1298" s="1956" t="s">
        <v>26</v>
      </c>
      <c r="E1298" s="1956">
        <v>1</v>
      </c>
      <c r="F1298" s="1956">
        <v>10</v>
      </c>
      <c r="G1298" s="1956">
        <v>7</v>
      </c>
      <c r="H1298" s="1956">
        <v>2</v>
      </c>
      <c r="I1298" s="2012">
        <v>1</v>
      </c>
      <c r="J1298" s="2012">
        <v>1</v>
      </c>
      <c r="L1298" s="1996">
        <v>6621.14</v>
      </c>
      <c r="N1298" s="1996">
        <f t="shared" si="284"/>
        <v>4429.18</v>
      </c>
      <c r="O1298" s="1996">
        <v>3644.53</v>
      </c>
      <c r="P1298" s="2076">
        <f t="shared" si="285"/>
        <v>0.82284531222483615</v>
      </c>
      <c r="Q1298" s="1996">
        <v>784.65</v>
      </c>
      <c r="R1298" s="2076">
        <f t="shared" si="286"/>
        <v>0.17715468777516377</v>
      </c>
      <c r="S1298" s="2035">
        <f t="shared" si="287"/>
        <v>31.385999999999999</v>
      </c>
      <c r="U1298" s="1996">
        <f t="shared" si="288"/>
        <v>0</v>
      </c>
      <c r="V1298" s="1996">
        <f t="shared" si="289"/>
        <v>0</v>
      </c>
      <c r="W1298" s="1996">
        <f t="shared" si="290"/>
        <v>6621.14</v>
      </c>
      <c r="X1298" s="2000">
        <v>6621.14</v>
      </c>
      <c r="Y1298" s="2013">
        <v>617148</v>
      </c>
      <c r="Z1298" s="2002">
        <v>42797</v>
      </c>
      <c r="AA1298" s="2069" t="s">
        <v>104</v>
      </c>
      <c r="AB1298" s="2069"/>
      <c r="AH1298" s="2090"/>
      <c r="AK1298" s="2092"/>
      <c r="AL1298" s="2092"/>
      <c r="AZ1298" s="1956"/>
      <c r="BA1298" s="1956"/>
    </row>
    <row r="1299" spans="1:53" x14ac:dyDescent="0.2">
      <c r="A1299" s="2089">
        <v>2017164</v>
      </c>
      <c r="C1299" s="1955" t="s">
        <v>2604</v>
      </c>
      <c r="D1299" s="1956" t="s">
        <v>26</v>
      </c>
      <c r="E1299" s="1956">
        <v>1</v>
      </c>
      <c r="F1299" s="1956">
        <v>2</v>
      </c>
      <c r="G1299" s="1956">
        <v>1</v>
      </c>
      <c r="H1299" s="1956">
        <v>1</v>
      </c>
      <c r="I1299" s="2012">
        <v>1</v>
      </c>
      <c r="J1299" s="2012">
        <v>1</v>
      </c>
      <c r="L1299" s="1996">
        <v>747.27</v>
      </c>
      <c r="N1299" s="1996">
        <f t="shared" si="284"/>
        <v>500.98</v>
      </c>
      <c r="O1299" s="1996">
        <v>354.17</v>
      </c>
      <c r="P1299" s="2076">
        <f t="shared" si="285"/>
        <v>0.70695436943590562</v>
      </c>
      <c r="Q1299" s="1996">
        <v>146.81</v>
      </c>
      <c r="R1299" s="2076">
        <f t="shared" si="286"/>
        <v>0.29304563056409438</v>
      </c>
      <c r="S1299" s="2035">
        <f t="shared" si="287"/>
        <v>5.8723999999999998</v>
      </c>
      <c r="U1299" s="1996">
        <f t="shared" si="288"/>
        <v>0</v>
      </c>
      <c r="V1299" s="1996">
        <f t="shared" si="289"/>
        <v>0</v>
      </c>
      <c r="W1299" s="1996">
        <f t="shared" si="290"/>
        <v>747.27</v>
      </c>
      <c r="X1299" s="2000">
        <v>747.27</v>
      </c>
      <c r="Y1299" s="2013">
        <v>617149</v>
      </c>
      <c r="Z1299" s="2002">
        <v>42797</v>
      </c>
      <c r="AA1299" s="2069" t="s">
        <v>104</v>
      </c>
      <c r="AB1299" s="2069"/>
      <c r="AH1299" s="2090"/>
      <c r="AK1299" s="2092"/>
      <c r="AL1299" s="2092"/>
      <c r="AZ1299" s="1956"/>
      <c r="BA1299" s="1956"/>
    </row>
    <row r="1300" spans="1:53" x14ac:dyDescent="0.2">
      <c r="A1300" s="2089">
        <v>2017165</v>
      </c>
      <c r="C1300" s="1955" t="s">
        <v>2617</v>
      </c>
      <c r="D1300" s="1956" t="s">
        <v>26</v>
      </c>
      <c r="E1300" s="1956">
        <v>0</v>
      </c>
      <c r="F1300" s="1956">
        <v>1</v>
      </c>
      <c r="G1300" s="1956">
        <v>0</v>
      </c>
      <c r="H1300" s="1956">
        <v>1</v>
      </c>
      <c r="I1300" s="2012">
        <v>1</v>
      </c>
      <c r="J1300" s="2012">
        <v>1</v>
      </c>
      <c r="L1300" s="1996">
        <v>588.92999999999995</v>
      </c>
      <c r="N1300" s="1996">
        <f t="shared" si="284"/>
        <v>358.51</v>
      </c>
      <c r="O1300" s="1996">
        <v>274.39999999999998</v>
      </c>
      <c r="P1300" s="2076">
        <f t="shared" si="285"/>
        <v>0.76539008674792886</v>
      </c>
      <c r="Q1300" s="1996">
        <v>84.11</v>
      </c>
      <c r="R1300" s="2076">
        <f t="shared" si="286"/>
        <v>0.23460991325207109</v>
      </c>
      <c r="S1300" s="2035">
        <f t="shared" si="287"/>
        <v>3.3643999999999998</v>
      </c>
      <c r="U1300" s="1996">
        <f t="shared" si="288"/>
        <v>0</v>
      </c>
      <c r="V1300" s="1996">
        <f t="shared" si="289"/>
        <v>0</v>
      </c>
      <c r="W1300" s="1996">
        <f t="shared" si="290"/>
        <v>588.92999999999995</v>
      </c>
      <c r="X1300" s="2000">
        <v>588.92999999999995</v>
      </c>
      <c r="Y1300" s="2013">
        <v>617160</v>
      </c>
      <c r="Z1300" s="2002">
        <v>42797</v>
      </c>
      <c r="AA1300" s="2069" t="s">
        <v>104</v>
      </c>
      <c r="AB1300" s="2069"/>
      <c r="AH1300" s="2090"/>
      <c r="AK1300" s="2092"/>
      <c r="AL1300" s="2092"/>
      <c r="AZ1300" s="1956"/>
      <c r="BA1300" s="1956"/>
    </row>
    <row r="1301" spans="1:53" x14ac:dyDescent="0.2">
      <c r="A1301" s="2089">
        <v>2017167</v>
      </c>
      <c r="C1301" s="1955" t="s">
        <v>2620</v>
      </c>
      <c r="D1301" s="1956" t="s">
        <v>26</v>
      </c>
      <c r="E1301" s="1956">
        <v>10</v>
      </c>
      <c r="F1301" s="1956">
        <v>100</v>
      </c>
      <c r="G1301" s="1956">
        <v>50</v>
      </c>
      <c r="H1301" s="1956">
        <v>30</v>
      </c>
      <c r="I1301" s="2012">
        <v>1</v>
      </c>
      <c r="J1301" s="2012">
        <v>1</v>
      </c>
      <c r="L1301" s="1996">
        <v>30382.9</v>
      </c>
      <c r="N1301" s="1996">
        <f t="shared" si="284"/>
        <v>20468.2</v>
      </c>
      <c r="O1301" s="1996">
        <v>15803.34</v>
      </c>
      <c r="P1301" s="2076">
        <f t="shared" si="285"/>
        <v>0.77209231881650553</v>
      </c>
      <c r="Q1301" s="1996">
        <v>4664.8599999999997</v>
      </c>
      <c r="R1301" s="2076">
        <f t="shared" si="286"/>
        <v>0.22790768118349436</v>
      </c>
      <c r="S1301" s="2035">
        <f t="shared" si="287"/>
        <v>186.59439999999998</v>
      </c>
      <c r="U1301" s="1996">
        <f t="shared" si="288"/>
        <v>0</v>
      </c>
      <c r="V1301" s="1996">
        <f t="shared" si="289"/>
        <v>0</v>
      </c>
      <c r="W1301" s="1996">
        <f t="shared" si="290"/>
        <v>30382.9</v>
      </c>
      <c r="X1301" s="2000">
        <v>30382.9</v>
      </c>
      <c r="Y1301" s="2013">
        <v>617235</v>
      </c>
      <c r="Z1301" s="2002">
        <v>42828</v>
      </c>
      <c r="AA1301" s="2069" t="s">
        <v>104</v>
      </c>
      <c r="AB1301" s="2069"/>
      <c r="AH1301" s="2090"/>
      <c r="AK1301" s="2092"/>
      <c r="AL1301" s="2092"/>
      <c r="AZ1301" s="1956"/>
      <c r="BA1301" s="1956"/>
    </row>
    <row r="1302" spans="1:53" x14ac:dyDescent="0.2">
      <c r="A1302" s="2089">
        <v>2017168</v>
      </c>
      <c r="C1302" s="1955" t="s">
        <v>2631</v>
      </c>
      <c r="D1302" s="1956" t="s">
        <v>26</v>
      </c>
      <c r="E1302" s="1956">
        <v>0</v>
      </c>
      <c r="F1302" s="1956">
        <v>0</v>
      </c>
      <c r="G1302" s="1956">
        <v>0</v>
      </c>
      <c r="H1302" s="1956">
        <v>0</v>
      </c>
      <c r="I1302" s="2012">
        <v>1</v>
      </c>
      <c r="J1302" s="2012">
        <v>1</v>
      </c>
      <c r="L1302" s="1996">
        <v>135</v>
      </c>
      <c r="N1302" s="1996">
        <f t="shared" si="284"/>
        <v>55</v>
      </c>
      <c r="O1302" s="1996">
        <v>55</v>
      </c>
      <c r="P1302" s="2076">
        <f t="shared" si="285"/>
        <v>1</v>
      </c>
      <c r="Q1302" s="1996">
        <v>0</v>
      </c>
      <c r="R1302" s="2076">
        <f t="shared" si="286"/>
        <v>0</v>
      </c>
      <c r="S1302" s="2035">
        <f t="shared" si="287"/>
        <v>0</v>
      </c>
      <c r="U1302" s="1996">
        <f t="shared" si="288"/>
        <v>0</v>
      </c>
      <c r="V1302" s="1996">
        <f t="shared" si="289"/>
        <v>0</v>
      </c>
      <c r="W1302" s="1996">
        <f t="shared" si="290"/>
        <v>135</v>
      </c>
      <c r="X1302" s="2000">
        <v>135</v>
      </c>
      <c r="Y1302" s="2013">
        <v>617237</v>
      </c>
      <c r="Z1302" s="2002">
        <v>42828</v>
      </c>
      <c r="AA1302" s="2069" t="s">
        <v>104</v>
      </c>
      <c r="AB1302" s="2069"/>
      <c r="AH1302" s="2090"/>
      <c r="AK1302" s="2092"/>
      <c r="AL1302" s="2092"/>
      <c r="AZ1302" s="1956"/>
      <c r="BA1302" s="1956"/>
    </row>
    <row r="1303" spans="1:53" x14ac:dyDescent="0.2">
      <c r="A1303" s="2089">
        <v>2017169</v>
      </c>
      <c r="C1303" s="1955">
        <v>633317</v>
      </c>
      <c r="D1303" s="1956" t="s">
        <v>26</v>
      </c>
      <c r="E1303" s="1956">
        <v>1</v>
      </c>
      <c r="F1303" s="1956">
        <v>15</v>
      </c>
      <c r="G1303" s="1956">
        <v>7</v>
      </c>
      <c r="H1303" s="1956">
        <v>2</v>
      </c>
      <c r="I1303" s="2012">
        <v>1</v>
      </c>
      <c r="J1303" s="2012">
        <v>1</v>
      </c>
      <c r="L1303" s="1996">
        <v>3742.24</v>
      </c>
      <c r="N1303" s="1996">
        <f t="shared" si="284"/>
        <v>2527.66</v>
      </c>
      <c r="O1303" s="1996">
        <v>1941.04</v>
      </c>
      <c r="P1303" s="2076">
        <f t="shared" si="285"/>
        <v>0.7679197360404485</v>
      </c>
      <c r="Q1303" s="1996">
        <v>586.62</v>
      </c>
      <c r="R1303" s="2076">
        <f t="shared" si="286"/>
        <v>0.23208026395955153</v>
      </c>
      <c r="S1303" s="2035">
        <f t="shared" si="287"/>
        <v>23.4648</v>
      </c>
      <c r="U1303" s="1996">
        <f t="shared" si="288"/>
        <v>0</v>
      </c>
      <c r="V1303" s="1996">
        <f t="shared" si="289"/>
        <v>0</v>
      </c>
      <c r="W1303" s="1996">
        <f t="shared" si="290"/>
        <v>3742.24</v>
      </c>
      <c r="X1303" s="2000">
        <v>3742.24</v>
      </c>
      <c r="Y1303" s="2013">
        <v>617150</v>
      </c>
      <c r="Z1303" s="2002">
        <v>42797</v>
      </c>
      <c r="AA1303" s="2069" t="s">
        <v>104</v>
      </c>
      <c r="AB1303" s="2069"/>
      <c r="AH1303" s="2090"/>
      <c r="AK1303" s="2092"/>
      <c r="AL1303" s="2092"/>
      <c r="AZ1303" s="1956"/>
      <c r="BA1303" s="1956"/>
    </row>
    <row r="1304" spans="1:53" x14ac:dyDescent="0.2">
      <c r="A1304" s="2089">
        <v>2017170</v>
      </c>
      <c r="C1304" s="1955" t="s">
        <v>2624</v>
      </c>
      <c r="D1304" s="1956" t="s">
        <v>26</v>
      </c>
      <c r="E1304" s="1956">
        <v>1</v>
      </c>
      <c r="F1304" s="1956">
        <v>2</v>
      </c>
      <c r="G1304" s="1956">
        <v>1</v>
      </c>
      <c r="H1304" s="1956">
        <v>1</v>
      </c>
      <c r="I1304" s="2012">
        <v>1</v>
      </c>
      <c r="J1304" s="2012">
        <v>1</v>
      </c>
      <c r="L1304" s="1996">
        <v>634.52</v>
      </c>
      <c r="N1304" s="1996">
        <f t="shared" si="284"/>
        <v>564.35</v>
      </c>
      <c r="O1304" s="1996">
        <v>425.79</v>
      </c>
      <c r="P1304" s="2076">
        <f t="shared" si="285"/>
        <v>0.75447860370337561</v>
      </c>
      <c r="Q1304" s="1996">
        <v>138.56</v>
      </c>
      <c r="R1304" s="2076">
        <f t="shared" si="286"/>
        <v>0.24552139629662442</v>
      </c>
      <c r="S1304" s="2035">
        <f t="shared" si="287"/>
        <v>5.5423999999999998</v>
      </c>
      <c r="U1304" s="1996">
        <f t="shared" si="288"/>
        <v>0</v>
      </c>
      <c r="V1304" s="1996">
        <f t="shared" si="289"/>
        <v>0</v>
      </c>
      <c r="W1304" s="1996">
        <f t="shared" si="290"/>
        <v>634.52</v>
      </c>
      <c r="X1304" s="2000">
        <v>634.52</v>
      </c>
      <c r="Y1304" s="2013">
        <v>617151</v>
      </c>
      <c r="Z1304" s="2002">
        <v>42797</v>
      </c>
      <c r="AA1304" s="2069" t="s">
        <v>104</v>
      </c>
      <c r="AB1304" s="2069"/>
      <c r="AH1304" s="2090"/>
      <c r="AK1304" s="2092"/>
      <c r="AL1304" s="2092"/>
      <c r="AZ1304" s="1956"/>
      <c r="BA1304" s="1956"/>
    </row>
    <row r="1305" spans="1:53" x14ac:dyDescent="0.2">
      <c r="A1305" s="2089">
        <v>2017171</v>
      </c>
      <c r="C1305" s="1955" t="s">
        <v>2625</v>
      </c>
      <c r="D1305" s="1956" t="s">
        <v>26</v>
      </c>
      <c r="E1305" s="1956">
        <v>0</v>
      </c>
      <c r="F1305" s="1956">
        <v>0</v>
      </c>
      <c r="G1305" s="1956">
        <v>0</v>
      </c>
      <c r="H1305" s="1956">
        <v>0</v>
      </c>
      <c r="I1305" s="2012">
        <v>1</v>
      </c>
      <c r="J1305" s="2012">
        <v>1</v>
      </c>
      <c r="L1305" s="1996">
        <v>132</v>
      </c>
      <c r="N1305" s="1996">
        <f t="shared" si="284"/>
        <v>117</v>
      </c>
      <c r="O1305" s="1996">
        <v>117</v>
      </c>
      <c r="P1305" s="2076">
        <f t="shared" si="285"/>
        <v>1</v>
      </c>
      <c r="Q1305" s="1996">
        <v>0</v>
      </c>
      <c r="R1305" s="2076">
        <f t="shared" si="286"/>
        <v>0</v>
      </c>
      <c r="S1305" s="2035">
        <f t="shared" si="287"/>
        <v>0</v>
      </c>
      <c r="U1305" s="1996">
        <f t="shared" si="288"/>
        <v>0</v>
      </c>
      <c r="V1305" s="1996">
        <f t="shared" si="289"/>
        <v>0</v>
      </c>
      <c r="W1305" s="1996">
        <f t="shared" si="290"/>
        <v>132</v>
      </c>
      <c r="X1305" s="2000">
        <v>132</v>
      </c>
      <c r="Y1305" s="2013">
        <v>617237</v>
      </c>
      <c r="Z1305" s="2002">
        <v>42828</v>
      </c>
      <c r="AA1305" s="2069" t="s">
        <v>104</v>
      </c>
      <c r="AB1305" s="2069"/>
      <c r="AH1305" s="2090"/>
      <c r="AK1305" s="2092"/>
      <c r="AL1305" s="2092"/>
      <c r="AZ1305" s="1956"/>
      <c r="BA1305" s="1956"/>
    </row>
    <row r="1306" spans="1:53" x14ac:dyDescent="0.2">
      <c r="A1306" s="2089">
        <v>2017172</v>
      </c>
      <c r="C1306" s="1955" t="s">
        <v>2626</v>
      </c>
      <c r="D1306" s="1956" t="s">
        <v>26</v>
      </c>
      <c r="E1306" s="1956">
        <v>0</v>
      </c>
      <c r="F1306" s="1956">
        <v>0</v>
      </c>
      <c r="G1306" s="1956">
        <v>1</v>
      </c>
      <c r="H1306" s="1956">
        <v>1</v>
      </c>
      <c r="I1306" s="2012">
        <v>1</v>
      </c>
      <c r="J1306" s="2012">
        <v>1</v>
      </c>
      <c r="L1306" s="1996">
        <v>536</v>
      </c>
      <c r="N1306" s="1996">
        <f t="shared" si="284"/>
        <v>320</v>
      </c>
      <c r="O1306" s="1996">
        <v>235</v>
      </c>
      <c r="P1306" s="2076">
        <f t="shared" si="285"/>
        <v>0.734375</v>
      </c>
      <c r="Q1306" s="1996">
        <v>85</v>
      </c>
      <c r="R1306" s="2076">
        <f t="shared" si="286"/>
        <v>0.265625</v>
      </c>
      <c r="S1306" s="2035">
        <f t="shared" si="287"/>
        <v>3.4</v>
      </c>
      <c r="U1306" s="1996">
        <f t="shared" si="288"/>
        <v>0</v>
      </c>
      <c r="V1306" s="1996">
        <f t="shared" si="289"/>
        <v>0</v>
      </c>
      <c r="W1306" s="1996">
        <f t="shared" si="290"/>
        <v>536</v>
      </c>
      <c r="X1306" s="2000">
        <v>536</v>
      </c>
      <c r="Y1306" s="2013">
        <v>617408</v>
      </c>
      <c r="Z1306" s="2002">
        <v>42907</v>
      </c>
      <c r="AA1306" s="2069" t="s">
        <v>104</v>
      </c>
      <c r="AB1306" s="2069"/>
      <c r="AH1306" s="2090"/>
      <c r="AK1306" s="2092"/>
      <c r="AL1306" s="2092"/>
      <c r="AZ1306" s="1956"/>
      <c r="BA1306" s="1956"/>
    </row>
    <row r="1307" spans="1:53" x14ac:dyDescent="0.2">
      <c r="A1307" s="2089">
        <v>2017173</v>
      </c>
      <c r="C1307" s="1955" t="s">
        <v>3072</v>
      </c>
      <c r="D1307" s="1956" t="s">
        <v>308</v>
      </c>
      <c r="E1307" s="1956">
        <v>0</v>
      </c>
      <c r="F1307" s="1956">
        <v>0</v>
      </c>
      <c r="G1307" s="1956">
        <v>0</v>
      </c>
      <c r="H1307" s="1956">
        <v>0</v>
      </c>
      <c r="I1307" s="2012">
        <v>1</v>
      </c>
      <c r="J1307" s="2012">
        <v>1</v>
      </c>
      <c r="L1307" s="1996">
        <v>25</v>
      </c>
      <c r="N1307" s="1996">
        <f t="shared" si="284"/>
        <v>11.92</v>
      </c>
      <c r="O1307" s="1996">
        <v>11.92</v>
      </c>
      <c r="P1307" s="2076">
        <f t="shared" si="285"/>
        <v>1</v>
      </c>
      <c r="Q1307" s="1996">
        <v>0</v>
      </c>
      <c r="R1307" s="2076">
        <f t="shared" si="286"/>
        <v>0</v>
      </c>
      <c r="S1307" s="2035">
        <f t="shared" si="287"/>
        <v>0</v>
      </c>
      <c r="U1307" s="1996">
        <f t="shared" si="288"/>
        <v>0</v>
      </c>
      <c r="V1307" s="1996">
        <f t="shared" si="289"/>
        <v>0</v>
      </c>
      <c r="W1307" s="1996">
        <f t="shared" si="290"/>
        <v>25</v>
      </c>
      <c r="X1307" s="2000">
        <v>25</v>
      </c>
      <c r="Y1307" s="2013">
        <v>617489</v>
      </c>
      <c r="Z1307" s="2002">
        <v>42930</v>
      </c>
      <c r="AA1307" s="2069" t="s">
        <v>104</v>
      </c>
      <c r="AB1307" s="2069"/>
      <c r="AH1307" s="2090"/>
      <c r="AK1307" s="2092"/>
      <c r="AL1307" s="2092"/>
      <c r="AZ1307" s="1956"/>
      <c r="BA1307" s="1956"/>
    </row>
    <row r="1308" spans="1:53" x14ac:dyDescent="0.2">
      <c r="A1308" s="2089">
        <v>2017174</v>
      </c>
      <c r="C1308" s="1955">
        <v>646417</v>
      </c>
      <c r="D1308" s="1956" t="s">
        <v>26</v>
      </c>
      <c r="E1308" s="1956">
        <v>1</v>
      </c>
      <c r="F1308" s="1956">
        <v>12</v>
      </c>
      <c r="G1308" s="1956">
        <v>7</v>
      </c>
      <c r="H1308" s="1956">
        <v>4</v>
      </c>
      <c r="I1308" s="2012">
        <v>1</v>
      </c>
      <c r="J1308" s="2012">
        <v>1</v>
      </c>
      <c r="L1308" s="1996">
        <v>3750.25</v>
      </c>
      <c r="N1308" s="1996">
        <f t="shared" si="284"/>
        <v>2526.5500000000002</v>
      </c>
      <c r="O1308" s="1996">
        <v>1916.49</v>
      </c>
      <c r="P1308" s="2076">
        <f t="shared" si="285"/>
        <v>0.75854030199283606</v>
      </c>
      <c r="Q1308" s="1996">
        <v>610.05999999999995</v>
      </c>
      <c r="R1308" s="2076">
        <f t="shared" si="286"/>
        <v>0.24145969800716388</v>
      </c>
      <c r="S1308" s="2035">
        <f t="shared" si="287"/>
        <v>24.402399999999997</v>
      </c>
      <c r="U1308" s="1996">
        <f t="shared" si="288"/>
        <v>0</v>
      </c>
      <c r="V1308" s="1996">
        <f t="shared" si="289"/>
        <v>0</v>
      </c>
      <c r="W1308" s="1996">
        <f t="shared" si="290"/>
        <v>3750.25</v>
      </c>
      <c r="X1308" s="2000">
        <v>3750.25</v>
      </c>
      <c r="Y1308" s="2013">
        <v>617152</v>
      </c>
      <c r="Z1308" s="2002">
        <v>42797</v>
      </c>
      <c r="AA1308" s="2069" t="s">
        <v>104</v>
      </c>
      <c r="AB1308" s="2069"/>
      <c r="AH1308" s="2090"/>
      <c r="AK1308" s="2092"/>
      <c r="AL1308" s="2092"/>
      <c r="AZ1308" s="1956"/>
      <c r="BA1308" s="1956"/>
    </row>
    <row r="1309" spans="1:53" x14ac:dyDescent="0.2">
      <c r="A1309" s="2089">
        <v>2017175</v>
      </c>
      <c r="C1309" s="1955" t="s">
        <v>2637</v>
      </c>
      <c r="D1309" s="1956" t="s">
        <v>491</v>
      </c>
      <c r="E1309" s="1956">
        <v>1</v>
      </c>
      <c r="F1309" s="1956">
        <v>10</v>
      </c>
      <c r="G1309" s="1956">
        <v>0</v>
      </c>
      <c r="H1309" s="1956">
        <v>10</v>
      </c>
      <c r="I1309" s="2012">
        <v>1</v>
      </c>
      <c r="J1309" s="2012">
        <v>1</v>
      </c>
      <c r="L1309" s="1996">
        <v>5315.2</v>
      </c>
      <c r="N1309" s="1996">
        <f t="shared" si="284"/>
        <v>3575.3999999999996</v>
      </c>
      <c r="O1309" s="1996">
        <v>2694.43</v>
      </c>
      <c r="P1309" s="2076">
        <f t="shared" si="285"/>
        <v>0.7536023941377189</v>
      </c>
      <c r="Q1309" s="1996">
        <v>880.97</v>
      </c>
      <c r="R1309" s="2076">
        <f t="shared" si="286"/>
        <v>0.24639760586228118</v>
      </c>
      <c r="S1309" s="2035">
        <f t="shared" si="287"/>
        <v>35.238799999999998</v>
      </c>
      <c r="U1309" s="1996">
        <f t="shared" si="288"/>
        <v>0</v>
      </c>
      <c r="V1309" s="1996">
        <f t="shared" si="289"/>
        <v>0</v>
      </c>
      <c r="W1309" s="1996">
        <f t="shared" si="290"/>
        <v>5315.2</v>
      </c>
      <c r="X1309" s="2000">
        <v>5315.2</v>
      </c>
      <c r="Y1309" s="2013">
        <v>617224</v>
      </c>
      <c r="Z1309" s="2002">
        <v>42823</v>
      </c>
      <c r="AA1309" s="2069" t="s">
        <v>104</v>
      </c>
      <c r="AB1309" s="2069"/>
      <c r="AH1309" s="2090"/>
      <c r="AK1309" s="2092"/>
      <c r="AL1309" s="2092"/>
      <c r="AZ1309" s="1956"/>
      <c r="BA1309" s="1956"/>
    </row>
    <row r="1310" spans="1:53" x14ac:dyDescent="0.2">
      <c r="A1310" s="2089">
        <v>2017176</v>
      </c>
      <c r="C1310" s="1955" t="s">
        <v>2641</v>
      </c>
      <c r="D1310" s="1956" t="s">
        <v>26</v>
      </c>
      <c r="E1310" s="1956">
        <v>5</v>
      </c>
      <c r="F1310" s="1956">
        <v>40</v>
      </c>
      <c r="G1310" s="1956">
        <v>25</v>
      </c>
      <c r="H1310" s="1956">
        <v>15</v>
      </c>
      <c r="I1310" s="2012">
        <v>1</v>
      </c>
      <c r="J1310" s="2012">
        <v>1</v>
      </c>
      <c r="L1310" s="1996">
        <v>11767.9</v>
      </c>
      <c r="N1310" s="1996">
        <f t="shared" si="284"/>
        <v>7943.25</v>
      </c>
      <c r="O1310" s="1996">
        <v>5814.82</v>
      </c>
      <c r="P1310" s="2076">
        <f t="shared" si="285"/>
        <v>0.73204544739244004</v>
      </c>
      <c r="Q1310" s="1996">
        <v>2128.4299999999998</v>
      </c>
      <c r="R1310" s="2076">
        <f t="shared" si="286"/>
        <v>0.26795455260755985</v>
      </c>
      <c r="S1310" s="2035">
        <f t="shared" si="287"/>
        <v>85.137199999999993</v>
      </c>
      <c r="U1310" s="1996">
        <f t="shared" si="288"/>
        <v>0</v>
      </c>
      <c r="V1310" s="1996">
        <f t="shared" si="289"/>
        <v>0</v>
      </c>
      <c r="W1310" s="1996">
        <f t="shared" si="290"/>
        <v>11767.9</v>
      </c>
      <c r="X1310" s="2000">
        <v>11767.9</v>
      </c>
      <c r="Y1310" s="2013">
        <v>617153</v>
      </c>
      <c r="Z1310" s="2002">
        <v>42797</v>
      </c>
      <c r="AA1310" s="2069" t="s">
        <v>104</v>
      </c>
      <c r="AB1310" s="2069"/>
      <c r="AH1310" s="2090"/>
      <c r="AK1310" s="2092"/>
      <c r="AL1310" s="2092"/>
      <c r="AZ1310" s="1956"/>
      <c r="BA1310" s="1956"/>
    </row>
    <row r="1311" spans="1:53" x14ac:dyDescent="0.2">
      <c r="A1311" s="2089">
        <v>2017177</v>
      </c>
      <c r="C1311" s="1955" t="s">
        <v>2644</v>
      </c>
      <c r="D1311" s="1956" t="s">
        <v>26</v>
      </c>
      <c r="E1311" s="1956">
        <v>0</v>
      </c>
      <c r="F1311" s="1956">
        <v>0</v>
      </c>
      <c r="G1311" s="1956">
        <v>0</v>
      </c>
      <c r="H1311" s="1956">
        <v>0</v>
      </c>
      <c r="I1311" s="2012">
        <v>1</v>
      </c>
      <c r="J1311" s="2012">
        <v>1</v>
      </c>
      <c r="L1311" s="1996">
        <v>0</v>
      </c>
      <c r="N1311" s="1996">
        <f t="shared" si="284"/>
        <v>55</v>
      </c>
      <c r="O1311" s="1996">
        <v>55</v>
      </c>
      <c r="P1311" s="2076">
        <f t="shared" si="285"/>
        <v>1</v>
      </c>
      <c r="Q1311" s="1996">
        <v>0</v>
      </c>
      <c r="R1311" s="2076">
        <f t="shared" si="286"/>
        <v>0</v>
      </c>
      <c r="S1311" s="2035">
        <f t="shared" si="287"/>
        <v>0</v>
      </c>
      <c r="U1311" s="1996">
        <f t="shared" si="288"/>
        <v>0</v>
      </c>
      <c r="V1311" s="1996">
        <f t="shared" si="289"/>
        <v>0</v>
      </c>
      <c r="W1311" s="1996">
        <f t="shared" si="290"/>
        <v>0</v>
      </c>
      <c r="X1311" s="2000"/>
      <c r="Y1311" s="2013"/>
      <c r="Z1311" s="2002"/>
      <c r="AA1311" s="2069"/>
      <c r="AB1311" s="2069"/>
      <c r="AH1311" s="2090"/>
      <c r="AK1311" s="2092"/>
      <c r="AL1311" s="2092"/>
      <c r="AZ1311" s="1956"/>
      <c r="BA1311" s="1956"/>
    </row>
    <row r="1312" spans="1:53" x14ac:dyDescent="0.2">
      <c r="A1312" s="2089">
        <v>2017178</v>
      </c>
      <c r="C1312" s="1955" t="s">
        <v>2649</v>
      </c>
      <c r="D1312" s="1956" t="s">
        <v>26</v>
      </c>
      <c r="E1312" s="1956">
        <v>5</v>
      </c>
      <c r="F1312" s="1956">
        <v>45</v>
      </c>
      <c r="G1312" s="1956">
        <v>30</v>
      </c>
      <c r="H1312" s="1956">
        <v>10</v>
      </c>
      <c r="I1312" s="2012">
        <v>1</v>
      </c>
      <c r="J1312" s="2012">
        <v>1</v>
      </c>
      <c r="L1312" s="1996">
        <v>10141.700000000001</v>
      </c>
      <c r="N1312" s="1996">
        <f t="shared" si="284"/>
        <v>6839.15</v>
      </c>
      <c r="O1312" s="1996">
        <v>4939.3999999999996</v>
      </c>
      <c r="P1312" s="2076">
        <f t="shared" si="285"/>
        <v>0.72222425301389792</v>
      </c>
      <c r="Q1312" s="1996">
        <v>1899.75</v>
      </c>
      <c r="R1312" s="2076">
        <f t="shared" si="286"/>
        <v>0.27777574698610208</v>
      </c>
      <c r="S1312" s="2035">
        <f t="shared" si="287"/>
        <v>75.989999999999995</v>
      </c>
      <c r="U1312" s="1996">
        <f t="shared" si="288"/>
        <v>0</v>
      </c>
      <c r="V1312" s="1996">
        <f t="shared" si="289"/>
        <v>0</v>
      </c>
      <c r="W1312" s="1996">
        <f t="shared" si="290"/>
        <v>10141.700000000001</v>
      </c>
      <c r="X1312" s="2000">
        <v>10141.700000000001</v>
      </c>
      <c r="Y1312" s="2013">
        <v>617154</v>
      </c>
      <c r="Z1312" s="2002">
        <v>42797</v>
      </c>
      <c r="AA1312" s="2069" t="s">
        <v>104</v>
      </c>
      <c r="AB1312" s="2069"/>
      <c r="AH1312" s="2090"/>
      <c r="AK1312" s="2092"/>
      <c r="AL1312" s="2092"/>
      <c r="AZ1312" s="1956"/>
      <c r="BA1312" s="1956"/>
    </row>
    <row r="1313" spans="1:53" x14ac:dyDescent="0.2">
      <c r="A1313" s="2089">
        <v>2017179</v>
      </c>
      <c r="C1313" s="1955" t="s">
        <v>2651</v>
      </c>
      <c r="D1313" s="1956" t="s">
        <v>318</v>
      </c>
      <c r="E1313" s="1956">
        <v>1</v>
      </c>
      <c r="F1313" s="1956">
        <v>10</v>
      </c>
      <c r="G1313" s="1956">
        <v>6</v>
      </c>
      <c r="H1313" s="1956">
        <v>3</v>
      </c>
      <c r="I1313" s="2012">
        <v>1</v>
      </c>
      <c r="J1313" s="2012">
        <v>1</v>
      </c>
      <c r="L1313" s="1996">
        <v>3505.38</v>
      </c>
      <c r="N1313" s="1996">
        <f t="shared" si="284"/>
        <v>2318.6800000000003</v>
      </c>
      <c r="O1313" s="1996">
        <v>1725.95</v>
      </c>
      <c r="P1313" s="2076">
        <f t="shared" si="285"/>
        <v>0.7443674849483326</v>
      </c>
      <c r="Q1313" s="1996">
        <v>592.73</v>
      </c>
      <c r="R1313" s="2076">
        <f t="shared" si="286"/>
        <v>0.25563251505166729</v>
      </c>
      <c r="S1313" s="2035">
        <f t="shared" si="287"/>
        <v>23.709199999999999</v>
      </c>
      <c r="U1313" s="1996">
        <f t="shared" si="288"/>
        <v>0</v>
      </c>
      <c r="V1313" s="1996">
        <f t="shared" si="289"/>
        <v>0</v>
      </c>
      <c r="W1313" s="1996">
        <f t="shared" si="290"/>
        <v>3505.38</v>
      </c>
      <c r="X1313" s="2000">
        <v>3505.38</v>
      </c>
      <c r="Y1313" s="2013">
        <v>617259</v>
      </c>
      <c r="Z1313" s="2002">
        <v>42845</v>
      </c>
      <c r="AA1313" s="2069" t="s">
        <v>104</v>
      </c>
      <c r="AB1313" s="2069"/>
      <c r="AH1313" s="2090"/>
      <c r="AK1313" s="2092"/>
      <c r="AL1313" s="2092"/>
      <c r="AZ1313" s="1956"/>
      <c r="BA1313" s="1956"/>
    </row>
    <row r="1314" spans="1:53" x14ac:dyDescent="0.2">
      <c r="A1314" s="2089">
        <v>2017180</v>
      </c>
      <c r="C1314" s="1955" t="s">
        <v>2650</v>
      </c>
      <c r="D1314" s="1956" t="s">
        <v>26</v>
      </c>
      <c r="E1314" s="1956">
        <v>1</v>
      </c>
      <c r="F1314" s="1956">
        <v>7</v>
      </c>
      <c r="G1314" s="1956">
        <v>14</v>
      </c>
      <c r="H1314" s="1956">
        <v>0</v>
      </c>
      <c r="I1314" s="2012">
        <v>1</v>
      </c>
      <c r="J1314" s="2012">
        <v>1</v>
      </c>
      <c r="L1314" s="1996">
        <v>3649.57</v>
      </c>
      <c r="N1314" s="1996">
        <f t="shared" si="284"/>
        <v>2059.13</v>
      </c>
      <c r="O1314" s="1996">
        <v>1486.1</v>
      </c>
      <c r="P1314" s="2076">
        <f t="shared" si="285"/>
        <v>0.72171256792917393</v>
      </c>
      <c r="Q1314" s="1996">
        <v>573.03</v>
      </c>
      <c r="R1314" s="2076">
        <f t="shared" si="286"/>
        <v>0.27828743207082601</v>
      </c>
      <c r="S1314" s="2035">
        <f t="shared" si="287"/>
        <v>22.921199999999999</v>
      </c>
      <c r="U1314" s="1996">
        <f t="shared" si="288"/>
        <v>0</v>
      </c>
      <c r="V1314" s="1996">
        <f t="shared" si="289"/>
        <v>0</v>
      </c>
      <c r="W1314" s="1996">
        <f t="shared" si="290"/>
        <v>3649.57</v>
      </c>
      <c r="X1314" s="2000">
        <v>3649.57</v>
      </c>
      <c r="Y1314" s="2013">
        <v>617155</v>
      </c>
      <c r="Z1314" s="2002">
        <v>42797</v>
      </c>
      <c r="AA1314" s="2069" t="s">
        <v>104</v>
      </c>
      <c r="AB1314" s="2069"/>
      <c r="AH1314" s="2090"/>
      <c r="AK1314" s="2092"/>
      <c r="AL1314" s="2092"/>
      <c r="AZ1314" s="1956"/>
      <c r="BA1314" s="1956"/>
    </row>
    <row r="1315" spans="1:53" x14ac:dyDescent="0.2">
      <c r="A1315" s="2089">
        <v>2017181</v>
      </c>
      <c r="C1315" s="1955" t="s">
        <v>2653</v>
      </c>
      <c r="D1315" s="1956" t="s">
        <v>26</v>
      </c>
      <c r="E1315" s="1956">
        <v>0</v>
      </c>
      <c r="F1315" s="1956">
        <v>0</v>
      </c>
      <c r="G1315" s="1956">
        <v>0</v>
      </c>
      <c r="H1315" s="1956">
        <v>0</v>
      </c>
      <c r="I1315" s="2012">
        <v>1</v>
      </c>
      <c r="J1315" s="2012">
        <v>1</v>
      </c>
      <c r="L1315" s="1996">
        <v>73.5</v>
      </c>
      <c r="N1315" s="1996">
        <f t="shared" si="284"/>
        <v>48.5</v>
      </c>
      <c r="O1315" s="1996">
        <v>48.5</v>
      </c>
      <c r="P1315" s="2076">
        <f t="shared" si="285"/>
        <v>1</v>
      </c>
      <c r="Q1315" s="1996">
        <v>0</v>
      </c>
      <c r="R1315" s="2076">
        <f t="shared" si="286"/>
        <v>0</v>
      </c>
      <c r="S1315" s="2035">
        <f t="shared" si="287"/>
        <v>0</v>
      </c>
      <c r="U1315" s="1996">
        <f t="shared" si="288"/>
        <v>0</v>
      </c>
      <c r="V1315" s="1996">
        <f t="shared" si="289"/>
        <v>0</v>
      </c>
      <c r="W1315" s="1996">
        <f t="shared" si="290"/>
        <v>73.5</v>
      </c>
      <c r="X1315" s="2000">
        <v>73.5</v>
      </c>
      <c r="Y1315" s="2013">
        <v>617237</v>
      </c>
      <c r="Z1315" s="2002">
        <v>42828</v>
      </c>
      <c r="AA1315" s="2069" t="s">
        <v>104</v>
      </c>
      <c r="AB1315" s="2069"/>
      <c r="AH1315" s="2090"/>
      <c r="AK1315" s="2092"/>
      <c r="AL1315" s="2092"/>
      <c r="AZ1315" s="1956"/>
      <c r="BA1315" s="1956"/>
    </row>
    <row r="1316" spans="1:53" x14ac:dyDescent="0.2">
      <c r="A1316" s="2089">
        <v>2017182</v>
      </c>
      <c r="C1316" s="1955">
        <v>639817</v>
      </c>
      <c r="D1316" s="1956" t="s">
        <v>26</v>
      </c>
      <c r="E1316" s="1956">
        <v>1</v>
      </c>
      <c r="F1316" s="1956">
        <v>8</v>
      </c>
      <c r="G1316" s="1956">
        <v>5</v>
      </c>
      <c r="H1316" s="1956">
        <v>3</v>
      </c>
      <c r="I1316" s="2012">
        <v>1</v>
      </c>
      <c r="J1316" s="2012">
        <v>1</v>
      </c>
      <c r="L1316" s="1996">
        <v>2614.66</v>
      </c>
      <c r="N1316" s="1996">
        <f t="shared" si="284"/>
        <v>1763.6</v>
      </c>
      <c r="O1316" s="1996">
        <v>1335.87</v>
      </c>
      <c r="P1316" s="2076">
        <f t="shared" si="285"/>
        <v>0.75746767974597418</v>
      </c>
      <c r="Q1316" s="1996">
        <v>427.73</v>
      </c>
      <c r="R1316" s="2076">
        <f t="shared" si="286"/>
        <v>0.24253232025402588</v>
      </c>
      <c r="S1316" s="2035">
        <f t="shared" si="287"/>
        <v>17.109200000000001</v>
      </c>
      <c r="U1316" s="1996">
        <f t="shared" si="288"/>
        <v>0</v>
      </c>
      <c r="V1316" s="1996">
        <f t="shared" si="289"/>
        <v>0</v>
      </c>
      <c r="W1316" s="1996">
        <f t="shared" si="290"/>
        <v>2614.66</v>
      </c>
      <c r="X1316" s="2000">
        <v>2614.66</v>
      </c>
      <c r="Y1316" s="2013">
        <v>617156</v>
      </c>
      <c r="Z1316" s="2002">
        <v>42797</v>
      </c>
      <c r="AA1316" s="2069" t="s">
        <v>104</v>
      </c>
      <c r="AB1316" s="2069"/>
      <c r="AH1316" s="2090"/>
      <c r="AK1316" s="2092"/>
      <c r="AL1316" s="2092"/>
      <c r="AZ1316" s="1956"/>
      <c r="BA1316" s="1956"/>
    </row>
    <row r="1317" spans="1:53" x14ac:dyDescent="0.2">
      <c r="A1317" s="2089">
        <v>2017183</v>
      </c>
      <c r="C1317" s="1955" t="s">
        <v>2654</v>
      </c>
      <c r="D1317" s="1956" t="s">
        <v>26</v>
      </c>
      <c r="E1317" s="1956">
        <v>0</v>
      </c>
      <c r="F1317" s="1956">
        <v>0</v>
      </c>
      <c r="G1317" s="1956">
        <v>0</v>
      </c>
      <c r="H1317" s="1956">
        <v>0</v>
      </c>
      <c r="I1317" s="2012">
        <v>1</v>
      </c>
      <c r="J1317" s="2012">
        <v>1</v>
      </c>
      <c r="L1317" s="1996">
        <v>77</v>
      </c>
      <c r="N1317" s="1996">
        <f t="shared" si="284"/>
        <v>31</v>
      </c>
      <c r="O1317" s="1996">
        <v>31</v>
      </c>
      <c r="P1317" s="2076">
        <f t="shared" si="285"/>
        <v>1</v>
      </c>
      <c r="Q1317" s="1996">
        <v>0</v>
      </c>
      <c r="R1317" s="2076">
        <f t="shared" si="286"/>
        <v>0</v>
      </c>
      <c r="S1317" s="2035">
        <f t="shared" si="287"/>
        <v>0</v>
      </c>
      <c r="U1317" s="1996">
        <f t="shared" si="288"/>
        <v>0</v>
      </c>
      <c r="V1317" s="1996">
        <f t="shared" si="289"/>
        <v>0</v>
      </c>
      <c r="W1317" s="1996">
        <f t="shared" si="290"/>
        <v>77</v>
      </c>
      <c r="X1317" s="2000">
        <v>77</v>
      </c>
      <c r="Y1317" s="2013">
        <v>617237</v>
      </c>
      <c r="Z1317" s="2002">
        <v>42828</v>
      </c>
      <c r="AA1317" s="2069" t="s">
        <v>104</v>
      </c>
      <c r="AB1317" s="2069"/>
      <c r="AH1317" s="2090"/>
      <c r="AK1317" s="2092"/>
      <c r="AL1317" s="2092"/>
      <c r="AZ1317" s="1956"/>
      <c r="BA1317" s="1956"/>
    </row>
    <row r="1318" spans="1:53" x14ac:dyDescent="0.2">
      <c r="A1318" s="2089">
        <v>2017184</v>
      </c>
      <c r="C1318" s="1955" t="s">
        <v>2655</v>
      </c>
      <c r="D1318" s="1956" t="s">
        <v>26</v>
      </c>
      <c r="E1318" s="1956">
        <v>1</v>
      </c>
      <c r="F1318" s="1956">
        <v>10</v>
      </c>
      <c r="G1318" s="1956">
        <v>5</v>
      </c>
      <c r="H1318" s="1956">
        <v>3</v>
      </c>
      <c r="I1318" s="2012">
        <v>1</v>
      </c>
      <c r="J1318" s="2012">
        <v>1</v>
      </c>
      <c r="L1318" s="1996">
        <v>4369.6000000000004</v>
      </c>
      <c r="N1318" s="1996">
        <f t="shared" si="284"/>
        <v>3029.5</v>
      </c>
      <c r="O1318" s="1996">
        <v>2561.61</v>
      </c>
      <c r="P1318" s="2076">
        <f t="shared" si="285"/>
        <v>0.84555537217362609</v>
      </c>
      <c r="Q1318" s="1996">
        <v>467.89</v>
      </c>
      <c r="R1318" s="2076">
        <f t="shared" si="286"/>
        <v>0.154444627826374</v>
      </c>
      <c r="S1318" s="2035">
        <f t="shared" si="287"/>
        <v>18.715599999999998</v>
      </c>
      <c r="U1318" s="1996">
        <f t="shared" si="288"/>
        <v>0</v>
      </c>
      <c r="V1318" s="1996">
        <f t="shared" si="289"/>
        <v>0</v>
      </c>
      <c r="W1318" s="1996">
        <f t="shared" si="290"/>
        <v>4369.6000000000004</v>
      </c>
      <c r="X1318" s="2000">
        <v>4369.6000000000004</v>
      </c>
      <c r="Y1318" s="2013">
        <v>617157</v>
      </c>
      <c r="Z1318" s="2002">
        <v>42797</v>
      </c>
      <c r="AA1318" s="2069" t="s">
        <v>104</v>
      </c>
      <c r="AB1318" s="2069"/>
      <c r="AH1318" s="2090"/>
      <c r="AK1318" s="2092"/>
      <c r="AL1318" s="2092"/>
      <c r="AZ1318" s="1956"/>
      <c r="BA1318" s="1956"/>
    </row>
    <row r="1319" spans="1:53" x14ac:dyDescent="0.2">
      <c r="A1319" s="2089">
        <v>2017185</v>
      </c>
      <c r="C1319" s="1955">
        <v>615217</v>
      </c>
      <c r="D1319" s="1956" t="s">
        <v>26</v>
      </c>
      <c r="E1319" s="1956">
        <v>1</v>
      </c>
      <c r="F1319" s="1956">
        <v>10</v>
      </c>
      <c r="G1319" s="1956">
        <v>7</v>
      </c>
      <c r="H1319" s="1956">
        <v>4</v>
      </c>
      <c r="I1319" s="2012">
        <v>1</v>
      </c>
      <c r="J1319" s="2012">
        <v>1</v>
      </c>
      <c r="L1319" s="1996">
        <v>3256.07</v>
      </c>
      <c r="N1319" s="1996">
        <f t="shared" ref="N1319:N1348" si="291">O1319+Q1319</f>
        <v>2189.88</v>
      </c>
      <c r="O1319" s="1996">
        <v>1607.87</v>
      </c>
      <c r="P1319" s="2076">
        <f t="shared" ref="P1319:P1348" si="292">IF(N1319&lt;=0,"",O1319/N1319)</f>
        <v>0.73422744625276259</v>
      </c>
      <c r="Q1319" s="1996">
        <v>582.01</v>
      </c>
      <c r="R1319" s="2076">
        <f t="shared" ref="R1319:R1348" si="293">IF(N1319&lt;=0,"",Q1319/N1319)</f>
        <v>0.26577255374723729</v>
      </c>
      <c r="S1319" s="2035">
        <f t="shared" ref="S1319:S1348" si="294">Q1319/$S$1</f>
        <v>23.2804</v>
      </c>
      <c r="U1319" s="1996">
        <f t="shared" ref="U1319:U1348" si="295">((1-I1319)*O1319)+((1-J1319)*Q1319)</f>
        <v>0</v>
      </c>
      <c r="V1319" s="1996">
        <f t="shared" ref="V1319:V1348" si="296">L1319-W1319</f>
        <v>0</v>
      </c>
      <c r="W1319" s="1996">
        <f t="shared" ref="W1319:W1348" si="297">X1319+AC1319+AH1319+AM1319+AO1319+AR1319</f>
        <v>3256.07</v>
      </c>
      <c r="X1319" s="2000">
        <v>3256.07</v>
      </c>
      <c r="Y1319" s="2013">
        <v>617158</v>
      </c>
      <c r="Z1319" s="2002">
        <v>42797</v>
      </c>
      <c r="AA1319" s="2069" t="s">
        <v>104</v>
      </c>
      <c r="AB1319" s="2069"/>
      <c r="AH1319" s="2090"/>
      <c r="AK1319" s="2092"/>
      <c r="AL1319" s="2092"/>
      <c r="AZ1319" s="1956"/>
      <c r="BA1319" s="1956"/>
    </row>
    <row r="1320" spans="1:53" x14ac:dyDescent="0.2">
      <c r="A1320" s="2119" t="s">
        <v>2674</v>
      </c>
      <c r="C1320" s="1955">
        <v>635317</v>
      </c>
      <c r="D1320" s="1956" t="s">
        <v>26</v>
      </c>
      <c r="E1320" s="1956">
        <v>1</v>
      </c>
      <c r="F1320" s="1956">
        <v>8</v>
      </c>
      <c r="G1320" s="1956">
        <v>5</v>
      </c>
      <c r="H1320" s="1956">
        <v>2</v>
      </c>
      <c r="I1320" s="2012">
        <v>1</v>
      </c>
      <c r="J1320" s="2012">
        <v>1</v>
      </c>
      <c r="L1320" s="1996">
        <v>5983.5</v>
      </c>
      <c r="N1320" s="1996">
        <f>O1320+Q1320</f>
        <v>4034.59</v>
      </c>
      <c r="O1320" s="1996">
        <v>3321.89</v>
      </c>
      <c r="P1320" s="2076">
        <f t="shared" si="292"/>
        <v>0.82335255874822466</v>
      </c>
      <c r="Q1320" s="1996">
        <v>712.7</v>
      </c>
      <c r="R1320" s="2076">
        <f t="shared" si="293"/>
        <v>0.17664744125177528</v>
      </c>
      <c r="S1320" s="2035">
        <f t="shared" si="294"/>
        <v>28.508000000000003</v>
      </c>
      <c r="U1320" s="1996">
        <f t="shared" si="295"/>
        <v>0</v>
      </c>
      <c r="V1320" s="1996">
        <f t="shared" si="296"/>
        <v>0</v>
      </c>
      <c r="W1320" s="1996">
        <f t="shared" si="297"/>
        <v>5983.5</v>
      </c>
      <c r="X1320" s="2000">
        <v>5983.5</v>
      </c>
      <c r="Y1320" s="2013">
        <v>617188</v>
      </c>
      <c r="Z1320" s="2002">
        <v>42811</v>
      </c>
      <c r="AA1320" s="2069" t="s">
        <v>104</v>
      </c>
      <c r="AB1320" s="2069"/>
      <c r="AH1320" s="2090"/>
      <c r="AK1320" s="2092"/>
      <c r="AL1320" s="2092"/>
      <c r="AZ1320" s="1956"/>
      <c r="BA1320" s="1956"/>
    </row>
    <row r="1321" spans="1:53" x14ac:dyDescent="0.2">
      <c r="A1321" s="2119" t="s">
        <v>2675</v>
      </c>
      <c r="C1321" s="1955">
        <v>625117</v>
      </c>
      <c r="D1321" s="1956" t="s">
        <v>26</v>
      </c>
      <c r="E1321" s="1956">
        <v>1</v>
      </c>
      <c r="F1321" s="1956">
        <v>8</v>
      </c>
      <c r="G1321" s="1956">
        <v>5</v>
      </c>
      <c r="H1321" s="1956">
        <v>2</v>
      </c>
      <c r="I1321" s="2012">
        <v>1</v>
      </c>
      <c r="J1321" s="2012">
        <v>1</v>
      </c>
      <c r="L1321" s="1996">
        <v>6016.42</v>
      </c>
      <c r="N1321" s="1996">
        <f t="shared" si="291"/>
        <v>4056.79</v>
      </c>
      <c r="O1321" s="1996">
        <v>3339.51</v>
      </c>
      <c r="P1321" s="2076">
        <f t="shared" si="292"/>
        <v>0.82319025633567433</v>
      </c>
      <c r="Q1321" s="1996">
        <v>717.28</v>
      </c>
      <c r="R1321" s="2076">
        <f t="shared" si="293"/>
        <v>0.17680974366432572</v>
      </c>
      <c r="S1321" s="2035">
        <f t="shared" si="294"/>
        <v>28.691199999999998</v>
      </c>
      <c r="U1321" s="1996">
        <f t="shared" si="295"/>
        <v>0</v>
      </c>
      <c r="V1321" s="1996">
        <f t="shared" si="296"/>
        <v>0</v>
      </c>
      <c r="W1321" s="1996">
        <f t="shared" si="297"/>
        <v>6016.42</v>
      </c>
      <c r="X1321" s="2000">
        <v>6016.42</v>
      </c>
      <c r="Y1321" s="2013">
        <v>617189</v>
      </c>
      <c r="Z1321" s="2002">
        <v>42811</v>
      </c>
      <c r="AA1321" s="2069" t="s">
        <v>104</v>
      </c>
      <c r="AB1321" s="2069"/>
      <c r="AH1321" s="2090"/>
      <c r="AK1321" s="2092"/>
      <c r="AL1321" s="2092"/>
      <c r="AZ1321" s="1956"/>
      <c r="BA1321" s="1956"/>
    </row>
    <row r="1322" spans="1:53" x14ac:dyDescent="0.2">
      <c r="A1322" s="2119">
        <v>2017188</v>
      </c>
      <c r="C1322" s="1955">
        <v>633717</v>
      </c>
      <c r="D1322" s="1956" t="s">
        <v>26</v>
      </c>
      <c r="E1322" s="1956">
        <v>1</v>
      </c>
      <c r="F1322" s="1956">
        <v>8</v>
      </c>
      <c r="G1322" s="1956">
        <v>6</v>
      </c>
      <c r="H1322" s="1956">
        <v>3</v>
      </c>
      <c r="I1322" s="2012">
        <v>1</v>
      </c>
      <c r="J1322" s="2012">
        <v>1</v>
      </c>
      <c r="L1322" s="1996">
        <v>2427.52</v>
      </c>
      <c r="N1322" s="1996">
        <f t="shared" si="291"/>
        <v>1666.51</v>
      </c>
      <c r="O1322" s="1996">
        <v>1228.2</v>
      </c>
      <c r="P1322" s="2076">
        <f t="shared" si="292"/>
        <v>0.73698927699203731</v>
      </c>
      <c r="Q1322" s="1996">
        <v>438.31</v>
      </c>
      <c r="R1322" s="2076">
        <f t="shared" si="293"/>
        <v>0.26301072300796274</v>
      </c>
      <c r="S1322" s="2035">
        <f t="shared" si="294"/>
        <v>17.532399999999999</v>
      </c>
      <c r="U1322" s="1996">
        <f t="shared" si="295"/>
        <v>0</v>
      </c>
      <c r="V1322" s="1996">
        <f t="shared" si="296"/>
        <v>0</v>
      </c>
      <c r="W1322" s="1996">
        <f t="shared" si="297"/>
        <v>2427.52</v>
      </c>
      <c r="X1322" s="2000">
        <v>2427.52</v>
      </c>
      <c r="Y1322" s="2013">
        <v>617190</v>
      </c>
      <c r="Z1322" s="2002">
        <v>42811</v>
      </c>
      <c r="AA1322" s="2069" t="s">
        <v>104</v>
      </c>
      <c r="AB1322" s="2069"/>
      <c r="AH1322" s="2090"/>
      <c r="AK1322" s="2092"/>
      <c r="AL1322" s="2092"/>
      <c r="AZ1322" s="1956"/>
      <c r="BA1322" s="1956"/>
    </row>
    <row r="1323" spans="1:53" x14ac:dyDescent="0.2">
      <c r="A1323" s="2119">
        <v>2017189</v>
      </c>
      <c r="C1323" s="1955">
        <v>645717</v>
      </c>
      <c r="D1323" s="1956" t="s">
        <v>26</v>
      </c>
      <c r="E1323" s="1956">
        <v>1</v>
      </c>
      <c r="F1323" s="1956">
        <v>10</v>
      </c>
      <c r="G1323" s="1956">
        <v>5</v>
      </c>
      <c r="H1323" s="1956">
        <v>3</v>
      </c>
      <c r="I1323" s="2012">
        <v>1</v>
      </c>
      <c r="J1323" s="2012">
        <v>1</v>
      </c>
      <c r="L1323" s="1996">
        <v>5604.04</v>
      </c>
      <c r="N1323" s="1996">
        <f t="shared" si="291"/>
        <v>3804.34</v>
      </c>
      <c r="O1323" s="1996">
        <v>3151.86</v>
      </c>
      <c r="P1323" s="2076">
        <f t="shared" si="292"/>
        <v>0.82849061860927253</v>
      </c>
      <c r="Q1323" s="1996">
        <v>652.48</v>
      </c>
      <c r="R1323" s="2076">
        <f t="shared" si="293"/>
        <v>0.17150938139072744</v>
      </c>
      <c r="S1323" s="2035">
        <f t="shared" si="294"/>
        <v>26.0992</v>
      </c>
      <c r="U1323" s="1996">
        <f t="shared" si="295"/>
        <v>0</v>
      </c>
      <c r="V1323" s="1996">
        <f t="shared" si="296"/>
        <v>0</v>
      </c>
      <c r="W1323" s="1996">
        <f t="shared" si="297"/>
        <v>5604.04</v>
      </c>
      <c r="X1323" s="2000">
        <v>5604.04</v>
      </c>
      <c r="Y1323" s="2013">
        <v>617191</v>
      </c>
      <c r="Z1323" s="2002">
        <v>42811</v>
      </c>
      <c r="AA1323" s="2069" t="s">
        <v>104</v>
      </c>
      <c r="AB1323" s="2069"/>
      <c r="AH1323" s="2090"/>
      <c r="AK1323" s="2092"/>
      <c r="AL1323" s="2092"/>
      <c r="AZ1323" s="1956"/>
      <c r="BA1323" s="1956"/>
    </row>
    <row r="1324" spans="1:53" x14ac:dyDescent="0.2">
      <c r="A1324" s="2119">
        <v>2017190</v>
      </c>
      <c r="C1324" s="1955">
        <v>650617</v>
      </c>
      <c r="D1324" s="1956" t="s">
        <v>26</v>
      </c>
      <c r="E1324" s="1956">
        <v>1</v>
      </c>
      <c r="F1324" s="1956">
        <v>10</v>
      </c>
      <c r="G1324" s="1956">
        <v>4</v>
      </c>
      <c r="H1324" s="1956">
        <v>4</v>
      </c>
      <c r="I1324" s="2012">
        <v>1</v>
      </c>
      <c r="J1324" s="2012">
        <v>1</v>
      </c>
      <c r="L1324" s="1996">
        <v>3375.59</v>
      </c>
      <c r="N1324" s="1996">
        <f t="shared" si="291"/>
        <v>2270.7800000000002</v>
      </c>
      <c r="O1324" s="1996">
        <v>1740.18</v>
      </c>
      <c r="P1324" s="2076">
        <f t="shared" si="292"/>
        <v>0.76633579651045014</v>
      </c>
      <c r="Q1324" s="1996">
        <v>530.6</v>
      </c>
      <c r="R1324" s="2076">
        <f t="shared" si="293"/>
        <v>0.23366420348954983</v>
      </c>
      <c r="S1324" s="2035">
        <f t="shared" si="294"/>
        <v>21.224</v>
      </c>
      <c r="U1324" s="1996">
        <f t="shared" si="295"/>
        <v>0</v>
      </c>
      <c r="V1324" s="1996">
        <f t="shared" si="296"/>
        <v>0</v>
      </c>
      <c r="W1324" s="1996">
        <f t="shared" si="297"/>
        <v>3375.59</v>
      </c>
      <c r="X1324" s="2000">
        <v>3375.59</v>
      </c>
      <c r="Y1324" s="2013">
        <v>617192</v>
      </c>
      <c r="Z1324" s="2002">
        <v>42814</v>
      </c>
      <c r="AA1324" s="2069" t="s">
        <v>104</v>
      </c>
      <c r="AB1324" s="2086"/>
      <c r="AC1324" s="1956"/>
      <c r="AE1324" s="1956"/>
      <c r="AF1324" s="1956"/>
      <c r="AG1324" s="1956"/>
      <c r="AH1324" s="1956"/>
      <c r="AI1324" s="1956"/>
      <c r="AJ1324" s="1956"/>
      <c r="AK1324" s="1956"/>
      <c r="AL1324" s="1956"/>
      <c r="AM1324" s="1956"/>
      <c r="AP1324" s="1956"/>
      <c r="AQ1324" s="1956"/>
      <c r="AR1324" s="1956"/>
      <c r="AS1324" s="1956"/>
      <c r="AT1324" s="1956"/>
      <c r="AU1324" s="1956"/>
      <c r="AV1324" s="1956"/>
      <c r="AW1324" s="1956"/>
      <c r="AZ1324" s="1956"/>
      <c r="BA1324" s="1956"/>
    </row>
    <row r="1325" spans="1:53" x14ac:dyDescent="0.2">
      <c r="A1325" s="2089">
        <v>2017191</v>
      </c>
      <c r="C1325" s="1955" t="s">
        <v>2670</v>
      </c>
      <c r="D1325" s="1956" t="s">
        <v>26</v>
      </c>
      <c r="E1325" s="1956">
        <v>10</v>
      </c>
      <c r="F1325" s="1956">
        <v>70</v>
      </c>
      <c r="G1325" s="1956">
        <v>50</v>
      </c>
      <c r="H1325" s="1956">
        <v>0</v>
      </c>
      <c r="I1325" s="2012">
        <v>1</v>
      </c>
      <c r="J1325" s="2012">
        <v>1</v>
      </c>
      <c r="L1325" s="1996">
        <v>23331.9</v>
      </c>
      <c r="N1325" s="1996">
        <f t="shared" si="291"/>
        <v>15666.8</v>
      </c>
      <c r="O1325" s="1996">
        <v>11676.9</v>
      </c>
      <c r="P1325" s="2076">
        <f t="shared" si="292"/>
        <v>0.745327699338729</v>
      </c>
      <c r="Q1325" s="1996">
        <v>3989.9</v>
      </c>
      <c r="R1325" s="2076">
        <f t="shared" si="293"/>
        <v>0.254672300661271</v>
      </c>
      <c r="S1325" s="2035">
        <f t="shared" si="294"/>
        <v>159.596</v>
      </c>
      <c r="U1325" s="1996">
        <f t="shared" si="295"/>
        <v>0</v>
      </c>
      <c r="V1325" s="1996">
        <f t="shared" si="296"/>
        <v>0</v>
      </c>
      <c r="W1325" s="1996">
        <f t="shared" si="297"/>
        <v>23331.9</v>
      </c>
      <c r="X1325" s="2000">
        <v>23331.9</v>
      </c>
      <c r="Y1325" s="2013">
        <v>617159</v>
      </c>
      <c r="Z1325" s="2002">
        <v>42797</v>
      </c>
      <c r="AA1325" s="2069" t="s">
        <v>104</v>
      </c>
      <c r="AB1325" s="2086"/>
      <c r="AC1325" s="1956"/>
      <c r="AE1325" s="1956"/>
      <c r="AF1325" s="1956"/>
      <c r="AG1325" s="1956"/>
      <c r="AH1325" s="1956"/>
      <c r="AI1325" s="1956"/>
      <c r="AJ1325" s="1956"/>
      <c r="AK1325" s="1956"/>
      <c r="AL1325" s="1956"/>
      <c r="AM1325" s="1956"/>
      <c r="AP1325" s="1956"/>
      <c r="AQ1325" s="1956"/>
      <c r="AR1325" s="1956"/>
      <c r="AS1325" s="1956"/>
      <c r="AT1325" s="1956"/>
      <c r="AU1325" s="1956"/>
      <c r="AV1325" s="1956"/>
      <c r="AW1325" s="1956"/>
      <c r="AZ1325" s="1956"/>
      <c r="BA1325" s="1956"/>
    </row>
    <row r="1326" spans="1:53" x14ac:dyDescent="0.2">
      <c r="A1326" s="2089">
        <v>2017192</v>
      </c>
      <c r="C1326" s="1955">
        <v>648717</v>
      </c>
      <c r="D1326" s="1956" t="s">
        <v>26</v>
      </c>
      <c r="E1326" s="1956">
        <v>1</v>
      </c>
      <c r="F1326" s="1956">
        <v>8</v>
      </c>
      <c r="G1326" s="1956">
        <v>5</v>
      </c>
      <c r="H1326" s="1956">
        <v>3</v>
      </c>
      <c r="I1326" s="2012">
        <v>1</v>
      </c>
      <c r="J1326" s="2012">
        <v>1</v>
      </c>
      <c r="L1326" s="1996">
        <v>2325.87</v>
      </c>
      <c r="N1326" s="1996">
        <f t="shared" si="291"/>
        <v>1569.2199999999998</v>
      </c>
      <c r="O1326" s="1996">
        <v>1144.3499999999999</v>
      </c>
      <c r="P1326" s="2076">
        <f t="shared" si="292"/>
        <v>0.72924765169957051</v>
      </c>
      <c r="Q1326" s="1996">
        <v>424.87</v>
      </c>
      <c r="R1326" s="2076">
        <f t="shared" si="293"/>
        <v>0.27075234830042955</v>
      </c>
      <c r="S1326" s="2035">
        <f t="shared" si="294"/>
        <v>16.994800000000001</v>
      </c>
      <c r="U1326" s="1996">
        <f t="shared" si="295"/>
        <v>0</v>
      </c>
      <c r="V1326" s="1996">
        <f t="shared" si="296"/>
        <v>0</v>
      </c>
      <c r="W1326" s="1996">
        <f t="shared" si="297"/>
        <v>2325.87</v>
      </c>
      <c r="X1326" s="2000">
        <v>2325.87</v>
      </c>
      <c r="Y1326" s="2013">
        <v>617193</v>
      </c>
      <c r="Z1326" s="2002">
        <v>42814</v>
      </c>
      <c r="AA1326" s="2069" t="s">
        <v>104</v>
      </c>
      <c r="AB1326" s="2086"/>
      <c r="AC1326" s="1956"/>
      <c r="AE1326" s="1956"/>
      <c r="AF1326" s="1956"/>
      <c r="AG1326" s="1956"/>
      <c r="AH1326" s="1956"/>
      <c r="AI1326" s="1956"/>
      <c r="AJ1326" s="1956"/>
      <c r="AK1326" s="1956"/>
      <c r="AL1326" s="1956"/>
      <c r="AM1326" s="1956"/>
      <c r="AP1326" s="1956"/>
      <c r="AQ1326" s="1956"/>
      <c r="AR1326" s="1956"/>
      <c r="AS1326" s="1956"/>
      <c r="AT1326" s="1956"/>
      <c r="AU1326" s="1956"/>
      <c r="AV1326" s="1956"/>
      <c r="AW1326" s="1956"/>
      <c r="AZ1326" s="1956"/>
      <c r="BA1326" s="1956"/>
    </row>
    <row r="1327" spans="1:53" x14ac:dyDescent="0.2">
      <c r="A1327" s="2089">
        <v>2017193</v>
      </c>
      <c r="C1327" s="1955" t="s">
        <v>2676</v>
      </c>
      <c r="D1327" s="1956" t="s">
        <v>2376</v>
      </c>
      <c r="E1327" s="1956">
        <v>1</v>
      </c>
      <c r="F1327" s="1956">
        <v>9</v>
      </c>
      <c r="G1327" s="1956">
        <v>6</v>
      </c>
      <c r="H1327" s="1956">
        <v>3</v>
      </c>
      <c r="I1327" s="2012">
        <v>1</v>
      </c>
      <c r="J1327" s="2012">
        <v>1</v>
      </c>
      <c r="L1327" s="1996">
        <v>3566.35</v>
      </c>
      <c r="N1327" s="1996">
        <f t="shared" si="291"/>
        <v>2284.0500000000002</v>
      </c>
      <c r="O1327" s="1996">
        <v>1754.38</v>
      </c>
      <c r="P1327" s="2076">
        <f t="shared" si="292"/>
        <v>0.76810052319345024</v>
      </c>
      <c r="Q1327" s="1996">
        <v>529.66999999999996</v>
      </c>
      <c r="R1327" s="2076">
        <f t="shared" si="293"/>
        <v>0.23189947680654974</v>
      </c>
      <c r="S1327" s="2035">
        <f t="shared" si="294"/>
        <v>21.186799999999998</v>
      </c>
      <c r="U1327" s="1996">
        <f t="shared" si="295"/>
        <v>0</v>
      </c>
      <c r="V1327" s="1996">
        <f t="shared" si="296"/>
        <v>0</v>
      </c>
      <c r="W1327" s="1996">
        <f t="shared" si="297"/>
        <v>3566.35</v>
      </c>
      <c r="X1327" s="2000">
        <v>3566.35</v>
      </c>
      <c r="Y1327" s="2013">
        <v>617168</v>
      </c>
      <c r="Z1327" s="2002">
        <v>42811</v>
      </c>
      <c r="AA1327" s="2069" t="s">
        <v>104</v>
      </c>
      <c r="AB1327" s="2086"/>
      <c r="AC1327" s="1956"/>
      <c r="AE1327" s="1956"/>
      <c r="AF1327" s="1956"/>
      <c r="AG1327" s="1956"/>
      <c r="AH1327" s="1956"/>
      <c r="AI1327" s="1956"/>
      <c r="AJ1327" s="1956"/>
      <c r="AK1327" s="1956"/>
      <c r="AL1327" s="1956"/>
      <c r="AM1327" s="1956"/>
      <c r="AP1327" s="1956"/>
      <c r="AQ1327" s="1956"/>
      <c r="AR1327" s="1956"/>
      <c r="AS1327" s="1956"/>
      <c r="AT1327" s="1956"/>
      <c r="AU1327" s="1956"/>
      <c r="AV1327" s="1956"/>
      <c r="AW1327" s="1956"/>
      <c r="AZ1327" s="1956"/>
      <c r="BA1327" s="1956"/>
    </row>
    <row r="1328" spans="1:53" x14ac:dyDescent="0.2">
      <c r="A1328" s="2089" t="s">
        <v>2678</v>
      </c>
      <c r="C1328" s="2041" t="s">
        <v>2679</v>
      </c>
      <c r="D1328" s="2041" t="s">
        <v>353</v>
      </c>
      <c r="E1328" s="1956">
        <v>1</v>
      </c>
      <c r="F1328" s="1956">
        <v>7</v>
      </c>
      <c r="G1328" s="1956">
        <v>2</v>
      </c>
      <c r="H1328" s="1956">
        <v>3</v>
      </c>
      <c r="I1328" s="2012">
        <v>1</v>
      </c>
      <c r="J1328" s="2012">
        <v>1</v>
      </c>
      <c r="L1328" s="1996">
        <v>3086.35</v>
      </c>
      <c r="N1328" s="1996">
        <f>O1328+Q1328</f>
        <v>2314.8000000000002</v>
      </c>
      <c r="O1328" s="1996">
        <v>1842.78</v>
      </c>
      <c r="P1328" s="2076">
        <f>IF(N1328&lt;=0,"",O1328/N1328)</f>
        <v>0.79608605495075158</v>
      </c>
      <c r="Q1328" s="1996">
        <v>472.02</v>
      </c>
      <c r="R1328" s="2076">
        <f>IF(N1328&lt;=0,"",Q1328/N1328)</f>
        <v>0.20391394504924829</v>
      </c>
      <c r="S1328" s="2035">
        <f>Q1328/$S$1</f>
        <v>18.880800000000001</v>
      </c>
      <c r="U1328" s="1996">
        <f t="shared" si="295"/>
        <v>0</v>
      </c>
      <c r="V1328" s="1996">
        <f t="shared" si="296"/>
        <v>0</v>
      </c>
      <c r="W1328" s="1996">
        <f t="shared" si="297"/>
        <v>3086.35</v>
      </c>
      <c r="X1328" s="2000">
        <v>3086.35</v>
      </c>
      <c r="Y1328" s="2013">
        <v>617263</v>
      </c>
      <c r="Z1328" s="2002">
        <v>42845</v>
      </c>
      <c r="AA1328" s="2069" t="s">
        <v>104</v>
      </c>
      <c r="AB1328" s="2086"/>
      <c r="AC1328" s="1956"/>
      <c r="AE1328" s="1956"/>
      <c r="AF1328" s="1956"/>
      <c r="AG1328" s="1956"/>
      <c r="AH1328" s="1956"/>
      <c r="AI1328" s="1956"/>
      <c r="AJ1328" s="1956"/>
      <c r="AK1328" s="1956"/>
      <c r="AL1328" s="1956"/>
      <c r="AM1328" s="1956"/>
      <c r="AP1328" s="1956"/>
      <c r="AQ1328" s="1956"/>
      <c r="AR1328" s="1956"/>
      <c r="AS1328" s="1956"/>
      <c r="AT1328" s="1956"/>
      <c r="AU1328" s="1956"/>
      <c r="AV1328" s="1956"/>
      <c r="AW1328" s="1956"/>
      <c r="AZ1328" s="1956"/>
      <c r="BA1328" s="1956"/>
    </row>
    <row r="1329" spans="1:53" x14ac:dyDescent="0.2">
      <c r="A1329" s="2089" t="s">
        <v>2680</v>
      </c>
      <c r="C1329" s="2189" t="s">
        <v>2681</v>
      </c>
      <c r="D1329" s="2041" t="s">
        <v>353</v>
      </c>
      <c r="E1329" s="1956">
        <v>0</v>
      </c>
      <c r="F1329" s="1956">
        <v>1</v>
      </c>
      <c r="G1329" s="1956">
        <v>0</v>
      </c>
      <c r="H1329" s="1956">
        <v>1</v>
      </c>
      <c r="I1329" s="2012">
        <v>1</v>
      </c>
      <c r="J1329" s="2012">
        <v>1</v>
      </c>
      <c r="L1329" s="1996">
        <v>502.39</v>
      </c>
      <c r="N1329" s="1996">
        <f>O1329+Q1329</f>
        <v>376.89</v>
      </c>
      <c r="O1329" s="1996">
        <v>279.45</v>
      </c>
      <c r="P1329" s="2076">
        <f>IF(N1329&lt;=0,"",O1329/N1329)</f>
        <v>0.74146302634721006</v>
      </c>
      <c r="Q1329" s="1996">
        <v>97.44</v>
      </c>
      <c r="R1329" s="2076">
        <f>IF(N1329&lt;=0,"",Q1329/N1329)</f>
        <v>0.25853697365278994</v>
      </c>
      <c r="S1329" s="2035">
        <f>Q1329/$S$1</f>
        <v>3.8975999999999997</v>
      </c>
      <c r="U1329" s="1996">
        <f t="shared" si="295"/>
        <v>0</v>
      </c>
      <c r="V1329" s="1996">
        <f t="shared" si="296"/>
        <v>0</v>
      </c>
      <c r="W1329" s="1996">
        <f t="shared" si="297"/>
        <v>502.39</v>
      </c>
      <c r="X1329" s="2000">
        <v>502.39</v>
      </c>
      <c r="Y1329" s="2013">
        <v>617264</v>
      </c>
      <c r="Z1329" s="2002">
        <v>42845</v>
      </c>
      <c r="AA1329" s="2069" t="s">
        <v>104</v>
      </c>
      <c r="AB1329" s="2086"/>
      <c r="AC1329" s="1956"/>
      <c r="AE1329" s="1956"/>
      <c r="AF1329" s="1956"/>
      <c r="AG1329" s="1956"/>
      <c r="AH1329" s="1956"/>
      <c r="AI1329" s="1956"/>
      <c r="AJ1329" s="1956"/>
      <c r="AK1329" s="1956"/>
      <c r="AL1329" s="1956"/>
      <c r="AM1329" s="1956"/>
      <c r="AP1329" s="1956"/>
      <c r="AQ1329" s="1956"/>
      <c r="AR1329" s="1956"/>
      <c r="AS1329" s="1956"/>
      <c r="AT1329" s="1956"/>
      <c r="AU1329" s="1956"/>
      <c r="AV1329" s="1956"/>
      <c r="AW1329" s="1956"/>
      <c r="AZ1329" s="1956"/>
      <c r="BA1329" s="1956"/>
    </row>
    <row r="1330" spans="1:53" x14ac:dyDescent="0.2">
      <c r="A1330" s="2089" t="s">
        <v>2682</v>
      </c>
      <c r="C1330" s="2041" t="s">
        <v>2684</v>
      </c>
      <c r="D1330" s="2041" t="s">
        <v>353</v>
      </c>
      <c r="E1330" s="1956">
        <v>1</v>
      </c>
      <c r="F1330" s="1956">
        <v>7</v>
      </c>
      <c r="G1330" s="1956">
        <v>2</v>
      </c>
      <c r="H1330" s="1956">
        <v>3</v>
      </c>
      <c r="I1330" s="2012">
        <v>1</v>
      </c>
      <c r="J1330" s="2012">
        <v>1</v>
      </c>
      <c r="L1330" s="1996">
        <v>3086.35</v>
      </c>
      <c r="N1330" s="1996">
        <f t="shared" si="291"/>
        <v>2314.8000000000002</v>
      </c>
      <c r="O1330" s="1996">
        <v>1842.78</v>
      </c>
      <c r="P1330" s="2076">
        <f t="shared" si="292"/>
        <v>0.79608605495075158</v>
      </c>
      <c r="Q1330" s="1996">
        <v>472.02</v>
      </c>
      <c r="R1330" s="2076">
        <f t="shared" si="293"/>
        <v>0.20391394504924829</v>
      </c>
      <c r="S1330" s="2035">
        <f t="shared" si="294"/>
        <v>18.880800000000001</v>
      </c>
      <c r="U1330" s="1996">
        <f t="shared" si="295"/>
        <v>0</v>
      </c>
      <c r="V1330" s="1996">
        <f t="shared" si="296"/>
        <v>0</v>
      </c>
      <c r="W1330" s="1996">
        <f t="shared" si="297"/>
        <v>3086.35</v>
      </c>
      <c r="X1330" s="2000">
        <v>3086.35</v>
      </c>
      <c r="Y1330" s="2013">
        <v>617265</v>
      </c>
      <c r="Z1330" s="2002">
        <v>42845</v>
      </c>
      <c r="AA1330" s="2069" t="s">
        <v>104</v>
      </c>
      <c r="AB1330" s="2086"/>
      <c r="AC1330" s="1956"/>
      <c r="AE1330" s="1956"/>
      <c r="AF1330" s="1956"/>
      <c r="AG1330" s="1956"/>
      <c r="AH1330" s="1956"/>
      <c r="AI1330" s="1956"/>
      <c r="AJ1330" s="1956"/>
      <c r="AK1330" s="1956"/>
      <c r="AL1330" s="1956"/>
      <c r="AM1330" s="1956"/>
      <c r="AP1330" s="1956"/>
      <c r="AQ1330" s="1956"/>
      <c r="AR1330" s="1956"/>
      <c r="AS1330" s="1956"/>
      <c r="AT1330" s="1956"/>
      <c r="AU1330" s="1956"/>
      <c r="AV1330" s="1956"/>
      <c r="AW1330" s="1956"/>
      <c r="AZ1330" s="1956"/>
      <c r="BA1330" s="1956"/>
    </row>
    <row r="1331" spans="1:53" x14ac:dyDescent="0.2">
      <c r="A1331" s="2089" t="s">
        <v>2683</v>
      </c>
      <c r="C1331" s="2181" t="s">
        <v>2685</v>
      </c>
      <c r="D1331" s="2185" t="s">
        <v>353</v>
      </c>
      <c r="E1331" s="1956">
        <v>0</v>
      </c>
      <c r="F1331" s="1956">
        <v>1</v>
      </c>
      <c r="G1331" s="1956">
        <v>0</v>
      </c>
      <c r="H1331" s="1956">
        <v>1</v>
      </c>
      <c r="I1331" s="2012">
        <v>1</v>
      </c>
      <c r="J1331" s="2012">
        <v>1</v>
      </c>
      <c r="L1331" s="1996">
        <v>502.39</v>
      </c>
      <c r="N1331" s="1996">
        <f>O1331+Q1331</f>
        <v>376.89</v>
      </c>
      <c r="O1331" s="1996">
        <v>279.45</v>
      </c>
      <c r="P1331" s="2076">
        <f>IF(N1331&lt;=0,"",O1331/N1331)</f>
        <v>0.74146302634721006</v>
      </c>
      <c r="Q1331" s="1996">
        <v>97.44</v>
      </c>
      <c r="R1331" s="2076">
        <f>IF(N1331&lt;=0,"",Q1331/N1331)</f>
        <v>0.25853697365278994</v>
      </c>
      <c r="S1331" s="2035">
        <f>Q1331/$S$1</f>
        <v>3.8975999999999997</v>
      </c>
      <c r="U1331" s="1996">
        <f>((1-I1331)*O1331)+((1-J1331)*Q1331)</f>
        <v>0</v>
      </c>
      <c r="V1331" s="1996">
        <f t="shared" si="296"/>
        <v>0</v>
      </c>
      <c r="W1331" s="1996">
        <f t="shared" si="297"/>
        <v>502.39</v>
      </c>
      <c r="X1331" s="2000">
        <v>502.39</v>
      </c>
      <c r="Y1331" s="2013">
        <v>617266</v>
      </c>
      <c r="Z1331" s="2002">
        <v>42845</v>
      </c>
      <c r="AA1331" s="2069" t="s">
        <v>104</v>
      </c>
      <c r="AB1331" s="2086"/>
      <c r="AC1331" s="1956"/>
      <c r="AE1331" s="1956"/>
      <c r="AF1331" s="1956"/>
      <c r="AG1331" s="1956"/>
      <c r="AH1331" s="1956"/>
      <c r="AI1331" s="1956"/>
      <c r="AJ1331" s="1956"/>
      <c r="AK1331" s="1956"/>
      <c r="AL1331" s="1956"/>
      <c r="AM1331" s="1956"/>
      <c r="AP1331" s="1956"/>
      <c r="AQ1331" s="1956"/>
      <c r="AR1331" s="1956"/>
      <c r="AS1331" s="1956"/>
      <c r="AT1331" s="1956"/>
      <c r="AU1331" s="1956"/>
      <c r="AV1331" s="1956"/>
      <c r="AW1331" s="1956"/>
      <c r="AZ1331" s="1956"/>
      <c r="BA1331" s="1956"/>
    </row>
    <row r="1332" spans="1:53" x14ac:dyDescent="0.2">
      <c r="A1332" s="2089" t="s">
        <v>2693</v>
      </c>
      <c r="C1332" s="2181" t="s">
        <v>2692</v>
      </c>
      <c r="D1332" s="2185" t="s">
        <v>353</v>
      </c>
      <c r="E1332" s="1956">
        <v>1</v>
      </c>
      <c r="F1332" s="1956">
        <v>7</v>
      </c>
      <c r="G1332" s="1956">
        <v>2</v>
      </c>
      <c r="H1332" s="1956">
        <v>3</v>
      </c>
      <c r="I1332" s="2012">
        <v>1</v>
      </c>
      <c r="J1332" s="2012">
        <v>1</v>
      </c>
      <c r="L1332" s="1996">
        <v>3086.35</v>
      </c>
      <c r="N1332" s="1996">
        <f>O1332+Q1332</f>
        <v>2314.8000000000002</v>
      </c>
      <c r="O1332" s="1996">
        <v>1842.78</v>
      </c>
      <c r="P1332" s="2076">
        <f>IF(N1332&lt;=0,"",O1332/N1332)</f>
        <v>0.79608605495075158</v>
      </c>
      <c r="Q1332" s="1996">
        <v>472.02</v>
      </c>
      <c r="R1332" s="2076">
        <f>IF(N1332&lt;=0,"",Q1332/N1332)</f>
        <v>0.20391394504924829</v>
      </c>
      <c r="S1332" s="2035">
        <f>Q1332/$S$1</f>
        <v>18.880800000000001</v>
      </c>
      <c r="U1332" s="1996">
        <f t="shared" si="295"/>
        <v>0</v>
      </c>
      <c r="V1332" s="1996">
        <f t="shared" si="296"/>
        <v>0</v>
      </c>
      <c r="W1332" s="1996">
        <f t="shared" si="297"/>
        <v>3086.35</v>
      </c>
      <c r="X1332" s="2000">
        <v>3086.35</v>
      </c>
      <c r="Y1332" s="2013">
        <v>617267</v>
      </c>
      <c r="Z1332" s="2002">
        <v>42845</v>
      </c>
      <c r="AA1332" s="2069" t="s">
        <v>104</v>
      </c>
      <c r="AB1332" s="2086"/>
      <c r="AC1332" s="1956"/>
      <c r="AE1332" s="1956"/>
      <c r="AF1332" s="1956"/>
      <c r="AG1332" s="1956"/>
      <c r="AH1332" s="1956"/>
      <c r="AI1332" s="1956"/>
      <c r="AJ1332" s="1956"/>
      <c r="AK1332" s="1956"/>
      <c r="AL1332" s="1956"/>
      <c r="AM1332" s="1956"/>
      <c r="AP1332" s="1956"/>
      <c r="AQ1332" s="1956"/>
      <c r="AR1332" s="1956"/>
      <c r="AS1332" s="1956"/>
      <c r="AT1332" s="1956"/>
      <c r="AU1332" s="1956"/>
      <c r="AV1332" s="1956"/>
      <c r="AW1332" s="1956"/>
      <c r="AZ1332" s="1956"/>
      <c r="BA1332" s="1956"/>
    </row>
    <row r="1333" spans="1:53" x14ac:dyDescent="0.2">
      <c r="A1333" s="2089" t="s">
        <v>2694</v>
      </c>
      <c r="C1333" s="1955" t="s">
        <v>2695</v>
      </c>
      <c r="D1333" s="1956" t="s">
        <v>353</v>
      </c>
      <c r="E1333" s="1956">
        <v>0</v>
      </c>
      <c r="F1333" s="1956">
        <v>1</v>
      </c>
      <c r="G1333" s="1956">
        <v>0</v>
      </c>
      <c r="H1333" s="1956">
        <v>1</v>
      </c>
      <c r="I1333" s="2012">
        <v>1</v>
      </c>
      <c r="J1333" s="2012">
        <v>1</v>
      </c>
      <c r="L1333" s="1996">
        <v>502.39</v>
      </c>
      <c r="N1333" s="1996">
        <f>O1333+Q1333</f>
        <v>376.89</v>
      </c>
      <c r="O1333" s="1996">
        <v>279.45</v>
      </c>
      <c r="P1333" s="2076">
        <f>IF(N1333&lt;=0,"",O1333/N1333)</f>
        <v>0.74146302634721006</v>
      </c>
      <c r="Q1333" s="1996">
        <v>97.44</v>
      </c>
      <c r="R1333" s="2076">
        <f>IF(N1333&lt;=0,"",Q1333/N1333)</f>
        <v>0.25853697365278994</v>
      </c>
      <c r="S1333" s="2035">
        <f>Q1333/$S$1</f>
        <v>3.8975999999999997</v>
      </c>
      <c r="U1333" s="1996">
        <f t="shared" si="295"/>
        <v>0</v>
      </c>
      <c r="V1333" s="1996">
        <f t="shared" si="296"/>
        <v>0</v>
      </c>
      <c r="W1333" s="1996">
        <f t="shared" si="297"/>
        <v>502.39</v>
      </c>
      <c r="X1333" s="2000">
        <v>502.39</v>
      </c>
      <c r="Y1333" s="2013">
        <v>617268</v>
      </c>
      <c r="Z1333" s="2002">
        <v>42845</v>
      </c>
      <c r="AA1333" s="2069" t="s">
        <v>104</v>
      </c>
      <c r="AB1333" s="2086"/>
      <c r="AC1333" s="1956"/>
      <c r="AE1333" s="1956"/>
      <c r="AF1333" s="1956"/>
      <c r="AG1333" s="1956"/>
      <c r="AH1333" s="1956"/>
      <c r="AI1333" s="1956"/>
      <c r="AJ1333" s="1956"/>
      <c r="AK1333" s="1956"/>
      <c r="AL1333" s="1956"/>
      <c r="AM1333" s="1956"/>
      <c r="AP1333" s="1956"/>
      <c r="AQ1333" s="1956"/>
      <c r="AR1333" s="1956"/>
      <c r="AS1333" s="1956"/>
      <c r="AT1333" s="1956"/>
      <c r="AU1333" s="1956"/>
      <c r="AV1333" s="1956"/>
      <c r="AW1333" s="1956"/>
      <c r="AZ1333" s="1956"/>
      <c r="BA1333" s="1956"/>
    </row>
    <row r="1334" spans="1:53" x14ac:dyDescent="0.2">
      <c r="A1334" s="2089" t="s">
        <v>2686</v>
      </c>
      <c r="C1334" s="1955" t="s">
        <v>2687</v>
      </c>
      <c r="D1334" s="1956" t="s">
        <v>353</v>
      </c>
      <c r="E1334" s="1956">
        <v>1</v>
      </c>
      <c r="F1334" s="1956">
        <v>7</v>
      </c>
      <c r="G1334" s="1956">
        <v>2</v>
      </c>
      <c r="H1334" s="1956">
        <v>3</v>
      </c>
      <c r="I1334" s="2012">
        <v>1</v>
      </c>
      <c r="J1334" s="2012">
        <v>1</v>
      </c>
      <c r="L1334" s="1996">
        <v>3119.59</v>
      </c>
      <c r="N1334" s="1996">
        <f t="shared" si="291"/>
        <v>2413.8000000000002</v>
      </c>
      <c r="O1334" s="1996">
        <v>1941.78</v>
      </c>
      <c r="P1334" s="2076">
        <f t="shared" si="292"/>
        <v>0.8044494158588118</v>
      </c>
      <c r="Q1334" s="1996">
        <v>472.02</v>
      </c>
      <c r="R1334" s="2076">
        <f t="shared" si="293"/>
        <v>0.19555058414118814</v>
      </c>
      <c r="S1334" s="2035">
        <f t="shared" si="294"/>
        <v>18.880800000000001</v>
      </c>
      <c r="U1334" s="1996">
        <f t="shared" si="295"/>
        <v>0</v>
      </c>
      <c r="V1334" s="1996">
        <f t="shared" si="296"/>
        <v>0</v>
      </c>
      <c r="W1334" s="1996">
        <f t="shared" si="297"/>
        <v>3119.59</v>
      </c>
      <c r="X1334" s="2000">
        <v>3119.59</v>
      </c>
      <c r="Y1334" s="2013">
        <v>617269</v>
      </c>
      <c r="Z1334" s="2002">
        <v>42845</v>
      </c>
      <c r="AA1334" s="2069" t="s">
        <v>104</v>
      </c>
      <c r="AB1334" s="2086"/>
      <c r="AC1334" s="1956"/>
      <c r="AE1334" s="1956"/>
      <c r="AF1334" s="1956"/>
      <c r="AG1334" s="1956"/>
      <c r="AH1334" s="1956"/>
      <c r="AI1334" s="1956"/>
      <c r="AJ1334" s="1956"/>
      <c r="AK1334" s="1956"/>
      <c r="AL1334" s="1956"/>
      <c r="AM1334" s="1956"/>
      <c r="AP1334" s="1956"/>
      <c r="AQ1334" s="1956"/>
      <c r="AR1334" s="1956"/>
      <c r="AS1334" s="1956"/>
      <c r="AT1334" s="1956"/>
      <c r="AU1334" s="1956"/>
      <c r="AV1334" s="1956"/>
      <c r="AW1334" s="1956"/>
      <c r="AZ1334" s="1956"/>
      <c r="BA1334" s="1956"/>
    </row>
    <row r="1335" spans="1:53" x14ac:dyDescent="0.2">
      <c r="A1335" s="2089" t="s">
        <v>2689</v>
      </c>
      <c r="C1335" s="1955" t="s">
        <v>2688</v>
      </c>
      <c r="D1335" s="1956" t="s">
        <v>353</v>
      </c>
      <c r="E1335" s="1956">
        <v>0</v>
      </c>
      <c r="F1335" s="1956">
        <v>1</v>
      </c>
      <c r="G1335" s="1956">
        <v>0</v>
      </c>
      <c r="H1335" s="1956">
        <v>1</v>
      </c>
      <c r="I1335" s="2012">
        <v>1</v>
      </c>
      <c r="J1335" s="2012">
        <v>1</v>
      </c>
      <c r="L1335" s="1996">
        <v>502.39</v>
      </c>
      <c r="N1335" s="1996">
        <f>O1335+Q1335</f>
        <v>376.89</v>
      </c>
      <c r="O1335" s="1996">
        <v>279.45</v>
      </c>
      <c r="P1335" s="2076">
        <f>IF(N1335&lt;=0,"",O1335/N1335)</f>
        <v>0.74146302634721006</v>
      </c>
      <c r="Q1335" s="1996">
        <v>97.44</v>
      </c>
      <c r="R1335" s="2076">
        <f>IF(N1335&lt;=0,"",Q1335/N1335)</f>
        <v>0.25853697365278994</v>
      </c>
      <c r="S1335" s="2035">
        <f>Q1335/$S$1</f>
        <v>3.8975999999999997</v>
      </c>
      <c r="U1335" s="1996">
        <f t="shared" si="295"/>
        <v>0</v>
      </c>
      <c r="V1335" s="1996">
        <f t="shared" si="296"/>
        <v>0</v>
      </c>
      <c r="W1335" s="1996">
        <f t="shared" si="297"/>
        <v>502.39</v>
      </c>
      <c r="X1335" s="2000">
        <v>502.39</v>
      </c>
      <c r="Y1335" s="2013">
        <v>617270</v>
      </c>
      <c r="Z1335" s="2002">
        <v>42845</v>
      </c>
      <c r="AA1335" s="2069" t="s">
        <v>104</v>
      </c>
      <c r="AB1335" s="2086"/>
      <c r="AC1335" s="1956"/>
      <c r="AE1335" s="1956"/>
      <c r="AF1335" s="1956"/>
      <c r="AG1335" s="1956"/>
      <c r="AH1335" s="1956"/>
      <c r="AI1335" s="1956"/>
      <c r="AJ1335" s="1956"/>
      <c r="AK1335" s="1956"/>
      <c r="AL1335" s="1956"/>
      <c r="AM1335" s="1956"/>
      <c r="AP1335" s="1956"/>
      <c r="AQ1335" s="1956"/>
      <c r="AR1335" s="1956"/>
      <c r="AS1335" s="1956"/>
      <c r="AT1335" s="1956"/>
      <c r="AU1335" s="1956"/>
      <c r="AV1335" s="1956"/>
      <c r="AW1335" s="1956"/>
      <c r="AZ1335" s="1956"/>
      <c r="BA1335" s="1956"/>
    </row>
    <row r="1336" spans="1:53" x14ac:dyDescent="0.2">
      <c r="A1336" s="2089" t="s">
        <v>2696</v>
      </c>
      <c r="C1336" s="1955" t="s">
        <v>2697</v>
      </c>
      <c r="D1336" s="1956" t="s">
        <v>353</v>
      </c>
      <c r="E1336" s="1956">
        <v>1</v>
      </c>
      <c r="F1336" s="1956">
        <v>7</v>
      </c>
      <c r="G1336" s="1956">
        <v>2</v>
      </c>
      <c r="H1336" s="1956">
        <v>3</v>
      </c>
      <c r="I1336" s="2012">
        <v>1</v>
      </c>
      <c r="J1336" s="2012">
        <v>1</v>
      </c>
      <c r="L1336" s="1996">
        <v>3119.59</v>
      </c>
      <c r="N1336" s="1996">
        <f>O1336+Q1336</f>
        <v>2413.8000000000002</v>
      </c>
      <c r="O1336" s="1996">
        <v>1941.78</v>
      </c>
      <c r="P1336" s="2076">
        <f>IF(N1336&lt;=0,"",O1336/N1336)</f>
        <v>0.8044494158588118</v>
      </c>
      <c r="Q1336" s="1996">
        <v>472.02</v>
      </c>
      <c r="R1336" s="2076">
        <f>IF(N1336&lt;=0,"",Q1336/N1336)</f>
        <v>0.19555058414118814</v>
      </c>
      <c r="S1336" s="2035">
        <f>Q1336/$S$1</f>
        <v>18.880800000000001</v>
      </c>
      <c r="U1336" s="1996">
        <f t="shared" si="295"/>
        <v>0</v>
      </c>
      <c r="V1336" s="1996">
        <f t="shared" si="296"/>
        <v>0</v>
      </c>
      <c r="W1336" s="1996">
        <f t="shared" si="297"/>
        <v>3119.59</v>
      </c>
      <c r="X1336" s="2000">
        <v>3119.59</v>
      </c>
      <c r="Y1336" s="2013">
        <v>617271</v>
      </c>
      <c r="Z1336" s="2002">
        <v>42845</v>
      </c>
      <c r="AA1336" s="2069" t="s">
        <v>104</v>
      </c>
      <c r="AB1336" s="2086"/>
      <c r="AC1336" s="1956"/>
      <c r="AE1336" s="1956"/>
      <c r="AF1336" s="1956"/>
      <c r="AG1336" s="1956"/>
      <c r="AH1336" s="1956"/>
      <c r="AI1336" s="1956"/>
      <c r="AJ1336" s="1956"/>
      <c r="AK1336" s="1956"/>
      <c r="AL1336" s="1956"/>
      <c r="AM1336" s="1956"/>
      <c r="AP1336" s="1956"/>
      <c r="AQ1336" s="1956"/>
      <c r="AR1336" s="1956"/>
      <c r="AS1336" s="1956"/>
      <c r="AT1336" s="1956"/>
      <c r="AU1336" s="1956"/>
      <c r="AV1336" s="1956"/>
      <c r="AW1336" s="1956"/>
      <c r="AZ1336" s="1956"/>
      <c r="BA1336" s="1956"/>
    </row>
    <row r="1337" spans="1:53" x14ac:dyDescent="0.2">
      <c r="A1337" s="2089" t="s">
        <v>2698</v>
      </c>
      <c r="C1337" s="1955" t="s">
        <v>2699</v>
      </c>
      <c r="D1337" s="1956" t="s">
        <v>353</v>
      </c>
      <c r="E1337" s="1956">
        <v>0</v>
      </c>
      <c r="F1337" s="1956">
        <v>1</v>
      </c>
      <c r="G1337" s="1956">
        <v>0</v>
      </c>
      <c r="H1337" s="1956">
        <v>1</v>
      </c>
      <c r="I1337" s="2012">
        <v>1</v>
      </c>
      <c r="J1337" s="2012">
        <v>1</v>
      </c>
      <c r="L1337" s="1996">
        <v>502.39</v>
      </c>
      <c r="N1337" s="1996">
        <f>O1337+Q1337</f>
        <v>376.89</v>
      </c>
      <c r="O1337" s="1996">
        <v>279.45</v>
      </c>
      <c r="P1337" s="2076">
        <f>IF(N1337&lt;=0,"",O1337/N1337)</f>
        <v>0.74146302634721006</v>
      </c>
      <c r="Q1337" s="1996">
        <v>97.44</v>
      </c>
      <c r="R1337" s="2076">
        <f>IF(N1337&lt;=0,"",Q1337/N1337)</f>
        <v>0.25853697365278994</v>
      </c>
      <c r="S1337" s="2035">
        <f>Q1337/$S$1</f>
        <v>3.8975999999999997</v>
      </c>
      <c r="U1337" s="1996">
        <f t="shared" si="295"/>
        <v>0</v>
      </c>
      <c r="V1337" s="1996">
        <f t="shared" si="296"/>
        <v>0</v>
      </c>
      <c r="W1337" s="1996">
        <f t="shared" si="297"/>
        <v>502.39</v>
      </c>
      <c r="X1337" s="2000">
        <v>502.39</v>
      </c>
      <c r="Y1337" s="2013">
        <v>617272</v>
      </c>
      <c r="Z1337" s="2002">
        <v>42845</v>
      </c>
      <c r="AA1337" s="2069" t="s">
        <v>104</v>
      </c>
      <c r="AB1337" s="2086"/>
      <c r="AC1337" s="1956"/>
      <c r="AE1337" s="1956"/>
      <c r="AF1337" s="1956"/>
      <c r="AG1337" s="1956"/>
      <c r="AH1337" s="1956"/>
      <c r="AI1337" s="1956"/>
      <c r="AJ1337" s="1956"/>
      <c r="AK1337" s="1956"/>
      <c r="AL1337" s="1956"/>
      <c r="AM1337" s="1956"/>
      <c r="AP1337" s="1956"/>
      <c r="AQ1337" s="1956"/>
      <c r="AR1337" s="1956"/>
      <c r="AS1337" s="1956"/>
      <c r="AT1337" s="1956"/>
      <c r="AU1337" s="1956"/>
      <c r="AV1337" s="1956"/>
      <c r="AW1337" s="1956"/>
      <c r="AZ1337" s="1956"/>
      <c r="BA1337" s="1956"/>
    </row>
    <row r="1338" spans="1:53" x14ac:dyDescent="0.2">
      <c r="A1338" s="2119" t="s">
        <v>2690</v>
      </c>
      <c r="C1338" s="1960" t="s">
        <v>2691</v>
      </c>
      <c r="D1338" s="1956" t="s">
        <v>353</v>
      </c>
      <c r="E1338" s="1956">
        <v>1</v>
      </c>
      <c r="F1338" s="1956">
        <v>8</v>
      </c>
      <c r="G1338" s="1956">
        <v>4</v>
      </c>
      <c r="H1338" s="1956">
        <v>3</v>
      </c>
      <c r="I1338" s="2012">
        <v>1</v>
      </c>
      <c r="J1338" s="2012">
        <v>1</v>
      </c>
      <c r="L1338" s="1996">
        <v>3413.06</v>
      </c>
      <c r="N1338" s="1996">
        <f t="shared" si="291"/>
        <v>2658.98</v>
      </c>
      <c r="O1338" s="1996">
        <v>2110.33</v>
      </c>
      <c r="P1338" s="2076">
        <f t="shared" si="292"/>
        <v>0.7936614792138339</v>
      </c>
      <c r="Q1338" s="1996">
        <v>548.65</v>
      </c>
      <c r="R1338" s="2076">
        <f t="shared" si="293"/>
        <v>0.2063385207861661</v>
      </c>
      <c r="S1338" s="2035">
        <f t="shared" si="294"/>
        <v>21.945999999999998</v>
      </c>
      <c r="U1338" s="1996">
        <f t="shared" si="295"/>
        <v>0</v>
      </c>
      <c r="V1338" s="1996">
        <f t="shared" si="296"/>
        <v>0</v>
      </c>
      <c r="W1338" s="1996">
        <f t="shared" si="297"/>
        <v>3413.06</v>
      </c>
      <c r="X1338" s="2000">
        <v>3413.06</v>
      </c>
      <c r="Y1338" s="2013">
        <v>617273</v>
      </c>
      <c r="Z1338" s="2002">
        <v>42845</v>
      </c>
      <c r="AA1338" s="2069" t="s">
        <v>104</v>
      </c>
      <c r="AB1338" s="2086"/>
      <c r="AC1338" s="1956"/>
      <c r="AE1338" s="1956"/>
      <c r="AF1338" s="1956"/>
      <c r="AG1338" s="1956"/>
      <c r="AH1338" s="1956"/>
      <c r="AI1338" s="1956"/>
      <c r="AJ1338" s="1956"/>
      <c r="AK1338" s="1956"/>
      <c r="AL1338" s="1956"/>
      <c r="AM1338" s="1956"/>
      <c r="AP1338" s="1956"/>
      <c r="AQ1338" s="1956"/>
      <c r="AR1338" s="1956"/>
      <c r="AS1338" s="1956"/>
      <c r="AT1338" s="1956"/>
      <c r="AU1338" s="1956"/>
      <c r="AV1338" s="1956"/>
      <c r="AW1338" s="1956"/>
      <c r="AZ1338" s="1956"/>
      <c r="BA1338" s="1956"/>
    </row>
    <row r="1339" spans="1:53" x14ac:dyDescent="0.2">
      <c r="A1339" s="2089" t="s">
        <v>2701</v>
      </c>
      <c r="C1339" s="1955" t="s">
        <v>2700</v>
      </c>
      <c r="D1339" s="1956" t="s">
        <v>353</v>
      </c>
      <c r="E1339" s="1956">
        <v>1</v>
      </c>
      <c r="F1339" s="1956">
        <v>8</v>
      </c>
      <c r="G1339" s="1956">
        <v>4</v>
      </c>
      <c r="H1339" s="1956">
        <v>3</v>
      </c>
      <c r="I1339" s="2012">
        <v>1</v>
      </c>
      <c r="J1339" s="2012">
        <v>1</v>
      </c>
      <c r="L1339" s="1996">
        <v>3440.14</v>
      </c>
      <c r="N1339" s="1996">
        <f>O1339+Q1339</f>
        <v>2673.5499999999997</v>
      </c>
      <c r="O1339" s="1996">
        <v>2120.6999999999998</v>
      </c>
      <c r="P1339" s="2076">
        <f>IF(N1339&lt;=0,"",O1339/N1339)</f>
        <v>0.79321501374576875</v>
      </c>
      <c r="Q1339" s="1996">
        <v>552.85</v>
      </c>
      <c r="R1339" s="2076">
        <f>IF(N1339&lt;=0,"",Q1339/N1339)</f>
        <v>0.20678498625423131</v>
      </c>
      <c r="S1339" s="2035">
        <f>Q1339/$S$1</f>
        <v>22.114000000000001</v>
      </c>
      <c r="U1339" s="1996">
        <f t="shared" si="295"/>
        <v>0</v>
      </c>
      <c r="V1339" s="1996">
        <f t="shared" si="296"/>
        <v>0</v>
      </c>
      <c r="W1339" s="1996">
        <f t="shared" si="297"/>
        <v>3440.14</v>
      </c>
      <c r="X1339" s="2086">
        <v>3440.14</v>
      </c>
      <c r="Y1339" s="2086">
        <v>617274</v>
      </c>
      <c r="Z1339" s="2172">
        <v>42845</v>
      </c>
      <c r="AA1339" s="2086" t="s">
        <v>104</v>
      </c>
      <c r="AB1339" s="2086"/>
      <c r="AC1339" s="1956"/>
      <c r="AE1339" s="1956"/>
      <c r="AF1339" s="1956"/>
      <c r="AG1339" s="1956"/>
      <c r="AH1339" s="1956"/>
      <c r="AI1339" s="1956"/>
      <c r="AJ1339" s="1956"/>
      <c r="AK1339" s="1956"/>
      <c r="AL1339" s="1956"/>
      <c r="AM1339" s="1956"/>
      <c r="AP1339" s="1956"/>
      <c r="AQ1339" s="1956"/>
      <c r="AR1339" s="1956"/>
      <c r="AS1339" s="1956"/>
      <c r="AT1339" s="1956"/>
      <c r="AU1339" s="1956"/>
      <c r="AV1339" s="1956"/>
      <c r="AW1339" s="1956"/>
      <c r="AZ1339" s="1956"/>
      <c r="BA1339" s="1956"/>
    </row>
    <row r="1340" spans="1:53" x14ac:dyDescent="0.2">
      <c r="A1340" s="2089" t="s">
        <v>2702</v>
      </c>
      <c r="C1340" s="1955" t="s">
        <v>2703</v>
      </c>
      <c r="D1340" s="1956" t="s">
        <v>353</v>
      </c>
      <c r="E1340" s="1956">
        <v>1</v>
      </c>
      <c r="F1340" s="1956">
        <v>8</v>
      </c>
      <c r="G1340" s="1956">
        <v>4</v>
      </c>
      <c r="H1340" s="1956">
        <v>3</v>
      </c>
      <c r="I1340" s="2012">
        <v>1</v>
      </c>
      <c r="J1340" s="2012">
        <v>1</v>
      </c>
      <c r="L1340" s="1996">
        <v>3440.14</v>
      </c>
      <c r="N1340" s="1996">
        <f>O1340+Q1340</f>
        <v>2673.5499999999997</v>
      </c>
      <c r="O1340" s="1996">
        <v>2120.6999999999998</v>
      </c>
      <c r="P1340" s="2076">
        <f>IF(N1340&lt;=0,"",O1340/N1340)</f>
        <v>0.79321501374576875</v>
      </c>
      <c r="Q1340" s="1996">
        <v>552.85</v>
      </c>
      <c r="R1340" s="2076">
        <f>IF(N1340&lt;=0,"",Q1340/N1340)</f>
        <v>0.20678498625423131</v>
      </c>
      <c r="S1340" s="2035">
        <f>Q1340/$S$1</f>
        <v>22.114000000000001</v>
      </c>
      <c r="U1340" s="1996">
        <f>((1-I1340)*O1340)+((1-J1340)*Q1340)</f>
        <v>0</v>
      </c>
      <c r="V1340" s="1996">
        <f>L1340-W1340</f>
        <v>0</v>
      </c>
      <c r="W1340" s="1996">
        <f t="shared" si="297"/>
        <v>3440.14</v>
      </c>
      <c r="X1340" s="2086">
        <v>3440.14</v>
      </c>
      <c r="Y1340" s="2086">
        <v>617275</v>
      </c>
      <c r="Z1340" s="2172">
        <v>42845</v>
      </c>
      <c r="AA1340" s="2086" t="s">
        <v>104</v>
      </c>
      <c r="AB1340" s="2086"/>
      <c r="AC1340" s="1956"/>
      <c r="AE1340" s="1956"/>
      <c r="AF1340" s="1956"/>
      <c r="AG1340" s="1956"/>
      <c r="AH1340" s="1956"/>
      <c r="AI1340" s="1956"/>
      <c r="AJ1340" s="1956"/>
      <c r="AK1340" s="1956"/>
      <c r="AL1340" s="1956"/>
      <c r="AM1340" s="1956"/>
      <c r="AP1340" s="1956"/>
      <c r="AQ1340" s="1956"/>
      <c r="AR1340" s="1956"/>
      <c r="AS1340" s="1956"/>
      <c r="AT1340" s="1956"/>
      <c r="AU1340" s="1956"/>
      <c r="AV1340" s="1956"/>
      <c r="AW1340" s="1956"/>
      <c r="AZ1340" s="1956"/>
      <c r="BA1340" s="1956"/>
    </row>
    <row r="1341" spans="1:53" x14ac:dyDescent="0.2">
      <c r="A1341" s="2119" t="s">
        <v>2704</v>
      </c>
      <c r="C1341" s="1960" t="s">
        <v>2705</v>
      </c>
      <c r="D1341" s="1956" t="s">
        <v>353</v>
      </c>
      <c r="E1341" s="1956">
        <v>1</v>
      </c>
      <c r="F1341" s="1956">
        <v>8</v>
      </c>
      <c r="G1341" s="1956">
        <v>4</v>
      </c>
      <c r="H1341" s="1956">
        <v>3</v>
      </c>
      <c r="I1341" s="2012">
        <v>1</v>
      </c>
      <c r="J1341" s="2012">
        <v>1</v>
      </c>
      <c r="L1341" s="1996">
        <v>3413.07</v>
      </c>
      <c r="N1341" s="1996">
        <f t="shared" si="291"/>
        <v>2661.15</v>
      </c>
      <c r="O1341" s="1996">
        <v>2108.9</v>
      </c>
      <c r="P1341" s="2076">
        <f t="shared" si="292"/>
        <v>0.79247693666272101</v>
      </c>
      <c r="Q1341" s="1996">
        <v>552.25</v>
      </c>
      <c r="R1341" s="2076">
        <f t="shared" si="293"/>
        <v>0.20752306333727899</v>
      </c>
      <c r="S1341" s="2035">
        <f t="shared" si="294"/>
        <v>22.09</v>
      </c>
      <c r="U1341" s="1996">
        <f t="shared" si="295"/>
        <v>0</v>
      </c>
      <c r="V1341" s="1996">
        <f t="shared" si="296"/>
        <v>0</v>
      </c>
      <c r="W1341" s="1996">
        <f t="shared" si="297"/>
        <v>3413.07</v>
      </c>
      <c r="X1341" s="2086">
        <v>3413.07</v>
      </c>
      <c r="Y1341" s="2086">
        <v>617276</v>
      </c>
      <c r="Z1341" s="2172">
        <v>42845</v>
      </c>
      <c r="AA1341" s="2086" t="s">
        <v>104</v>
      </c>
      <c r="AB1341" s="2086"/>
      <c r="AC1341" s="1956"/>
      <c r="AE1341" s="1956"/>
      <c r="AF1341" s="1956"/>
      <c r="AG1341" s="1956"/>
      <c r="AH1341" s="1956"/>
      <c r="AI1341" s="1956"/>
      <c r="AJ1341" s="1956"/>
      <c r="AK1341" s="1956"/>
      <c r="AL1341" s="1956"/>
      <c r="AM1341" s="1956"/>
      <c r="AP1341" s="1956"/>
      <c r="AQ1341" s="1956"/>
      <c r="AR1341" s="1956"/>
      <c r="AS1341" s="1956"/>
      <c r="AT1341" s="1956"/>
      <c r="AU1341" s="1956"/>
      <c r="AV1341" s="1956"/>
      <c r="AW1341" s="1956"/>
      <c r="AZ1341" s="1956"/>
      <c r="BA1341" s="1956"/>
    </row>
    <row r="1342" spans="1:53" x14ac:dyDescent="0.2">
      <c r="A1342" s="2089" t="s">
        <v>2706</v>
      </c>
      <c r="C1342" s="1955" t="s">
        <v>2707</v>
      </c>
      <c r="D1342" s="1956" t="s">
        <v>353</v>
      </c>
      <c r="E1342" s="1956">
        <v>1</v>
      </c>
      <c r="F1342" s="1956">
        <v>8</v>
      </c>
      <c r="G1342" s="1956">
        <v>4</v>
      </c>
      <c r="H1342" s="1956">
        <v>3</v>
      </c>
      <c r="I1342" s="2012">
        <v>1</v>
      </c>
      <c r="J1342" s="2012">
        <v>1</v>
      </c>
      <c r="L1342" s="1996">
        <v>3440.14</v>
      </c>
      <c r="N1342" s="1996">
        <f>O1342+Q1342</f>
        <v>2673.5499999999997</v>
      </c>
      <c r="O1342" s="1996">
        <v>2120.6999999999998</v>
      </c>
      <c r="P1342" s="2076">
        <f>IF(N1342&lt;=0,"",O1342/N1342)</f>
        <v>0.79321501374576875</v>
      </c>
      <c r="Q1342" s="1996">
        <v>552.85</v>
      </c>
      <c r="R1342" s="2076">
        <f>IF(N1342&lt;=0,"",Q1342/N1342)</f>
        <v>0.20678498625423131</v>
      </c>
      <c r="S1342" s="2035">
        <f t="shared" si="294"/>
        <v>22.114000000000001</v>
      </c>
      <c r="U1342" s="1996">
        <f t="shared" si="295"/>
        <v>0</v>
      </c>
      <c r="V1342" s="1996">
        <f t="shared" si="296"/>
        <v>0</v>
      </c>
      <c r="W1342" s="1996">
        <f t="shared" si="297"/>
        <v>3440.14</v>
      </c>
      <c r="X1342" s="2086">
        <v>3440.14</v>
      </c>
      <c r="Y1342" s="2086">
        <v>617277</v>
      </c>
      <c r="Z1342" s="2172">
        <v>42845</v>
      </c>
      <c r="AA1342" s="2086" t="s">
        <v>104</v>
      </c>
      <c r="AB1342" s="2086"/>
      <c r="AC1342" s="1956"/>
      <c r="AE1342" s="1956"/>
      <c r="AF1342" s="1956"/>
      <c r="AG1342" s="1956"/>
      <c r="AH1342" s="1956"/>
      <c r="AI1342" s="1956"/>
      <c r="AJ1342" s="1956"/>
      <c r="AK1342" s="1956"/>
      <c r="AL1342" s="1956"/>
      <c r="AM1342" s="1956"/>
      <c r="AP1342" s="1956"/>
      <c r="AQ1342" s="1956"/>
      <c r="AR1342" s="1956"/>
      <c r="AS1342" s="1956"/>
      <c r="AT1342" s="1956"/>
      <c r="AU1342" s="1956"/>
      <c r="AV1342" s="1956"/>
      <c r="AW1342" s="1956"/>
      <c r="AZ1342" s="1956"/>
      <c r="BA1342" s="1956"/>
    </row>
    <row r="1343" spans="1:53" x14ac:dyDescent="0.2">
      <c r="A1343" s="2089" t="s">
        <v>2708</v>
      </c>
      <c r="C1343" s="1955" t="s">
        <v>2709</v>
      </c>
      <c r="D1343" s="1956" t="s">
        <v>353</v>
      </c>
      <c r="E1343" s="1956">
        <v>1</v>
      </c>
      <c r="F1343" s="1956">
        <v>8</v>
      </c>
      <c r="G1343" s="1956">
        <v>4</v>
      </c>
      <c r="H1343" s="1956">
        <v>3</v>
      </c>
      <c r="I1343" s="2012">
        <v>1</v>
      </c>
      <c r="J1343" s="2012">
        <v>1</v>
      </c>
      <c r="L1343" s="1996">
        <v>3440.14</v>
      </c>
      <c r="N1343" s="1996">
        <f>O1343+Q1343</f>
        <v>2673.5499999999997</v>
      </c>
      <c r="O1343" s="1996">
        <v>2120.6999999999998</v>
      </c>
      <c r="P1343" s="2076">
        <f>IF(N1343&lt;=0,"",O1343/N1343)</f>
        <v>0.79321501374576875</v>
      </c>
      <c r="Q1343" s="1996">
        <v>552.85</v>
      </c>
      <c r="R1343" s="2076">
        <f>IF(N1343&lt;=0,"",Q1343/N1343)</f>
        <v>0.20678498625423131</v>
      </c>
      <c r="S1343" s="2035">
        <f>Q1343/$S$1</f>
        <v>22.114000000000001</v>
      </c>
      <c r="U1343" s="1996">
        <f t="shared" si="295"/>
        <v>0</v>
      </c>
      <c r="V1343" s="1996">
        <f t="shared" si="296"/>
        <v>0</v>
      </c>
      <c r="W1343" s="1996">
        <f t="shared" si="297"/>
        <v>3440.14</v>
      </c>
      <c r="X1343" s="2086">
        <v>3440.14</v>
      </c>
      <c r="Y1343" s="2086">
        <v>617278</v>
      </c>
      <c r="Z1343" s="2172">
        <v>42845</v>
      </c>
      <c r="AA1343" s="2086" t="s">
        <v>104</v>
      </c>
      <c r="AB1343" s="2086"/>
      <c r="AC1343" s="1956"/>
      <c r="AE1343" s="1956"/>
      <c r="AF1343" s="1956"/>
      <c r="AG1343" s="1956"/>
      <c r="AH1343" s="1956"/>
      <c r="AI1343" s="1956"/>
      <c r="AJ1343" s="1956"/>
      <c r="AK1343" s="1956"/>
      <c r="AL1343" s="1956"/>
      <c r="AM1343" s="1956"/>
      <c r="AP1343" s="1956"/>
      <c r="AQ1343" s="1956"/>
      <c r="AR1343" s="1956"/>
      <c r="AS1343" s="1956"/>
      <c r="AT1343" s="1956"/>
      <c r="AU1343" s="1956"/>
      <c r="AV1343" s="1956"/>
      <c r="AW1343" s="1956"/>
      <c r="AZ1343" s="1956"/>
      <c r="BA1343" s="1956"/>
    </row>
    <row r="1344" spans="1:53" x14ac:dyDescent="0.2">
      <c r="A1344" s="2089">
        <v>2017194</v>
      </c>
      <c r="C1344" s="1955" t="s">
        <v>2711</v>
      </c>
      <c r="D1344" s="1956" t="s">
        <v>26</v>
      </c>
      <c r="E1344" s="1956">
        <v>0</v>
      </c>
      <c r="F1344" s="1956">
        <v>0</v>
      </c>
      <c r="G1344" s="1956">
        <v>0</v>
      </c>
      <c r="H1344" s="1956">
        <v>0</v>
      </c>
      <c r="I1344" s="2012">
        <v>1</v>
      </c>
      <c r="J1344" s="2012">
        <v>1</v>
      </c>
      <c r="L1344" s="1996">
        <v>365</v>
      </c>
      <c r="N1344" s="1996">
        <f>O1344+Q1344</f>
        <v>275</v>
      </c>
      <c r="O1344" s="1996">
        <v>225</v>
      </c>
      <c r="P1344" s="2076">
        <f>IF(N1344&lt;=0,"",O1344/N1344)</f>
        <v>0.81818181818181823</v>
      </c>
      <c r="Q1344" s="1996">
        <v>50</v>
      </c>
      <c r="R1344" s="2076">
        <f>IF(N1344&lt;=0,"",Q1344/N1344)</f>
        <v>0.18181818181818182</v>
      </c>
      <c r="S1344" s="2035">
        <f t="shared" si="294"/>
        <v>2</v>
      </c>
      <c r="U1344" s="1996">
        <f t="shared" si="295"/>
        <v>0</v>
      </c>
      <c r="V1344" s="1996">
        <f t="shared" si="296"/>
        <v>0</v>
      </c>
      <c r="W1344" s="1996">
        <f t="shared" si="297"/>
        <v>365</v>
      </c>
      <c r="X1344" s="2086">
        <v>365</v>
      </c>
      <c r="Y1344" s="2086">
        <v>617292</v>
      </c>
      <c r="Z1344" s="2172">
        <v>42856</v>
      </c>
      <c r="AA1344" s="2086" t="s">
        <v>104</v>
      </c>
      <c r="AB1344" s="2086"/>
      <c r="AC1344" s="1956"/>
      <c r="AE1344" s="1956"/>
      <c r="AF1344" s="1956"/>
      <c r="AG1344" s="1956"/>
      <c r="AH1344" s="1956"/>
      <c r="AI1344" s="1956"/>
      <c r="AJ1344" s="1956"/>
      <c r="AK1344" s="1956"/>
      <c r="AL1344" s="1956"/>
      <c r="AM1344" s="1956"/>
      <c r="AP1344" s="1956"/>
      <c r="AQ1344" s="1956"/>
      <c r="AR1344" s="1956"/>
      <c r="AS1344" s="1956"/>
      <c r="AT1344" s="1956"/>
      <c r="AU1344" s="1956"/>
      <c r="AV1344" s="1956"/>
      <c r="AW1344" s="1956"/>
      <c r="AZ1344" s="1956"/>
      <c r="BA1344" s="1956"/>
    </row>
    <row r="1345" spans="1:53" x14ac:dyDescent="0.2">
      <c r="A1345" s="2089">
        <v>2017195</v>
      </c>
      <c r="C1345" s="1955" t="s">
        <v>2714</v>
      </c>
      <c r="D1345" s="1956" t="s">
        <v>353</v>
      </c>
      <c r="E1345" s="1956">
        <v>0</v>
      </c>
      <c r="F1345" s="1956">
        <v>1</v>
      </c>
      <c r="G1345" s="1956">
        <v>1</v>
      </c>
      <c r="H1345" s="1956">
        <v>0</v>
      </c>
      <c r="I1345" s="2012">
        <v>1</v>
      </c>
      <c r="J1345" s="2012">
        <v>1</v>
      </c>
      <c r="L1345" s="1996">
        <v>356.44</v>
      </c>
      <c r="N1345" s="1996">
        <f t="shared" si="291"/>
        <v>228.14</v>
      </c>
      <c r="O1345" s="1996">
        <v>136.38999999999999</v>
      </c>
      <c r="P1345" s="2076">
        <f t="shared" si="292"/>
        <v>0.5978346629262733</v>
      </c>
      <c r="Q1345" s="1996">
        <v>91.75</v>
      </c>
      <c r="R1345" s="2076">
        <f t="shared" si="293"/>
        <v>0.4021653370737267</v>
      </c>
      <c r="S1345" s="2035">
        <f t="shared" si="294"/>
        <v>3.67</v>
      </c>
      <c r="U1345" s="1996">
        <f t="shared" si="295"/>
        <v>0</v>
      </c>
      <c r="V1345" s="1996">
        <f t="shared" si="296"/>
        <v>0</v>
      </c>
      <c r="W1345" s="1996">
        <f t="shared" si="297"/>
        <v>356.44</v>
      </c>
      <c r="X1345" s="2086">
        <v>356.44</v>
      </c>
      <c r="Y1345" s="2086">
        <v>617222</v>
      </c>
      <c r="Z1345" s="2172">
        <v>42823</v>
      </c>
      <c r="AA1345" s="2086" t="s">
        <v>104</v>
      </c>
      <c r="AB1345" s="2086"/>
      <c r="AC1345" s="1956"/>
      <c r="AE1345" s="1956"/>
      <c r="AF1345" s="1956"/>
      <c r="AG1345" s="1956"/>
      <c r="AH1345" s="1956"/>
      <c r="AI1345" s="1956"/>
      <c r="AJ1345" s="1956"/>
      <c r="AK1345" s="1956"/>
      <c r="AL1345" s="1956"/>
      <c r="AM1345" s="1956"/>
      <c r="AP1345" s="1956"/>
      <c r="AQ1345" s="1956"/>
      <c r="AR1345" s="1956"/>
      <c r="AS1345" s="1956"/>
      <c r="AT1345" s="1956"/>
      <c r="AU1345" s="1956"/>
      <c r="AV1345" s="1956"/>
      <c r="AW1345" s="1956"/>
      <c r="AZ1345" s="1956"/>
      <c r="BA1345" s="1956"/>
    </row>
    <row r="1346" spans="1:53" x14ac:dyDescent="0.2">
      <c r="A1346" s="2151">
        <v>2017196</v>
      </c>
      <c r="B1346" s="1955" t="s">
        <v>3646</v>
      </c>
      <c r="C1346" s="1955" t="s">
        <v>2715</v>
      </c>
      <c r="D1346" s="1956" t="s">
        <v>2594</v>
      </c>
      <c r="E1346" s="1956">
        <v>0</v>
      </c>
      <c r="F1346" s="1956">
        <v>0</v>
      </c>
      <c r="G1346" s="1956">
        <v>0</v>
      </c>
      <c r="H1346" s="1956">
        <v>0</v>
      </c>
      <c r="I1346" s="2012">
        <v>0</v>
      </c>
      <c r="J1346" s="2012">
        <v>0</v>
      </c>
      <c r="L1346" s="1996">
        <v>0</v>
      </c>
      <c r="N1346" s="1996">
        <f t="shared" si="291"/>
        <v>0</v>
      </c>
      <c r="O1346" s="1996">
        <v>0</v>
      </c>
      <c r="P1346" s="2076" t="str">
        <f t="shared" si="292"/>
        <v/>
      </c>
      <c r="Q1346" s="1996">
        <v>0</v>
      </c>
      <c r="R1346" s="2076" t="str">
        <f t="shared" si="293"/>
        <v/>
      </c>
      <c r="S1346" s="2035">
        <f t="shared" si="294"/>
        <v>0</v>
      </c>
      <c r="U1346" s="1996">
        <f t="shared" si="295"/>
        <v>0</v>
      </c>
      <c r="V1346" s="1996">
        <f t="shared" si="296"/>
        <v>0</v>
      </c>
      <c r="W1346" s="1996">
        <f t="shared" si="297"/>
        <v>0</v>
      </c>
      <c r="X1346" s="2086"/>
      <c r="Y1346" s="2086"/>
      <c r="Z1346" s="2172"/>
      <c r="AA1346" s="2086"/>
      <c r="AB1346" s="2086"/>
      <c r="AC1346" s="1956"/>
      <c r="AE1346" s="1956"/>
      <c r="AF1346" s="1956"/>
      <c r="AG1346" s="1956"/>
      <c r="AH1346" s="1956"/>
      <c r="AI1346" s="1956"/>
      <c r="AJ1346" s="1956"/>
      <c r="AK1346" s="1956"/>
      <c r="AL1346" s="1956"/>
      <c r="AM1346" s="1956"/>
      <c r="AP1346" s="1956"/>
      <c r="AQ1346" s="1956"/>
      <c r="AR1346" s="1956"/>
      <c r="AS1346" s="1956"/>
      <c r="AT1346" s="1956"/>
      <c r="AU1346" s="1956"/>
      <c r="AV1346" s="1956"/>
      <c r="AW1346" s="1956"/>
      <c r="AZ1346" s="1956"/>
      <c r="BA1346" s="1956"/>
    </row>
    <row r="1347" spans="1:53" x14ac:dyDescent="0.2">
      <c r="A1347" s="2089">
        <v>2017198</v>
      </c>
      <c r="C1347" s="1955" t="s">
        <v>2718</v>
      </c>
      <c r="D1347" s="1956" t="s">
        <v>26</v>
      </c>
      <c r="E1347" s="1956">
        <v>0</v>
      </c>
      <c r="F1347" s="1956">
        <v>1</v>
      </c>
      <c r="G1347" s="1956">
        <v>0</v>
      </c>
      <c r="H1347" s="1956">
        <v>1</v>
      </c>
      <c r="I1347" s="2012">
        <v>1</v>
      </c>
      <c r="J1347" s="2012">
        <v>1</v>
      </c>
      <c r="L1347" s="1996">
        <v>483.26</v>
      </c>
      <c r="N1347" s="1996">
        <f t="shared" si="291"/>
        <v>323.95</v>
      </c>
      <c r="O1347" s="1996">
        <v>219.46</v>
      </c>
      <c r="P1347" s="2076">
        <f t="shared" si="292"/>
        <v>0.67745022379996922</v>
      </c>
      <c r="Q1347" s="1996">
        <v>104.49</v>
      </c>
      <c r="R1347" s="2076">
        <f t="shared" si="293"/>
        <v>0.32254977620003089</v>
      </c>
      <c r="S1347" s="2035">
        <f t="shared" si="294"/>
        <v>4.1795999999999998</v>
      </c>
      <c r="U1347" s="1996">
        <f t="shared" si="295"/>
        <v>0</v>
      </c>
      <c r="V1347" s="1996">
        <f t="shared" si="296"/>
        <v>0</v>
      </c>
      <c r="W1347" s="1996">
        <f t="shared" si="297"/>
        <v>483.26</v>
      </c>
      <c r="X1347" s="2086">
        <v>483.26</v>
      </c>
      <c r="Y1347" s="2086">
        <v>617194</v>
      </c>
      <c r="Z1347" s="2172">
        <v>42814</v>
      </c>
      <c r="AA1347" s="2086" t="s">
        <v>104</v>
      </c>
      <c r="AB1347" s="2086"/>
      <c r="AC1347" s="1956"/>
      <c r="AE1347" s="1956"/>
      <c r="AF1347" s="1956"/>
      <c r="AG1347" s="1956"/>
      <c r="AH1347" s="1956"/>
      <c r="AI1347" s="1956"/>
      <c r="AJ1347" s="1956"/>
      <c r="AK1347" s="1956"/>
      <c r="AL1347" s="1956"/>
      <c r="AM1347" s="1956"/>
      <c r="AP1347" s="1956"/>
      <c r="AQ1347" s="1956"/>
      <c r="AR1347" s="1956"/>
      <c r="AS1347" s="1956"/>
      <c r="AT1347" s="1956"/>
      <c r="AU1347" s="1956"/>
      <c r="AV1347" s="1956"/>
      <c r="AW1347" s="1956"/>
      <c r="AZ1347" s="1956"/>
      <c r="BA1347" s="1956"/>
    </row>
    <row r="1348" spans="1:53" x14ac:dyDescent="0.2">
      <c r="A1348" s="2089">
        <v>2017199</v>
      </c>
      <c r="C1348" s="1955" t="s">
        <v>2722</v>
      </c>
      <c r="D1348" s="1956" t="s">
        <v>26</v>
      </c>
      <c r="E1348" s="1956">
        <v>0</v>
      </c>
      <c r="F1348" s="1956">
        <v>0</v>
      </c>
      <c r="G1348" s="1956">
        <v>0</v>
      </c>
      <c r="H1348" s="1956">
        <v>0</v>
      </c>
      <c r="I1348" s="2012">
        <v>1</v>
      </c>
      <c r="J1348" s="2012">
        <v>1</v>
      </c>
      <c r="L1348" s="1996">
        <v>78.36</v>
      </c>
      <c r="N1348" s="1996">
        <f t="shared" si="291"/>
        <v>31.68</v>
      </c>
      <c r="O1348" s="1996">
        <v>31.68</v>
      </c>
      <c r="P1348" s="2076">
        <f t="shared" si="292"/>
        <v>1</v>
      </c>
      <c r="Q1348" s="1996">
        <v>0</v>
      </c>
      <c r="R1348" s="2076">
        <f t="shared" si="293"/>
        <v>0</v>
      </c>
      <c r="S1348" s="2035">
        <f t="shared" si="294"/>
        <v>0</v>
      </c>
      <c r="U1348" s="1996">
        <f t="shared" si="295"/>
        <v>0</v>
      </c>
      <c r="V1348" s="1996">
        <f t="shared" si="296"/>
        <v>0</v>
      </c>
      <c r="W1348" s="1996">
        <f t="shared" si="297"/>
        <v>78.36</v>
      </c>
      <c r="X1348" s="2086">
        <v>78.36</v>
      </c>
      <c r="Y1348" s="2086">
        <v>617237</v>
      </c>
      <c r="Z1348" s="2172">
        <v>42828</v>
      </c>
      <c r="AA1348" s="2086" t="s">
        <v>104</v>
      </c>
      <c r="AB1348" s="2086"/>
      <c r="AC1348" s="1956"/>
      <c r="AE1348" s="1956"/>
      <c r="AF1348" s="1956"/>
      <c r="AG1348" s="1956"/>
      <c r="AH1348" s="1956"/>
      <c r="AI1348" s="1956"/>
      <c r="AJ1348" s="1956"/>
      <c r="AK1348" s="1956"/>
      <c r="AL1348" s="1956"/>
      <c r="AM1348" s="1956"/>
      <c r="AP1348" s="1956"/>
      <c r="AQ1348" s="1956"/>
      <c r="AR1348" s="1956"/>
      <c r="AS1348" s="1956"/>
      <c r="AT1348" s="1956"/>
      <c r="AU1348" s="1956"/>
      <c r="AV1348" s="1956"/>
      <c r="AW1348" s="1956"/>
      <c r="AZ1348" s="1956"/>
      <c r="BA1348" s="1956"/>
    </row>
    <row r="1349" spans="1:53" x14ac:dyDescent="0.2">
      <c r="A1349" s="2089">
        <v>2017200</v>
      </c>
      <c r="C1349" s="1955" t="s">
        <v>2721</v>
      </c>
      <c r="D1349" s="1956" t="s">
        <v>26</v>
      </c>
      <c r="E1349" s="1956">
        <v>0</v>
      </c>
      <c r="F1349" s="1956">
        <v>0</v>
      </c>
      <c r="G1349" s="1956">
        <v>0</v>
      </c>
      <c r="H1349" s="1956">
        <v>0</v>
      </c>
      <c r="I1349" s="2012">
        <v>1</v>
      </c>
      <c r="J1349" s="2012">
        <v>1</v>
      </c>
      <c r="L1349" s="1996">
        <v>65</v>
      </c>
      <c r="N1349" s="1996">
        <f t="shared" ref="N1349:N1378" si="298">O1349+Q1349</f>
        <v>25</v>
      </c>
      <c r="O1349" s="1996">
        <v>25</v>
      </c>
      <c r="P1349" s="2076">
        <f t="shared" ref="P1349:P1378" si="299">IF(N1349&lt;=0,"",O1349/N1349)</f>
        <v>1</v>
      </c>
      <c r="Q1349" s="1996">
        <v>0</v>
      </c>
      <c r="R1349" s="2076">
        <f t="shared" ref="R1349:R1378" si="300">IF(N1349&lt;=0,"",Q1349/N1349)</f>
        <v>0</v>
      </c>
      <c r="S1349" s="2035">
        <f t="shared" ref="S1349:S1378" si="301">Q1349/$S$1</f>
        <v>0</v>
      </c>
      <c r="U1349" s="1996">
        <f t="shared" ref="U1349:U1379" si="302">((1-I1349)*O1349)+((1-J1349)*Q1349)</f>
        <v>0</v>
      </c>
      <c r="V1349" s="1996">
        <f t="shared" ref="V1349:V1379" si="303">L1349-W1349</f>
        <v>0</v>
      </c>
      <c r="W1349" s="1996">
        <f t="shared" ref="W1349:W1379" si="304">X1349+AC1349+AH1349+AM1349+AO1349+AR1349</f>
        <v>65</v>
      </c>
      <c r="X1349" s="2086">
        <v>65</v>
      </c>
      <c r="Y1349" s="2086">
        <v>617237</v>
      </c>
      <c r="Z1349" s="2172">
        <v>42828</v>
      </c>
      <c r="AA1349" s="2086" t="s">
        <v>104</v>
      </c>
      <c r="AB1349" s="2086"/>
      <c r="AC1349" s="1956"/>
      <c r="AE1349" s="1956"/>
      <c r="AF1349" s="1956"/>
      <c r="AG1349" s="1956"/>
      <c r="AH1349" s="1956"/>
      <c r="AI1349" s="1956"/>
      <c r="AJ1349" s="1956"/>
      <c r="AK1349" s="1956"/>
      <c r="AL1349" s="1956"/>
      <c r="AM1349" s="1956"/>
      <c r="AP1349" s="1956"/>
      <c r="AQ1349" s="1956"/>
      <c r="AR1349" s="1956"/>
      <c r="AS1349" s="1956"/>
      <c r="AT1349" s="1956"/>
      <c r="AU1349" s="1956"/>
      <c r="AV1349" s="1956"/>
      <c r="AW1349" s="1956"/>
      <c r="AZ1349" s="1956"/>
      <c r="BA1349" s="1956"/>
    </row>
    <row r="1350" spans="1:53" x14ac:dyDescent="0.2">
      <c r="A1350" s="2089">
        <v>2017201</v>
      </c>
      <c r="C1350" s="1955">
        <v>636317</v>
      </c>
      <c r="D1350" s="1956" t="s">
        <v>26</v>
      </c>
      <c r="E1350" s="1956">
        <v>1</v>
      </c>
      <c r="F1350" s="1956">
        <v>10</v>
      </c>
      <c r="G1350" s="1956">
        <v>8</v>
      </c>
      <c r="H1350" s="1956">
        <v>3</v>
      </c>
      <c r="I1350" s="2012">
        <v>1</v>
      </c>
      <c r="J1350" s="2012">
        <v>1</v>
      </c>
      <c r="L1350" s="1996">
        <v>3418.44</v>
      </c>
      <c r="N1350" s="1996">
        <f t="shared" si="298"/>
        <v>2296.52</v>
      </c>
      <c r="O1350" s="1996">
        <v>1726.27</v>
      </c>
      <c r="P1350" s="2076">
        <f t="shared" si="299"/>
        <v>0.75168951282810514</v>
      </c>
      <c r="Q1350" s="1996">
        <v>570.25</v>
      </c>
      <c r="R1350" s="2076">
        <f t="shared" si="300"/>
        <v>0.24831048717189486</v>
      </c>
      <c r="S1350" s="2035">
        <f t="shared" si="301"/>
        <v>22.81</v>
      </c>
      <c r="U1350" s="1996">
        <f t="shared" si="302"/>
        <v>0</v>
      </c>
      <c r="V1350" s="1996">
        <f t="shared" si="303"/>
        <v>0</v>
      </c>
      <c r="W1350" s="1996">
        <f t="shared" si="304"/>
        <v>3418.44</v>
      </c>
      <c r="X1350" s="2086">
        <v>3418.44</v>
      </c>
      <c r="Y1350" s="2086">
        <v>617195</v>
      </c>
      <c r="Z1350" s="2172">
        <v>42814</v>
      </c>
      <c r="AA1350" s="2086" t="s">
        <v>104</v>
      </c>
      <c r="AB1350" s="2086"/>
      <c r="AC1350" s="1956"/>
      <c r="AE1350" s="1956"/>
      <c r="AF1350" s="1956"/>
      <c r="AG1350" s="1956"/>
      <c r="AH1350" s="1956"/>
      <c r="AI1350" s="1956"/>
      <c r="AJ1350" s="1956"/>
      <c r="AK1350" s="1956"/>
      <c r="AL1350" s="1956"/>
      <c r="AM1350" s="1956"/>
      <c r="AP1350" s="1956"/>
      <c r="AQ1350" s="1956"/>
      <c r="AR1350" s="1956"/>
      <c r="AS1350" s="1956"/>
      <c r="AT1350" s="1956"/>
      <c r="AU1350" s="1956"/>
      <c r="AV1350" s="1956"/>
      <c r="AW1350" s="1956"/>
      <c r="AZ1350" s="1956"/>
      <c r="BA1350" s="1956"/>
    </row>
    <row r="1351" spans="1:53" x14ac:dyDescent="0.2">
      <c r="A1351" s="2089">
        <v>2017202</v>
      </c>
      <c r="C1351" s="1955" t="s">
        <v>2636</v>
      </c>
      <c r="D1351" s="1956" t="s">
        <v>2394</v>
      </c>
      <c r="E1351" s="1956">
        <v>1</v>
      </c>
      <c r="F1351" s="1956">
        <v>8</v>
      </c>
      <c r="G1351" s="1956">
        <v>6</v>
      </c>
      <c r="H1351" s="1956">
        <v>2</v>
      </c>
      <c r="I1351" s="2012">
        <v>1</v>
      </c>
      <c r="J1351" s="2012">
        <v>1</v>
      </c>
      <c r="L1351" s="1996">
        <v>3115.17</v>
      </c>
      <c r="N1351" s="1996">
        <f t="shared" si="298"/>
        <v>1691.08</v>
      </c>
      <c r="O1351" s="1996">
        <v>1224.77</v>
      </c>
      <c r="P1351" s="2076">
        <f t="shared" si="299"/>
        <v>0.7242531400052038</v>
      </c>
      <c r="Q1351" s="1996">
        <v>466.31</v>
      </c>
      <c r="R1351" s="2076">
        <f t="shared" si="300"/>
        <v>0.27574685999479626</v>
      </c>
      <c r="S1351" s="2035">
        <f t="shared" si="301"/>
        <v>18.6524</v>
      </c>
      <c r="U1351" s="1996">
        <f t="shared" si="302"/>
        <v>0</v>
      </c>
      <c r="V1351" s="1996">
        <f t="shared" si="303"/>
        <v>0</v>
      </c>
      <c r="W1351" s="1996">
        <f t="shared" si="304"/>
        <v>3115.17</v>
      </c>
      <c r="X1351" s="2086">
        <v>2819.17</v>
      </c>
      <c r="Y1351" s="2086">
        <v>617255</v>
      </c>
      <c r="Z1351" s="2172">
        <v>42845</v>
      </c>
      <c r="AA1351" s="2086" t="s">
        <v>104</v>
      </c>
      <c r="AB1351" s="2086"/>
      <c r="AC1351" s="2190">
        <v>296</v>
      </c>
      <c r="AD1351" s="1956">
        <v>617305</v>
      </c>
      <c r="AE1351" s="2191">
        <v>42867</v>
      </c>
      <c r="AF1351" s="1956" t="s">
        <v>104</v>
      </c>
      <c r="AG1351" s="1956"/>
      <c r="AH1351" s="1956"/>
      <c r="AI1351" s="1956"/>
      <c r="AJ1351" s="1956"/>
      <c r="AK1351" s="1956"/>
      <c r="AL1351" s="1956"/>
      <c r="AM1351" s="1956"/>
      <c r="AP1351" s="1956"/>
      <c r="AQ1351" s="1956"/>
      <c r="AR1351" s="1956"/>
      <c r="AS1351" s="1956"/>
      <c r="AT1351" s="1956"/>
      <c r="AU1351" s="1956"/>
      <c r="AV1351" s="1956"/>
      <c r="AW1351" s="1956"/>
      <c r="AZ1351" s="1956"/>
      <c r="BA1351" s="1956"/>
    </row>
    <row r="1352" spans="1:53" x14ac:dyDescent="0.2">
      <c r="A1352" s="2089">
        <v>2017204</v>
      </c>
      <c r="C1352" s="1955" t="s">
        <v>2719</v>
      </c>
      <c r="D1352" s="1956" t="s">
        <v>308</v>
      </c>
      <c r="E1352" s="1956">
        <v>0</v>
      </c>
      <c r="F1352" s="1956">
        <v>7</v>
      </c>
      <c r="G1352" s="1956">
        <v>4</v>
      </c>
      <c r="H1352" s="1956">
        <v>1</v>
      </c>
      <c r="I1352" s="2012">
        <v>1</v>
      </c>
      <c r="J1352" s="2012">
        <v>1</v>
      </c>
      <c r="L1352" s="1996">
        <v>3950.84</v>
      </c>
      <c r="N1352" s="1996">
        <f t="shared" si="298"/>
        <v>2296.73</v>
      </c>
      <c r="O1352" s="1996">
        <v>1928.05</v>
      </c>
      <c r="P1352" s="2076">
        <f t="shared" si="299"/>
        <v>0.83947612475127675</v>
      </c>
      <c r="Q1352" s="1996">
        <v>368.68</v>
      </c>
      <c r="R1352" s="2076">
        <f t="shared" si="300"/>
        <v>0.16052387524872319</v>
      </c>
      <c r="S1352" s="2035">
        <f t="shared" si="301"/>
        <v>14.747199999999999</v>
      </c>
      <c r="U1352" s="1996">
        <f t="shared" si="302"/>
        <v>0</v>
      </c>
      <c r="V1352" s="1996">
        <f t="shared" si="303"/>
        <v>0</v>
      </c>
      <c r="W1352" s="1996">
        <f t="shared" si="304"/>
        <v>3950.84</v>
      </c>
      <c r="X1352" s="2086">
        <v>3950.84</v>
      </c>
      <c r="Y1352" s="2086">
        <v>617291</v>
      </c>
      <c r="Z1352" s="2172">
        <v>42856</v>
      </c>
      <c r="AA1352" s="2086" t="s">
        <v>104</v>
      </c>
      <c r="AB1352" s="2086"/>
      <c r="AC1352" s="1956"/>
      <c r="AE1352" s="1956"/>
      <c r="AF1352" s="1956"/>
      <c r="AG1352" s="1956"/>
      <c r="AH1352" s="1956"/>
      <c r="AI1352" s="1956"/>
      <c r="AJ1352" s="1956"/>
      <c r="AK1352" s="1956"/>
      <c r="AL1352" s="1956"/>
      <c r="AM1352" s="1956"/>
      <c r="AP1352" s="1956"/>
      <c r="AQ1352" s="1956"/>
      <c r="AR1352" s="1956"/>
      <c r="AS1352" s="1956"/>
      <c r="AT1352" s="1956"/>
      <c r="AU1352" s="1956"/>
      <c r="AV1352" s="1956"/>
      <c r="AW1352" s="1956"/>
      <c r="AZ1352" s="1956"/>
      <c r="BA1352" s="1956"/>
    </row>
    <row r="1353" spans="1:53" x14ac:dyDescent="0.2">
      <c r="A1353" s="2089">
        <v>2017205</v>
      </c>
      <c r="C1353" s="1955">
        <v>625517</v>
      </c>
      <c r="D1353" s="1956" t="s">
        <v>26</v>
      </c>
      <c r="E1353" s="1956">
        <v>1</v>
      </c>
      <c r="F1353" s="1956">
        <v>10</v>
      </c>
      <c r="G1353" s="1956">
        <v>6</v>
      </c>
      <c r="H1353" s="1956">
        <v>3</v>
      </c>
      <c r="I1353" s="2012">
        <v>1</v>
      </c>
      <c r="J1353" s="2012">
        <v>1</v>
      </c>
      <c r="L1353" s="1996">
        <v>4900.74</v>
      </c>
      <c r="N1353" s="1996">
        <f t="shared" si="298"/>
        <v>3293.9</v>
      </c>
      <c r="O1353" s="1996">
        <v>2698.17</v>
      </c>
      <c r="P1353" s="2076">
        <f t="shared" si="299"/>
        <v>0.81914144327393057</v>
      </c>
      <c r="Q1353" s="1996">
        <v>595.73</v>
      </c>
      <c r="R1353" s="2076">
        <f t="shared" si="300"/>
        <v>0.1808585567260694</v>
      </c>
      <c r="S1353" s="2035">
        <f t="shared" si="301"/>
        <v>23.8292</v>
      </c>
      <c r="U1353" s="1996">
        <f t="shared" si="302"/>
        <v>0</v>
      </c>
      <c r="V1353" s="1996">
        <f t="shared" si="303"/>
        <v>0</v>
      </c>
      <c r="W1353" s="1996">
        <f t="shared" si="304"/>
        <v>4900.74</v>
      </c>
      <c r="X1353" s="2086">
        <v>4900.74</v>
      </c>
      <c r="Y1353" s="2086">
        <v>617196</v>
      </c>
      <c r="Z1353" s="2172">
        <v>42814</v>
      </c>
      <c r="AA1353" s="2086" t="s">
        <v>104</v>
      </c>
      <c r="AB1353" s="2086"/>
      <c r="AC1353" s="1956"/>
      <c r="AE1353" s="1956"/>
      <c r="AF1353" s="1956"/>
      <c r="AG1353" s="1956"/>
      <c r="AH1353" s="1956"/>
      <c r="AI1353" s="1956"/>
      <c r="AJ1353" s="1956"/>
      <c r="AK1353" s="1956"/>
      <c r="AL1353" s="1956"/>
      <c r="AM1353" s="1956"/>
      <c r="AP1353" s="1956"/>
      <c r="AQ1353" s="1956"/>
      <c r="AR1353" s="1956"/>
      <c r="AS1353" s="1956"/>
      <c r="AT1353" s="1956"/>
      <c r="AU1353" s="1956"/>
      <c r="AV1353" s="1956"/>
      <c r="AW1353" s="1956"/>
      <c r="AZ1353" s="1956"/>
      <c r="BA1353" s="1956"/>
    </row>
    <row r="1354" spans="1:53" x14ac:dyDescent="0.2">
      <c r="A1354" s="2151">
        <v>2017206</v>
      </c>
      <c r="C1354" s="1955">
        <v>638917</v>
      </c>
      <c r="D1354" s="1956" t="s">
        <v>26</v>
      </c>
      <c r="E1354" s="1956">
        <v>1</v>
      </c>
      <c r="F1354" s="1956">
        <v>9</v>
      </c>
      <c r="G1354" s="1956">
        <v>5</v>
      </c>
      <c r="H1354" s="1956">
        <v>3</v>
      </c>
      <c r="I1354" s="2012">
        <v>1</v>
      </c>
      <c r="J1354" s="2012">
        <v>1</v>
      </c>
      <c r="L1354" s="1996">
        <v>3107.6</v>
      </c>
      <c r="N1354" s="1996">
        <f t="shared" si="298"/>
        <v>1929.4199999999998</v>
      </c>
      <c r="O1354" s="1996">
        <v>1465.58</v>
      </c>
      <c r="P1354" s="2076">
        <f t="shared" si="299"/>
        <v>0.75959614806522169</v>
      </c>
      <c r="Q1354" s="1996">
        <v>463.84</v>
      </c>
      <c r="R1354" s="2076">
        <f t="shared" si="300"/>
        <v>0.24040385193477834</v>
      </c>
      <c r="S1354" s="2035">
        <f t="shared" si="301"/>
        <v>18.553599999999999</v>
      </c>
      <c r="U1354" s="1996">
        <f t="shared" si="302"/>
        <v>0</v>
      </c>
      <c r="V1354" s="1996">
        <f t="shared" si="303"/>
        <v>242.69999999999982</v>
      </c>
      <c r="W1354" s="1996">
        <f t="shared" si="304"/>
        <v>2864.9</v>
      </c>
      <c r="X1354" s="2086">
        <v>2864.9</v>
      </c>
      <c r="Y1354" s="2086">
        <v>617197</v>
      </c>
      <c r="Z1354" s="2172">
        <v>42814</v>
      </c>
      <c r="AA1354" s="2086" t="s">
        <v>104</v>
      </c>
      <c r="AB1354" s="2086"/>
      <c r="AC1354" s="1956"/>
      <c r="AE1354" s="1956"/>
      <c r="AF1354" s="1956"/>
      <c r="AG1354" s="1956"/>
      <c r="AH1354" s="1956"/>
      <c r="AI1354" s="1956"/>
      <c r="AJ1354" s="1956"/>
      <c r="AK1354" s="1956"/>
      <c r="AL1354" s="1956"/>
      <c r="AM1354" s="1956"/>
      <c r="AP1354" s="1956"/>
      <c r="AQ1354" s="1956"/>
      <c r="AR1354" s="1956"/>
      <c r="AS1354" s="1956"/>
      <c r="AT1354" s="1956"/>
      <c r="AU1354" s="1956"/>
      <c r="AV1354" s="1956"/>
      <c r="AW1354" s="1956"/>
      <c r="AZ1354" s="1956"/>
      <c r="BA1354" s="1956"/>
    </row>
    <row r="1355" spans="1:53" x14ac:dyDescent="0.2">
      <c r="A1355" s="2089">
        <v>2017207</v>
      </c>
      <c r="C1355" s="1955">
        <v>638117</v>
      </c>
      <c r="D1355" s="1956" t="s">
        <v>26</v>
      </c>
      <c r="E1355" s="1956">
        <v>1</v>
      </c>
      <c r="F1355" s="1956">
        <v>6</v>
      </c>
      <c r="G1355" s="1956">
        <v>3</v>
      </c>
      <c r="H1355" s="1956">
        <v>3</v>
      </c>
      <c r="I1355" s="2012">
        <v>1</v>
      </c>
      <c r="J1355" s="2012">
        <v>1</v>
      </c>
      <c r="L1355" s="1996">
        <v>1949.46</v>
      </c>
      <c r="N1355" s="1996">
        <f t="shared" si="298"/>
        <v>1260.02</v>
      </c>
      <c r="O1355" s="1996">
        <v>907.71</v>
      </c>
      <c r="P1355" s="2076">
        <f t="shared" si="299"/>
        <v>0.72039332709004622</v>
      </c>
      <c r="Q1355" s="1996">
        <v>352.31</v>
      </c>
      <c r="R1355" s="2076">
        <f t="shared" si="300"/>
        <v>0.27960667290995384</v>
      </c>
      <c r="S1355" s="2035">
        <f t="shared" si="301"/>
        <v>14.0924</v>
      </c>
      <c r="U1355" s="1996">
        <f t="shared" si="302"/>
        <v>0</v>
      </c>
      <c r="V1355" s="1996">
        <f t="shared" si="303"/>
        <v>0</v>
      </c>
      <c r="W1355" s="1996">
        <f t="shared" si="304"/>
        <v>1949.46</v>
      </c>
      <c r="X1355" s="2086">
        <v>1949.46</v>
      </c>
      <c r="Y1355" s="2086">
        <v>617198</v>
      </c>
      <c r="Z1355" s="2172">
        <v>42814</v>
      </c>
      <c r="AA1355" s="2086" t="s">
        <v>104</v>
      </c>
      <c r="AB1355" s="2086"/>
      <c r="AC1355" s="1956"/>
      <c r="AE1355" s="1956"/>
      <c r="AF1355" s="1956"/>
      <c r="AG1355" s="1956"/>
      <c r="AH1355" s="1956"/>
      <c r="AI1355" s="1956"/>
      <c r="AJ1355" s="1956"/>
      <c r="AK1355" s="1956"/>
      <c r="AL1355" s="1956"/>
      <c r="AM1355" s="1956"/>
      <c r="AP1355" s="1956"/>
      <c r="AQ1355" s="1956"/>
      <c r="AR1355" s="1956"/>
      <c r="AS1355" s="1956"/>
      <c r="AT1355" s="1956"/>
      <c r="AU1355" s="1956"/>
      <c r="AV1355" s="1956"/>
      <c r="AW1355" s="1956"/>
      <c r="AZ1355" s="1956"/>
      <c r="BA1355" s="1956"/>
    </row>
    <row r="1356" spans="1:53" x14ac:dyDescent="0.2">
      <c r="A1356" s="2089">
        <v>2017208</v>
      </c>
      <c r="C1356" s="1955">
        <v>639017</v>
      </c>
      <c r="D1356" s="1956" t="s">
        <v>26</v>
      </c>
      <c r="E1356" s="1956">
        <v>1</v>
      </c>
      <c r="F1356" s="1956">
        <v>8</v>
      </c>
      <c r="G1356" s="1956">
        <v>5</v>
      </c>
      <c r="H1356" s="1956">
        <v>3</v>
      </c>
      <c r="I1356" s="2012">
        <v>1</v>
      </c>
      <c r="J1356" s="2012">
        <v>1</v>
      </c>
      <c r="L1356" s="1996">
        <v>2628.88</v>
      </c>
      <c r="N1356" s="1996">
        <f t="shared" si="298"/>
        <v>1616.1100000000001</v>
      </c>
      <c r="O1356" s="1996">
        <v>1188.96</v>
      </c>
      <c r="P1356" s="2076">
        <f t="shared" si="299"/>
        <v>0.73569249617909671</v>
      </c>
      <c r="Q1356" s="1996">
        <v>427.15</v>
      </c>
      <c r="R1356" s="2076">
        <f t="shared" si="300"/>
        <v>0.26430750382090323</v>
      </c>
      <c r="S1356" s="2035">
        <f t="shared" si="301"/>
        <v>17.085999999999999</v>
      </c>
      <c r="U1356" s="1996">
        <f t="shared" si="302"/>
        <v>0</v>
      </c>
      <c r="V1356" s="1996">
        <f t="shared" si="303"/>
        <v>0</v>
      </c>
      <c r="W1356" s="1996">
        <f t="shared" si="304"/>
        <v>2628.88</v>
      </c>
      <c r="X1356" s="2086">
        <v>2628.88</v>
      </c>
      <c r="Y1356" s="2086">
        <v>617199</v>
      </c>
      <c r="Z1356" s="2172">
        <v>42814</v>
      </c>
      <c r="AA1356" s="2086" t="s">
        <v>104</v>
      </c>
      <c r="AB1356" s="2086"/>
      <c r="AC1356" s="1956"/>
      <c r="AE1356" s="1956"/>
      <c r="AF1356" s="1956"/>
      <c r="AG1356" s="1956"/>
      <c r="AH1356" s="1956"/>
      <c r="AI1356" s="1956"/>
      <c r="AJ1356" s="1956"/>
      <c r="AK1356" s="1956"/>
      <c r="AL1356" s="1956"/>
      <c r="AM1356" s="1956"/>
      <c r="AP1356" s="1956"/>
      <c r="AQ1356" s="1956"/>
      <c r="AR1356" s="1956"/>
      <c r="AS1356" s="1956"/>
      <c r="AT1356" s="1956"/>
      <c r="AU1356" s="1956"/>
      <c r="AV1356" s="1956"/>
      <c r="AW1356" s="1956"/>
      <c r="AZ1356" s="1956"/>
      <c r="BA1356" s="1956"/>
    </row>
    <row r="1357" spans="1:53" x14ac:dyDescent="0.2">
      <c r="A1357" s="2089">
        <v>2017209</v>
      </c>
      <c r="C1357" s="1955" t="s">
        <v>2774</v>
      </c>
      <c r="D1357" s="1956" t="s">
        <v>26</v>
      </c>
      <c r="E1357" s="1956">
        <v>0</v>
      </c>
      <c r="F1357" s="1956">
        <v>0</v>
      </c>
      <c r="G1357" s="1956">
        <v>0</v>
      </c>
      <c r="H1357" s="1956">
        <v>2</v>
      </c>
      <c r="I1357" s="2012">
        <v>1</v>
      </c>
      <c r="J1357" s="2012">
        <v>1</v>
      </c>
      <c r="L1357" s="1996">
        <v>624</v>
      </c>
      <c r="N1357" s="1996">
        <f t="shared" si="298"/>
        <v>275</v>
      </c>
      <c r="O1357" s="1996">
        <v>200</v>
      </c>
      <c r="P1357" s="2076">
        <f t="shared" si="299"/>
        <v>0.72727272727272729</v>
      </c>
      <c r="Q1357" s="1996">
        <v>75</v>
      </c>
      <c r="R1357" s="2076">
        <f t="shared" si="300"/>
        <v>0.27272727272727271</v>
      </c>
      <c r="S1357" s="2035">
        <f t="shared" si="301"/>
        <v>3</v>
      </c>
      <c r="U1357" s="1996">
        <f t="shared" si="302"/>
        <v>0</v>
      </c>
      <c r="V1357" s="1996">
        <f t="shared" si="303"/>
        <v>0</v>
      </c>
      <c r="W1357" s="1996">
        <f t="shared" si="304"/>
        <v>624</v>
      </c>
      <c r="X1357" s="2086">
        <v>624</v>
      </c>
      <c r="Y1357" s="2086">
        <v>617200</v>
      </c>
      <c r="Z1357" s="2172">
        <v>42814</v>
      </c>
      <c r="AA1357" s="2086" t="s">
        <v>104</v>
      </c>
      <c r="AB1357" s="2086"/>
      <c r="AC1357" s="1956"/>
      <c r="AE1357" s="1956"/>
      <c r="AF1357" s="1956"/>
      <c r="AG1357" s="1956"/>
      <c r="AH1357" s="1956"/>
      <c r="AI1357" s="1956"/>
      <c r="AJ1357" s="1956"/>
      <c r="AK1357" s="1956"/>
      <c r="AL1357" s="1956"/>
      <c r="AM1357" s="1956"/>
      <c r="AP1357" s="1956"/>
      <c r="AQ1357" s="1956"/>
      <c r="AR1357" s="1956"/>
      <c r="AS1357" s="1956"/>
      <c r="AT1357" s="1956"/>
      <c r="AU1357" s="1956"/>
      <c r="AV1357" s="1956"/>
      <c r="AW1357" s="1956"/>
      <c r="AZ1357" s="1956"/>
      <c r="BA1357" s="1956"/>
    </row>
    <row r="1358" spans="1:53" x14ac:dyDescent="0.2">
      <c r="A1358" s="2089">
        <v>2017210</v>
      </c>
      <c r="C1358" s="1955" t="s">
        <v>2723</v>
      </c>
      <c r="D1358" s="1956" t="s">
        <v>26</v>
      </c>
      <c r="E1358" s="1956">
        <v>0</v>
      </c>
      <c r="F1358" s="1956">
        <v>0</v>
      </c>
      <c r="G1358" s="1956">
        <v>0</v>
      </c>
      <c r="H1358" s="1956">
        <v>0</v>
      </c>
      <c r="I1358" s="2012">
        <v>1</v>
      </c>
      <c r="J1358" s="2012">
        <v>1</v>
      </c>
      <c r="L1358" s="1996">
        <v>357.24</v>
      </c>
      <c r="N1358" s="1996">
        <f t="shared" si="298"/>
        <v>193.62</v>
      </c>
      <c r="O1358" s="1996">
        <v>193.62</v>
      </c>
      <c r="P1358" s="2076">
        <f t="shared" si="299"/>
        <v>1</v>
      </c>
      <c r="Q1358" s="1996">
        <v>0</v>
      </c>
      <c r="R1358" s="2076">
        <f t="shared" si="300"/>
        <v>0</v>
      </c>
      <c r="S1358" s="2035">
        <f t="shared" si="301"/>
        <v>0</v>
      </c>
      <c r="U1358" s="1996">
        <f t="shared" si="302"/>
        <v>0</v>
      </c>
      <c r="V1358" s="1996">
        <f t="shared" si="303"/>
        <v>0</v>
      </c>
      <c r="W1358" s="1996">
        <f t="shared" si="304"/>
        <v>357.24</v>
      </c>
      <c r="X1358" s="2086">
        <v>357.24</v>
      </c>
      <c r="Y1358" s="2086">
        <v>617237</v>
      </c>
      <c r="Z1358" s="2172">
        <v>42828</v>
      </c>
      <c r="AA1358" s="2086" t="s">
        <v>104</v>
      </c>
      <c r="AB1358" s="2086"/>
      <c r="AC1358" s="1956"/>
      <c r="AE1358" s="1956"/>
      <c r="AF1358" s="1956"/>
      <c r="AG1358" s="1956"/>
      <c r="AH1358" s="1956"/>
      <c r="AI1358" s="1956"/>
      <c r="AJ1358" s="1956"/>
      <c r="AK1358" s="1956"/>
      <c r="AL1358" s="1956"/>
      <c r="AM1358" s="1956"/>
      <c r="AP1358" s="1956"/>
      <c r="AQ1358" s="1956"/>
      <c r="AR1358" s="1956"/>
      <c r="AS1358" s="1956"/>
      <c r="AT1358" s="1956"/>
      <c r="AU1358" s="1956"/>
      <c r="AV1358" s="1956"/>
      <c r="AW1358" s="1956"/>
      <c r="AZ1358" s="1956"/>
      <c r="BA1358" s="1956"/>
    </row>
    <row r="1359" spans="1:53" x14ac:dyDescent="0.2">
      <c r="A1359" s="2089">
        <v>2017211</v>
      </c>
      <c r="C1359" s="1955" t="s">
        <v>2724</v>
      </c>
      <c r="D1359" s="1956" t="s">
        <v>26</v>
      </c>
      <c r="E1359" s="1956">
        <v>1</v>
      </c>
      <c r="F1359" s="1956">
        <v>2</v>
      </c>
      <c r="G1359" s="1956">
        <v>1</v>
      </c>
      <c r="H1359" s="1956">
        <v>1</v>
      </c>
      <c r="I1359" s="2012">
        <v>1</v>
      </c>
      <c r="J1359" s="2012">
        <v>1</v>
      </c>
      <c r="L1359" s="1996">
        <v>747.27</v>
      </c>
      <c r="N1359" s="1996">
        <f t="shared" si="298"/>
        <v>472.65</v>
      </c>
      <c r="O1359" s="1996">
        <v>325.83999999999997</v>
      </c>
      <c r="P1359" s="2076">
        <f t="shared" si="299"/>
        <v>0.68938961176346136</v>
      </c>
      <c r="Q1359" s="1996">
        <v>146.81</v>
      </c>
      <c r="R1359" s="2076">
        <f t="shared" si="300"/>
        <v>0.31061038823653869</v>
      </c>
      <c r="S1359" s="2035">
        <f t="shared" si="301"/>
        <v>5.8723999999999998</v>
      </c>
      <c r="U1359" s="1996">
        <f t="shared" si="302"/>
        <v>0</v>
      </c>
      <c r="V1359" s="1996">
        <f t="shared" si="303"/>
        <v>0</v>
      </c>
      <c r="W1359" s="1996">
        <f t="shared" si="304"/>
        <v>747.27</v>
      </c>
      <c r="X1359" s="2086">
        <v>747.27</v>
      </c>
      <c r="Y1359" s="2086">
        <v>617201</v>
      </c>
      <c r="Z1359" s="2172">
        <v>42814</v>
      </c>
      <c r="AA1359" s="2086" t="s">
        <v>104</v>
      </c>
      <c r="AB1359" s="2086"/>
      <c r="AC1359" s="1956"/>
      <c r="AE1359" s="1956"/>
      <c r="AF1359" s="1956"/>
      <c r="AG1359" s="1956"/>
      <c r="AH1359" s="1956"/>
      <c r="AI1359" s="1956"/>
      <c r="AJ1359" s="1956"/>
      <c r="AK1359" s="1956"/>
      <c r="AL1359" s="1956"/>
      <c r="AM1359" s="1956"/>
      <c r="AP1359" s="1956"/>
      <c r="AQ1359" s="1956"/>
      <c r="AR1359" s="1956"/>
      <c r="AS1359" s="1956"/>
      <c r="AT1359" s="1956"/>
      <c r="AU1359" s="1956"/>
      <c r="AV1359" s="1956"/>
      <c r="AW1359" s="1956"/>
      <c r="AZ1359" s="1956"/>
      <c r="BA1359" s="1956"/>
    </row>
    <row r="1360" spans="1:53" x14ac:dyDescent="0.2">
      <c r="A1360" s="2089" t="s">
        <v>2730</v>
      </c>
      <c r="C1360" s="1955">
        <v>606617</v>
      </c>
      <c r="D1360" s="1956" t="s">
        <v>26</v>
      </c>
      <c r="E1360" s="1956">
        <v>1</v>
      </c>
      <c r="F1360" s="1956">
        <v>10</v>
      </c>
      <c r="G1360" s="1956">
        <v>7</v>
      </c>
      <c r="H1360" s="1956">
        <v>2</v>
      </c>
      <c r="I1360" s="2012">
        <v>1</v>
      </c>
      <c r="J1360" s="2012">
        <v>1</v>
      </c>
      <c r="L1360" s="1996">
        <v>6462.86</v>
      </c>
      <c r="N1360" s="1996">
        <f t="shared" si="298"/>
        <v>3949.65</v>
      </c>
      <c r="O1360" s="1996">
        <v>3162.75</v>
      </c>
      <c r="P1360" s="2076">
        <f t="shared" si="299"/>
        <v>0.80076715658349473</v>
      </c>
      <c r="Q1360" s="1996">
        <v>786.9</v>
      </c>
      <c r="R1360" s="2076">
        <f t="shared" si="300"/>
        <v>0.19923284341650524</v>
      </c>
      <c r="S1360" s="2035">
        <f t="shared" si="301"/>
        <v>31.475999999999999</v>
      </c>
      <c r="U1360" s="1996">
        <f t="shared" si="302"/>
        <v>0</v>
      </c>
      <c r="V1360" s="1996">
        <f t="shared" si="303"/>
        <v>0</v>
      </c>
      <c r="W1360" s="1996">
        <f t="shared" si="304"/>
        <v>6462.86</v>
      </c>
      <c r="X1360" s="2086">
        <v>6462.86</v>
      </c>
      <c r="Y1360" s="2086">
        <v>617202</v>
      </c>
      <c r="Z1360" s="2172">
        <v>42814</v>
      </c>
      <c r="AA1360" s="2086" t="s">
        <v>104</v>
      </c>
      <c r="AB1360" s="2086"/>
      <c r="AC1360" s="1956"/>
      <c r="AE1360" s="1956"/>
      <c r="AF1360" s="1956"/>
      <c r="AG1360" s="1956"/>
      <c r="AH1360" s="1956"/>
      <c r="AI1360" s="1956"/>
      <c r="AJ1360" s="1956"/>
      <c r="AK1360" s="1956"/>
      <c r="AL1360" s="1956"/>
      <c r="AM1360" s="1956"/>
      <c r="AP1360" s="1956"/>
      <c r="AQ1360" s="1956"/>
      <c r="AR1360" s="1956"/>
      <c r="AS1360" s="1956"/>
      <c r="AT1360" s="1956"/>
      <c r="AU1360" s="1956"/>
      <c r="AV1360" s="1956"/>
      <c r="AW1360" s="1956"/>
      <c r="AZ1360" s="1956"/>
      <c r="BA1360" s="1956"/>
    </row>
    <row r="1361" spans="1:53" x14ac:dyDescent="0.2">
      <c r="A1361" s="2089">
        <v>2017213</v>
      </c>
      <c r="C1361" s="1955">
        <v>639117</v>
      </c>
      <c r="D1361" s="1956" t="s">
        <v>26</v>
      </c>
      <c r="E1361" s="1956">
        <v>1</v>
      </c>
      <c r="F1361" s="1956">
        <v>8</v>
      </c>
      <c r="G1361" s="1956">
        <v>5</v>
      </c>
      <c r="H1361" s="1956">
        <v>3</v>
      </c>
      <c r="I1361" s="2012">
        <v>1</v>
      </c>
      <c r="J1361" s="2012">
        <v>1</v>
      </c>
      <c r="L1361" s="1996">
        <v>2628.88</v>
      </c>
      <c r="N1361" s="1996">
        <f t="shared" si="298"/>
        <v>1616.1100000000001</v>
      </c>
      <c r="O1361" s="1996">
        <v>1188.96</v>
      </c>
      <c r="P1361" s="2076">
        <f t="shared" si="299"/>
        <v>0.73569249617909671</v>
      </c>
      <c r="Q1361" s="1996">
        <v>427.15</v>
      </c>
      <c r="R1361" s="2076">
        <f t="shared" si="300"/>
        <v>0.26430750382090323</v>
      </c>
      <c r="S1361" s="2035">
        <f t="shared" si="301"/>
        <v>17.085999999999999</v>
      </c>
      <c r="U1361" s="1996">
        <f t="shared" si="302"/>
        <v>0</v>
      </c>
      <c r="V1361" s="1996">
        <f t="shared" si="303"/>
        <v>0</v>
      </c>
      <c r="W1361" s="1996">
        <f t="shared" si="304"/>
        <v>2628.88</v>
      </c>
      <c r="X1361" s="2086">
        <v>2628.88</v>
      </c>
      <c r="Y1361" s="2086">
        <v>617203</v>
      </c>
      <c r="Z1361" s="2172">
        <v>42814</v>
      </c>
      <c r="AA1361" s="2086" t="s">
        <v>104</v>
      </c>
      <c r="AB1361" s="2086"/>
      <c r="AC1361" s="1956"/>
      <c r="AE1361" s="1956"/>
      <c r="AF1361" s="1956"/>
      <c r="AG1361" s="1956"/>
      <c r="AH1361" s="1956"/>
      <c r="AI1361" s="1956"/>
      <c r="AJ1361" s="1956"/>
      <c r="AK1361" s="1956"/>
      <c r="AL1361" s="1956"/>
      <c r="AM1361" s="1956"/>
      <c r="AP1361" s="1956"/>
      <c r="AQ1361" s="1956"/>
      <c r="AR1361" s="1956"/>
      <c r="AS1361" s="1956"/>
      <c r="AT1361" s="1956"/>
      <c r="AU1361" s="1956"/>
      <c r="AV1361" s="1956"/>
      <c r="AW1361" s="1956"/>
      <c r="AZ1361" s="1956"/>
      <c r="BA1361" s="1956"/>
    </row>
    <row r="1362" spans="1:53" x14ac:dyDescent="0.2">
      <c r="A1362" s="2089">
        <v>2017214</v>
      </c>
      <c r="C1362" s="1955" t="s">
        <v>2249</v>
      </c>
      <c r="D1362" s="1956" t="s">
        <v>474</v>
      </c>
      <c r="E1362" s="1956">
        <v>2</v>
      </c>
      <c r="F1362" s="1956">
        <v>26</v>
      </c>
      <c r="G1362" s="1956">
        <v>14</v>
      </c>
      <c r="H1362" s="1956">
        <v>6</v>
      </c>
      <c r="I1362" s="2012">
        <v>1</v>
      </c>
      <c r="J1362" s="2012">
        <v>1</v>
      </c>
      <c r="L1362" s="1996">
        <v>8224.66</v>
      </c>
      <c r="N1362" s="1996">
        <f t="shared" si="298"/>
        <v>5626.92</v>
      </c>
      <c r="O1362" s="1996">
        <v>4250.16</v>
      </c>
      <c r="P1362" s="2076">
        <f t="shared" si="299"/>
        <v>0.75532618199654511</v>
      </c>
      <c r="Q1362" s="1996">
        <v>1376.76</v>
      </c>
      <c r="R1362" s="2076">
        <f t="shared" si="300"/>
        <v>0.24467381800345481</v>
      </c>
      <c r="S1362" s="2035">
        <f t="shared" si="301"/>
        <v>55.070399999999999</v>
      </c>
      <c r="U1362" s="1996">
        <f t="shared" si="302"/>
        <v>0</v>
      </c>
      <c r="V1362" s="1996">
        <f t="shared" si="303"/>
        <v>0</v>
      </c>
      <c r="W1362" s="1996">
        <f t="shared" si="304"/>
        <v>8224.66</v>
      </c>
      <c r="X1362" s="2086">
        <v>8224.66</v>
      </c>
      <c r="Y1362" s="2086">
        <v>617256</v>
      </c>
      <c r="Z1362" s="2172">
        <v>42845</v>
      </c>
      <c r="AA1362" s="2086" t="s">
        <v>104</v>
      </c>
      <c r="AB1362" s="2086"/>
      <c r="AC1362" s="1956"/>
      <c r="AE1362" s="1956"/>
      <c r="AF1362" s="1956"/>
      <c r="AG1362" s="1956"/>
      <c r="AH1362" s="1956"/>
      <c r="AI1362" s="1956"/>
      <c r="AJ1362" s="1956"/>
      <c r="AK1362" s="1956"/>
      <c r="AL1362" s="1956"/>
      <c r="AM1362" s="1956"/>
      <c r="AP1362" s="1956"/>
      <c r="AQ1362" s="1956"/>
      <c r="AR1362" s="1956"/>
      <c r="AS1362" s="1956"/>
      <c r="AT1362" s="1956"/>
      <c r="AU1362" s="1956"/>
      <c r="AV1362" s="1956"/>
      <c r="AW1362" s="1956"/>
      <c r="AZ1362" s="1956"/>
      <c r="BA1362" s="1956"/>
    </row>
    <row r="1363" spans="1:53" x14ac:dyDescent="0.2">
      <c r="A1363" s="2089" t="s">
        <v>2740</v>
      </c>
      <c r="C1363" s="1955" t="s">
        <v>2842</v>
      </c>
      <c r="D1363" s="1956" t="s">
        <v>26</v>
      </c>
      <c r="E1363" s="1956">
        <v>10</v>
      </c>
      <c r="F1363" s="1956">
        <v>100</v>
      </c>
      <c r="G1363" s="1956">
        <v>50</v>
      </c>
      <c r="H1363" s="1956">
        <v>40</v>
      </c>
      <c r="I1363" s="2012">
        <v>1</v>
      </c>
      <c r="J1363" s="2012">
        <v>1</v>
      </c>
      <c r="L1363" s="1996">
        <v>76798.899999999994</v>
      </c>
      <c r="N1363" s="1996">
        <f t="shared" si="298"/>
        <v>49419.3</v>
      </c>
      <c r="O1363" s="1996">
        <v>38851.599999999999</v>
      </c>
      <c r="P1363" s="2076">
        <f t="shared" si="299"/>
        <v>0.78616249117247705</v>
      </c>
      <c r="Q1363" s="1996">
        <v>10567.7</v>
      </c>
      <c r="R1363" s="2076">
        <f t="shared" si="300"/>
        <v>0.21383750882752287</v>
      </c>
      <c r="S1363" s="2035">
        <f t="shared" si="301"/>
        <v>422.70800000000003</v>
      </c>
      <c r="U1363" s="1996">
        <f t="shared" si="302"/>
        <v>0</v>
      </c>
      <c r="V1363" s="1996">
        <f t="shared" si="303"/>
        <v>0</v>
      </c>
      <c r="W1363" s="1996">
        <f t="shared" si="304"/>
        <v>76798.899999999994</v>
      </c>
      <c r="X1363" s="2086">
        <v>76798.899999999994</v>
      </c>
      <c r="Y1363" s="2086">
        <v>617225</v>
      </c>
      <c r="Z1363" s="2172">
        <v>42828</v>
      </c>
      <c r="AA1363" s="2086" t="s">
        <v>104</v>
      </c>
      <c r="AB1363" s="2086"/>
      <c r="AC1363" s="1956"/>
      <c r="AE1363" s="1956"/>
      <c r="AF1363" s="1956"/>
      <c r="AG1363" s="1956"/>
      <c r="AH1363" s="1956"/>
      <c r="AI1363" s="1956"/>
      <c r="AJ1363" s="1956"/>
      <c r="AK1363" s="1956"/>
      <c r="AL1363" s="1956"/>
      <c r="AM1363" s="1956"/>
      <c r="AP1363" s="1956"/>
      <c r="AQ1363" s="1956"/>
      <c r="AR1363" s="1956"/>
      <c r="AS1363" s="1956"/>
      <c r="AT1363" s="1956"/>
      <c r="AU1363" s="1956"/>
      <c r="AV1363" s="1956"/>
      <c r="AW1363" s="1956"/>
      <c r="AZ1363" s="1956"/>
      <c r="BA1363" s="1956"/>
    </row>
    <row r="1364" spans="1:53" x14ac:dyDescent="0.2">
      <c r="A1364" s="2089">
        <v>2017216</v>
      </c>
      <c r="C1364" s="1955" t="s">
        <v>2741</v>
      </c>
      <c r="D1364" s="1956" t="s">
        <v>318</v>
      </c>
      <c r="E1364" s="1956">
        <v>1</v>
      </c>
      <c r="F1364" s="1956">
        <v>2</v>
      </c>
      <c r="G1364" s="1956">
        <v>1</v>
      </c>
      <c r="H1364" s="1956">
        <v>1</v>
      </c>
      <c r="I1364" s="2012">
        <v>1</v>
      </c>
      <c r="J1364" s="2012">
        <v>1</v>
      </c>
      <c r="L1364" s="1996">
        <v>821.12</v>
      </c>
      <c r="N1364" s="1996">
        <f t="shared" si="298"/>
        <v>539.57999999999993</v>
      </c>
      <c r="O1364" s="1996">
        <v>393.09</v>
      </c>
      <c r="P1364" s="2076">
        <f t="shared" si="299"/>
        <v>0.72851106416101419</v>
      </c>
      <c r="Q1364" s="1996">
        <v>146.49</v>
      </c>
      <c r="R1364" s="2076">
        <f t="shared" si="300"/>
        <v>0.27148893583898592</v>
      </c>
      <c r="S1364" s="2035">
        <f t="shared" si="301"/>
        <v>5.8596000000000004</v>
      </c>
      <c r="U1364" s="1996">
        <f t="shared" si="302"/>
        <v>0</v>
      </c>
      <c r="V1364" s="1996">
        <f t="shared" si="303"/>
        <v>0</v>
      </c>
      <c r="W1364" s="1996">
        <f t="shared" si="304"/>
        <v>821.12</v>
      </c>
      <c r="X1364" s="2086">
        <v>821.12</v>
      </c>
      <c r="Y1364" s="2086">
        <v>617260</v>
      </c>
      <c r="Z1364" s="2172">
        <v>42845</v>
      </c>
      <c r="AA1364" s="2086" t="s">
        <v>104</v>
      </c>
      <c r="AB1364" s="2086"/>
      <c r="AC1364" s="1956"/>
      <c r="AE1364" s="1956"/>
      <c r="AF1364" s="1956"/>
      <c r="AG1364" s="1956"/>
      <c r="AH1364" s="1956"/>
      <c r="AI1364" s="1956"/>
      <c r="AJ1364" s="1956"/>
      <c r="AK1364" s="1956"/>
      <c r="AL1364" s="1956"/>
      <c r="AM1364" s="1956"/>
      <c r="AP1364" s="1956"/>
      <c r="AQ1364" s="1956"/>
      <c r="AR1364" s="1956"/>
      <c r="AS1364" s="1956"/>
      <c r="AT1364" s="1956"/>
      <c r="AU1364" s="1956"/>
      <c r="AV1364" s="1956"/>
      <c r="AW1364" s="1956"/>
      <c r="AZ1364" s="1956"/>
      <c r="BA1364" s="1956"/>
    </row>
    <row r="1365" spans="1:53" x14ac:dyDescent="0.2">
      <c r="A1365" s="2089">
        <v>2017217</v>
      </c>
      <c r="C1365" s="1955" t="s">
        <v>1918</v>
      </c>
      <c r="D1365" s="1956" t="s">
        <v>353</v>
      </c>
      <c r="E1365" s="1956">
        <v>0</v>
      </c>
      <c r="F1365" s="1956">
        <v>1</v>
      </c>
      <c r="G1365" s="1956">
        <v>2</v>
      </c>
      <c r="H1365" s="1956">
        <v>0</v>
      </c>
      <c r="I1365" s="2012">
        <v>1</v>
      </c>
      <c r="J1365" s="2012">
        <v>1</v>
      </c>
      <c r="L1365" s="1996">
        <v>509.91</v>
      </c>
      <c r="N1365" s="1996">
        <f t="shared" si="298"/>
        <v>348.89</v>
      </c>
      <c r="O1365" s="1996">
        <v>241.12</v>
      </c>
      <c r="P1365" s="2076">
        <f t="shared" si="299"/>
        <v>0.69110607928000234</v>
      </c>
      <c r="Q1365" s="1996">
        <v>107.77</v>
      </c>
      <c r="R1365" s="2076">
        <f t="shared" si="300"/>
        <v>0.30889392071999772</v>
      </c>
      <c r="S1365" s="2035">
        <f t="shared" si="301"/>
        <v>4.3107999999999995</v>
      </c>
      <c r="U1365" s="1996">
        <f t="shared" si="302"/>
        <v>0</v>
      </c>
      <c r="V1365" s="1996">
        <f t="shared" si="303"/>
        <v>0</v>
      </c>
      <c r="W1365" s="1996">
        <f t="shared" si="304"/>
        <v>509.91</v>
      </c>
      <c r="X1365" s="2086">
        <v>509.91</v>
      </c>
      <c r="Y1365" s="2086">
        <v>617261</v>
      </c>
      <c r="Z1365" s="2172">
        <v>42845</v>
      </c>
      <c r="AA1365" s="2086" t="s">
        <v>104</v>
      </c>
      <c r="AB1365" s="2086"/>
      <c r="AC1365" s="1956"/>
      <c r="AE1365" s="1956"/>
      <c r="AF1365" s="1956"/>
      <c r="AG1365" s="1956"/>
      <c r="AH1365" s="1956"/>
      <c r="AI1365" s="1956"/>
      <c r="AJ1365" s="1956"/>
      <c r="AK1365" s="1956"/>
      <c r="AL1365" s="1956"/>
      <c r="AM1365" s="1956"/>
      <c r="AP1365" s="1956"/>
      <c r="AQ1365" s="1956"/>
      <c r="AR1365" s="1956"/>
      <c r="AS1365" s="1956"/>
      <c r="AT1365" s="1956"/>
      <c r="AU1365" s="1956"/>
      <c r="AV1365" s="1956"/>
      <c r="AW1365" s="1956"/>
      <c r="AZ1365" s="1956"/>
      <c r="BA1365" s="1956"/>
    </row>
    <row r="1366" spans="1:53" x14ac:dyDescent="0.2">
      <c r="A1366" s="2089">
        <v>2017218</v>
      </c>
      <c r="C1366" s="1955" t="s">
        <v>2742</v>
      </c>
      <c r="D1366" s="1956" t="s">
        <v>902</v>
      </c>
      <c r="E1366" s="1956">
        <v>0</v>
      </c>
      <c r="F1366" s="1956">
        <v>1</v>
      </c>
      <c r="G1366" s="1956">
        <v>1</v>
      </c>
      <c r="H1366" s="1956">
        <v>0</v>
      </c>
      <c r="I1366" s="2012">
        <v>1</v>
      </c>
      <c r="J1366" s="2012">
        <v>1</v>
      </c>
      <c r="L1366" s="1996">
        <v>384.28</v>
      </c>
      <c r="N1366" s="1996">
        <f t="shared" si="298"/>
        <v>251.53300000000002</v>
      </c>
      <c r="O1366" s="1996">
        <v>200.71</v>
      </c>
      <c r="P1366" s="2076">
        <f t="shared" si="299"/>
        <v>0.79794698906306527</v>
      </c>
      <c r="Q1366" s="1996">
        <v>50.823</v>
      </c>
      <c r="R1366" s="2076">
        <f t="shared" si="300"/>
        <v>0.2020530109369347</v>
      </c>
      <c r="S1366" s="2035">
        <f t="shared" si="301"/>
        <v>2.0329199999999998</v>
      </c>
      <c r="U1366" s="1996">
        <f t="shared" si="302"/>
        <v>0</v>
      </c>
      <c r="V1366" s="1996">
        <f t="shared" si="303"/>
        <v>0</v>
      </c>
      <c r="W1366" s="1996">
        <f t="shared" si="304"/>
        <v>384.28</v>
      </c>
      <c r="X1366" s="2086">
        <v>384.28</v>
      </c>
      <c r="Y1366" s="2086">
        <v>617279</v>
      </c>
      <c r="Z1366" s="2172">
        <v>42845</v>
      </c>
      <c r="AA1366" s="2086" t="s">
        <v>104</v>
      </c>
      <c r="AB1366" s="2086"/>
      <c r="AC1366" s="1956"/>
      <c r="AE1366" s="1956"/>
      <c r="AF1366" s="1956"/>
      <c r="AG1366" s="1956"/>
      <c r="AH1366" s="1956"/>
      <c r="AI1366" s="1956"/>
      <c r="AJ1366" s="1956"/>
      <c r="AK1366" s="1956"/>
      <c r="AL1366" s="1956"/>
      <c r="AM1366" s="1956"/>
      <c r="AP1366" s="1956"/>
      <c r="AQ1366" s="1956"/>
      <c r="AR1366" s="1956"/>
      <c r="AS1366" s="1956"/>
      <c r="AT1366" s="1956"/>
      <c r="AU1366" s="1956"/>
      <c r="AV1366" s="1956"/>
      <c r="AW1366" s="1956"/>
      <c r="AZ1366" s="1956"/>
      <c r="BA1366" s="1956"/>
    </row>
    <row r="1367" spans="1:53" x14ac:dyDescent="0.2">
      <c r="A1367" s="2089">
        <v>2017219</v>
      </c>
      <c r="C1367" s="1955" t="s">
        <v>3480</v>
      </c>
      <c r="D1367" s="1956" t="s">
        <v>2856</v>
      </c>
      <c r="E1367" s="1956">
        <v>0</v>
      </c>
      <c r="F1367" s="1956">
        <v>0</v>
      </c>
      <c r="G1367" s="1956">
        <v>0</v>
      </c>
      <c r="H1367" s="1956">
        <v>0</v>
      </c>
      <c r="I1367" s="2012">
        <v>1</v>
      </c>
      <c r="J1367" s="2012">
        <v>1</v>
      </c>
      <c r="L1367" s="1996">
        <v>88</v>
      </c>
      <c r="N1367" s="1996">
        <f t="shared" si="298"/>
        <v>34.67</v>
      </c>
      <c r="O1367" s="1996">
        <v>34.67</v>
      </c>
      <c r="P1367" s="2076">
        <f t="shared" si="299"/>
        <v>1</v>
      </c>
      <c r="Q1367" s="1996">
        <v>0</v>
      </c>
      <c r="R1367" s="2076">
        <f t="shared" si="300"/>
        <v>0</v>
      </c>
      <c r="S1367" s="2035">
        <f t="shared" si="301"/>
        <v>0</v>
      </c>
      <c r="U1367" s="1996">
        <f t="shared" si="302"/>
        <v>0</v>
      </c>
      <c r="V1367" s="1996">
        <f t="shared" si="303"/>
        <v>0</v>
      </c>
      <c r="W1367" s="1996">
        <f t="shared" si="304"/>
        <v>88</v>
      </c>
      <c r="X1367" s="2086">
        <v>88</v>
      </c>
      <c r="Y1367" s="2086">
        <v>617496</v>
      </c>
      <c r="Z1367" s="2172">
        <v>42930</v>
      </c>
      <c r="AA1367" s="2086" t="s">
        <v>104</v>
      </c>
      <c r="AB1367" s="2086"/>
      <c r="AC1367" s="1956"/>
      <c r="AE1367" s="1956"/>
      <c r="AF1367" s="1956"/>
      <c r="AG1367" s="1956"/>
      <c r="AH1367" s="1956"/>
      <c r="AI1367" s="1956"/>
      <c r="AJ1367" s="1956"/>
      <c r="AK1367" s="1956"/>
      <c r="AL1367" s="1956"/>
      <c r="AM1367" s="1956"/>
      <c r="AP1367" s="1956"/>
      <c r="AQ1367" s="1956"/>
      <c r="AR1367" s="1956"/>
      <c r="AS1367" s="1956"/>
      <c r="AT1367" s="1956"/>
      <c r="AU1367" s="1956"/>
      <c r="AV1367" s="1956"/>
      <c r="AW1367" s="1956"/>
      <c r="AZ1367" s="1956"/>
      <c r="BA1367" s="1956"/>
    </row>
    <row r="1368" spans="1:53" x14ac:dyDescent="0.2">
      <c r="A1368" s="2089">
        <v>2017220</v>
      </c>
      <c r="C1368" s="1955" t="s">
        <v>2749</v>
      </c>
      <c r="D1368" s="1956" t="s">
        <v>26</v>
      </c>
      <c r="E1368" s="1956">
        <v>0</v>
      </c>
      <c r="F1368" s="1956">
        <v>0</v>
      </c>
      <c r="G1368" s="1956">
        <v>0</v>
      </c>
      <c r="H1368" s="1956">
        <v>0</v>
      </c>
      <c r="I1368" s="2012">
        <v>1</v>
      </c>
      <c r="J1368" s="2012">
        <v>1</v>
      </c>
      <c r="L1368" s="1996">
        <v>219.9</v>
      </c>
      <c r="N1368" s="1996">
        <f t="shared" si="298"/>
        <v>29.49</v>
      </c>
      <c r="O1368" s="1996">
        <v>29.49</v>
      </c>
      <c r="P1368" s="2076">
        <f t="shared" si="299"/>
        <v>1</v>
      </c>
      <c r="Q1368" s="1996">
        <v>0</v>
      </c>
      <c r="R1368" s="2076">
        <f t="shared" si="300"/>
        <v>0</v>
      </c>
      <c r="S1368" s="2035">
        <f t="shared" si="301"/>
        <v>0</v>
      </c>
      <c r="U1368" s="1996">
        <f t="shared" si="302"/>
        <v>0</v>
      </c>
      <c r="V1368" s="1996">
        <f t="shared" si="303"/>
        <v>0</v>
      </c>
      <c r="W1368" s="1996">
        <f t="shared" si="304"/>
        <v>219.9</v>
      </c>
      <c r="X1368" s="2086">
        <v>219.9</v>
      </c>
      <c r="Y1368" s="2086">
        <v>617237</v>
      </c>
      <c r="Z1368" s="2172">
        <v>42828</v>
      </c>
      <c r="AA1368" s="2086" t="s">
        <v>104</v>
      </c>
      <c r="AB1368" s="2086"/>
      <c r="AC1368" s="1956"/>
      <c r="AE1368" s="1956"/>
      <c r="AF1368" s="1956"/>
      <c r="AG1368" s="1956"/>
      <c r="AH1368" s="1956"/>
      <c r="AI1368" s="1956"/>
      <c r="AJ1368" s="1956"/>
      <c r="AK1368" s="1956"/>
      <c r="AL1368" s="1956"/>
      <c r="AM1368" s="1956"/>
      <c r="AP1368" s="1956"/>
      <c r="AQ1368" s="1956"/>
      <c r="AR1368" s="1956"/>
      <c r="AS1368" s="1956"/>
      <c r="AT1368" s="1956"/>
      <c r="AU1368" s="1956"/>
      <c r="AV1368" s="1956"/>
      <c r="AW1368" s="1956"/>
      <c r="AZ1368" s="1956"/>
      <c r="BA1368" s="1956"/>
    </row>
    <row r="1369" spans="1:53" x14ac:dyDescent="0.2">
      <c r="A1369" s="2089">
        <v>2017221</v>
      </c>
      <c r="C1369" s="1955" t="s">
        <v>2759</v>
      </c>
      <c r="D1369" s="1956" t="s">
        <v>26</v>
      </c>
      <c r="E1369" s="1956">
        <v>0</v>
      </c>
      <c r="F1369" s="1956">
        <v>0</v>
      </c>
      <c r="G1369" s="1956">
        <v>0</v>
      </c>
      <c r="H1369" s="1956">
        <v>0</v>
      </c>
      <c r="I1369" s="2012">
        <v>1</v>
      </c>
      <c r="J1369" s="2012">
        <v>1</v>
      </c>
      <c r="L1369" s="1996">
        <v>132.6</v>
      </c>
      <c r="N1369" s="1996">
        <f t="shared" si="298"/>
        <v>73.8</v>
      </c>
      <c r="O1369" s="1996">
        <v>73.8</v>
      </c>
      <c r="P1369" s="2076">
        <f t="shared" si="299"/>
        <v>1</v>
      </c>
      <c r="Q1369" s="1996">
        <v>0</v>
      </c>
      <c r="R1369" s="2076">
        <f t="shared" si="300"/>
        <v>0</v>
      </c>
      <c r="S1369" s="2035">
        <f t="shared" si="301"/>
        <v>0</v>
      </c>
      <c r="U1369" s="1996">
        <f t="shared" si="302"/>
        <v>0</v>
      </c>
      <c r="V1369" s="1996">
        <f t="shared" si="303"/>
        <v>0</v>
      </c>
      <c r="W1369" s="1996">
        <f t="shared" si="304"/>
        <v>132.6</v>
      </c>
      <c r="X1369" s="2086">
        <v>132.6</v>
      </c>
      <c r="Y1369" s="2086">
        <v>617237</v>
      </c>
      <c r="Z1369" s="2172">
        <v>42828</v>
      </c>
      <c r="AA1369" s="2086" t="s">
        <v>104</v>
      </c>
      <c r="AB1369" s="2086"/>
      <c r="AC1369" s="1956"/>
      <c r="AE1369" s="1956"/>
      <c r="AF1369" s="1956"/>
      <c r="AG1369" s="1956"/>
      <c r="AH1369" s="1956"/>
      <c r="AI1369" s="1956"/>
      <c r="AJ1369" s="1956"/>
      <c r="AK1369" s="1956"/>
      <c r="AL1369" s="1956"/>
      <c r="AM1369" s="1956"/>
      <c r="AP1369" s="1956"/>
      <c r="AQ1369" s="1956"/>
      <c r="AR1369" s="1956"/>
      <c r="AS1369" s="1956"/>
      <c r="AT1369" s="1956"/>
      <c r="AU1369" s="1956"/>
      <c r="AV1369" s="1956"/>
      <c r="AW1369" s="1956"/>
      <c r="AZ1369" s="1956"/>
      <c r="BA1369" s="1956"/>
    </row>
    <row r="1370" spans="1:53" x14ac:dyDescent="0.2">
      <c r="A1370" s="2089">
        <v>2017222</v>
      </c>
      <c r="C1370" s="1955" t="s">
        <v>2760</v>
      </c>
      <c r="D1370" s="1956" t="s">
        <v>26</v>
      </c>
      <c r="E1370" s="1956">
        <v>0</v>
      </c>
      <c r="F1370" s="1956">
        <v>0</v>
      </c>
      <c r="G1370" s="1956">
        <v>0</v>
      </c>
      <c r="H1370" s="1956">
        <v>0</v>
      </c>
      <c r="I1370" s="2012">
        <v>1</v>
      </c>
      <c r="J1370" s="2012">
        <v>1</v>
      </c>
      <c r="L1370" s="1996">
        <v>93.5</v>
      </c>
      <c r="N1370" s="1996">
        <f t="shared" si="298"/>
        <v>0</v>
      </c>
      <c r="O1370" s="1996">
        <v>0</v>
      </c>
      <c r="P1370" s="2076" t="str">
        <f t="shared" si="299"/>
        <v/>
      </c>
      <c r="Q1370" s="1996">
        <v>0</v>
      </c>
      <c r="R1370" s="2076" t="str">
        <f t="shared" si="300"/>
        <v/>
      </c>
      <c r="S1370" s="2035">
        <f t="shared" si="301"/>
        <v>0</v>
      </c>
      <c r="U1370" s="1996">
        <f t="shared" si="302"/>
        <v>0</v>
      </c>
      <c r="V1370" s="1996">
        <f t="shared" si="303"/>
        <v>0</v>
      </c>
      <c r="W1370" s="1996">
        <f t="shared" si="304"/>
        <v>93.5</v>
      </c>
      <c r="X1370" s="2086">
        <v>93.5</v>
      </c>
      <c r="Y1370" s="2086">
        <v>617237</v>
      </c>
      <c r="Z1370" s="2172">
        <v>42828</v>
      </c>
      <c r="AA1370" s="2086" t="s">
        <v>104</v>
      </c>
      <c r="AB1370" s="2086"/>
      <c r="AC1370" s="1956"/>
      <c r="AE1370" s="1956"/>
      <c r="AF1370" s="1956"/>
      <c r="AG1370" s="1956"/>
      <c r="AH1370" s="1956"/>
      <c r="AI1370" s="1956"/>
      <c r="AJ1370" s="1956"/>
      <c r="AK1370" s="1956"/>
      <c r="AL1370" s="1956"/>
      <c r="AM1370" s="1956"/>
      <c r="AP1370" s="1956"/>
      <c r="AQ1370" s="1956"/>
      <c r="AR1370" s="1956"/>
      <c r="AS1370" s="1956"/>
      <c r="AT1370" s="1956"/>
      <c r="AU1370" s="1956"/>
      <c r="AV1370" s="1956"/>
      <c r="AW1370" s="1956"/>
      <c r="AZ1370" s="1956"/>
      <c r="BA1370" s="1956"/>
    </row>
    <row r="1371" spans="1:53" x14ac:dyDescent="0.2">
      <c r="A1371" s="2089">
        <v>2017223</v>
      </c>
      <c r="C1371" s="1955">
        <v>625617</v>
      </c>
      <c r="D1371" s="1956" t="s">
        <v>26</v>
      </c>
      <c r="E1371" s="1956">
        <v>1</v>
      </c>
      <c r="F1371" s="1956">
        <v>10</v>
      </c>
      <c r="G1371" s="1956">
        <v>6</v>
      </c>
      <c r="H1371" s="1956">
        <v>3</v>
      </c>
      <c r="I1371" s="2012">
        <v>1</v>
      </c>
      <c r="J1371" s="2012">
        <v>1</v>
      </c>
      <c r="L1371" s="1996">
        <v>4900.74</v>
      </c>
      <c r="N1371" s="1996">
        <f>O1371+Q1371</f>
        <v>3293.9</v>
      </c>
      <c r="O1371" s="1996">
        <v>2698.17</v>
      </c>
      <c r="P1371" s="2076">
        <f>IF(N1371&lt;=0,"",O1371/N1371)</f>
        <v>0.81914144327393057</v>
      </c>
      <c r="Q1371" s="1996">
        <v>595.73</v>
      </c>
      <c r="R1371" s="2076">
        <f>IF(N1371&lt;=0,"",Q1371/N1371)</f>
        <v>0.1808585567260694</v>
      </c>
      <c r="S1371" s="2035">
        <f>Q1371/$S$1</f>
        <v>23.8292</v>
      </c>
      <c r="U1371" s="1996">
        <f t="shared" si="302"/>
        <v>0</v>
      </c>
      <c r="V1371" s="1996">
        <f t="shared" si="303"/>
        <v>0</v>
      </c>
      <c r="W1371" s="1996">
        <f t="shared" si="304"/>
        <v>4900.74</v>
      </c>
      <c r="X1371" s="2086">
        <v>4900.74</v>
      </c>
      <c r="Y1371" s="2086">
        <v>617204</v>
      </c>
      <c r="Z1371" s="2172">
        <v>42814</v>
      </c>
      <c r="AA1371" s="2086" t="s">
        <v>104</v>
      </c>
      <c r="AB1371" s="2086"/>
      <c r="AC1371" s="1956"/>
      <c r="AE1371" s="1956"/>
      <c r="AF1371" s="1956"/>
      <c r="AG1371" s="1956"/>
      <c r="AH1371" s="1956"/>
      <c r="AI1371" s="1956"/>
      <c r="AJ1371" s="1956"/>
      <c r="AK1371" s="1956"/>
      <c r="AL1371" s="1956"/>
      <c r="AM1371" s="1956"/>
      <c r="AP1371" s="1956"/>
      <c r="AQ1371" s="1956"/>
      <c r="AR1371" s="1956"/>
      <c r="AS1371" s="1956"/>
      <c r="AT1371" s="1956"/>
      <c r="AU1371" s="1956"/>
      <c r="AV1371" s="1956"/>
      <c r="AW1371" s="1956"/>
      <c r="AZ1371" s="1956"/>
      <c r="BA1371" s="1956"/>
    </row>
    <row r="1372" spans="1:53" x14ac:dyDescent="0.2">
      <c r="A1372" s="2089">
        <v>2017224</v>
      </c>
      <c r="C1372" s="1955">
        <v>639217</v>
      </c>
      <c r="D1372" s="1956" t="s">
        <v>26</v>
      </c>
      <c r="E1372" s="1956">
        <v>1</v>
      </c>
      <c r="F1372" s="1956">
        <v>8</v>
      </c>
      <c r="G1372" s="1956">
        <v>5</v>
      </c>
      <c r="H1372" s="1956">
        <v>3</v>
      </c>
      <c r="I1372" s="2012">
        <v>1</v>
      </c>
      <c r="J1372" s="2012">
        <v>1</v>
      </c>
      <c r="L1372" s="1996">
        <v>2628.88</v>
      </c>
      <c r="N1372" s="1996">
        <f t="shared" si="298"/>
        <v>1773.0700000000002</v>
      </c>
      <c r="O1372" s="1996">
        <v>1345.92</v>
      </c>
      <c r="P1372" s="2076">
        <f t="shared" si="299"/>
        <v>0.7590901656448984</v>
      </c>
      <c r="Q1372" s="1996">
        <v>427.15</v>
      </c>
      <c r="R1372" s="2076">
        <f t="shared" si="300"/>
        <v>0.24090983435510158</v>
      </c>
      <c r="S1372" s="2035">
        <f t="shared" si="301"/>
        <v>17.085999999999999</v>
      </c>
      <c r="U1372" s="1996">
        <f t="shared" si="302"/>
        <v>0</v>
      </c>
      <c r="V1372" s="1996">
        <f t="shared" si="303"/>
        <v>0</v>
      </c>
      <c r="W1372" s="1996">
        <f t="shared" si="304"/>
        <v>2628.88</v>
      </c>
      <c r="X1372" s="2086">
        <v>2628.88</v>
      </c>
      <c r="Y1372" s="2086">
        <v>617226</v>
      </c>
      <c r="Z1372" s="2172">
        <v>42828</v>
      </c>
      <c r="AA1372" s="2086" t="s">
        <v>104</v>
      </c>
      <c r="AB1372" s="2086"/>
      <c r="AC1372" s="1956"/>
      <c r="AE1372" s="1956"/>
      <c r="AF1372" s="1956"/>
      <c r="AG1372" s="1956"/>
      <c r="AH1372" s="1956"/>
      <c r="AI1372" s="1956"/>
      <c r="AJ1372" s="1956"/>
      <c r="AK1372" s="1956"/>
      <c r="AL1372" s="1956"/>
      <c r="AM1372" s="1956"/>
      <c r="AP1372" s="1956"/>
      <c r="AQ1372" s="1956"/>
      <c r="AR1372" s="1956"/>
      <c r="AS1372" s="1956"/>
      <c r="AT1372" s="1956"/>
      <c r="AU1372" s="1956"/>
      <c r="AV1372" s="1956"/>
      <c r="AW1372" s="1956"/>
      <c r="AZ1372" s="1956"/>
      <c r="BA1372" s="1956"/>
    </row>
    <row r="1373" spans="1:53" x14ac:dyDescent="0.2">
      <c r="A1373" s="2089">
        <v>2017225</v>
      </c>
      <c r="C1373" s="1955" t="s">
        <v>2764</v>
      </c>
      <c r="D1373" s="1956" t="s">
        <v>26</v>
      </c>
      <c r="E1373" s="1956">
        <v>1</v>
      </c>
      <c r="F1373" s="1956">
        <v>2</v>
      </c>
      <c r="G1373" s="1956">
        <v>1</v>
      </c>
      <c r="H1373" s="1956">
        <v>1</v>
      </c>
      <c r="I1373" s="2012">
        <v>1</v>
      </c>
      <c r="J1373" s="2012">
        <v>1</v>
      </c>
      <c r="L1373" s="1996">
        <v>733.55</v>
      </c>
      <c r="N1373" s="1996">
        <f t="shared" si="298"/>
        <v>427.59000000000003</v>
      </c>
      <c r="O1373" s="1996">
        <v>308.37</v>
      </c>
      <c r="P1373" s="2076">
        <f t="shared" si="299"/>
        <v>0.72118150564793371</v>
      </c>
      <c r="Q1373" s="1996">
        <v>119.22</v>
      </c>
      <c r="R1373" s="2076">
        <f t="shared" si="300"/>
        <v>0.27881849435206618</v>
      </c>
      <c r="S1373" s="2035">
        <f t="shared" si="301"/>
        <v>4.7687999999999997</v>
      </c>
      <c r="U1373" s="1996">
        <f t="shared" si="302"/>
        <v>0</v>
      </c>
      <c r="V1373" s="1996">
        <f t="shared" si="303"/>
        <v>0</v>
      </c>
      <c r="W1373" s="1996">
        <f t="shared" si="304"/>
        <v>733.55</v>
      </c>
      <c r="X1373" s="2086">
        <v>733.55</v>
      </c>
      <c r="Y1373" s="2086">
        <v>617205</v>
      </c>
      <c r="Z1373" s="2172">
        <v>42814</v>
      </c>
      <c r="AA1373" s="2086" t="s">
        <v>104</v>
      </c>
      <c r="AB1373" s="2086"/>
      <c r="AC1373" s="1956"/>
      <c r="AE1373" s="1956"/>
      <c r="AF1373" s="1956"/>
      <c r="AG1373" s="1956"/>
      <c r="AH1373" s="1956"/>
      <c r="AI1373" s="1956"/>
      <c r="AJ1373" s="1956"/>
      <c r="AK1373" s="1956"/>
      <c r="AL1373" s="1956"/>
      <c r="AM1373" s="1956"/>
      <c r="AP1373" s="1956"/>
      <c r="AQ1373" s="1956"/>
      <c r="AR1373" s="1956"/>
      <c r="AS1373" s="1956"/>
      <c r="AT1373" s="1956"/>
      <c r="AU1373" s="1956"/>
      <c r="AV1373" s="1956"/>
      <c r="AW1373" s="1956"/>
      <c r="AZ1373" s="1956"/>
      <c r="BA1373" s="1956"/>
    </row>
    <row r="1374" spans="1:53" x14ac:dyDescent="0.2">
      <c r="A1374" s="2089">
        <v>2017226</v>
      </c>
      <c r="C1374" s="1955">
        <v>639417</v>
      </c>
      <c r="D1374" s="1956" t="s">
        <v>26</v>
      </c>
      <c r="E1374" s="1956">
        <v>1</v>
      </c>
      <c r="F1374" s="1956">
        <v>8</v>
      </c>
      <c r="G1374" s="1956">
        <v>5</v>
      </c>
      <c r="H1374" s="1956">
        <v>3</v>
      </c>
      <c r="I1374" s="2012">
        <v>1</v>
      </c>
      <c r="J1374" s="2012">
        <v>1</v>
      </c>
      <c r="L1374" s="1996">
        <v>3455.9</v>
      </c>
      <c r="N1374" s="1996">
        <f t="shared" si="298"/>
        <v>2323.5500000000002</v>
      </c>
      <c r="O1374" s="1996">
        <v>1835.8</v>
      </c>
      <c r="P1374" s="2076">
        <f t="shared" si="299"/>
        <v>0.79008413849497527</v>
      </c>
      <c r="Q1374" s="1996">
        <v>487.75</v>
      </c>
      <c r="R1374" s="2076">
        <f t="shared" si="300"/>
        <v>0.20991586150502461</v>
      </c>
      <c r="S1374" s="2035">
        <f t="shared" si="301"/>
        <v>19.510000000000002</v>
      </c>
      <c r="U1374" s="1996">
        <f t="shared" si="302"/>
        <v>0</v>
      </c>
      <c r="V1374" s="1996">
        <f t="shared" si="303"/>
        <v>0</v>
      </c>
      <c r="W1374" s="1996">
        <f t="shared" si="304"/>
        <v>3455.9</v>
      </c>
      <c r="X1374" s="2086">
        <v>3455.9</v>
      </c>
      <c r="Y1374" s="2086">
        <v>617227</v>
      </c>
      <c r="Z1374" s="2172">
        <v>42828</v>
      </c>
      <c r="AA1374" s="2086" t="s">
        <v>104</v>
      </c>
      <c r="AB1374" s="2086"/>
      <c r="AC1374" s="1956"/>
      <c r="AE1374" s="1956"/>
      <c r="AF1374" s="1956"/>
      <c r="AG1374" s="1956"/>
      <c r="AH1374" s="1956"/>
      <c r="AI1374" s="1956"/>
      <c r="AJ1374" s="1956"/>
      <c r="AK1374" s="1956"/>
      <c r="AL1374" s="1956"/>
      <c r="AM1374" s="1956"/>
      <c r="AP1374" s="1956"/>
      <c r="AQ1374" s="1956"/>
      <c r="AR1374" s="1956"/>
      <c r="AS1374" s="1956"/>
      <c r="AT1374" s="1956"/>
      <c r="AU1374" s="1956"/>
      <c r="AV1374" s="1956"/>
      <c r="AW1374" s="1956"/>
      <c r="AZ1374" s="1956"/>
      <c r="BA1374" s="1956"/>
    </row>
    <row r="1375" spans="1:53" x14ac:dyDescent="0.2">
      <c r="A1375" s="2089">
        <v>2017227</v>
      </c>
      <c r="C1375" s="1955">
        <v>648917</v>
      </c>
      <c r="D1375" s="1956" t="s">
        <v>26</v>
      </c>
      <c r="E1375" s="1956">
        <v>1</v>
      </c>
      <c r="F1375" s="1956">
        <v>14</v>
      </c>
      <c r="G1375" s="1956">
        <v>5</v>
      </c>
      <c r="H1375" s="1956">
        <v>3</v>
      </c>
      <c r="I1375" s="2012">
        <v>1</v>
      </c>
      <c r="J1375" s="2012">
        <v>1</v>
      </c>
      <c r="L1375" s="1996">
        <v>4113.66</v>
      </c>
      <c r="N1375" s="1996">
        <f t="shared" si="298"/>
        <v>2769.3</v>
      </c>
      <c r="O1375" s="1996">
        <v>2243.31</v>
      </c>
      <c r="P1375" s="2076">
        <f t="shared" si="299"/>
        <v>0.81006391506878983</v>
      </c>
      <c r="Q1375" s="1996">
        <v>525.99</v>
      </c>
      <c r="R1375" s="2076">
        <f t="shared" si="300"/>
        <v>0.18993608493121003</v>
      </c>
      <c r="S1375" s="2035">
        <f t="shared" si="301"/>
        <v>21.0396</v>
      </c>
      <c r="U1375" s="1996">
        <f t="shared" si="302"/>
        <v>0</v>
      </c>
      <c r="V1375" s="1996">
        <f t="shared" si="303"/>
        <v>0</v>
      </c>
      <c r="W1375" s="1996">
        <f t="shared" si="304"/>
        <v>4113.66</v>
      </c>
      <c r="X1375" s="2086">
        <v>4113.66</v>
      </c>
      <c r="Y1375" s="2086">
        <v>617228</v>
      </c>
      <c r="Z1375" s="2172">
        <v>42828</v>
      </c>
      <c r="AA1375" s="2086" t="s">
        <v>104</v>
      </c>
      <c r="AB1375" s="2086"/>
      <c r="AC1375" s="1956"/>
      <c r="AE1375" s="1956"/>
      <c r="AF1375" s="1956"/>
      <c r="AG1375" s="1956"/>
      <c r="AH1375" s="1956"/>
      <c r="AI1375" s="1956"/>
      <c r="AJ1375" s="1956"/>
      <c r="AK1375" s="1956"/>
      <c r="AL1375" s="1956"/>
      <c r="AM1375" s="1956"/>
      <c r="AP1375" s="1956"/>
      <c r="AQ1375" s="1956"/>
      <c r="AR1375" s="1956"/>
      <c r="AS1375" s="1956"/>
      <c r="AT1375" s="1956"/>
      <c r="AU1375" s="1956"/>
      <c r="AV1375" s="1956"/>
      <c r="AW1375" s="1956"/>
      <c r="AZ1375" s="1956"/>
      <c r="BA1375" s="1956"/>
    </row>
    <row r="1376" spans="1:53" x14ac:dyDescent="0.2">
      <c r="A1376" s="2089">
        <v>2017228</v>
      </c>
      <c r="C1376" s="1955">
        <v>649717</v>
      </c>
      <c r="D1376" s="1956" t="s">
        <v>26</v>
      </c>
      <c r="E1376" s="1956">
        <v>1</v>
      </c>
      <c r="F1376" s="1956">
        <v>8</v>
      </c>
      <c r="G1376" s="1956">
        <v>5</v>
      </c>
      <c r="H1376" s="1956">
        <v>4</v>
      </c>
      <c r="I1376" s="2012">
        <v>1</v>
      </c>
      <c r="J1376" s="2012">
        <v>1</v>
      </c>
      <c r="L1376" s="1996">
        <v>4519.3500000000004</v>
      </c>
      <c r="N1376" s="1996">
        <f t="shared" si="298"/>
        <v>3048.1099999999997</v>
      </c>
      <c r="O1376" s="1996">
        <v>2476.81</v>
      </c>
      <c r="P1376" s="2076">
        <f t="shared" si="299"/>
        <v>0.81257238091801154</v>
      </c>
      <c r="Q1376" s="1996">
        <v>571.29999999999995</v>
      </c>
      <c r="R1376" s="2076">
        <f t="shared" si="300"/>
        <v>0.18742761908198852</v>
      </c>
      <c r="S1376" s="2035">
        <f t="shared" si="301"/>
        <v>22.851999999999997</v>
      </c>
      <c r="U1376" s="1996">
        <f t="shared" si="302"/>
        <v>0</v>
      </c>
      <c r="V1376" s="1996">
        <f t="shared" si="303"/>
        <v>0</v>
      </c>
      <c r="W1376" s="1996">
        <f t="shared" si="304"/>
        <v>4519.3500000000004</v>
      </c>
      <c r="X1376" s="2086">
        <v>4519.3500000000004</v>
      </c>
      <c r="Y1376" s="2086">
        <v>617229</v>
      </c>
      <c r="Z1376" s="2172">
        <v>42828</v>
      </c>
      <c r="AA1376" s="2086" t="s">
        <v>104</v>
      </c>
      <c r="AB1376" s="2086"/>
      <c r="AC1376" s="1956"/>
      <c r="AE1376" s="1956"/>
      <c r="AF1376" s="1956"/>
      <c r="AG1376" s="1956"/>
      <c r="AH1376" s="1956"/>
      <c r="AI1376" s="1956"/>
      <c r="AJ1376" s="1956"/>
      <c r="AK1376" s="1956"/>
      <c r="AL1376" s="1956"/>
      <c r="AM1376" s="1956"/>
      <c r="AP1376" s="1956"/>
      <c r="AQ1376" s="1956"/>
      <c r="AR1376" s="1956"/>
      <c r="AS1376" s="1956"/>
      <c r="AT1376" s="1956"/>
      <c r="AU1376" s="1956"/>
      <c r="AV1376" s="1956"/>
      <c r="AW1376" s="1956"/>
      <c r="AZ1376" s="1956"/>
      <c r="BA1376" s="1956"/>
    </row>
    <row r="1377" spans="1:53" x14ac:dyDescent="0.2">
      <c r="A1377" s="2089">
        <v>2017229</v>
      </c>
      <c r="C1377" s="1955">
        <v>639317</v>
      </c>
      <c r="D1377" s="1956" t="s">
        <v>26</v>
      </c>
      <c r="E1377" s="1956">
        <v>1</v>
      </c>
      <c r="F1377" s="1956">
        <v>9</v>
      </c>
      <c r="G1377" s="1956">
        <v>6</v>
      </c>
      <c r="H1377" s="1956">
        <v>3</v>
      </c>
      <c r="I1377" s="2012">
        <v>1</v>
      </c>
      <c r="J1377" s="2012">
        <v>1</v>
      </c>
      <c r="L1377" s="1996">
        <v>2419.81</v>
      </c>
      <c r="N1377" s="1996">
        <f t="shared" si="298"/>
        <v>1632.9499999999998</v>
      </c>
      <c r="O1377" s="1996">
        <v>1191.3</v>
      </c>
      <c r="P1377" s="2076">
        <f t="shared" si="299"/>
        <v>0.72953856517345916</v>
      </c>
      <c r="Q1377" s="1996">
        <v>441.65</v>
      </c>
      <c r="R1377" s="2076">
        <f t="shared" si="300"/>
        <v>0.27046143482654095</v>
      </c>
      <c r="S1377" s="2035">
        <f t="shared" si="301"/>
        <v>17.666</v>
      </c>
      <c r="U1377" s="1996">
        <f t="shared" si="302"/>
        <v>0</v>
      </c>
      <c r="V1377" s="1996">
        <f t="shared" si="303"/>
        <v>0</v>
      </c>
      <c r="W1377" s="1996">
        <f t="shared" si="304"/>
        <v>2419.81</v>
      </c>
      <c r="X1377" s="2086">
        <v>2419.81</v>
      </c>
      <c r="Y1377" s="2086">
        <v>617230</v>
      </c>
      <c r="Z1377" s="2172">
        <v>42828</v>
      </c>
      <c r="AA1377" s="2086" t="s">
        <v>104</v>
      </c>
      <c r="AB1377" s="2086"/>
      <c r="AC1377" s="1956"/>
      <c r="AE1377" s="1956"/>
      <c r="AF1377" s="1956"/>
      <c r="AG1377" s="1956"/>
      <c r="AH1377" s="1956"/>
      <c r="AI1377" s="1956"/>
      <c r="AJ1377" s="1956"/>
      <c r="AK1377" s="1956"/>
      <c r="AL1377" s="1956"/>
      <c r="AM1377" s="1956"/>
      <c r="AP1377" s="1956"/>
      <c r="AQ1377" s="1956"/>
      <c r="AR1377" s="1956"/>
      <c r="AS1377" s="1956"/>
      <c r="AT1377" s="1956"/>
      <c r="AU1377" s="1956"/>
      <c r="AV1377" s="1956"/>
      <c r="AW1377" s="1956"/>
      <c r="AZ1377" s="1956"/>
      <c r="BA1377" s="1956"/>
    </row>
    <row r="1378" spans="1:53" x14ac:dyDescent="0.2">
      <c r="A1378" s="2089">
        <v>2017230</v>
      </c>
      <c r="C1378" s="1955">
        <v>635817</v>
      </c>
      <c r="D1378" s="1956" t="s">
        <v>26</v>
      </c>
      <c r="E1378" s="1956">
        <v>1</v>
      </c>
      <c r="F1378" s="1956">
        <v>8</v>
      </c>
      <c r="G1378" s="1956">
        <v>5</v>
      </c>
      <c r="H1378" s="1956">
        <v>3</v>
      </c>
      <c r="I1378" s="2012">
        <v>1</v>
      </c>
      <c r="J1378" s="2012">
        <v>1</v>
      </c>
      <c r="L1378" s="1996">
        <v>2581.85</v>
      </c>
      <c r="N1378" s="1996">
        <f t="shared" si="298"/>
        <v>1792.92</v>
      </c>
      <c r="O1378" s="1996">
        <v>1365.77</v>
      </c>
      <c r="P1378" s="2076">
        <f t="shared" si="299"/>
        <v>0.76175735671418687</v>
      </c>
      <c r="Q1378" s="1996">
        <v>427.15</v>
      </c>
      <c r="R1378" s="2076">
        <f t="shared" si="300"/>
        <v>0.23824264328581307</v>
      </c>
      <c r="S1378" s="2035">
        <f t="shared" si="301"/>
        <v>17.085999999999999</v>
      </c>
      <c r="U1378" s="1996">
        <f t="shared" si="302"/>
        <v>0</v>
      </c>
      <c r="V1378" s="1996">
        <f t="shared" si="303"/>
        <v>0</v>
      </c>
      <c r="W1378" s="1996">
        <f t="shared" si="304"/>
        <v>2581.85</v>
      </c>
      <c r="X1378" s="2086">
        <v>2581.85</v>
      </c>
      <c r="Y1378" s="2086">
        <v>617231</v>
      </c>
      <c r="Z1378" s="2172">
        <v>42828</v>
      </c>
      <c r="AA1378" s="2086" t="s">
        <v>104</v>
      </c>
      <c r="AB1378" s="2086"/>
      <c r="AC1378" s="1956"/>
      <c r="AE1378" s="1956"/>
      <c r="AF1378" s="1956"/>
      <c r="AG1378" s="1956"/>
      <c r="AH1378" s="1956"/>
      <c r="AI1378" s="1956"/>
      <c r="AJ1378" s="1956"/>
      <c r="AK1378" s="1956"/>
      <c r="AL1378" s="1956"/>
      <c r="AM1378" s="1956"/>
      <c r="AP1378" s="1956"/>
      <c r="AQ1378" s="1956"/>
      <c r="AR1378" s="1956"/>
      <c r="AS1378" s="1956"/>
      <c r="AT1378" s="1956"/>
      <c r="AU1378" s="1956"/>
      <c r="AV1378" s="1956"/>
      <c r="AW1378" s="1956"/>
      <c r="AZ1378" s="1956"/>
      <c r="BA1378" s="1956"/>
    </row>
    <row r="1379" spans="1:53" x14ac:dyDescent="0.2">
      <c r="A1379" s="2089">
        <v>2017231</v>
      </c>
      <c r="C1379" s="1955" t="s">
        <v>2765</v>
      </c>
      <c r="D1379" s="1956" t="s">
        <v>26</v>
      </c>
      <c r="E1379" s="1956">
        <v>0</v>
      </c>
      <c r="F1379" s="1956">
        <v>0</v>
      </c>
      <c r="G1379" s="1956">
        <v>0</v>
      </c>
      <c r="H1379" s="1956">
        <v>0</v>
      </c>
      <c r="I1379" s="2012">
        <v>1</v>
      </c>
      <c r="J1379" s="2012">
        <v>1</v>
      </c>
      <c r="L1379" s="1996">
        <v>382.5</v>
      </c>
      <c r="N1379" s="1996">
        <f>O1379+Q1379</f>
        <v>255</v>
      </c>
      <c r="O1379" s="1996">
        <v>180</v>
      </c>
      <c r="P1379" s="2076">
        <f>IF(N1379&lt;=0,"",O1379/N1379)</f>
        <v>0.70588235294117652</v>
      </c>
      <c r="Q1379" s="1996">
        <v>75</v>
      </c>
      <c r="R1379" s="2076">
        <f>IF(N1379&lt;=0,"",Q1379/N1379)</f>
        <v>0.29411764705882354</v>
      </c>
      <c r="S1379" s="2035">
        <f>Q1379/$S$1</f>
        <v>3</v>
      </c>
      <c r="U1379" s="1996">
        <f t="shared" si="302"/>
        <v>0</v>
      </c>
      <c r="V1379" s="1996">
        <f t="shared" si="303"/>
        <v>0</v>
      </c>
      <c r="W1379" s="1996">
        <f t="shared" si="304"/>
        <v>382.5</v>
      </c>
      <c r="X1379" s="2086">
        <v>382.5</v>
      </c>
      <c r="Y1379" s="2086">
        <v>617232</v>
      </c>
      <c r="Z1379" s="2172">
        <v>42828</v>
      </c>
      <c r="AA1379" s="2086" t="s">
        <v>104</v>
      </c>
      <c r="AB1379" s="2086"/>
      <c r="AC1379" s="1956"/>
      <c r="AE1379" s="1956"/>
      <c r="AF1379" s="1956"/>
      <c r="AG1379" s="1956"/>
      <c r="AH1379" s="1956"/>
      <c r="AI1379" s="1956"/>
      <c r="AJ1379" s="1956"/>
      <c r="AK1379" s="1956"/>
      <c r="AL1379" s="1956"/>
      <c r="AM1379" s="1956"/>
      <c r="AP1379" s="1956"/>
      <c r="AQ1379" s="1956"/>
      <c r="AR1379" s="1956"/>
      <c r="AS1379" s="1956"/>
      <c r="AT1379" s="1956"/>
      <c r="AU1379" s="1956"/>
      <c r="AV1379" s="1956"/>
      <c r="AW1379" s="1956"/>
      <c r="AZ1379" s="1956"/>
      <c r="BA1379" s="1956"/>
    </row>
    <row r="1380" spans="1:53" x14ac:dyDescent="0.2">
      <c r="A1380" s="2089">
        <v>2017232</v>
      </c>
      <c r="C1380" s="1955" t="s">
        <v>2766</v>
      </c>
      <c r="D1380" s="1956" t="s">
        <v>26</v>
      </c>
      <c r="E1380" s="1956">
        <v>0</v>
      </c>
      <c r="F1380" s="1956">
        <v>0</v>
      </c>
      <c r="G1380" s="1956">
        <v>0</v>
      </c>
      <c r="H1380" s="1956">
        <v>0</v>
      </c>
      <c r="I1380" s="2012">
        <v>1</v>
      </c>
      <c r="J1380" s="2012">
        <v>1</v>
      </c>
      <c r="L1380" s="1996">
        <v>225</v>
      </c>
      <c r="N1380" s="1996">
        <f t="shared" ref="N1380:N1410" si="305">O1380+Q1380</f>
        <v>150</v>
      </c>
      <c r="O1380" s="1996">
        <v>125</v>
      </c>
      <c r="P1380" s="2076">
        <f t="shared" ref="P1380:P1410" si="306">IF(N1380&lt;=0,"",O1380/N1380)</f>
        <v>0.83333333333333337</v>
      </c>
      <c r="Q1380" s="1996">
        <v>25</v>
      </c>
      <c r="R1380" s="2076">
        <f t="shared" ref="R1380:R1410" si="307">IF(N1380&lt;=0,"",Q1380/N1380)</f>
        <v>0.16666666666666666</v>
      </c>
      <c r="S1380" s="2035">
        <f t="shared" ref="S1380:S1410" si="308">Q1380/$S$1</f>
        <v>1</v>
      </c>
      <c r="U1380" s="1996">
        <f t="shared" ref="U1380:U1410" si="309">((1-I1380)*O1380)+((1-J1380)*Q1380)</f>
        <v>0</v>
      </c>
      <c r="V1380" s="1996">
        <f t="shared" ref="V1380:V1410" si="310">L1380-W1380</f>
        <v>0</v>
      </c>
      <c r="W1380" s="1996">
        <f t="shared" ref="W1380:W1410" si="311">X1380+AC1380+AH1380+AM1380+AO1380+AR1380</f>
        <v>225</v>
      </c>
      <c r="X1380" s="2086">
        <v>225</v>
      </c>
      <c r="Y1380" s="2086">
        <v>617233</v>
      </c>
      <c r="Z1380" s="2172">
        <v>42828</v>
      </c>
      <c r="AA1380" s="2086" t="s">
        <v>104</v>
      </c>
      <c r="AB1380" s="2086"/>
      <c r="AC1380" s="1956"/>
      <c r="AE1380" s="1956"/>
      <c r="AF1380" s="1956"/>
      <c r="AG1380" s="1956"/>
      <c r="AH1380" s="1956"/>
      <c r="AI1380" s="1956"/>
      <c r="AJ1380" s="1956"/>
      <c r="AK1380" s="1956"/>
      <c r="AL1380" s="1956"/>
      <c r="AM1380" s="1956"/>
      <c r="AP1380" s="1956"/>
      <c r="AQ1380" s="1956"/>
      <c r="AR1380" s="1956"/>
      <c r="AS1380" s="1956"/>
      <c r="AT1380" s="1956"/>
      <c r="AU1380" s="1956"/>
      <c r="AV1380" s="1956"/>
      <c r="AW1380" s="1956"/>
      <c r="AZ1380" s="1956"/>
      <c r="BA1380" s="1956"/>
    </row>
    <row r="1381" spans="1:53" x14ac:dyDescent="0.2">
      <c r="A1381" s="2089">
        <v>2017233</v>
      </c>
      <c r="C1381" s="1955" t="s">
        <v>2767</v>
      </c>
      <c r="D1381" s="1956" t="s">
        <v>26</v>
      </c>
      <c r="E1381" s="1956">
        <v>0</v>
      </c>
      <c r="F1381" s="1956">
        <v>0</v>
      </c>
      <c r="G1381" s="1956">
        <v>0</v>
      </c>
      <c r="H1381" s="1956">
        <v>0</v>
      </c>
      <c r="I1381" s="2012">
        <v>1</v>
      </c>
      <c r="J1381" s="2012">
        <v>1</v>
      </c>
      <c r="L1381" s="1996">
        <v>254.6</v>
      </c>
      <c r="N1381" s="1996">
        <f t="shared" si="305"/>
        <v>134.80000000000001</v>
      </c>
      <c r="O1381" s="1996">
        <v>134.80000000000001</v>
      </c>
      <c r="P1381" s="2076">
        <f t="shared" si="306"/>
        <v>1</v>
      </c>
      <c r="Q1381" s="1996">
        <v>0</v>
      </c>
      <c r="R1381" s="2076">
        <f t="shared" si="307"/>
        <v>0</v>
      </c>
      <c r="S1381" s="2035">
        <f t="shared" si="308"/>
        <v>0</v>
      </c>
      <c r="U1381" s="1996">
        <f t="shared" si="309"/>
        <v>0</v>
      </c>
      <c r="V1381" s="1996">
        <f t="shared" si="310"/>
        <v>0</v>
      </c>
      <c r="W1381" s="1996">
        <f t="shared" si="311"/>
        <v>254.6</v>
      </c>
      <c r="X1381" s="2086">
        <v>254.6</v>
      </c>
      <c r="Y1381" s="2086">
        <v>617237</v>
      </c>
      <c r="Z1381" s="2172">
        <v>42828</v>
      </c>
      <c r="AA1381" s="2086" t="s">
        <v>104</v>
      </c>
      <c r="AB1381" s="2086"/>
      <c r="AC1381" s="1956"/>
      <c r="AE1381" s="1956"/>
      <c r="AF1381" s="1956"/>
      <c r="AG1381" s="1956"/>
      <c r="AH1381" s="1956"/>
      <c r="AI1381" s="1956"/>
      <c r="AJ1381" s="1956"/>
      <c r="AK1381" s="1956"/>
      <c r="AL1381" s="1956"/>
      <c r="AM1381" s="1956"/>
      <c r="AP1381" s="1956"/>
      <c r="AQ1381" s="1956"/>
      <c r="AR1381" s="1956"/>
      <c r="AS1381" s="1956"/>
      <c r="AT1381" s="1956"/>
      <c r="AU1381" s="1956"/>
      <c r="AV1381" s="1956"/>
      <c r="AW1381" s="1956"/>
      <c r="AZ1381" s="1956"/>
      <c r="BA1381" s="1956"/>
    </row>
    <row r="1382" spans="1:53" x14ac:dyDescent="0.2">
      <c r="A1382" s="2151">
        <v>2017234</v>
      </c>
      <c r="C1382" s="1955" t="s">
        <v>2770</v>
      </c>
      <c r="D1382" s="1956" t="s">
        <v>26</v>
      </c>
      <c r="E1382" s="1956">
        <v>0</v>
      </c>
      <c r="F1382" s="1956">
        <v>0</v>
      </c>
      <c r="G1382" s="1956">
        <v>0</v>
      </c>
      <c r="H1382" s="1956">
        <v>1</v>
      </c>
      <c r="I1382" s="2012">
        <v>1</v>
      </c>
      <c r="J1382" s="2012">
        <v>1</v>
      </c>
      <c r="L1382" s="2155">
        <v>0</v>
      </c>
      <c r="N1382" s="1996">
        <f t="shared" si="305"/>
        <v>0</v>
      </c>
      <c r="O1382" s="1996">
        <v>0</v>
      </c>
      <c r="P1382" s="2076" t="str">
        <f t="shared" si="306"/>
        <v/>
      </c>
      <c r="Q1382" s="1996">
        <v>0</v>
      </c>
      <c r="R1382" s="2076" t="str">
        <f t="shared" si="307"/>
        <v/>
      </c>
      <c r="S1382" s="2035">
        <f t="shared" si="308"/>
        <v>0</v>
      </c>
      <c r="U1382" s="1996">
        <f t="shared" si="309"/>
        <v>0</v>
      </c>
      <c r="V1382" s="1996">
        <f t="shared" si="310"/>
        <v>0</v>
      </c>
      <c r="W1382" s="1996">
        <f t="shared" si="311"/>
        <v>0</v>
      </c>
      <c r="X1382" s="2086"/>
      <c r="Y1382" s="2086"/>
      <c r="Z1382" s="2172"/>
      <c r="AA1382" s="2086"/>
      <c r="AB1382" s="2086"/>
      <c r="AC1382" s="1956"/>
      <c r="AE1382" s="1956"/>
      <c r="AF1382" s="1956"/>
      <c r="AG1382" s="1956"/>
      <c r="AH1382" s="1956"/>
      <c r="AI1382" s="1956"/>
      <c r="AJ1382" s="1956"/>
      <c r="AK1382" s="1956"/>
      <c r="AL1382" s="1956"/>
      <c r="AM1382" s="1956"/>
      <c r="AP1382" s="1956"/>
      <c r="AQ1382" s="1956"/>
      <c r="AR1382" s="1956"/>
      <c r="AS1382" s="1956"/>
      <c r="AT1382" s="1956"/>
      <c r="AU1382" s="1956"/>
      <c r="AV1382" s="1956"/>
      <c r="AW1382" s="1956"/>
      <c r="AZ1382" s="1956"/>
      <c r="BA1382" s="1956"/>
    </row>
    <row r="1383" spans="1:53" x14ac:dyDescent="0.2">
      <c r="A1383" s="2089">
        <v>2017235</v>
      </c>
      <c r="C1383" s="1955" t="s">
        <v>2772</v>
      </c>
      <c r="D1383" s="1956" t="s">
        <v>318</v>
      </c>
      <c r="E1383" s="1956">
        <v>1</v>
      </c>
      <c r="F1383" s="1956">
        <v>2</v>
      </c>
      <c r="G1383" s="1956">
        <v>2</v>
      </c>
      <c r="H1383" s="1956">
        <v>0</v>
      </c>
      <c r="I1383" s="2012">
        <v>1</v>
      </c>
      <c r="J1383" s="2012">
        <v>1</v>
      </c>
      <c r="L1383" s="1996">
        <v>400.26</v>
      </c>
      <c r="N1383" s="1996">
        <f t="shared" si="305"/>
        <v>267.48</v>
      </c>
      <c r="O1383" s="1996">
        <v>188.78</v>
      </c>
      <c r="P1383" s="2076">
        <f t="shared" si="306"/>
        <v>0.705772394197697</v>
      </c>
      <c r="Q1383" s="1996">
        <v>78.7</v>
      </c>
      <c r="R1383" s="2076">
        <f t="shared" si="307"/>
        <v>0.29422760580230295</v>
      </c>
      <c r="S1383" s="2035">
        <f t="shared" si="308"/>
        <v>3.1480000000000001</v>
      </c>
      <c r="U1383" s="1996">
        <f t="shared" si="309"/>
        <v>0</v>
      </c>
      <c r="V1383" s="1996">
        <f t="shared" si="310"/>
        <v>0</v>
      </c>
      <c r="W1383" s="1996">
        <f t="shared" si="311"/>
        <v>400.26</v>
      </c>
      <c r="X1383" s="2086">
        <v>400.26</v>
      </c>
      <c r="Y1383" s="2086">
        <v>617306</v>
      </c>
      <c r="Z1383" s="2172">
        <v>42867</v>
      </c>
      <c r="AA1383" s="2086" t="s">
        <v>104</v>
      </c>
      <c r="AB1383" s="2086"/>
      <c r="AC1383" s="1956"/>
      <c r="AE1383" s="1956"/>
      <c r="AF1383" s="1956"/>
      <c r="AG1383" s="1956"/>
      <c r="AH1383" s="1956"/>
      <c r="AI1383" s="1956"/>
      <c r="AJ1383" s="1956"/>
      <c r="AK1383" s="1956"/>
      <c r="AL1383" s="1956"/>
      <c r="AM1383" s="1956"/>
      <c r="AP1383" s="1956"/>
      <c r="AQ1383" s="1956"/>
      <c r="AR1383" s="1956"/>
      <c r="AS1383" s="1956"/>
      <c r="AT1383" s="1956"/>
      <c r="AU1383" s="1956"/>
      <c r="AV1383" s="1956"/>
      <c r="AW1383" s="1956"/>
      <c r="AZ1383" s="1956"/>
      <c r="BA1383" s="1956"/>
    </row>
    <row r="1384" spans="1:53" x14ac:dyDescent="0.2">
      <c r="A1384" s="2089">
        <v>2017236</v>
      </c>
      <c r="C1384" s="1955" t="s">
        <v>2773</v>
      </c>
      <c r="D1384" s="1956" t="s">
        <v>474</v>
      </c>
      <c r="E1384" s="1956">
        <v>1</v>
      </c>
      <c r="F1384" s="1956">
        <v>10</v>
      </c>
      <c r="G1384" s="1956">
        <v>8</v>
      </c>
      <c r="H1384" s="1956">
        <v>3</v>
      </c>
      <c r="I1384" s="2012">
        <v>1</v>
      </c>
      <c r="J1384" s="2012">
        <v>1</v>
      </c>
      <c r="L1384" s="1996">
        <v>3479.45</v>
      </c>
      <c r="N1384" s="1996">
        <f t="shared" si="305"/>
        <v>2290.14</v>
      </c>
      <c r="O1384" s="1996">
        <v>1642.27</v>
      </c>
      <c r="P1384" s="2076">
        <f t="shared" si="306"/>
        <v>0.71710463115792056</v>
      </c>
      <c r="Q1384" s="1996">
        <v>647.87</v>
      </c>
      <c r="R1384" s="2076">
        <f t="shared" si="307"/>
        <v>0.28289536884207955</v>
      </c>
      <c r="S1384" s="2035">
        <f t="shared" si="308"/>
        <v>25.9148</v>
      </c>
      <c r="U1384" s="1996">
        <f t="shared" si="309"/>
        <v>0</v>
      </c>
      <c r="V1384" s="1996">
        <f t="shared" si="310"/>
        <v>0</v>
      </c>
      <c r="W1384" s="1996">
        <f t="shared" si="311"/>
        <v>3479.45</v>
      </c>
      <c r="X1384" s="2086">
        <v>3479.45</v>
      </c>
      <c r="Y1384" s="2086">
        <v>617257</v>
      </c>
      <c r="Z1384" s="2172">
        <v>42845</v>
      </c>
      <c r="AA1384" s="2086" t="s">
        <v>104</v>
      </c>
      <c r="AB1384" s="2086"/>
      <c r="AC1384" s="1956"/>
      <c r="AE1384" s="1956"/>
      <c r="AF1384" s="1956"/>
      <c r="AG1384" s="1956"/>
      <c r="AH1384" s="1956"/>
      <c r="AI1384" s="1956"/>
      <c r="AJ1384" s="1956"/>
      <c r="AK1384" s="1956"/>
      <c r="AL1384" s="1956"/>
      <c r="AM1384" s="1956"/>
      <c r="AP1384" s="1956"/>
      <c r="AQ1384" s="1956"/>
      <c r="AR1384" s="1956"/>
      <c r="AS1384" s="1956"/>
      <c r="AT1384" s="1956"/>
      <c r="AU1384" s="1956"/>
      <c r="AV1384" s="1956"/>
      <c r="AW1384" s="1956"/>
      <c r="AZ1384" s="1956"/>
      <c r="BA1384" s="1956"/>
    </row>
    <row r="1385" spans="1:53" x14ac:dyDescent="0.2">
      <c r="A1385" s="2089">
        <v>2017237</v>
      </c>
      <c r="C1385" s="1955" t="s">
        <v>2776</v>
      </c>
      <c r="D1385" s="1956" t="s">
        <v>26</v>
      </c>
      <c r="E1385" s="1956">
        <v>0</v>
      </c>
      <c r="F1385" s="1956">
        <v>0</v>
      </c>
      <c r="G1385" s="1956">
        <v>0</v>
      </c>
      <c r="H1385" s="1956">
        <v>0</v>
      </c>
      <c r="I1385" s="2012">
        <v>1</v>
      </c>
      <c r="J1385" s="2012">
        <v>1</v>
      </c>
      <c r="L1385" s="1996">
        <v>131.94</v>
      </c>
      <c r="N1385" s="1996">
        <f t="shared" si="305"/>
        <v>29.49</v>
      </c>
      <c r="O1385" s="1996">
        <v>29.49</v>
      </c>
      <c r="P1385" s="2076">
        <f t="shared" si="306"/>
        <v>1</v>
      </c>
      <c r="Q1385" s="1996">
        <v>0</v>
      </c>
      <c r="R1385" s="2076">
        <f t="shared" si="307"/>
        <v>0</v>
      </c>
      <c r="S1385" s="2035">
        <f t="shared" si="308"/>
        <v>0</v>
      </c>
      <c r="U1385" s="1996">
        <f t="shared" si="309"/>
        <v>0</v>
      </c>
      <c r="V1385" s="1996">
        <f t="shared" si="310"/>
        <v>0</v>
      </c>
      <c r="W1385" s="1996">
        <f t="shared" si="311"/>
        <v>131.94</v>
      </c>
      <c r="X1385" s="2086">
        <v>131.94</v>
      </c>
      <c r="Y1385" s="2086">
        <v>617237</v>
      </c>
      <c r="Z1385" s="2172">
        <v>42828</v>
      </c>
      <c r="AA1385" s="2086" t="s">
        <v>104</v>
      </c>
      <c r="AB1385" s="2086"/>
      <c r="AC1385" s="1956"/>
      <c r="AE1385" s="1956"/>
      <c r="AF1385" s="1956"/>
      <c r="AG1385" s="1956"/>
      <c r="AH1385" s="1956"/>
      <c r="AI1385" s="1956"/>
      <c r="AJ1385" s="1956"/>
      <c r="AK1385" s="1956"/>
      <c r="AL1385" s="1956"/>
      <c r="AM1385" s="1956"/>
      <c r="AP1385" s="1956"/>
      <c r="AQ1385" s="1956"/>
      <c r="AR1385" s="1956"/>
      <c r="AS1385" s="1956"/>
      <c r="AT1385" s="1956"/>
      <c r="AU1385" s="1956"/>
      <c r="AV1385" s="1956"/>
      <c r="AW1385" s="1956"/>
      <c r="AZ1385" s="1956"/>
      <c r="BA1385" s="1956"/>
    </row>
    <row r="1386" spans="1:53" x14ac:dyDescent="0.2">
      <c r="A1386" s="2089">
        <v>2017238</v>
      </c>
      <c r="C1386" s="1955" t="s">
        <v>2777</v>
      </c>
      <c r="D1386" s="1956" t="s">
        <v>26</v>
      </c>
      <c r="E1386" s="1956">
        <v>5</v>
      </c>
      <c r="F1386" s="1956">
        <v>40</v>
      </c>
      <c r="G1386" s="1956">
        <v>35</v>
      </c>
      <c r="H1386" s="1956">
        <v>10</v>
      </c>
      <c r="I1386" s="2012">
        <v>1</v>
      </c>
      <c r="J1386" s="2012">
        <v>1</v>
      </c>
      <c r="L1386" s="1996">
        <v>11132.1</v>
      </c>
      <c r="N1386" s="1996">
        <f t="shared" si="305"/>
        <v>4682.0200000000004</v>
      </c>
      <c r="O1386" s="1996">
        <v>2628.62</v>
      </c>
      <c r="P1386" s="2076">
        <f t="shared" si="306"/>
        <v>0.56142861414517653</v>
      </c>
      <c r="Q1386" s="1996">
        <v>2053.4</v>
      </c>
      <c r="R1386" s="2076">
        <f t="shared" si="307"/>
        <v>0.4385713858548233</v>
      </c>
      <c r="S1386" s="2035">
        <f t="shared" si="308"/>
        <v>82.13600000000001</v>
      </c>
      <c r="U1386" s="1996">
        <f t="shared" si="309"/>
        <v>0</v>
      </c>
      <c r="V1386" s="1996">
        <f t="shared" si="310"/>
        <v>0</v>
      </c>
      <c r="W1386" s="1996">
        <f t="shared" si="311"/>
        <v>11132.1</v>
      </c>
      <c r="X1386" s="2086">
        <v>11132.1</v>
      </c>
      <c r="Y1386" s="2086">
        <v>617234</v>
      </c>
      <c r="Z1386" s="2172">
        <v>42828</v>
      </c>
      <c r="AA1386" s="2086" t="s">
        <v>104</v>
      </c>
      <c r="AB1386" s="2086"/>
      <c r="AC1386" s="1956"/>
      <c r="AE1386" s="1956"/>
      <c r="AF1386" s="1956"/>
      <c r="AG1386" s="1956"/>
      <c r="AH1386" s="1956"/>
      <c r="AI1386" s="1956"/>
      <c r="AJ1386" s="1956"/>
      <c r="AK1386" s="1956"/>
      <c r="AL1386" s="1956"/>
      <c r="AM1386" s="1956"/>
      <c r="AP1386" s="1956"/>
      <c r="AQ1386" s="1956"/>
      <c r="AR1386" s="1956"/>
      <c r="AS1386" s="1956"/>
      <c r="AT1386" s="1956"/>
      <c r="AU1386" s="1956"/>
      <c r="AV1386" s="1956"/>
      <c r="AW1386" s="1956"/>
      <c r="AZ1386" s="1956"/>
      <c r="BA1386" s="1956"/>
    </row>
    <row r="1387" spans="1:53" x14ac:dyDescent="0.2">
      <c r="A1387" s="2089">
        <v>2017239</v>
      </c>
      <c r="C1387" s="1955" t="s">
        <v>2778</v>
      </c>
      <c r="D1387" s="1956" t="s">
        <v>353</v>
      </c>
      <c r="E1387" s="1956">
        <v>0</v>
      </c>
      <c r="F1387" s="1956">
        <v>0</v>
      </c>
      <c r="G1387" s="1956">
        <v>0</v>
      </c>
      <c r="H1387" s="1956">
        <v>0</v>
      </c>
      <c r="I1387" s="2012">
        <v>1</v>
      </c>
      <c r="J1387" s="2012">
        <v>1</v>
      </c>
      <c r="L1387" s="1996">
        <v>98.97</v>
      </c>
      <c r="N1387" s="1996">
        <f t="shared" si="305"/>
        <v>70.48</v>
      </c>
      <c r="O1387" s="1996">
        <v>70.48</v>
      </c>
      <c r="P1387" s="2076">
        <f t="shared" si="306"/>
        <v>1</v>
      </c>
      <c r="Q1387" s="1996">
        <v>0</v>
      </c>
      <c r="R1387" s="2076">
        <f t="shared" si="307"/>
        <v>0</v>
      </c>
      <c r="S1387" s="2035">
        <f t="shared" si="308"/>
        <v>0</v>
      </c>
      <c r="U1387" s="1996">
        <f t="shared" si="309"/>
        <v>0</v>
      </c>
      <c r="V1387" s="1996">
        <f t="shared" si="310"/>
        <v>0</v>
      </c>
      <c r="W1387" s="1996">
        <f t="shared" si="311"/>
        <v>98.97</v>
      </c>
      <c r="X1387" s="2086">
        <v>98.97</v>
      </c>
      <c r="Y1387" s="2086">
        <v>617332</v>
      </c>
      <c r="Z1387" s="2172">
        <v>42867</v>
      </c>
      <c r="AA1387" s="2086" t="s">
        <v>104</v>
      </c>
      <c r="AB1387" s="2086"/>
      <c r="AC1387" s="1956"/>
      <c r="AE1387" s="1956"/>
      <c r="AF1387" s="1956"/>
      <c r="AG1387" s="1956"/>
      <c r="AH1387" s="1956"/>
      <c r="AI1387" s="1956"/>
      <c r="AJ1387" s="1956"/>
      <c r="AK1387" s="1956"/>
      <c r="AL1387" s="1956"/>
      <c r="AM1387" s="1956"/>
      <c r="AP1387" s="1956"/>
      <c r="AQ1387" s="1956"/>
      <c r="AR1387" s="1956"/>
      <c r="AS1387" s="1956"/>
      <c r="AT1387" s="1956"/>
      <c r="AU1387" s="1956"/>
      <c r="AV1387" s="1956"/>
      <c r="AW1387" s="1956"/>
      <c r="AZ1387" s="1956"/>
      <c r="BA1387" s="1956"/>
    </row>
    <row r="1388" spans="1:53" x14ac:dyDescent="0.2">
      <c r="A1388" s="2089">
        <v>2017240</v>
      </c>
      <c r="C1388" s="1955" t="s">
        <v>2779</v>
      </c>
      <c r="D1388" s="1956" t="s">
        <v>353</v>
      </c>
      <c r="E1388" s="1956">
        <v>0</v>
      </c>
      <c r="F1388" s="1956">
        <v>0</v>
      </c>
      <c r="G1388" s="1956">
        <v>0</v>
      </c>
      <c r="H1388" s="1956">
        <v>0</v>
      </c>
      <c r="I1388" s="2012">
        <v>1</v>
      </c>
      <c r="J1388" s="2012">
        <v>1</v>
      </c>
      <c r="L1388" s="1996">
        <v>100.45</v>
      </c>
      <c r="N1388" s="1996">
        <f t="shared" si="305"/>
        <v>71.75</v>
      </c>
      <c r="O1388" s="1996">
        <v>71.75</v>
      </c>
      <c r="P1388" s="2076">
        <f t="shared" si="306"/>
        <v>1</v>
      </c>
      <c r="Q1388" s="1996">
        <v>0</v>
      </c>
      <c r="R1388" s="2076">
        <f t="shared" si="307"/>
        <v>0</v>
      </c>
      <c r="S1388" s="2035">
        <f t="shared" si="308"/>
        <v>0</v>
      </c>
      <c r="U1388" s="1996">
        <f t="shared" si="309"/>
        <v>0</v>
      </c>
      <c r="V1388" s="1996">
        <f t="shared" si="310"/>
        <v>0</v>
      </c>
      <c r="W1388" s="1996">
        <f t="shared" si="311"/>
        <v>100.45</v>
      </c>
      <c r="X1388" s="2086">
        <v>100.45</v>
      </c>
      <c r="Y1388" s="2086">
        <v>617333</v>
      </c>
      <c r="Z1388" s="2172">
        <v>42867</v>
      </c>
      <c r="AA1388" s="2086" t="s">
        <v>104</v>
      </c>
      <c r="AB1388" s="2086"/>
      <c r="AC1388" s="1956"/>
      <c r="AE1388" s="1956"/>
      <c r="AF1388" s="1956"/>
      <c r="AG1388" s="1956"/>
      <c r="AH1388" s="1956"/>
      <c r="AI1388" s="1956"/>
      <c r="AJ1388" s="1956"/>
      <c r="AK1388" s="1956"/>
      <c r="AL1388" s="1956"/>
      <c r="AM1388" s="1956"/>
      <c r="AP1388" s="1956"/>
      <c r="AQ1388" s="1956"/>
      <c r="AR1388" s="1956"/>
      <c r="AS1388" s="1956"/>
      <c r="AT1388" s="1956"/>
      <c r="AU1388" s="1956"/>
      <c r="AV1388" s="1956"/>
      <c r="AW1388" s="1956"/>
      <c r="AZ1388" s="1956"/>
      <c r="BA1388" s="1956"/>
    </row>
    <row r="1389" spans="1:53" x14ac:dyDescent="0.2">
      <c r="A1389" s="2089">
        <v>2017241</v>
      </c>
      <c r="C1389" s="1955" t="s">
        <v>2783</v>
      </c>
      <c r="D1389" s="1956" t="s">
        <v>26</v>
      </c>
      <c r="E1389" s="1956">
        <v>0</v>
      </c>
      <c r="F1389" s="1956">
        <v>0</v>
      </c>
      <c r="G1389" s="1956">
        <v>0</v>
      </c>
      <c r="H1389" s="1956">
        <v>0</v>
      </c>
      <c r="I1389" s="2012">
        <v>1</v>
      </c>
      <c r="J1389" s="2012">
        <v>1</v>
      </c>
      <c r="L1389" s="1996">
        <v>518</v>
      </c>
      <c r="N1389" s="1996">
        <f t="shared" si="305"/>
        <v>251.5</v>
      </c>
      <c r="O1389" s="1996">
        <v>251.5</v>
      </c>
      <c r="P1389" s="2076">
        <f t="shared" si="306"/>
        <v>1</v>
      </c>
      <c r="Q1389" s="1996">
        <v>0</v>
      </c>
      <c r="R1389" s="2076">
        <f t="shared" si="307"/>
        <v>0</v>
      </c>
      <c r="S1389" s="2035">
        <f t="shared" si="308"/>
        <v>0</v>
      </c>
      <c r="U1389" s="1996">
        <f t="shared" si="309"/>
        <v>0</v>
      </c>
      <c r="V1389" s="1996">
        <f t="shared" si="310"/>
        <v>0</v>
      </c>
      <c r="W1389" s="1996">
        <f t="shared" si="311"/>
        <v>518</v>
      </c>
      <c r="X1389" s="2086">
        <v>518</v>
      </c>
      <c r="Y1389" s="2086">
        <v>617237</v>
      </c>
      <c r="Z1389" s="2172">
        <v>42828</v>
      </c>
      <c r="AA1389" s="2086" t="s">
        <v>104</v>
      </c>
      <c r="AB1389" s="2086"/>
      <c r="AC1389" s="1956"/>
      <c r="AE1389" s="1956"/>
      <c r="AF1389" s="1956"/>
      <c r="AG1389" s="1956"/>
      <c r="AH1389" s="1956"/>
      <c r="AI1389" s="1956"/>
      <c r="AJ1389" s="1956"/>
      <c r="AK1389" s="1956"/>
      <c r="AL1389" s="1956"/>
      <c r="AM1389" s="1956"/>
      <c r="AP1389" s="1956"/>
      <c r="AQ1389" s="1956"/>
      <c r="AR1389" s="1956"/>
      <c r="AS1389" s="1956"/>
      <c r="AT1389" s="1956"/>
      <c r="AU1389" s="1956"/>
      <c r="AV1389" s="1956"/>
      <c r="AW1389" s="1956"/>
      <c r="AZ1389" s="1956"/>
      <c r="BA1389" s="1956"/>
    </row>
    <row r="1390" spans="1:53" x14ac:dyDescent="0.2">
      <c r="A1390" s="2089">
        <v>2017242</v>
      </c>
      <c r="C1390" s="1955" t="s">
        <v>2805</v>
      </c>
      <c r="D1390" s="1956" t="s">
        <v>26</v>
      </c>
      <c r="E1390" s="1956">
        <v>0</v>
      </c>
      <c r="F1390" s="1956">
        <v>0</v>
      </c>
      <c r="G1390" s="1956">
        <v>0</v>
      </c>
      <c r="H1390" s="1956">
        <v>0</v>
      </c>
      <c r="I1390" s="2012">
        <v>1</v>
      </c>
      <c r="J1390" s="2012">
        <v>1</v>
      </c>
      <c r="L1390" s="1996">
        <v>2874</v>
      </c>
      <c r="N1390" s="1996">
        <f t="shared" si="305"/>
        <v>0</v>
      </c>
      <c r="O1390" s="1996">
        <v>0</v>
      </c>
      <c r="P1390" s="2076" t="str">
        <f t="shared" si="306"/>
        <v/>
      </c>
      <c r="Q1390" s="1996">
        <v>0</v>
      </c>
      <c r="R1390" s="2076" t="str">
        <f t="shared" si="307"/>
        <v/>
      </c>
      <c r="S1390" s="2035">
        <f t="shared" si="308"/>
        <v>0</v>
      </c>
      <c r="U1390" s="1996">
        <f t="shared" si="309"/>
        <v>0</v>
      </c>
      <c r="V1390" s="1996">
        <f t="shared" si="310"/>
        <v>0</v>
      </c>
      <c r="W1390" s="1996">
        <f t="shared" si="311"/>
        <v>2874</v>
      </c>
      <c r="X1390" s="2086">
        <v>2874</v>
      </c>
      <c r="Y1390" s="2086">
        <v>617251</v>
      </c>
      <c r="Z1390" s="2172">
        <v>42838</v>
      </c>
      <c r="AA1390" s="2086" t="s">
        <v>104</v>
      </c>
      <c r="AB1390" s="2086"/>
      <c r="AC1390" s="1956"/>
      <c r="AE1390" s="1956"/>
      <c r="AF1390" s="1956"/>
      <c r="AG1390" s="1956"/>
      <c r="AH1390" s="1956"/>
      <c r="AI1390" s="1956"/>
      <c r="AJ1390" s="1956"/>
      <c r="AK1390" s="1956"/>
      <c r="AL1390" s="1956"/>
      <c r="AM1390" s="1956"/>
      <c r="AP1390" s="1956"/>
      <c r="AQ1390" s="1956"/>
      <c r="AR1390" s="1956"/>
      <c r="AS1390" s="1956"/>
      <c r="AT1390" s="1956"/>
      <c r="AU1390" s="1956"/>
      <c r="AV1390" s="1956"/>
      <c r="AW1390" s="1956"/>
      <c r="AZ1390" s="1956"/>
      <c r="BA1390" s="1956"/>
    </row>
    <row r="1391" spans="1:53" x14ac:dyDescent="0.2">
      <c r="A1391" s="2089">
        <v>2017243</v>
      </c>
      <c r="C1391" s="1955" t="s">
        <v>2806</v>
      </c>
      <c r="D1391" s="1956" t="s">
        <v>474</v>
      </c>
      <c r="E1391" s="1956">
        <v>0</v>
      </c>
      <c r="F1391" s="1956">
        <v>1</v>
      </c>
      <c r="G1391" s="1956">
        <v>1</v>
      </c>
      <c r="H1391" s="1956">
        <v>0</v>
      </c>
      <c r="I1391" s="2012">
        <v>1</v>
      </c>
      <c r="J1391" s="2012">
        <v>1</v>
      </c>
      <c r="L1391" s="1996">
        <v>215.83</v>
      </c>
      <c r="N1391" s="1996">
        <f t="shared" si="305"/>
        <v>142.01999999999998</v>
      </c>
      <c r="O1391" s="1996">
        <v>95.82</v>
      </c>
      <c r="P1391" s="2076">
        <f t="shared" si="306"/>
        <v>0.67469370511195614</v>
      </c>
      <c r="Q1391" s="1996">
        <v>46.2</v>
      </c>
      <c r="R1391" s="2076">
        <f t="shared" si="307"/>
        <v>0.32530629488804402</v>
      </c>
      <c r="S1391" s="2035">
        <f t="shared" si="308"/>
        <v>1.8480000000000001</v>
      </c>
      <c r="U1391" s="1996">
        <f t="shared" si="309"/>
        <v>0</v>
      </c>
      <c r="V1391" s="1996">
        <f t="shared" si="310"/>
        <v>0</v>
      </c>
      <c r="W1391" s="1996">
        <f t="shared" si="311"/>
        <v>215.83</v>
      </c>
      <c r="X1391" s="2086">
        <v>215.83</v>
      </c>
      <c r="Y1391" s="2086">
        <v>617258</v>
      </c>
      <c r="Z1391" s="2172">
        <v>42845</v>
      </c>
      <c r="AA1391" s="2086" t="s">
        <v>104</v>
      </c>
      <c r="AB1391" s="2086"/>
      <c r="AC1391" s="1956"/>
      <c r="AE1391" s="1956"/>
      <c r="AF1391" s="1956"/>
      <c r="AG1391" s="1956"/>
      <c r="AH1391" s="1956"/>
      <c r="AI1391" s="1956"/>
      <c r="AJ1391" s="1956"/>
      <c r="AK1391" s="1956"/>
      <c r="AL1391" s="1956"/>
      <c r="AM1391" s="1956"/>
      <c r="AP1391" s="1956"/>
      <c r="AQ1391" s="1956"/>
      <c r="AR1391" s="1956"/>
      <c r="AS1391" s="1956"/>
      <c r="AT1391" s="1956"/>
      <c r="AU1391" s="1956"/>
      <c r="AV1391" s="1956"/>
      <c r="AW1391" s="1956"/>
      <c r="AZ1391" s="1956"/>
      <c r="BA1391" s="1956"/>
    </row>
    <row r="1392" spans="1:53" x14ac:dyDescent="0.2">
      <c r="A1392" s="2089">
        <v>2017244</v>
      </c>
      <c r="C1392" s="1955" t="s">
        <v>2812</v>
      </c>
      <c r="D1392" s="1956" t="s">
        <v>26</v>
      </c>
      <c r="E1392" s="1956">
        <v>0</v>
      </c>
      <c r="F1392" s="1956">
        <v>0</v>
      </c>
      <c r="G1392" s="1956">
        <v>0</v>
      </c>
      <c r="H1392" s="1956">
        <v>0</v>
      </c>
      <c r="I1392" s="2012">
        <v>1</v>
      </c>
      <c r="J1392" s="2012">
        <v>1</v>
      </c>
      <c r="L1392" s="1996">
        <v>190.45</v>
      </c>
      <c r="N1392" s="1996">
        <f t="shared" si="305"/>
        <v>102.72</v>
      </c>
      <c r="O1392" s="1996">
        <v>87.72</v>
      </c>
      <c r="P1392" s="2076">
        <f t="shared" si="306"/>
        <v>0.8539719626168224</v>
      </c>
      <c r="Q1392" s="1996">
        <v>15</v>
      </c>
      <c r="R1392" s="2076">
        <f t="shared" si="307"/>
        <v>0.14602803738317757</v>
      </c>
      <c r="S1392" s="2035">
        <f t="shared" si="308"/>
        <v>0.6</v>
      </c>
      <c r="U1392" s="1996">
        <f t="shared" si="309"/>
        <v>0</v>
      </c>
      <c r="V1392" s="1996">
        <f t="shared" si="310"/>
        <v>0</v>
      </c>
      <c r="W1392" s="1996">
        <f t="shared" si="311"/>
        <v>190.45</v>
      </c>
      <c r="X1392" s="2086">
        <v>190.45</v>
      </c>
      <c r="Y1392" s="2086">
        <v>617237</v>
      </c>
      <c r="Z1392" s="2172">
        <v>42828</v>
      </c>
      <c r="AA1392" s="2086" t="s">
        <v>104</v>
      </c>
      <c r="AB1392" s="2086"/>
      <c r="AC1392" s="1956"/>
      <c r="AE1392" s="1956"/>
      <c r="AF1392" s="1956"/>
      <c r="AG1392" s="1956"/>
      <c r="AH1392" s="1956"/>
      <c r="AI1392" s="1956"/>
      <c r="AJ1392" s="1956"/>
      <c r="AK1392" s="1956"/>
      <c r="AL1392" s="1956"/>
      <c r="AM1392" s="1956"/>
      <c r="AP1392" s="1956"/>
      <c r="AQ1392" s="1956"/>
      <c r="AR1392" s="1956"/>
      <c r="AS1392" s="1956"/>
      <c r="AT1392" s="1956"/>
      <c r="AU1392" s="1956"/>
      <c r="AV1392" s="1956"/>
      <c r="AW1392" s="1956"/>
      <c r="AZ1392" s="1956"/>
      <c r="BA1392" s="1956"/>
    </row>
    <row r="1393" spans="1:53" x14ac:dyDescent="0.2">
      <c r="A1393" s="2089">
        <v>2017245</v>
      </c>
      <c r="C1393" s="1955" t="s">
        <v>2813</v>
      </c>
      <c r="D1393" s="1956" t="s">
        <v>353</v>
      </c>
      <c r="E1393" s="1956">
        <v>0</v>
      </c>
      <c r="F1393" s="1956">
        <v>0</v>
      </c>
      <c r="G1393" s="1956">
        <v>0</v>
      </c>
      <c r="H1393" s="1956">
        <v>0</v>
      </c>
      <c r="I1393" s="2012">
        <v>1</v>
      </c>
      <c r="J1393" s="2012">
        <v>1</v>
      </c>
      <c r="L1393" s="1996">
        <v>29.5</v>
      </c>
      <c r="N1393" s="1996">
        <f t="shared" si="305"/>
        <v>0</v>
      </c>
      <c r="O1393" s="1996">
        <v>0</v>
      </c>
      <c r="P1393" s="2076" t="str">
        <f t="shared" si="306"/>
        <v/>
      </c>
      <c r="Q1393" s="1996">
        <v>0</v>
      </c>
      <c r="R1393" s="2076" t="str">
        <f t="shared" si="307"/>
        <v/>
      </c>
      <c r="S1393" s="2035">
        <f t="shared" si="308"/>
        <v>0</v>
      </c>
      <c r="U1393" s="1996">
        <f t="shared" si="309"/>
        <v>0</v>
      </c>
      <c r="V1393" s="1996">
        <f t="shared" si="310"/>
        <v>0</v>
      </c>
      <c r="W1393" s="1996">
        <f t="shared" si="311"/>
        <v>29.5</v>
      </c>
      <c r="X1393" s="2086">
        <v>29.5</v>
      </c>
      <c r="Y1393" s="2086">
        <v>617334</v>
      </c>
      <c r="Z1393" s="2172">
        <v>42867</v>
      </c>
      <c r="AA1393" s="2086" t="s">
        <v>104</v>
      </c>
      <c r="AB1393" s="2086"/>
      <c r="AC1393" s="1956"/>
      <c r="AE1393" s="1956"/>
      <c r="AF1393" s="1956"/>
      <c r="AG1393" s="1956"/>
      <c r="AH1393" s="1956"/>
      <c r="AI1393" s="1956"/>
      <c r="AJ1393" s="1956"/>
      <c r="AK1393" s="1956"/>
      <c r="AL1393" s="1956"/>
      <c r="AM1393" s="1956"/>
      <c r="AP1393" s="1956"/>
      <c r="AQ1393" s="1956"/>
      <c r="AR1393" s="1956"/>
      <c r="AS1393" s="1956"/>
      <c r="AT1393" s="1956"/>
      <c r="AU1393" s="1956"/>
      <c r="AV1393" s="1956"/>
      <c r="AW1393" s="1956"/>
      <c r="AZ1393" s="1956"/>
      <c r="BA1393" s="1956"/>
    </row>
    <row r="1394" spans="1:53" x14ac:dyDescent="0.2">
      <c r="A1394" s="2089">
        <v>2017246</v>
      </c>
      <c r="C1394" s="1955" t="s">
        <v>2817</v>
      </c>
      <c r="D1394" s="1956" t="s">
        <v>2376</v>
      </c>
      <c r="E1394" s="1956">
        <v>0</v>
      </c>
      <c r="F1394" s="1956">
        <v>0</v>
      </c>
      <c r="G1394" s="1956">
        <v>0</v>
      </c>
      <c r="H1394" s="1956">
        <v>0</v>
      </c>
      <c r="I1394" s="2012">
        <v>1</v>
      </c>
      <c r="J1394" s="2012">
        <v>1</v>
      </c>
      <c r="L1394" s="1996">
        <v>105.48</v>
      </c>
      <c r="N1394" s="1996">
        <f t="shared" si="305"/>
        <v>85.24</v>
      </c>
      <c r="O1394" s="1996">
        <v>85.24</v>
      </c>
      <c r="P1394" s="2076">
        <f t="shared" si="306"/>
        <v>1</v>
      </c>
      <c r="Q1394" s="1996">
        <v>0</v>
      </c>
      <c r="R1394" s="2076">
        <f t="shared" si="307"/>
        <v>0</v>
      </c>
      <c r="S1394" s="2035">
        <f t="shared" si="308"/>
        <v>0</v>
      </c>
      <c r="U1394" s="1996">
        <f t="shared" si="309"/>
        <v>0</v>
      </c>
      <c r="V1394" s="1996">
        <f t="shared" si="310"/>
        <v>0</v>
      </c>
      <c r="W1394" s="1996">
        <f t="shared" si="311"/>
        <v>105.48</v>
      </c>
      <c r="X1394" s="2086">
        <v>105.48</v>
      </c>
      <c r="Y1394" s="2086">
        <v>617315</v>
      </c>
      <c r="Z1394" s="2172">
        <v>42867</v>
      </c>
      <c r="AA1394" s="2086" t="s">
        <v>104</v>
      </c>
      <c r="AB1394" s="2086"/>
      <c r="AC1394" s="1956"/>
      <c r="AE1394" s="1956"/>
      <c r="AF1394" s="1956"/>
      <c r="AG1394" s="1956"/>
      <c r="AH1394" s="1956"/>
      <c r="AI1394" s="1956"/>
      <c r="AJ1394" s="1956"/>
      <c r="AK1394" s="1956"/>
      <c r="AL1394" s="1956"/>
      <c r="AM1394" s="1956"/>
      <c r="AP1394" s="1956"/>
      <c r="AQ1394" s="1956"/>
      <c r="AR1394" s="1956"/>
      <c r="AS1394" s="1956"/>
      <c r="AT1394" s="1956"/>
      <c r="AU1394" s="1956"/>
      <c r="AV1394" s="1956"/>
      <c r="AW1394" s="1956"/>
      <c r="AZ1394" s="1956"/>
      <c r="BA1394" s="1956"/>
    </row>
    <row r="1395" spans="1:53" x14ac:dyDescent="0.2">
      <c r="A1395" s="2089">
        <v>2017247</v>
      </c>
      <c r="C1395" s="1955" t="s">
        <v>2818</v>
      </c>
      <c r="D1395" s="1956" t="s">
        <v>26</v>
      </c>
      <c r="E1395" s="1956">
        <v>5</v>
      </c>
      <c r="F1395" s="1956">
        <v>40</v>
      </c>
      <c r="G1395" s="1956">
        <v>25</v>
      </c>
      <c r="H1395" s="1956">
        <v>3</v>
      </c>
      <c r="I1395" s="2012">
        <v>1</v>
      </c>
      <c r="J1395" s="2012">
        <v>1</v>
      </c>
      <c r="K1395" s="2176"/>
      <c r="L1395" s="1996">
        <v>11724.5</v>
      </c>
      <c r="N1395" s="1996">
        <f>O1395+Q1395</f>
        <v>7912.9</v>
      </c>
      <c r="O1395" s="1996">
        <v>5788.15</v>
      </c>
      <c r="P1395" s="2076">
        <f>IF(N1395&lt;=0,"",O1395/N1395)</f>
        <v>0.73148276864360728</v>
      </c>
      <c r="Q1395" s="1996">
        <v>2124.75</v>
      </c>
      <c r="R1395" s="2076">
        <f>IF(N1395&lt;=0,"",Q1395/N1395)</f>
        <v>0.26851723135639272</v>
      </c>
      <c r="S1395" s="2035">
        <f>Q1395/$S$1</f>
        <v>84.99</v>
      </c>
      <c r="U1395" s="1996">
        <f>((1-I1395)*O1395)+((1-J1395)*Q1395)</f>
        <v>0</v>
      </c>
      <c r="V1395" s="1996">
        <f>L1395-W1395</f>
        <v>0</v>
      </c>
      <c r="W1395" s="1996">
        <f>X1395+AC1395+AH1395+AM1395+AO1395+AR1395</f>
        <v>11724.5</v>
      </c>
      <c r="X1395" s="2086">
        <v>11724.5</v>
      </c>
      <c r="Y1395" s="2086">
        <v>617236</v>
      </c>
      <c r="Z1395" s="2172">
        <v>42828</v>
      </c>
      <c r="AA1395" s="2086" t="s">
        <v>104</v>
      </c>
      <c r="AB1395" s="2086"/>
      <c r="AC1395" s="1956"/>
      <c r="AE1395" s="1956"/>
      <c r="AF1395" s="1956"/>
      <c r="AG1395" s="1956"/>
      <c r="AH1395" s="1956"/>
      <c r="AI1395" s="1956"/>
      <c r="AJ1395" s="1956"/>
      <c r="AK1395" s="1956"/>
      <c r="AL1395" s="1956"/>
      <c r="AM1395" s="1956"/>
      <c r="AP1395" s="1956"/>
      <c r="AQ1395" s="1956"/>
      <c r="AR1395" s="1956"/>
      <c r="AS1395" s="1956"/>
      <c r="AT1395" s="1956"/>
      <c r="AU1395" s="1956"/>
      <c r="AV1395" s="1956"/>
      <c r="AW1395" s="1956"/>
      <c r="AZ1395" s="1956"/>
      <c r="BA1395" s="1956"/>
    </row>
    <row r="1396" spans="1:53" x14ac:dyDescent="0.2">
      <c r="A1396" s="2089">
        <v>2017248</v>
      </c>
      <c r="C1396" s="1955" t="s">
        <v>2823</v>
      </c>
      <c r="D1396" s="1956" t="s">
        <v>318</v>
      </c>
      <c r="E1396" s="1956">
        <v>0</v>
      </c>
      <c r="F1396" s="1956">
        <v>1</v>
      </c>
      <c r="G1396" s="1956">
        <v>0</v>
      </c>
      <c r="H1396" s="1956">
        <v>1</v>
      </c>
      <c r="I1396" s="2012">
        <v>1</v>
      </c>
      <c r="J1396" s="2012">
        <v>1</v>
      </c>
      <c r="L1396" s="1996">
        <v>659.57</v>
      </c>
      <c r="N1396" s="1996">
        <f t="shared" si="305"/>
        <v>558.01</v>
      </c>
      <c r="O1396" s="1996">
        <v>449.26</v>
      </c>
      <c r="P1396" s="2076">
        <f t="shared" si="306"/>
        <v>0.80511101951577924</v>
      </c>
      <c r="Q1396" s="1996">
        <v>108.75</v>
      </c>
      <c r="R1396" s="2076">
        <f t="shared" si="307"/>
        <v>0.19488898048422071</v>
      </c>
      <c r="S1396" s="2035">
        <f t="shared" si="308"/>
        <v>4.3499999999999996</v>
      </c>
      <c r="U1396" s="1996">
        <f t="shared" si="309"/>
        <v>0</v>
      </c>
      <c r="V1396" s="1996">
        <f t="shared" si="310"/>
        <v>0</v>
      </c>
      <c r="W1396" s="1996">
        <f t="shared" si="311"/>
        <v>659.57</v>
      </c>
      <c r="X1396" s="2086">
        <v>659.57</v>
      </c>
      <c r="Y1396" s="2086">
        <v>617307</v>
      </c>
      <c r="Z1396" s="2172">
        <v>42867</v>
      </c>
      <c r="AA1396" s="2086" t="s">
        <v>104</v>
      </c>
      <c r="AB1396" s="2086"/>
      <c r="AC1396" s="1956"/>
      <c r="AE1396" s="1956"/>
      <c r="AF1396" s="1956"/>
      <c r="AG1396" s="1956"/>
      <c r="AH1396" s="1956"/>
      <c r="AI1396" s="1956"/>
      <c r="AJ1396" s="1956"/>
      <c r="AK1396" s="1956"/>
      <c r="AL1396" s="1956"/>
      <c r="AM1396" s="1956"/>
      <c r="AP1396" s="1956"/>
      <c r="AQ1396" s="1956"/>
      <c r="AR1396" s="1956"/>
      <c r="AS1396" s="1956"/>
      <c r="AT1396" s="1956"/>
      <c r="AU1396" s="1956"/>
      <c r="AV1396" s="1956"/>
      <c r="AW1396" s="1956"/>
      <c r="AZ1396" s="1956"/>
      <c r="BA1396" s="1956"/>
    </row>
    <row r="1397" spans="1:53" x14ac:dyDescent="0.2">
      <c r="A1397" s="2089" t="s">
        <v>2824</v>
      </c>
      <c r="C1397" s="1955" t="s">
        <v>2826</v>
      </c>
      <c r="D1397" s="1956" t="s">
        <v>353</v>
      </c>
      <c r="E1397" s="1956">
        <v>1</v>
      </c>
      <c r="F1397" s="1956">
        <v>7</v>
      </c>
      <c r="G1397" s="1956">
        <v>2</v>
      </c>
      <c r="H1397" s="1956">
        <v>3</v>
      </c>
      <c r="I1397" s="2012">
        <v>1</v>
      </c>
      <c r="J1397" s="2012">
        <v>1</v>
      </c>
      <c r="L1397" s="1996">
        <v>3119.59</v>
      </c>
      <c r="N1397" s="1996">
        <f t="shared" si="305"/>
        <v>2413.8000000000002</v>
      </c>
      <c r="O1397" s="1996">
        <v>1941.78</v>
      </c>
      <c r="P1397" s="2076">
        <f t="shared" si="306"/>
        <v>0.8044494158588118</v>
      </c>
      <c r="Q1397" s="1996">
        <v>472.02</v>
      </c>
      <c r="R1397" s="2076">
        <f t="shared" si="307"/>
        <v>0.19555058414118814</v>
      </c>
      <c r="S1397" s="2035">
        <f t="shared" si="308"/>
        <v>18.880800000000001</v>
      </c>
      <c r="U1397" s="1996">
        <f t="shared" si="309"/>
        <v>0</v>
      </c>
      <c r="V1397" s="1996">
        <f t="shared" si="310"/>
        <v>0</v>
      </c>
      <c r="W1397" s="1996">
        <f t="shared" si="311"/>
        <v>3119.59</v>
      </c>
      <c r="X1397" s="2086">
        <v>3119.59</v>
      </c>
      <c r="Y1397" s="2086">
        <v>617335</v>
      </c>
      <c r="Z1397" s="2172">
        <v>42867</v>
      </c>
      <c r="AA1397" s="2086" t="s">
        <v>104</v>
      </c>
      <c r="AB1397" s="2086"/>
      <c r="AC1397" s="1956"/>
      <c r="AE1397" s="1956"/>
      <c r="AF1397" s="1956"/>
      <c r="AG1397" s="1956"/>
      <c r="AH1397" s="1956"/>
      <c r="AI1397" s="1956"/>
      <c r="AJ1397" s="1956"/>
      <c r="AK1397" s="1956"/>
      <c r="AL1397" s="1956"/>
      <c r="AM1397" s="1956"/>
      <c r="AP1397" s="1956"/>
      <c r="AQ1397" s="1956"/>
      <c r="AR1397" s="1956"/>
      <c r="AS1397" s="1956"/>
      <c r="AT1397" s="1956"/>
      <c r="AU1397" s="1956"/>
      <c r="AV1397" s="1956"/>
      <c r="AW1397" s="1956"/>
      <c r="AZ1397" s="1956"/>
      <c r="BA1397" s="1956"/>
    </row>
    <row r="1398" spans="1:53" x14ac:dyDescent="0.2">
      <c r="A1398" s="2089" t="s">
        <v>2825</v>
      </c>
      <c r="C1398" s="1955" t="s">
        <v>2827</v>
      </c>
      <c r="D1398" s="1956" t="s">
        <v>353</v>
      </c>
      <c r="E1398" s="1956">
        <v>0</v>
      </c>
      <c r="F1398" s="1956">
        <v>1</v>
      </c>
      <c r="G1398" s="1956">
        <v>0</v>
      </c>
      <c r="H1398" s="1956">
        <v>1</v>
      </c>
      <c r="I1398" s="2012">
        <v>1</v>
      </c>
      <c r="J1398" s="2012">
        <v>1</v>
      </c>
      <c r="L1398" s="1996">
        <v>502.39</v>
      </c>
      <c r="N1398" s="1996">
        <v>376.89</v>
      </c>
      <c r="O1398" s="1996">
        <v>279.45</v>
      </c>
      <c r="P1398" s="2076">
        <v>0.74146302634721006</v>
      </c>
      <c r="Q1398" s="1996">
        <v>97.44</v>
      </c>
      <c r="R1398" s="2076">
        <v>0.25853697365278994</v>
      </c>
      <c r="S1398" s="2035">
        <v>3.8975999999999997</v>
      </c>
      <c r="U1398" s="1996">
        <f t="shared" si="309"/>
        <v>0</v>
      </c>
      <c r="V1398" s="1996">
        <f t="shared" si="310"/>
        <v>0</v>
      </c>
      <c r="W1398" s="1996">
        <f t="shared" si="311"/>
        <v>502.39</v>
      </c>
      <c r="X1398" s="2086">
        <v>502.39</v>
      </c>
      <c r="Y1398" s="2086">
        <v>617336</v>
      </c>
      <c r="Z1398" s="2172">
        <v>42867</v>
      </c>
      <c r="AA1398" s="2086" t="s">
        <v>104</v>
      </c>
      <c r="AB1398" s="2086"/>
      <c r="AC1398" s="1956"/>
      <c r="AE1398" s="1956"/>
      <c r="AF1398" s="1956"/>
      <c r="AG1398" s="1956"/>
      <c r="AH1398" s="1956"/>
      <c r="AI1398" s="1956"/>
      <c r="AJ1398" s="1956"/>
      <c r="AK1398" s="1956"/>
      <c r="AL1398" s="1956"/>
      <c r="AM1398" s="1956"/>
      <c r="AP1398" s="1956"/>
      <c r="AQ1398" s="1956"/>
      <c r="AR1398" s="1956"/>
      <c r="AS1398" s="1956"/>
      <c r="AT1398" s="1956"/>
      <c r="AU1398" s="1956"/>
      <c r="AV1398" s="1956"/>
      <c r="AW1398" s="1956"/>
      <c r="AZ1398" s="1956"/>
      <c r="BA1398" s="1956"/>
    </row>
    <row r="1399" spans="1:53" x14ac:dyDescent="0.2">
      <c r="A1399" s="2119" t="s">
        <v>2828</v>
      </c>
      <c r="C1399" s="1960" t="s">
        <v>2830</v>
      </c>
      <c r="D1399" s="1956" t="s">
        <v>353</v>
      </c>
      <c r="E1399" s="1956">
        <v>1</v>
      </c>
      <c r="F1399" s="1956">
        <v>8</v>
      </c>
      <c r="G1399" s="1956">
        <v>4</v>
      </c>
      <c r="H1399" s="1956">
        <v>3</v>
      </c>
      <c r="I1399" s="2012">
        <v>1</v>
      </c>
      <c r="J1399" s="2012">
        <v>1</v>
      </c>
      <c r="L1399" s="1996">
        <v>3413.07</v>
      </c>
      <c r="N1399" s="1996">
        <f t="shared" ref="N1399" si="312">O1399+Q1399</f>
        <v>2413.8000000000002</v>
      </c>
      <c r="O1399" s="1996">
        <v>1941.78</v>
      </c>
      <c r="P1399" s="2076">
        <f t="shared" ref="P1399" si="313">IF(N1399&lt;=0,"",O1399/N1399)</f>
        <v>0.8044494158588118</v>
      </c>
      <c r="Q1399" s="1996">
        <v>472.02</v>
      </c>
      <c r="R1399" s="2076">
        <f t="shared" ref="R1399" si="314">IF(N1399&lt;=0,"",Q1399/N1399)</f>
        <v>0.19555058414118814</v>
      </c>
      <c r="S1399" s="2035">
        <f t="shared" ref="S1399" si="315">Q1399/$S$1</f>
        <v>18.880800000000001</v>
      </c>
      <c r="U1399" s="1996">
        <f t="shared" si="309"/>
        <v>0</v>
      </c>
      <c r="V1399" s="1996">
        <f t="shared" si="310"/>
        <v>0</v>
      </c>
      <c r="W1399" s="1996">
        <f t="shared" si="311"/>
        <v>3413.07</v>
      </c>
      <c r="X1399" s="2086">
        <v>3413.07</v>
      </c>
      <c r="Y1399" s="2086">
        <v>617337</v>
      </c>
      <c r="Z1399" s="2172">
        <v>42867</v>
      </c>
      <c r="AA1399" s="2086" t="s">
        <v>104</v>
      </c>
      <c r="AB1399" s="2086"/>
      <c r="AC1399" s="1956"/>
      <c r="AE1399" s="1956"/>
      <c r="AF1399" s="1956"/>
      <c r="AG1399" s="1956"/>
      <c r="AH1399" s="1956"/>
      <c r="AI1399" s="1956"/>
      <c r="AJ1399" s="1956"/>
      <c r="AK1399" s="1956"/>
      <c r="AL1399" s="1956"/>
      <c r="AM1399" s="1956"/>
      <c r="AP1399" s="1956"/>
      <c r="AQ1399" s="1956"/>
      <c r="AR1399" s="1956"/>
      <c r="AS1399" s="1956"/>
      <c r="AT1399" s="1956"/>
      <c r="AU1399" s="1956"/>
      <c r="AV1399" s="1956"/>
      <c r="AW1399" s="1956"/>
      <c r="AZ1399" s="1956"/>
      <c r="BA1399" s="1956"/>
    </row>
    <row r="1400" spans="1:53" x14ac:dyDescent="0.2">
      <c r="A1400" s="2089" t="s">
        <v>2829</v>
      </c>
      <c r="C1400" s="1955" t="s">
        <v>2831</v>
      </c>
      <c r="D1400" s="1956" t="s">
        <v>353</v>
      </c>
      <c r="E1400" s="1956">
        <v>0</v>
      </c>
      <c r="F1400" s="1956">
        <v>1</v>
      </c>
      <c r="G1400" s="1956">
        <v>0</v>
      </c>
      <c r="H1400" s="1956">
        <v>1</v>
      </c>
      <c r="I1400" s="2012">
        <v>1</v>
      </c>
      <c r="J1400" s="2012">
        <v>1</v>
      </c>
      <c r="L1400" s="1996">
        <v>502.39</v>
      </c>
      <c r="N1400" s="1996">
        <v>376.89</v>
      </c>
      <c r="O1400" s="1996">
        <v>279.45</v>
      </c>
      <c r="P1400" s="2076">
        <v>0.74146302634721006</v>
      </c>
      <c r="Q1400" s="1996">
        <v>97.44</v>
      </c>
      <c r="R1400" s="2076">
        <v>0.25853697365278994</v>
      </c>
      <c r="S1400" s="2035">
        <v>3.8975999999999997</v>
      </c>
      <c r="U1400" s="1996">
        <f t="shared" si="309"/>
        <v>0</v>
      </c>
      <c r="V1400" s="1996">
        <f t="shared" si="310"/>
        <v>0</v>
      </c>
      <c r="W1400" s="1996">
        <f t="shared" si="311"/>
        <v>502.39</v>
      </c>
      <c r="X1400" s="2086">
        <v>502.39</v>
      </c>
      <c r="Y1400" s="2086">
        <v>617338</v>
      </c>
      <c r="Z1400" s="2172">
        <v>42867</v>
      </c>
      <c r="AA1400" s="2086" t="s">
        <v>104</v>
      </c>
      <c r="AB1400" s="2086"/>
      <c r="AC1400" s="1956"/>
      <c r="AE1400" s="1956"/>
      <c r="AF1400" s="1956"/>
      <c r="AG1400" s="1956"/>
      <c r="AH1400" s="1956"/>
      <c r="AI1400" s="1956"/>
      <c r="AJ1400" s="1956"/>
      <c r="AK1400" s="1956"/>
      <c r="AL1400" s="1956"/>
      <c r="AM1400" s="1956"/>
      <c r="AP1400" s="1956"/>
      <c r="AQ1400" s="1956"/>
      <c r="AR1400" s="1956"/>
      <c r="AS1400" s="1956"/>
      <c r="AT1400" s="1956"/>
      <c r="AU1400" s="1956"/>
      <c r="AV1400" s="1956"/>
      <c r="AW1400" s="1956"/>
      <c r="AZ1400" s="1956"/>
      <c r="BA1400" s="1956"/>
    </row>
    <row r="1401" spans="1:53" x14ac:dyDescent="0.2">
      <c r="A1401" s="2089" t="s">
        <v>2832</v>
      </c>
      <c r="C1401" s="1955" t="s">
        <v>2834</v>
      </c>
      <c r="D1401" s="1956" t="s">
        <v>353</v>
      </c>
      <c r="E1401" s="1956">
        <v>1</v>
      </c>
      <c r="F1401" s="1956">
        <v>8</v>
      </c>
      <c r="G1401" s="1956">
        <v>4</v>
      </c>
      <c r="H1401" s="1956">
        <v>3</v>
      </c>
      <c r="I1401" s="2012">
        <v>1</v>
      </c>
      <c r="J1401" s="2012">
        <v>1</v>
      </c>
      <c r="L1401" s="1996">
        <v>3440.14</v>
      </c>
      <c r="N1401" s="1996">
        <f t="shared" ref="N1401" si="316">O1401+Q1401</f>
        <v>2413.8000000000002</v>
      </c>
      <c r="O1401" s="1996">
        <v>1941.78</v>
      </c>
      <c r="P1401" s="2076">
        <f t="shared" ref="P1401" si="317">IF(N1401&lt;=0,"",O1401/N1401)</f>
        <v>0.8044494158588118</v>
      </c>
      <c r="Q1401" s="1996">
        <v>472.02</v>
      </c>
      <c r="R1401" s="2076">
        <f t="shared" ref="R1401" si="318">IF(N1401&lt;=0,"",Q1401/N1401)</f>
        <v>0.19555058414118814</v>
      </c>
      <c r="S1401" s="2035">
        <f t="shared" ref="S1401" si="319">Q1401/$S$1</f>
        <v>18.880800000000001</v>
      </c>
      <c r="U1401" s="1996">
        <f t="shared" si="309"/>
        <v>0</v>
      </c>
      <c r="V1401" s="1996">
        <f t="shared" si="310"/>
        <v>0</v>
      </c>
      <c r="W1401" s="1996">
        <f t="shared" si="311"/>
        <v>3440.14</v>
      </c>
      <c r="X1401" s="2086">
        <v>3440.14</v>
      </c>
      <c r="Y1401" s="2086">
        <v>617339</v>
      </c>
      <c r="Z1401" s="2172">
        <v>42867</v>
      </c>
      <c r="AA1401" s="2086" t="s">
        <v>104</v>
      </c>
      <c r="AB1401" s="2086"/>
      <c r="AC1401" s="1956"/>
      <c r="AE1401" s="1956"/>
      <c r="AF1401" s="1956"/>
      <c r="AG1401" s="1956"/>
      <c r="AH1401" s="1956"/>
      <c r="AI1401" s="1956"/>
      <c r="AJ1401" s="1956"/>
      <c r="AK1401" s="1956"/>
      <c r="AL1401" s="1956"/>
      <c r="AM1401" s="1956"/>
      <c r="AP1401" s="1956"/>
      <c r="AQ1401" s="1956"/>
      <c r="AR1401" s="1956"/>
      <c r="AS1401" s="1956"/>
      <c r="AT1401" s="1956"/>
      <c r="AU1401" s="1956"/>
      <c r="AV1401" s="1956"/>
      <c r="AW1401" s="1956"/>
      <c r="AZ1401" s="1956"/>
      <c r="BA1401" s="1956"/>
    </row>
    <row r="1402" spans="1:53" x14ac:dyDescent="0.2">
      <c r="A1402" s="2089" t="s">
        <v>2833</v>
      </c>
      <c r="C1402" s="1955" t="s">
        <v>2835</v>
      </c>
      <c r="D1402" s="1956" t="s">
        <v>353</v>
      </c>
      <c r="E1402" s="1956">
        <v>0</v>
      </c>
      <c r="F1402" s="1956">
        <v>1</v>
      </c>
      <c r="G1402" s="1956">
        <v>0</v>
      </c>
      <c r="H1402" s="1956">
        <v>1</v>
      </c>
      <c r="I1402" s="2012">
        <v>1</v>
      </c>
      <c r="J1402" s="2012">
        <v>1</v>
      </c>
      <c r="L1402" s="1996">
        <v>502.39</v>
      </c>
      <c r="N1402" s="1996">
        <v>376.89</v>
      </c>
      <c r="O1402" s="1996">
        <v>279.45</v>
      </c>
      <c r="P1402" s="2076">
        <v>0.74146302634721006</v>
      </c>
      <c r="Q1402" s="1996">
        <v>97.44</v>
      </c>
      <c r="R1402" s="2076">
        <v>0.25853697365278994</v>
      </c>
      <c r="S1402" s="2035">
        <v>3.8975999999999997</v>
      </c>
      <c r="U1402" s="1996">
        <f t="shared" si="309"/>
        <v>0</v>
      </c>
      <c r="V1402" s="1996">
        <f t="shared" si="310"/>
        <v>0</v>
      </c>
      <c r="W1402" s="1996">
        <f t="shared" si="311"/>
        <v>502.39</v>
      </c>
      <c r="X1402" s="2086">
        <v>502.39</v>
      </c>
      <c r="Y1402" s="2086">
        <v>617340</v>
      </c>
      <c r="Z1402" s="2172">
        <v>42867</v>
      </c>
      <c r="AA1402" s="2086" t="s">
        <v>104</v>
      </c>
      <c r="AB1402" s="2086"/>
      <c r="AC1402" s="1956"/>
      <c r="AE1402" s="1956"/>
      <c r="AF1402" s="1956"/>
      <c r="AG1402" s="1956"/>
      <c r="AH1402" s="1956"/>
      <c r="AI1402" s="1956"/>
      <c r="AJ1402" s="1956"/>
      <c r="AK1402" s="1956"/>
      <c r="AL1402" s="1956"/>
      <c r="AM1402" s="1956"/>
      <c r="AP1402" s="1956"/>
      <c r="AQ1402" s="1956"/>
      <c r="AR1402" s="1956"/>
      <c r="AS1402" s="1956"/>
      <c r="AT1402" s="1956"/>
      <c r="AU1402" s="1956"/>
      <c r="AV1402" s="1956"/>
      <c r="AW1402" s="1956"/>
      <c r="AZ1402" s="1956"/>
      <c r="BA1402" s="1956"/>
    </row>
    <row r="1403" spans="1:53" x14ac:dyDescent="0.2">
      <c r="A1403" s="2089" t="s">
        <v>2880</v>
      </c>
      <c r="C1403" s="1955">
        <v>617517</v>
      </c>
      <c r="D1403" s="1956" t="s">
        <v>26</v>
      </c>
      <c r="E1403" s="1956">
        <v>1</v>
      </c>
      <c r="F1403" s="1956">
        <v>10</v>
      </c>
      <c r="G1403" s="1956">
        <v>9</v>
      </c>
      <c r="H1403" s="1956">
        <v>1</v>
      </c>
      <c r="I1403" s="2012">
        <v>1</v>
      </c>
      <c r="J1403" s="2012">
        <v>1</v>
      </c>
      <c r="L1403" s="1996">
        <v>4596.43</v>
      </c>
      <c r="N1403" s="1996">
        <v>2340.33</v>
      </c>
      <c r="O1403" s="1996">
        <v>1745.74</v>
      </c>
      <c r="P1403" s="2076">
        <f t="shared" si="306"/>
        <v>0.74593753872317159</v>
      </c>
      <c r="Q1403" s="1996">
        <v>742.12</v>
      </c>
      <c r="R1403" s="2076">
        <f t="shared" si="307"/>
        <v>0.31710057983275863</v>
      </c>
      <c r="S1403" s="2035">
        <f t="shared" si="308"/>
        <v>29.684799999999999</v>
      </c>
      <c r="U1403" s="1996">
        <f t="shared" si="309"/>
        <v>0</v>
      </c>
      <c r="V1403" s="1996">
        <f t="shared" si="310"/>
        <v>0</v>
      </c>
      <c r="W1403" s="1996">
        <f t="shared" si="311"/>
        <v>4596.43</v>
      </c>
      <c r="X1403" s="2086">
        <v>4596.43</v>
      </c>
      <c r="Y1403" s="2086">
        <v>617238</v>
      </c>
      <c r="Z1403" s="2172">
        <v>42830</v>
      </c>
      <c r="AA1403" s="2086" t="s">
        <v>104</v>
      </c>
      <c r="AB1403" s="2086"/>
      <c r="AC1403" s="1956"/>
      <c r="AE1403" s="1956"/>
      <c r="AF1403" s="1956"/>
      <c r="AG1403" s="1956"/>
      <c r="AH1403" s="1956"/>
      <c r="AI1403" s="1956"/>
      <c r="AJ1403" s="1956"/>
      <c r="AK1403" s="1956"/>
      <c r="AL1403" s="1956"/>
      <c r="AM1403" s="1956"/>
      <c r="AP1403" s="1956"/>
      <c r="AQ1403" s="1956"/>
      <c r="AR1403" s="1956"/>
      <c r="AS1403" s="1956"/>
      <c r="AT1403" s="1956"/>
      <c r="AU1403" s="1956"/>
      <c r="AV1403" s="1956"/>
      <c r="AW1403" s="1956"/>
      <c r="AZ1403" s="1956"/>
      <c r="BA1403" s="1956"/>
    </row>
    <row r="1404" spans="1:53" x14ac:dyDescent="0.2">
      <c r="A1404" s="2089">
        <v>2017250</v>
      </c>
      <c r="C1404" s="1955" t="s">
        <v>2836</v>
      </c>
      <c r="D1404" s="1956" t="s">
        <v>353</v>
      </c>
      <c r="E1404" s="1956">
        <v>0</v>
      </c>
      <c r="F1404" s="1956">
        <v>1</v>
      </c>
      <c r="G1404" s="1956">
        <v>0</v>
      </c>
      <c r="H1404" s="1956">
        <v>0</v>
      </c>
      <c r="I1404" s="2012">
        <v>1</v>
      </c>
      <c r="J1404" s="2012">
        <v>1</v>
      </c>
      <c r="L1404" s="1996">
        <v>179.47</v>
      </c>
      <c r="N1404" s="1996">
        <f t="shared" si="305"/>
        <v>141.20999999999998</v>
      </c>
      <c r="O1404" s="1996">
        <v>115.99</v>
      </c>
      <c r="P1404" s="2076">
        <f t="shared" si="306"/>
        <v>0.8214007506550528</v>
      </c>
      <c r="Q1404" s="1996">
        <v>25.22</v>
      </c>
      <c r="R1404" s="2076">
        <f t="shared" si="307"/>
        <v>0.17859924934494725</v>
      </c>
      <c r="S1404" s="2035">
        <f t="shared" si="308"/>
        <v>1.0087999999999999</v>
      </c>
      <c r="U1404" s="1996">
        <f t="shared" si="309"/>
        <v>0</v>
      </c>
      <c r="V1404" s="1996">
        <f t="shared" si="310"/>
        <v>0</v>
      </c>
      <c r="W1404" s="1996">
        <f t="shared" si="311"/>
        <v>179.47</v>
      </c>
      <c r="X1404" s="2086">
        <v>179.47</v>
      </c>
      <c r="Y1404" s="2086">
        <v>617341</v>
      </c>
      <c r="Z1404" s="2172">
        <v>42867</v>
      </c>
      <c r="AA1404" s="2086" t="s">
        <v>104</v>
      </c>
      <c r="AB1404" s="2086"/>
      <c r="AC1404" s="1956"/>
      <c r="AE1404" s="1956"/>
      <c r="AF1404" s="1956"/>
      <c r="AG1404" s="1956"/>
      <c r="AH1404" s="1956"/>
      <c r="AI1404" s="1956"/>
      <c r="AJ1404" s="1956"/>
      <c r="AK1404" s="1956"/>
      <c r="AL1404" s="1956"/>
      <c r="AM1404" s="1956"/>
      <c r="AP1404" s="1956"/>
      <c r="AQ1404" s="1956"/>
      <c r="AR1404" s="1956"/>
      <c r="AS1404" s="1956"/>
      <c r="AT1404" s="1956"/>
      <c r="AU1404" s="1956"/>
      <c r="AV1404" s="1956"/>
      <c r="AW1404" s="1956"/>
      <c r="AZ1404" s="1956"/>
      <c r="BA1404" s="1956"/>
    </row>
    <row r="1405" spans="1:53" x14ac:dyDescent="0.2">
      <c r="A1405" s="2089" t="s">
        <v>2895</v>
      </c>
      <c r="C1405" s="1955" t="s">
        <v>2843</v>
      </c>
      <c r="D1405" s="1956" t="s">
        <v>26</v>
      </c>
      <c r="E1405" s="1956">
        <v>10</v>
      </c>
      <c r="F1405" s="1956">
        <v>110</v>
      </c>
      <c r="G1405" s="1956">
        <v>60</v>
      </c>
      <c r="H1405" s="1956">
        <v>40</v>
      </c>
      <c r="I1405" s="2012">
        <v>1</v>
      </c>
      <c r="J1405" s="2012">
        <v>1</v>
      </c>
      <c r="L1405" s="1996">
        <v>81722.8</v>
      </c>
      <c r="N1405" s="1996">
        <f t="shared" si="305"/>
        <v>47756.899999999994</v>
      </c>
      <c r="O1405" s="1996">
        <v>36761.599999999999</v>
      </c>
      <c r="P1405" s="2076">
        <f t="shared" si="306"/>
        <v>0.76976520670311521</v>
      </c>
      <c r="Q1405" s="1996">
        <v>10995.3</v>
      </c>
      <c r="R1405" s="2076">
        <f t="shared" si="307"/>
        <v>0.23023479329688487</v>
      </c>
      <c r="S1405" s="2035">
        <f t="shared" si="308"/>
        <v>439.81199999999995</v>
      </c>
      <c r="U1405" s="1996">
        <f t="shared" si="309"/>
        <v>0</v>
      </c>
      <c r="V1405" s="1996">
        <f t="shared" si="310"/>
        <v>0</v>
      </c>
      <c r="W1405" s="1996">
        <f t="shared" si="311"/>
        <v>81722.8</v>
      </c>
      <c r="X1405" s="2086">
        <v>81722.8</v>
      </c>
      <c r="Y1405" s="2086">
        <v>617239</v>
      </c>
      <c r="Z1405" s="2172">
        <v>42830</v>
      </c>
      <c r="AA1405" s="2086" t="s">
        <v>104</v>
      </c>
      <c r="AB1405" s="2086"/>
      <c r="AC1405" s="1956"/>
      <c r="AE1405" s="1956"/>
      <c r="AF1405" s="1956"/>
      <c r="AG1405" s="1956"/>
      <c r="AH1405" s="1956"/>
      <c r="AI1405" s="1956"/>
      <c r="AJ1405" s="1956"/>
      <c r="AK1405" s="1956"/>
      <c r="AL1405" s="1956"/>
      <c r="AM1405" s="1956"/>
      <c r="AP1405" s="1956"/>
      <c r="AQ1405" s="1956"/>
      <c r="AR1405" s="1956"/>
      <c r="AS1405" s="1956"/>
      <c r="AT1405" s="1956"/>
      <c r="AU1405" s="1956"/>
      <c r="AV1405" s="1956"/>
      <c r="AW1405" s="1956"/>
      <c r="AZ1405" s="1956"/>
      <c r="BA1405" s="1956"/>
    </row>
    <row r="1406" spans="1:53" x14ac:dyDescent="0.2">
      <c r="A1406" s="1958">
        <v>2017252</v>
      </c>
      <c r="B1406" s="1955" t="s">
        <v>3639</v>
      </c>
      <c r="C1406" s="1955" t="s">
        <v>3342</v>
      </c>
      <c r="D1406" s="1956" t="s">
        <v>26</v>
      </c>
      <c r="E1406" s="1956">
        <v>20</v>
      </c>
      <c r="F1406" s="1956">
        <v>0</v>
      </c>
      <c r="G1406" s="1956">
        <v>0</v>
      </c>
      <c r="H1406" s="1956">
        <v>0</v>
      </c>
      <c r="I1406" s="2012">
        <v>0</v>
      </c>
      <c r="J1406" s="2012">
        <v>0</v>
      </c>
      <c r="L1406" s="1996">
        <v>0</v>
      </c>
      <c r="N1406" s="1996">
        <f t="shared" si="305"/>
        <v>0</v>
      </c>
      <c r="O1406" s="1996">
        <v>0</v>
      </c>
      <c r="P1406" s="2076" t="str">
        <f t="shared" si="306"/>
        <v/>
      </c>
      <c r="Q1406" s="1996">
        <v>0</v>
      </c>
      <c r="R1406" s="2076" t="str">
        <f t="shared" si="307"/>
        <v/>
      </c>
      <c r="S1406" s="2035">
        <f t="shared" si="308"/>
        <v>0</v>
      </c>
      <c r="U1406" s="1996">
        <f t="shared" si="309"/>
        <v>0</v>
      </c>
      <c r="V1406" s="1996">
        <f t="shared" si="310"/>
        <v>0</v>
      </c>
      <c r="W1406" s="1996">
        <f t="shared" si="311"/>
        <v>0</v>
      </c>
      <c r="X1406" s="2086"/>
      <c r="Y1406" s="2086"/>
      <c r="Z1406" s="2172"/>
      <c r="AA1406" s="2086"/>
      <c r="AB1406" s="2086"/>
      <c r="AC1406" s="1956"/>
      <c r="AE1406" s="1956"/>
      <c r="AF1406" s="1956"/>
      <c r="AG1406" s="1956"/>
      <c r="AH1406" s="1956"/>
      <c r="AI1406" s="1956"/>
      <c r="AJ1406" s="1956"/>
      <c r="AK1406" s="1956"/>
      <c r="AL1406" s="1956"/>
      <c r="AM1406" s="1956"/>
      <c r="AP1406" s="1956"/>
      <c r="AQ1406" s="1956"/>
      <c r="AR1406" s="1956"/>
      <c r="AS1406" s="1956"/>
      <c r="AT1406" s="1956"/>
      <c r="AU1406" s="1956"/>
      <c r="AV1406" s="1956"/>
      <c r="AW1406" s="1956"/>
      <c r="AZ1406" s="1956"/>
      <c r="BA1406" s="1956"/>
    </row>
    <row r="1407" spans="1:53" x14ac:dyDescent="0.2">
      <c r="A1407" s="2089">
        <v>2017253</v>
      </c>
      <c r="C1407" s="1955" t="s">
        <v>3069</v>
      </c>
      <c r="D1407" s="1956" t="s">
        <v>318</v>
      </c>
      <c r="E1407" s="1956">
        <v>0</v>
      </c>
      <c r="F1407" s="1956">
        <v>0</v>
      </c>
      <c r="G1407" s="1956">
        <v>0</v>
      </c>
      <c r="H1407" s="1956">
        <v>0</v>
      </c>
      <c r="I1407" s="2012">
        <v>1</v>
      </c>
      <c r="J1407" s="2012">
        <v>1</v>
      </c>
      <c r="L1407" s="1996">
        <v>61.58</v>
      </c>
      <c r="N1407" s="1996">
        <f t="shared" si="305"/>
        <v>61.58</v>
      </c>
      <c r="O1407" s="1996">
        <v>41.58</v>
      </c>
      <c r="P1407" s="2076">
        <f t="shared" si="306"/>
        <v>0.67521922702176029</v>
      </c>
      <c r="Q1407" s="1996">
        <v>20</v>
      </c>
      <c r="R1407" s="2076">
        <f t="shared" si="307"/>
        <v>0.32478077297823971</v>
      </c>
      <c r="S1407" s="2035">
        <f t="shared" si="308"/>
        <v>0.8</v>
      </c>
      <c r="U1407" s="1996">
        <f t="shared" si="309"/>
        <v>0</v>
      </c>
      <c r="V1407" s="1996">
        <f t="shared" si="310"/>
        <v>0</v>
      </c>
      <c r="W1407" s="1996">
        <f t="shared" si="311"/>
        <v>61.58</v>
      </c>
      <c r="X1407" s="2086">
        <v>61.58</v>
      </c>
      <c r="Y1407" s="2086">
        <v>617308</v>
      </c>
      <c r="Z1407" s="2172">
        <v>42867</v>
      </c>
      <c r="AA1407" s="2086" t="s">
        <v>104</v>
      </c>
      <c r="AB1407" s="2086"/>
      <c r="AC1407" s="1956"/>
      <c r="AE1407" s="1956"/>
      <c r="AF1407" s="1956"/>
      <c r="AG1407" s="1956"/>
      <c r="AH1407" s="1956"/>
      <c r="AI1407" s="1956"/>
      <c r="AJ1407" s="1956"/>
      <c r="AK1407" s="1956"/>
      <c r="AL1407" s="1956"/>
      <c r="AM1407" s="1956"/>
      <c r="AP1407" s="1956"/>
      <c r="AQ1407" s="1956"/>
      <c r="AR1407" s="1956"/>
      <c r="AS1407" s="1956"/>
      <c r="AT1407" s="1956"/>
      <c r="AU1407" s="1956"/>
      <c r="AV1407" s="1956"/>
      <c r="AW1407" s="1956"/>
      <c r="AZ1407" s="1956"/>
      <c r="BA1407" s="1956"/>
    </row>
    <row r="1408" spans="1:53" x14ac:dyDescent="0.2">
      <c r="A1408" s="2089">
        <v>2017255</v>
      </c>
      <c r="C1408" s="1955">
        <v>639717</v>
      </c>
      <c r="D1408" s="1956" t="s">
        <v>26</v>
      </c>
      <c r="E1408" s="1956">
        <v>1</v>
      </c>
      <c r="F1408" s="1956">
        <v>11</v>
      </c>
      <c r="G1408" s="1956">
        <v>5</v>
      </c>
      <c r="H1408" s="1956">
        <v>3</v>
      </c>
      <c r="I1408" s="2012">
        <v>1</v>
      </c>
      <c r="J1408" s="2012">
        <v>1</v>
      </c>
      <c r="L1408" s="1996">
        <v>6325.24</v>
      </c>
      <c r="N1408" s="1996">
        <f t="shared" si="305"/>
        <v>4262.2699999999995</v>
      </c>
      <c r="O1408" s="1996">
        <v>3176.43</v>
      </c>
      <c r="P1408" s="2076">
        <f t="shared" si="306"/>
        <v>0.74524373162657465</v>
      </c>
      <c r="Q1408" s="1996">
        <v>1085.8399999999999</v>
      </c>
      <c r="R1408" s="2076">
        <f t="shared" si="307"/>
        <v>0.25475626837342541</v>
      </c>
      <c r="S1408" s="2035">
        <f t="shared" si="308"/>
        <v>43.433599999999998</v>
      </c>
      <c r="U1408" s="1996">
        <f t="shared" si="309"/>
        <v>0</v>
      </c>
      <c r="V1408" s="1996">
        <f t="shared" si="310"/>
        <v>0</v>
      </c>
      <c r="W1408" s="1996">
        <f t="shared" si="311"/>
        <v>6325.24</v>
      </c>
      <c r="X1408" s="2086">
        <v>6325.24</v>
      </c>
      <c r="Y1408" s="2086">
        <v>617240</v>
      </c>
      <c r="Z1408" s="2172">
        <v>42830</v>
      </c>
      <c r="AA1408" s="2086" t="s">
        <v>104</v>
      </c>
      <c r="AB1408" s="2086"/>
      <c r="AC1408" s="1956"/>
      <c r="AE1408" s="1956"/>
      <c r="AF1408" s="1956"/>
      <c r="AG1408" s="1956"/>
      <c r="AH1408" s="1956"/>
      <c r="AI1408" s="1956"/>
      <c r="AJ1408" s="1956"/>
      <c r="AK1408" s="1956"/>
      <c r="AL1408" s="1956"/>
      <c r="AM1408" s="1956"/>
      <c r="AP1408" s="1956"/>
      <c r="AQ1408" s="1956"/>
      <c r="AR1408" s="1956"/>
      <c r="AS1408" s="1956"/>
      <c r="AT1408" s="1956"/>
      <c r="AU1408" s="1956"/>
      <c r="AV1408" s="1956"/>
      <c r="AW1408" s="1956"/>
      <c r="AZ1408" s="1956"/>
      <c r="BA1408" s="1956"/>
    </row>
    <row r="1409" spans="1:53" x14ac:dyDescent="0.2">
      <c r="A1409" s="2089">
        <v>2017256</v>
      </c>
      <c r="C1409" s="1955">
        <v>648017</v>
      </c>
      <c r="D1409" s="1956" t="s">
        <v>26</v>
      </c>
      <c r="E1409" s="1956">
        <v>1</v>
      </c>
      <c r="F1409" s="1956">
        <v>9</v>
      </c>
      <c r="G1409" s="1956">
        <v>5</v>
      </c>
      <c r="H1409" s="1956">
        <v>4</v>
      </c>
      <c r="I1409" s="2012">
        <v>1</v>
      </c>
      <c r="J1409" s="2012">
        <v>1</v>
      </c>
      <c r="L1409" s="1996">
        <v>3119.56</v>
      </c>
      <c r="N1409" s="1996">
        <f t="shared" si="305"/>
        <v>2102.0699999999997</v>
      </c>
      <c r="O1409" s="1996">
        <v>1590.87</v>
      </c>
      <c r="P1409" s="2076">
        <f t="shared" si="306"/>
        <v>0.75681114330160271</v>
      </c>
      <c r="Q1409" s="1996">
        <v>511.2</v>
      </c>
      <c r="R1409" s="2076">
        <f t="shared" si="307"/>
        <v>0.24318885669839732</v>
      </c>
      <c r="S1409" s="2035">
        <f t="shared" si="308"/>
        <v>20.448</v>
      </c>
      <c r="U1409" s="1996">
        <f t="shared" si="309"/>
        <v>0</v>
      </c>
      <c r="V1409" s="1996">
        <f t="shared" si="310"/>
        <v>0</v>
      </c>
      <c r="W1409" s="1996">
        <f t="shared" si="311"/>
        <v>3119.56</v>
      </c>
      <c r="X1409" s="2086">
        <v>3119.56</v>
      </c>
      <c r="Y1409" s="2086">
        <v>617241</v>
      </c>
      <c r="Z1409" s="2172">
        <v>42830</v>
      </c>
      <c r="AA1409" s="2086" t="s">
        <v>104</v>
      </c>
      <c r="AB1409" s="2086"/>
      <c r="AC1409" s="1956"/>
      <c r="AE1409" s="1956"/>
      <c r="AF1409" s="1956"/>
      <c r="AG1409" s="1956"/>
      <c r="AH1409" s="1956"/>
      <c r="AI1409" s="1956"/>
      <c r="AJ1409" s="1956"/>
      <c r="AK1409" s="1956"/>
      <c r="AL1409" s="1956"/>
      <c r="AM1409" s="1956"/>
      <c r="AP1409" s="1956"/>
      <c r="AQ1409" s="1956"/>
      <c r="AR1409" s="1956"/>
      <c r="AS1409" s="1956"/>
      <c r="AT1409" s="1956"/>
      <c r="AU1409" s="1956"/>
      <c r="AV1409" s="1956"/>
      <c r="AW1409" s="1956"/>
      <c r="AZ1409" s="1956"/>
      <c r="BA1409" s="1956"/>
    </row>
    <row r="1410" spans="1:53" x14ac:dyDescent="0.2">
      <c r="A1410" s="2427">
        <v>2017257</v>
      </c>
      <c r="B1410" s="1955" t="s">
        <v>3640</v>
      </c>
      <c r="C1410" s="1955" t="s">
        <v>2844</v>
      </c>
      <c r="D1410" s="1956" t="s">
        <v>2436</v>
      </c>
      <c r="E1410" s="1956">
        <v>2</v>
      </c>
      <c r="F1410" s="1956">
        <v>2</v>
      </c>
      <c r="G1410" s="1956">
        <v>0</v>
      </c>
      <c r="H1410" s="1956">
        <v>4</v>
      </c>
      <c r="I1410" s="2012">
        <v>1</v>
      </c>
      <c r="J1410" s="2012">
        <v>1</v>
      </c>
      <c r="L1410" s="1996">
        <v>0</v>
      </c>
      <c r="N1410" s="1996">
        <f t="shared" si="305"/>
        <v>0</v>
      </c>
      <c r="O1410" s="1996">
        <v>0</v>
      </c>
      <c r="P1410" s="2076" t="str">
        <f t="shared" si="306"/>
        <v/>
      </c>
      <c r="Q1410" s="1996">
        <v>0</v>
      </c>
      <c r="R1410" s="2076" t="str">
        <f t="shared" si="307"/>
        <v/>
      </c>
      <c r="S1410" s="2035">
        <f t="shared" si="308"/>
        <v>0</v>
      </c>
      <c r="U1410" s="1996">
        <f t="shared" si="309"/>
        <v>0</v>
      </c>
      <c r="V1410" s="1996">
        <f t="shared" si="310"/>
        <v>0</v>
      </c>
      <c r="W1410" s="1996">
        <f t="shared" si="311"/>
        <v>0</v>
      </c>
      <c r="X1410" s="2086"/>
      <c r="Y1410" s="2086"/>
      <c r="Z1410" s="2172"/>
      <c r="AA1410" s="2086"/>
      <c r="AB1410" s="2086"/>
      <c r="AC1410" s="1956"/>
      <c r="AE1410" s="1956"/>
      <c r="AF1410" s="1956"/>
      <c r="AG1410" s="1956"/>
      <c r="AH1410" s="1956"/>
      <c r="AI1410" s="1956"/>
      <c r="AJ1410" s="1956"/>
      <c r="AK1410" s="1956"/>
      <c r="AL1410" s="1956"/>
      <c r="AM1410" s="1956"/>
      <c r="AP1410" s="1956"/>
      <c r="AQ1410" s="1956"/>
      <c r="AR1410" s="1956"/>
      <c r="AS1410" s="1956"/>
      <c r="AT1410" s="1956"/>
      <c r="AU1410" s="1956"/>
      <c r="AV1410" s="1956"/>
      <c r="AW1410" s="1956"/>
      <c r="AZ1410" s="1956"/>
      <c r="BA1410" s="1956"/>
    </row>
    <row r="1411" spans="1:53" x14ac:dyDescent="0.2">
      <c r="A1411" s="2089">
        <v>2017258</v>
      </c>
      <c r="C1411" s="1955">
        <v>633617</v>
      </c>
      <c r="D1411" s="1956" t="s">
        <v>26</v>
      </c>
      <c r="E1411" s="1956">
        <v>1</v>
      </c>
      <c r="F1411" s="1956">
        <v>8</v>
      </c>
      <c r="G1411" s="1956">
        <v>5</v>
      </c>
      <c r="H1411" s="1956">
        <v>3</v>
      </c>
      <c r="I1411" s="2012">
        <v>1</v>
      </c>
      <c r="J1411" s="2012">
        <v>1</v>
      </c>
      <c r="L1411" s="1996">
        <v>3118.12</v>
      </c>
      <c r="N1411" s="1996">
        <f t="shared" ref="N1411:N1441" si="320">O1411+Q1411</f>
        <v>2105.4300000000003</v>
      </c>
      <c r="O1411" s="1996">
        <v>1608.92</v>
      </c>
      <c r="P1411" s="2076">
        <f t="shared" ref="P1411:P1441" si="321">IF(N1411&lt;=0,"",O1411/N1411)</f>
        <v>0.76417643901720778</v>
      </c>
      <c r="Q1411" s="1996">
        <v>496.51</v>
      </c>
      <c r="R1411" s="2076">
        <f t="shared" ref="R1411:R1441" si="322">IF(N1411&lt;=0,"",Q1411/N1411)</f>
        <v>0.23582356098279209</v>
      </c>
      <c r="S1411" s="2035">
        <f t="shared" ref="S1411:S1441" si="323">Q1411/$S$1</f>
        <v>19.860399999999998</v>
      </c>
      <c r="U1411" s="1996">
        <f t="shared" ref="U1411:U1441" si="324">((1-I1411)*O1411)+((1-J1411)*Q1411)</f>
        <v>0</v>
      </c>
      <c r="V1411" s="1996">
        <f t="shared" ref="V1411:V1441" si="325">L1411-W1411</f>
        <v>0</v>
      </c>
      <c r="W1411" s="1996">
        <f t="shared" ref="W1411:W1441" si="326">X1411+AC1411+AH1411+AM1411+AO1411+AR1411</f>
        <v>3118.12</v>
      </c>
      <c r="X1411" s="2086">
        <v>3118.12</v>
      </c>
      <c r="Y1411" s="2086">
        <v>617242</v>
      </c>
      <c r="Z1411" s="2172">
        <v>42830</v>
      </c>
      <c r="AA1411" s="2086" t="s">
        <v>104</v>
      </c>
      <c r="AB1411" s="2086"/>
      <c r="AC1411" s="1956"/>
      <c r="AE1411" s="1956"/>
      <c r="AF1411" s="1956"/>
      <c r="AG1411" s="1956"/>
      <c r="AH1411" s="1956"/>
      <c r="AI1411" s="1956"/>
      <c r="AJ1411" s="1956"/>
      <c r="AK1411" s="1956"/>
      <c r="AL1411" s="1956"/>
      <c r="AM1411" s="1956"/>
      <c r="AP1411" s="1956"/>
      <c r="AQ1411" s="1956"/>
      <c r="AR1411" s="1956"/>
      <c r="AS1411" s="1956"/>
      <c r="AT1411" s="1956"/>
      <c r="AU1411" s="1956"/>
      <c r="AV1411" s="1956"/>
      <c r="AW1411" s="1956"/>
      <c r="AZ1411" s="1956"/>
      <c r="BA1411" s="1956"/>
    </row>
    <row r="1412" spans="1:53" x14ac:dyDescent="0.2">
      <c r="A1412" s="2089">
        <v>2017259</v>
      </c>
      <c r="C1412" s="1955" t="s">
        <v>2847</v>
      </c>
      <c r="D1412" s="1956" t="s">
        <v>26</v>
      </c>
      <c r="E1412" s="1956">
        <v>1</v>
      </c>
      <c r="F1412" s="1956">
        <v>1</v>
      </c>
      <c r="G1412" s="1956">
        <v>0</v>
      </c>
      <c r="H1412" s="1956">
        <v>1</v>
      </c>
      <c r="I1412" s="2012">
        <v>1</v>
      </c>
      <c r="J1412" s="2012">
        <v>1</v>
      </c>
      <c r="L1412" s="1996">
        <v>559.65</v>
      </c>
      <c r="N1412" s="1996">
        <f t="shared" si="320"/>
        <v>374.66</v>
      </c>
      <c r="O1412" s="1996">
        <v>266.41000000000003</v>
      </c>
      <c r="P1412" s="2076">
        <f t="shared" si="321"/>
        <v>0.71107137137671494</v>
      </c>
      <c r="Q1412" s="1996">
        <v>108.25</v>
      </c>
      <c r="R1412" s="2076">
        <f t="shared" si="322"/>
        <v>0.28892862862328511</v>
      </c>
      <c r="S1412" s="2035">
        <f t="shared" si="323"/>
        <v>4.33</v>
      </c>
      <c r="U1412" s="1996">
        <f t="shared" si="324"/>
        <v>0</v>
      </c>
      <c r="V1412" s="1996">
        <f t="shared" si="325"/>
        <v>0</v>
      </c>
      <c r="W1412" s="1996">
        <f t="shared" si="326"/>
        <v>559.65</v>
      </c>
      <c r="X1412" s="2086">
        <v>559.65</v>
      </c>
      <c r="Y1412" s="2086">
        <v>617244</v>
      </c>
      <c r="Z1412" s="2172">
        <v>42830</v>
      </c>
      <c r="AA1412" s="2086" t="s">
        <v>104</v>
      </c>
      <c r="AB1412" s="2086"/>
      <c r="AC1412" s="1956"/>
      <c r="AE1412" s="1956"/>
      <c r="AF1412" s="1956"/>
      <c r="AG1412" s="1956"/>
      <c r="AH1412" s="1956"/>
      <c r="AI1412" s="1956"/>
      <c r="AJ1412" s="1956"/>
      <c r="AK1412" s="1956"/>
      <c r="AL1412" s="1956"/>
      <c r="AM1412" s="1956"/>
      <c r="AP1412" s="1956"/>
      <c r="AQ1412" s="1956"/>
      <c r="AR1412" s="1956"/>
      <c r="AS1412" s="1956"/>
      <c r="AT1412" s="1956"/>
      <c r="AU1412" s="1956"/>
      <c r="AV1412" s="1956"/>
      <c r="AW1412" s="1956"/>
      <c r="AZ1412" s="1956"/>
      <c r="BA1412" s="1956"/>
    </row>
    <row r="1413" spans="1:53" x14ac:dyDescent="0.2">
      <c r="A1413" s="2427">
        <v>2017260</v>
      </c>
      <c r="B1413" s="1955" t="s">
        <v>2854</v>
      </c>
      <c r="C1413" s="1955" t="s">
        <v>2848</v>
      </c>
      <c r="D1413" s="1956" t="s">
        <v>26</v>
      </c>
      <c r="E1413" s="1956">
        <v>0</v>
      </c>
      <c r="F1413" s="1956">
        <v>0</v>
      </c>
      <c r="G1413" s="1956">
        <v>0</v>
      </c>
      <c r="H1413" s="1956">
        <v>0</v>
      </c>
      <c r="I1413" s="2012">
        <v>0</v>
      </c>
      <c r="J1413" s="2012">
        <v>0</v>
      </c>
      <c r="L1413" s="1996">
        <v>0</v>
      </c>
      <c r="N1413" s="1996">
        <f t="shared" si="320"/>
        <v>0</v>
      </c>
      <c r="O1413" s="1996">
        <v>0</v>
      </c>
      <c r="P1413" s="2076" t="str">
        <f t="shared" si="321"/>
        <v/>
      </c>
      <c r="Q1413" s="1996">
        <v>0</v>
      </c>
      <c r="R1413" s="2076" t="str">
        <f t="shared" si="322"/>
        <v/>
      </c>
      <c r="S1413" s="2035">
        <f t="shared" si="323"/>
        <v>0</v>
      </c>
      <c r="U1413" s="1996">
        <f t="shared" si="324"/>
        <v>0</v>
      </c>
      <c r="V1413" s="1996">
        <f t="shared" si="325"/>
        <v>0</v>
      </c>
      <c r="W1413" s="1996">
        <f t="shared" si="326"/>
        <v>0</v>
      </c>
      <c r="X1413" s="2086"/>
      <c r="Y1413" s="2086"/>
      <c r="Z1413" s="2172"/>
      <c r="AA1413" s="2086"/>
      <c r="AB1413" s="2086"/>
      <c r="AC1413" s="1956"/>
      <c r="AE1413" s="1956"/>
      <c r="AF1413" s="1956"/>
      <c r="AG1413" s="1956"/>
      <c r="AH1413" s="1956"/>
      <c r="AI1413" s="1956"/>
      <c r="AJ1413" s="1956"/>
      <c r="AK1413" s="1956"/>
      <c r="AL1413" s="1956"/>
      <c r="AM1413" s="1956"/>
      <c r="AP1413" s="1956"/>
      <c r="AQ1413" s="1956"/>
      <c r="AR1413" s="1956"/>
      <c r="AS1413" s="1956"/>
      <c r="AT1413" s="1956"/>
      <c r="AU1413" s="1956"/>
      <c r="AV1413" s="1956"/>
      <c r="AW1413" s="1956"/>
      <c r="AZ1413" s="1956"/>
      <c r="BA1413" s="1956"/>
    </row>
    <row r="1414" spans="1:53" x14ac:dyDescent="0.2">
      <c r="A1414" s="2089">
        <v>2017261</v>
      </c>
      <c r="C1414" s="1955">
        <v>635417</v>
      </c>
      <c r="D1414" s="1956" t="s">
        <v>26</v>
      </c>
      <c r="E1414" s="1956">
        <v>1</v>
      </c>
      <c r="F1414" s="1956">
        <v>10</v>
      </c>
      <c r="G1414" s="1956">
        <v>5</v>
      </c>
      <c r="H1414" s="1956">
        <v>3</v>
      </c>
      <c r="I1414" s="2012">
        <v>1</v>
      </c>
      <c r="J1414" s="2012">
        <v>1</v>
      </c>
      <c r="L1414" s="1996">
        <v>5642.91</v>
      </c>
      <c r="N1414" s="1996">
        <f t="shared" si="320"/>
        <v>3803.35</v>
      </c>
      <c r="O1414" s="1996">
        <v>3151.77</v>
      </c>
      <c r="P1414" s="2076">
        <f t="shared" si="321"/>
        <v>0.82868260875281008</v>
      </c>
      <c r="Q1414" s="1996">
        <v>651.58000000000004</v>
      </c>
      <c r="R1414" s="2076">
        <f t="shared" si="322"/>
        <v>0.17131739124719</v>
      </c>
      <c r="S1414" s="2035">
        <f t="shared" si="323"/>
        <v>26.063200000000002</v>
      </c>
      <c r="U1414" s="1996">
        <f t="shared" si="324"/>
        <v>0</v>
      </c>
      <c r="V1414" s="1996">
        <f t="shared" si="325"/>
        <v>0</v>
      </c>
      <c r="W1414" s="1996">
        <f t="shared" si="326"/>
        <v>5642.91</v>
      </c>
      <c r="X1414" s="2086">
        <v>5642.91</v>
      </c>
      <c r="Y1414" s="2086">
        <v>617244</v>
      </c>
      <c r="Z1414" s="2172">
        <v>42830</v>
      </c>
      <c r="AA1414" s="2086" t="s">
        <v>104</v>
      </c>
      <c r="AB1414" s="2086"/>
      <c r="AC1414" s="1956"/>
      <c r="AE1414" s="1956"/>
      <c r="AF1414" s="1956"/>
      <c r="AG1414" s="1956"/>
      <c r="AH1414" s="1956"/>
      <c r="AI1414" s="1956"/>
      <c r="AJ1414" s="1956"/>
      <c r="AK1414" s="1956"/>
      <c r="AL1414" s="1956"/>
      <c r="AM1414" s="1956"/>
      <c r="AP1414" s="1956"/>
      <c r="AQ1414" s="1956"/>
      <c r="AR1414" s="1956"/>
      <c r="AS1414" s="1956"/>
      <c r="AT1414" s="1956"/>
      <c r="AU1414" s="1956"/>
      <c r="AV1414" s="1956"/>
      <c r="AW1414" s="1956"/>
      <c r="AZ1414" s="1956"/>
      <c r="BA1414" s="1956"/>
    </row>
    <row r="1415" spans="1:53" x14ac:dyDescent="0.2">
      <c r="A1415" s="2089">
        <v>2017262</v>
      </c>
      <c r="C1415" s="1955">
        <v>646517</v>
      </c>
      <c r="D1415" s="1956" t="s">
        <v>26</v>
      </c>
      <c r="E1415" s="1956">
        <v>1</v>
      </c>
      <c r="F1415" s="1956">
        <v>8</v>
      </c>
      <c r="G1415" s="1956">
        <v>5</v>
      </c>
      <c r="H1415" s="1956">
        <v>3</v>
      </c>
      <c r="I1415" s="2012">
        <v>1</v>
      </c>
      <c r="J1415" s="2012">
        <v>1</v>
      </c>
      <c r="L1415" s="1996">
        <v>3486.07</v>
      </c>
      <c r="N1415" s="1996">
        <f t="shared" si="320"/>
        <v>2343.37</v>
      </c>
      <c r="O1415" s="1996">
        <v>1826.37</v>
      </c>
      <c r="P1415" s="2076">
        <f t="shared" si="321"/>
        <v>0.77937756308222772</v>
      </c>
      <c r="Q1415" s="1996">
        <v>517</v>
      </c>
      <c r="R1415" s="2076">
        <f t="shared" si="322"/>
        <v>0.22062243691777228</v>
      </c>
      <c r="S1415" s="2035">
        <f t="shared" si="323"/>
        <v>20.68</v>
      </c>
      <c r="U1415" s="1996">
        <f t="shared" si="324"/>
        <v>0</v>
      </c>
      <c r="V1415" s="1996">
        <f t="shared" si="325"/>
        <v>0</v>
      </c>
      <c r="W1415" s="1996">
        <f t="shared" si="326"/>
        <v>3486.07</v>
      </c>
      <c r="X1415" s="2086">
        <v>3486.07</v>
      </c>
      <c r="Y1415" s="2086">
        <v>617245</v>
      </c>
      <c r="Z1415" s="2172">
        <v>42830</v>
      </c>
      <c r="AA1415" s="2086" t="s">
        <v>104</v>
      </c>
      <c r="AB1415" s="2086"/>
      <c r="AC1415" s="1956"/>
      <c r="AE1415" s="1956"/>
      <c r="AF1415" s="1956"/>
      <c r="AG1415" s="1956"/>
      <c r="AH1415" s="1956"/>
      <c r="AI1415" s="1956"/>
      <c r="AJ1415" s="1956"/>
      <c r="AK1415" s="1956"/>
      <c r="AL1415" s="1956"/>
      <c r="AM1415" s="1956"/>
      <c r="AP1415" s="1956"/>
      <c r="AQ1415" s="1956"/>
      <c r="AR1415" s="1956"/>
      <c r="AS1415" s="1956"/>
      <c r="AT1415" s="1956"/>
      <c r="AU1415" s="1956"/>
      <c r="AV1415" s="1956"/>
      <c r="AW1415" s="1956"/>
      <c r="AZ1415" s="1956"/>
      <c r="BA1415" s="1956"/>
    </row>
    <row r="1416" spans="1:53" x14ac:dyDescent="0.2">
      <c r="A1416" s="2089">
        <v>2017263</v>
      </c>
      <c r="C1416" s="1955">
        <v>633917</v>
      </c>
      <c r="D1416" s="1956" t="s">
        <v>26</v>
      </c>
      <c r="E1416" s="1956">
        <v>1</v>
      </c>
      <c r="F1416" s="1956">
        <v>4</v>
      </c>
      <c r="G1416" s="1956">
        <v>3</v>
      </c>
      <c r="H1416" s="1956">
        <v>2</v>
      </c>
      <c r="I1416" s="2012">
        <v>1</v>
      </c>
      <c r="J1416" s="2012">
        <v>1</v>
      </c>
      <c r="L1416" s="1996">
        <v>1260.08</v>
      </c>
      <c r="N1416" s="1996">
        <f t="shared" si="320"/>
        <v>848.99</v>
      </c>
      <c r="O1416" s="1996">
        <v>617.07000000000005</v>
      </c>
      <c r="P1416" s="2076">
        <f t="shared" si="321"/>
        <v>0.72682834897937554</v>
      </c>
      <c r="Q1416" s="1996">
        <v>231.92</v>
      </c>
      <c r="R1416" s="2076">
        <f t="shared" si="322"/>
        <v>0.27317165102062446</v>
      </c>
      <c r="S1416" s="2035">
        <f t="shared" si="323"/>
        <v>9.2767999999999997</v>
      </c>
      <c r="U1416" s="1996">
        <f t="shared" si="324"/>
        <v>0</v>
      </c>
      <c r="V1416" s="1996">
        <f t="shared" si="325"/>
        <v>0</v>
      </c>
      <c r="W1416" s="1996">
        <f t="shared" si="326"/>
        <v>1260.08</v>
      </c>
      <c r="X1416" s="2086">
        <v>1260.08</v>
      </c>
      <c r="Y1416" s="2086">
        <v>617246</v>
      </c>
      <c r="Z1416" s="2172">
        <v>42830</v>
      </c>
      <c r="AA1416" s="2086" t="s">
        <v>104</v>
      </c>
      <c r="AB1416" s="2086"/>
      <c r="AC1416" s="1956"/>
      <c r="AE1416" s="1956"/>
      <c r="AF1416" s="1956"/>
      <c r="AG1416" s="1956"/>
      <c r="AH1416" s="1956"/>
      <c r="AI1416" s="1956"/>
      <c r="AJ1416" s="1956"/>
      <c r="AK1416" s="1956"/>
      <c r="AL1416" s="1956"/>
      <c r="AM1416" s="1956"/>
      <c r="AP1416" s="1956"/>
      <c r="AQ1416" s="1956"/>
      <c r="AR1416" s="1956"/>
      <c r="AS1416" s="1956"/>
      <c r="AT1416" s="1956"/>
      <c r="AU1416" s="1956"/>
      <c r="AV1416" s="1956"/>
      <c r="AW1416" s="1956"/>
      <c r="AZ1416" s="1956"/>
      <c r="BA1416" s="1956"/>
    </row>
    <row r="1417" spans="1:53" x14ac:dyDescent="0.2">
      <c r="A1417" s="2089">
        <v>2017264</v>
      </c>
      <c r="C1417" s="1955">
        <v>637117</v>
      </c>
      <c r="D1417" s="1956" t="s">
        <v>26</v>
      </c>
      <c r="E1417" s="1956">
        <v>1</v>
      </c>
      <c r="F1417" s="1956">
        <v>8</v>
      </c>
      <c r="G1417" s="1956">
        <v>4</v>
      </c>
      <c r="H1417" s="1956">
        <v>3</v>
      </c>
      <c r="I1417" s="2012">
        <v>1</v>
      </c>
      <c r="J1417" s="2012">
        <v>1</v>
      </c>
      <c r="L1417" s="1996">
        <v>5026.42</v>
      </c>
      <c r="N1417" s="1996">
        <f t="shared" si="320"/>
        <v>3512.83</v>
      </c>
      <c r="O1417" s="1996">
        <v>2744.96</v>
      </c>
      <c r="P1417" s="2076">
        <f t="shared" si="321"/>
        <v>0.78140986042592442</v>
      </c>
      <c r="Q1417" s="1996">
        <v>767.87</v>
      </c>
      <c r="R1417" s="2076">
        <f t="shared" si="322"/>
        <v>0.21859013957407561</v>
      </c>
      <c r="S1417" s="2035">
        <f t="shared" si="323"/>
        <v>30.7148</v>
      </c>
      <c r="U1417" s="1996">
        <f t="shared" si="324"/>
        <v>0</v>
      </c>
      <c r="V1417" s="1996">
        <f t="shared" si="325"/>
        <v>0</v>
      </c>
      <c r="W1417" s="1996">
        <f t="shared" si="326"/>
        <v>5026.42</v>
      </c>
      <c r="X1417" s="2086">
        <v>5026.42</v>
      </c>
      <c r="Y1417" s="2086">
        <v>617247</v>
      </c>
      <c r="Z1417" s="2172">
        <v>42830</v>
      </c>
      <c r="AA1417" s="2086" t="s">
        <v>104</v>
      </c>
      <c r="AB1417" s="2086"/>
      <c r="AC1417" s="1956"/>
      <c r="AE1417" s="1956"/>
      <c r="AF1417" s="1956"/>
      <c r="AG1417" s="1956"/>
      <c r="AH1417" s="1956"/>
      <c r="AI1417" s="1956"/>
      <c r="AJ1417" s="1956"/>
      <c r="AK1417" s="1956"/>
      <c r="AL1417" s="1956"/>
      <c r="AM1417" s="1956"/>
      <c r="AP1417" s="1956"/>
      <c r="AQ1417" s="1956"/>
      <c r="AR1417" s="1956"/>
      <c r="AS1417" s="1956"/>
      <c r="AT1417" s="1956"/>
      <c r="AU1417" s="1956"/>
      <c r="AV1417" s="1956"/>
      <c r="AW1417" s="1956"/>
      <c r="AZ1417" s="1956"/>
      <c r="BA1417" s="1956"/>
    </row>
    <row r="1418" spans="1:53" x14ac:dyDescent="0.2">
      <c r="A1418" s="2089">
        <v>2017265</v>
      </c>
      <c r="C1418" s="1955" t="s">
        <v>2855</v>
      </c>
      <c r="D1418" s="1956" t="s">
        <v>2856</v>
      </c>
      <c r="E1418" s="1956">
        <v>1</v>
      </c>
      <c r="F1418" s="1956">
        <v>2</v>
      </c>
      <c r="G1418" s="1956">
        <v>1</v>
      </c>
      <c r="H1418" s="1956">
        <v>2</v>
      </c>
      <c r="I1418" s="2012">
        <v>1</v>
      </c>
      <c r="J1418" s="2012">
        <v>1</v>
      </c>
      <c r="L1418" s="1996">
        <v>1161.1300000000001</v>
      </c>
      <c r="N1418" s="1996">
        <f t="shared" si="320"/>
        <v>746.73</v>
      </c>
      <c r="O1418" s="1996">
        <v>582.44000000000005</v>
      </c>
      <c r="P1418" s="2076">
        <f t="shared" si="321"/>
        <v>0.77998741178203634</v>
      </c>
      <c r="Q1418" s="1996">
        <v>164.29</v>
      </c>
      <c r="R1418" s="2076">
        <f t="shared" si="322"/>
        <v>0.22001258821796363</v>
      </c>
      <c r="S1418" s="2035">
        <f t="shared" si="323"/>
        <v>6.5716000000000001</v>
      </c>
      <c r="U1418" s="1996">
        <f t="shared" si="324"/>
        <v>0</v>
      </c>
      <c r="V1418" s="1996">
        <f t="shared" si="325"/>
        <v>0</v>
      </c>
      <c r="W1418" s="1996">
        <f t="shared" si="326"/>
        <v>1161.1300000000001</v>
      </c>
      <c r="X1418" s="2086">
        <v>1161.1300000000001</v>
      </c>
      <c r="Y1418" s="2086">
        <v>617297</v>
      </c>
      <c r="Z1418" s="2172">
        <v>42856</v>
      </c>
      <c r="AA1418" s="2086" t="s">
        <v>104</v>
      </c>
      <c r="AB1418" s="2086"/>
      <c r="AC1418" s="1956"/>
      <c r="AE1418" s="1956"/>
      <c r="AF1418" s="1956"/>
      <c r="AG1418" s="1956"/>
      <c r="AH1418" s="1956"/>
      <c r="AI1418" s="1956"/>
      <c r="AJ1418" s="1956"/>
      <c r="AK1418" s="1956"/>
      <c r="AL1418" s="1956"/>
      <c r="AM1418" s="1956"/>
      <c r="AP1418" s="1956"/>
      <c r="AQ1418" s="1956"/>
      <c r="AR1418" s="1956"/>
      <c r="AS1418" s="1956"/>
      <c r="AT1418" s="1956"/>
      <c r="AU1418" s="1956"/>
      <c r="AV1418" s="1956"/>
      <c r="AW1418" s="1956"/>
      <c r="AZ1418" s="1956"/>
      <c r="BA1418" s="1956"/>
    </row>
    <row r="1419" spans="1:53" x14ac:dyDescent="0.2">
      <c r="A1419" s="2089" t="s">
        <v>3356</v>
      </c>
      <c r="B1419" s="1955" t="s">
        <v>3692</v>
      </c>
      <c r="C1419" s="1955" t="s">
        <v>2858</v>
      </c>
      <c r="D1419" s="1956" t="s">
        <v>26</v>
      </c>
      <c r="E1419" s="1956">
        <v>28</v>
      </c>
      <c r="F1419" s="1956">
        <f>E1419*8</f>
        <v>224</v>
      </c>
      <c r="G1419" s="1956">
        <f>E1419*4</f>
        <v>112</v>
      </c>
      <c r="H1419" s="1956">
        <f>E1419*4</f>
        <v>112</v>
      </c>
      <c r="I1419" s="2012">
        <v>1</v>
      </c>
      <c r="J1419" s="2012">
        <v>1</v>
      </c>
      <c r="L1419" s="1996">
        <v>184240</v>
      </c>
      <c r="N1419" s="1996">
        <f t="shared" si="320"/>
        <v>122717</v>
      </c>
      <c r="O1419" s="1996">
        <v>96173</v>
      </c>
      <c r="P1419" s="2076">
        <f t="shared" si="321"/>
        <v>0.78369745023101933</v>
      </c>
      <c r="Q1419" s="1996">
        <v>26544</v>
      </c>
      <c r="R1419" s="2076">
        <f t="shared" si="322"/>
        <v>0.21630254976898067</v>
      </c>
      <c r="S1419" s="2035">
        <f t="shared" si="323"/>
        <v>1061.76</v>
      </c>
      <c r="U1419" s="1996">
        <f t="shared" si="324"/>
        <v>0</v>
      </c>
      <c r="V1419" s="1996">
        <f t="shared" si="325"/>
        <v>0</v>
      </c>
      <c r="W1419" s="1996">
        <f>X1419+AC1419+AH1419+AM1419+AR1419</f>
        <v>184240</v>
      </c>
      <c r="X1419" s="2192">
        <v>46430</v>
      </c>
      <c r="Y1419" s="2086">
        <v>617468</v>
      </c>
      <c r="Z1419" s="2172">
        <v>42921</v>
      </c>
      <c r="AA1419" s="2086" t="s">
        <v>104</v>
      </c>
      <c r="AB1419" s="2086"/>
      <c r="AC1419" s="2193">
        <v>46060</v>
      </c>
      <c r="AD1419" s="1956">
        <v>617499</v>
      </c>
      <c r="AE1419" s="2194">
        <v>42933</v>
      </c>
      <c r="AF1419" s="1956" t="s">
        <v>104</v>
      </c>
      <c r="AG1419" s="1956"/>
      <c r="AH1419" s="2519">
        <v>52640</v>
      </c>
      <c r="AI1419" s="1956">
        <v>617508</v>
      </c>
      <c r="AJ1419" s="2194">
        <v>42977</v>
      </c>
      <c r="AK1419" s="1956" t="s">
        <v>104</v>
      </c>
      <c r="AL1419" s="1956"/>
      <c r="AM1419" s="2519">
        <v>39480</v>
      </c>
      <c r="AN1419" s="1956">
        <v>617558</v>
      </c>
      <c r="AO1419" s="2194">
        <v>42991</v>
      </c>
      <c r="AP1419" s="1956" t="s">
        <v>104</v>
      </c>
      <c r="AQ1419" s="1956"/>
      <c r="AR1419" s="2519">
        <v>-370</v>
      </c>
      <c r="AS1419" s="1956">
        <v>617498</v>
      </c>
      <c r="AT1419" s="2194">
        <v>42933</v>
      </c>
      <c r="AU1419" s="1956" t="s">
        <v>104</v>
      </c>
      <c r="AV1419" s="1956" t="s">
        <v>104</v>
      </c>
      <c r="AW1419" s="1956"/>
      <c r="AZ1419" s="1956"/>
      <c r="BA1419" s="1956"/>
    </row>
    <row r="1420" spans="1:53" x14ac:dyDescent="0.2">
      <c r="A1420" s="2089">
        <v>2017267</v>
      </c>
      <c r="C1420" s="1955" t="s">
        <v>2862</v>
      </c>
      <c r="D1420" s="1956" t="s">
        <v>26</v>
      </c>
      <c r="E1420" s="1956">
        <v>0</v>
      </c>
      <c r="F1420" s="1956">
        <v>0</v>
      </c>
      <c r="G1420" s="1956">
        <v>0</v>
      </c>
      <c r="H1420" s="1956">
        <v>0</v>
      </c>
      <c r="I1420" s="2012">
        <v>1</v>
      </c>
      <c r="J1420" s="2012">
        <v>1</v>
      </c>
      <c r="L1420" s="1996">
        <v>33.35</v>
      </c>
      <c r="N1420" s="1996">
        <f t="shared" si="320"/>
        <v>24.16</v>
      </c>
      <c r="O1420" s="1996">
        <v>9.16</v>
      </c>
      <c r="P1420" s="2076">
        <f t="shared" si="321"/>
        <v>0.37913907284768211</v>
      </c>
      <c r="Q1420" s="1996">
        <v>15</v>
      </c>
      <c r="R1420" s="2076">
        <f t="shared" si="322"/>
        <v>0.62086092715231789</v>
      </c>
      <c r="S1420" s="2035">
        <f t="shared" si="323"/>
        <v>0.6</v>
      </c>
      <c r="U1420" s="1996">
        <f t="shared" si="324"/>
        <v>0</v>
      </c>
      <c r="V1420" s="1996">
        <f t="shared" si="325"/>
        <v>0</v>
      </c>
      <c r="W1420" s="1996">
        <f t="shared" si="326"/>
        <v>33.35</v>
      </c>
      <c r="X1420" s="2086">
        <v>33.35</v>
      </c>
      <c r="Y1420" s="2086">
        <v>617251</v>
      </c>
      <c r="Z1420" s="2172">
        <v>42838</v>
      </c>
      <c r="AA1420" s="2086" t="s">
        <v>104</v>
      </c>
      <c r="AB1420" s="2086"/>
      <c r="AC1420" s="1956"/>
      <c r="AE1420" s="1956"/>
      <c r="AF1420" s="1956"/>
      <c r="AG1420" s="1956"/>
      <c r="AH1420" s="1956"/>
      <c r="AI1420" s="1956"/>
      <c r="AJ1420" s="1956"/>
      <c r="AK1420" s="1956"/>
      <c r="AL1420" s="1956"/>
      <c r="AM1420" s="1956"/>
      <c r="AP1420" s="1956"/>
      <c r="AQ1420" s="1956"/>
      <c r="AR1420" s="1956"/>
      <c r="AS1420" s="1956"/>
      <c r="AT1420" s="1956"/>
      <c r="AU1420" s="1956"/>
      <c r="AV1420" s="1956"/>
      <c r="AW1420" s="1956"/>
      <c r="AZ1420" s="1956"/>
      <c r="BA1420" s="1956"/>
    </row>
    <row r="1421" spans="1:53" x14ac:dyDescent="0.2">
      <c r="A1421" s="2089">
        <v>2017268</v>
      </c>
      <c r="C1421" s="1955" t="s">
        <v>2881</v>
      </c>
      <c r="D1421" s="1956" t="s">
        <v>26</v>
      </c>
      <c r="E1421" s="1956">
        <v>0</v>
      </c>
      <c r="F1421" s="1956">
        <v>0</v>
      </c>
      <c r="G1421" s="1956">
        <v>0</v>
      </c>
      <c r="H1421" s="1956">
        <v>0</v>
      </c>
      <c r="I1421" s="2012">
        <v>1</v>
      </c>
      <c r="J1421" s="2012">
        <v>1</v>
      </c>
      <c r="L1421" s="1996">
        <v>116.24</v>
      </c>
      <c r="N1421" s="1996">
        <f t="shared" si="320"/>
        <v>65.62</v>
      </c>
      <c r="O1421" s="1996">
        <v>50.62</v>
      </c>
      <c r="P1421" s="2076">
        <f t="shared" si="321"/>
        <v>0.7714111551356293</v>
      </c>
      <c r="Q1421" s="1996">
        <v>15</v>
      </c>
      <c r="R1421" s="2076">
        <f t="shared" si="322"/>
        <v>0.22858884486437062</v>
      </c>
      <c r="S1421" s="2035">
        <f t="shared" si="323"/>
        <v>0.6</v>
      </c>
      <c r="U1421" s="1996">
        <f t="shared" si="324"/>
        <v>0</v>
      </c>
      <c r="V1421" s="1996">
        <f t="shared" si="325"/>
        <v>0</v>
      </c>
      <c r="W1421" s="1996">
        <f t="shared" si="326"/>
        <v>116.24</v>
      </c>
      <c r="X1421" s="2086">
        <v>116.24</v>
      </c>
      <c r="Y1421" s="2086">
        <v>617251</v>
      </c>
      <c r="Z1421" s="2172">
        <v>42838</v>
      </c>
      <c r="AA1421" s="2086" t="s">
        <v>104</v>
      </c>
      <c r="AB1421" s="2086"/>
      <c r="AC1421" s="1956"/>
      <c r="AE1421" s="1956"/>
      <c r="AF1421" s="1956"/>
      <c r="AG1421" s="1956"/>
      <c r="AH1421" s="1956"/>
      <c r="AI1421" s="1956"/>
      <c r="AJ1421" s="1956"/>
      <c r="AK1421" s="1956"/>
      <c r="AL1421" s="1956"/>
      <c r="AM1421" s="1956"/>
      <c r="AP1421" s="1956"/>
      <c r="AQ1421" s="1956"/>
      <c r="AR1421" s="1956"/>
      <c r="AS1421" s="1956"/>
      <c r="AT1421" s="1956"/>
      <c r="AU1421" s="1956"/>
      <c r="AV1421" s="1956"/>
      <c r="AW1421" s="1956"/>
      <c r="AZ1421" s="1956"/>
      <c r="BA1421" s="1956"/>
    </row>
    <row r="1422" spans="1:53" x14ac:dyDescent="0.2">
      <c r="A1422" s="2089">
        <v>2017269</v>
      </c>
      <c r="C1422" s="1955" t="s">
        <v>2872</v>
      </c>
      <c r="D1422" s="1956" t="s">
        <v>26</v>
      </c>
      <c r="E1422" s="1956">
        <v>0</v>
      </c>
      <c r="F1422" s="1956">
        <v>0</v>
      </c>
      <c r="G1422" s="1956">
        <v>0</v>
      </c>
      <c r="H1422" s="1956">
        <v>0</v>
      </c>
      <c r="I1422" s="2012">
        <v>1</v>
      </c>
      <c r="J1422" s="2012">
        <v>1</v>
      </c>
      <c r="L1422" s="1996">
        <v>130.76</v>
      </c>
      <c r="N1422" s="1996">
        <f t="shared" si="320"/>
        <v>57.88</v>
      </c>
      <c r="O1422" s="1996">
        <v>57.88</v>
      </c>
      <c r="P1422" s="2076">
        <f t="shared" si="321"/>
        <v>1</v>
      </c>
      <c r="Q1422" s="1996">
        <v>0</v>
      </c>
      <c r="R1422" s="2076">
        <f t="shared" si="322"/>
        <v>0</v>
      </c>
      <c r="S1422" s="2035">
        <f t="shared" si="323"/>
        <v>0</v>
      </c>
      <c r="U1422" s="1996">
        <f t="shared" si="324"/>
        <v>0</v>
      </c>
      <c r="V1422" s="1996">
        <f t="shared" si="325"/>
        <v>0</v>
      </c>
      <c r="W1422" s="1996">
        <f t="shared" si="326"/>
        <v>130.76</v>
      </c>
      <c r="X1422" s="2086">
        <v>130.76</v>
      </c>
      <c r="Y1422" s="2086">
        <v>617251</v>
      </c>
      <c r="Z1422" s="2172">
        <v>42838</v>
      </c>
      <c r="AA1422" s="2086" t="s">
        <v>104</v>
      </c>
      <c r="AB1422" s="2086"/>
      <c r="AC1422" s="1956"/>
      <c r="AE1422" s="1956"/>
      <c r="AF1422" s="1956"/>
      <c r="AG1422" s="1956"/>
      <c r="AH1422" s="1956"/>
      <c r="AI1422" s="1956"/>
      <c r="AJ1422" s="1956"/>
      <c r="AK1422" s="1956"/>
      <c r="AL1422" s="1956"/>
      <c r="AM1422" s="1956"/>
      <c r="AP1422" s="1956"/>
      <c r="AQ1422" s="1956"/>
      <c r="AR1422" s="1956"/>
      <c r="AS1422" s="1956"/>
      <c r="AT1422" s="1956"/>
      <c r="AU1422" s="1956"/>
      <c r="AV1422" s="1956"/>
      <c r="AW1422" s="1956"/>
      <c r="AZ1422" s="1956"/>
      <c r="BA1422" s="1956"/>
    </row>
    <row r="1423" spans="1:53" x14ac:dyDescent="0.2">
      <c r="A1423" s="2119" t="s">
        <v>2894</v>
      </c>
      <c r="C1423" s="1955" t="s">
        <v>2873</v>
      </c>
      <c r="D1423" s="1956" t="s">
        <v>26</v>
      </c>
      <c r="E1423" s="1956">
        <v>10</v>
      </c>
      <c r="F1423" s="1956">
        <v>100</v>
      </c>
      <c r="G1423" s="1956">
        <v>50</v>
      </c>
      <c r="H1423" s="1956">
        <v>40</v>
      </c>
      <c r="I1423" s="2012">
        <v>1</v>
      </c>
      <c r="J1423" s="2012">
        <v>1</v>
      </c>
      <c r="L1423" s="1996">
        <v>76798.899999999994</v>
      </c>
      <c r="N1423" s="1996">
        <f>O1423+Q1423</f>
        <v>54474.7</v>
      </c>
      <c r="O1423" s="1996">
        <v>43907</v>
      </c>
      <c r="P1423" s="2076">
        <f>IF(N1423&lt;=0,"",O1423/N1423)</f>
        <v>0.80600719232965035</v>
      </c>
      <c r="Q1423" s="1996">
        <v>10567.7</v>
      </c>
      <c r="R1423" s="2076">
        <f>IF(N1423&lt;=0,"",Q1423/N1423)</f>
        <v>0.19399280767034974</v>
      </c>
      <c r="S1423" s="2035">
        <f>Q1423/$S$1</f>
        <v>422.70800000000003</v>
      </c>
      <c r="U1423" s="1996">
        <f>((1-I1423)*O1423)+((1-J1423)*Q1423)</f>
        <v>0</v>
      </c>
      <c r="V1423" s="1996">
        <f>L1423-W1423</f>
        <v>0</v>
      </c>
      <c r="W1423" s="1996">
        <f t="shared" si="326"/>
        <v>76798.899999999994</v>
      </c>
      <c r="X1423" s="2086">
        <v>76798.899999999994</v>
      </c>
      <c r="Y1423" s="2086">
        <v>617381</v>
      </c>
      <c r="Z1423" s="2172">
        <v>42895</v>
      </c>
      <c r="AA1423" s="2086" t="s">
        <v>104</v>
      </c>
      <c r="AB1423" s="2086"/>
      <c r="AC1423" s="1956"/>
      <c r="AE1423" s="2194"/>
      <c r="AF1423" s="1956"/>
      <c r="AG1423" s="1956"/>
      <c r="AH1423" s="1956"/>
      <c r="AI1423" s="1956"/>
      <c r="AJ1423" s="1956"/>
      <c r="AK1423" s="1956"/>
      <c r="AL1423" s="1956"/>
      <c r="AM1423" s="1956"/>
      <c r="AP1423" s="1956"/>
      <c r="AQ1423" s="1956"/>
      <c r="AR1423" s="1956"/>
      <c r="AS1423" s="1956"/>
      <c r="AT1423" s="1956"/>
      <c r="AU1423" s="1956"/>
      <c r="AV1423" s="1956"/>
      <c r="AW1423" s="1956"/>
      <c r="AZ1423" s="1956"/>
      <c r="BA1423" s="1956"/>
    </row>
    <row r="1424" spans="1:53" x14ac:dyDescent="0.2">
      <c r="A1424" s="2119" t="s">
        <v>2893</v>
      </c>
      <c r="C1424" s="1955" t="s">
        <v>2874</v>
      </c>
      <c r="D1424" s="1956" t="s">
        <v>26</v>
      </c>
      <c r="E1424" s="1956">
        <v>10</v>
      </c>
      <c r="F1424" s="1956">
        <v>110</v>
      </c>
      <c r="G1424" s="1956">
        <v>60</v>
      </c>
      <c r="H1424" s="1956">
        <v>40</v>
      </c>
      <c r="I1424" s="2012">
        <v>1</v>
      </c>
      <c r="J1424" s="2012">
        <v>1</v>
      </c>
      <c r="L1424" s="1996">
        <v>81722.8</v>
      </c>
      <c r="N1424" s="1996">
        <f t="shared" ref="N1424" si="327">O1424+Q1424</f>
        <v>47756.899999999994</v>
      </c>
      <c r="O1424" s="1996">
        <v>36761.599999999999</v>
      </c>
      <c r="P1424" s="2076">
        <f t="shared" ref="P1424" si="328">IF(N1424&lt;=0,"",O1424/N1424)</f>
        <v>0.76976520670311521</v>
      </c>
      <c r="Q1424" s="1996">
        <v>10995.3</v>
      </c>
      <c r="R1424" s="2076">
        <f t="shared" ref="R1424" si="329">IF(N1424&lt;=0,"",Q1424/N1424)</f>
        <v>0.23023479329688487</v>
      </c>
      <c r="S1424" s="2035">
        <f t="shared" ref="S1424" si="330">Q1424/$S$1</f>
        <v>439.81199999999995</v>
      </c>
      <c r="U1424" s="1996">
        <f t="shared" si="324"/>
        <v>0</v>
      </c>
      <c r="V1424" s="1996">
        <f t="shared" si="325"/>
        <v>0</v>
      </c>
      <c r="W1424" s="1996">
        <f t="shared" si="326"/>
        <v>81722.8</v>
      </c>
      <c r="X1424" s="2086">
        <v>40861.4</v>
      </c>
      <c r="Y1424" s="2086">
        <v>617465</v>
      </c>
      <c r="Z1424" s="2172">
        <v>42921</v>
      </c>
      <c r="AA1424" s="2086" t="s">
        <v>104</v>
      </c>
      <c r="AB1424" s="2086"/>
      <c r="AC1424" s="1956">
        <v>40861.4</v>
      </c>
      <c r="AD1424" s="1956">
        <v>617504</v>
      </c>
      <c r="AE1424" s="2194">
        <v>42977</v>
      </c>
      <c r="AF1424" s="1956" t="s">
        <v>104</v>
      </c>
      <c r="AG1424" s="1956"/>
      <c r="AH1424" s="1956"/>
      <c r="AI1424" s="1956"/>
      <c r="AJ1424" s="1956"/>
      <c r="AK1424" s="1956"/>
      <c r="AL1424" s="1956"/>
      <c r="AM1424" s="1956"/>
      <c r="AP1424" s="1956"/>
      <c r="AQ1424" s="1956"/>
      <c r="AR1424" s="1956"/>
      <c r="AS1424" s="1956"/>
      <c r="AT1424" s="1956"/>
      <c r="AU1424" s="1956"/>
      <c r="AV1424" s="1956"/>
      <c r="AW1424" s="1956"/>
      <c r="AZ1424" s="1956"/>
      <c r="BA1424" s="1956"/>
    </row>
    <row r="1425" spans="1:53" x14ac:dyDescent="0.2">
      <c r="A1425" s="2089">
        <v>2017272</v>
      </c>
      <c r="C1425" s="1955" t="s">
        <v>2875</v>
      </c>
      <c r="D1425" s="1956" t="s">
        <v>26</v>
      </c>
      <c r="E1425" s="1956">
        <v>5</v>
      </c>
      <c r="F1425" s="1956">
        <v>30</v>
      </c>
      <c r="G1425" s="1956">
        <v>20</v>
      </c>
      <c r="H1425" s="1956">
        <v>10</v>
      </c>
      <c r="I1425" s="2012">
        <v>1</v>
      </c>
      <c r="J1425" s="2012">
        <v>1</v>
      </c>
      <c r="L1425" s="1996">
        <v>10289.1</v>
      </c>
      <c r="N1425" s="1996">
        <f t="shared" si="320"/>
        <v>6957.2999999999993</v>
      </c>
      <c r="O1425" s="1996">
        <v>5303.2</v>
      </c>
      <c r="P1425" s="2076">
        <f t="shared" si="321"/>
        <v>0.76224972331220453</v>
      </c>
      <c r="Q1425" s="1996">
        <v>1654.1</v>
      </c>
      <c r="R1425" s="2076">
        <f t="shared" si="322"/>
        <v>0.23775027668779555</v>
      </c>
      <c r="S1425" s="2035">
        <f t="shared" si="323"/>
        <v>66.164000000000001</v>
      </c>
      <c r="U1425" s="1996">
        <f t="shared" si="324"/>
        <v>0</v>
      </c>
      <c r="V1425" s="1996">
        <f t="shared" si="325"/>
        <v>0</v>
      </c>
      <c r="W1425" s="1996">
        <f t="shared" si="326"/>
        <v>10289.1</v>
      </c>
      <c r="X1425" s="2086">
        <v>10289.1</v>
      </c>
      <c r="Y1425" s="2086">
        <v>617248</v>
      </c>
      <c r="Z1425" s="2172">
        <v>42830</v>
      </c>
      <c r="AA1425" s="2086" t="s">
        <v>104</v>
      </c>
      <c r="AB1425" s="2086"/>
      <c r="AC1425" s="1956"/>
      <c r="AE1425" s="1956"/>
      <c r="AF1425" s="1956"/>
      <c r="AG1425" s="1956"/>
      <c r="AH1425" s="1956"/>
      <c r="AI1425" s="1956"/>
      <c r="AJ1425" s="1956"/>
      <c r="AK1425" s="1956"/>
      <c r="AL1425" s="1956"/>
      <c r="AM1425" s="1956"/>
      <c r="AP1425" s="1956"/>
      <c r="AQ1425" s="1956"/>
      <c r="AR1425" s="1956"/>
      <c r="AS1425" s="1956"/>
      <c r="AT1425" s="1956"/>
      <c r="AU1425" s="1956"/>
      <c r="AV1425" s="1956"/>
      <c r="AW1425" s="1956"/>
      <c r="AZ1425" s="1956"/>
      <c r="BA1425" s="1956"/>
    </row>
    <row r="1426" spans="1:53" x14ac:dyDescent="0.2">
      <c r="A1426" s="2089">
        <v>2017273</v>
      </c>
      <c r="C1426" s="1955" t="s">
        <v>2877</v>
      </c>
      <c r="D1426" s="1956" t="s">
        <v>26</v>
      </c>
      <c r="E1426" s="1956">
        <v>0</v>
      </c>
      <c r="F1426" s="1956">
        <v>0</v>
      </c>
      <c r="G1426" s="1956">
        <v>0</v>
      </c>
      <c r="H1426" s="1956">
        <v>0</v>
      </c>
      <c r="I1426" s="2012">
        <v>1</v>
      </c>
      <c r="J1426" s="2012">
        <v>1</v>
      </c>
      <c r="L1426" s="1996">
        <v>121.16</v>
      </c>
      <c r="N1426" s="1996">
        <f t="shared" si="320"/>
        <v>68.08</v>
      </c>
      <c r="O1426" s="1996">
        <v>53.08</v>
      </c>
      <c r="P1426" s="2076">
        <f t="shared" si="321"/>
        <v>0.77967097532314922</v>
      </c>
      <c r="Q1426" s="1996">
        <v>15</v>
      </c>
      <c r="R1426" s="2076">
        <f t="shared" si="322"/>
        <v>0.22032902467685078</v>
      </c>
      <c r="S1426" s="2035">
        <f t="shared" si="323"/>
        <v>0.6</v>
      </c>
      <c r="U1426" s="1996">
        <f t="shared" si="324"/>
        <v>0</v>
      </c>
      <c r="V1426" s="1996">
        <f t="shared" si="325"/>
        <v>0</v>
      </c>
      <c r="W1426" s="1996">
        <f>X1426</f>
        <v>121.16</v>
      </c>
      <c r="X1426" s="2086">
        <v>121.16</v>
      </c>
      <c r="Y1426" s="2086">
        <v>617304</v>
      </c>
      <c r="Z1426" s="2172">
        <v>42867</v>
      </c>
      <c r="AA1426" s="2086" t="s">
        <v>104</v>
      </c>
      <c r="AB1426" s="2086"/>
      <c r="AC1426" s="1956">
        <v>-121.16</v>
      </c>
      <c r="AD1426" s="1956">
        <v>617380</v>
      </c>
      <c r="AE1426" s="2194">
        <v>42895</v>
      </c>
      <c r="AF1426" s="1956" t="s">
        <v>104</v>
      </c>
      <c r="AG1426" s="1956"/>
      <c r="AH1426" s="1956"/>
      <c r="AI1426" s="1956"/>
      <c r="AJ1426" s="1956"/>
      <c r="AK1426" s="1956"/>
      <c r="AL1426" s="1956"/>
      <c r="AM1426" s="1956"/>
      <c r="AP1426" s="1956"/>
      <c r="AQ1426" s="1956"/>
      <c r="AR1426" s="1956"/>
      <c r="AS1426" s="1956"/>
      <c r="AT1426" s="1956"/>
      <c r="AU1426" s="1956"/>
      <c r="AV1426" s="1956"/>
      <c r="AW1426" s="1956"/>
      <c r="AZ1426" s="1956"/>
      <c r="BA1426" s="1956"/>
    </row>
    <row r="1427" spans="1:53" x14ac:dyDescent="0.2">
      <c r="A1427" s="2089">
        <v>2017274</v>
      </c>
      <c r="C1427" s="1955" t="s">
        <v>2878</v>
      </c>
      <c r="D1427" s="1956" t="s">
        <v>26</v>
      </c>
      <c r="E1427" s="1956">
        <v>0</v>
      </c>
      <c r="F1427" s="1956">
        <v>0</v>
      </c>
      <c r="G1427" s="1956">
        <v>0</v>
      </c>
      <c r="H1427" s="1956">
        <v>0</v>
      </c>
      <c r="I1427" s="2012">
        <v>1</v>
      </c>
      <c r="J1427" s="2012">
        <v>1</v>
      </c>
      <c r="L1427" s="1996">
        <v>85.24</v>
      </c>
      <c r="N1427" s="1996">
        <f t="shared" si="320"/>
        <v>50.12</v>
      </c>
      <c r="O1427" s="1996">
        <v>35.119999999999997</v>
      </c>
      <c r="P1427" s="2076">
        <f t="shared" si="321"/>
        <v>0.70071827613727056</v>
      </c>
      <c r="Q1427" s="1996">
        <v>15</v>
      </c>
      <c r="R1427" s="2076">
        <f t="shared" si="322"/>
        <v>0.29928172386272944</v>
      </c>
      <c r="S1427" s="2035">
        <f t="shared" si="323"/>
        <v>0.6</v>
      </c>
      <c r="U1427" s="1996">
        <f t="shared" si="324"/>
        <v>0</v>
      </c>
      <c r="V1427" s="1996">
        <f t="shared" si="325"/>
        <v>0</v>
      </c>
      <c r="W1427" s="1996">
        <f t="shared" si="326"/>
        <v>85.24</v>
      </c>
      <c r="X1427" s="2086">
        <v>85.24</v>
      </c>
      <c r="Y1427" s="2086">
        <v>617304</v>
      </c>
      <c r="Z1427" s="2172">
        <v>42867</v>
      </c>
      <c r="AA1427" s="2086" t="s">
        <v>104</v>
      </c>
      <c r="AB1427" s="2086"/>
      <c r="AC1427" s="1956"/>
      <c r="AE1427" s="1956"/>
      <c r="AF1427" s="1956"/>
      <c r="AG1427" s="1956"/>
      <c r="AH1427" s="1956"/>
      <c r="AI1427" s="1956"/>
      <c r="AJ1427" s="1956"/>
      <c r="AK1427" s="1956"/>
      <c r="AL1427" s="1956"/>
      <c r="AM1427" s="1956"/>
      <c r="AP1427" s="1956"/>
      <c r="AQ1427" s="1956"/>
      <c r="AR1427" s="1956"/>
      <c r="AS1427" s="1956"/>
      <c r="AT1427" s="1956"/>
      <c r="AU1427" s="1956"/>
      <c r="AV1427" s="1956"/>
      <c r="AW1427" s="1956"/>
      <c r="AZ1427" s="1956"/>
      <c r="BA1427" s="1956"/>
    </row>
    <row r="1428" spans="1:53" x14ac:dyDescent="0.2">
      <c r="A1428" s="2089">
        <v>2017275</v>
      </c>
      <c r="C1428" s="1955" t="s">
        <v>2885</v>
      </c>
      <c r="D1428" s="1956" t="s">
        <v>26</v>
      </c>
      <c r="E1428" s="1956">
        <v>0</v>
      </c>
      <c r="F1428" s="1956">
        <v>0</v>
      </c>
      <c r="G1428" s="1956">
        <v>0</v>
      </c>
      <c r="H1428" s="1956">
        <v>0</v>
      </c>
      <c r="I1428" s="2012">
        <v>1</v>
      </c>
      <c r="J1428" s="2012">
        <v>1</v>
      </c>
      <c r="L1428" s="1996">
        <v>137.19999999999999</v>
      </c>
      <c r="N1428" s="1996">
        <f t="shared" si="320"/>
        <v>76.099999999999994</v>
      </c>
      <c r="O1428" s="1996">
        <v>61.1</v>
      </c>
      <c r="P1428" s="2076">
        <f t="shared" si="321"/>
        <v>0.80289093298291725</v>
      </c>
      <c r="Q1428" s="1996">
        <v>15</v>
      </c>
      <c r="R1428" s="2076">
        <f t="shared" si="322"/>
        <v>0.19710906701708281</v>
      </c>
      <c r="S1428" s="2035">
        <f t="shared" si="323"/>
        <v>0.6</v>
      </c>
      <c r="U1428" s="1996">
        <f t="shared" si="324"/>
        <v>0</v>
      </c>
      <c r="V1428" s="1996">
        <f t="shared" si="325"/>
        <v>0</v>
      </c>
      <c r="W1428" s="1996">
        <f t="shared" si="326"/>
        <v>137.19999999999999</v>
      </c>
      <c r="X1428" s="2086">
        <v>137.19999999999999</v>
      </c>
      <c r="Y1428" s="2086">
        <v>617251</v>
      </c>
      <c r="Z1428" s="2172">
        <v>42838</v>
      </c>
      <c r="AA1428" s="2086" t="s">
        <v>104</v>
      </c>
      <c r="AB1428" s="2086"/>
      <c r="AC1428" s="1956"/>
      <c r="AE1428" s="1956"/>
      <c r="AF1428" s="1956"/>
      <c r="AG1428" s="1956"/>
      <c r="AH1428" s="1956"/>
      <c r="AI1428" s="1956"/>
      <c r="AJ1428" s="1956"/>
      <c r="AK1428" s="1956"/>
      <c r="AL1428" s="1956"/>
      <c r="AM1428" s="1956"/>
      <c r="AP1428" s="1956"/>
      <c r="AQ1428" s="1956"/>
      <c r="AR1428" s="1956"/>
      <c r="AS1428" s="1956"/>
      <c r="AT1428" s="1956"/>
      <c r="AU1428" s="1956"/>
      <c r="AV1428" s="1956"/>
      <c r="AW1428" s="1956"/>
      <c r="AZ1428" s="1956"/>
      <c r="BA1428" s="1956"/>
    </row>
    <row r="1429" spans="1:53" x14ac:dyDescent="0.2">
      <c r="A1429" s="2089">
        <v>2017277</v>
      </c>
      <c r="C1429" s="1955" t="s">
        <v>2884</v>
      </c>
      <c r="D1429" s="1956" t="s">
        <v>26</v>
      </c>
      <c r="E1429" s="1956">
        <v>0</v>
      </c>
      <c r="F1429" s="1956">
        <v>0</v>
      </c>
      <c r="G1429" s="1956">
        <v>0</v>
      </c>
      <c r="H1429" s="1956">
        <v>1</v>
      </c>
      <c r="I1429" s="2012">
        <v>1</v>
      </c>
      <c r="J1429" s="2012">
        <v>1</v>
      </c>
      <c r="L1429" s="1996">
        <v>624</v>
      </c>
      <c r="N1429" s="1996">
        <f t="shared" si="320"/>
        <v>372</v>
      </c>
      <c r="O1429" s="1996">
        <v>318</v>
      </c>
      <c r="P1429" s="2076">
        <f t="shared" si="321"/>
        <v>0.85483870967741937</v>
      </c>
      <c r="Q1429" s="1996">
        <v>54</v>
      </c>
      <c r="R1429" s="2076">
        <f t="shared" si="322"/>
        <v>0.14516129032258066</v>
      </c>
      <c r="S1429" s="2035">
        <f t="shared" si="323"/>
        <v>2.16</v>
      </c>
      <c r="U1429" s="1996">
        <f t="shared" si="324"/>
        <v>0</v>
      </c>
      <c r="V1429" s="1996">
        <f t="shared" si="325"/>
        <v>0</v>
      </c>
      <c r="W1429" s="1996">
        <f t="shared" si="326"/>
        <v>624</v>
      </c>
      <c r="X1429" s="2086">
        <v>624</v>
      </c>
      <c r="Y1429" s="2086">
        <v>617293</v>
      </c>
      <c r="Z1429" s="2172">
        <v>42856</v>
      </c>
      <c r="AA1429" s="2086" t="s">
        <v>104</v>
      </c>
      <c r="AB1429" s="2086"/>
      <c r="AC1429" s="1956"/>
      <c r="AE1429" s="1956"/>
      <c r="AF1429" s="1956"/>
      <c r="AG1429" s="1956"/>
      <c r="AH1429" s="1956"/>
      <c r="AI1429" s="1956"/>
      <c r="AJ1429" s="1956"/>
      <c r="AK1429" s="1956"/>
      <c r="AL1429" s="1956"/>
      <c r="AM1429" s="1956"/>
      <c r="AP1429" s="1956"/>
      <c r="AQ1429" s="1956"/>
      <c r="AR1429" s="1956"/>
      <c r="AS1429" s="1956"/>
      <c r="AT1429" s="1956"/>
      <c r="AU1429" s="1956"/>
      <c r="AV1429" s="1956"/>
      <c r="AW1429" s="1956"/>
      <c r="AZ1429" s="1956"/>
      <c r="BA1429" s="1956"/>
    </row>
    <row r="1430" spans="1:53" x14ac:dyDescent="0.2">
      <c r="A1430" s="2089">
        <v>2017278</v>
      </c>
      <c r="C1430" s="1955">
        <v>645817</v>
      </c>
      <c r="D1430" s="1956" t="s">
        <v>26</v>
      </c>
      <c r="E1430" s="1956">
        <v>1</v>
      </c>
      <c r="F1430" s="1956">
        <v>13</v>
      </c>
      <c r="G1430" s="1956">
        <v>7</v>
      </c>
      <c r="H1430" s="1956">
        <v>3</v>
      </c>
      <c r="I1430" s="2012">
        <v>1</v>
      </c>
      <c r="J1430" s="2012">
        <v>1</v>
      </c>
      <c r="L1430" s="1996">
        <v>4725.3</v>
      </c>
      <c r="N1430" s="1996">
        <f t="shared" si="320"/>
        <v>2812.63</v>
      </c>
      <c r="O1430" s="1996">
        <v>2191.31</v>
      </c>
      <c r="P1430" s="2076">
        <f t="shared" si="321"/>
        <v>0.77909643287599151</v>
      </c>
      <c r="Q1430" s="1996">
        <v>621.32000000000005</v>
      </c>
      <c r="R1430" s="2076">
        <f t="shared" si="322"/>
        <v>0.22090356712400849</v>
      </c>
      <c r="S1430" s="2035">
        <f t="shared" si="323"/>
        <v>24.852800000000002</v>
      </c>
      <c r="U1430" s="1996">
        <f t="shared" si="324"/>
        <v>0</v>
      </c>
      <c r="V1430" s="1996">
        <f t="shared" si="325"/>
        <v>0</v>
      </c>
      <c r="W1430" s="1996">
        <f t="shared" si="326"/>
        <v>4725.3</v>
      </c>
      <c r="X1430" s="2086">
        <v>4725.3</v>
      </c>
      <c r="Y1430" s="2086">
        <v>617280</v>
      </c>
      <c r="Z1430" s="2172">
        <v>42856</v>
      </c>
      <c r="AA1430" s="2086" t="s">
        <v>104</v>
      </c>
      <c r="AB1430" s="2086"/>
      <c r="AC1430" s="1956"/>
      <c r="AE1430" s="1956"/>
      <c r="AF1430" s="1956"/>
      <c r="AG1430" s="1956"/>
      <c r="AH1430" s="1956"/>
      <c r="AI1430" s="1956"/>
      <c r="AJ1430" s="1956"/>
      <c r="AK1430" s="1956"/>
      <c r="AL1430" s="1956"/>
      <c r="AM1430" s="1956"/>
      <c r="AP1430" s="1956"/>
      <c r="AQ1430" s="1956"/>
      <c r="AR1430" s="1956"/>
      <c r="AS1430" s="1956"/>
      <c r="AT1430" s="1956"/>
      <c r="AU1430" s="1956"/>
      <c r="AV1430" s="1956"/>
      <c r="AW1430" s="1956"/>
      <c r="AZ1430" s="1956"/>
      <c r="BA1430" s="1956"/>
    </row>
    <row r="1431" spans="1:53" x14ac:dyDescent="0.2">
      <c r="A1431" s="2089">
        <v>2017279</v>
      </c>
      <c r="C1431" s="1955" t="s">
        <v>2888</v>
      </c>
      <c r="D1431" s="1956" t="s">
        <v>26</v>
      </c>
      <c r="E1431" s="1956">
        <v>1</v>
      </c>
      <c r="F1431" s="1956">
        <v>2</v>
      </c>
      <c r="G1431" s="1956">
        <v>1</v>
      </c>
      <c r="H1431" s="1956">
        <v>1</v>
      </c>
      <c r="I1431" s="2012">
        <v>1</v>
      </c>
      <c r="J1431" s="2012">
        <v>1</v>
      </c>
      <c r="L1431" s="1996">
        <v>748.15</v>
      </c>
      <c r="N1431" s="1996">
        <f t="shared" si="320"/>
        <v>501.54</v>
      </c>
      <c r="O1431" s="1996">
        <v>354.73</v>
      </c>
      <c r="P1431" s="2076">
        <f t="shared" si="321"/>
        <v>0.70728157275591175</v>
      </c>
      <c r="Q1431" s="1996">
        <v>146.81</v>
      </c>
      <c r="R1431" s="2076">
        <f t="shared" si="322"/>
        <v>0.2927184272440882</v>
      </c>
      <c r="S1431" s="2035">
        <f t="shared" si="323"/>
        <v>5.8723999999999998</v>
      </c>
      <c r="U1431" s="1996">
        <f t="shared" si="324"/>
        <v>0</v>
      </c>
      <c r="V1431" s="1996">
        <f t="shared" si="325"/>
        <v>0</v>
      </c>
      <c r="W1431" s="1996">
        <f t="shared" si="326"/>
        <v>748.15</v>
      </c>
      <c r="X1431" s="2086">
        <v>748.15</v>
      </c>
      <c r="Y1431" s="2086">
        <v>617281</v>
      </c>
      <c r="Z1431" s="2172">
        <v>42856</v>
      </c>
      <c r="AA1431" s="2086" t="s">
        <v>104</v>
      </c>
      <c r="AB1431" s="2086"/>
      <c r="AC1431" s="1956"/>
      <c r="AE1431" s="1956"/>
      <c r="AF1431" s="1956"/>
      <c r="AG1431" s="1956"/>
      <c r="AH1431" s="1956"/>
      <c r="AI1431" s="1956"/>
      <c r="AJ1431" s="1956"/>
      <c r="AK1431" s="1956"/>
      <c r="AL1431" s="1956"/>
      <c r="AM1431" s="1956"/>
      <c r="AP1431" s="1956"/>
      <c r="AQ1431" s="1956"/>
      <c r="AR1431" s="1956"/>
      <c r="AS1431" s="1956"/>
      <c r="AT1431" s="1956"/>
      <c r="AU1431" s="1956"/>
      <c r="AV1431" s="1956"/>
      <c r="AW1431" s="1956"/>
      <c r="AZ1431" s="1956"/>
      <c r="BA1431" s="1956"/>
    </row>
    <row r="1432" spans="1:53" x14ac:dyDescent="0.2">
      <c r="A1432" s="2089">
        <v>2017280</v>
      </c>
      <c r="C1432" s="1955" t="s">
        <v>2906</v>
      </c>
      <c r="D1432" s="1956" t="s">
        <v>26</v>
      </c>
      <c r="E1432" s="1956">
        <v>0</v>
      </c>
      <c r="F1432" s="1956">
        <v>0</v>
      </c>
      <c r="G1432" s="1956">
        <v>0</v>
      </c>
      <c r="H1432" s="1956">
        <v>0</v>
      </c>
      <c r="I1432" s="2012">
        <v>1</v>
      </c>
      <c r="J1432" s="2012">
        <v>1</v>
      </c>
      <c r="L1432" s="1996">
        <v>180</v>
      </c>
      <c r="N1432" s="1996">
        <f t="shared" si="320"/>
        <v>65</v>
      </c>
      <c r="O1432" s="1996">
        <v>40</v>
      </c>
      <c r="P1432" s="2076">
        <f t="shared" si="321"/>
        <v>0.61538461538461542</v>
      </c>
      <c r="Q1432" s="1996">
        <v>25</v>
      </c>
      <c r="R1432" s="2076">
        <f t="shared" si="322"/>
        <v>0.38461538461538464</v>
      </c>
      <c r="S1432" s="2035">
        <f t="shared" si="323"/>
        <v>1</v>
      </c>
      <c r="U1432" s="1996">
        <f t="shared" si="324"/>
        <v>0</v>
      </c>
      <c r="V1432" s="1996">
        <f t="shared" si="325"/>
        <v>0</v>
      </c>
      <c r="W1432" s="1996">
        <f t="shared" si="326"/>
        <v>180</v>
      </c>
      <c r="X1432" s="2086">
        <v>180</v>
      </c>
      <c r="Y1432" s="2086">
        <v>617249</v>
      </c>
      <c r="Z1432" s="2172">
        <v>42838</v>
      </c>
      <c r="AA1432" s="2086" t="s">
        <v>104</v>
      </c>
      <c r="AB1432" s="2086"/>
      <c r="AC1432" s="1956"/>
      <c r="AE1432" s="1956"/>
      <c r="AF1432" s="1956"/>
      <c r="AG1432" s="1956"/>
      <c r="AH1432" s="1956"/>
      <c r="AI1432" s="1956"/>
      <c r="AJ1432" s="1956"/>
      <c r="AK1432" s="1956"/>
      <c r="AL1432" s="1956"/>
      <c r="AM1432" s="1956"/>
      <c r="AP1432" s="1956"/>
      <c r="AQ1432" s="1956"/>
      <c r="AR1432" s="1956"/>
      <c r="AS1432" s="1956"/>
      <c r="AT1432" s="1956"/>
      <c r="AU1432" s="1956"/>
      <c r="AV1432" s="1956"/>
      <c r="AW1432" s="1956"/>
      <c r="AZ1432" s="1956"/>
      <c r="BA1432" s="1956"/>
    </row>
    <row r="1433" spans="1:53" x14ac:dyDescent="0.2">
      <c r="A1433" s="2089">
        <v>2017281</v>
      </c>
      <c r="C1433" s="1955">
        <v>646217</v>
      </c>
      <c r="D1433" s="1956" t="s">
        <v>26</v>
      </c>
      <c r="E1433" s="1956">
        <v>1</v>
      </c>
      <c r="F1433" s="1956">
        <v>8</v>
      </c>
      <c r="G1433" s="1956">
        <v>6</v>
      </c>
      <c r="H1433" s="1956">
        <v>2</v>
      </c>
      <c r="I1433" s="2012">
        <v>1</v>
      </c>
      <c r="J1433" s="2012">
        <v>1</v>
      </c>
      <c r="L1433" s="1996">
        <v>2186.94</v>
      </c>
      <c r="N1433" s="1996">
        <f t="shared" si="320"/>
        <v>1475.02</v>
      </c>
      <c r="O1433" s="1996">
        <v>1144.56</v>
      </c>
      <c r="P1433" s="2076">
        <f t="shared" si="321"/>
        <v>0.77596235983240902</v>
      </c>
      <c r="Q1433" s="1996">
        <v>330.46</v>
      </c>
      <c r="R1433" s="2076">
        <f t="shared" si="322"/>
        <v>0.22403764016759092</v>
      </c>
      <c r="S1433" s="2035">
        <f t="shared" si="323"/>
        <v>13.218399999999999</v>
      </c>
      <c r="U1433" s="1996">
        <f t="shared" si="324"/>
        <v>0</v>
      </c>
      <c r="V1433" s="1996">
        <f t="shared" si="325"/>
        <v>0</v>
      </c>
      <c r="W1433" s="1996">
        <f t="shared" si="326"/>
        <v>2186.94</v>
      </c>
      <c r="X1433" s="2086">
        <v>2186.94</v>
      </c>
      <c r="Y1433" s="2086">
        <v>617282</v>
      </c>
      <c r="Z1433" s="2172">
        <v>42856</v>
      </c>
      <c r="AA1433" s="2086" t="s">
        <v>104</v>
      </c>
      <c r="AB1433" s="2086"/>
      <c r="AC1433" s="1956"/>
      <c r="AE1433" s="1956"/>
      <c r="AF1433" s="1956"/>
      <c r="AG1433" s="1956"/>
      <c r="AH1433" s="1956"/>
      <c r="AI1433" s="1956"/>
      <c r="AJ1433" s="1956"/>
      <c r="AK1433" s="1956"/>
      <c r="AL1433" s="1956"/>
      <c r="AM1433" s="1956"/>
      <c r="AP1433" s="1956"/>
      <c r="AQ1433" s="1956"/>
      <c r="AR1433" s="1956"/>
      <c r="AS1433" s="1956"/>
      <c r="AT1433" s="1956"/>
      <c r="AU1433" s="1956"/>
      <c r="AV1433" s="1956"/>
      <c r="AW1433" s="1956"/>
      <c r="AZ1433" s="1956"/>
      <c r="BA1433" s="1956"/>
    </row>
    <row r="1434" spans="1:53" x14ac:dyDescent="0.2">
      <c r="A1434" s="2089">
        <v>2017282</v>
      </c>
      <c r="C1434" s="1955" t="s">
        <v>2907</v>
      </c>
      <c r="D1434" s="1956" t="s">
        <v>26</v>
      </c>
      <c r="E1434" s="1956">
        <v>1</v>
      </c>
      <c r="F1434" s="1956">
        <v>1</v>
      </c>
      <c r="G1434" s="1956">
        <v>0</v>
      </c>
      <c r="H1434" s="1956">
        <v>2</v>
      </c>
      <c r="I1434" s="2012">
        <v>1</v>
      </c>
      <c r="J1434" s="2012">
        <v>1</v>
      </c>
      <c r="L1434" s="1996">
        <v>1168.92</v>
      </c>
      <c r="N1434" s="1996">
        <f t="shared" si="320"/>
        <v>731.81</v>
      </c>
      <c r="O1434" s="1996">
        <v>504.21</v>
      </c>
      <c r="P1434" s="2076">
        <f t="shared" si="321"/>
        <v>0.68899031169292579</v>
      </c>
      <c r="Q1434" s="1996">
        <v>227.6</v>
      </c>
      <c r="R1434" s="2076">
        <f t="shared" si="322"/>
        <v>0.31100968830707426</v>
      </c>
      <c r="S1434" s="2035">
        <f t="shared" si="323"/>
        <v>9.1039999999999992</v>
      </c>
      <c r="U1434" s="1996">
        <f t="shared" si="324"/>
        <v>0</v>
      </c>
      <c r="V1434" s="1996">
        <f t="shared" si="325"/>
        <v>0</v>
      </c>
      <c r="W1434" s="1996">
        <f t="shared" si="326"/>
        <v>1168.92</v>
      </c>
      <c r="X1434" s="2086">
        <v>1168.92</v>
      </c>
      <c r="Y1434" s="2086">
        <v>617283</v>
      </c>
      <c r="Z1434" s="2172">
        <v>42856</v>
      </c>
      <c r="AA1434" s="2086" t="s">
        <v>104</v>
      </c>
      <c r="AB1434" s="2086"/>
      <c r="AC1434" s="1956"/>
      <c r="AE1434" s="1956"/>
      <c r="AF1434" s="1956"/>
      <c r="AG1434" s="1956"/>
      <c r="AH1434" s="1956"/>
      <c r="AI1434" s="1956"/>
      <c r="AJ1434" s="1956"/>
      <c r="AK1434" s="1956"/>
      <c r="AL1434" s="1956"/>
      <c r="AM1434" s="1956"/>
      <c r="AP1434" s="1956"/>
      <c r="AQ1434" s="1956"/>
      <c r="AR1434" s="1956"/>
      <c r="AS1434" s="1956"/>
      <c r="AT1434" s="1956"/>
      <c r="AU1434" s="1956"/>
      <c r="AV1434" s="1956"/>
      <c r="AW1434" s="1956"/>
      <c r="AZ1434" s="1956"/>
      <c r="BA1434" s="1956"/>
    </row>
    <row r="1435" spans="1:53" x14ac:dyDescent="0.2">
      <c r="A1435" s="2089">
        <v>2017283</v>
      </c>
      <c r="C1435" s="1955">
        <v>646317</v>
      </c>
      <c r="D1435" s="1956" t="s">
        <v>26</v>
      </c>
      <c r="E1435" s="1956">
        <v>1</v>
      </c>
      <c r="F1435" s="1956">
        <v>8</v>
      </c>
      <c r="G1435" s="1956">
        <v>6</v>
      </c>
      <c r="H1435" s="1956">
        <v>2</v>
      </c>
      <c r="I1435" s="2012">
        <v>1</v>
      </c>
      <c r="J1435" s="2012">
        <v>1</v>
      </c>
      <c r="L1435" s="1996">
        <v>2186.94</v>
      </c>
      <c r="N1435" s="1996">
        <f>O1435+Q1435</f>
        <v>1475.02</v>
      </c>
      <c r="O1435" s="1996">
        <v>1144.56</v>
      </c>
      <c r="P1435" s="2076">
        <f>IF(N1435&lt;=0,"",O1435/N1435)</f>
        <v>0.77596235983240902</v>
      </c>
      <c r="Q1435" s="1996">
        <v>330.46</v>
      </c>
      <c r="R1435" s="2076">
        <f>IF(N1435&lt;=0,"",Q1435/N1435)</f>
        <v>0.22403764016759092</v>
      </c>
      <c r="S1435" s="2035">
        <f>Q1435/$S$1</f>
        <v>13.218399999999999</v>
      </c>
      <c r="U1435" s="1996">
        <f>((1-I1435)*O1435)+((1-J1435)*Q1435)</f>
        <v>0</v>
      </c>
      <c r="V1435" s="1996">
        <f>L1435-W1435</f>
        <v>0</v>
      </c>
      <c r="W1435" s="1996">
        <f t="shared" si="326"/>
        <v>2186.94</v>
      </c>
      <c r="X1435" s="2086">
        <v>2186.94</v>
      </c>
      <c r="Y1435" s="2086">
        <v>617284</v>
      </c>
      <c r="Z1435" s="2172">
        <v>42856</v>
      </c>
      <c r="AA1435" s="2086" t="s">
        <v>104</v>
      </c>
      <c r="AB1435" s="2086"/>
      <c r="AC1435" s="1956"/>
      <c r="AE1435" s="1956"/>
      <c r="AF1435" s="1956"/>
      <c r="AG1435" s="1956"/>
      <c r="AH1435" s="1956"/>
      <c r="AI1435" s="1956"/>
      <c r="AJ1435" s="1956"/>
      <c r="AK1435" s="1956"/>
      <c r="AL1435" s="1956"/>
      <c r="AM1435" s="1956"/>
      <c r="AP1435" s="1956"/>
      <c r="AQ1435" s="1956"/>
      <c r="AR1435" s="1956"/>
      <c r="AS1435" s="1956"/>
      <c r="AT1435" s="1956"/>
      <c r="AU1435" s="1956"/>
      <c r="AV1435" s="1956"/>
      <c r="AW1435" s="1956"/>
      <c r="AZ1435" s="1956"/>
      <c r="BA1435" s="1956"/>
    </row>
    <row r="1436" spans="1:53" x14ac:dyDescent="0.2">
      <c r="A1436" s="2089">
        <v>2017284</v>
      </c>
      <c r="C1436" s="1955" t="s">
        <v>2897</v>
      </c>
      <c r="D1436" s="1956" t="s">
        <v>26</v>
      </c>
      <c r="E1436" s="1956">
        <v>0</v>
      </c>
      <c r="F1436" s="1956">
        <v>0</v>
      </c>
      <c r="G1436" s="1956">
        <v>0</v>
      </c>
      <c r="H1436" s="1956">
        <v>0</v>
      </c>
      <c r="I1436" s="2012">
        <v>1</v>
      </c>
      <c r="J1436" s="2012">
        <v>1</v>
      </c>
      <c r="L1436" s="1996">
        <v>110</v>
      </c>
      <c r="N1436" s="1996">
        <f t="shared" si="320"/>
        <v>56</v>
      </c>
      <c r="O1436" s="1996">
        <v>56</v>
      </c>
      <c r="P1436" s="2076">
        <f t="shared" si="321"/>
        <v>1</v>
      </c>
      <c r="Q1436" s="1996">
        <v>0</v>
      </c>
      <c r="R1436" s="2076">
        <f t="shared" si="322"/>
        <v>0</v>
      </c>
      <c r="S1436" s="2035">
        <f t="shared" si="323"/>
        <v>0</v>
      </c>
      <c r="U1436" s="1996">
        <f t="shared" si="324"/>
        <v>0</v>
      </c>
      <c r="V1436" s="1996">
        <f t="shared" si="325"/>
        <v>0</v>
      </c>
      <c r="W1436" s="1996">
        <f t="shared" si="326"/>
        <v>110</v>
      </c>
      <c r="X1436" s="2086">
        <v>110</v>
      </c>
      <c r="Y1436" s="2086">
        <v>617254</v>
      </c>
      <c r="Z1436" s="2172">
        <v>42845</v>
      </c>
      <c r="AA1436" s="2086" t="s">
        <v>104</v>
      </c>
      <c r="AB1436" s="2086"/>
      <c r="AC1436" s="1956"/>
      <c r="AE1436" s="1956"/>
      <c r="AF1436" s="1956"/>
      <c r="AG1436" s="1956"/>
      <c r="AH1436" s="1956"/>
      <c r="AI1436" s="1956"/>
      <c r="AJ1436" s="1956"/>
      <c r="AK1436" s="1956"/>
      <c r="AL1436" s="1956"/>
      <c r="AM1436" s="1956"/>
      <c r="AP1436" s="1956"/>
      <c r="AQ1436" s="1956"/>
      <c r="AR1436" s="1956"/>
      <c r="AS1436" s="1956"/>
      <c r="AT1436" s="1956"/>
      <c r="AU1436" s="1956"/>
      <c r="AV1436" s="1956"/>
      <c r="AW1436" s="1956"/>
      <c r="AZ1436" s="1956"/>
      <c r="BA1436" s="1956"/>
    </row>
    <row r="1437" spans="1:53" x14ac:dyDescent="0.2">
      <c r="A1437" s="2089">
        <v>2017285</v>
      </c>
      <c r="C1437" s="1955">
        <v>646017</v>
      </c>
      <c r="D1437" s="1956" t="s">
        <v>26</v>
      </c>
      <c r="E1437" s="1956">
        <v>1</v>
      </c>
      <c r="F1437" s="1956">
        <v>6</v>
      </c>
      <c r="G1437" s="1956">
        <v>5</v>
      </c>
      <c r="H1437" s="1956">
        <v>2</v>
      </c>
      <c r="I1437" s="2012">
        <v>1</v>
      </c>
      <c r="J1437" s="2012">
        <v>1</v>
      </c>
      <c r="L1437" s="1996">
        <v>1777.3</v>
      </c>
      <c r="N1437" s="1996">
        <f t="shared" si="320"/>
        <v>1195.58</v>
      </c>
      <c r="O1437" s="1996">
        <v>891.77</v>
      </c>
      <c r="P1437" s="2076">
        <f t="shared" si="321"/>
        <v>0.74588902457384698</v>
      </c>
      <c r="Q1437" s="1996">
        <v>303.81</v>
      </c>
      <c r="R1437" s="2076">
        <f t="shared" si="322"/>
        <v>0.25411097542615302</v>
      </c>
      <c r="S1437" s="2035">
        <f t="shared" si="323"/>
        <v>12.1524</v>
      </c>
      <c r="U1437" s="1996">
        <f t="shared" si="324"/>
        <v>0</v>
      </c>
      <c r="V1437" s="1996">
        <f t="shared" si="325"/>
        <v>0</v>
      </c>
      <c r="W1437" s="1996">
        <f t="shared" si="326"/>
        <v>1777.3</v>
      </c>
      <c r="X1437" s="2086">
        <v>1777.3</v>
      </c>
      <c r="Y1437" s="2086">
        <v>617285</v>
      </c>
      <c r="Z1437" s="2172">
        <v>42856</v>
      </c>
      <c r="AA1437" s="2086" t="s">
        <v>104</v>
      </c>
      <c r="AB1437" s="2086"/>
      <c r="AC1437" s="1956"/>
      <c r="AE1437" s="1956"/>
      <c r="AF1437" s="1956"/>
      <c r="AG1437" s="1956"/>
      <c r="AH1437" s="1956"/>
      <c r="AI1437" s="1956"/>
      <c r="AJ1437" s="1956"/>
      <c r="AK1437" s="1956"/>
      <c r="AL1437" s="1956"/>
      <c r="AM1437" s="1956"/>
      <c r="AP1437" s="1956"/>
      <c r="AQ1437" s="1956"/>
      <c r="AR1437" s="1956"/>
      <c r="AS1437" s="1956"/>
      <c r="AT1437" s="1956"/>
      <c r="AU1437" s="1956"/>
      <c r="AV1437" s="1956"/>
      <c r="AW1437" s="1956"/>
      <c r="AZ1437" s="1956"/>
      <c r="BA1437" s="1956"/>
    </row>
    <row r="1438" spans="1:53" x14ac:dyDescent="0.2">
      <c r="A1438" s="2089">
        <v>2017286</v>
      </c>
      <c r="C1438" s="1955" t="s">
        <v>2908</v>
      </c>
      <c r="D1438" s="1956" t="s">
        <v>26</v>
      </c>
      <c r="E1438" s="1956">
        <v>0</v>
      </c>
      <c r="F1438" s="1956">
        <v>0</v>
      </c>
      <c r="G1438" s="1956">
        <v>0</v>
      </c>
      <c r="H1438" s="1956">
        <v>0</v>
      </c>
      <c r="I1438" s="2012">
        <v>1</v>
      </c>
      <c r="J1438" s="2012">
        <v>1</v>
      </c>
      <c r="L1438" s="1996">
        <v>660</v>
      </c>
      <c r="N1438" s="1996">
        <f t="shared" si="320"/>
        <v>332</v>
      </c>
      <c r="O1438" s="1996">
        <v>332</v>
      </c>
      <c r="P1438" s="2076">
        <f t="shared" si="321"/>
        <v>1</v>
      </c>
      <c r="Q1438" s="1996">
        <v>0</v>
      </c>
      <c r="R1438" s="2076">
        <f t="shared" si="322"/>
        <v>0</v>
      </c>
      <c r="S1438" s="2035">
        <f t="shared" si="323"/>
        <v>0</v>
      </c>
      <c r="U1438" s="1996">
        <f t="shared" si="324"/>
        <v>0</v>
      </c>
      <c r="V1438" s="1996">
        <f t="shared" si="325"/>
        <v>0</v>
      </c>
      <c r="W1438" s="1996">
        <f t="shared" si="326"/>
        <v>660</v>
      </c>
      <c r="X1438" s="2086">
        <v>660</v>
      </c>
      <c r="Y1438" s="2086">
        <v>617250</v>
      </c>
      <c r="Z1438" s="2172">
        <v>42838</v>
      </c>
      <c r="AA1438" s="2086" t="s">
        <v>104</v>
      </c>
      <c r="AB1438" s="2086"/>
      <c r="AC1438" s="1956"/>
      <c r="AE1438" s="1956"/>
      <c r="AF1438" s="1956"/>
      <c r="AG1438" s="1956"/>
      <c r="AH1438" s="1956"/>
      <c r="AI1438" s="1956"/>
      <c r="AJ1438" s="1956"/>
      <c r="AK1438" s="1956"/>
      <c r="AL1438" s="1956"/>
      <c r="AM1438" s="1956"/>
      <c r="AP1438" s="1956"/>
      <c r="AQ1438" s="1956"/>
      <c r="AR1438" s="1956"/>
      <c r="AS1438" s="1956"/>
      <c r="AT1438" s="1956"/>
      <c r="AU1438" s="1956"/>
      <c r="AV1438" s="1956"/>
      <c r="AW1438" s="1956"/>
      <c r="AZ1438" s="1956"/>
      <c r="BA1438" s="1956"/>
    </row>
    <row r="1439" spans="1:53" x14ac:dyDescent="0.2">
      <c r="A1439" s="2089">
        <v>2017287</v>
      </c>
      <c r="C1439" s="1955">
        <v>646117</v>
      </c>
      <c r="D1439" s="1956" t="s">
        <v>26</v>
      </c>
      <c r="E1439" s="1956">
        <v>1</v>
      </c>
      <c r="F1439" s="1956">
        <v>7</v>
      </c>
      <c r="G1439" s="1956">
        <v>6</v>
      </c>
      <c r="H1439" s="1956">
        <v>2</v>
      </c>
      <c r="I1439" s="2012">
        <v>1</v>
      </c>
      <c r="J1439" s="2012">
        <v>1</v>
      </c>
      <c r="L1439" s="1996">
        <v>1952.64</v>
      </c>
      <c r="N1439" s="1996">
        <f>O1439+Q1439</f>
        <v>1311.67</v>
      </c>
      <c r="O1439" s="1996">
        <v>971.67</v>
      </c>
      <c r="P1439" s="2076">
        <f>IF(N1439&lt;=0,"",O1439/N1439)</f>
        <v>0.7407884605121714</v>
      </c>
      <c r="Q1439" s="1996">
        <v>340</v>
      </c>
      <c r="R1439" s="2076">
        <f>IF(N1439&lt;=0,"",Q1439/N1439)</f>
        <v>0.25921153948782849</v>
      </c>
      <c r="S1439" s="2035">
        <f>Q1439/$S$1</f>
        <v>13.6</v>
      </c>
      <c r="U1439" s="1996">
        <f>((1-I1439)*O1439)+((1-J1439)*Q1439)</f>
        <v>0</v>
      </c>
      <c r="V1439" s="1996">
        <f>L1439-W1439</f>
        <v>0</v>
      </c>
      <c r="W1439" s="1996">
        <f t="shared" si="326"/>
        <v>1952.64</v>
      </c>
      <c r="X1439" s="2086">
        <v>1952.64</v>
      </c>
      <c r="Y1439" s="2086">
        <v>617286</v>
      </c>
      <c r="Z1439" s="2172">
        <v>42856</v>
      </c>
      <c r="AA1439" s="2086" t="s">
        <v>104</v>
      </c>
      <c r="AB1439" s="2086"/>
      <c r="AC1439" s="1956"/>
      <c r="AE1439" s="1956"/>
      <c r="AF1439" s="1956"/>
      <c r="AG1439" s="1956"/>
      <c r="AH1439" s="1956"/>
      <c r="AI1439" s="1956"/>
      <c r="AJ1439" s="1956"/>
      <c r="AK1439" s="1956"/>
      <c r="AL1439" s="1956"/>
      <c r="AM1439" s="1956"/>
      <c r="AP1439" s="1956"/>
      <c r="AQ1439" s="1956"/>
      <c r="AR1439" s="1956"/>
      <c r="AS1439" s="1956"/>
      <c r="AT1439" s="1956"/>
      <c r="AU1439" s="1956"/>
      <c r="AV1439" s="1956"/>
      <c r="AW1439" s="1956"/>
      <c r="AZ1439" s="1956"/>
      <c r="BA1439" s="1956"/>
    </row>
    <row r="1440" spans="1:53" x14ac:dyDescent="0.2">
      <c r="A1440" s="2089">
        <v>2017288</v>
      </c>
      <c r="C1440" s="1955">
        <v>635117</v>
      </c>
      <c r="D1440" s="1956" t="s">
        <v>26</v>
      </c>
      <c r="E1440" s="1956">
        <v>1</v>
      </c>
      <c r="F1440" s="1956">
        <v>8</v>
      </c>
      <c r="G1440" s="1956">
        <v>5</v>
      </c>
      <c r="H1440" s="1956">
        <v>3</v>
      </c>
      <c r="I1440" s="2012">
        <v>1</v>
      </c>
      <c r="J1440" s="2012">
        <v>1</v>
      </c>
      <c r="L1440" s="1996">
        <v>2602.23</v>
      </c>
      <c r="N1440" s="1996">
        <f t="shared" si="320"/>
        <v>1755.25</v>
      </c>
      <c r="O1440" s="1996">
        <v>1328.1</v>
      </c>
      <c r="P1440" s="2076">
        <f t="shared" si="321"/>
        <v>0.75664435265631669</v>
      </c>
      <c r="Q1440" s="1996">
        <v>427.15</v>
      </c>
      <c r="R1440" s="2076">
        <f t="shared" si="322"/>
        <v>0.24335564734368323</v>
      </c>
      <c r="S1440" s="2035">
        <f t="shared" si="323"/>
        <v>17.085999999999999</v>
      </c>
      <c r="U1440" s="1996">
        <f t="shared" si="324"/>
        <v>0</v>
      </c>
      <c r="V1440" s="1996">
        <f t="shared" si="325"/>
        <v>0</v>
      </c>
      <c r="W1440" s="1996">
        <f t="shared" si="326"/>
        <v>2602.23</v>
      </c>
      <c r="X1440" s="2086">
        <v>2602.23</v>
      </c>
      <c r="Y1440" s="2086">
        <v>617287</v>
      </c>
      <c r="Z1440" s="2172">
        <v>42856</v>
      </c>
      <c r="AA1440" s="2086" t="s">
        <v>104</v>
      </c>
      <c r="AB1440" s="2086"/>
      <c r="AC1440" s="1956"/>
      <c r="AE1440" s="1956"/>
      <c r="AF1440" s="1956"/>
      <c r="AG1440" s="1956"/>
      <c r="AH1440" s="1956"/>
      <c r="AI1440" s="1956"/>
      <c r="AJ1440" s="1956"/>
      <c r="AK1440" s="1956"/>
      <c r="AL1440" s="1956"/>
      <c r="AM1440" s="1956"/>
      <c r="AP1440" s="1956"/>
      <c r="AQ1440" s="1956"/>
      <c r="AR1440" s="1956"/>
      <c r="AS1440" s="1956"/>
      <c r="AT1440" s="1956"/>
      <c r="AU1440" s="1956"/>
      <c r="AV1440" s="1956"/>
      <c r="AW1440" s="1956"/>
      <c r="AZ1440" s="1956"/>
      <c r="BA1440" s="1956"/>
    </row>
    <row r="1441" spans="1:53" x14ac:dyDescent="0.2">
      <c r="A1441" s="2089">
        <v>2017289</v>
      </c>
      <c r="C1441" s="1955">
        <v>649417</v>
      </c>
      <c r="D1441" s="1956" t="s">
        <v>26</v>
      </c>
      <c r="E1441" s="1956">
        <v>1</v>
      </c>
      <c r="F1441" s="1956">
        <v>10</v>
      </c>
      <c r="G1441" s="1956">
        <v>7</v>
      </c>
      <c r="H1441" s="1956">
        <v>3</v>
      </c>
      <c r="I1441" s="2012">
        <v>1</v>
      </c>
      <c r="J1441" s="2012">
        <v>1</v>
      </c>
      <c r="L1441" s="1996">
        <v>3063.21</v>
      </c>
      <c r="N1441" s="1996">
        <f t="shared" si="320"/>
        <v>1999.1999999999998</v>
      </c>
      <c r="O1441" s="1996">
        <v>1510.6</v>
      </c>
      <c r="P1441" s="2076">
        <f t="shared" si="321"/>
        <v>0.75560224089635852</v>
      </c>
      <c r="Q1441" s="1996">
        <v>488.6</v>
      </c>
      <c r="R1441" s="2076">
        <f t="shared" si="322"/>
        <v>0.24439775910364148</v>
      </c>
      <c r="S1441" s="2035">
        <f t="shared" si="323"/>
        <v>19.544</v>
      </c>
      <c r="U1441" s="1996">
        <f t="shared" si="324"/>
        <v>0</v>
      </c>
      <c r="V1441" s="1996">
        <f t="shared" si="325"/>
        <v>0</v>
      </c>
      <c r="W1441" s="1996">
        <f t="shared" si="326"/>
        <v>3063.21</v>
      </c>
      <c r="X1441" s="2086">
        <v>91.68</v>
      </c>
      <c r="Y1441" s="2086">
        <v>617252</v>
      </c>
      <c r="Z1441" s="2172">
        <v>42838</v>
      </c>
      <c r="AA1441" s="2086" t="s">
        <v>104</v>
      </c>
      <c r="AB1441" s="2086"/>
      <c r="AC1441" s="1956">
        <v>2971.53</v>
      </c>
      <c r="AD1441" s="1956">
        <v>617288</v>
      </c>
      <c r="AE1441" s="2191">
        <v>42856</v>
      </c>
      <c r="AF1441" s="1956" t="s">
        <v>104</v>
      </c>
      <c r="AG1441" s="1956"/>
      <c r="AH1441" s="1956"/>
      <c r="AI1441" s="1956"/>
      <c r="AJ1441" s="1956"/>
      <c r="AK1441" s="1956"/>
      <c r="AL1441" s="1956"/>
      <c r="AM1441" s="1956"/>
      <c r="AP1441" s="1956"/>
      <c r="AQ1441" s="1956"/>
      <c r="AR1441" s="1956"/>
      <c r="AS1441" s="1956"/>
      <c r="AT1441" s="1956"/>
      <c r="AU1441" s="1956"/>
      <c r="AV1441" s="1956"/>
      <c r="AW1441" s="1956"/>
      <c r="AZ1441" s="1956"/>
      <c r="BA1441" s="1956"/>
    </row>
    <row r="1442" spans="1:53" x14ac:dyDescent="0.2">
      <c r="A1442" s="2089">
        <v>2017290</v>
      </c>
      <c r="C1442" s="1955">
        <v>645617</v>
      </c>
      <c r="D1442" s="1956" t="s">
        <v>26</v>
      </c>
      <c r="E1442" s="1956">
        <v>1</v>
      </c>
      <c r="F1442" s="1956">
        <v>8</v>
      </c>
      <c r="G1442" s="1956">
        <v>5</v>
      </c>
      <c r="H1442" s="1956">
        <v>3</v>
      </c>
      <c r="I1442" s="2012">
        <v>1</v>
      </c>
      <c r="J1442" s="2012">
        <v>1</v>
      </c>
      <c r="L1442" s="1996">
        <v>2362.7199999999998</v>
      </c>
      <c r="N1442" s="1996">
        <f t="shared" ref="N1442:N1447" si="331">O1442+Q1442</f>
        <v>1595.5500000000002</v>
      </c>
      <c r="O1442" s="1996">
        <v>1168.4000000000001</v>
      </c>
      <c r="P1442" s="2076">
        <f t="shared" ref="P1442:P1447" si="332">IF(N1442&lt;=0,"",O1442/N1442)</f>
        <v>0.73228667230735478</v>
      </c>
      <c r="Q1442" s="1996">
        <v>427.15</v>
      </c>
      <c r="R1442" s="2076">
        <f t="shared" ref="R1442:R1447" si="333">IF(N1442&lt;=0,"",Q1442/N1442)</f>
        <v>0.26771332769264511</v>
      </c>
      <c r="S1442" s="2035">
        <f t="shared" ref="S1442:S1447" si="334">Q1442/$S$1</f>
        <v>17.085999999999999</v>
      </c>
      <c r="U1442" s="1996">
        <f t="shared" ref="U1442:U1447" si="335">((1-I1442)*O1442)+((1-J1442)*Q1442)</f>
        <v>0</v>
      </c>
      <c r="V1442" s="1996">
        <f t="shared" ref="V1442:V1447" si="336">L1442-W1442</f>
        <v>0</v>
      </c>
      <c r="W1442" s="1996">
        <f t="shared" ref="W1442:W1447" si="337">X1442+AC1442+AH1442+AM1442+AO1442+AR1442</f>
        <v>2362.7199999999998</v>
      </c>
      <c r="X1442" s="2086">
        <v>2362.7199999999998</v>
      </c>
      <c r="Y1442" s="2086">
        <v>617289</v>
      </c>
      <c r="Z1442" s="2172">
        <v>42856</v>
      </c>
      <c r="AA1442" s="2086" t="s">
        <v>104</v>
      </c>
      <c r="AB1442" s="2086"/>
      <c r="AC1442" s="1956"/>
      <c r="AE1442" s="1956"/>
      <c r="AF1442" s="1956"/>
      <c r="AG1442" s="1956"/>
      <c r="AH1442" s="1956"/>
      <c r="AI1442" s="1956"/>
      <c r="AJ1442" s="1956"/>
      <c r="AK1442" s="1956"/>
      <c r="AL1442" s="1956"/>
      <c r="AM1442" s="1956"/>
      <c r="AP1442" s="1956"/>
      <c r="AQ1442" s="1956"/>
      <c r="AR1442" s="1956"/>
      <c r="AS1442" s="1956"/>
      <c r="AT1442" s="1956"/>
      <c r="AU1442" s="1956"/>
      <c r="AV1442" s="1956"/>
      <c r="AW1442" s="1956"/>
      <c r="AZ1442" s="1956"/>
      <c r="BA1442" s="1956"/>
    </row>
    <row r="1443" spans="1:53" x14ac:dyDescent="0.2">
      <c r="A1443" s="2089">
        <v>2017291</v>
      </c>
      <c r="C1443" s="1955" t="s">
        <v>2910</v>
      </c>
      <c r="D1443" s="1956" t="s">
        <v>26</v>
      </c>
      <c r="E1443" s="1956">
        <v>5</v>
      </c>
      <c r="F1443" s="1956">
        <v>40</v>
      </c>
      <c r="G1443" s="1956">
        <v>25</v>
      </c>
      <c r="H1443" s="1956">
        <v>15</v>
      </c>
      <c r="I1443" s="2012">
        <v>1</v>
      </c>
      <c r="J1443" s="2012">
        <v>1</v>
      </c>
      <c r="L1443" s="1996">
        <v>11735.5</v>
      </c>
      <c r="N1443" s="1996">
        <f t="shared" si="331"/>
        <v>7919.9</v>
      </c>
      <c r="O1443" s="1996">
        <v>5795.15</v>
      </c>
      <c r="P1443" s="2076">
        <f t="shared" si="332"/>
        <v>0.73172009747597822</v>
      </c>
      <c r="Q1443" s="1996">
        <v>2124.75</v>
      </c>
      <c r="R1443" s="2076">
        <f t="shared" si="333"/>
        <v>0.26827990252402178</v>
      </c>
      <c r="S1443" s="2035">
        <f t="shared" si="334"/>
        <v>84.99</v>
      </c>
      <c r="U1443" s="1996">
        <f t="shared" si="335"/>
        <v>0</v>
      </c>
      <c r="V1443" s="1996">
        <f t="shared" si="336"/>
        <v>0</v>
      </c>
      <c r="W1443" s="1996">
        <f t="shared" si="337"/>
        <v>11735.5</v>
      </c>
      <c r="X1443" s="2086">
        <v>11735.5</v>
      </c>
      <c r="Y1443" s="2086">
        <v>617298</v>
      </c>
      <c r="Z1443" s="2172">
        <v>42867</v>
      </c>
      <c r="AA1443" s="2086" t="s">
        <v>104</v>
      </c>
      <c r="AB1443" s="2086"/>
      <c r="AC1443" s="1956"/>
      <c r="AE1443" s="1956"/>
      <c r="AF1443" s="1956"/>
      <c r="AG1443" s="1956"/>
      <c r="AH1443" s="1956"/>
      <c r="AI1443" s="1956"/>
      <c r="AJ1443" s="1956"/>
      <c r="AK1443" s="1956"/>
      <c r="AL1443" s="1956"/>
      <c r="AM1443" s="1956"/>
      <c r="AP1443" s="1956"/>
      <c r="AQ1443" s="1956"/>
      <c r="AR1443" s="1956"/>
      <c r="AS1443" s="1956"/>
      <c r="AT1443" s="1956"/>
      <c r="AU1443" s="1956"/>
      <c r="AV1443" s="1956"/>
      <c r="AW1443" s="1956"/>
      <c r="AZ1443" s="1956"/>
      <c r="BA1443" s="1956"/>
    </row>
    <row r="1444" spans="1:53" x14ac:dyDescent="0.2">
      <c r="A1444" s="2119">
        <v>2017292</v>
      </c>
      <c r="C1444" s="1955" t="s">
        <v>2920</v>
      </c>
      <c r="D1444" s="1956" t="s">
        <v>2376</v>
      </c>
      <c r="E1444" s="1956">
        <v>1</v>
      </c>
      <c r="F1444" s="1956">
        <v>8</v>
      </c>
      <c r="G1444" s="1956">
        <v>5</v>
      </c>
      <c r="H1444" s="1956">
        <v>3</v>
      </c>
      <c r="I1444" s="2012">
        <v>1</v>
      </c>
      <c r="J1444" s="2012">
        <v>1</v>
      </c>
      <c r="L1444" s="1996">
        <v>2186.11</v>
      </c>
      <c r="N1444" s="1996">
        <f t="shared" si="331"/>
        <v>2186.1099999999997</v>
      </c>
      <c r="O1444" s="1996">
        <v>1595.55</v>
      </c>
      <c r="P1444" s="2076">
        <f t="shared" si="332"/>
        <v>0.72985805837766637</v>
      </c>
      <c r="Q1444" s="1996">
        <v>590.55999999999995</v>
      </c>
      <c r="R1444" s="2076">
        <f t="shared" si="333"/>
        <v>0.27014194162233374</v>
      </c>
      <c r="S1444" s="2035">
        <f t="shared" si="334"/>
        <v>23.622399999999999</v>
      </c>
      <c r="U1444" s="1996">
        <f t="shared" si="335"/>
        <v>0</v>
      </c>
      <c r="V1444" s="1996">
        <f t="shared" si="336"/>
        <v>0</v>
      </c>
      <c r="W1444" s="1996">
        <f t="shared" si="337"/>
        <v>2186.11</v>
      </c>
      <c r="X1444" s="2086">
        <v>2186.11</v>
      </c>
      <c r="Y1444" s="2086">
        <v>617294</v>
      </c>
      <c r="Z1444" s="2172">
        <v>42856</v>
      </c>
      <c r="AA1444" s="2086" t="s">
        <v>104</v>
      </c>
      <c r="AB1444" s="2086"/>
      <c r="AC1444" s="1956"/>
      <c r="AE1444" s="1956"/>
      <c r="AF1444" s="1956"/>
      <c r="AG1444" s="1956"/>
      <c r="AH1444" s="1956"/>
      <c r="AI1444" s="1956"/>
      <c r="AJ1444" s="1956"/>
      <c r="AK1444" s="1956"/>
      <c r="AL1444" s="1956"/>
      <c r="AM1444" s="1956"/>
      <c r="AP1444" s="1956"/>
      <c r="AQ1444" s="1956"/>
      <c r="AR1444" s="1956"/>
      <c r="AS1444" s="1956"/>
      <c r="AT1444" s="1956"/>
      <c r="AU1444" s="1956"/>
      <c r="AV1444" s="1956"/>
      <c r="AW1444" s="1956"/>
      <c r="AZ1444" s="1956"/>
      <c r="BA1444" s="1956"/>
    </row>
    <row r="1445" spans="1:53" x14ac:dyDescent="0.2">
      <c r="A1445" s="2119">
        <v>2017293</v>
      </c>
      <c r="C1445" s="1955" t="s">
        <v>2917</v>
      </c>
      <c r="D1445" s="1956" t="s">
        <v>2376</v>
      </c>
      <c r="E1445" s="1956">
        <v>1</v>
      </c>
      <c r="F1445" s="1956">
        <v>9</v>
      </c>
      <c r="G1445" s="1956">
        <v>7</v>
      </c>
      <c r="H1445" s="1956">
        <v>1</v>
      </c>
      <c r="I1445" s="2012">
        <v>1</v>
      </c>
      <c r="J1445" s="2012">
        <v>1</v>
      </c>
      <c r="L1445" s="1996">
        <v>2852.99</v>
      </c>
      <c r="N1445" s="1996">
        <f t="shared" si="331"/>
        <v>1786.75</v>
      </c>
      <c r="O1445" s="1996">
        <v>1295.93</v>
      </c>
      <c r="P1445" s="2076">
        <f t="shared" si="332"/>
        <v>0.72530012592696236</v>
      </c>
      <c r="Q1445" s="1996">
        <v>490.82</v>
      </c>
      <c r="R1445" s="2076">
        <f t="shared" si="333"/>
        <v>0.27469987407303764</v>
      </c>
      <c r="S1445" s="2035">
        <f t="shared" si="334"/>
        <v>19.6328</v>
      </c>
      <c r="U1445" s="1996">
        <f t="shared" si="335"/>
        <v>0</v>
      </c>
      <c r="V1445" s="1996">
        <f t="shared" si="336"/>
        <v>0</v>
      </c>
      <c r="W1445" s="1996">
        <f t="shared" si="337"/>
        <v>2852.99</v>
      </c>
      <c r="X1445" s="2086">
        <v>2852.99</v>
      </c>
      <c r="Y1445" s="2086">
        <v>617295</v>
      </c>
      <c r="Z1445" s="2172">
        <v>42856</v>
      </c>
      <c r="AA1445" s="2086" t="s">
        <v>104</v>
      </c>
      <c r="AB1445" s="2086"/>
      <c r="AC1445" s="1956"/>
      <c r="AE1445" s="1956"/>
      <c r="AF1445" s="1956"/>
      <c r="AG1445" s="1956"/>
      <c r="AH1445" s="1956"/>
      <c r="AI1445" s="1956"/>
      <c r="AJ1445" s="1956"/>
      <c r="AK1445" s="1956"/>
      <c r="AL1445" s="1956"/>
      <c r="AM1445" s="1956"/>
      <c r="AP1445" s="1956"/>
      <c r="AQ1445" s="1956"/>
      <c r="AR1445" s="1956"/>
      <c r="AS1445" s="1956"/>
      <c r="AT1445" s="1956"/>
      <c r="AU1445" s="1956"/>
      <c r="AV1445" s="1956"/>
      <c r="AW1445" s="1956"/>
      <c r="AZ1445" s="1956"/>
      <c r="BA1445" s="1956"/>
    </row>
    <row r="1446" spans="1:53" x14ac:dyDescent="0.2">
      <c r="A1446" s="2119">
        <v>2017294</v>
      </c>
      <c r="C1446" s="1955" t="s">
        <v>2918</v>
      </c>
      <c r="D1446" s="1956" t="s">
        <v>2376</v>
      </c>
      <c r="E1446" s="1956">
        <v>1</v>
      </c>
      <c r="F1446" s="1956">
        <v>8</v>
      </c>
      <c r="G1446" s="1956">
        <v>6</v>
      </c>
      <c r="H1446" s="1956">
        <v>1</v>
      </c>
      <c r="I1446" s="2012">
        <v>1</v>
      </c>
      <c r="J1446" s="2012">
        <v>1</v>
      </c>
      <c r="L1446" s="1996">
        <v>2657.59</v>
      </c>
      <c r="N1446" s="1996">
        <f t="shared" si="331"/>
        <v>1661.5</v>
      </c>
      <c r="O1446" s="1996">
        <v>1215.32</v>
      </c>
      <c r="P1446" s="2076">
        <f t="shared" si="332"/>
        <v>0.73145952452603069</v>
      </c>
      <c r="Q1446" s="1996">
        <v>446.18</v>
      </c>
      <c r="R1446" s="2076">
        <f t="shared" si="333"/>
        <v>0.26854047547396931</v>
      </c>
      <c r="S1446" s="2035">
        <f t="shared" si="334"/>
        <v>17.847200000000001</v>
      </c>
      <c r="U1446" s="1996">
        <f t="shared" si="335"/>
        <v>0</v>
      </c>
      <c r="V1446" s="1996">
        <f t="shared" si="336"/>
        <v>0</v>
      </c>
      <c r="W1446" s="1996">
        <f t="shared" si="337"/>
        <v>2657.59</v>
      </c>
      <c r="X1446" s="2086">
        <v>2657.59</v>
      </c>
      <c r="Y1446" s="2086">
        <v>617295</v>
      </c>
      <c r="Z1446" s="2172">
        <v>42856</v>
      </c>
      <c r="AA1446" s="2086" t="s">
        <v>104</v>
      </c>
      <c r="AB1446" s="2086"/>
      <c r="AC1446" s="1956"/>
      <c r="AE1446" s="1956"/>
      <c r="AF1446" s="1956"/>
      <c r="AG1446" s="1956"/>
      <c r="AH1446" s="1956"/>
      <c r="AI1446" s="1956"/>
      <c r="AJ1446" s="1956"/>
      <c r="AK1446" s="1956"/>
      <c r="AL1446" s="1956"/>
      <c r="AM1446" s="1956"/>
      <c r="AP1446" s="1956"/>
      <c r="AQ1446" s="1956"/>
      <c r="AR1446" s="1956"/>
      <c r="AS1446" s="1956"/>
      <c r="AT1446" s="1956"/>
      <c r="AU1446" s="1956"/>
      <c r="AV1446" s="1956"/>
      <c r="AW1446" s="1956"/>
      <c r="AZ1446" s="1956"/>
      <c r="BA1446" s="1956"/>
    </row>
    <row r="1447" spans="1:53" x14ac:dyDescent="0.2">
      <c r="A1447" s="2089">
        <v>2017296</v>
      </c>
      <c r="C1447" s="1955" t="s">
        <v>2886</v>
      </c>
      <c r="D1447" s="1956" t="s">
        <v>26</v>
      </c>
      <c r="E1447" s="1956">
        <v>0</v>
      </c>
      <c r="F1447" s="1956">
        <v>0</v>
      </c>
      <c r="G1447" s="1956">
        <v>0</v>
      </c>
      <c r="H1447" s="1956">
        <v>0</v>
      </c>
      <c r="I1447" s="2012">
        <v>1</v>
      </c>
      <c r="J1447" s="2012">
        <v>1</v>
      </c>
      <c r="L1447" s="1996">
        <v>119.4</v>
      </c>
      <c r="N1447" s="1996">
        <f t="shared" si="331"/>
        <v>67.2</v>
      </c>
      <c r="O1447" s="1996">
        <v>52.2</v>
      </c>
      <c r="P1447" s="2076">
        <f t="shared" si="332"/>
        <v>0.7767857142857143</v>
      </c>
      <c r="Q1447" s="1996">
        <v>15</v>
      </c>
      <c r="R1447" s="2076">
        <f t="shared" si="333"/>
        <v>0.2232142857142857</v>
      </c>
      <c r="S1447" s="2035">
        <f t="shared" si="334"/>
        <v>0.6</v>
      </c>
      <c r="U1447" s="1996">
        <f t="shared" si="335"/>
        <v>0</v>
      </c>
      <c r="V1447" s="1996">
        <f t="shared" si="336"/>
        <v>0</v>
      </c>
      <c r="W1447" s="1996">
        <f t="shared" si="337"/>
        <v>119.4</v>
      </c>
      <c r="X1447" s="2086">
        <v>119.4</v>
      </c>
      <c r="Y1447" s="2086">
        <v>617251</v>
      </c>
      <c r="Z1447" s="2172">
        <v>42838</v>
      </c>
      <c r="AA1447" s="2086" t="s">
        <v>104</v>
      </c>
      <c r="AB1447" s="2086"/>
      <c r="AC1447" s="1956"/>
      <c r="AE1447" s="1956"/>
      <c r="AF1447" s="1956"/>
      <c r="AG1447" s="1956"/>
      <c r="AH1447" s="1956"/>
      <c r="AI1447" s="1956"/>
      <c r="AJ1447" s="1956"/>
      <c r="AK1447" s="1956"/>
      <c r="AL1447" s="1956"/>
      <c r="AM1447" s="1956"/>
      <c r="AP1447" s="1956"/>
      <c r="AQ1447" s="1956"/>
      <c r="AR1447" s="1956"/>
      <c r="AS1447" s="1956"/>
      <c r="AT1447" s="1956"/>
      <c r="AU1447" s="1956"/>
      <c r="AV1447" s="1956"/>
      <c r="AW1447" s="1956"/>
      <c r="AZ1447" s="1956"/>
      <c r="BA1447" s="1956"/>
    </row>
    <row r="1448" spans="1:53" x14ac:dyDescent="0.2">
      <c r="A1448" s="2089">
        <v>2017297</v>
      </c>
      <c r="C1448" s="1955" t="s">
        <v>2891</v>
      </c>
      <c r="D1448" s="1956" t="s">
        <v>26</v>
      </c>
      <c r="E1448" s="1956">
        <v>0</v>
      </c>
      <c r="F1448" s="1956">
        <v>0</v>
      </c>
      <c r="G1448" s="1956">
        <v>0</v>
      </c>
      <c r="H1448" s="1956">
        <v>0</v>
      </c>
      <c r="I1448" s="2012">
        <v>1</v>
      </c>
      <c r="J1448" s="2012">
        <v>1</v>
      </c>
      <c r="L1448" s="1996">
        <v>39.44</v>
      </c>
      <c r="N1448" s="1996">
        <f t="shared" ref="N1448:N1477" si="338">O1448+Q1448</f>
        <v>27.22</v>
      </c>
      <c r="O1448" s="1996">
        <v>12.22</v>
      </c>
      <c r="P1448" s="2034">
        <f t="shared" ref="P1448:P1475" si="339">IF(N1448&lt;=0,"",O1448/N1448)</f>
        <v>0.4489346069066863</v>
      </c>
      <c r="Q1448" s="1996">
        <v>15</v>
      </c>
      <c r="R1448" s="2034">
        <f t="shared" ref="R1448:R1475" si="340">IF(N1448&lt;=0,"",Q1448/N1448)</f>
        <v>0.55106539309331382</v>
      </c>
      <c r="S1448" s="2035">
        <f t="shared" ref="S1448:S1475" si="341">Q1448/$S$1</f>
        <v>0.6</v>
      </c>
      <c r="U1448" s="1996">
        <f t="shared" ref="U1448:U1500" si="342">((1-I1448)*O1448)+((1-J1448)*Q1448)</f>
        <v>0</v>
      </c>
      <c r="V1448" s="1996">
        <f t="shared" ref="V1448:V1500" si="343">L1448-W1448</f>
        <v>0</v>
      </c>
      <c r="W1448" s="1996">
        <f t="shared" ref="W1448:W1500" si="344">X1448+AC1448+AH1448+AM1448+AO1448+AR1448</f>
        <v>39.44</v>
      </c>
      <c r="X1448" s="2000">
        <v>39.44</v>
      </c>
      <c r="Y1448" s="2013">
        <v>617251</v>
      </c>
      <c r="Z1448" s="2002">
        <v>42838</v>
      </c>
      <c r="AA1448" s="2195" t="s">
        <v>104</v>
      </c>
      <c r="AB1448" s="2069"/>
      <c r="AH1448" s="2090"/>
      <c r="AK1448" s="2092"/>
      <c r="AL1448" s="2092"/>
    </row>
    <row r="1449" spans="1:53" x14ac:dyDescent="0.2">
      <c r="A1449" s="2089">
        <v>2017298</v>
      </c>
      <c r="C1449" s="1955" t="s">
        <v>2892</v>
      </c>
      <c r="D1449" s="1956" t="s">
        <v>26</v>
      </c>
      <c r="E1449" s="1956">
        <v>0</v>
      </c>
      <c r="F1449" s="1956">
        <v>0</v>
      </c>
      <c r="G1449" s="1956">
        <v>0</v>
      </c>
      <c r="H1449" s="1956">
        <v>0</v>
      </c>
      <c r="I1449" s="2012">
        <v>1</v>
      </c>
      <c r="J1449" s="2012">
        <v>1</v>
      </c>
      <c r="L1449" s="1996">
        <v>67.260000000000005</v>
      </c>
      <c r="N1449" s="1996">
        <f t="shared" si="338"/>
        <v>41.129999999999995</v>
      </c>
      <c r="O1449" s="1996">
        <v>26.13</v>
      </c>
      <c r="P1449" s="2034">
        <f t="shared" si="339"/>
        <v>0.63530269876002921</v>
      </c>
      <c r="Q1449" s="1996">
        <v>15</v>
      </c>
      <c r="R1449" s="2034">
        <f t="shared" si="340"/>
        <v>0.36469730123997085</v>
      </c>
      <c r="S1449" s="2035">
        <f t="shared" si="341"/>
        <v>0.6</v>
      </c>
      <c r="U1449" s="1996">
        <f t="shared" si="342"/>
        <v>0</v>
      </c>
      <c r="V1449" s="1996">
        <f t="shared" si="343"/>
        <v>0</v>
      </c>
      <c r="W1449" s="1996">
        <f t="shared" si="344"/>
        <v>67.260000000000005</v>
      </c>
      <c r="X1449" s="2000">
        <v>67.260000000000005</v>
      </c>
      <c r="Y1449" s="2013">
        <v>617251</v>
      </c>
      <c r="Z1449" s="2002">
        <v>42838</v>
      </c>
      <c r="AA1449" s="2195" t="s">
        <v>104</v>
      </c>
      <c r="AB1449" s="2069"/>
      <c r="AH1449" s="2090"/>
      <c r="AK1449" s="2092"/>
      <c r="AL1449" s="2092"/>
    </row>
    <row r="1450" spans="1:53" x14ac:dyDescent="0.2">
      <c r="A1450" s="2089">
        <v>2017299</v>
      </c>
      <c r="C1450" s="1955" t="s">
        <v>2904</v>
      </c>
      <c r="D1450" s="1956" t="s">
        <v>26</v>
      </c>
      <c r="E1450" s="1956">
        <v>0</v>
      </c>
      <c r="F1450" s="1956">
        <v>0</v>
      </c>
      <c r="G1450" s="1956">
        <v>0</v>
      </c>
      <c r="H1450" s="1956">
        <v>0</v>
      </c>
      <c r="I1450" s="2012">
        <v>1</v>
      </c>
      <c r="J1450" s="2012">
        <v>1</v>
      </c>
      <c r="L1450" s="1996">
        <v>198.4</v>
      </c>
      <c r="N1450" s="1996">
        <f t="shared" si="338"/>
        <v>106.7</v>
      </c>
      <c r="O1450" s="1996">
        <v>91.7</v>
      </c>
      <c r="P1450" s="2034">
        <f t="shared" si="339"/>
        <v>0.85941893158388005</v>
      </c>
      <c r="Q1450" s="1996">
        <v>15</v>
      </c>
      <c r="R1450" s="2034">
        <f t="shared" si="340"/>
        <v>0.14058106841611995</v>
      </c>
      <c r="S1450" s="2035">
        <f t="shared" si="341"/>
        <v>0.6</v>
      </c>
      <c r="U1450" s="1996">
        <f t="shared" si="342"/>
        <v>0</v>
      </c>
      <c r="V1450" s="1996">
        <f t="shared" si="343"/>
        <v>0</v>
      </c>
      <c r="W1450" s="1996">
        <f t="shared" si="344"/>
        <v>198.4</v>
      </c>
      <c r="X1450" s="2000">
        <v>198.4</v>
      </c>
      <c r="Y1450" s="2013">
        <v>617304</v>
      </c>
      <c r="Z1450" s="2002">
        <v>42867</v>
      </c>
      <c r="AA1450" s="2195" t="s">
        <v>104</v>
      </c>
      <c r="AB1450" s="2069"/>
      <c r="AH1450" s="2090"/>
      <c r="AK1450" s="2092"/>
      <c r="AL1450" s="2092"/>
    </row>
    <row r="1451" spans="1:53" x14ac:dyDescent="0.2">
      <c r="A1451" s="2089">
        <v>2017300</v>
      </c>
      <c r="C1451" s="1955" t="s">
        <v>2905</v>
      </c>
      <c r="D1451" s="1956" t="s">
        <v>26</v>
      </c>
      <c r="E1451" s="1956">
        <v>0</v>
      </c>
      <c r="F1451" s="1956">
        <v>0</v>
      </c>
      <c r="G1451" s="1956">
        <v>0</v>
      </c>
      <c r="H1451" s="1956">
        <v>0</v>
      </c>
      <c r="I1451" s="2012">
        <v>1</v>
      </c>
      <c r="J1451" s="2012">
        <v>1</v>
      </c>
      <c r="L1451" s="1996">
        <v>180.9</v>
      </c>
      <c r="N1451" s="1996">
        <f t="shared" si="338"/>
        <v>97.95</v>
      </c>
      <c r="O1451" s="1996">
        <v>82.95</v>
      </c>
      <c r="P1451" s="2034">
        <f t="shared" si="339"/>
        <v>0.84686064318529863</v>
      </c>
      <c r="Q1451" s="1996">
        <v>15</v>
      </c>
      <c r="R1451" s="2034">
        <f t="shared" si="340"/>
        <v>0.15313935681470137</v>
      </c>
      <c r="S1451" s="2035">
        <f t="shared" si="341"/>
        <v>0.6</v>
      </c>
      <c r="U1451" s="1996">
        <f t="shared" si="342"/>
        <v>0</v>
      </c>
      <c r="V1451" s="1996">
        <f t="shared" si="343"/>
        <v>0</v>
      </c>
      <c r="W1451" s="1996">
        <f>X1451</f>
        <v>180.9</v>
      </c>
      <c r="X1451" s="2000">
        <v>180.9</v>
      </c>
      <c r="Y1451" s="2013">
        <v>617304</v>
      </c>
      <c r="Z1451" s="2002">
        <v>42867</v>
      </c>
      <c r="AA1451" s="2195" t="s">
        <v>104</v>
      </c>
      <c r="AB1451" s="2069"/>
      <c r="AC1451" s="1996">
        <v>-180.9</v>
      </c>
      <c r="AD1451" s="1956">
        <v>617380</v>
      </c>
      <c r="AE1451" s="2005">
        <v>42895</v>
      </c>
      <c r="AF1451" s="2070" t="s">
        <v>104</v>
      </c>
      <c r="AH1451" s="2090"/>
      <c r="AK1451" s="2092"/>
      <c r="AL1451" s="2092"/>
    </row>
    <row r="1452" spans="1:53" x14ac:dyDescent="0.2">
      <c r="A1452" s="2089">
        <v>2017301</v>
      </c>
      <c r="C1452" s="1955" t="s">
        <v>2909</v>
      </c>
      <c r="D1452" s="1956" t="s">
        <v>26</v>
      </c>
      <c r="E1452" s="1956">
        <v>0</v>
      </c>
      <c r="F1452" s="1956">
        <v>0</v>
      </c>
      <c r="G1452" s="1956">
        <v>0</v>
      </c>
      <c r="H1452" s="1956">
        <v>0</v>
      </c>
      <c r="I1452" s="2012">
        <v>1</v>
      </c>
      <c r="J1452" s="2012">
        <v>1</v>
      </c>
      <c r="L1452" s="1996">
        <v>45</v>
      </c>
      <c r="N1452" s="1996">
        <f t="shared" si="338"/>
        <v>25</v>
      </c>
      <c r="O1452" s="1996">
        <v>25</v>
      </c>
      <c r="P1452" s="2034">
        <f t="shared" si="339"/>
        <v>1</v>
      </c>
      <c r="Q1452" s="1996">
        <v>0</v>
      </c>
      <c r="R1452" s="2034">
        <f t="shared" si="340"/>
        <v>0</v>
      </c>
      <c r="S1452" s="2035">
        <f t="shared" si="341"/>
        <v>0</v>
      </c>
      <c r="U1452" s="1996">
        <f t="shared" si="342"/>
        <v>0</v>
      </c>
      <c r="V1452" s="1996">
        <f t="shared" si="343"/>
        <v>0</v>
      </c>
      <c r="W1452" s="1996">
        <f t="shared" si="344"/>
        <v>45</v>
      </c>
      <c r="X1452" s="2000">
        <v>45</v>
      </c>
      <c r="Y1452" s="2013">
        <v>617304</v>
      </c>
      <c r="Z1452" s="2002">
        <v>42867</v>
      </c>
      <c r="AA1452" s="2195" t="s">
        <v>104</v>
      </c>
      <c r="AB1452" s="2069"/>
      <c r="AH1452" s="2090"/>
      <c r="AK1452" s="2092"/>
      <c r="AL1452" s="2092"/>
    </row>
    <row r="1453" spans="1:53" x14ac:dyDescent="0.2">
      <c r="A1453" s="2089">
        <v>2017302</v>
      </c>
      <c r="C1453" s="1955" t="s">
        <v>2911</v>
      </c>
      <c r="D1453" s="1956" t="s">
        <v>2376</v>
      </c>
      <c r="E1453" s="1956">
        <v>0</v>
      </c>
      <c r="F1453" s="1956">
        <v>0</v>
      </c>
      <c r="G1453" s="1956">
        <v>0</v>
      </c>
      <c r="H1453" s="1956">
        <v>0</v>
      </c>
      <c r="I1453" s="2012">
        <v>1</v>
      </c>
      <c r="J1453" s="2012">
        <v>1</v>
      </c>
      <c r="L1453" s="1996">
        <v>190.48</v>
      </c>
      <c r="N1453" s="1996">
        <f t="shared" si="338"/>
        <v>120.24</v>
      </c>
      <c r="O1453" s="1996">
        <v>120.24</v>
      </c>
      <c r="P1453" s="2034">
        <f t="shared" si="339"/>
        <v>1</v>
      </c>
      <c r="Q1453" s="1996">
        <v>0</v>
      </c>
      <c r="R1453" s="2034">
        <f t="shared" si="340"/>
        <v>0</v>
      </c>
      <c r="S1453" s="2035">
        <f t="shared" si="341"/>
        <v>0</v>
      </c>
      <c r="U1453" s="1996">
        <f t="shared" si="342"/>
        <v>0</v>
      </c>
      <c r="V1453" s="1996">
        <f t="shared" si="343"/>
        <v>0</v>
      </c>
      <c r="W1453" s="1996">
        <f t="shared" si="344"/>
        <v>190.48</v>
      </c>
      <c r="X1453" s="2000">
        <v>190.48</v>
      </c>
      <c r="Y1453" s="2013">
        <v>617251</v>
      </c>
      <c r="Z1453" s="2002">
        <v>42838</v>
      </c>
      <c r="AA1453" s="2195" t="s">
        <v>104</v>
      </c>
      <c r="AB1453" s="2069"/>
      <c r="AH1453" s="2090"/>
      <c r="AK1453" s="2092"/>
      <c r="AL1453" s="2092"/>
    </row>
    <row r="1454" spans="1:53" x14ac:dyDescent="0.2">
      <c r="A1454" s="2089">
        <v>2017303</v>
      </c>
      <c r="C1454" s="1955" t="s">
        <v>2921</v>
      </c>
      <c r="D1454" s="1956" t="s">
        <v>353</v>
      </c>
      <c r="E1454" s="1956">
        <v>1</v>
      </c>
      <c r="F1454" s="1956">
        <v>9</v>
      </c>
      <c r="G1454" s="1956">
        <v>7</v>
      </c>
      <c r="H1454" s="1956">
        <v>4</v>
      </c>
      <c r="I1454" s="2012">
        <v>1</v>
      </c>
      <c r="J1454" s="2012">
        <v>1</v>
      </c>
      <c r="L1454" s="1996">
        <v>3199.51</v>
      </c>
      <c r="N1454" s="1996">
        <f t="shared" si="338"/>
        <v>2345.1999999999998</v>
      </c>
      <c r="O1454" s="1996">
        <v>1766.95</v>
      </c>
      <c r="P1454" s="2034">
        <f t="shared" si="339"/>
        <v>0.7534325430666895</v>
      </c>
      <c r="Q1454" s="1996">
        <v>578.25</v>
      </c>
      <c r="R1454" s="2034">
        <f t="shared" si="340"/>
        <v>0.24656745693331061</v>
      </c>
      <c r="S1454" s="2035">
        <f t="shared" si="341"/>
        <v>23.13</v>
      </c>
      <c r="U1454" s="1996">
        <f t="shared" si="342"/>
        <v>0</v>
      </c>
      <c r="V1454" s="1996">
        <f t="shared" si="343"/>
        <v>0</v>
      </c>
      <c r="W1454" s="1996">
        <f t="shared" si="344"/>
        <v>3199.51</v>
      </c>
      <c r="X1454" s="2000">
        <v>3199.51</v>
      </c>
      <c r="Y1454" s="2013">
        <v>617318</v>
      </c>
      <c r="Z1454" s="2002">
        <v>42867</v>
      </c>
      <c r="AA1454" s="2195" t="s">
        <v>104</v>
      </c>
      <c r="AB1454" s="2069"/>
      <c r="AH1454" s="2090"/>
      <c r="AK1454" s="2092"/>
      <c r="AL1454" s="2092"/>
    </row>
    <row r="1455" spans="1:53" x14ac:dyDescent="0.2">
      <c r="A1455" s="2089">
        <v>2017304</v>
      </c>
      <c r="C1455" s="1955" t="s">
        <v>2926</v>
      </c>
      <c r="D1455" s="1956" t="s">
        <v>26</v>
      </c>
      <c r="E1455" s="1956">
        <v>1</v>
      </c>
      <c r="F1455" s="1956">
        <v>11</v>
      </c>
      <c r="G1455" s="1956">
        <v>2</v>
      </c>
      <c r="H1455" s="1956">
        <v>0</v>
      </c>
      <c r="I1455" s="2012">
        <v>1</v>
      </c>
      <c r="J1455" s="2012">
        <v>1</v>
      </c>
      <c r="L1455" s="1996">
        <v>1650</v>
      </c>
      <c r="N1455" s="1996">
        <f t="shared" si="338"/>
        <v>1177.72</v>
      </c>
      <c r="O1455" s="1996">
        <v>929.26</v>
      </c>
      <c r="P1455" s="2034">
        <f t="shared" si="339"/>
        <v>0.78903304690418774</v>
      </c>
      <c r="Q1455" s="1996">
        <v>248.46</v>
      </c>
      <c r="R1455" s="2034">
        <f t="shared" si="340"/>
        <v>0.21096695309581226</v>
      </c>
      <c r="S1455" s="2035">
        <f t="shared" si="341"/>
        <v>9.9383999999999997</v>
      </c>
      <c r="U1455" s="1996">
        <f t="shared" si="342"/>
        <v>0</v>
      </c>
      <c r="V1455" s="1996">
        <f t="shared" si="343"/>
        <v>0</v>
      </c>
      <c r="W1455" s="1996">
        <f t="shared" si="344"/>
        <v>1650</v>
      </c>
      <c r="X1455" s="2000">
        <v>1650</v>
      </c>
      <c r="Y1455" s="2013">
        <v>617253</v>
      </c>
      <c r="Z1455" s="2002">
        <v>42838</v>
      </c>
      <c r="AA1455" s="2195" t="s">
        <v>104</v>
      </c>
      <c r="AB1455" s="2069"/>
      <c r="AH1455" s="2090"/>
      <c r="AK1455" s="2092"/>
      <c r="AL1455" s="2092"/>
    </row>
    <row r="1456" spans="1:53" x14ac:dyDescent="0.2">
      <c r="A1456" s="2089">
        <v>2017305</v>
      </c>
      <c r="C1456" s="1955" t="s">
        <v>2922</v>
      </c>
      <c r="D1456" s="1956" t="s">
        <v>353</v>
      </c>
      <c r="E1456" s="1956">
        <v>0</v>
      </c>
      <c r="F1456" s="1956">
        <v>1</v>
      </c>
      <c r="G1456" s="1956">
        <v>0</v>
      </c>
      <c r="H1456" s="1956">
        <v>1</v>
      </c>
      <c r="I1456" s="2012">
        <v>1</v>
      </c>
      <c r="J1456" s="2012">
        <v>1</v>
      </c>
      <c r="L1456" s="1996">
        <v>540.95000000000005</v>
      </c>
      <c r="N1456" s="1996">
        <f t="shared" si="338"/>
        <v>396.46999999999997</v>
      </c>
      <c r="O1456" s="1996">
        <v>286.76</v>
      </c>
      <c r="P1456" s="2034">
        <f t="shared" si="339"/>
        <v>0.72328297222992921</v>
      </c>
      <c r="Q1456" s="1996">
        <v>109.71</v>
      </c>
      <c r="R1456" s="2034">
        <f t="shared" si="340"/>
        <v>0.2767170277700709</v>
      </c>
      <c r="S1456" s="2035">
        <f t="shared" si="341"/>
        <v>4.3883999999999999</v>
      </c>
      <c r="U1456" s="1996">
        <f t="shared" si="342"/>
        <v>0</v>
      </c>
      <c r="V1456" s="1996">
        <f t="shared" si="343"/>
        <v>0</v>
      </c>
      <c r="W1456" s="1996">
        <f t="shared" si="344"/>
        <v>540.95000000000005</v>
      </c>
      <c r="X1456" s="2000">
        <v>540.95000000000005</v>
      </c>
      <c r="Y1456" s="2013">
        <v>617319</v>
      </c>
      <c r="Z1456" s="2002">
        <v>42867</v>
      </c>
      <c r="AA1456" s="2195" t="s">
        <v>104</v>
      </c>
      <c r="AB1456" s="2069"/>
      <c r="AH1456" s="2090"/>
      <c r="AK1456" s="2092"/>
      <c r="AL1456" s="2092"/>
    </row>
    <row r="1457" spans="1:38" x14ac:dyDescent="0.2">
      <c r="A1457" s="2089">
        <v>2017306</v>
      </c>
      <c r="C1457" s="1955" t="s">
        <v>2923</v>
      </c>
      <c r="D1457" s="1956" t="s">
        <v>353</v>
      </c>
      <c r="E1457" s="1956">
        <v>2</v>
      </c>
      <c r="F1457" s="1956">
        <v>18</v>
      </c>
      <c r="G1457" s="1956">
        <v>12</v>
      </c>
      <c r="H1457" s="1956">
        <v>6</v>
      </c>
      <c r="I1457" s="2012">
        <v>1</v>
      </c>
      <c r="J1457" s="2012">
        <v>1</v>
      </c>
      <c r="L1457" s="1996">
        <v>5352.28</v>
      </c>
      <c r="N1457" s="1996">
        <f t="shared" si="338"/>
        <v>3958.56</v>
      </c>
      <c r="O1457" s="1996">
        <v>2917.98</v>
      </c>
      <c r="P1457" s="2034">
        <f t="shared" si="339"/>
        <v>0.73713168424881781</v>
      </c>
      <c r="Q1457" s="1996">
        <v>1040.58</v>
      </c>
      <c r="R1457" s="2034">
        <f t="shared" si="340"/>
        <v>0.26286831575118225</v>
      </c>
      <c r="S1457" s="2035">
        <f t="shared" si="341"/>
        <v>41.623199999999997</v>
      </c>
      <c r="U1457" s="1996">
        <f t="shared" si="342"/>
        <v>0</v>
      </c>
      <c r="V1457" s="1996">
        <f t="shared" si="343"/>
        <v>0</v>
      </c>
      <c r="W1457" s="1996">
        <f t="shared" si="344"/>
        <v>5352.28</v>
      </c>
      <c r="X1457" s="2000">
        <v>5352.28</v>
      </c>
      <c r="Y1457" s="2013">
        <v>617320</v>
      </c>
      <c r="Z1457" s="2002">
        <v>42867</v>
      </c>
      <c r="AA1457" s="2195" t="s">
        <v>104</v>
      </c>
      <c r="AB1457" s="2069"/>
      <c r="AH1457" s="2090"/>
      <c r="AK1457" s="2092"/>
      <c r="AL1457" s="2092"/>
    </row>
    <row r="1458" spans="1:38" x14ac:dyDescent="0.2">
      <c r="A1458" s="2089">
        <v>2017307</v>
      </c>
      <c r="C1458" s="1955" t="s">
        <v>2924</v>
      </c>
      <c r="D1458" s="1956" t="s">
        <v>353</v>
      </c>
      <c r="E1458" s="1956">
        <v>1</v>
      </c>
      <c r="F1458" s="1956">
        <v>8</v>
      </c>
      <c r="G1458" s="1956">
        <v>5</v>
      </c>
      <c r="H1458" s="1956">
        <v>3</v>
      </c>
      <c r="I1458" s="2012">
        <v>1</v>
      </c>
      <c r="J1458" s="2012">
        <v>1</v>
      </c>
      <c r="L1458" s="1996">
        <v>3163.67</v>
      </c>
      <c r="N1458" s="1996">
        <f t="shared" si="338"/>
        <v>2335.38</v>
      </c>
      <c r="O1458" s="1996">
        <v>1705.35</v>
      </c>
      <c r="P1458" s="2034">
        <f t="shared" si="339"/>
        <v>0.73022377514580061</v>
      </c>
      <c r="Q1458" s="1996">
        <v>630.03</v>
      </c>
      <c r="R1458" s="2034">
        <f t="shared" si="340"/>
        <v>0.26977622485419928</v>
      </c>
      <c r="S1458" s="2035">
        <f t="shared" si="341"/>
        <v>25.2012</v>
      </c>
      <c r="U1458" s="1996">
        <f t="shared" si="342"/>
        <v>0</v>
      </c>
      <c r="V1458" s="1996">
        <f t="shared" si="343"/>
        <v>0</v>
      </c>
      <c r="W1458" s="1996">
        <f t="shared" si="344"/>
        <v>3163.67</v>
      </c>
      <c r="X1458" s="2000">
        <v>3163.67</v>
      </c>
      <c r="Y1458" s="2013">
        <v>617321</v>
      </c>
      <c r="Z1458" s="2002">
        <v>42867</v>
      </c>
      <c r="AA1458" s="2195" t="s">
        <v>104</v>
      </c>
      <c r="AB1458" s="2069"/>
      <c r="AH1458" s="2090"/>
      <c r="AK1458" s="2092"/>
      <c r="AL1458" s="2092"/>
    </row>
    <row r="1459" spans="1:38" x14ac:dyDescent="0.2">
      <c r="A1459" s="2089">
        <v>2017308</v>
      </c>
      <c r="C1459" s="1955" t="s">
        <v>2925</v>
      </c>
      <c r="D1459" s="1956" t="s">
        <v>353</v>
      </c>
      <c r="E1459" s="1956">
        <v>0</v>
      </c>
      <c r="F1459" s="1956">
        <v>1</v>
      </c>
      <c r="G1459" s="1956">
        <v>0</v>
      </c>
      <c r="H1459" s="1956">
        <v>1</v>
      </c>
      <c r="I1459" s="2012">
        <v>1</v>
      </c>
      <c r="J1459" s="2012">
        <v>1</v>
      </c>
      <c r="L1459" s="1996">
        <v>520.27</v>
      </c>
      <c r="N1459" s="1996">
        <f t="shared" si="338"/>
        <v>381.33000000000004</v>
      </c>
      <c r="O1459" s="1996">
        <v>271.79000000000002</v>
      </c>
      <c r="P1459" s="2034">
        <f t="shared" si="339"/>
        <v>0.71274224425038679</v>
      </c>
      <c r="Q1459" s="1996">
        <v>109.54</v>
      </c>
      <c r="R1459" s="2034">
        <f t="shared" si="340"/>
        <v>0.28725775574961321</v>
      </c>
      <c r="S1459" s="2035">
        <f t="shared" si="341"/>
        <v>4.3816000000000006</v>
      </c>
      <c r="U1459" s="1996">
        <f t="shared" si="342"/>
        <v>0</v>
      </c>
      <c r="V1459" s="1996">
        <f t="shared" si="343"/>
        <v>0</v>
      </c>
      <c r="W1459" s="1996">
        <f t="shared" si="344"/>
        <v>520.27</v>
      </c>
      <c r="X1459" s="2000">
        <v>520.27</v>
      </c>
      <c r="Y1459" s="2013">
        <v>617322</v>
      </c>
      <c r="Z1459" s="2002">
        <v>42867</v>
      </c>
      <c r="AA1459" s="2195" t="s">
        <v>104</v>
      </c>
      <c r="AB1459" s="2069"/>
      <c r="AH1459" s="2090"/>
      <c r="AK1459" s="2092"/>
      <c r="AL1459" s="2092"/>
    </row>
    <row r="1460" spans="1:38" x14ac:dyDescent="0.2">
      <c r="A1460" s="2089">
        <v>2017309</v>
      </c>
      <c r="C1460" s="1955" t="s">
        <v>2912</v>
      </c>
      <c r="D1460" s="1956" t="s">
        <v>318</v>
      </c>
      <c r="E1460" s="1956">
        <v>1</v>
      </c>
      <c r="I1460" s="2012">
        <v>1</v>
      </c>
      <c r="J1460" s="2012">
        <v>1</v>
      </c>
      <c r="L1460" s="1996">
        <v>346</v>
      </c>
      <c r="N1460" s="1996">
        <f t="shared" si="338"/>
        <v>173</v>
      </c>
      <c r="O1460" s="1996">
        <v>123</v>
      </c>
      <c r="P1460" s="2034">
        <f t="shared" si="339"/>
        <v>0.71098265895953761</v>
      </c>
      <c r="Q1460" s="1996">
        <v>50</v>
      </c>
      <c r="R1460" s="2034">
        <f t="shared" si="340"/>
        <v>0.28901734104046245</v>
      </c>
      <c r="S1460" s="2035">
        <f t="shared" si="341"/>
        <v>2</v>
      </c>
      <c r="U1460" s="1996">
        <f t="shared" si="342"/>
        <v>0</v>
      </c>
      <c r="V1460" s="1996">
        <f t="shared" si="343"/>
        <v>0</v>
      </c>
      <c r="W1460" s="1996">
        <f t="shared" si="344"/>
        <v>346</v>
      </c>
      <c r="X1460" s="2000">
        <v>346</v>
      </c>
      <c r="Y1460" s="2013">
        <v>617309</v>
      </c>
      <c r="Z1460" s="2002">
        <v>42867</v>
      </c>
      <c r="AA1460" s="2195" t="s">
        <v>104</v>
      </c>
      <c r="AB1460" s="2069"/>
      <c r="AH1460" s="2090"/>
      <c r="AK1460" s="2092"/>
      <c r="AL1460" s="2092"/>
    </row>
    <row r="1461" spans="1:38" x14ac:dyDescent="0.2">
      <c r="A1461" s="2089">
        <v>2017310</v>
      </c>
      <c r="C1461" s="1955" t="s">
        <v>2931</v>
      </c>
      <c r="D1461" s="1956" t="s">
        <v>26</v>
      </c>
      <c r="E1461" s="1956">
        <v>0</v>
      </c>
      <c r="F1461" s="1956">
        <v>0</v>
      </c>
      <c r="G1461" s="1956">
        <v>0</v>
      </c>
      <c r="H1461" s="1956">
        <v>0</v>
      </c>
      <c r="I1461" s="2012">
        <v>1</v>
      </c>
      <c r="J1461" s="2012">
        <v>1</v>
      </c>
      <c r="L1461" s="1996">
        <v>120</v>
      </c>
      <c r="N1461" s="1996">
        <f t="shared" si="338"/>
        <v>80</v>
      </c>
      <c r="O1461" s="1996">
        <v>65</v>
      </c>
      <c r="P1461" s="2034">
        <f t="shared" si="339"/>
        <v>0.8125</v>
      </c>
      <c r="Q1461" s="1996">
        <v>15</v>
      </c>
      <c r="R1461" s="2034">
        <f t="shared" si="340"/>
        <v>0.1875</v>
      </c>
      <c r="S1461" s="2035">
        <f t="shared" si="341"/>
        <v>0.6</v>
      </c>
      <c r="U1461" s="1996">
        <f t="shared" si="342"/>
        <v>0</v>
      </c>
      <c r="V1461" s="1996">
        <f t="shared" si="343"/>
        <v>0</v>
      </c>
      <c r="W1461" s="1996">
        <f t="shared" si="344"/>
        <v>120</v>
      </c>
      <c r="X1461" s="2000">
        <v>120</v>
      </c>
      <c r="Y1461" s="2013">
        <v>617408</v>
      </c>
      <c r="Z1461" s="2002">
        <v>42907</v>
      </c>
      <c r="AA1461" s="2069" t="s">
        <v>104</v>
      </c>
      <c r="AB1461" s="2069"/>
      <c r="AH1461" s="2090"/>
      <c r="AK1461" s="2092"/>
      <c r="AL1461" s="2092"/>
    </row>
    <row r="1462" spans="1:38" x14ac:dyDescent="0.2">
      <c r="A1462" s="2089">
        <v>2017311</v>
      </c>
      <c r="C1462" s="1955" t="s">
        <v>2806</v>
      </c>
      <c r="D1462" s="1956" t="s">
        <v>902</v>
      </c>
      <c r="E1462" s="1956">
        <v>0</v>
      </c>
      <c r="F1462" s="1956">
        <v>1</v>
      </c>
      <c r="G1462" s="1956">
        <v>1</v>
      </c>
      <c r="H1462" s="1956">
        <v>0</v>
      </c>
      <c r="I1462" s="2012">
        <v>1</v>
      </c>
      <c r="J1462" s="2012">
        <v>1</v>
      </c>
      <c r="L1462" s="1996">
        <v>174.85</v>
      </c>
      <c r="N1462" s="1996">
        <f t="shared" si="338"/>
        <v>115</v>
      </c>
      <c r="O1462" s="1996">
        <v>80</v>
      </c>
      <c r="P1462" s="2034">
        <f t="shared" si="339"/>
        <v>0.69565217391304346</v>
      </c>
      <c r="Q1462" s="1996">
        <v>35</v>
      </c>
      <c r="R1462" s="2034">
        <f t="shared" si="340"/>
        <v>0.30434782608695654</v>
      </c>
      <c r="S1462" s="2035">
        <f t="shared" si="341"/>
        <v>1.4</v>
      </c>
      <c r="U1462" s="1996">
        <f t="shared" si="342"/>
        <v>0</v>
      </c>
      <c r="V1462" s="1996">
        <f t="shared" si="343"/>
        <v>0</v>
      </c>
      <c r="W1462" s="1996">
        <f t="shared" si="344"/>
        <v>174.85</v>
      </c>
      <c r="X1462" s="2000">
        <v>174.85</v>
      </c>
      <c r="Y1462" s="2013">
        <v>617317</v>
      </c>
      <c r="Z1462" s="2002">
        <v>42867</v>
      </c>
      <c r="AA1462" s="2069" t="s">
        <v>104</v>
      </c>
      <c r="AB1462" s="2069"/>
      <c r="AH1462" s="2090"/>
      <c r="AK1462" s="2092"/>
      <c r="AL1462" s="2092"/>
    </row>
    <row r="1463" spans="1:38" x14ac:dyDescent="0.2">
      <c r="A1463" s="2089">
        <v>2017312</v>
      </c>
      <c r="C1463" s="1955">
        <v>636817</v>
      </c>
      <c r="D1463" s="1956" t="s">
        <v>26</v>
      </c>
      <c r="E1463" s="1956">
        <v>1</v>
      </c>
      <c r="F1463" s="1956">
        <v>12</v>
      </c>
      <c r="G1463" s="1956">
        <v>4</v>
      </c>
      <c r="H1463" s="1956">
        <v>4</v>
      </c>
      <c r="I1463" s="2012">
        <v>1</v>
      </c>
      <c r="J1463" s="2012">
        <v>1</v>
      </c>
      <c r="L1463" s="1996">
        <v>3092.4</v>
      </c>
      <c r="N1463" s="1996">
        <f t="shared" si="338"/>
        <v>2089.1999999999998</v>
      </c>
      <c r="O1463" s="1996">
        <v>1574.25</v>
      </c>
      <c r="P1463" s="2034">
        <f t="shared" si="339"/>
        <v>0.7535180930499713</v>
      </c>
      <c r="Q1463" s="1996">
        <v>514.95000000000005</v>
      </c>
      <c r="R1463" s="2034">
        <f t="shared" si="340"/>
        <v>0.24648190695002875</v>
      </c>
      <c r="S1463" s="2035">
        <f t="shared" si="341"/>
        <v>20.598000000000003</v>
      </c>
      <c r="U1463" s="1996">
        <f t="shared" si="342"/>
        <v>0</v>
      </c>
      <c r="V1463" s="1996">
        <f t="shared" si="343"/>
        <v>0</v>
      </c>
      <c r="W1463" s="1996">
        <f t="shared" si="344"/>
        <v>3092.4</v>
      </c>
      <c r="X1463" s="2000">
        <v>3092.4</v>
      </c>
      <c r="Y1463" s="2013">
        <v>617299</v>
      </c>
      <c r="Z1463" s="2002">
        <v>42867</v>
      </c>
      <c r="AA1463" s="2069" t="s">
        <v>104</v>
      </c>
      <c r="AB1463" s="2069"/>
      <c r="AH1463" s="2090"/>
      <c r="AK1463" s="2092"/>
      <c r="AL1463" s="2092"/>
    </row>
    <row r="1464" spans="1:38" x14ac:dyDescent="0.2">
      <c r="A1464" s="2089">
        <v>2017313</v>
      </c>
      <c r="C1464" s="1955">
        <v>624517</v>
      </c>
      <c r="D1464" s="1956" t="s">
        <v>26</v>
      </c>
      <c r="E1464" s="1956">
        <v>1</v>
      </c>
      <c r="F1464" s="1956">
        <v>10</v>
      </c>
      <c r="G1464" s="1956">
        <v>5</v>
      </c>
      <c r="H1464" s="1956">
        <v>3</v>
      </c>
      <c r="I1464" s="2012">
        <v>1</v>
      </c>
      <c r="J1464" s="2012">
        <v>1</v>
      </c>
      <c r="L1464" s="1996">
        <v>4457.28</v>
      </c>
      <c r="N1464" s="1996">
        <f t="shared" si="338"/>
        <v>2992.73</v>
      </c>
      <c r="O1464" s="1996">
        <v>2524.48</v>
      </c>
      <c r="P1464" s="2034">
        <f t="shared" si="339"/>
        <v>0.84353750588927168</v>
      </c>
      <c r="Q1464" s="1996">
        <v>468.25</v>
      </c>
      <c r="R1464" s="2034">
        <f t="shared" si="340"/>
        <v>0.15646249411072832</v>
      </c>
      <c r="S1464" s="2035">
        <f t="shared" si="341"/>
        <v>18.73</v>
      </c>
      <c r="U1464" s="1996">
        <f t="shared" si="342"/>
        <v>0</v>
      </c>
      <c r="V1464" s="1996">
        <f t="shared" si="343"/>
        <v>0</v>
      </c>
      <c r="W1464" s="1996">
        <f t="shared" si="344"/>
        <v>4457.28</v>
      </c>
      <c r="X1464" s="2000">
        <v>4457.28</v>
      </c>
      <c r="Y1464" s="2013">
        <v>617300</v>
      </c>
      <c r="Z1464" s="2002">
        <v>42867</v>
      </c>
      <c r="AA1464" s="2069" t="s">
        <v>104</v>
      </c>
      <c r="AB1464" s="2069"/>
      <c r="AH1464" s="2090"/>
      <c r="AK1464" s="2092"/>
      <c r="AL1464" s="2092"/>
    </row>
    <row r="1465" spans="1:38" x14ac:dyDescent="0.2">
      <c r="A1465" s="2089" t="s">
        <v>2945</v>
      </c>
      <c r="C1465" s="1955">
        <v>648317</v>
      </c>
      <c r="D1465" s="1956" t="s">
        <v>26</v>
      </c>
      <c r="E1465" s="1956">
        <v>1</v>
      </c>
      <c r="F1465" s="1956">
        <v>12</v>
      </c>
      <c r="G1465" s="1956">
        <v>6</v>
      </c>
      <c r="H1465" s="1956">
        <v>5</v>
      </c>
      <c r="I1465" s="2012">
        <v>1</v>
      </c>
      <c r="J1465" s="2012">
        <v>1</v>
      </c>
      <c r="L1465" s="1996">
        <v>9778.4599999999991</v>
      </c>
      <c r="N1465" s="1996">
        <f t="shared" si="338"/>
        <v>6529.24</v>
      </c>
      <c r="O1465" s="1996">
        <v>5198.29</v>
      </c>
      <c r="P1465" s="2034">
        <f t="shared" si="339"/>
        <v>0.79615544841359798</v>
      </c>
      <c r="Q1465" s="1996">
        <v>1330.95</v>
      </c>
      <c r="R1465" s="2034">
        <f t="shared" si="340"/>
        <v>0.20384455158640211</v>
      </c>
      <c r="S1465" s="2035">
        <f t="shared" si="341"/>
        <v>53.238</v>
      </c>
      <c r="U1465" s="1996">
        <f t="shared" si="342"/>
        <v>0</v>
      </c>
      <c r="V1465" s="1996">
        <f t="shared" si="343"/>
        <v>0</v>
      </c>
      <c r="W1465" s="1996">
        <f t="shared" si="344"/>
        <v>9778.4599999999991</v>
      </c>
      <c r="X1465" s="2000">
        <v>9778.4599999999991</v>
      </c>
      <c r="Y1465" s="2013">
        <v>617301</v>
      </c>
      <c r="Z1465" s="2002">
        <v>42867</v>
      </c>
      <c r="AA1465" s="2069" t="s">
        <v>104</v>
      </c>
      <c r="AB1465" s="2069"/>
      <c r="AH1465" s="2090"/>
      <c r="AK1465" s="2092"/>
      <c r="AL1465" s="2092"/>
    </row>
    <row r="1466" spans="1:38" x14ac:dyDescent="0.2">
      <c r="A1466" s="2089">
        <v>2017315</v>
      </c>
      <c r="C1466" s="1955">
        <v>624317</v>
      </c>
      <c r="D1466" s="1956" t="s">
        <v>26</v>
      </c>
      <c r="E1466" s="1956">
        <v>1</v>
      </c>
      <c r="F1466" s="1956">
        <v>6</v>
      </c>
      <c r="G1466" s="1956">
        <v>5</v>
      </c>
      <c r="H1466" s="1956">
        <v>2</v>
      </c>
      <c r="I1466" s="2012">
        <v>1</v>
      </c>
      <c r="J1466" s="2012">
        <v>1</v>
      </c>
      <c r="L1466" s="1996">
        <v>1779.85</v>
      </c>
      <c r="N1466" s="1996">
        <f t="shared" si="338"/>
        <v>1197.28</v>
      </c>
      <c r="O1466" s="1996">
        <v>893.47</v>
      </c>
      <c r="P1466" s="2034">
        <f t="shared" si="339"/>
        <v>0.74624983295469738</v>
      </c>
      <c r="Q1466" s="1996">
        <v>303.81</v>
      </c>
      <c r="R1466" s="2034">
        <f t="shared" si="340"/>
        <v>0.25375016704530268</v>
      </c>
      <c r="S1466" s="2035">
        <f t="shared" si="341"/>
        <v>12.1524</v>
      </c>
      <c r="U1466" s="1996">
        <f t="shared" si="342"/>
        <v>0</v>
      </c>
      <c r="V1466" s="1996">
        <f t="shared" si="343"/>
        <v>0</v>
      </c>
      <c r="W1466" s="1996">
        <f t="shared" si="344"/>
        <v>1779.85</v>
      </c>
      <c r="X1466" s="2000">
        <v>1779.85</v>
      </c>
      <c r="Y1466" s="2013">
        <v>617302</v>
      </c>
      <c r="Z1466" s="2002">
        <v>42867</v>
      </c>
      <c r="AA1466" s="2069" t="s">
        <v>104</v>
      </c>
      <c r="AB1466" s="2069"/>
      <c r="AH1466" s="2090"/>
      <c r="AK1466" s="2092"/>
      <c r="AL1466" s="2092"/>
    </row>
    <row r="1467" spans="1:38" x14ac:dyDescent="0.2">
      <c r="A1467" s="2089">
        <v>2017316</v>
      </c>
      <c r="C1467" s="1955">
        <v>639917</v>
      </c>
      <c r="D1467" s="1956" t="s">
        <v>26</v>
      </c>
      <c r="E1467" s="1956">
        <v>1</v>
      </c>
      <c r="F1467" s="1956">
        <v>8</v>
      </c>
      <c r="G1467" s="1956">
        <v>5</v>
      </c>
      <c r="H1467" s="1956">
        <v>3</v>
      </c>
      <c r="I1467" s="2012">
        <v>1</v>
      </c>
      <c r="J1467" s="2012">
        <v>1</v>
      </c>
      <c r="L1467" s="1996">
        <v>2616.7800000000002</v>
      </c>
      <c r="N1467" s="1996">
        <f t="shared" si="338"/>
        <v>1764.9499999999998</v>
      </c>
      <c r="O1467" s="1996">
        <v>1337.8</v>
      </c>
      <c r="P1467" s="2076">
        <f t="shared" si="339"/>
        <v>0.75798181251593533</v>
      </c>
      <c r="Q1467" s="1996">
        <v>427.15</v>
      </c>
      <c r="R1467" s="2076">
        <f t="shared" si="340"/>
        <v>0.24201818748406473</v>
      </c>
      <c r="S1467" s="2035">
        <f t="shared" si="341"/>
        <v>17.085999999999999</v>
      </c>
      <c r="U1467" s="1996">
        <f t="shared" si="342"/>
        <v>0</v>
      </c>
      <c r="V1467" s="1996">
        <f t="shared" si="343"/>
        <v>0</v>
      </c>
      <c r="W1467" s="1996">
        <f t="shared" si="344"/>
        <v>2616.7800000000002</v>
      </c>
      <c r="X1467" s="2000">
        <v>2616.7800000000002</v>
      </c>
      <c r="Y1467" s="2013">
        <v>617303</v>
      </c>
      <c r="Z1467" s="2002">
        <v>42867</v>
      </c>
      <c r="AA1467" s="2069" t="s">
        <v>104</v>
      </c>
      <c r="AB1467" s="2069"/>
      <c r="AH1467" s="2090"/>
      <c r="AK1467" s="2092"/>
      <c r="AL1467" s="2092"/>
    </row>
    <row r="1468" spans="1:38" x14ac:dyDescent="0.2">
      <c r="A1468" s="2089">
        <v>2017317</v>
      </c>
      <c r="C1468" s="1955" t="s">
        <v>2946</v>
      </c>
      <c r="D1468" s="1956" t="s">
        <v>26</v>
      </c>
      <c r="E1468" s="1956">
        <v>0</v>
      </c>
      <c r="F1468" s="1956">
        <v>0</v>
      </c>
      <c r="G1468" s="1956">
        <v>0</v>
      </c>
      <c r="H1468" s="1956">
        <v>0</v>
      </c>
      <c r="I1468" s="2012">
        <v>1</v>
      </c>
      <c r="J1468" s="2012">
        <v>1</v>
      </c>
      <c r="L1468" s="1996">
        <v>138</v>
      </c>
      <c r="N1468" s="1996">
        <f t="shared" si="338"/>
        <v>75</v>
      </c>
      <c r="O1468" s="1996">
        <v>75</v>
      </c>
      <c r="P1468" s="2034">
        <f t="shared" si="339"/>
        <v>1</v>
      </c>
      <c r="Q1468" s="1996">
        <v>0</v>
      </c>
      <c r="R1468" s="2034">
        <f t="shared" si="340"/>
        <v>0</v>
      </c>
      <c r="S1468" s="2035">
        <f t="shared" si="341"/>
        <v>0</v>
      </c>
      <c r="U1468" s="1996">
        <f t="shared" si="342"/>
        <v>0</v>
      </c>
      <c r="V1468" s="1996">
        <f t="shared" si="343"/>
        <v>0</v>
      </c>
      <c r="W1468" s="1996">
        <f t="shared" si="344"/>
        <v>138</v>
      </c>
      <c r="X1468" s="2000">
        <v>138</v>
      </c>
      <c r="Y1468" s="2013">
        <v>617290</v>
      </c>
      <c r="Z1468" s="2002">
        <v>42856</v>
      </c>
      <c r="AA1468" s="2069" t="s">
        <v>104</v>
      </c>
      <c r="AB1468" s="2069"/>
      <c r="AH1468" s="2090"/>
      <c r="AK1468" s="2092"/>
      <c r="AL1468" s="2092"/>
    </row>
    <row r="1469" spans="1:38" x14ac:dyDescent="0.2">
      <c r="A1469" s="2089">
        <v>2017318</v>
      </c>
      <c r="C1469" s="1955" t="s">
        <v>2947</v>
      </c>
      <c r="D1469" s="1956" t="s">
        <v>491</v>
      </c>
      <c r="E1469" s="1956">
        <v>0</v>
      </c>
      <c r="F1469" s="1956">
        <v>0</v>
      </c>
      <c r="G1469" s="1956">
        <v>0</v>
      </c>
      <c r="H1469" s="1956">
        <v>0</v>
      </c>
      <c r="I1469" s="2012">
        <v>1</v>
      </c>
      <c r="J1469" s="2012">
        <v>1</v>
      </c>
      <c r="L1469" s="1996">
        <v>77</v>
      </c>
      <c r="N1469" s="1996">
        <f t="shared" si="338"/>
        <v>46</v>
      </c>
      <c r="O1469" s="1996">
        <v>31</v>
      </c>
      <c r="P1469" s="2034">
        <f t="shared" si="339"/>
        <v>0.67391304347826086</v>
      </c>
      <c r="Q1469" s="1996">
        <v>15</v>
      </c>
      <c r="R1469" s="2034">
        <f t="shared" si="340"/>
        <v>0.32608695652173914</v>
      </c>
      <c r="S1469" s="2035">
        <f t="shared" si="341"/>
        <v>0.6</v>
      </c>
      <c r="U1469" s="1996">
        <f t="shared" si="342"/>
        <v>0</v>
      </c>
      <c r="V1469" s="1996">
        <f t="shared" si="343"/>
        <v>0</v>
      </c>
      <c r="W1469" s="1996">
        <f t="shared" si="344"/>
        <v>77</v>
      </c>
      <c r="X1469" s="2000">
        <v>77</v>
      </c>
      <c r="Y1469" s="2013">
        <v>617462</v>
      </c>
      <c r="Z1469" s="2002">
        <v>42914</v>
      </c>
      <c r="AA1469" s="2069" t="s">
        <v>104</v>
      </c>
      <c r="AB1469" s="2069"/>
      <c r="AH1469" s="2090"/>
      <c r="AK1469" s="2092"/>
      <c r="AL1469" s="2092"/>
    </row>
    <row r="1470" spans="1:38" x14ac:dyDescent="0.2">
      <c r="A1470" s="2089">
        <v>2017319</v>
      </c>
      <c r="C1470" s="1955" t="s">
        <v>2948</v>
      </c>
      <c r="D1470" s="1956" t="s">
        <v>2394</v>
      </c>
      <c r="E1470" s="1956">
        <v>1</v>
      </c>
      <c r="F1470" s="1956">
        <v>12</v>
      </c>
      <c r="G1470" s="1956">
        <v>5</v>
      </c>
      <c r="H1470" s="1956">
        <v>3</v>
      </c>
      <c r="I1470" s="2012">
        <v>1</v>
      </c>
      <c r="J1470" s="2012">
        <v>1</v>
      </c>
      <c r="L1470" s="1996">
        <v>3895.68</v>
      </c>
      <c r="N1470" s="1996">
        <f t="shared" si="338"/>
        <v>2392.8000000000002</v>
      </c>
      <c r="O1470" s="1996">
        <v>1761.8</v>
      </c>
      <c r="P1470" s="2034">
        <f t="shared" si="339"/>
        <v>0.73629220996322298</v>
      </c>
      <c r="Q1470" s="1996">
        <v>631</v>
      </c>
      <c r="R1470" s="2034">
        <f t="shared" si="340"/>
        <v>0.26370779003677697</v>
      </c>
      <c r="S1470" s="2035">
        <f t="shared" si="341"/>
        <v>25.24</v>
      </c>
      <c r="U1470" s="1996">
        <f t="shared" si="342"/>
        <v>0</v>
      </c>
      <c r="V1470" s="1996">
        <f t="shared" si="343"/>
        <v>0</v>
      </c>
      <c r="W1470" s="1996">
        <f t="shared" si="344"/>
        <v>3895.68</v>
      </c>
      <c r="X1470" s="2000">
        <v>3942.93</v>
      </c>
      <c r="Y1470" s="2013">
        <v>617352</v>
      </c>
      <c r="Z1470" s="2002">
        <v>42870</v>
      </c>
      <c r="AA1470" s="2069" t="s">
        <v>104</v>
      </c>
      <c r="AB1470" s="2069"/>
      <c r="AC1470" s="1996">
        <v>-47.25</v>
      </c>
      <c r="AD1470" s="1956">
        <v>617354</v>
      </c>
      <c r="AE1470" s="2005">
        <v>42872</v>
      </c>
      <c r="AF1470" s="2070" t="s">
        <v>104</v>
      </c>
      <c r="AH1470" s="2090"/>
      <c r="AK1470" s="2092"/>
      <c r="AL1470" s="2092"/>
    </row>
    <row r="1471" spans="1:38" x14ac:dyDescent="0.2">
      <c r="A1471" s="2089">
        <v>2017321</v>
      </c>
      <c r="C1471" s="1955" t="s">
        <v>2956</v>
      </c>
      <c r="D1471" s="1956" t="s">
        <v>318</v>
      </c>
      <c r="E1471" s="1956">
        <v>1</v>
      </c>
      <c r="F1471" s="1956">
        <v>2</v>
      </c>
      <c r="G1471" s="1956">
        <v>1</v>
      </c>
      <c r="H1471" s="1956">
        <v>1</v>
      </c>
      <c r="I1471" s="2012">
        <v>1</v>
      </c>
      <c r="J1471" s="2012">
        <v>1</v>
      </c>
      <c r="L1471" s="1996">
        <v>852.39</v>
      </c>
      <c r="N1471" s="1996">
        <f t="shared" si="338"/>
        <v>559.98</v>
      </c>
      <c r="O1471" s="1996">
        <v>413.47</v>
      </c>
      <c r="P1471" s="2034">
        <f t="shared" si="339"/>
        <v>0.73836565591628278</v>
      </c>
      <c r="Q1471" s="1996">
        <v>146.51</v>
      </c>
      <c r="R1471" s="2034">
        <f t="shared" si="340"/>
        <v>0.26163434408371727</v>
      </c>
      <c r="S1471" s="2035">
        <f t="shared" si="341"/>
        <v>5.8603999999999994</v>
      </c>
      <c r="U1471" s="1996">
        <f t="shared" si="342"/>
        <v>0</v>
      </c>
      <c r="V1471" s="1996">
        <f t="shared" si="343"/>
        <v>0</v>
      </c>
      <c r="W1471" s="1996">
        <f t="shared" si="344"/>
        <v>852.39</v>
      </c>
      <c r="X1471" s="2000">
        <v>852.39</v>
      </c>
      <c r="Y1471" s="2013">
        <v>617310</v>
      </c>
      <c r="Z1471" s="2002">
        <v>42867</v>
      </c>
      <c r="AA1471" s="2069" t="s">
        <v>104</v>
      </c>
      <c r="AB1471" s="2069"/>
      <c r="AH1471" s="2090"/>
      <c r="AK1471" s="2092"/>
      <c r="AL1471" s="2092"/>
    </row>
    <row r="1472" spans="1:38" x14ac:dyDescent="0.2">
      <c r="A1472" s="2089">
        <v>2017322</v>
      </c>
      <c r="C1472" s="1955" t="s">
        <v>2957</v>
      </c>
      <c r="D1472" s="1956" t="s">
        <v>318</v>
      </c>
      <c r="E1472" s="1956">
        <v>1</v>
      </c>
      <c r="F1472" s="1956">
        <v>2</v>
      </c>
      <c r="G1472" s="1956">
        <v>1</v>
      </c>
      <c r="H1472" s="1956">
        <v>1</v>
      </c>
      <c r="I1472" s="2012">
        <v>1</v>
      </c>
      <c r="J1472" s="2012">
        <v>1</v>
      </c>
      <c r="L1472" s="1996">
        <v>852.39</v>
      </c>
      <c r="N1472" s="1996">
        <f>O1472+Q1472</f>
        <v>559.98</v>
      </c>
      <c r="O1472" s="1996">
        <v>413.47</v>
      </c>
      <c r="P1472" s="2034">
        <f>IF(N1472&lt;=0,"",O1472/N1472)</f>
        <v>0.73836565591628278</v>
      </c>
      <c r="Q1472" s="1996">
        <v>146.51</v>
      </c>
      <c r="R1472" s="2034">
        <f>IF(N1472&lt;=0,"",Q1472/N1472)</f>
        <v>0.26163434408371727</v>
      </c>
      <c r="S1472" s="2035">
        <f>Q1472/$S$1</f>
        <v>5.8603999999999994</v>
      </c>
      <c r="U1472" s="1996">
        <f>((1-I1472)*O1472)+((1-J1472)*Q1472)</f>
        <v>0</v>
      </c>
      <c r="V1472" s="1996">
        <f>L1472-W1472</f>
        <v>0</v>
      </c>
      <c r="W1472" s="1996">
        <f t="shared" si="344"/>
        <v>852.39</v>
      </c>
      <c r="X1472" s="2000">
        <v>852.39</v>
      </c>
      <c r="Y1472" s="2013">
        <v>617311</v>
      </c>
      <c r="Z1472" s="2002">
        <v>42867</v>
      </c>
      <c r="AA1472" s="2069" t="s">
        <v>104</v>
      </c>
      <c r="AB1472" s="2069"/>
      <c r="AH1472" s="2090"/>
      <c r="AK1472" s="2092"/>
      <c r="AL1472" s="2092"/>
    </row>
    <row r="1473" spans="1:38" x14ac:dyDescent="0.2">
      <c r="A1473" s="2089">
        <v>2017323</v>
      </c>
      <c r="C1473" s="1955" t="s">
        <v>2958</v>
      </c>
      <c r="D1473" s="1956" t="s">
        <v>318</v>
      </c>
      <c r="E1473" s="1956">
        <v>1</v>
      </c>
      <c r="F1473" s="1956">
        <v>2</v>
      </c>
      <c r="G1473" s="1956">
        <v>1</v>
      </c>
      <c r="H1473" s="1956">
        <v>2</v>
      </c>
      <c r="I1473" s="2012">
        <v>1</v>
      </c>
      <c r="J1473" s="2012">
        <v>1</v>
      </c>
      <c r="L1473" s="1996">
        <v>1048.81</v>
      </c>
      <c r="N1473" s="1996">
        <f t="shared" si="338"/>
        <v>689.51</v>
      </c>
      <c r="O1473" s="1996">
        <v>517.23</v>
      </c>
      <c r="P1473" s="2034">
        <f t="shared" si="339"/>
        <v>0.75014140476570323</v>
      </c>
      <c r="Q1473" s="1996">
        <v>172.28</v>
      </c>
      <c r="R1473" s="2034">
        <f t="shared" si="340"/>
        <v>0.24985859523429682</v>
      </c>
      <c r="S1473" s="2035">
        <f t="shared" si="341"/>
        <v>6.8912000000000004</v>
      </c>
      <c r="U1473" s="1996">
        <f t="shared" si="342"/>
        <v>0</v>
      </c>
      <c r="V1473" s="1996">
        <f t="shared" si="343"/>
        <v>0</v>
      </c>
      <c r="W1473" s="1996">
        <f t="shared" si="344"/>
        <v>1048.81</v>
      </c>
      <c r="X1473" s="2000">
        <v>1048.81</v>
      </c>
      <c r="Y1473" s="2013">
        <v>617312</v>
      </c>
      <c r="Z1473" s="2002">
        <v>42867</v>
      </c>
      <c r="AA1473" s="2069" t="s">
        <v>104</v>
      </c>
      <c r="AB1473" s="2069"/>
      <c r="AH1473" s="2090"/>
      <c r="AK1473" s="2092"/>
      <c r="AL1473" s="2092"/>
    </row>
    <row r="1474" spans="1:38" x14ac:dyDescent="0.2">
      <c r="A1474" s="2089">
        <v>2017324</v>
      </c>
      <c r="C1474" s="1955" t="s">
        <v>2959</v>
      </c>
      <c r="D1474" s="1956" t="s">
        <v>318</v>
      </c>
      <c r="E1474" s="1956">
        <v>1</v>
      </c>
      <c r="F1474" s="1956">
        <v>9</v>
      </c>
      <c r="G1474" s="1956">
        <v>4</v>
      </c>
      <c r="H1474" s="1956">
        <v>4</v>
      </c>
      <c r="I1474" s="2012">
        <v>1</v>
      </c>
      <c r="J1474" s="2012">
        <v>1</v>
      </c>
      <c r="L1474" s="1996">
        <v>3400.97</v>
      </c>
      <c r="N1474" s="1996">
        <f t="shared" si="338"/>
        <v>2247.6099999999997</v>
      </c>
      <c r="O1474" s="1996">
        <v>1664.1</v>
      </c>
      <c r="P1474" s="2034">
        <f t="shared" si="339"/>
        <v>0.7403864549454755</v>
      </c>
      <c r="Q1474" s="1996">
        <v>583.51</v>
      </c>
      <c r="R1474" s="2034">
        <f t="shared" si="340"/>
        <v>0.25961354505452461</v>
      </c>
      <c r="S1474" s="2035">
        <f t="shared" si="341"/>
        <v>23.340399999999999</v>
      </c>
      <c r="U1474" s="1996">
        <f t="shared" si="342"/>
        <v>0</v>
      </c>
      <c r="V1474" s="1996">
        <f t="shared" si="343"/>
        <v>0</v>
      </c>
      <c r="W1474" s="1996">
        <f t="shared" si="344"/>
        <v>3400.97</v>
      </c>
      <c r="X1474" s="2000">
        <v>3400.97</v>
      </c>
      <c r="Y1474" s="2013">
        <v>617313</v>
      </c>
      <c r="Z1474" s="2002">
        <v>42867</v>
      </c>
      <c r="AA1474" s="2069" t="s">
        <v>104</v>
      </c>
      <c r="AB1474" s="2069"/>
      <c r="AH1474" s="2090"/>
      <c r="AK1474" s="2092"/>
      <c r="AL1474" s="2092"/>
    </row>
    <row r="1475" spans="1:38" x14ac:dyDescent="0.2">
      <c r="A1475" s="2089">
        <v>2017326</v>
      </c>
      <c r="C1475" s="1955" t="s">
        <v>2969</v>
      </c>
      <c r="D1475" s="1956" t="s">
        <v>318</v>
      </c>
      <c r="E1475" s="1956">
        <v>0</v>
      </c>
      <c r="F1475" s="1956">
        <v>0</v>
      </c>
      <c r="G1475" s="1956">
        <v>0</v>
      </c>
      <c r="H1475" s="1956">
        <v>0</v>
      </c>
      <c r="I1475" s="2012">
        <v>1</v>
      </c>
      <c r="J1475" s="2012">
        <v>1</v>
      </c>
      <c r="L1475" s="1996">
        <v>108.32</v>
      </c>
      <c r="N1475" s="1996">
        <f t="shared" si="338"/>
        <v>54.16</v>
      </c>
      <c r="O1475" s="1996">
        <v>54.16</v>
      </c>
      <c r="P1475" s="2034">
        <f t="shared" si="339"/>
        <v>1</v>
      </c>
      <c r="Q1475" s="1996">
        <v>0</v>
      </c>
      <c r="R1475" s="2034">
        <f t="shared" si="340"/>
        <v>0</v>
      </c>
      <c r="S1475" s="2035">
        <f t="shared" si="341"/>
        <v>0</v>
      </c>
      <c r="U1475" s="1996">
        <f t="shared" si="342"/>
        <v>0</v>
      </c>
      <c r="V1475" s="1996">
        <f t="shared" si="343"/>
        <v>0</v>
      </c>
      <c r="W1475" s="1996">
        <f t="shared" si="344"/>
        <v>108.32</v>
      </c>
      <c r="X1475" s="2000">
        <v>108.32</v>
      </c>
      <c r="Y1475" s="2013">
        <v>617427</v>
      </c>
      <c r="Z1475" s="2002">
        <v>42909</v>
      </c>
      <c r="AA1475" s="2069" t="s">
        <v>104</v>
      </c>
      <c r="AB1475" s="2069"/>
      <c r="AH1475" s="2090"/>
      <c r="AK1475" s="2092"/>
      <c r="AL1475" s="2092"/>
    </row>
    <row r="1476" spans="1:38" x14ac:dyDescent="0.2">
      <c r="A1476" s="2089">
        <v>2017327</v>
      </c>
      <c r="C1476" s="1955" t="s">
        <v>2949</v>
      </c>
      <c r="D1476" s="1956" t="s">
        <v>26</v>
      </c>
      <c r="I1476" s="2012">
        <v>1</v>
      </c>
      <c r="J1476" s="2012">
        <v>1</v>
      </c>
      <c r="L1476" s="1996">
        <v>43.24</v>
      </c>
      <c r="N1476" s="1996">
        <f t="shared" si="338"/>
        <v>29.119999999999997</v>
      </c>
      <c r="O1476" s="1996">
        <v>14.12</v>
      </c>
      <c r="P1476" s="2034"/>
      <c r="Q1476" s="1996">
        <v>15</v>
      </c>
      <c r="R1476" s="2034"/>
      <c r="U1476" s="1996">
        <f t="shared" si="342"/>
        <v>0</v>
      </c>
      <c r="V1476" s="1996">
        <f t="shared" si="343"/>
        <v>0</v>
      </c>
      <c r="W1476" s="1996">
        <f t="shared" si="344"/>
        <v>43.24</v>
      </c>
      <c r="X1476" s="2000">
        <v>43.24</v>
      </c>
      <c r="Y1476" s="2013">
        <v>617304</v>
      </c>
      <c r="Z1476" s="2002">
        <v>42867</v>
      </c>
      <c r="AA1476" s="2069" t="s">
        <v>104</v>
      </c>
      <c r="AB1476" s="2069"/>
      <c r="AH1476" s="2090"/>
      <c r="AK1476" s="2092"/>
      <c r="AL1476" s="2092"/>
    </row>
    <row r="1477" spans="1:38" x14ac:dyDescent="0.2">
      <c r="A1477" s="2196" t="s">
        <v>2901</v>
      </c>
      <c r="C1477" s="1955" t="s">
        <v>2934</v>
      </c>
      <c r="D1477" s="1956" t="s">
        <v>353</v>
      </c>
      <c r="E1477" s="1956">
        <v>1</v>
      </c>
      <c r="F1477" s="1956">
        <v>8</v>
      </c>
      <c r="G1477" s="1956">
        <v>4</v>
      </c>
      <c r="H1477" s="1956">
        <v>3</v>
      </c>
      <c r="I1477" s="2012">
        <v>1</v>
      </c>
      <c r="J1477" s="2012">
        <v>1</v>
      </c>
      <c r="L1477" s="1996">
        <v>3413.07</v>
      </c>
      <c r="N1477" s="1996">
        <f t="shared" si="338"/>
        <v>2661.15</v>
      </c>
      <c r="O1477" s="1996">
        <v>2108.9</v>
      </c>
      <c r="P1477" s="2076">
        <f t="shared" ref="P1477" si="345">IF(N1477&lt;=0,"",O1477/N1477)</f>
        <v>0.79247693666272101</v>
      </c>
      <c r="Q1477" s="1996">
        <v>552.25</v>
      </c>
      <c r="R1477" s="2076">
        <f t="shared" ref="R1477" si="346">IF(N1477&lt;=0,"",Q1477/N1477)</f>
        <v>0.20752306333727899</v>
      </c>
      <c r="S1477" s="2035">
        <f t="shared" ref="S1477" si="347">Q1477/$S$1</f>
        <v>22.09</v>
      </c>
      <c r="U1477" s="1996">
        <f t="shared" si="342"/>
        <v>0</v>
      </c>
      <c r="V1477" s="1996">
        <f t="shared" si="343"/>
        <v>0</v>
      </c>
      <c r="W1477" s="1996">
        <f t="shared" si="344"/>
        <v>3413.07</v>
      </c>
      <c r="X1477" s="2000">
        <v>3413.07</v>
      </c>
      <c r="Y1477" s="2013">
        <v>617323</v>
      </c>
      <c r="Z1477" s="2002">
        <v>42867</v>
      </c>
      <c r="AA1477" s="2069" t="s">
        <v>104</v>
      </c>
      <c r="AB1477" s="2069"/>
      <c r="AH1477" s="2090"/>
      <c r="AK1477" s="2092"/>
      <c r="AL1477" s="2092"/>
    </row>
    <row r="1478" spans="1:38" x14ac:dyDescent="0.2">
      <c r="A1478" s="2196" t="s">
        <v>2935</v>
      </c>
      <c r="C1478" s="1955" t="s">
        <v>2936</v>
      </c>
      <c r="D1478" s="1956" t="s">
        <v>353</v>
      </c>
      <c r="E1478" s="1956">
        <v>0</v>
      </c>
      <c r="F1478" s="1956">
        <v>1</v>
      </c>
      <c r="G1478" s="1956">
        <v>0</v>
      </c>
      <c r="H1478" s="1956">
        <v>1</v>
      </c>
      <c r="I1478" s="2012">
        <v>1</v>
      </c>
      <c r="J1478" s="2012">
        <v>1</v>
      </c>
      <c r="L1478" s="1996">
        <v>502.39</v>
      </c>
      <c r="N1478" s="1996">
        <v>376.89</v>
      </c>
      <c r="O1478" s="1996">
        <v>279.45</v>
      </c>
      <c r="P1478" s="2076">
        <v>0.74146302634721006</v>
      </c>
      <c r="Q1478" s="1996">
        <v>97.44</v>
      </c>
      <c r="R1478" s="2076">
        <v>0.25853697365278994</v>
      </c>
      <c r="S1478" s="2035">
        <v>3.8975999999999997</v>
      </c>
      <c r="U1478" s="1996">
        <f t="shared" si="342"/>
        <v>0</v>
      </c>
      <c r="V1478" s="1996">
        <f t="shared" si="343"/>
        <v>0</v>
      </c>
      <c r="W1478" s="1996">
        <f t="shared" si="344"/>
        <v>502.39</v>
      </c>
      <c r="X1478" s="2000">
        <v>502.39</v>
      </c>
      <c r="Y1478" s="2013">
        <v>617324</v>
      </c>
      <c r="Z1478" s="2002">
        <v>42867</v>
      </c>
      <c r="AA1478" s="2069" t="s">
        <v>104</v>
      </c>
      <c r="AB1478" s="2069"/>
      <c r="AH1478" s="2090"/>
      <c r="AK1478" s="2092"/>
      <c r="AL1478" s="2092"/>
    </row>
    <row r="1479" spans="1:38" x14ac:dyDescent="0.2">
      <c r="A1479" s="2196" t="s">
        <v>2902</v>
      </c>
      <c r="C1479" s="1955" t="s">
        <v>2937</v>
      </c>
      <c r="D1479" s="1956" t="s">
        <v>353</v>
      </c>
      <c r="E1479" s="1956">
        <v>1</v>
      </c>
      <c r="F1479" s="1956">
        <v>7</v>
      </c>
      <c r="G1479" s="1956">
        <v>2</v>
      </c>
      <c r="H1479" s="1956">
        <v>2</v>
      </c>
      <c r="I1479" s="2012">
        <v>1</v>
      </c>
      <c r="J1479" s="2012">
        <v>1</v>
      </c>
      <c r="L1479" s="1996">
        <v>3086.35</v>
      </c>
      <c r="N1479" s="1996">
        <f>O1479+Q1479</f>
        <v>2314.8000000000002</v>
      </c>
      <c r="O1479" s="1996">
        <v>1842.78</v>
      </c>
      <c r="P1479" s="2076">
        <f>IF(N1479&lt;=0,"",O1479/N1479)</f>
        <v>0.79608605495075158</v>
      </c>
      <c r="Q1479" s="1996">
        <v>472.02</v>
      </c>
      <c r="R1479" s="2076">
        <f>IF(N1479&lt;=0,"",Q1479/N1479)</f>
        <v>0.20391394504924829</v>
      </c>
      <c r="S1479" s="2035">
        <f>Q1479/$S$1</f>
        <v>18.880800000000001</v>
      </c>
      <c r="U1479" s="1996">
        <f t="shared" si="342"/>
        <v>0</v>
      </c>
      <c r="V1479" s="1996">
        <f t="shared" si="343"/>
        <v>0</v>
      </c>
      <c r="W1479" s="1996">
        <f t="shared" si="344"/>
        <v>3086.35</v>
      </c>
      <c r="X1479" s="2000">
        <v>3086.35</v>
      </c>
      <c r="Y1479" s="2013">
        <v>617325</v>
      </c>
      <c r="Z1479" s="2002">
        <v>42867</v>
      </c>
      <c r="AA1479" s="2069" t="s">
        <v>104</v>
      </c>
      <c r="AB1479" s="2069"/>
      <c r="AH1479" s="2090"/>
      <c r="AK1479" s="2092"/>
      <c r="AL1479" s="2092"/>
    </row>
    <row r="1480" spans="1:38" x14ac:dyDescent="0.2">
      <c r="A1480" s="2196" t="s">
        <v>2938</v>
      </c>
      <c r="C1480" s="1955" t="s">
        <v>2939</v>
      </c>
      <c r="D1480" s="1956" t="s">
        <v>353</v>
      </c>
      <c r="E1480" s="1956">
        <v>0</v>
      </c>
      <c r="F1480" s="1956">
        <v>1</v>
      </c>
      <c r="G1480" s="1956">
        <v>0</v>
      </c>
      <c r="H1480" s="1956">
        <v>1</v>
      </c>
      <c r="I1480" s="2012">
        <v>1</v>
      </c>
      <c r="J1480" s="2012">
        <v>1</v>
      </c>
      <c r="L1480" s="1996">
        <v>502.39</v>
      </c>
      <c r="N1480" s="1996">
        <v>376.89</v>
      </c>
      <c r="O1480" s="1996">
        <v>279.45</v>
      </c>
      <c r="P1480" s="2076">
        <v>0.74146302634721006</v>
      </c>
      <c r="Q1480" s="1996">
        <v>97.44</v>
      </c>
      <c r="R1480" s="2076">
        <v>0.25853697365278994</v>
      </c>
      <c r="S1480" s="2035">
        <v>3.8975999999999997</v>
      </c>
      <c r="U1480" s="1996">
        <f t="shared" si="342"/>
        <v>0</v>
      </c>
      <c r="V1480" s="1996">
        <f t="shared" si="343"/>
        <v>0</v>
      </c>
      <c r="W1480" s="1996">
        <f t="shared" si="344"/>
        <v>502.39</v>
      </c>
      <c r="X1480" s="2000">
        <v>502.39</v>
      </c>
      <c r="Y1480" s="2013">
        <v>617326</v>
      </c>
      <c r="Z1480" s="2002">
        <v>42867</v>
      </c>
      <c r="AA1480" s="2069" t="s">
        <v>104</v>
      </c>
      <c r="AB1480" s="2069"/>
      <c r="AH1480" s="2090"/>
      <c r="AK1480" s="2092"/>
      <c r="AL1480" s="2092"/>
    </row>
    <row r="1481" spans="1:38" x14ac:dyDescent="0.2">
      <c r="A1481" s="2089" t="s">
        <v>2903</v>
      </c>
      <c r="C1481" s="1955" t="s">
        <v>2940</v>
      </c>
      <c r="D1481" s="1956" t="s">
        <v>353</v>
      </c>
      <c r="E1481" s="1956">
        <v>1</v>
      </c>
      <c r="F1481" s="1956">
        <v>7</v>
      </c>
      <c r="G1481" s="1956">
        <v>2</v>
      </c>
      <c r="H1481" s="1956">
        <v>3</v>
      </c>
      <c r="I1481" s="2012">
        <v>1</v>
      </c>
      <c r="J1481" s="2012">
        <v>1</v>
      </c>
      <c r="L1481" s="1996">
        <v>3086.35</v>
      </c>
      <c r="N1481" s="1996">
        <f>O1481+Q1481</f>
        <v>2314.8000000000002</v>
      </c>
      <c r="O1481" s="1996">
        <v>1842.78</v>
      </c>
      <c r="P1481" s="2076">
        <f>IF(N1481&lt;=0,"",O1481/N1481)</f>
        <v>0.79608605495075158</v>
      </c>
      <c r="Q1481" s="1996">
        <v>472.02</v>
      </c>
      <c r="R1481" s="2076">
        <f>IF(N1481&lt;=0,"",Q1481/N1481)</f>
        <v>0.20391394504924829</v>
      </c>
      <c r="S1481" s="2035">
        <f>Q1481/$S$1</f>
        <v>18.880800000000001</v>
      </c>
      <c r="U1481" s="1996">
        <f t="shared" si="342"/>
        <v>0</v>
      </c>
      <c r="V1481" s="1996">
        <f t="shared" si="343"/>
        <v>0</v>
      </c>
      <c r="W1481" s="1996">
        <f t="shared" si="344"/>
        <v>3086.35</v>
      </c>
      <c r="X1481" s="2000">
        <v>3086.35</v>
      </c>
      <c r="Y1481" s="2013">
        <v>617327</v>
      </c>
      <c r="Z1481" s="2002">
        <v>42867</v>
      </c>
      <c r="AA1481" s="2069" t="s">
        <v>104</v>
      </c>
      <c r="AB1481" s="2069"/>
      <c r="AH1481" s="2090"/>
      <c r="AK1481" s="2092"/>
      <c r="AL1481" s="2092"/>
    </row>
    <row r="1482" spans="1:38" x14ac:dyDescent="0.2">
      <c r="A1482" s="2196" t="s">
        <v>2898</v>
      </c>
      <c r="C1482" s="1955" t="s">
        <v>2941</v>
      </c>
      <c r="D1482" s="1956" t="s">
        <v>353</v>
      </c>
      <c r="E1482" s="1956">
        <v>1</v>
      </c>
      <c r="F1482" s="1956">
        <v>7</v>
      </c>
      <c r="G1482" s="1956">
        <v>2</v>
      </c>
      <c r="H1482" s="1956">
        <v>3</v>
      </c>
      <c r="I1482" s="2012">
        <v>1</v>
      </c>
      <c r="J1482" s="2012">
        <v>1</v>
      </c>
      <c r="L1482" s="1996">
        <v>3119.59</v>
      </c>
      <c r="N1482" s="1996">
        <f t="shared" ref="N1482:N1484" si="348">O1482+Q1482</f>
        <v>2413.8000000000002</v>
      </c>
      <c r="O1482" s="1996">
        <v>1941.78</v>
      </c>
      <c r="P1482" s="2076">
        <f t="shared" ref="P1482:P1484" si="349">IF(N1482&lt;=0,"",O1482/N1482)</f>
        <v>0.8044494158588118</v>
      </c>
      <c r="Q1482" s="1996">
        <v>472.02</v>
      </c>
      <c r="R1482" s="2076">
        <f t="shared" ref="R1482:R1484" si="350">IF(N1482&lt;=0,"",Q1482/N1482)</f>
        <v>0.19555058414118814</v>
      </c>
      <c r="S1482" s="2035">
        <f t="shared" ref="S1482:S1484" si="351">Q1482/$S$1</f>
        <v>18.880800000000001</v>
      </c>
      <c r="U1482" s="1996">
        <f t="shared" si="342"/>
        <v>0</v>
      </c>
      <c r="V1482" s="1996">
        <f t="shared" si="343"/>
        <v>0</v>
      </c>
      <c r="W1482" s="1996">
        <f t="shared" si="344"/>
        <v>3119.59</v>
      </c>
      <c r="X1482" s="2000">
        <v>3119.59</v>
      </c>
      <c r="Y1482" s="2013">
        <v>617328</v>
      </c>
      <c r="Z1482" s="2002">
        <v>42867</v>
      </c>
      <c r="AA1482" s="2069" t="s">
        <v>104</v>
      </c>
      <c r="AB1482" s="2069"/>
      <c r="AH1482" s="2090"/>
      <c r="AK1482" s="2092"/>
      <c r="AL1482" s="2092"/>
    </row>
    <row r="1483" spans="1:38" x14ac:dyDescent="0.2">
      <c r="A1483" s="2196" t="s">
        <v>2899</v>
      </c>
      <c r="C1483" s="1955" t="s">
        <v>2941</v>
      </c>
      <c r="D1483" s="1956" t="s">
        <v>353</v>
      </c>
      <c r="E1483" s="1956">
        <v>1</v>
      </c>
      <c r="F1483" s="1956">
        <v>7</v>
      </c>
      <c r="G1483" s="1956">
        <v>2</v>
      </c>
      <c r="H1483" s="1956">
        <v>3</v>
      </c>
      <c r="I1483" s="2012">
        <v>1</v>
      </c>
      <c r="J1483" s="2012">
        <v>1</v>
      </c>
      <c r="L1483" s="1996">
        <v>3119.59</v>
      </c>
      <c r="N1483" s="1996">
        <f t="shared" si="348"/>
        <v>2413.8000000000002</v>
      </c>
      <c r="O1483" s="1996">
        <v>1941.78</v>
      </c>
      <c r="P1483" s="2076">
        <f t="shared" si="349"/>
        <v>0.8044494158588118</v>
      </c>
      <c r="Q1483" s="1996">
        <v>472.02</v>
      </c>
      <c r="R1483" s="2076">
        <f t="shared" si="350"/>
        <v>0.19555058414118814</v>
      </c>
      <c r="S1483" s="2035">
        <f t="shared" si="351"/>
        <v>18.880800000000001</v>
      </c>
      <c r="U1483" s="1996">
        <f t="shared" si="342"/>
        <v>0</v>
      </c>
      <c r="V1483" s="1996">
        <f t="shared" si="343"/>
        <v>0</v>
      </c>
      <c r="W1483" s="1996">
        <f t="shared" si="344"/>
        <v>3119.59</v>
      </c>
      <c r="X1483" s="2000">
        <v>3119.59</v>
      </c>
      <c r="Y1483" s="2013">
        <v>617329</v>
      </c>
      <c r="Z1483" s="2002">
        <v>42867</v>
      </c>
      <c r="AA1483" s="2069" t="s">
        <v>104</v>
      </c>
      <c r="AB1483" s="2069"/>
      <c r="AH1483" s="2090"/>
      <c r="AK1483" s="2092"/>
      <c r="AL1483" s="2092"/>
    </row>
    <row r="1484" spans="1:38" x14ac:dyDescent="0.2">
      <c r="A1484" s="2197" t="s">
        <v>2900</v>
      </c>
      <c r="C1484" s="1955" t="s">
        <v>2942</v>
      </c>
      <c r="D1484" s="1956" t="s">
        <v>353</v>
      </c>
      <c r="E1484" s="1956">
        <v>1</v>
      </c>
      <c r="F1484" s="1956">
        <v>7</v>
      </c>
      <c r="G1484" s="1956">
        <v>2</v>
      </c>
      <c r="H1484" s="1956">
        <v>3</v>
      </c>
      <c r="I1484" s="2012">
        <v>1</v>
      </c>
      <c r="J1484" s="2012">
        <v>1</v>
      </c>
      <c r="L1484" s="1996">
        <v>3119.59</v>
      </c>
      <c r="N1484" s="1996">
        <f t="shared" si="348"/>
        <v>2413.8000000000002</v>
      </c>
      <c r="O1484" s="1996">
        <v>1941.78</v>
      </c>
      <c r="P1484" s="2076">
        <f t="shared" si="349"/>
        <v>0.8044494158588118</v>
      </c>
      <c r="Q1484" s="1996">
        <v>472.02</v>
      </c>
      <c r="R1484" s="2076">
        <f t="shared" si="350"/>
        <v>0.19555058414118814</v>
      </c>
      <c r="S1484" s="2035">
        <f t="shared" si="351"/>
        <v>18.880800000000001</v>
      </c>
      <c r="U1484" s="1996">
        <f t="shared" si="342"/>
        <v>0</v>
      </c>
      <c r="V1484" s="1996">
        <f t="shared" si="343"/>
        <v>0</v>
      </c>
      <c r="W1484" s="1996">
        <f t="shared" si="344"/>
        <v>3119.59</v>
      </c>
      <c r="X1484" s="2000">
        <v>3119.59</v>
      </c>
      <c r="Y1484" s="2013">
        <v>617330</v>
      </c>
      <c r="Z1484" s="2002">
        <v>42867</v>
      </c>
      <c r="AA1484" s="2069" t="s">
        <v>104</v>
      </c>
      <c r="AB1484" s="2069"/>
      <c r="AH1484" s="2090"/>
      <c r="AK1484" s="2092"/>
      <c r="AL1484" s="2092"/>
    </row>
    <row r="1485" spans="1:38" x14ac:dyDescent="0.2">
      <c r="A1485" s="2197" t="s">
        <v>2943</v>
      </c>
      <c r="C1485" s="1955" t="s">
        <v>2944</v>
      </c>
      <c r="D1485" s="1956" t="s">
        <v>353</v>
      </c>
      <c r="E1485" s="1956">
        <v>0</v>
      </c>
      <c r="F1485" s="1956">
        <v>1</v>
      </c>
      <c r="G1485" s="1956">
        <v>0</v>
      </c>
      <c r="H1485" s="1956">
        <v>1</v>
      </c>
      <c r="I1485" s="2012">
        <v>1</v>
      </c>
      <c r="J1485" s="2012">
        <v>1</v>
      </c>
      <c r="L1485" s="1996">
        <v>502.39</v>
      </c>
      <c r="N1485" s="1996">
        <v>376.89</v>
      </c>
      <c r="O1485" s="1996">
        <v>279.45</v>
      </c>
      <c r="P1485" s="2076">
        <v>0.74146302634721006</v>
      </c>
      <c r="Q1485" s="1996">
        <v>97.44</v>
      </c>
      <c r="R1485" s="2076">
        <v>0.25853697365278994</v>
      </c>
      <c r="S1485" s="2035">
        <v>3.8975999999999997</v>
      </c>
      <c r="U1485" s="1996">
        <f t="shared" si="342"/>
        <v>0</v>
      </c>
      <c r="V1485" s="1996">
        <f t="shared" si="343"/>
        <v>0</v>
      </c>
      <c r="W1485" s="1996">
        <f t="shared" si="344"/>
        <v>502.39</v>
      </c>
      <c r="X1485" s="2000">
        <v>502.39</v>
      </c>
      <c r="Y1485" s="2013">
        <v>617331</v>
      </c>
      <c r="Z1485" s="2002">
        <v>42867</v>
      </c>
      <c r="AA1485" s="2069" t="s">
        <v>104</v>
      </c>
      <c r="AB1485" s="2069"/>
      <c r="AH1485" s="2090"/>
      <c r="AK1485" s="2092"/>
      <c r="AL1485" s="2092"/>
    </row>
    <row r="1486" spans="1:38" ht="11.25" customHeight="1" x14ac:dyDescent="0.2">
      <c r="A1486" s="2089">
        <v>2017328</v>
      </c>
      <c r="C1486" s="1955" t="s">
        <v>2968</v>
      </c>
      <c r="D1486" s="1956" t="s">
        <v>26</v>
      </c>
      <c r="E1486" s="1956">
        <v>0</v>
      </c>
      <c r="F1486" s="1956">
        <v>0</v>
      </c>
      <c r="G1486" s="1956">
        <v>0</v>
      </c>
      <c r="H1486" s="1956">
        <v>0</v>
      </c>
      <c r="I1486" s="2012">
        <v>1</v>
      </c>
      <c r="J1486" s="2012">
        <v>1</v>
      </c>
      <c r="L1486" s="1996">
        <v>94.32</v>
      </c>
      <c r="N1486" s="1996">
        <f t="shared" ref="N1486:N1501" si="352">O1486+Q1486</f>
        <v>54.66</v>
      </c>
      <c r="O1486" s="1996">
        <v>54.66</v>
      </c>
      <c r="P1486" s="2034">
        <f t="shared" ref="P1486:P1500" si="353">IF(N1486&lt;=0,"",O1486/N1486)</f>
        <v>1</v>
      </c>
      <c r="Q1486" s="1996">
        <v>0</v>
      </c>
      <c r="R1486" s="2034">
        <f t="shared" ref="R1486:R1519" si="354">IF(N1486&lt;=0,"",Q1486/N1486)</f>
        <v>0</v>
      </c>
      <c r="S1486" s="2035">
        <f t="shared" ref="S1486:S1501" si="355">Q1486/$S$1</f>
        <v>0</v>
      </c>
      <c r="U1486" s="1996">
        <f t="shared" si="342"/>
        <v>0</v>
      </c>
      <c r="V1486" s="1996">
        <f t="shared" si="343"/>
        <v>0</v>
      </c>
      <c r="W1486" s="1996">
        <f t="shared" si="344"/>
        <v>94.32</v>
      </c>
      <c r="X1486" s="2000">
        <v>94.32</v>
      </c>
      <c r="Y1486" s="2013">
        <v>617304</v>
      </c>
      <c r="Z1486" s="2002">
        <v>42867</v>
      </c>
      <c r="AA1486" s="2069" t="s">
        <v>104</v>
      </c>
      <c r="AB1486" s="2069"/>
      <c r="AH1486" s="2090"/>
      <c r="AK1486" s="2092"/>
      <c r="AL1486" s="2092"/>
    </row>
    <row r="1487" spans="1:38" x14ac:dyDescent="0.2">
      <c r="A1487" s="2089">
        <v>2017329</v>
      </c>
      <c r="C1487" s="1955" t="s">
        <v>3018</v>
      </c>
      <c r="D1487" s="1956" t="s">
        <v>26</v>
      </c>
      <c r="E1487" s="1956">
        <v>0</v>
      </c>
      <c r="F1487" s="1956">
        <v>0</v>
      </c>
      <c r="G1487" s="1956">
        <v>0</v>
      </c>
      <c r="H1487" s="1956">
        <v>0</v>
      </c>
      <c r="I1487" s="2012">
        <v>1</v>
      </c>
      <c r="J1487" s="2012">
        <v>1</v>
      </c>
      <c r="L1487" s="1996">
        <v>250.2</v>
      </c>
      <c r="N1487" s="1996">
        <f t="shared" si="352"/>
        <v>250.2</v>
      </c>
      <c r="O1487" s="1996">
        <v>235.2</v>
      </c>
      <c r="P1487" s="2034">
        <f t="shared" si="353"/>
        <v>0.94004796163069548</v>
      </c>
      <c r="Q1487" s="1996">
        <v>15</v>
      </c>
      <c r="R1487" s="2034">
        <f t="shared" si="354"/>
        <v>5.9952038369304558E-2</v>
      </c>
      <c r="S1487" s="2035">
        <f t="shared" si="355"/>
        <v>0.6</v>
      </c>
      <c r="U1487" s="1996">
        <f t="shared" si="342"/>
        <v>0</v>
      </c>
      <c r="V1487" s="1996">
        <f t="shared" si="343"/>
        <v>0</v>
      </c>
      <c r="W1487" s="1996">
        <f t="shared" si="344"/>
        <v>250.2</v>
      </c>
      <c r="X1487" s="2000">
        <v>250.2</v>
      </c>
      <c r="Y1487" s="2013">
        <v>617304</v>
      </c>
      <c r="Z1487" s="2002">
        <v>42867</v>
      </c>
      <c r="AA1487" s="2069" t="s">
        <v>104</v>
      </c>
      <c r="AB1487" s="2069"/>
      <c r="AH1487" s="2090"/>
      <c r="AK1487" s="2092"/>
      <c r="AL1487" s="2092"/>
    </row>
    <row r="1488" spans="1:38" x14ac:dyDescent="0.2">
      <c r="A1488" s="2427">
        <v>2017330</v>
      </c>
      <c r="C1488" s="1955" t="s">
        <v>2971</v>
      </c>
      <c r="D1488" s="1956" t="s">
        <v>353</v>
      </c>
      <c r="E1488" s="1956">
        <v>0</v>
      </c>
      <c r="F1488" s="1956">
        <v>1</v>
      </c>
      <c r="G1488" s="1956">
        <v>1</v>
      </c>
      <c r="H1488" s="1956">
        <v>0</v>
      </c>
      <c r="I1488" s="2012">
        <v>1</v>
      </c>
      <c r="J1488" s="2012">
        <v>1</v>
      </c>
      <c r="L1488" s="1996">
        <v>0</v>
      </c>
      <c r="N1488" s="1996">
        <f t="shared" si="352"/>
        <v>228.14</v>
      </c>
      <c r="O1488" s="1996">
        <v>136.38999999999999</v>
      </c>
      <c r="P1488" s="2076">
        <f t="shared" si="353"/>
        <v>0.5978346629262733</v>
      </c>
      <c r="Q1488" s="1996">
        <v>91.75</v>
      </c>
      <c r="R1488" s="2076">
        <f t="shared" si="354"/>
        <v>0.4021653370737267</v>
      </c>
      <c r="S1488" s="2035">
        <f t="shared" si="355"/>
        <v>3.67</v>
      </c>
      <c r="U1488" s="1996">
        <f t="shared" si="342"/>
        <v>0</v>
      </c>
      <c r="V1488" s="1996">
        <f t="shared" si="343"/>
        <v>0</v>
      </c>
      <c r="W1488" s="1996">
        <f t="shared" si="344"/>
        <v>0</v>
      </c>
      <c r="X1488" s="2000"/>
      <c r="Y1488" s="2013"/>
      <c r="Z1488" s="2002"/>
      <c r="AA1488" s="2069"/>
      <c r="AB1488" s="2069"/>
      <c r="AH1488" s="2090"/>
      <c r="AK1488" s="2092"/>
      <c r="AL1488" s="2092"/>
    </row>
    <row r="1489" spans="1:38" x14ac:dyDescent="0.2">
      <c r="A1489" s="2089">
        <v>2017331</v>
      </c>
      <c r="C1489" s="1955" t="s">
        <v>2982</v>
      </c>
      <c r="D1489" s="1956" t="s">
        <v>647</v>
      </c>
      <c r="E1489" s="1956">
        <v>1</v>
      </c>
      <c r="F1489" s="1956">
        <v>10</v>
      </c>
      <c r="G1489" s="1956">
        <v>5</v>
      </c>
      <c r="H1489" s="1956">
        <v>3</v>
      </c>
      <c r="I1489" s="2012">
        <v>1</v>
      </c>
      <c r="J1489" s="2012">
        <v>1</v>
      </c>
      <c r="L1489" s="1996">
        <v>5330.03</v>
      </c>
      <c r="N1489" s="1996">
        <f t="shared" si="352"/>
        <v>3296.0499999999997</v>
      </c>
      <c r="O1489" s="1996">
        <v>2556.37</v>
      </c>
      <c r="P1489" s="2034">
        <f t="shared" si="353"/>
        <v>0.77558592861151987</v>
      </c>
      <c r="Q1489" s="1996">
        <v>739.68</v>
      </c>
      <c r="R1489" s="2034">
        <f t="shared" si="354"/>
        <v>0.22441407138848016</v>
      </c>
      <c r="S1489" s="2035">
        <f t="shared" si="355"/>
        <v>29.587199999999999</v>
      </c>
      <c r="U1489" s="1996">
        <f t="shared" si="342"/>
        <v>0</v>
      </c>
      <c r="V1489" s="1996">
        <f t="shared" si="343"/>
        <v>0</v>
      </c>
      <c r="W1489" s="1996">
        <f t="shared" si="344"/>
        <v>5330.03</v>
      </c>
      <c r="X1489" s="2000">
        <v>5330.03</v>
      </c>
      <c r="Y1489" s="2013">
        <v>617391</v>
      </c>
      <c r="Z1489" s="2002">
        <v>42895</v>
      </c>
      <c r="AA1489" s="2069" t="s">
        <v>104</v>
      </c>
      <c r="AB1489" s="2069"/>
      <c r="AH1489" s="2090"/>
      <c r="AK1489" s="2092"/>
      <c r="AL1489" s="2092"/>
    </row>
    <row r="1490" spans="1:38" x14ac:dyDescent="0.2">
      <c r="A1490" s="2089" t="s">
        <v>2983</v>
      </c>
      <c r="C1490" s="1955">
        <v>637217</v>
      </c>
      <c r="D1490" s="1956" t="s">
        <v>26</v>
      </c>
      <c r="E1490" s="1956">
        <v>1</v>
      </c>
      <c r="F1490" s="1956">
        <v>8</v>
      </c>
      <c r="G1490" s="1956">
        <v>4</v>
      </c>
      <c r="H1490" s="1956">
        <v>3</v>
      </c>
      <c r="I1490" s="2012">
        <v>1</v>
      </c>
      <c r="J1490" s="2012">
        <v>1</v>
      </c>
      <c r="L1490" s="1996">
        <v>6596.89</v>
      </c>
      <c r="N1490" s="1996">
        <f t="shared" si="352"/>
        <v>4482.26</v>
      </c>
      <c r="O1490" s="1996">
        <v>3707.58</v>
      </c>
      <c r="P1490" s="2034">
        <f t="shared" si="353"/>
        <v>0.82716754494384526</v>
      </c>
      <c r="Q1490" s="1996">
        <v>774.68</v>
      </c>
      <c r="R1490" s="2034">
        <f t="shared" si="354"/>
        <v>0.17283245505615469</v>
      </c>
      <c r="S1490" s="2035">
        <f t="shared" si="355"/>
        <v>30.987199999999998</v>
      </c>
      <c r="U1490" s="1996">
        <f t="shared" si="342"/>
        <v>0</v>
      </c>
      <c r="V1490" s="1996">
        <f t="shared" si="343"/>
        <v>0</v>
      </c>
      <c r="W1490" s="1996">
        <f t="shared" si="344"/>
        <v>6596.89</v>
      </c>
      <c r="X1490" s="2000">
        <v>6596.89</v>
      </c>
      <c r="Y1490" s="2013">
        <v>617343</v>
      </c>
      <c r="Z1490" s="2002">
        <v>42870</v>
      </c>
      <c r="AA1490" s="2069" t="s">
        <v>104</v>
      </c>
      <c r="AB1490" s="2069"/>
      <c r="AH1490" s="2090"/>
      <c r="AK1490" s="2092"/>
      <c r="AL1490" s="2092"/>
    </row>
    <row r="1491" spans="1:38" x14ac:dyDescent="0.2">
      <c r="A1491" s="2089">
        <v>2017333</v>
      </c>
      <c r="C1491" s="1955" t="s">
        <v>2984</v>
      </c>
      <c r="D1491" s="1956" t="s">
        <v>26</v>
      </c>
      <c r="E1491" s="1956">
        <v>0</v>
      </c>
      <c r="F1491" s="1956">
        <v>1</v>
      </c>
      <c r="G1491" s="1956">
        <v>0</v>
      </c>
      <c r="H1491" s="1956">
        <v>1</v>
      </c>
      <c r="I1491" s="2012">
        <v>1</v>
      </c>
      <c r="J1491" s="2012">
        <v>1</v>
      </c>
      <c r="L1491" s="1996">
        <v>748.66</v>
      </c>
      <c r="N1491" s="1996">
        <f t="shared" si="352"/>
        <v>501.88</v>
      </c>
      <c r="O1491" s="1996">
        <v>355.07</v>
      </c>
      <c r="P1491" s="2034">
        <f t="shared" si="353"/>
        <v>0.70747987566749027</v>
      </c>
      <c r="Q1491" s="1996">
        <v>146.81</v>
      </c>
      <c r="R1491" s="2034">
        <f t="shared" si="354"/>
        <v>0.29252012433250979</v>
      </c>
      <c r="S1491" s="2035">
        <f t="shared" si="355"/>
        <v>5.8723999999999998</v>
      </c>
      <c r="U1491" s="1996">
        <f t="shared" si="342"/>
        <v>0</v>
      </c>
      <c r="V1491" s="1996">
        <f t="shared" si="343"/>
        <v>0</v>
      </c>
      <c r="W1491" s="1996">
        <f t="shared" si="344"/>
        <v>748.66</v>
      </c>
      <c r="X1491" s="2000">
        <v>748.66</v>
      </c>
      <c r="Y1491" s="2013">
        <v>617344</v>
      </c>
      <c r="Z1491" s="2002">
        <v>42870</v>
      </c>
      <c r="AA1491" s="2069" t="s">
        <v>104</v>
      </c>
      <c r="AB1491" s="2069"/>
      <c r="AH1491" s="2090"/>
      <c r="AK1491" s="2092"/>
      <c r="AL1491" s="2092"/>
    </row>
    <row r="1492" spans="1:38" x14ac:dyDescent="0.2">
      <c r="A1492" s="2089">
        <v>2017334</v>
      </c>
      <c r="C1492" s="1955">
        <v>624417</v>
      </c>
      <c r="D1492" s="1956" t="s">
        <v>26</v>
      </c>
      <c r="E1492" s="1956">
        <v>1</v>
      </c>
      <c r="F1492" s="1956">
        <v>6</v>
      </c>
      <c r="G1492" s="1956">
        <v>5</v>
      </c>
      <c r="H1492" s="1956">
        <v>2</v>
      </c>
      <c r="I1492" s="2012">
        <v>1</v>
      </c>
      <c r="J1492" s="2012">
        <v>1</v>
      </c>
      <c r="L1492" s="1996">
        <v>1779.85</v>
      </c>
      <c r="N1492" s="1996">
        <f t="shared" si="352"/>
        <v>1197.28</v>
      </c>
      <c r="O1492" s="1996">
        <v>893.47</v>
      </c>
      <c r="P1492" s="2034">
        <f t="shared" si="353"/>
        <v>0.74624983295469738</v>
      </c>
      <c r="Q1492" s="1996">
        <v>303.81</v>
      </c>
      <c r="R1492" s="2034">
        <f t="shared" si="354"/>
        <v>0.25375016704530268</v>
      </c>
      <c r="S1492" s="2035">
        <f t="shared" si="355"/>
        <v>12.1524</v>
      </c>
      <c r="U1492" s="1996">
        <f t="shared" si="342"/>
        <v>0</v>
      </c>
      <c r="V1492" s="1996">
        <f t="shared" si="343"/>
        <v>0</v>
      </c>
      <c r="W1492" s="1996">
        <f t="shared" si="344"/>
        <v>1779.85</v>
      </c>
      <c r="X1492" s="2000">
        <v>1779.85</v>
      </c>
      <c r="Y1492" s="2013">
        <v>617345</v>
      </c>
      <c r="Z1492" s="2002">
        <v>42870</v>
      </c>
      <c r="AA1492" s="2069" t="s">
        <v>104</v>
      </c>
      <c r="AB1492" s="2069"/>
      <c r="AH1492" s="2090"/>
      <c r="AK1492" s="2092"/>
      <c r="AL1492" s="2092"/>
    </row>
    <row r="1493" spans="1:38" x14ac:dyDescent="0.2">
      <c r="A1493" s="2089">
        <v>2017335</v>
      </c>
      <c r="C1493" s="1955">
        <v>656217</v>
      </c>
      <c r="D1493" s="1956" t="s">
        <v>26</v>
      </c>
      <c r="E1493" s="1956">
        <v>1</v>
      </c>
      <c r="F1493" s="1956">
        <v>9</v>
      </c>
      <c r="G1493" s="1956">
        <v>6</v>
      </c>
      <c r="H1493" s="1956">
        <v>5</v>
      </c>
      <c r="I1493" s="2012">
        <v>1</v>
      </c>
      <c r="J1493" s="2012">
        <v>1</v>
      </c>
      <c r="L1493" s="1996">
        <v>3625.42</v>
      </c>
      <c r="N1493" s="1996">
        <f t="shared" si="352"/>
        <v>2436.87</v>
      </c>
      <c r="O1493" s="1996">
        <v>1867.23</v>
      </c>
      <c r="P1493" s="2034">
        <f t="shared" si="353"/>
        <v>0.76624112078198681</v>
      </c>
      <c r="Q1493" s="1996">
        <v>569.64</v>
      </c>
      <c r="R1493" s="2034">
        <f t="shared" si="354"/>
        <v>0.23375887921801328</v>
      </c>
      <c r="S1493" s="2035">
        <f t="shared" si="355"/>
        <v>22.785599999999999</v>
      </c>
      <c r="U1493" s="1996">
        <f t="shared" si="342"/>
        <v>0</v>
      </c>
      <c r="V1493" s="1996">
        <f t="shared" si="343"/>
        <v>0</v>
      </c>
      <c r="W1493" s="1996">
        <f t="shared" si="344"/>
        <v>3625.42</v>
      </c>
      <c r="X1493" s="2000">
        <v>3625.42</v>
      </c>
      <c r="Y1493" s="2013">
        <v>617346</v>
      </c>
      <c r="Z1493" s="2002">
        <v>42870</v>
      </c>
      <c r="AA1493" s="2069" t="s">
        <v>104</v>
      </c>
      <c r="AB1493" s="2069"/>
      <c r="AH1493" s="2090"/>
      <c r="AK1493" s="2092"/>
      <c r="AL1493" s="2092"/>
    </row>
    <row r="1494" spans="1:38" x14ac:dyDescent="0.2">
      <c r="A1494" s="2089">
        <v>2017336</v>
      </c>
      <c r="C1494" s="1955" t="s">
        <v>2986</v>
      </c>
      <c r="D1494" s="1956" t="s">
        <v>26</v>
      </c>
      <c r="E1494" s="1956">
        <v>5</v>
      </c>
      <c r="F1494" s="1956">
        <v>40</v>
      </c>
      <c r="G1494" s="1956">
        <v>25</v>
      </c>
      <c r="H1494" s="1956">
        <v>15</v>
      </c>
      <c r="I1494" s="2012">
        <v>1</v>
      </c>
      <c r="J1494" s="2012">
        <v>1</v>
      </c>
      <c r="L1494" s="1996">
        <v>11748.25</v>
      </c>
      <c r="N1494" s="1996">
        <f t="shared" si="352"/>
        <v>7928.4</v>
      </c>
      <c r="O1494" s="1996">
        <v>5803.65</v>
      </c>
      <c r="P1494" s="2034">
        <f t="shared" si="353"/>
        <v>0.73200771908581808</v>
      </c>
      <c r="Q1494" s="1996">
        <v>2124.75</v>
      </c>
      <c r="R1494" s="2034">
        <f t="shared" si="354"/>
        <v>0.26799228091418192</v>
      </c>
      <c r="S1494" s="2035">
        <f t="shared" si="355"/>
        <v>84.99</v>
      </c>
      <c r="U1494" s="1996">
        <f t="shared" si="342"/>
        <v>0</v>
      </c>
      <c r="V1494" s="1996">
        <f t="shared" si="343"/>
        <v>0</v>
      </c>
      <c r="W1494" s="1996">
        <f t="shared" si="344"/>
        <v>11748.25</v>
      </c>
      <c r="X1494" s="2000">
        <v>11748.25</v>
      </c>
      <c r="Y1494" s="2013">
        <v>617367</v>
      </c>
      <c r="Z1494" s="2002">
        <v>42872</v>
      </c>
      <c r="AA1494" s="2069" t="s">
        <v>104</v>
      </c>
      <c r="AB1494" s="2069"/>
      <c r="AH1494" s="2090"/>
      <c r="AK1494" s="2092"/>
      <c r="AL1494" s="2092"/>
    </row>
    <row r="1495" spans="1:38" x14ac:dyDescent="0.2">
      <c r="A1495" s="2089">
        <v>2017337</v>
      </c>
      <c r="C1495" s="1955">
        <v>656317</v>
      </c>
      <c r="D1495" s="1956" t="s">
        <v>26</v>
      </c>
      <c r="E1495" s="1956">
        <v>1</v>
      </c>
      <c r="F1495" s="1956">
        <v>9</v>
      </c>
      <c r="G1495" s="1956">
        <v>6</v>
      </c>
      <c r="H1495" s="1956">
        <v>5</v>
      </c>
      <c r="I1495" s="2012">
        <v>1</v>
      </c>
      <c r="J1495" s="2012">
        <v>1</v>
      </c>
      <c r="L1495" s="1996">
        <v>3625.42</v>
      </c>
      <c r="N1495" s="1996">
        <f>O1495+Q1495</f>
        <v>2436.87</v>
      </c>
      <c r="O1495" s="1996">
        <v>1867.23</v>
      </c>
      <c r="P1495" s="2034">
        <f>IF(N1495&lt;=0,"",O1495/N1495)</f>
        <v>0.76624112078198681</v>
      </c>
      <c r="Q1495" s="1996">
        <v>569.64</v>
      </c>
      <c r="R1495" s="2034">
        <f>IF(N1495&lt;=0,"",Q1495/N1495)</f>
        <v>0.23375887921801328</v>
      </c>
      <c r="S1495" s="2035">
        <f>Q1495/$S$1</f>
        <v>22.785599999999999</v>
      </c>
      <c r="U1495" s="1996">
        <f t="shared" si="342"/>
        <v>0</v>
      </c>
      <c r="V1495" s="1996">
        <f t="shared" si="343"/>
        <v>0</v>
      </c>
      <c r="W1495" s="1996">
        <f t="shared" si="344"/>
        <v>3625.42</v>
      </c>
      <c r="X1495" s="2000">
        <v>3625.42</v>
      </c>
      <c r="Y1495" s="2013">
        <v>617347</v>
      </c>
      <c r="Z1495" s="2002">
        <v>42870</v>
      </c>
      <c r="AA1495" s="2069" t="s">
        <v>104</v>
      </c>
      <c r="AB1495" s="2069"/>
      <c r="AH1495" s="2090"/>
      <c r="AK1495" s="2092"/>
      <c r="AL1495" s="2092"/>
    </row>
    <row r="1496" spans="1:38" x14ac:dyDescent="0.2">
      <c r="A1496" s="2089">
        <v>2017338</v>
      </c>
      <c r="C1496" s="1955">
        <v>656417</v>
      </c>
      <c r="D1496" s="1956" t="s">
        <v>26</v>
      </c>
      <c r="E1496" s="1956">
        <v>1</v>
      </c>
      <c r="F1496" s="1956">
        <v>9</v>
      </c>
      <c r="G1496" s="1956">
        <v>6</v>
      </c>
      <c r="H1496" s="1956">
        <v>5</v>
      </c>
      <c r="I1496" s="2012">
        <v>1</v>
      </c>
      <c r="J1496" s="2012">
        <v>1</v>
      </c>
      <c r="L1496" s="1996">
        <v>3625.42</v>
      </c>
      <c r="N1496" s="1996">
        <f>O1496+Q1496</f>
        <v>2436.87</v>
      </c>
      <c r="O1496" s="1996">
        <v>1867.23</v>
      </c>
      <c r="P1496" s="2034">
        <f>IF(N1496&lt;=0,"",O1496/N1496)</f>
        <v>0.76624112078198681</v>
      </c>
      <c r="Q1496" s="1996">
        <v>569.64</v>
      </c>
      <c r="R1496" s="2034">
        <f>IF(N1496&lt;=0,"",Q1496/N1496)</f>
        <v>0.23375887921801328</v>
      </c>
      <c r="S1496" s="2035">
        <f>Q1496/$S$1</f>
        <v>22.785599999999999</v>
      </c>
      <c r="U1496" s="1996">
        <f t="shared" si="342"/>
        <v>0</v>
      </c>
      <c r="V1496" s="1996">
        <f t="shared" si="343"/>
        <v>0</v>
      </c>
      <c r="W1496" s="1996">
        <f t="shared" si="344"/>
        <v>3625.42</v>
      </c>
      <c r="X1496" s="2000">
        <v>3625.42</v>
      </c>
      <c r="Y1496" s="2013">
        <v>617348</v>
      </c>
      <c r="Z1496" s="2002">
        <v>42870</v>
      </c>
      <c r="AA1496" s="2069" t="s">
        <v>104</v>
      </c>
      <c r="AB1496" s="2069"/>
      <c r="AH1496" s="2090"/>
      <c r="AK1496" s="2092"/>
      <c r="AL1496" s="2092"/>
    </row>
    <row r="1497" spans="1:38" x14ac:dyDescent="0.2">
      <c r="A1497" s="2089">
        <v>2017339</v>
      </c>
      <c r="C1497" s="1955">
        <v>650817</v>
      </c>
      <c r="D1497" s="1956" t="s">
        <v>26</v>
      </c>
      <c r="E1497" s="1956">
        <v>1</v>
      </c>
      <c r="F1497" s="1956">
        <v>8</v>
      </c>
      <c r="G1497" s="1956">
        <v>5</v>
      </c>
      <c r="H1497" s="1956">
        <v>3</v>
      </c>
      <c r="I1497" s="2012">
        <v>1</v>
      </c>
      <c r="J1497" s="2012">
        <v>1</v>
      </c>
      <c r="L1497" s="1996">
        <v>2649.94</v>
      </c>
      <c r="N1497" s="1996">
        <f t="shared" si="352"/>
        <v>1785.41</v>
      </c>
      <c r="O1497" s="1996">
        <v>1301.1400000000001</v>
      </c>
      <c r="P1497" s="2034">
        <f t="shared" si="353"/>
        <v>0.72876258114382697</v>
      </c>
      <c r="Q1497" s="1996">
        <v>484.27</v>
      </c>
      <c r="R1497" s="2034">
        <f t="shared" si="354"/>
        <v>0.27123741885617308</v>
      </c>
      <c r="S1497" s="2035">
        <f t="shared" si="355"/>
        <v>19.370799999999999</v>
      </c>
      <c r="U1497" s="1996">
        <f t="shared" si="342"/>
        <v>0</v>
      </c>
      <c r="V1497" s="1996">
        <f t="shared" si="343"/>
        <v>0</v>
      </c>
      <c r="W1497" s="1996">
        <f t="shared" si="344"/>
        <v>2649.94</v>
      </c>
      <c r="X1497" s="2000">
        <v>2649.94</v>
      </c>
      <c r="Y1497" s="2013">
        <v>617349</v>
      </c>
      <c r="Z1497" s="2002">
        <v>42870</v>
      </c>
      <c r="AA1497" s="2069" t="s">
        <v>104</v>
      </c>
      <c r="AB1497" s="2069"/>
      <c r="AH1497" s="2090"/>
      <c r="AK1497" s="2092"/>
      <c r="AL1497" s="2092"/>
    </row>
    <row r="1498" spans="1:38" x14ac:dyDescent="0.2">
      <c r="A1498" s="2089">
        <v>2017340</v>
      </c>
      <c r="C1498" s="1955" t="s">
        <v>2988</v>
      </c>
      <c r="D1498" s="1956" t="s">
        <v>26</v>
      </c>
      <c r="E1498" s="1956">
        <v>0</v>
      </c>
      <c r="F1498" s="1956">
        <v>0</v>
      </c>
      <c r="G1498" s="1956">
        <v>0</v>
      </c>
      <c r="H1498" s="1956">
        <v>0</v>
      </c>
      <c r="I1498" s="2012">
        <v>1</v>
      </c>
      <c r="J1498" s="2012">
        <v>1</v>
      </c>
      <c r="L1498" s="1996">
        <v>370</v>
      </c>
      <c r="N1498" s="1996">
        <f t="shared" si="352"/>
        <v>185</v>
      </c>
      <c r="O1498" s="1996">
        <v>135</v>
      </c>
      <c r="P1498" s="2034">
        <f t="shared" si="353"/>
        <v>0.72972972972972971</v>
      </c>
      <c r="Q1498" s="1996">
        <v>50</v>
      </c>
      <c r="R1498" s="2034">
        <f t="shared" si="354"/>
        <v>0.27027027027027029</v>
      </c>
      <c r="S1498" s="2035">
        <f t="shared" si="355"/>
        <v>2</v>
      </c>
      <c r="U1498" s="1996">
        <f t="shared" si="342"/>
        <v>0</v>
      </c>
      <c r="V1498" s="1996">
        <f t="shared" si="343"/>
        <v>0</v>
      </c>
      <c r="W1498" s="1996">
        <f t="shared" si="344"/>
        <v>370</v>
      </c>
      <c r="X1498" s="2000">
        <v>370</v>
      </c>
      <c r="Y1498" s="2013">
        <v>617408</v>
      </c>
      <c r="Z1498" s="2002">
        <v>42907</v>
      </c>
      <c r="AA1498" s="2069" t="s">
        <v>104</v>
      </c>
      <c r="AB1498" s="2069"/>
      <c r="AH1498" s="2090"/>
      <c r="AK1498" s="2092"/>
      <c r="AL1498" s="2092"/>
    </row>
    <row r="1499" spans="1:38" x14ac:dyDescent="0.2">
      <c r="A1499" s="2089" t="s">
        <v>2989</v>
      </c>
      <c r="C1499" s="1955">
        <v>624617</v>
      </c>
      <c r="D1499" s="1956" t="s">
        <v>26</v>
      </c>
      <c r="E1499" s="1956">
        <v>1</v>
      </c>
      <c r="F1499" s="1956">
        <v>8</v>
      </c>
      <c r="G1499" s="1956">
        <v>5</v>
      </c>
      <c r="H1499" s="1956">
        <v>2</v>
      </c>
      <c r="I1499" s="2012">
        <v>1</v>
      </c>
      <c r="J1499" s="2012">
        <v>1</v>
      </c>
      <c r="L1499" s="1996">
        <v>7199.32</v>
      </c>
      <c r="N1499" s="1996">
        <f t="shared" si="352"/>
        <v>4850.84</v>
      </c>
      <c r="O1499" s="1996">
        <v>3961.44</v>
      </c>
      <c r="P1499" s="2034">
        <f t="shared" si="353"/>
        <v>0.81665031211089212</v>
      </c>
      <c r="Q1499" s="1996">
        <v>889.4</v>
      </c>
      <c r="R1499" s="2034">
        <f t="shared" si="354"/>
        <v>0.18334968788910785</v>
      </c>
      <c r="S1499" s="2035">
        <f t="shared" si="355"/>
        <v>35.576000000000001</v>
      </c>
      <c r="U1499" s="1996">
        <f t="shared" si="342"/>
        <v>0</v>
      </c>
      <c r="V1499" s="1996">
        <f t="shared" si="343"/>
        <v>0</v>
      </c>
      <c r="W1499" s="1996">
        <f t="shared" si="344"/>
        <v>7199.32</v>
      </c>
      <c r="X1499" s="2000">
        <v>7199.32</v>
      </c>
      <c r="Y1499" s="2013">
        <v>617350</v>
      </c>
      <c r="Z1499" s="2002">
        <v>42870</v>
      </c>
      <c r="AA1499" s="2069" t="s">
        <v>104</v>
      </c>
      <c r="AB1499" s="2069"/>
      <c r="AH1499" s="2090"/>
      <c r="AK1499" s="2092"/>
      <c r="AL1499" s="2092"/>
    </row>
    <row r="1500" spans="1:38" x14ac:dyDescent="0.2">
      <c r="A1500" s="2089">
        <v>2017342</v>
      </c>
      <c r="C1500" s="1955">
        <v>605017</v>
      </c>
      <c r="D1500" s="1956" t="s">
        <v>26</v>
      </c>
      <c r="E1500" s="1956">
        <v>1</v>
      </c>
      <c r="F1500" s="1956">
        <v>8</v>
      </c>
      <c r="G1500" s="1956">
        <v>5</v>
      </c>
      <c r="H1500" s="1956">
        <v>3</v>
      </c>
      <c r="I1500" s="2012">
        <v>1</v>
      </c>
      <c r="J1500" s="2012">
        <v>1</v>
      </c>
      <c r="L1500" s="1996">
        <v>2848.3</v>
      </c>
      <c r="N1500" s="1996">
        <f t="shared" si="352"/>
        <v>1918.48</v>
      </c>
      <c r="O1500" s="1996">
        <v>1455.33</v>
      </c>
      <c r="P1500" s="2034">
        <f t="shared" si="353"/>
        <v>0.75858492139610523</v>
      </c>
      <c r="Q1500" s="1996">
        <v>463.15</v>
      </c>
      <c r="R1500" s="2034">
        <f t="shared" si="354"/>
        <v>0.24141507860389474</v>
      </c>
      <c r="S1500" s="2035">
        <f t="shared" si="355"/>
        <v>18.526</v>
      </c>
      <c r="U1500" s="1996">
        <f t="shared" si="342"/>
        <v>0</v>
      </c>
      <c r="V1500" s="1996">
        <f t="shared" si="343"/>
        <v>0</v>
      </c>
      <c r="W1500" s="1996">
        <f t="shared" si="344"/>
        <v>2848.3</v>
      </c>
      <c r="X1500" s="2000">
        <v>2848.3</v>
      </c>
      <c r="Y1500" s="2013">
        <v>617351</v>
      </c>
      <c r="Z1500" s="2002">
        <v>42870</v>
      </c>
      <c r="AA1500" s="2069" t="s">
        <v>104</v>
      </c>
      <c r="AB1500" s="2069"/>
      <c r="AH1500" s="2090"/>
      <c r="AK1500" s="2092"/>
      <c r="AL1500" s="2092"/>
    </row>
    <row r="1501" spans="1:38" x14ac:dyDescent="0.2">
      <c r="A1501" s="2089">
        <v>2017343</v>
      </c>
      <c r="C1501" s="1955" t="s">
        <v>3051</v>
      </c>
      <c r="D1501" s="1956" t="s">
        <v>26</v>
      </c>
      <c r="E1501" s="1956">
        <v>0</v>
      </c>
      <c r="F1501" s="1956">
        <v>0</v>
      </c>
      <c r="G1501" s="1956">
        <v>0</v>
      </c>
      <c r="H1501" s="1956">
        <v>0</v>
      </c>
      <c r="I1501" s="2012">
        <v>1</v>
      </c>
      <c r="J1501" s="2012">
        <v>1</v>
      </c>
      <c r="L1501" s="1996">
        <v>70.150000000000006</v>
      </c>
      <c r="N1501" s="1996">
        <f t="shared" si="352"/>
        <v>42.56</v>
      </c>
      <c r="O1501" s="1996">
        <v>27.56</v>
      </c>
      <c r="P1501" s="2034">
        <f t="shared" ref="P1501:P1533" si="356">IF(N1501&lt;=0,"",O1501/N1501)</f>
        <v>0.64755639097744355</v>
      </c>
      <c r="Q1501" s="1996">
        <v>15</v>
      </c>
      <c r="R1501" s="2034">
        <f t="shared" si="354"/>
        <v>0.35244360902255639</v>
      </c>
      <c r="S1501" s="2035">
        <f t="shared" si="355"/>
        <v>0.6</v>
      </c>
      <c r="U1501" s="1996">
        <f t="shared" ref="U1501" si="357">((1-I1501)*O1501)+((1-J1501)*Q1501)</f>
        <v>0</v>
      </c>
      <c r="V1501" s="1996">
        <f t="shared" ref="V1501" si="358">L1501-W1501</f>
        <v>0</v>
      </c>
      <c r="W1501" s="1996">
        <f t="shared" ref="W1501" si="359">X1501+AC1501+AH1501+AM1501+AO1501+AR1501</f>
        <v>70.150000000000006</v>
      </c>
      <c r="X1501" s="2000">
        <v>70.150000000000006</v>
      </c>
      <c r="Y1501" s="2013">
        <v>617304</v>
      </c>
      <c r="Z1501" s="2002">
        <v>42867</v>
      </c>
      <c r="AA1501" s="2069" t="s">
        <v>104</v>
      </c>
      <c r="AB1501" s="2069"/>
      <c r="AH1501" s="2090"/>
      <c r="AK1501" s="2092"/>
      <c r="AL1501" s="2092"/>
    </row>
    <row r="1502" spans="1:38" x14ac:dyDescent="0.2">
      <c r="A1502" s="2089">
        <v>2017344</v>
      </c>
      <c r="C1502" s="1955" t="s">
        <v>2990</v>
      </c>
      <c r="D1502" s="1956" t="s">
        <v>353</v>
      </c>
      <c r="E1502" s="1956">
        <v>0</v>
      </c>
      <c r="F1502" s="1956">
        <v>0</v>
      </c>
      <c r="G1502" s="1956">
        <v>0</v>
      </c>
      <c r="H1502" s="1956">
        <v>0</v>
      </c>
      <c r="I1502" s="2012">
        <v>1</v>
      </c>
      <c r="J1502" s="2012">
        <v>1</v>
      </c>
      <c r="L1502" s="1996">
        <v>53.79</v>
      </c>
      <c r="N1502" s="1996">
        <f t="shared" ref="N1502:N1534" si="360">O1502+Q1502</f>
        <v>53.79</v>
      </c>
      <c r="O1502" s="1996">
        <v>53.79</v>
      </c>
      <c r="P1502" s="2034">
        <f t="shared" si="356"/>
        <v>1</v>
      </c>
      <c r="Q1502" s="1996">
        <v>0</v>
      </c>
      <c r="R1502" s="2034">
        <f t="shared" si="354"/>
        <v>0</v>
      </c>
      <c r="S1502" s="2035">
        <f t="shared" ref="S1502:S1534" si="361">Q1502/$S$1</f>
        <v>0</v>
      </c>
      <c r="U1502" s="1996">
        <f t="shared" ref="U1502:U1534" si="362">((1-I1502)*O1502)+((1-J1502)*Q1502)</f>
        <v>0</v>
      </c>
      <c r="V1502" s="1996">
        <f t="shared" ref="V1502:V1534" si="363">L1502-W1502</f>
        <v>0</v>
      </c>
      <c r="W1502" s="1996">
        <f t="shared" ref="W1502:W1534" si="364">X1502+AC1502+AH1502+AM1502+AO1502+AR1502</f>
        <v>53.79</v>
      </c>
      <c r="X1502" s="2000">
        <v>53.79</v>
      </c>
      <c r="Y1502" s="2013">
        <v>617430</v>
      </c>
      <c r="Z1502" s="2002">
        <v>42909</v>
      </c>
      <c r="AA1502" s="2069" t="s">
        <v>104</v>
      </c>
      <c r="AB1502" s="2069"/>
      <c r="AH1502" s="2090"/>
      <c r="AK1502" s="2092"/>
      <c r="AL1502" s="2092"/>
    </row>
    <row r="1503" spans="1:38" x14ac:dyDescent="0.2">
      <c r="A1503" s="2089">
        <v>2017345</v>
      </c>
      <c r="C1503" s="1955" t="s">
        <v>2992</v>
      </c>
      <c r="D1503" s="1956" t="s">
        <v>26</v>
      </c>
      <c r="E1503" s="1956">
        <v>0</v>
      </c>
      <c r="F1503" s="1956">
        <v>0</v>
      </c>
      <c r="G1503" s="1956">
        <v>0</v>
      </c>
      <c r="H1503" s="1956">
        <v>0</v>
      </c>
      <c r="I1503" s="2012">
        <v>1</v>
      </c>
      <c r="J1503" s="2012">
        <v>1</v>
      </c>
      <c r="L1503" s="1996">
        <v>87</v>
      </c>
      <c r="N1503" s="1996">
        <f t="shared" si="360"/>
        <v>51</v>
      </c>
      <c r="O1503" s="1996">
        <v>36</v>
      </c>
      <c r="P1503" s="2034">
        <f t="shared" si="356"/>
        <v>0.70588235294117652</v>
      </c>
      <c r="Q1503" s="1996">
        <v>15</v>
      </c>
      <c r="R1503" s="2034">
        <f t="shared" si="354"/>
        <v>0.29411764705882354</v>
      </c>
      <c r="S1503" s="2035">
        <f t="shared" si="361"/>
        <v>0.6</v>
      </c>
      <c r="U1503" s="1996">
        <f t="shared" si="362"/>
        <v>0</v>
      </c>
      <c r="V1503" s="1996">
        <f t="shared" si="363"/>
        <v>0</v>
      </c>
      <c r="W1503" s="1996">
        <f t="shared" si="364"/>
        <v>87</v>
      </c>
      <c r="X1503" s="2000">
        <v>87</v>
      </c>
      <c r="Y1503" s="2013">
        <v>617304</v>
      </c>
      <c r="Z1503" s="2002">
        <v>42867</v>
      </c>
      <c r="AA1503" s="2069" t="s">
        <v>104</v>
      </c>
      <c r="AB1503" s="2069"/>
      <c r="AH1503" s="2090"/>
      <c r="AK1503" s="2092"/>
      <c r="AL1503" s="2092"/>
    </row>
    <row r="1504" spans="1:38" x14ac:dyDescent="0.2">
      <c r="A1504" s="2089">
        <v>2017346</v>
      </c>
      <c r="C1504" s="1955" t="s">
        <v>2993</v>
      </c>
      <c r="D1504" s="1956" t="s">
        <v>26</v>
      </c>
      <c r="E1504" s="1956">
        <v>0</v>
      </c>
      <c r="F1504" s="1956">
        <v>1</v>
      </c>
      <c r="G1504" s="1956">
        <v>0</v>
      </c>
      <c r="H1504" s="1956">
        <v>2</v>
      </c>
      <c r="I1504" s="2012">
        <v>1</v>
      </c>
      <c r="J1504" s="2012">
        <v>1</v>
      </c>
      <c r="L1504" s="1996">
        <v>741.16</v>
      </c>
      <c r="N1504" s="1996">
        <f t="shared" si="360"/>
        <v>0</v>
      </c>
      <c r="O1504" s="1996">
        <v>0</v>
      </c>
      <c r="P1504" s="2034" t="str">
        <f t="shared" si="356"/>
        <v/>
      </c>
      <c r="Q1504" s="1996">
        <v>0</v>
      </c>
      <c r="R1504" s="2034" t="str">
        <f t="shared" si="354"/>
        <v/>
      </c>
      <c r="S1504" s="2035">
        <f t="shared" si="361"/>
        <v>0</v>
      </c>
      <c r="U1504" s="1996">
        <f t="shared" si="362"/>
        <v>0</v>
      </c>
      <c r="V1504" s="1996">
        <f t="shared" si="363"/>
        <v>0</v>
      </c>
      <c r="W1504" s="1996">
        <f t="shared" si="364"/>
        <v>741.16</v>
      </c>
      <c r="X1504" s="2000">
        <v>741.16</v>
      </c>
      <c r="Y1504" s="2013">
        <v>617355</v>
      </c>
      <c r="Z1504" s="2002">
        <v>42872</v>
      </c>
      <c r="AA1504" s="2069" t="s">
        <v>104</v>
      </c>
      <c r="AB1504" s="2069"/>
      <c r="AH1504" s="2090"/>
      <c r="AK1504" s="2092"/>
      <c r="AL1504" s="2092"/>
    </row>
    <row r="1505" spans="1:38" x14ac:dyDescent="0.2">
      <c r="A1505" s="2089">
        <v>2017347</v>
      </c>
      <c r="C1505" s="1955" t="s">
        <v>2994</v>
      </c>
      <c r="D1505" s="1956" t="s">
        <v>318</v>
      </c>
      <c r="E1505" s="1956">
        <v>1</v>
      </c>
      <c r="F1505" s="1956">
        <v>6</v>
      </c>
      <c r="G1505" s="1956">
        <v>2</v>
      </c>
      <c r="H1505" s="1956">
        <v>0</v>
      </c>
      <c r="I1505" s="2012">
        <v>1</v>
      </c>
      <c r="J1505" s="2012">
        <v>1</v>
      </c>
      <c r="L1505" s="1996">
        <v>611.05999999999995</v>
      </c>
      <c r="N1505" s="1996">
        <f t="shared" si="360"/>
        <v>430</v>
      </c>
      <c r="O1505" s="1996">
        <v>355</v>
      </c>
      <c r="P1505" s="2034">
        <f t="shared" si="356"/>
        <v>0.82558139534883723</v>
      </c>
      <c r="Q1505" s="1996">
        <v>75</v>
      </c>
      <c r="R1505" s="2034">
        <f t="shared" si="354"/>
        <v>0.1744186046511628</v>
      </c>
      <c r="S1505" s="2035">
        <f t="shared" si="361"/>
        <v>3</v>
      </c>
      <c r="U1505" s="1996">
        <f t="shared" si="362"/>
        <v>0</v>
      </c>
      <c r="V1505" s="1996">
        <f t="shared" si="363"/>
        <v>0</v>
      </c>
      <c r="W1505" s="1996">
        <f t="shared" si="364"/>
        <v>611.05999999999995</v>
      </c>
      <c r="X1505" s="2000">
        <v>611.05999999999995</v>
      </c>
      <c r="Y1505" s="2013">
        <v>617314</v>
      </c>
      <c r="Z1505" s="2002">
        <v>42867</v>
      </c>
      <c r="AA1505" s="2069" t="s">
        <v>104</v>
      </c>
      <c r="AB1505" s="2069"/>
      <c r="AH1505" s="2090"/>
      <c r="AK1505" s="2092"/>
      <c r="AL1505" s="2092"/>
    </row>
    <row r="1506" spans="1:38" x14ac:dyDescent="0.2">
      <c r="A1506" s="2089">
        <v>2017348</v>
      </c>
      <c r="C1506" s="1955" t="s">
        <v>2998</v>
      </c>
      <c r="D1506" s="1956" t="s">
        <v>26</v>
      </c>
      <c r="E1506" s="1956">
        <v>0</v>
      </c>
      <c r="F1506" s="1956">
        <v>2</v>
      </c>
      <c r="G1506" s="1956">
        <v>1</v>
      </c>
      <c r="H1506" s="1956">
        <v>1</v>
      </c>
      <c r="I1506" s="2012">
        <v>1</v>
      </c>
      <c r="J1506" s="2012">
        <v>1</v>
      </c>
      <c r="L1506" s="1996">
        <v>426.69</v>
      </c>
      <c r="N1506" s="1996">
        <f t="shared" si="360"/>
        <v>426.69</v>
      </c>
      <c r="O1506" s="1996">
        <v>288.13</v>
      </c>
      <c r="P1506" s="2034">
        <f t="shared" si="356"/>
        <v>0.6752677587944409</v>
      </c>
      <c r="Q1506" s="1996">
        <v>138.56</v>
      </c>
      <c r="R1506" s="2034">
        <f t="shared" si="354"/>
        <v>0.3247322412055591</v>
      </c>
      <c r="S1506" s="2035">
        <f t="shared" si="361"/>
        <v>5.5423999999999998</v>
      </c>
      <c r="U1506" s="1996">
        <f t="shared" si="362"/>
        <v>0</v>
      </c>
      <c r="V1506" s="1996">
        <f t="shared" si="363"/>
        <v>0</v>
      </c>
      <c r="W1506" s="1996">
        <f t="shared" si="364"/>
        <v>426.69</v>
      </c>
      <c r="X1506" s="2000">
        <v>426.69</v>
      </c>
      <c r="Y1506" s="2013">
        <v>617376</v>
      </c>
      <c r="Z1506" s="2002">
        <v>42884</v>
      </c>
      <c r="AA1506" s="2069" t="s">
        <v>104</v>
      </c>
      <c r="AB1506" s="2069"/>
      <c r="AH1506" s="2090"/>
      <c r="AK1506" s="2092"/>
      <c r="AL1506" s="2092"/>
    </row>
    <row r="1507" spans="1:38" x14ac:dyDescent="0.2">
      <c r="A1507" s="2089">
        <v>2017349</v>
      </c>
      <c r="C1507" s="1955" t="s">
        <v>3050</v>
      </c>
      <c r="I1507" s="2012">
        <v>1</v>
      </c>
      <c r="J1507" s="2012">
        <v>1</v>
      </c>
      <c r="L1507" s="1996">
        <v>87.2</v>
      </c>
      <c r="N1507" s="1996">
        <f t="shared" si="360"/>
        <v>51.1</v>
      </c>
      <c r="O1507" s="1996">
        <v>36.1</v>
      </c>
      <c r="P1507" s="2034">
        <f t="shared" si="356"/>
        <v>0.70645792563600784</v>
      </c>
      <c r="Q1507" s="1996">
        <v>15</v>
      </c>
      <c r="R1507" s="2034">
        <f t="shared" si="354"/>
        <v>0.29354207436399216</v>
      </c>
      <c r="S1507" s="2035">
        <f t="shared" si="361"/>
        <v>0.6</v>
      </c>
      <c r="U1507" s="1996">
        <f t="shared" si="362"/>
        <v>0</v>
      </c>
      <c r="V1507" s="1996">
        <f t="shared" si="363"/>
        <v>0</v>
      </c>
      <c r="W1507" s="1996">
        <f>X1507</f>
        <v>87.2</v>
      </c>
      <c r="X1507" s="2000">
        <v>87.2</v>
      </c>
      <c r="Y1507" s="2013">
        <v>617304</v>
      </c>
      <c r="Z1507" s="2002">
        <v>42867</v>
      </c>
      <c r="AA1507" s="2069" t="s">
        <v>104</v>
      </c>
      <c r="AB1507" s="2069"/>
      <c r="AC1507" s="1996">
        <v>-87.2</v>
      </c>
      <c r="AD1507" s="1956">
        <v>617380</v>
      </c>
      <c r="AE1507" s="2005">
        <v>42895</v>
      </c>
      <c r="AF1507" s="2070" t="s">
        <v>104</v>
      </c>
      <c r="AH1507" s="2090"/>
      <c r="AK1507" s="2092"/>
      <c r="AL1507" s="2092"/>
    </row>
    <row r="1508" spans="1:38" x14ac:dyDescent="0.2">
      <c r="A1508" s="2089">
        <v>2017350</v>
      </c>
      <c r="C1508" s="1955" t="s">
        <v>3010</v>
      </c>
      <c r="D1508" s="1956" t="s">
        <v>353</v>
      </c>
      <c r="E1508" s="1956">
        <v>6</v>
      </c>
      <c r="F1508" s="1956">
        <v>42</v>
      </c>
      <c r="G1508" s="1956">
        <v>30</v>
      </c>
      <c r="H1508" s="1956">
        <v>12</v>
      </c>
      <c r="I1508" s="2012">
        <v>1</v>
      </c>
      <c r="J1508" s="2012">
        <v>1</v>
      </c>
      <c r="L1508" s="1996">
        <v>13024.14</v>
      </c>
      <c r="N1508" s="1996">
        <f t="shared" si="360"/>
        <v>9668.4</v>
      </c>
      <c r="O1508" s="1996">
        <v>7139.83</v>
      </c>
      <c r="P1508" s="2034">
        <f t="shared" si="356"/>
        <v>0.73847068801456295</v>
      </c>
      <c r="Q1508" s="1996">
        <v>2528.5700000000002</v>
      </c>
      <c r="R1508" s="2034">
        <f t="shared" si="354"/>
        <v>0.26152931198543711</v>
      </c>
      <c r="S1508" s="2035">
        <f t="shared" si="361"/>
        <v>101.14280000000001</v>
      </c>
      <c r="U1508" s="1996">
        <f t="shared" si="362"/>
        <v>0</v>
      </c>
      <c r="V1508" s="1996">
        <f t="shared" si="363"/>
        <v>0</v>
      </c>
      <c r="W1508" s="1996">
        <f t="shared" si="364"/>
        <v>13024.14</v>
      </c>
      <c r="X1508" s="2000">
        <v>13024.14</v>
      </c>
      <c r="Y1508" s="2013">
        <v>617431</v>
      </c>
      <c r="Z1508" s="2002">
        <v>42909</v>
      </c>
      <c r="AA1508" s="2069" t="s">
        <v>104</v>
      </c>
      <c r="AB1508" s="2069"/>
      <c r="AH1508" s="2090"/>
      <c r="AK1508" s="2092"/>
      <c r="AL1508" s="2092"/>
    </row>
    <row r="1509" spans="1:38" x14ac:dyDescent="0.2">
      <c r="A1509" s="2089">
        <v>2017351</v>
      </c>
      <c r="C1509" s="1955" t="s">
        <v>3003</v>
      </c>
      <c r="D1509" s="1956" t="s">
        <v>474</v>
      </c>
      <c r="E1509" s="1956">
        <v>0</v>
      </c>
      <c r="F1509" s="1956">
        <v>0</v>
      </c>
      <c r="G1509" s="1956">
        <v>0</v>
      </c>
      <c r="H1509" s="1956">
        <v>0</v>
      </c>
      <c r="I1509" s="2012">
        <v>1</v>
      </c>
      <c r="J1509" s="2012">
        <v>1</v>
      </c>
      <c r="L1509" s="1996">
        <v>50.66</v>
      </c>
      <c r="N1509" s="1996">
        <f t="shared" si="360"/>
        <v>0</v>
      </c>
      <c r="O1509" s="1996">
        <v>0</v>
      </c>
      <c r="P1509" s="2034" t="str">
        <f t="shared" si="356"/>
        <v/>
      </c>
      <c r="Q1509" s="1996">
        <v>0</v>
      </c>
      <c r="R1509" s="2034" t="str">
        <f t="shared" si="354"/>
        <v/>
      </c>
      <c r="S1509" s="2035">
        <f t="shared" si="361"/>
        <v>0</v>
      </c>
      <c r="U1509" s="1996">
        <f t="shared" si="362"/>
        <v>0</v>
      </c>
      <c r="V1509" s="1996">
        <f t="shared" si="363"/>
        <v>0</v>
      </c>
      <c r="W1509" s="1996">
        <f t="shared" si="364"/>
        <v>50.66</v>
      </c>
      <c r="X1509" s="2000">
        <v>50.66</v>
      </c>
      <c r="Y1509" s="2013">
        <v>617444</v>
      </c>
      <c r="Z1509" s="2002">
        <v>42914</v>
      </c>
      <c r="AA1509" s="2069" t="s">
        <v>104</v>
      </c>
      <c r="AB1509" s="2069"/>
      <c r="AH1509" s="2090"/>
      <c r="AK1509" s="2092"/>
      <c r="AL1509" s="2092"/>
    </row>
    <row r="1510" spans="1:38" x14ac:dyDescent="0.2">
      <c r="A1510" s="2089">
        <v>2017352</v>
      </c>
      <c r="C1510" s="1955">
        <v>650417</v>
      </c>
      <c r="D1510" s="1956" t="s">
        <v>26</v>
      </c>
      <c r="E1510" s="1956">
        <v>1</v>
      </c>
      <c r="F1510" s="1956">
        <v>11</v>
      </c>
      <c r="G1510" s="1956">
        <v>7</v>
      </c>
      <c r="H1510" s="1956">
        <v>2</v>
      </c>
      <c r="I1510" s="2012">
        <v>1</v>
      </c>
      <c r="J1510" s="2012">
        <v>1</v>
      </c>
      <c r="L1510" s="1996">
        <v>4765.54</v>
      </c>
      <c r="N1510" s="1996">
        <f t="shared" si="360"/>
        <v>3244</v>
      </c>
      <c r="O1510" s="1996">
        <v>2550.33</v>
      </c>
      <c r="P1510" s="2034">
        <f t="shared" si="356"/>
        <v>0.78616831072749693</v>
      </c>
      <c r="Q1510" s="1996">
        <v>693.67</v>
      </c>
      <c r="R1510" s="2034">
        <f t="shared" si="354"/>
        <v>0.21383168927250307</v>
      </c>
      <c r="S1510" s="2035">
        <f t="shared" si="361"/>
        <v>27.746799999999997</v>
      </c>
      <c r="U1510" s="1996">
        <f t="shared" si="362"/>
        <v>0</v>
      </c>
      <c r="V1510" s="1996">
        <f t="shared" si="363"/>
        <v>0</v>
      </c>
      <c r="W1510" s="1996">
        <f t="shared" si="364"/>
        <v>4765.54</v>
      </c>
      <c r="X1510" s="2000">
        <v>4765.54</v>
      </c>
      <c r="Y1510" s="2013">
        <v>617379</v>
      </c>
      <c r="Z1510" s="2002">
        <v>42884</v>
      </c>
      <c r="AA1510" s="2069" t="s">
        <v>104</v>
      </c>
      <c r="AB1510" s="2069"/>
      <c r="AH1510" s="2090"/>
      <c r="AK1510" s="2092"/>
      <c r="AL1510" s="2092"/>
    </row>
    <row r="1511" spans="1:38" x14ac:dyDescent="0.2">
      <c r="A1511" s="2089">
        <v>2017353</v>
      </c>
      <c r="C1511" s="1955">
        <v>615517</v>
      </c>
      <c r="D1511" s="1956" t="s">
        <v>26</v>
      </c>
      <c r="E1511" s="1956">
        <v>1</v>
      </c>
      <c r="F1511" s="1956">
        <v>8</v>
      </c>
      <c r="G1511" s="1956">
        <v>5</v>
      </c>
      <c r="H1511" s="1956">
        <v>3</v>
      </c>
      <c r="I1511" s="2012">
        <v>1</v>
      </c>
      <c r="J1511" s="2012">
        <v>1</v>
      </c>
      <c r="L1511" s="1996">
        <v>3032.9</v>
      </c>
      <c r="N1511" s="1996">
        <f t="shared" si="360"/>
        <v>2041.1599999999999</v>
      </c>
      <c r="O1511" s="1996">
        <v>1536.32</v>
      </c>
      <c r="P1511" s="2034">
        <f t="shared" si="356"/>
        <v>0.75267005036351886</v>
      </c>
      <c r="Q1511" s="1996">
        <v>504.84</v>
      </c>
      <c r="R1511" s="2034">
        <f t="shared" si="354"/>
        <v>0.24732994963648122</v>
      </c>
      <c r="S1511" s="2035">
        <f t="shared" si="361"/>
        <v>20.1936</v>
      </c>
      <c r="U1511" s="1996">
        <f t="shared" si="362"/>
        <v>0</v>
      </c>
      <c r="V1511" s="1996">
        <f t="shared" si="363"/>
        <v>0</v>
      </c>
      <c r="W1511" s="1996">
        <f t="shared" si="364"/>
        <v>3032.9</v>
      </c>
      <c r="X1511" s="2000">
        <v>3032.9</v>
      </c>
      <c r="Y1511" s="2013">
        <v>617369</v>
      </c>
      <c r="Z1511" s="2002">
        <v>42872</v>
      </c>
      <c r="AA1511" s="2069" t="s">
        <v>104</v>
      </c>
      <c r="AB1511" s="2069"/>
      <c r="AH1511" s="2090"/>
      <c r="AK1511" s="2092"/>
      <c r="AL1511" s="2092"/>
    </row>
    <row r="1512" spans="1:38" x14ac:dyDescent="0.2">
      <c r="A1512" s="2089">
        <v>2017354</v>
      </c>
      <c r="C1512" s="1955">
        <v>623717</v>
      </c>
      <c r="D1512" s="1956" t="s">
        <v>26</v>
      </c>
      <c r="E1512" s="1956">
        <v>1</v>
      </c>
      <c r="F1512" s="1956">
        <v>9</v>
      </c>
      <c r="G1512" s="1956">
        <v>6</v>
      </c>
      <c r="H1512" s="1956">
        <v>3</v>
      </c>
      <c r="I1512" s="2012">
        <v>1</v>
      </c>
      <c r="J1512" s="2012">
        <v>1</v>
      </c>
      <c r="L1512" s="1996">
        <v>2479.7600000000002</v>
      </c>
      <c r="N1512" s="1996">
        <f t="shared" si="360"/>
        <v>1672.2600000000002</v>
      </c>
      <c r="O1512" s="1996">
        <v>1211.6600000000001</v>
      </c>
      <c r="P1512" s="2034">
        <f t="shared" si="356"/>
        <v>0.72456436200112417</v>
      </c>
      <c r="Q1512" s="1996">
        <v>460.6</v>
      </c>
      <c r="R1512" s="2034">
        <f t="shared" si="354"/>
        <v>0.27543563799887577</v>
      </c>
      <c r="S1512" s="2035">
        <f t="shared" si="361"/>
        <v>18.423999999999999</v>
      </c>
      <c r="U1512" s="1996">
        <f t="shared" si="362"/>
        <v>0</v>
      </c>
      <c r="V1512" s="1996">
        <f t="shared" si="363"/>
        <v>0</v>
      </c>
      <c r="W1512" s="1996">
        <f t="shared" si="364"/>
        <v>2479.7600000000002</v>
      </c>
      <c r="X1512" s="2000">
        <v>2479.7600000000002</v>
      </c>
      <c r="Y1512" s="2013">
        <v>617370</v>
      </c>
      <c r="Z1512" s="2002">
        <v>42872</v>
      </c>
      <c r="AA1512" s="2069" t="s">
        <v>104</v>
      </c>
      <c r="AB1512" s="2069"/>
      <c r="AH1512" s="2090"/>
      <c r="AK1512" s="2092"/>
      <c r="AL1512" s="2092"/>
    </row>
    <row r="1513" spans="1:38" x14ac:dyDescent="0.2">
      <c r="A1513" s="2089">
        <v>2017355</v>
      </c>
      <c r="C1513" s="1955">
        <v>623817</v>
      </c>
      <c r="D1513" s="1956" t="s">
        <v>26</v>
      </c>
      <c r="E1513" s="1956">
        <v>1</v>
      </c>
      <c r="F1513" s="1956">
        <v>9</v>
      </c>
      <c r="G1513" s="1956">
        <v>6</v>
      </c>
      <c r="H1513" s="1956">
        <v>3</v>
      </c>
      <c r="I1513" s="2012">
        <v>1</v>
      </c>
      <c r="J1513" s="2012">
        <v>1</v>
      </c>
      <c r="L1513" s="1996">
        <v>2479.7600000000002</v>
      </c>
      <c r="N1513" s="1996">
        <f t="shared" ref="N1513" si="365">O1513+Q1513</f>
        <v>1672.2600000000002</v>
      </c>
      <c r="O1513" s="1996">
        <v>1211.6600000000001</v>
      </c>
      <c r="P1513" s="2034">
        <f t="shared" ref="P1513" si="366">IF(N1513&lt;=0,"",O1513/N1513)</f>
        <v>0.72456436200112417</v>
      </c>
      <c r="Q1513" s="1996">
        <v>460.6</v>
      </c>
      <c r="R1513" s="2034">
        <f t="shared" si="354"/>
        <v>0.27543563799887577</v>
      </c>
      <c r="S1513" s="2035">
        <f t="shared" ref="S1513" si="367">Q1513/$S$1</f>
        <v>18.423999999999999</v>
      </c>
      <c r="U1513" s="1996">
        <f t="shared" ref="U1513" si="368">((1-I1513)*O1513)+((1-J1513)*Q1513)</f>
        <v>0</v>
      </c>
      <c r="V1513" s="1996">
        <f t="shared" ref="V1513" si="369">L1513-W1513</f>
        <v>0</v>
      </c>
      <c r="W1513" s="1996">
        <f t="shared" si="364"/>
        <v>2479.7600000000002</v>
      </c>
      <c r="X1513" s="2000">
        <v>2479.7600000000002</v>
      </c>
      <c r="Y1513" s="2013">
        <v>617371</v>
      </c>
      <c r="Z1513" s="2002">
        <v>42872</v>
      </c>
      <c r="AA1513" s="2069" t="s">
        <v>104</v>
      </c>
      <c r="AB1513" s="2069"/>
      <c r="AH1513" s="2090"/>
      <c r="AK1513" s="2092"/>
      <c r="AL1513" s="2092"/>
    </row>
    <row r="1514" spans="1:38" x14ac:dyDescent="0.2">
      <c r="A1514" s="2089">
        <v>2017356</v>
      </c>
      <c r="C1514" s="1955">
        <v>623917</v>
      </c>
      <c r="D1514" s="1956" t="s">
        <v>26</v>
      </c>
      <c r="E1514" s="1956">
        <v>1</v>
      </c>
      <c r="F1514" s="1956">
        <v>9</v>
      </c>
      <c r="G1514" s="1956">
        <v>6</v>
      </c>
      <c r="H1514" s="1956">
        <v>3</v>
      </c>
      <c r="I1514" s="2012">
        <v>1</v>
      </c>
      <c r="J1514" s="2012">
        <v>1</v>
      </c>
      <c r="L1514" s="1996">
        <v>2479.7600000000002</v>
      </c>
      <c r="N1514" s="1996">
        <f t="shared" ref="N1514" si="370">O1514+Q1514</f>
        <v>1672.2600000000002</v>
      </c>
      <c r="O1514" s="1996">
        <v>1211.6600000000001</v>
      </c>
      <c r="P1514" s="2034">
        <f t="shared" ref="P1514" si="371">IF(N1514&lt;=0,"",O1514/N1514)</f>
        <v>0.72456436200112417</v>
      </c>
      <c r="Q1514" s="1996">
        <v>460.6</v>
      </c>
      <c r="R1514" s="2034">
        <f t="shared" si="354"/>
        <v>0.27543563799887577</v>
      </c>
      <c r="S1514" s="2035">
        <f t="shared" ref="S1514" si="372">Q1514/$S$1</f>
        <v>18.423999999999999</v>
      </c>
      <c r="U1514" s="1996">
        <f t="shared" ref="U1514" si="373">((1-I1514)*O1514)+((1-J1514)*Q1514)</f>
        <v>0</v>
      </c>
      <c r="V1514" s="1996">
        <f t="shared" ref="V1514" si="374">L1514-W1514</f>
        <v>0</v>
      </c>
      <c r="W1514" s="1996">
        <f t="shared" si="364"/>
        <v>2479.7600000000002</v>
      </c>
      <c r="X1514" s="2000">
        <v>2479.7600000000002</v>
      </c>
      <c r="Y1514" s="2013">
        <v>617372</v>
      </c>
      <c r="Z1514" s="2002">
        <v>42872</v>
      </c>
      <c r="AA1514" s="2069" t="s">
        <v>104</v>
      </c>
      <c r="AB1514" s="2069"/>
      <c r="AH1514" s="2090"/>
      <c r="AK1514" s="2092"/>
      <c r="AL1514" s="2092"/>
    </row>
    <row r="1515" spans="1:38" x14ac:dyDescent="0.2">
      <c r="A1515" s="2089">
        <v>2017357</v>
      </c>
      <c r="C1515" s="1955">
        <v>651417</v>
      </c>
      <c r="D1515" s="1956" t="s">
        <v>26</v>
      </c>
      <c r="E1515" s="1956">
        <v>1</v>
      </c>
      <c r="F1515" s="1956">
        <v>11</v>
      </c>
      <c r="G1515" s="1956">
        <v>5</v>
      </c>
      <c r="H1515" s="1956">
        <v>4</v>
      </c>
      <c r="I1515" s="2012">
        <v>1</v>
      </c>
      <c r="J1515" s="2012">
        <v>1</v>
      </c>
      <c r="L1515" s="1996">
        <v>4388.3</v>
      </c>
      <c r="N1515" s="1996">
        <f t="shared" si="360"/>
        <v>2961.5600000000004</v>
      </c>
      <c r="O1515" s="1996">
        <v>2401.3000000000002</v>
      </c>
      <c r="P1515" s="2034">
        <f t="shared" si="356"/>
        <v>0.8108226745363929</v>
      </c>
      <c r="Q1515" s="1996">
        <v>560.26</v>
      </c>
      <c r="R1515" s="2034">
        <f t="shared" si="354"/>
        <v>0.18917732546360699</v>
      </c>
      <c r="S1515" s="2035">
        <f t="shared" si="361"/>
        <v>22.410399999999999</v>
      </c>
      <c r="U1515" s="1996">
        <f t="shared" si="362"/>
        <v>0</v>
      </c>
      <c r="V1515" s="1996">
        <f t="shared" si="363"/>
        <v>0</v>
      </c>
      <c r="W1515" s="1996">
        <f t="shared" si="364"/>
        <v>4388.3</v>
      </c>
      <c r="X1515" s="2000">
        <v>4388.3</v>
      </c>
      <c r="Y1515" s="2013">
        <v>617373</v>
      </c>
      <c r="Z1515" s="2002">
        <v>42872</v>
      </c>
      <c r="AA1515" s="2069" t="s">
        <v>104</v>
      </c>
      <c r="AB1515" s="2069"/>
      <c r="AH1515" s="2090"/>
      <c r="AK1515" s="2092"/>
      <c r="AL1515" s="2092"/>
    </row>
    <row r="1516" spans="1:38" x14ac:dyDescent="0.2">
      <c r="A1516" s="2089">
        <v>2017358</v>
      </c>
      <c r="C1516" s="1955">
        <v>503317</v>
      </c>
      <c r="D1516" s="1956" t="s">
        <v>26</v>
      </c>
      <c r="E1516" s="1956">
        <v>1</v>
      </c>
      <c r="F1516" s="1956">
        <v>6</v>
      </c>
      <c r="G1516" s="1956">
        <v>5</v>
      </c>
      <c r="H1516" s="1956">
        <v>2</v>
      </c>
      <c r="I1516" s="2012">
        <v>1</v>
      </c>
      <c r="J1516" s="2012">
        <v>1</v>
      </c>
      <c r="L1516" s="1996">
        <v>1838.99</v>
      </c>
      <c r="N1516" s="1996">
        <f t="shared" si="360"/>
        <v>1236.67</v>
      </c>
      <c r="O1516" s="1996">
        <v>905.95</v>
      </c>
      <c r="P1516" s="2034">
        <f t="shared" si="356"/>
        <v>0.73257214940121451</v>
      </c>
      <c r="Q1516" s="1996">
        <v>330.72</v>
      </c>
      <c r="R1516" s="2034">
        <f t="shared" si="354"/>
        <v>0.26742785059878543</v>
      </c>
      <c r="S1516" s="2035">
        <f t="shared" si="361"/>
        <v>13.228800000000001</v>
      </c>
      <c r="U1516" s="1996">
        <f t="shared" si="362"/>
        <v>0</v>
      </c>
      <c r="V1516" s="1996">
        <f t="shared" si="363"/>
        <v>0</v>
      </c>
      <c r="W1516" s="1996">
        <f t="shared" si="364"/>
        <v>1838.99</v>
      </c>
      <c r="X1516" s="2000">
        <v>1838.99</v>
      </c>
      <c r="Y1516" s="2013">
        <v>617374</v>
      </c>
      <c r="Z1516" s="2002">
        <v>42872</v>
      </c>
      <c r="AA1516" s="2069" t="s">
        <v>104</v>
      </c>
      <c r="AB1516" s="2069"/>
      <c r="AH1516" s="2090"/>
      <c r="AK1516" s="2092"/>
      <c r="AL1516" s="2092"/>
    </row>
    <row r="1517" spans="1:38" x14ac:dyDescent="0.2">
      <c r="A1517" s="2089">
        <v>2017359</v>
      </c>
      <c r="C1517" s="1955" t="s">
        <v>3011</v>
      </c>
      <c r="D1517" s="1956" t="s">
        <v>26</v>
      </c>
      <c r="E1517" s="1956">
        <v>0</v>
      </c>
      <c r="F1517" s="1956">
        <v>2</v>
      </c>
      <c r="G1517" s="1956">
        <v>1</v>
      </c>
      <c r="H1517" s="1956">
        <v>1</v>
      </c>
      <c r="I1517" s="2012">
        <v>1</v>
      </c>
      <c r="J1517" s="2012">
        <v>1</v>
      </c>
      <c r="L1517" s="1996">
        <v>635.91</v>
      </c>
      <c r="N1517" s="1996">
        <f t="shared" si="360"/>
        <v>426.69</v>
      </c>
      <c r="O1517" s="1996">
        <v>288.13</v>
      </c>
      <c r="P1517" s="2034">
        <f t="shared" si="356"/>
        <v>0.6752677587944409</v>
      </c>
      <c r="Q1517" s="1996">
        <v>138.56</v>
      </c>
      <c r="R1517" s="2034">
        <f t="shared" si="354"/>
        <v>0.3247322412055591</v>
      </c>
      <c r="S1517" s="2035">
        <f t="shared" si="361"/>
        <v>5.5423999999999998</v>
      </c>
      <c r="U1517" s="1996">
        <f t="shared" si="362"/>
        <v>0</v>
      </c>
      <c r="V1517" s="1996">
        <f t="shared" si="363"/>
        <v>0</v>
      </c>
      <c r="W1517" s="1996">
        <f t="shared" si="364"/>
        <v>635.91</v>
      </c>
      <c r="X1517" s="2000">
        <v>635.91</v>
      </c>
      <c r="Y1517" s="2013">
        <v>617375</v>
      </c>
      <c r="Z1517" s="2002">
        <v>42872</v>
      </c>
      <c r="AA1517" s="2069" t="s">
        <v>104</v>
      </c>
      <c r="AB1517" s="2069"/>
      <c r="AH1517" s="2090"/>
      <c r="AK1517" s="2092"/>
      <c r="AL1517" s="2092"/>
    </row>
    <row r="1518" spans="1:38" x14ac:dyDescent="0.2">
      <c r="A1518" s="2089">
        <v>2017360</v>
      </c>
      <c r="C1518" s="1955" t="s">
        <v>3012</v>
      </c>
      <c r="D1518" s="1956" t="s">
        <v>318</v>
      </c>
      <c r="E1518" s="1956">
        <v>1</v>
      </c>
      <c r="F1518" s="1956">
        <v>3</v>
      </c>
      <c r="G1518" s="1956">
        <v>2</v>
      </c>
      <c r="H1518" s="1956">
        <v>2</v>
      </c>
      <c r="I1518" s="2012">
        <v>1</v>
      </c>
      <c r="J1518" s="2012">
        <v>1</v>
      </c>
      <c r="L1518" s="1996">
        <v>1374.75</v>
      </c>
      <c r="N1518" s="1996">
        <f t="shared" si="360"/>
        <v>906.63</v>
      </c>
      <c r="O1518" s="1996">
        <v>698.3</v>
      </c>
      <c r="P1518" s="2034">
        <f t="shared" si="356"/>
        <v>0.77021497192901178</v>
      </c>
      <c r="Q1518" s="1996">
        <v>208.33</v>
      </c>
      <c r="R1518" s="2034">
        <f t="shared" si="354"/>
        <v>0.22978502807098819</v>
      </c>
      <c r="S1518" s="2035">
        <f t="shared" si="361"/>
        <v>8.3331999999999997</v>
      </c>
      <c r="U1518" s="1996">
        <f t="shared" si="362"/>
        <v>0</v>
      </c>
      <c r="V1518" s="1996">
        <f t="shared" si="363"/>
        <v>0</v>
      </c>
      <c r="W1518" s="1996">
        <f t="shared" si="364"/>
        <v>1374.75</v>
      </c>
      <c r="X1518" s="2000">
        <v>1374.75</v>
      </c>
      <c r="Y1518" s="2013">
        <v>617426</v>
      </c>
      <c r="Z1518" s="2002">
        <v>42909</v>
      </c>
      <c r="AA1518" s="2069" t="s">
        <v>104</v>
      </c>
      <c r="AB1518" s="2069"/>
      <c r="AH1518" s="2090"/>
      <c r="AK1518" s="2092"/>
      <c r="AL1518" s="2092"/>
    </row>
    <row r="1519" spans="1:38" x14ac:dyDescent="0.2">
      <c r="A1519" s="2089">
        <v>2017361</v>
      </c>
      <c r="C1519" s="1955" t="s">
        <v>3023</v>
      </c>
      <c r="D1519" s="1956" t="s">
        <v>2376</v>
      </c>
      <c r="E1519" s="1956">
        <v>0</v>
      </c>
      <c r="F1519" s="1956">
        <v>0</v>
      </c>
      <c r="G1519" s="1956">
        <v>0</v>
      </c>
      <c r="H1519" s="1956">
        <v>0</v>
      </c>
      <c r="I1519" s="2012">
        <v>1</v>
      </c>
      <c r="J1519" s="2012">
        <v>1</v>
      </c>
      <c r="L1519" s="1996">
        <v>69.739999999999995</v>
      </c>
      <c r="N1519" s="1996">
        <f t="shared" si="360"/>
        <v>42.37</v>
      </c>
      <c r="O1519" s="1996">
        <v>42.37</v>
      </c>
      <c r="P1519" s="2034">
        <f t="shared" si="356"/>
        <v>1</v>
      </c>
      <c r="Q1519" s="1996">
        <v>0</v>
      </c>
      <c r="R1519" s="2034">
        <f t="shared" si="354"/>
        <v>0</v>
      </c>
      <c r="S1519" s="2035">
        <f t="shared" si="361"/>
        <v>0</v>
      </c>
      <c r="U1519" s="1996">
        <f t="shared" si="362"/>
        <v>0</v>
      </c>
      <c r="V1519" s="1996">
        <f t="shared" si="363"/>
        <v>0</v>
      </c>
      <c r="W1519" s="1996">
        <f t="shared" si="364"/>
        <v>69.739999999999995</v>
      </c>
      <c r="X1519" s="2000">
        <v>69.739999999999995</v>
      </c>
      <c r="Y1519" s="2013">
        <v>617316</v>
      </c>
      <c r="Z1519" s="2002">
        <v>42867</v>
      </c>
      <c r="AA1519" s="2069" t="s">
        <v>104</v>
      </c>
      <c r="AB1519" s="2069"/>
      <c r="AH1519" s="2090"/>
      <c r="AK1519" s="2092"/>
      <c r="AL1519" s="2092"/>
    </row>
    <row r="1520" spans="1:38" x14ac:dyDescent="0.2">
      <c r="A1520" s="2089">
        <v>2017362</v>
      </c>
      <c r="C1520" s="1955">
        <v>614417</v>
      </c>
      <c r="D1520" s="1956" t="s">
        <v>26</v>
      </c>
      <c r="E1520" s="1956">
        <v>1</v>
      </c>
      <c r="F1520" s="1956">
        <v>7</v>
      </c>
      <c r="G1520" s="1956">
        <v>4</v>
      </c>
      <c r="H1520" s="1956">
        <v>2</v>
      </c>
      <c r="I1520" s="2012">
        <v>1</v>
      </c>
      <c r="J1520" s="2012">
        <v>1</v>
      </c>
      <c r="L1520" s="1996">
        <v>1727.55</v>
      </c>
      <c r="N1520" s="1996">
        <f t="shared" si="360"/>
        <v>1164.3400000000001</v>
      </c>
      <c r="O1520" s="1996">
        <v>849.07</v>
      </c>
      <c r="P1520" s="2034">
        <f t="shared" si="356"/>
        <v>0.72922857584554335</v>
      </c>
      <c r="Q1520" s="1996">
        <v>315.27</v>
      </c>
      <c r="R1520" s="2034">
        <f t="shared" ref="R1520:R1542" si="375">IF(N1520&lt;=0,"",Q1520/N1520)</f>
        <v>0.27077142415445654</v>
      </c>
      <c r="S1520" s="2035">
        <f t="shared" si="361"/>
        <v>12.610799999999999</v>
      </c>
      <c r="U1520" s="1996">
        <f t="shared" si="362"/>
        <v>0</v>
      </c>
      <c r="V1520" s="1996">
        <f t="shared" si="363"/>
        <v>0</v>
      </c>
      <c r="W1520" s="1996">
        <f t="shared" si="364"/>
        <v>1727.55</v>
      </c>
      <c r="X1520" s="2000">
        <v>1727.55</v>
      </c>
      <c r="Y1520" s="2013">
        <v>617356</v>
      </c>
      <c r="Z1520" s="2002">
        <v>42872</v>
      </c>
      <c r="AA1520" s="2069" t="s">
        <v>104</v>
      </c>
      <c r="AB1520" s="2069"/>
      <c r="AH1520" s="2090"/>
      <c r="AK1520" s="2092"/>
      <c r="AL1520" s="2092"/>
    </row>
    <row r="1521" spans="1:38" x14ac:dyDescent="0.2">
      <c r="A1521" s="2089" t="s">
        <v>3026</v>
      </c>
      <c r="C1521" s="1955">
        <v>668017</v>
      </c>
      <c r="D1521" s="1956" t="s">
        <v>26</v>
      </c>
      <c r="E1521" s="1956">
        <v>1</v>
      </c>
      <c r="F1521" s="1956">
        <v>8</v>
      </c>
      <c r="G1521" s="1956">
        <v>5</v>
      </c>
      <c r="H1521" s="1956">
        <v>1</v>
      </c>
      <c r="I1521" s="2012">
        <v>1</v>
      </c>
      <c r="J1521" s="2012">
        <v>1</v>
      </c>
      <c r="L1521" s="1996">
        <v>5647.16</v>
      </c>
      <c r="N1521" s="1996">
        <f t="shared" si="360"/>
        <v>3774.58</v>
      </c>
      <c r="O1521" s="1996">
        <v>3031.84</v>
      </c>
      <c r="P1521" s="2034">
        <f t="shared" si="356"/>
        <v>0.80322578935934597</v>
      </c>
      <c r="Q1521" s="1996">
        <v>742.74</v>
      </c>
      <c r="R1521" s="2034">
        <f t="shared" si="375"/>
        <v>0.19677421064065406</v>
      </c>
      <c r="S1521" s="2035">
        <f t="shared" si="361"/>
        <v>29.709600000000002</v>
      </c>
      <c r="U1521" s="1996">
        <f t="shared" si="362"/>
        <v>0</v>
      </c>
      <c r="V1521" s="1996">
        <f t="shared" si="363"/>
        <v>0</v>
      </c>
      <c r="W1521" s="1996">
        <f t="shared" si="364"/>
        <v>5647.16</v>
      </c>
      <c r="X1521" s="2000">
        <v>5647.16</v>
      </c>
      <c r="Y1521" s="2013">
        <v>617357</v>
      </c>
      <c r="Z1521" s="2002">
        <v>42872</v>
      </c>
      <c r="AA1521" s="2069" t="s">
        <v>104</v>
      </c>
      <c r="AB1521" s="2069"/>
      <c r="AH1521" s="2090"/>
      <c r="AK1521" s="2092"/>
      <c r="AL1521" s="2092"/>
    </row>
    <row r="1522" spans="1:38" x14ac:dyDescent="0.2">
      <c r="A1522" s="2089">
        <v>2017364</v>
      </c>
      <c r="C1522" s="1955">
        <v>648817</v>
      </c>
      <c r="D1522" s="1956" t="s">
        <v>26</v>
      </c>
      <c r="E1522" s="1956">
        <v>1</v>
      </c>
      <c r="F1522" s="1956">
        <v>9</v>
      </c>
      <c r="G1522" s="1956">
        <v>6</v>
      </c>
      <c r="H1522" s="1956">
        <v>5</v>
      </c>
      <c r="I1522" s="2012">
        <v>1</v>
      </c>
      <c r="J1522" s="2012">
        <v>1</v>
      </c>
      <c r="L1522" s="1996">
        <v>4342.04</v>
      </c>
      <c r="N1522" s="1996">
        <f t="shared" si="360"/>
        <v>2929.25</v>
      </c>
      <c r="O1522" s="1996">
        <v>2340.34</v>
      </c>
      <c r="P1522" s="2034">
        <f t="shared" si="356"/>
        <v>0.79895536400102418</v>
      </c>
      <c r="Q1522" s="1996">
        <v>588.91</v>
      </c>
      <c r="R1522" s="2034">
        <f t="shared" si="375"/>
        <v>0.20104463599897585</v>
      </c>
      <c r="S1522" s="2035">
        <f t="shared" si="361"/>
        <v>23.5564</v>
      </c>
      <c r="U1522" s="1996">
        <f t="shared" si="362"/>
        <v>0</v>
      </c>
      <c r="V1522" s="1996">
        <f t="shared" si="363"/>
        <v>0</v>
      </c>
      <c r="W1522" s="1996">
        <f t="shared" si="364"/>
        <v>4342.04</v>
      </c>
      <c r="X1522" s="2000">
        <v>4342.04</v>
      </c>
      <c r="Y1522" s="2013">
        <v>617358</v>
      </c>
      <c r="Z1522" s="2002">
        <v>42872</v>
      </c>
      <c r="AA1522" s="2069" t="s">
        <v>104</v>
      </c>
      <c r="AB1522" s="2069"/>
      <c r="AH1522" s="2090"/>
      <c r="AK1522" s="2092"/>
      <c r="AL1522" s="2092"/>
    </row>
    <row r="1523" spans="1:38" x14ac:dyDescent="0.2">
      <c r="A1523" s="2089">
        <v>2017365</v>
      </c>
      <c r="C1523" s="1955" t="s">
        <v>3052</v>
      </c>
      <c r="D1523" s="1956" t="s">
        <v>26</v>
      </c>
      <c r="E1523" s="1956">
        <v>0</v>
      </c>
      <c r="F1523" s="1956">
        <v>0</v>
      </c>
      <c r="G1523" s="1956">
        <v>0</v>
      </c>
      <c r="H1523" s="1956">
        <v>0</v>
      </c>
      <c r="I1523" s="2012">
        <v>1</v>
      </c>
      <c r="J1523" s="2012">
        <v>1</v>
      </c>
      <c r="L1523" s="1996">
        <v>355</v>
      </c>
      <c r="N1523" s="1996">
        <f t="shared" si="360"/>
        <v>235</v>
      </c>
      <c r="O1523" s="1996">
        <v>210</v>
      </c>
      <c r="P1523" s="2034">
        <f t="shared" si="356"/>
        <v>0.8936170212765957</v>
      </c>
      <c r="Q1523" s="1996">
        <v>25</v>
      </c>
      <c r="R1523" s="2034">
        <f t="shared" si="375"/>
        <v>0.10638297872340426</v>
      </c>
      <c r="S1523" s="2035">
        <f t="shared" si="361"/>
        <v>1</v>
      </c>
      <c r="U1523" s="1996">
        <f t="shared" si="362"/>
        <v>0</v>
      </c>
      <c r="V1523" s="1996">
        <f t="shared" si="363"/>
        <v>0</v>
      </c>
      <c r="W1523" s="1996">
        <f t="shared" si="364"/>
        <v>355</v>
      </c>
      <c r="X1523" s="2000">
        <v>355</v>
      </c>
      <c r="Y1523" s="2013">
        <v>617359</v>
      </c>
      <c r="Z1523" s="2002">
        <v>42872</v>
      </c>
      <c r="AA1523" s="2069" t="s">
        <v>104</v>
      </c>
      <c r="AB1523" s="2069"/>
      <c r="AH1523" s="2090"/>
      <c r="AK1523" s="2092"/>
      <c r="AL1523" s="2092"/>
    </row>
    <row r="1524" spans="1:38" x14ac:dyDescent="0.2">
      <c r="A1524" s="2089" t="s">
        <v>3028</v>
      </c>
      <c r="C1524" s="1955">
        <v>630117</v>
      </c>
      <c r="D1524" s="1956" t="s">
        <v>26</v>
      </c>
      <c r="E1524" s="1956">
        <v>1</v>
      </c>
      <c r="F1524" s="1956">
        <v>8</v>
      </c>
      <c r="G1524" s="1956">
        <v>5</v>
      </c>
      <c r="H1524" s="1956">
        <v>2</v>
      </c>
      <c r="I1524" s="2012">
        <v>1</v>
      </c>
      <c r="J1524" s="2012">
        <v>1</v>
      </c>
      <c r="L1524" s="1996">
        <v>6190.16</v>
      </c>
      <c r="N1524" s="1996">
        <f t="shared" si="360"/>
        <v>4165.87</v>
      </c>
      <c r="O1524" s="1996">
        <v>3556.04</v>
      </c>
      <c r="P1524" s="2034">
        <f t="shared" si="356"/>
        <v>0.85361281076941908</v>
      </c>
      <c r="Q1524" s="1996">
        <v>609.83000000000004</v>
      </c>
      <c r="R1524" s="2034">
        <f t="shared" si="375"/>
        <v>0.14638718923058089</v>
      </c>
      <c r="S1524" s="2035">
        <f t="shared" si="361"/>
        <v>24.3932</v>
      </c>
      <c r="U1524" s="1996">
        <f t="shared" si="362"/>
        <v>0</v>
      </c>
      <c r="V1524" s="1996">
        <f t="shared" si="363"/>
        <v>0</v>
      </c>
      <c r="W1524" s="1996">
        <f t="shared" si="364"/>
        <v>6190.16</v>
      </c>
      <c r="X1524" s="2000">
        <v>6190.16</v>
      </c>
      <c r="Y1524" s="2013">
        <v>617360</v>
      </c>
      <c r="Z1524" s="2002">
        <v>42872</v>
      </c>
      <c r="AA1524" s="2069" t="s">
        <v>104</v>
      </c>
      <c r="AB1524" s="2069"/>
      <c r="AH1524" s="2090"/>
      <c r="AK1524" s="2092"/>
      <c r="AL1524" s="2092"/>
    </row>
    <row r="1525" spans="1:38" x14ac:dyDescent="0.2">
      <c r="A1525" s="2089">
        <v>2017367</v>
      </c>
      <c r="C1525" s="1955">
        <v>637717</v>
      </c>
      <c r="D1525" s="1956" t="s">
        <v>26</v>
      </c>
      <c r="E1525" s="1956">
        <v>1</v>
      </c>
      <c r="F1525" s="1956">
        <v>8</v>
      </c>
      <c r="G1525" s="1956">
        <v>5</v>
      </c>
      <c r="H1525" s="1956">
        <v>3</v>
      </c>
      <c r="I1525" s="2012">
        <v>1</v>
      </c>
      <c r="J1525" s="2012">
        <v>1</v>
      </c>
      <c r="L1525" s="1996">
        <v>2365.27</v>
      </c>
      <c r="N1525" s="1996">
        <f t="shared" si="360"/>
        <v>1597.1599999999999</v>
      </c>
      <c r="O1525" s="1996">
        <v>1170.01</v>
      </c>
      <c r="P1525" s="2034">
        <f t="shared" si="356"/>
        <v>0.7325565378546921</v>
      </c>
      <c r="Q1525" s="1996">
        <v>427.15</v>
      </c>
      <c r="R1525" s="2034">
        <f t="shared" si="375"/>
        <v>0.26744346214530795</v>
      </c>
      <c r="S1525" s="2035">
        <f t="shared" si="361"/>
        <v>17.085999999999999</v>
      </c>
      <c r="U1525" s="1996">
        <f t="shared" si="362"/>
        <v>0</v>
      </c>
      <c r="V1525" s="1996">
        <f t="shared" si="363"/>
        <v>0</v>
      </c>
      <c r="W1525" s="1996">
        <f t="shared" si="364"/>
        <v>2365.27</v>
      </c>
      <c r="X1525" s="2000">
        <v>2365.27</v>
      </c>
      <c r="Y1525" s="2013">
        <v>617361</v>
      </c>
      <c r="Z1525" s="2002">
        <v>42872</v>
      </c>
      <c r="AA1525" s="2069" t="s">
        <v>104</v>
      </c>
      <c r="AB1525" s="2069"/>
      <c r="AH1525" s="2090"/>
      <c r="AK1525" s="2092"/>
      <c r="AL1525" s="2092"/>
    </row>
    <row r="1526" spans="1:38" x14ac:dyDescent="0.2">
      <c r="A1526" s="2089">
        <v>2017368</v>
      </c>
      <c r="C1526" s="1955" t="s">
        <v>3049</v>
      </c>
      <c r="D1526" s="1956" t="s">
        <v>26</v>
      </c>
      <c r="E1526" s="1956">
        <v>0</v>
      </c>
      <c r="F1526" s="1956">
        <v>0</v>
      </c>
      <c r="G1526" s="1956">
        <v>0</v>
      </c>
      <c r="H1526" s="1956">
        <v>0</v>
      </c>
      <c r="I1526" s="2012">
        <v>1</v>
      </c>
      <c r="J1526" s="2012">
        <v>1</v>
      </c>
      <c r="L1526" s="1996">
        <v>1988</v>
      </c>
      <c r="N1526" s="1996">
        <f t="shared" si="360"/>
        <v>994</v>
      </c>
      <c r="O1526" s="1996">
        <v>859</v>
      </c>
      <c r="P1526" s="2034">
        <f t="shared" si="356"/>
        <v>0.86418511066398396</v>
      </c>
      <c r="Q1526" s="1996">
        <v>135</v>
      </c>
      <c r="R1526" s="2034">
        <f t="shared" si="375"/>
        <v>0.1358148893360161</v>
      </c>
      <c r="S1526" s="2035">
        <f t="shared" si="361"/>
        <v>5.4</v>
      </c>
      <c r="U1526" s="1996">
        <f t="shared" si="362"/>
        <v>0</v>
      </c>
      <c r="V1526" s="1996">
        <f t="shared" si="363"/>
        <v>0</v>
      </c>
      <c r="W1526" s="1996">
        <f t="shared" si="364"/>
        <v>1988</v>
      </c>
      <c r="X1526" s="2000">
        <v>1988</v>
      </c>
      <c r="Y1526" s="2013">
        <v>617304</v>
      </c>
      <c r="Z1526" s="2002">
        <v>42867</v>
      </c>
      <c r="AA1526" s="2069" t="s">
        <v>104</v>
      </c>
      <c r="AB1526" s="2069"/>
      <c r="AH1526" s="2090"/>
      <c r="AK1526" s="2092"/>
      <c r="AL1526" s="2092"/>
    </row>
    <row r="1527" spans="1:38" x14ac:dyDescent="0.2">
      <c r="A1527" s="2089">
        <v>2017369</v>
      </c>
      <c r="C1527" s="1955" t="s">
        <v>3095</v>
      </c>
      <c r="D1527" s="1956" t="s">
        <v>353</v>
      </c>
      <c r="E1527" s="1956">
        <v>3</v>
      </c>
      <c r="F1527" s="1956">
        <v>21</v>
      </c>
      <c r="G1527" s="1956">
        <v>12</v>
      </c>
      <c r="H1527" s="1956">
        <v>9</v>
      </c>
      <c r="I1527" s="2012">
        <v>1</v>
      </c>
      <c r="J1527" s="2012">
        <v>1</v>
      </c>
      <c r="L1527" s="1996">
        <v>6812.76</v>
      </c>
      <c r="N1527" s="1996">
        <f t="shared" si="360"/>
        <v>5323.62</v>
      </c>
      <c r="O1527" s="1996">
        <v>3990.24</v>
      </c>
      <c r="P1527" s="2034">
        <f t="shared" si="356"/>
        <v>0.74953509078409053</v>
      </c>
      <c r="Q1527" s="1996">
        <v>1333.38</v>
      </c>
      <c r="R1527" s="2034">
        <f t="shared" si="375"/>
        <v>0.25046490921590953</v>
      </c>
      <c r="S1527" s="2035">
        <f t="shared" si="361"/>
        <v>53.335200000000007</v>
      </c>
      <c r="U1527" s="1996">
        <f t="shared" si="362"/>
        <v>0</v>
      </c>
      <c r="V1527" s="1996">
        <f t="shared" si="363"/>
        <v>0</v>
      </c>
      <c r="W1527" s="1996">
        <f t="shared" si="364"/>
        <v>6812.76</v>
      </c>
      <c r="X1527" s="2000">
        <v>6812.76</v>
      </c>
      <c r="Y1527" s="2013">
        <v>617432</v>
      </c>
      <c r="Z1527" s="2002">
        <v>42909</v>
      </c>
      <c r="AA1527" s="2069" t="s">
        <v>104</v>
      </c>
      <c r="AB1527" s="2069"/>
      <c r="AH1527" s="2090"/>
      <c r="AK1527" s="2092"/>
      <c r="AL1527" s="2092"/>
    </row>
    <row r="1528" spans="1:38" x14ac:dyDescent="0.2">
      <c r="A1528" s="2151" t="s">
        <v>3366</v>
      </c>
      <c r="C1528" s="1955" t="s">
        <v>3532</v>
      </c>
      <c r="D1528" s="1956" t="s">
        <v>353</v>
      </c>
      <c r="E1528" s="1956">
        <v>0</v>
      </c>
      <c r="F1528" s="1956">
        <v>3</v>
      </c>
      <c r="G1528" s="1956">
        <v>0</v>
      </c>
      <c r="H1528" s="1956">
        <v>0</v>
      </c>
      <c r="I1528" s="2012">
        <v>1</v>
      </c>
      <c r="J1528" s="2012">
        <v>1</v>
      </c>
      <c r="L1528" s="1996">
        <v>508.47</v>
      </c>
      <c r="N1528" s="1996">
        <f t="shared" si="360"/>
        <v>360.24</v>
      </c>
      <c r="O1528" s="1996">
        <v>283.62</v>
      </c>
      <c r="P1528" s="2034">
        <f t="shared" si="356"/>
        <v>0.78730846102598262</v>
      </c>
      <c r="Q1528" s="1996">
        <v>76.62</v>
      </c>
      <c r="R1528" s="2034">
        <f t="shared" si="375"/>
        <v>0.21269153897401732</v>
      </c>
      <c r="S1528" s="2035">
        <f t="shared" si="361"/>
        <v>3.0648</v>
      </c>
      <c r="U1528" s="1996">
        <f t="shared" si="362"/>
        <v>0</v>
      </c>
      <c r="V1528" s="1996">
        <f t="shared" si="363"/>
        <v>0</v>
      </c>
      <c r="W1528" s="1996">
        <f t="shared" si="364"/>
        <v>508.47</v>
      </c>
      <c r="X1528" s="2000">
        <v>508.47</v>
      </c>
      <c r="Y1528" s="2013">
        <v>617519</v>
      </c>
      <c r="Z1528" s="2002">
        <v>42979</v>
      </c>
      <c r="AA1528" s="2069" t="s">
        <v>104</v>
      </c>
      <c r="AB1528" s="2069"/>
      <c r="AH1528" s="2090"/>
      <c r="AK1528" s="2092"/>
      <c r="AL1528" s="2092"/>
    </row>
    <row r="1529" spans="1:38" x14ac:dyDescent="0.2">
      <c r="A1529" s="2089">
        <v>2017370</v>
      </c>
      <c r="C1529" s="1955" t="s">
        <v>3035</v>
      </c>
      <c r="D1529" s="1956" t="s">
        <v>353</v>
      </c>
      <c r="E1529" s="1956">
        <v>0</v>
      </c>
      <c r="F1529" s="1956">
        <v>0</v>
      </c>
      <c r="G1529" s="1956">
        <v>0</v>
      </c>
      <c r="H1529" s="1956">
        <v>0</v>
      </c>
      <c r="I1529" s="2012">
        <v>1</v>
      </c>
      <c r="J1529" s="2012">
        <v>1</v>
      </c>
      <c r="L1529" s="1996">
        <v>480</v>
      </c>
      <c r="N1529" s="1996">
        <f t="shared" si="360"/>
        <v>290</v>
      </c>
      <c r="O1529" s="1996">
        <v>240</v>
      </c>
      <c r="P1529" s="2034">
        <f t="shared" si="356"/>
        <v>0.82758620689655171</v>
      </c>
      <c r="Q1529" s="1996">
        <v>50</v>
      </c>
      <c r="R1529" s="2034">
        <f t="shared" si="375"/>
        <v>0.17241379310344829</v>
      </c>
      <c r="S1529" s="2035">
        <f t="shared" si="361"/>
        <v>2</v>
      </c>
      <c r="U1529" s="1996">
        <f t="shared" si="362"/>
        <v>0</v>
      </c>
      <c r="V1529" s="1996">
        <f t="shared" si="363"/>
        <v>0</v>
      </c>
      <c r="W1529" s="1996">
        <f t="shared" si="364"/>
        <v>480</v>
      </c>
      <c r="X1529" s="2000">
        <v>480</v>
      </c>
      <c r="Y1529" s="2013">
        <v>617459</v>
      </c>
      <c r="Z1529" s="2002">
        <v>42914</v>
      </c>
      <c r="AA1529" s="2069" t="s">
        <v>104</v>
      </c>
      <c r="AB1529" s="2069"/>
      <c r="AH1529" s="2090"/>
      <c r="AK1529" s="2092"/>
      <c r="AL1529" s="2092"/>
    </row>
    <row r="1530" spans="1:38" x14ac:dyDescent="0.2">
      <c r="A1530" s="2089">
        <v>2017371</v>
      </c>
      <c r="C1530" s="1955" t="s">
        <v>3043</v>
      </c>
      <c r="D1530" s="1956" t="s">
        <v>353</v>
      </c>
      <c r="E1530" s="1956">
        <v>0</v>
      </c>
      <c r="F1530" s="1956">
        <v>0</v>
      </c>
      <c r="G1530" s="1956">
        <v>0</v>
      </c>
      <c r="H1530" s="1956">
        <v>0</v>
      </c>
      <c r="I1530" s="2012">
        <v>1</v>
      </c>
      <c r="J1530" s="2012">
        <v>1</v>
      </c>
      <c r="L1530" s="1996">
        <v>143.94</v>
      </c>
      <c r="N1530" s="1996">
        <f t="shared" si="360"/>
        <v>0</v>
      </c>
      <c r="O1530" s="1996">
        <v>0</v>
      </c>
      <c r="P1530" s="2034" t="str">
        <f t="shared" si="356"/>
        <v/>
      </c>
      <c r="Q1530" s="1996">
        <v>0</v>
      </c>
      <c r="R1530" s="2034" t="str">
        <f t="shared" si="375"/>
        <v/>
      </c>
      <c r="S1530" s="2035">
        <f t="shared" si="361"/>
        <v>0</v>
      </c>
      <c r="U1530" s="1996">
        <f t="shared" si="362"/>
        <v>0</v>
      </c>
      <c r="V1530" s="1996">
        <f t="shared" si="363"/>
        <v>0</v>
      </c>
      <c r="W1530" s="1996">
        <f t="shared" si="364"/>
        <v>143.94</v>
      </c>
      <c r="X1530" s="2000">
        <v>143.94</v>
      </c>
      <c r="Y1530" s="2013">
        <v>617433</v>
      </c>
      <c r="Z1530" s="2002">
        <v>42909</v>
      </c>
      <c r="AA1530" s="2069" t="s">
        <v>104</v>
      </c>
      <c r="AB1530" s="2069"/>
      <c r="AH1530" s="2090"/>
      <c r="AK1530" s="2092"/>
      <c r="AL1530" s="2092"/>
    </row>
    <row r="1531" spans="1:38" x14ac:dyDescent="0.2">
      <c r="A1531" s="2089" t="s">
        <v>3042</v>
      </c>
      <c r="C1531" s="1955" t="s">
        <v>3027</v>
      </c>
      <c r="D1531" s="1956" t="s">
        <v>318</v>
      </c>
      <c r="E1531" s="1956">
        <v>1</v>
      </c>
      <c r="F1531" s="1956">
        <v>13</v>
      </c>
      <c r="G1531" s="1956">
        <v>8</v>
      </c>
      <c r="H1531" s="1956">
        <v>7</v>
      </c>
      <c r="I1531" s="2012">
        <v>1</v>
      </c>
      <c r="J1531" s="2012">
        <v>1</v>
      </c>
      <c r="L1531" s="1996">
        <v>6258.47</v>
      </c>
      <c r="N1531" s="1996">
        <f t="shared" si="360"/>
        <v>4138.2700000000004</v>
      </c>
      <c r="O1531" s="1996">
        <v>3105.92</v>
      </c>
      <c r="P1531" s="2034">
        <f t="shared" si="356"/>
        <v>0.75053585193812866</v>
      </c>
      <c r="Q1531" s="1996">
        <v>1032.3499999999999</v>
      </c>
      <c r="R1531" s="2034">
        <f t="shared" si="375"/>
        <v>0.24946414806187123</v>
      </c>
      <c r="S1531" s="2035">
        <f t="shared" si="361"/>
        <v>41.293999999999997</v>
      </c>
      <c r="U1531" s="1996">
        <f t="shared" si="362"/>
        <v>0</v>
      </c>
      <c r="V1531" s="1996">
        <f t="shared" si="363"/>
        <v>0</v>
      </c>
      <c r="W1531" s="1996">
        <f t="shared" si="364"/>
        <v>6258.47</v>
      </c>
      <c r="X1531" s="2000">
        <v>6258.47</v>
      </c>
      <c r="Y1531" s="2013">
        <v>617428</v>
      </c>
      <c r="Z1531" s="2002">
        <v>42909</v>
      </c>
      <c r="AA1531" s="2069" t="s">
        <v>104</v>
      </c>
      <c r="AB1531" s="2069"/>
      <c r="AH1531" s="2090"/>
      <c r="AK1531" s="2092"/>
      <c r="AL1531" s="2092"/>
    </row>
    <row r="1532" spans="1:38" x14ac:dyDescent="0.2">
      <c r="A1532" s="2089">
        <v>2017373</v>
      </c>
      <c r="B1532" s="2166"/>
      <c r="C1532" s="2166" t="s">
        <v>3106</v>
      </c>
      <c r="D1532" s="2091" t="s">
        <v>26</v>
      </c>
      <c r="E1532" s="2091">
        <v>0</v>
      </c>
      <c r="F1532" s="2091">
        <v>0</v>
      </c>
      <c r="G1532" s="2091">
        <v>0</v>
      </c>
      <c r="H1532" s="2091">
        <v>0</v>
      </c>
      <c r="I1532" s="2012">
        <v>1</v>
      </c>
      <c r="J1532" s="2012">
        <v>1</v>
      </c>
      <c r="K1532" s="2175"/>
      <c r="L1532" s="2168">
        <v>15</v>
      </c>
      <c r="M1532" s="2168"/>
      <c r="N1532" s="1996">
        <f t="shared" si="360"/>
        <v>3088.73</v>
      </c>
      <c r="O1532" s="1996">
        <v>2319.35</v>
      </c>
      <c r="P1532" s="2034">
        <f t="shared" si="356"/>
        <v>0.75090733084471606</v>
      </c>
      <c r="Q1532" s="1996">
        <v>769.38</v>
      </c>
      <c r="R1532" s="2034">
        <f t="shared" si="375"/>
        <v>0.24909266915528389</v>
      </c>
      <c r="S1532" s="2035">
        <f t="shared" si="361"/>
        <v>30.775199999999998</v>
      </c>
      <c r="U1532" s="1996">
        <f t="shared" si="362"/>
        <v>0</v>
      </c>
      <c r="V1532" s="1996">
        <f t="shared" si="363"/>
        <v>0</v>
      </c>
      <c r="W1532" s="1996">
        <f t="shared" si="364"/>
        <v>15</v>
      </c>
      <c r="X1532" s="2000">
        <v>15</v>
      </c>
      <c r="Y1532" s="2013">
        <v>617408</v>
      </c>
      <c r="Z1532" s="2002">
        <v>42907</v>
      </c>
      <c r="AA1532" s="2069" t="s">
        <v>104</v>
      </c>
      <c r="AB1532" s="2069"/>
      <c r="AH1532" s="2090"/>
      <c r="AK1532" s="2092"/>
      <c r="AL1532" s="2092"/>
    </row>
    <row r="1533" spans="1:38" x14ac:dyDescent="0.2">
      <c r="A1533" s="2089">
        <v>2017374</v>
      </c>
      <c r="C1533" s="1955" t="s">
        <v>3053</v>
      </c>
      <c r="D1533" s="1956" t="s">
        <v>2376</v>
      </c>
      <c r="E1533" s="1956">
        <v>1</v>
      </c>
      <c r="F1533" s="1956">
        <v>10</v>
      </c>
      <c r="G1533" s="1956">
        <v>6</v>
      </c>
      <c r="H1533" s="1956">
        <v>1</v>
      </c>
      <c r="I1533" s="2012">
        <v>1</v>
      </c>
      <c r="J1533" s="2012">
        <v>1</v>
      </c>
      <c r="L1533" s="1996">
        <v>2913.37</v>
      </c>
      <c r="N1533" s="1996">
        <f t="shared" si="360"/>
        <v>1817.3600000000001</v>
      </c>
      <c r="O1533" s="1996">
        <v>1338.92</v>
      </c>
      <c r="P1533" s="2034">
        <f t="shared" si="356"/>
        <v>0.73673900603072584</v>
      </c>
      <c r="Q1533" s="1996">
        <v>478.44</v>
      </c>
      <c r="R1533" s="2034">
        <f t="shared" si="375"/>
        <v>0.2632609939692741</v>
      </c>
      <c r="S1533" s="2035">
        <f t="shared" si="361"/>
        <v>19.137599999999999</v>
      </c>
      <c r="U1533" s="1996">
        <f t="shared" si="362"/>
        <v>0</v>
      </c>
      <c r="V1533" s="1996">
        <f t="shared" si="363"/>
        <v>0</v>
      </c>
      <c r="W1533" s="1996">
        <f t="shared" si="364"/>
        <v>2913.37</v>
      </c>
      <c r="X1533" s="2000">
        <v>2913.37</v>
      </c>
      <c r="Y1533" s="2013">
        <v>617407</v>
      </c>
      <c r="Z1533" s="2002">
        <v>42902</v>
      </c>
      <c r="AA1533" s="2069" t="s">
        <v>104</v>
      </c>
      <c r="AB1533" s="2069"/>
      <c r="AH1533" s="2090"/>
      <c r="AK1533" s="2092"/>
      <c r="AL1533" s="2092"/>
    </row>
    <row r="1534" spans="1:38" x14ac:dyDescent="0.2">
      <c r="A1534" s="2089">
        <v>2017375</v>
      </c>
      <c r="C1534" s="1955">
        <v>624017</v>
      </c>
      <c r="D1534" s="1956" t="s">
        <v>26</v>
      </c>
      <c r="E1534" s="1956">
        <v>1</v>
      </c>
      <c r="F1534" s="1956">
        <v>8</v>
      </c>
      <c r="G1534" s="1956">
        <v>5</v>
      </c>
      <c r="H1534" s="1956">
        <v>3</v>
      </c>
      <c r="I1534" s="2012">
        <v>1</v>
      </c>
      <c r="J1534" s="2012">
        <v>1</v>
      </c>
      <c r="L1534" s="1996">
        <v>2317.5500000000002</v>
      </c>
      <c r="N1534" s="1996">
        <f t="shared" si="360"/>
        <v>1563.44</v>
      </c>
      <c r="O1534" s="1996">
        <v>1139.1300000000001</v>
      </c>
      <c r="P1534" s="2034">
        <f t="shared" ref="P1534:P1563" si="376">IF(N1534&lt;=0,"",O1534/N1534)</f>
        <v>0.72860487130942031</v>
      </c>
      <c r="Q1534" s="1996">
        <v>424.31</v>
      </c>
      <c r="R1534" s="2034">
        <f t="shared" si="375"/>
        <v>0.27139512869057975</v>
      </c>
      <c r="S1534" s="2035">
        <f t="shared" si="361"/>
        <v>16.9724</v>
      </c>
      <c r="U1534" s="1996">
        <f t="shared" si="362"/>
        <v>0</v>
      </c>
      <c r="V1534" s="1996">
        <f t="shared" si="363"/>
        <v>0</v>
      </c>
      <c r="W1534" s="1996">
        <f t="shared" si="364"/>
        <v>2317.5500000000002</v>
      </c>
      <c r="X1534" s="2000">
        <v>2317.5500000000002</v>
      </c>
      <c r="Y1534" s="2013">
        <v>617363</v>
      </c>
      <c r="Z1534" s="2002">
        <v>42872</v>
      </c>
      <c r="AA1534" s="2069" t="s">
        <v>104</v>
      </c>
      <c r="AB1534" s="2069"/>
      <c r="AH1534" s="2090"/>
      <c r="AK1534" s="2092"/>
      <c r="AL1534" s="2092"/>
    </row>
    <row r="1535" spans="1:38" x14ac:dyDescent="0.2">
      <c r="A1535" s="2089" t="s">
        <v>3065</v>
      </c>
      <c r="C1535" s="1955">
        <v>648617</v>
      </c>
      <c r="D1535" s="1956" t="s">
        <v>26</v>
      </c>
      <c r="E1535" s="1956">
        <v>1</v>
      </c>
      <c r="F1535" s="1956">
        <v>9</v>
      </c>
      <c r="G1535" s="1956">
        <v>5</v>
      </c>
      <c r="H1535" s="1956">
        <v>4</v>
      </c>
      <c r="I1535" s="2012">
        <v>1</v>
      </c>
      <c r="J1535" s="2012">
        <v>1</v>
      </c>
      <c r="L1535" s="1996">
        <v>6732.72</v>
      </c>
      <c r="N1535" s="1996">
        <f t="shared" ref="N1535:N1563" si="377">O1535+Q1535</f>
        <v>4449.7999999999993</v>
      </c>
      <c r="O1535" s="1996">
        <v>3493.49</v>
      </c>
      <c r="P1535" s="2034">
        <f t="shared" si="376"/>
        <v>0.78508921749292115</v>
      </c>
      <c r="Q1535" s="1996">
        <v>956.31</v>
      </c>
      <c r="R1535" s="2034">
        <f t="shared" si="375"/>
        <v>0.21491078250707898</v>
      </c>
      <c r="S1535" s="2035">
        <f t="shared" ref="S1535:S1564" si="378">Q1535/$S$1</f>
        <v>38.252399999999994</v>
      </c>
      <c r="U1535" s="1996">
        <f t="shared" ref="U1535:U1564" si="379">((1-I1535)*O1535)+((1-J1535)*Q1535)</f>
        <v>0</v>
      </c>
      <c r="V1535" s="1996">
        <f t="shared" ref="V1535:V1564" si="380">L1535-W1535</f>
        <v>0</v>
      </c>
      <c r="W1535" s="1996">
        <f t="shared" ref="W1535:W1564" si="381">X1535+AC1535+AH1535+AM1535+AO1535+AR1535</f>
        <v>6732.72</v>
      </c>
      <c r="X1535" s="2000">
        <v>6732.72</v>
      </c>
      <c r="Y1535" s="2013">
        <v>617364</v>
      </c>
      <c r="Z1535" s="2002">
        <v>42872</v>
      </c>
      <c r="AA1535" s="2069" t="s">
        <v>104</v>
      </c>
      <c r="AB1535" s="2069"/>
      <c r="AH1535" s="2090"/>
      <c r="AK1535" s="2092"/>
      <c r="AL1535" s="2092"/>
    </row>
    <row r="1536" spans="1:38" x14ac:dyDescent="0.2">
      <c r="A1536" s="2089">
        <v>2017377</v>
      </c>
      <c r="C1536" s="1955">
        <v>624117</v>
      </c>
      <c r="D1536" s="1956" t="s">
        <v>26</v>
      </c>
      <c r="E1536" s="1956">
        <v>1</v>
      </c>
      <c r="F1536" s="1956">
        <v>8</v>
      </c>
      <c r="G1536" s="1956">
        <v>5</v>
      </c>
      <c r="H1536" s="1956">
        <v>3</v>
      </c>
      <c r="I1536" s="2012">
        <v>1</v>
      </c>
      <c r="J1536" s="2012">
        <v>1</v>
      </c>
      <c r="L1536" s="1996">
        <v>2312.27</v>
      </c>
      <c r="N1536" s="1996">
        <f t="shared" si="377"/>
        <v>1559.9199999999998</v>
      </c>
      <c r="O1536" s="1996">
        <v>1135.6099999999999</v>
      </c>
      <c r="P1536" s="2034">
        <f t="shared" si="376"/>
        <v>0.7279924611518539</v>
      </c>
      <c r="Q1536" s="1996">
        <v>424.31</v>
      </c>
      <c r="R1536" s="2034">
        <f t="shared" si="375"/>
        <v>0.2720075388481461</v>
      </c>
      <c r="S1536" s="2035">
        <f t="shared" si="378"/>
        <v>16.9724</v>
      </c>
      <c r="U1536" s="1996">
        <f t="shared" si="379"/>
        <v>0</v>
      </c>
      <c r="V1536" s="1996">
        <f t="shared" si="380"/>
        <v>0</v>
      </c>
      <c r="W1536" s="1996">
        <f t="shared" si="381"/>
        <v>2312.27</v>
      </c>
      <c r="X1536" s="2000">
        <v>2312.27</v>
      </c>
      <c r="Y1536" s="2013">
        <v>617365</v>
      </c>
      <c r="Z1536" s="2002">
        <v>42872</v>
      </c>
      <c r="AA1536" s="2069" t="s">
        <v>104</v>
      </c>
      <c r="AB1536" s="2069"/>
      <c r="AH1536" s="2090"/>
      <c r="AK1536" s="2092"/>
      <c r="AL1536" s="2092"/>
    </row>
    <row r="1537" spans="1:38" x14ac:dyDescent="0.2">
      <c r="A1537" s="2089">
        <v>2017378</v>
      </c>
      <c r="C1537" s="1955">
        <v>624217</v>
      </c>
      <c r="D1537" s="1956" t="s">
        <v>26</v>
      </c>
      <c r="E1537" s="1956">
        <v>1</v>
      </c>
      <c r="F1537" s="1956">
        <v>8</v>
      </c>
      <c r="G1537" s="1956">
        <v>5</v>
      </c>
      <c r="H1537" s="1956">
        <v>3</v>
      </c>
      <c r="I1537" s="2012">
        <v>1</v>
      </c>
      <c r="J1537" s="2012">
        <v>1</v>
      </c>
      <c r="L1537" s="1996">
        <v>2317.5500000000002</v>
      </c>
      <c r="N1537" s="1996">
        <f t="shared" si="377"/>
        <v>1563.44</v>
      </c>
      <c r="O1537" s="1996">
        <v>1138.44</v>
      </c>
      <c r="P1537" s="2034">
        <f t="shared" si="376"/>
        <v>0.72816353681625134</v>
      </c>
      <c r="Q1537" s="1996">
        <v>425</v>
      </c>
      <c r="R1537" s="2034">
        <f t="shared" si="375"/>
        <v>0.27183646318374866</v>
      </c>
      <c r="S1537" s="2035">
        <f t="shared" si="378"/>
        <v>17</v>
      </c>
      <c r="U1537" s="1996">
        <f t="shared" si="379"/>
        <v>0</v>
      </c>
      <c r="V1537" s="1996">
        <f t="shared" si="380"/>
        <v>0</v>
      </c>
      <c r="W1537" s="1996">
        <f t="shared" si="381"/>
        <v>2317.5500000000002</v>
      </c>
      <c r="X1537" s="2000">
        <v>2317.5500000000002</v>
      </c>
      <c r="Y1537" s="2013">
        <v>617382</v>
      </c>
      <c r="Z1537" s="2002">
        <v>42895</v>
      </c>
      <c r="AA1537" s="2069" t="s">
        <v>104</v>
      </c>
      <c r="AB1537" s="2069"/>
      <c r="AH1537" s="2090"/>
      <c r="AK1537" s="2092"/>
      <c r="AL1537" s="2092"/>
    </row>
    <row r="1538" spans="1:38" x14ac:dyDescent="0.2">
      <c r="A1538" s="2089">
        <v>2017379</v>
      </c>
      <c r="C1538" s="1955" t="s">
        <v>3068</v>
      </c>
      <c r="D1538" s="1956" t="s">
        <v>353</v>
      </c>
      <c r="E1538" s="1956">
        <v>1</v>
      </c>
      <c r="F1538" s="1956">
        <v>11</v>
      </c>
      <c r="G1538" s="1956">
        <v>8</v>
      </c>
      <c r="H1538" s="1956">
        <v>5</v>
      </c>
      <c r="I1538" s="2012">
        <v>1</v>
      </c>
      <c r="J1538" s="2012">
        <v>1</v>
      </c>
      <c r="L1538" s="1996">
        <v>4187.41</v>
      </c>
      <c r="N1538" s="1996">
        <f t="shared" si="377"/>
        <v>3088.73</v>
      </c>
      <c r="O1538" s="1996">
        <v>2319.35</v>
      </c>
      <c r="P1538" s="2034">
        <f t="shared" si="376"/>
        <v>0.75090733084471606</v>
      </c>
      <c r="Q1538" s="1996">
        <v>769.38</v>
      </c>
      <c r="R1538" s="2034">
        <f t="shared" si="375"/>
        <v>0.24909266915528389</v>
      </c>
      <c r="S1538" s="2035">
        <f t="shared" si="378"/>
        <v>30.775199999999998</v>
      </c>
      <c r="U1538" s="1996">
        <f t="shared" si="379"/>
        <v>0</v>
      </c>
      <c r="V1538" s="1996">
        <f t="shared" si="380"/>
        <v>0</v>
      </c>
      <c r="W1538" s="1996">
        <f t="shared" si="381"/>
        <v>4187.41</v>
      </c>
      <c r="X1538" s="2000">
        <v>4187.41</v>
      </c>
      <c r="Y1538" s="2013">
        <v>617452</v>
      </c>
      <c r="Z1538" s="2002">
        <v>42914</v>
      </c>
      <c r="AA1538" s="2069" t="s">
        <v>104</v>
      </c>
      <c r="AB1538" s="2069"/>
      <c r="AH1538" s="2090"/>
      <c r="AK1538" s="2092"/>
      <c r="AL1538" s="2092"/>
    </row>
    <row r="1539" spans="1:38" x14ac:dyDescent="0.2">
      <c r="A1539" s="2089">
        <v>2017380</v>
      </c>
      <c r="C1539" s="1955">
        <v>604917</v>
      </c>
      <c r="D1539" s="1956" t="s">
        <v>26</v>
      </c>
      <c r="E1539" s="1956">
        <v>1</v>
      </c>
      <c r="F1539" s="1956">
        <v>8</v>
      </c>
      <c r="G1539" s="1956">
        <v>4</v>
      </c>
      <c r="H1539" s="1956">
        <v>2</v>
      </c>
      <c r="I1539" s="2012">
        <v>1</v>
      </c>
      <c r="J1539" s="2012">
        <v>1</v>
      </c>
      <c r="L1539" s="1996">
        <v>2232.2199999999998</v>
      </c>
      <c r="N1539" s="1996">
        <f t="shared" si="377"/>
        <v>1505.18</v>
      </c>
      <c r="O1539" s="1996">
        <v>1175.75</v>
      </c>
      <c r="P1539" s="2034">
        <f t="shared" si="376"/>
        <v>0.78113581099934892</v>
      </c>
      <c r="Q1539" s="1996">
        <v>329.43</v>
      </c>
      <c r="R1539" s="2034">
        <f t="shared" si="375"/>
        <v>0.21886418900065108</v>
      </c>
      <c r="S1539" s="2035">
        <f t="shared" si="378"/>
        <v>13.177200000000001</v>
      </c>
      <c r="U1539" s="1996">
        <f t="shared" si="379"/>
        <v>0</v>
      </c>
      <c r="V1539" s="1996">
        <f t="shared" si="380"/>
        <v>0</v>
      </c>
      <c r="W1539" s="1996">
        <f t="shared" si="381"/>
        <v>2232.2199999999998</v>
      </c>
      <c r="X1539" s="2000">
        <v>2232.2199999999998</v>
      </c>
      <c r="Y1539" s="2013">
        <v>617366</v>
      </c>
      <c r="Z1539" s="2002">
        <v>42872</v>
      </c>
      <c r="AA1539" s="2069" t="s">
        <v>104</v>
      </c>
      <c r="AB1539" s="2069"/>
      <c r="AH1539" s="2090"/>
      <c r="AK1539" s="2092"/>
      <c r="AL1539" s="2092"/>
    </row>
    <row r="1540" spans="1:38" x14ac:dyDescent="0.2">
      <c r="A1540" s="2089">
        <v>2017381</v>
      </c>
      <c r="C1540" s="1955" t="s">
        <v>3076</v>
      </c>
      <c r="D1540" s="1956" t="s">
        <v>1338</v>
      </c>
      <c r="E1540" s="1956">
        <v>1</v>
      </c>
      <c r="F1540" s="1956">
        <v>3</v>
      </c>
      <c r="G1540" s="1956">
        <v>3</v>
      </c>
      <c r="H1540" s="1956">
        <v>0</v>
      </c>
      <c r="I1540" s="2012">
        <v>1</v>
      </c>
      <c r="J1540" s="2012">
        <v>1</v>
      </c>
      <c r="L1540" s="1996">
        <v>670.93</v>
      </c>
      <c r="N1540" s="1996">
        <f t="shared" si="377"/>
        <v>391.96999999999997</v>
      </c>
      <c r="O1540" s="1996">
        <v>274.45999999999998</v>
      </c>
      <c r="P1540" s="2034">
        <f t="shared" si="376"/>
        <v>0.70020664846799496</v>
      </c>
      <c r="Q1540" s="1996">
        <v>117.51</v>
      </c>
      <c r="R1540" s="2087">
        <f t="shared" si="375"/>
        <v>0.29979335153200504</v>
      </c>
      <c r="S1540" s="2035">
        <f t="shared" si="378"/>
        <v>4.7004000000000001</v>
      </c>
      <c r="U1540" s="1996">
        <f t="shared" si="379"/>
        <v>0</v>
      </c>
      <c r="V1540" s="1996">
        <f t="shared" si="380"/>
        <v>0</v>
      </c>
      <c r="W1540" s="1996">
        <f t="shared" si="381"/>
        <v>670.93</v>
      </c>
      <c r="X1540" s="2000">
        <v>670.93</v>
      </c>
      <c r="Y1540" s="2013">
        <v>617402</v>
      </c>
      <c r="Z1540" s="2002">
        <v>42902</v>
      </c>
      <c r="AA1540" s="2069" t="s">
        <v>104</v>
      </c>
      <c r="AB1540" s="2069"/>
      <c r="AH1540" s="2090"/>
      <c r="AK1540" s="2092"/>
      <c r="AL1540" s="2092"/>
    </row>
    <row r="1541" spans="1:38" x14ac:dyDescent="0.2">
      <c r="A1541" s="2089">
        <v>2017382</v>
      </c>
      <c r="C1541" s="1955" t="s">
        <v>3080</v>
      </c>
      <c r="D1541" s="1956" t="s">
        <v>1338</v>
      </c>
      <c r="E1541" s="1956">
        <v>1</v>
      </c>
      <c r="F1541" s="1956">
        <v>1</v>
      </c>
      <c r="G1541" s="1956">
        <v>1</v>
      </c>
      <c r="H1541" s="1956">
        <v>0</v>
      </c>
      <c r="I1541" s="2012">
        <v>1</v>
      </c>
      <c r="J1541" s="2012">
        <v>1</v>
      </c>
      <c r="L1541" s="1996">
        <v>183.7</v>
      </c>
      <c r="N1541" s="1996">
        <f t="shared" si="377"/>
        <v>105.69</v>
      </c>
      <c r="O1541" s="1996">
        <v>69.27</v>
      </c>
      <c r="P1541" s="2034">
        <f t="shared" si="376"/>
        <v>0.6554073233040022</v>
      </c>
      <c r="Q1541" s="1996">
        <v>36.42</v>
      </c>
      <c r="R1541" s="2087">
        <f t="shared" si="375"/>
        <v>0.34459267669599775</v>
      </c>
      <c r="S1541" s="2035">
        <f t="shared" si="378"/>
        <v>1.4568000000000001</v>
      </c>
      <c r="U1541" s="1996">
        <f t="shared" si="379"/>
        <v>0</v>
      </c>
      <c r="V1541" s="1996">
        <f t="shared" si="380"/>
        <v>0</v>
      </c>
      <c r="W1541" s="1996">
        <f t="shared" si="381"/>
        <v>183.7</v>
      </c>
      <c r="X1541" s="2000">
        <v>183.7</v>
      </c>
      <c r="Y1541" s="2013">
        <v>617403</v>
      </c>
      <c r="Z1541" s="2002">
        <v>42902</v>
      </c>
      <c r="AA1541" s="2069" t="s">
        <v>104</v>
      </c>
      <c r="AB1541" s="2069"/>
      <c r="AH1541" s="2090"/>
      <c r="AK1541" s="2092"/>
      <c r="AL1541" s="2092"/>
    </row>
    <row r="1542" spans="1:38" x14ac:dyDescent="0.2">
      <c r="A1542" s="2089">
        <v>2017383</v>
      </c>
      <c r="C1542" s="1955" t="s">
        <v>3077</v>
      </c>
      <c r="D1542" s="1956" t="s">
        <v>1338</v>
      </c>
      <c r="E1542" s="1956">
        <v>1</v>
      </c>
      <c r="F1542" s="1956">
        <v>1</v>
      </c>
      <c r="G1542" s="1956">
        <v>0</v>
      </c>
      <c r="H1542" s="1956">
        <v>1</v>
      </c>
      <c r="I1542" s="2012">
        <v>1</v>
      </c>
      <c r="J1542" s="2012">
        <v>1</v>
      </c>
      <c r="L1542" s="1996">
        <v>495.18</v>
      </c>
      <c r="N1542" s="1996">
        <f t="shared" si="377"/>
        <v>282.25</v>
      </c>
      <c r="O1542" s="1996">
        <v>196.34</v>
      </c>
      <c r="P1542" s="2034">
        <f t="shared" si="376"/>
        <v>0.69562444641275467</v>
      </c>
      <c r="Q1542" s="1996">
        <v>85.91</v>
      </c>
      <c r="R1542" s="2087">
        <f t="shared" si="375"/>
        <v>0.30437555358724533</v>
      </c>
      <c r="S1542" s="2035">
        <f t="shared" si="378"/>
        <v>3.4363999999999999</v>
      </c>
      <c r="U1542" s="1996">
        <f t="shared" si="379"/>
        <v>0</v>
      </c>
      <c r="V1542" s="1996">
        <f t="shared" si="380"/>
        <v>0</v>
      </c>
      <c r="W1542" s="1996">
        <f t="shared" si="381"/>
        <v>495.18</v>
      </c>
      <c r="X1542" s="2000">
        <v>495.18</v>
      </c>
      <c r="Y1542" s="2013">
        <v>617404</v>
      </c>
      <c r="Z1542" s="2002">
        <v>42902</v>
      </c>
      <c r="AA1542" s="2069" t="s">
        <v>104</v>
      </c>
      <c r="AB1542" s="2069"/>
      <c r="AH1542" s="2090"/>
      <c r="AK1542" s="2092"/>
      <c r="AL1542" s="2092"/>
    </row>
    <row r="1543" spans="1:38" x14ac:dyDescent="0.2">
      <c r="A1543" s="2089">
        <v>2017384</v>
      </c>
      <c r="C1543" s="1955" t="s">
        <v>3078</v>
      </c>
      <c r="D1543" s="1956" t="s">
        <v>1338</v>
      </c>
      <c r="E1543" s="1956">
        <v>1</v>
      </c>
      <c r="F1543" s="1956">
        <v>10</v>
      </c>
      <c r="G1543" s="1956">
        <v>8</v>
      </c>
      <c r="H1543" s="1956">
        <v>1</v>
      </c>
      <c r="I1543" s="2012">
        <v>1</v>
      </c>
      <c r="J1543" s="2012">
        <v>1</v>
      </c>
      <c r="L1543" s="1996">
        <v>2352.46</v>
      </c>
      <c r="N1543" s="1996">
        <f t="shared" si="377"/>
        <v>1368.51</v>
      </c>
      <c r="O1543" s="1996">
        <v>948.17</v>
      </c>
      <c r="P1543" s="2034">
        <f t="shared" si="376"/>
        <v>0.69284842639074606</v>
      </c>
      <c r="Q1543" s="1996">
        <v>420.34</v>
      </c>
      <c r="R1543" s="2087">
        <f t="shared" ref="R1543:R1564" si="382">IF(N1543&lt;=0,"",Q1543/N1543)</f>
        <v>0.30715157360925383</v>
      </c>
      <c r="S1543" s="2035">
        <f t="shared" si="378"/>
        <v>16.813599999999997</v>
      </c>
      <c r="U1543" s="1996">
        <f t="shared" si="379"/>
        <v>0</v>
      </c>
      <c r="V1543" s="1996">
        <f t="shared" si="380"/>
        <v>0</v>
      </c>
      <c r="W1543" s="1996">
        <f t="shared" si="381"/>
        <v>2352.46</v>
      </c>
      <c r="X1543" s="2000">
        <v>2352.46</v>
      </c>
      <c r="Y1543" s="2013">
        <v>617405</v>
      </c>
      <c r="Z1543" s="2002">
        <v>42902</v>
      </c>
      <c r="AA1543" s="2069" t="s">
        <v>104</v>
      </c>
      <c r="AB1543" s="2069"/>
      <c r="AH1543" s="2090"/>
      <c r="AK1543" s="2092"/>
      <c r="AL1543" s="2092"/>
    </row>
    <row r="1544" spans="1:38" x14ac:dyDescent="0.2">
      <c r="A1544" s="2089">
        <v>2017385</v>
      </c>
      <c r="C1544" s="1955">
        <v>668117</v>
      </c>
      <c r="D1544" s="1956" t="s">
        <v>26</v>
      </c>
      <c r="E1544" s="1956">
        <v>1</v>
      </c>
      <c r="F1544" s="1956">
        <v>12</v>
      </c>
      <c r="G1544" s="1956">
        <v>6</v>
      </c>
      <c r="H1544" s="1956">
        <v>3</v>
      </c>
      <c r="I1544" s="2012">
        <v>1</v>
      </c>
      <c r="J1544" s="2012">
        <v>1</v>
      </c>
      <c r="L1544" s="1996">
        <v>3519.7</v>
      </c>
      <c r="N1544" s="1996">
        <f t="shared" si="377"/>
        <v>2366.81</v>
      </c>
      <c r="O1544" s="1996">
        <v>1875.81</v>
      </c>
      <c r="P1544" s="2034">
        <f t="shared" si="376"/>
        <v>0.79254777527558185</v>
      </c>
      <c r="Q1544" s="1996">
        <v>491</v>
      </c>
      <c r="R1544" s="2087">
        <f t="shared" si="382"/>
        <v>0.2074522247244181</v>
      </c>
      <c r="S1544" s="2035">
        <f t="shared" si="378"/>
        <v>19.64</v>
      </c>
      <c r="U1544" s="1996">
        <f t="shared" si="379"/>
        <v>0</v>
      </c>
      <c r="V1544" s="1996">
        <f t="shared" si="380"/>
        <v>0</v>
      </c>
      <c r="W1544" s="1996">
        <f t="shared" si="381"/>
        <v>3519.7</v>
      </c>
      <c r="X1544" s="2000">
        <v>3519.7</v>
      </c>
      <c r="Y1544" s="2013">
        <v>617383</v>
      </c>
      <c r="Z1544" s="2002">
        <v>42895</v>
      </c>
      <c r="AA1544" s="2069" t="s">
        <v>104</v>
      </c>
      <c r="AB1544" s="2069"/>
      <c r="AH1544" s="2090"/>
      <c r="AK1544" s="2092"/>
      <c r="AL1544" s="2092"/>
    </row>
    <row r="1545" spans="1:38" x14ac:dyDescent="0.2">
      <c r="A1545" s="2089">
        <v>2017386</v>
      </c>
      <c r="C1545" s="1955" t="s">
        <v>3079</v>
      </c>
      <c r="D1545" s="1956" t="s">
        <v>26</v>
      </c>
      <c r="E1545" s="1956">
        <v>0</v>
      </c>
      <c r="F1545" s="1956">
        <v>0</v>
      </c>
      <c r="G1545" s="1956">
        <v>0</v>
      </c>
      <c r="H1545" s="1956">
        <v>0</v>
      </c>
      <c r="I1545" s="2012">
        <v>1</v>
      </c>
      <c r="J1545" s="2012">
        <v>1</v>
      </c>
      <c r="L1545" s="1996">
        <v>1274</v>
      </c>
      <c r="N1545" s="1996">
        <f t="shared" si="377"/>
        <v>720</v>
      </c>
      <c r="O1545" s="1996">
        <v>570</v>
      </c>
      <c r="P1545" s="2034">
        <f t="shared" si="376"/>
        <v>0.79166666666666663</v>
      </c>
      <c r="Q1545" s="1996">
        <v>150</v>
      </c>
      <c r="R1545" s="2087">
        <f t="shared" si="382"/>
        <v>0.20833333333333334</v>
      </c>
      <c r="S1545" s="2035">
        <f t="shared" si="378"/>
        <v>6</v>
      </c>
      <c r="U1545" s="1996">
        <f t="shared" si="379"/>
        <v>0</v>
      </c>
      <c r="V1545" s="1996">
        <f t="shared" si="380"/>
        <v>0</v>
      </c>
      <c r="W1545" s="1996">
        <f t="shared" si="381"/>
        <v>1274</v>
      </c>
      <c r="X1545" s="2000">
        <v>1274</v>
      </c>
      <c r="Y1545" s="2013">
        <v>617368</v>
      </c>
      <c r="Z1545" s="2002">
        <v>42872</v>
      </c>
      <c r="AA1545" s="2069" t="s">
        <v>104</v>
      </c>
      <c r="AB1545" s="2069"/>
      <c r="AH1545" s="2090"/>
      <c r="AK1545" s="2092"/>
      <c r="AL1545" s="2092"/>
    </row>
    <row r="1546" spans="1:38" x14ac:dyDescent="0.2">
      <c r="A1546" s="2089">
        <v>2017387</v>
      </c>
      <c r="C1546" s="1955">
        <v>625217</v>
      </c>
      <c r="D1546" s="1956" t="s">
        <v>26</v>
      </c>
      <c r="E1546" s="1956">
        <v>1</v>
      </c>
      <c r="F1546" s="1956">
        <v>8</v>
      </c>
      <c r="G1546" s="1956">
        <v>5</v>
      </c>
      <c r="H1546" s="1956">
        <v>3</v>
      </c>
      <c r="I1546" s="2012">
        <v>1</v>
      </c>
      <c r="J1546" s="2012">
        <v>1</v>
      </c>
      <c r="L1546" s="1996">
        <v>2861</v>
      </c>
      <c r="N1546" s="1996">
        <f t="shared" si="377"/>
        <v>1896.69</v>
      </c>
      <c r="O1546" s="1996">
        <v>1437.46</v>
      </c>
      <c r="P1546" s="2034">
        <f t="shared" si="376"/>
        <v>0.75787819833499415</v>
      </c>
      <c r="Q1546" s="1996">
        <v>459.23</v>
      </c>
      <c r="R1546" s="2087">
        <f t="shared" si="382"/>
        <v>0.24212180166500588</v>
      </c>
      <c r="S1546" s="2035">
        <f t="shared" si="378"/>
        <v>18.369199999999999</v>
      </c>
      <c r="U1546" s="1996">
        <f t="shared" si="379"/>
        <v>0</v>
      </c>
      <c r="V1546" s="1996">
        <f t="shared" si="380"/>
        <v>0</v>
      </c>
      <c r="W1546" s="1996">
        <f t="shared" si="381"/>
        <v>2861</v>
      </c>
      <c r="X1546" s="2000">
        <v>2861</v>
      </c>
      <c r="Y1546" s="2013">
        <v>617384</v>
      </c>
      <c r="Z1546" s="2002">
        <v>42895</v>
      </c>
      <c r="AA1546" s="2069" t="s">
        <v>104</v>
      </c>
      <c r="AB1546" s="2069"/>
      <c r="AH1546" s="2090"/>
      <c r="AK1546" s="2092"/>
      <c r="AL1546" s="2092"/>
    </row>
    <row r="1547" spans="1:38" x14ac:dyDescent="0.2">
      <c r="A1547" s="2089" t="s">
        <v>3082</v>
      </c>
      <c r="C1547" s="1955">
        <v>647017</v>
      </c>
      <c r="D1547" s="1956" t="s">
        <v>26</v>
      </c>
      <c r="E1547" s="1956">
        <v>1</v>
      </c>
      <c r="F1547" s="1956">
        <v>8</v>
      </c>
      <c r="G1547" s="1956">
        <v>3</v>
      </c>
      <c r="H1547" s="1956">
        <v>7</v>
      </c>
      <c r="I1547" s="2012">
        <v>1</v>
      </c>
      <c r="J1547" s="2012">
        <v>1</v>
      </c>
      <c r="L1547" s="1996">
        <v>7103.28</v>
      </c>
      <c r="N1547" s="1996">
        <f t="shared" si="377"/>
        <v>4853.32</v>
      </c>
      <c r="O1547" s="1996">
        <v>3994.18</v>
      </c>
      <c r="P1547" s="2034">
        <f t="shared" si="376"/>
        <v>0.82297890928271777</v>
      </c>
      <c r="Q1547" s="1996">
        <v>859.14</v>
      </c>
      <c r="R1547" s="2087">
        <f t="shared" si="382"/>
        <v>0.1770210907172822</v>
      </c>
      <c r="S1547" s="2035">
        <f t="shared" si="378"/>
        <v>34.365600000000001</v>
      </c>
      <c r="U1547" s="1996">
        <f t="shared" si="379"/>
        <v>0</v>
      </c>
      <c r="V1547" s="1996">
        <f t="shared" si="380"/>
        <v>0</v>
      </c>
      <c r="W1547" s="1996">
        <f t="shared" si="381"/>
        <v>7103.28</v>
      </c>
      <c r="X1547" s="2000">
        <v>7103.28</v>
      </c>
      <c r="Y1547" s="2013">
        <v>617385</v>
      </c>
      <c r="Z1547" s="2002">
        <v>42895</v>
      </c>
      <c r="AA1547" s="2069" t="s">
        <v>104</v>
      </c>
      <c r="AB1547" s="2069"/>
      <c r="AH1547" s="2090"/>
      <c r="AK1547" s="2092"/>
      <c r="AL1547" s="2092"/>
    </row>
    <row r="1548" spans="1:38" x14ac:dyDescent="0.2">
      <c r="A1548" s="2089">
        <v>2017389</v>
      </c>
      <c r="C1548" s="1955">
        <v>649517</v>
      </c>
      <c r="D1548" s="1956" t="s">
        <v>26</v>
      </c>
      <c r="E1548" s="1956">
        <v>1</v>
      </c>
      <c r="F1548" s="1956">
        <v>7</v>
      </c>
      <c r="G1548" s="1956">
        <v>5</v>
      </c>
      <c r="H1548" s="1956">
        <v>3</v>
      </c>
      <c r="I1548" s="2012">
        <v>1</v>
      </c>
      <c r="J1548" s="2012">
        <v>1</v>
      </c>
      <c r="L1548" s="1996">
        <v>2343.94</v>
      </c>
      <c r="N1548" s="1996">
        <f t="shared" si="377"/>
        <v>1581.0900000000001</v>
      </c>
      <c r="O1548" s="1996">
        <v>1169.3800000000001</v>
      </c>
      <c r="P1548" s="2034">
        <f t="shared" si="376"/>
        <v>0.73960369112447744</v>
      </c>
      <c r="Q1548" s="1996">
        <v>411.71</v>
      </c>
      <c r="R1548" s="2087">
        <f t="shared" si="382"/>
        <v>0.26039630887552256</v>
      </c>
      <c r="S1548" s="2035">
        <f t="shared" si="378"/>
        <v>16.468399999999999</v>
      </c>
      <c r="U1548" s="1996">
        <f t="shared" si="379"/>
        <v>0</v>
      </c>
      <c r="V1548" s="1996">
        <f t="shared" si="380"/>
        <v>0</v>
      </c>
      <c r="W1548" s="1996">
        <f t="shared" si="381"/>
        <v>2343.94</v>
      </c>
      <c r="X1548" s="2000">
        <v>2343.94</v>
      </c>
      <c r="Y1548" s="2013">
        <v>617386</v>
      </c>
      <c r="Z1548" s="2002">
        <v>42895</v>
      </c>
      <c r="AA1548" s="2069" t="s">
        <v>104</v>
      </c>
      <c r="AB1548" s="2069"/>
      <c r="AH1548" s="2090"/>
      <c r="AK1548" s="2092"/>
      <c r="AL1548" s="2092"/>
    </row>
    <row r="1549" spans="1:38" x14ac:dyDescent="0.2">
      <c r="A1549" s="2089">
        <v>2017390</v>
      </c>
      <c r="C1549" s="1955">
        <v>630217</v>
      </c>
      <c r="D1549" s="1956" t="s">
        <v>26</v>
      </c>
      <c r="E1549" s="1956">
        <v>1</v>
      </c>
      <c r="F1549" s="1956">
        <v>13</v>
      </c>
      <c r="G1549" s="1956">
        <v>4</v>
      </c>
      <c r="H1549" s="1956">
        <v>5</v>
      </c>
      <c r="I1549" s="2012">
        <v>1</v>
      </c>
      <c r="J1549" s="2012">
        <v>1</v>
      </c>
      <c r="L1549" s="1996">
        <v>6085.27</v>
      </c>
      <c r="N1549" s="1996">
        <f t="shared" si="377"/>
        <v>4120.3500000000004</v>
      </c>
      <c r="O1549" s="1996">
        <v>3366.35</v>
      </c>
      <c r="P1549" s="2034">
        <f t="shared" si="376"/>
        <v>0.81700583688278894</v>
      </c>
      <c r="Q1549" s="1996">
        <v>754</v>
      </c>
      <c r="R1549" s="2087">
        <f t="shared" si="382"/>
        <v>0.1829941631172109</v>
      </c>
      <c r="S1549" s="2035">
        <f t="shared" si="378"/>
        <v>30.16</v>
      </c>
      <c r="U1549" s="1996">
        <f t="shared" si="379"/>
        <v>0</v>
      </c>
      <c r="V1549" s="1996">
        <f t="shared" si="380"/>
        <v>0</v>
      </c>
      <c r="W1549" s="1996">
        <f t="shared" si="381"/>
        <v>6085.27</v>
      </c>
      <c r="X1549" s="2000">
        <v>6085.27</v>
      </c>
      <c r="Y1549" s="2013">
        <v>617387</v>
      </c>
      <c r="Z1549" s="2002">
        <v>42895</v>
      </c>
      <c r="AA1549" s="2069" t="s">
        <v>104</v>
      </c>
      <c r="AB1549" s="2069"/>
      <c r="AH1549" s="2090"/>
      <c r="AK1549" s="2092"/>
      <c r="AL1549" s="2092"/>
    </row>
    <row r="1550" spans="1:38" x14ac:dyDescent="0.2">
      <c r="A1550" s="2089">
        <v>2017391</v>
      </c>
      <c r="C1550" s="1955">
        <v>666317</v>
      </c>
      <c r="D1550" s="1956" t="s">
        <v>26</v>
      </c>
      <c r="E1550" s="1956">
        <v>1</v>
      </c>
      <c r="F1550" s="1956">
        <v>8</v>
      </c>
      <c r="G1550" s="1956">
        <v>5</v>
      </c>
      <c r="H1550" s="1956">
        <v>3</v>
      </c>
      <c r="I1550" s="2012">
        <v>1</v>
      </c>
      <c r="J1550" s="2012">
        <v>1</v>
      </c>
      <c r="L1550" s="1996">
        <v>2616.7800000000002</v>
      </c>
      <c r="N1550" s="1996">
        <f t="shared" si="377"/>
        <v>1764.9499999999998</v>
      </c>
      <c r="O1550" s="1996">
        <v>1337.8</v>
      </c>
      <c r="P1550" s="2034">
        <f t="shared" si="376"/>
        <v>0.75798181251593533</v>
      </c>
      <c r="Q1550" s="1996">
        <v>427.15</v>
      </c>
      <c r="R1550" s="2087">
        <f t="shared" si="382"/>
        <v>0.24201818748406473</v>
      </c>
      <c r="S1550" s="2035">
        <f t="shared" si="378"/>
        <v>17.085999999999999</v>
      </c>
      <c r="U1550" s="1996">
        <f t="shared" si="379"/>
        <v>0</v>
      </c>
      <c r="V1550" s="1996">
        <f t="shared" si="380"/>
        <v>0</v>
      </c>
      <c r="W1550" s="1996">
        <f t="shared" si="381"/>
        <v>2616.7800000000002</v>
      </c>
      <c r="X1550" s="2000">
        <v>2616.7800000000002</v>
      </c>
      <c r="Y1550" s="2013">
        <v>617388</v>
      </c>
      <c r="Z1550" s="2002">
        <v>42895</v>
      </c>
      <c r="AA1550" s="2069" t="s">
        <v>104</v>
      </c>
      <c r="AB1550" s="2069"/>
      <c r="AH1550" s="2090"/>
      <c r="AK1550" s="2092"/>
      <c r="AL1550" s="2092"/>
    </row>
    <row r="1551" spans="1:38" x14ac:dyDescent="0.2">
      <c r="A1551" s="2089">
        <v>2017392</v>
      </c>
      <c r="C1551" s="1955" t="s">
        <v>3087</v>
      </c>
      <c r="D1551" s="1956" t="s">
        <v>26</v>
      </c>
      <c r="E1551" s="1956">
        <v>0</v>
      </c>
      <c r="F1551" s="1956">
        <v>0</v>
      </c>
      <c r="G1551" s="1956">
        <v>0</v>
      </c>
      <c r="H1551" s="1956">
        <v>0</v>
      </c>
      <c r="I1551" s="2012">
        <v>1</v>
      </c>
      <c r="J1551" s="2012">
        <v>1</v>
      </c>
      <c r="L1551" s="1996">
        <v>159.4</v>
      </c>
      <c r="N1551" s="1996">
        <f t="shared" si="377"/>
        <v>87.2</v>
      </c>
      <c r="O1551" s="1996">
        <v>72.2</v>
      </c>
      <c r="P1551" s="2034">
        <f t="shared" si="376"/>
        <v>0.82798165137614677</v>
      </c>
      <c r="Q1551" s="1996">
        <v>15</v>
      </c>
      <c r="R1551" s="2087">
        <f t="shared" si="382"/>
        <v>0.17201834862385321</v>
      </c>
      <c r="S1551" s="2035">
        <f t="shared" si="378"/>
        <v>0.6</v>
      </c>
      <c r="U1551" s="1996">
        <f t="shared" si="379"/>
        <v>0</v>
      </c>
      <c r="V1551" s="1996">
        <f t="shared" si="380"/>
        <v>0</v>
      </c>
      <c r="W1551" s="1996">
        <f t="shared" si="381"/>
        <v>159.4</v>
      </c>
      <c r="X1551" s="2000">
        <v>159.4</v>
      </c>
      <c r="Y1551" s="2013">
        <v>617408</v>
      </c>
      <c r="Z1551" s="2002">
        <v>42907</v>
      </c>
      <c r="AA1551" s="2069" t="s">
        <v>104</v>
      </c>
      <c r="AB1551" s="2069"/>
      <c r="AH1551" s="2090"/>
      <c r="AK1551" s="2092"/>
      <c r="AL1551" s="2092"/>
    </row>
    <row r="1552" spans="1:38" x14ac:dyDescent="0.2">
      <c r="A1552" s="2089">
        <v>2017393</v>
      </c>
      <c r="C1552" s="1955" t="s">
        <v>3086</v>
      </c>
      <c r="D1552" s="1956" t="s">
        <v>26</v>
      </c>
      <c r="E1552" s="1956">
        <v>0</v>
      </c>
      <c r="F1552" s="1956">
        <v>0</v>
      </c>
      <c r="G1552" s="1956">
        <v>0</v>
      </c>
      <c r="H1552" s="1956">
        <v>0</v>
      </c>
      <c r="I1552" s="2012">
        <v>1</v>
      </c>
      <c r="J1552" s="2012">
        <v>1</v>
      </c>
      <c r="L1552" s="1996">
        <v>164.6</v>
      </c>
      <c r="N1552" s="1996">
        <f t="shared" si="377"/>
        <v>164.6</v>
      </c>
      <c r="O1552" s="1996">
        <v>149.6</v>
      </c>
      <c r="P1552" s="2034">
        <f t="shared" si="376"/>
        <v>0.90886998784933171</v>
      </c>
      <c r="Q1552" s="1996">
        <v>15</v>
      </c>
      <c r="R1552" s="2087">
        <f t="shared" si="382"/>
        <v>9.1130012150668294E-2</v>
      </c>
      <c r="S1552" s="2035">
        <f t="shared" si="378"/>
        <v>0.6</v>
      </c>
      <c r="U1552" s="1996">
        <f t="shared" si="379"/>
        <v>0</v>
      </c>
      <c r="V1552" s="1996">
        <f t="shared" si="380"/>
        <v>0</v>
      </c>
      <c r="W1552" s="1996">
        <f t="shared" si="381"/>
        <v>164.6</v>
      </c>
      <c r="X1552" s="2000">
        <v>164.6</v>
      </c>
      <c r="Y1552" s="2013">
        <v>617408</v>
      </c>
      <c r="Z1552" s="2002">
        <v>42907</v>
      </c>
      <c r="AA1552" s="2069" t="s">
        <v>104</v>
      </c>
      <c r="AB1552" s="2069"/>
      <c r="AH1552" s="2090"/>
      <c r="AK1552" s="2092"/>
      <c r="AL1552" s="2092"/>
    </row>
    <row r="1553" spans="1:38" x14ac:dyDescent="0.2">
      <c r="A1553" s="2089">
        <v>2017395</v>
      </c>
      <c r="C1553" s="1955" t="s">
        <v>3088</v>
      </c>
      <c r="D1553" s="1956" t="s">
        <v>1338</v>
      </c>
      <c r="E1553" s="1956">
        <v>1</v>
      </c>
      <c r="F1553" s="1956">
        <v>10</v>
      </c>
      <c r="G1553" s="1956">
        <v>7</v>
      </c>
      <c r="H1553" s="1956">
        <v>2</v>
      </c>
      <c r="I1553" s="2012">
        <v>1</v>
      </c>
      <c r="J1553" s="2012">
        <v>1</v>
      </c>
      <c r="L1553" s="1996">
        <v>2506.41</v>
      </c>
      <c r="N1553" s="1996">
        <f t="shared" si="377"/>
        <v>1607.99</v>
      </c>
      <c r="O1553" s="1996">
        <v>1146.3</v>
      </c>
      <c r="P1553" s="2034">
        <f t="shared" si="376"/>
        <v>0.71287756764656496</v>
      </c>
      <c r="Q1553" s="1996">
        <v>461.69</v>
      </c>
      <c r="R1553" s="2087">
        <f t="shared" si="382"/>
        <v>0.28712243235343504</v>
      </c>
      <c r="S1553" s="2035">
        <f t="shared" si="378"/>
        <v>18.467600000000001</v>
      </c>
      <c r="U1553" s="1996">
        <f t="shared" si="379"/>
        <v>0</v>
      </c>
      <c r="V1553" s="1996">
        <f t="shared" si="380"/>
        <v>0</v>
      </c>
      <c r="W1553" s="1996">
        <f t="shared" si="381"/>
        <v>2506.41</v>
      </c>
      <c r="X1553" s="2000">
        <v>2776.52</v>
      </c>
      <c r="Y1553" s="2013">
        <v>617406</v>
      </c>
      <c r="Z1553" s="2002">
        <v>42902</v>
      </c>
      <c r="AA1553" s="2069" t="s">
        <v>104</v>
      </c>
      <c r="AB1553" s="2069"/>
      <c r="AC1553" s="1996">
        <v>-270.11</v>
      </c>
      <c r="AD1553" s="1956">
        <v>617425</v>
      </c>
      <c r="AE1553" s="2005">
        <v>42909</v>
      </c>
      <c r="AF1553" s="2070" t="s">
        <v>104</v>
      </c>
      <c r="AH1553" s="2090"/>
      <c r="AK1553" s="2092"/>
      <c r="AL1553" s="2092"/>
    </row>
    <row r="1554" spans="1:38" x14ac:dyDescent="0.2">
      <c r="A1554" s="2089">
        <v>2017397</v>
      </c>
      <c r="C1554" s="1955" t="s">
        <v>3101</v>
      </c>
      <c r="D1554" s="1956" t="s">
        <v>353</v>
      </c>
      <c r="E1554" s="1956">
        <v>6</v>
      </c>
      <c r="F1554" s="1956">
        <v>42</v>
      </c>
      <c r="G1554" s="1956">
        <v>24</v>
      </c>
      <c r="H1554" s="1956">
        <v>18</v>
      </c>
      <c r="I1554" s="2012">
        <v>1</v>
      </c>
      <c r="J1554" s="2012">
        <v>1</v>
      </c>
      <c r="L1554" s="1996">
        <v>11583.33</v>
      </c>
      <c r="N1554" s="1996">
        <f t="shared" si="377"/>
        <v>10708.26</v>
      </c>
      <c r="O1554" s="1996">
        <v>8056.58</v>
      </c>
      <c r="P1554" s="2034">
        <f t="shared" si="376"/>
        <v>0.75237059989204591</v>
      </c>
      <c r="Q1554" s="1996">
        <v>2651.68</v>
      </c>
      <c r="R1554" s="2087">
        <f t="shared" si="382"/>
        <v>0.24762940010795403</v>
      </c>
      <c r="S1554" s="2035">
        <f t="shared" si="378"/>
        <v>106.0672</v>
      </c>
      <c r="U1554" s="1996">
        <f t="shared" si="379"/>
        <v>0</v>
      </c>
      <c r="V1554" s="1996">
        <f t="shared" si="380"/>
        <v>0</v>
      </c>
      <c r="W1554" s="1996">
        <f t="shared" si="381"/>
        <v>11583.33</v>
      </c>
      <c r="X1554" s="2000">
        <v>11583.33</v>
      </c>
      <c r="Y1554" s="2013">
        <v>617434</v>
      </c>
      <c r="Z1554" s="2002">
        <v>42909</v>
      </c>
      <c r="AA1554" s="2069" t="s">
        <v>104</v>
      </c>
      <c r="AB1554" s="2069"/>
      <c r="AH1554" s="2090"/>
      <c r="AK1554" s="2092"/>
      <c r="AL1554" s="2092"/>
    </row>
    <row r="1555" spans="1:38" x14ac:dyDescent="0.2">
      <c r="A1555" s="2089">
        <v>2017398</v>
      </c>
      <c r="C1555" s="1955" t="s">
        <v>3104</v>
      </c>
      <c r="D1555" s="1956" t="s">
        <v>353</v>
      </c>
      <c r="E1555" s="1956">
        <v>1</v>
      </c>
      <c r="F1555" s="1956">
        <v>14</v>
      </c>
      <c r="G1555" s="1956">
        <v>8</v>
      </c>
      <c r="H1555" s="1956">
        <v>4</v>
      </c>
      <c r="I1555" s="2012">
        <v>1</v>
      </c>
      <c r="J1555" s="2012">
        <v>1</v>
      </c>
      <c r="L1555" s="1996">
        <v>4807.1499999999996</v>
      </c>
      <c r="N1555" s="1996">
        <f t="shared" si="377"/>
        <v>3550.01</v>
      </c>
      <c r="O1555" s="1996">
        <v>2580.19</v>
      </c>
      <c r="P1555" s="2034">
        <f t="shared" si="376"/>
        <v>0.72681203714919107</v>
      </c>
      <c r="Q1555" s="1996">
        <v>969.82</v>
      </c>
      <c r="R1555" s="2087">
        <f t="shared" si="382"/>
        <v>0.27318796285080887</v>
      </c>
      <c r="S1555" s="2035">
        <f t="shared" si="378"/>
        <v>38.7928</v>
      </c>
      <c r="U1555" s="1996">
        <f t="shared" si="379"/>
        <v>0</v>
      </c>
      <c r="V1555" s="1996">
        <f t="shared" si="380"/>
        <v>0</v>
      </c>
      <c r="W1555" s="1996">
        <f t="shared" si="381"/>
        <v>4807.1499999999996</v>
      </c>
      <c r="X1555" s="2000">
        <v>4807.1499999999996</v>
      </c>
      <c r="Y1555" s="2013">
        <v>617435</v>
      </c>
      <c r="Z1555" s="2002">
        <v>42909</v>
      </c>
      <c r="AA1555" s="2069" t="s">
        <v>104</v>
      </c>
      <c r="AB1555" s="2069"/>
      <c r="AH1555" s="2090"/>
      <c r="AK1555" s="2092"/>
      <c r="AL1555" s="2092"/>
    </row>
    <row r="1556" spans="1:38" x14ac:dyDescent="0.2">
      <c r="A1556" s="2089">
        <v>2017399</v>
      </c>
      <c r="C1556" s="1955" t="s">
        <v>3105</v>
      </c>
      <c r="D1556" s="1956" t="s">
        <v>2376</v>
      </c>
      <c r="E1556" s="1956">
        <v>1</v>
      </c>
      <c r="F1556" s="1956">
        <v>8</v>
      </c>
      <c r="G1556" s="1956">
        <v>4</v>
      </c>
      <c r="H1556" s="1956">
        <v>1</v>
      </c>
      <c r="I1556" s="2012">
        <v>1</v>
      </c>
      <c r="J1556" s="2012">
        <v>1</v>
      </c>
      <c r="L1556" s="1996">
        <v>2988.62</v>
      </c>
      <c r="N1556" s="1996">
        <f t="shared" si="377"/>
        <v>1853.1599999999999</v>
      </c>
      <c r="O1556" s="1996">
        <v>1375.37</v>
      </c>
      <c r="P1556" s="2034">
        <f t="shared" si="376"/>
        <v>0.74217552720758051</v>
      </c>
      <c r="Q1556" s="1996">
        <v>477.79</v>
      </c>
      <c r="R1556" s="2087">
        <f t="shared" si="382"/>
        <v>0.25782447279241949</v>
      </c>
      <c r="S1556" s="2035">
        <f t="shared" si="378"/>
        <v>19.111599999999999</v>
      </c>
      <c r="U1556" s="1996">
        <f t="shared" si="379"/>
        <v>0</v>
      </c>
      <c r="V1556" s="1996">
        <f t="shared" si="380"/>
        <v>0</v>
      </c>
      <c r="W1556" s="1996">
        <f t="shared" si="381"/>
        <v>2988.62</v>
      </c>
      <c r="X1556" s="2000">
        <v>2988.62</v>
      </c>
      <c r="Y1556" s="2013">
        <v>617449</v>
      </c>
      <c r="Z1556" s="2002">
        <v>42914</v>
      </c>
      <c r="AA1556" s="2069" t="s">
        <v>104</v>
      </c>
      <c r="AB1556" s="2069"/>
      <c r="AH1556" s="2090"/>
      <c r="AK1556" s="2092"/>
      <c r="AL1556" s="2092"/>
    </row>
    <row r="1557" spans="1:38" x14ac:dyDescent="0.2">
      <c r="A1557" s="2089">
        <v>2017400</v>
      </c>
      <c r="C1557" s="1955" t="s">
        <v>3111</v>
      </c>
      <c r="D1557" s="1956" t="s">
        <v>3112</v>
      </c>
      <c r="E1557" s="1956">
        <v>1</v>
      </c>
      <c r="F1557" s="1956">
        <v>11</v>
      </c>
      <c r="G1557" s="1956">
        <v>4</v>
      </c>
      <c r="H1557" s="1956">
        <v>1</v>
      </c>
      <c r="I1557" s="2012">
        <v>1</v>
      </c>
      <c r="J1557" s="2012">
        <v>1</v>
      </c>
      <c r="L1557" s="1996">
        <v>2083.4</v>
      </c>
      <c r="N1557" s="1996">
        <f t="shared" si="377"/>
        <v>1222.72</v>
      </c>
      <c r="O1557" s="1996">
        <v>872.57</v>
      </c>
      <c r="P1557" s="2034">
        <f t="shared" si="376"/>
        <v>0.71363026694582576</v>
      </c>
      <c r="Q1557" s="1996">
        <v>350.15</v>
      </c>
      <c r="R1557" s="2087">
        <f t="shared" si="382"/>
        <v>0.28636973305417429</v>
      </c>
      <c r="S1557" s="2035">
        <f t="shared" si="378"/>
        <v>14.005999999999998</v>
      </c>
      <c r="U1557" s="1996">
        <f t="shared" si="379"/>
        <v>0</v>
      </c>
      <c r="V1557" s="1996">
        <f t="shared" si="380"/>
        <v>0</v>
      </c>
      <c r="W1557" s="1996">
        <f t="shared" si="381"/>
        <v>2083.4</v>
      </c>
      <c r="X1557" s="2000">
        <v>2083.4</v>
      </c>
      <c r="Y1557" s="2013">
        <v>617486</v>
      </c>
      <c r="Z1557" s="2002">
        <v>42916</v>
      </c>
      <c r="AA1557" s="2069" t="s">
        <v>104</v>
      </c>
      <c r="AB1557" s="2069"/>
      <c r="AH1557" s="2090"/>
      <c r="AK1557" s="2092"/>
      <c r="AL1557" s="2092"/>
    </row>
    <row r="1558" spans="1:38" x14ac:dyDescent="0.2">
      <c r="A1558" s="2089">
        <v>2017401</v>
      </c>
      <c r="C1558" s="1955" t="s">
        <v>3113</v>
      </c>
      <c r="D1558" s="1956" t="s">
        <v>3112</v>
      </c>
      <c r="E1558" s="1956">
        <v>1</v>
      </c>
      <c r="F1558" s="1956">
        <v>12</v>
      </c>
      <c r="G1558" s="1956">
        <v>5</v>
      </c>
      <c r="H1558" s="1956">
        <v>1</v>
      </c>
      <c r="I1558" s="2012">
        <v>1</v>
      </c>
      <c r="J1558" s="2012">
        <v>1</v>
      </c>
      <c r="L1558" s="1996">
        <v>3000.41</v>
      </c>
      <c r="N1558" s="1996">
        <f t="shared" si="377"/>
        <v>1808.44</v>
      </c>
      <c r="O1558" s="1996">
        <v>1337.45</v>
      </c>
      <c r="P1558" s="2034">
        <f t="shared" si="376"/>
        <v>0.73956006281657116</v>
      </c>
      <c r="Q1558" s="1996">
        <v>470.99</v>
      </c>
      <c r="R1558" s="2087">
        <f t="shared" si="382"/>
        <v>0.26043993718342878</v>
      </c>
      <c r="S1558" s="2035">
        <f t="shared" si="378"/>
        <v>18.839600000000001</v>
      </c>
      <c r="U1558" s="1996">
        <f t="shared" si="379"/>
        <v>0</v>
      </c>
      <c r="V1558" s="1996">
        <f t="shared" si="380"/>
        <v>0</v>
      </c>
      <c r="W1558" s="1996">
        <f t="shared" si="381"/>
        <v>3000.41</v>
      </c>
      <c r="X1558" s="2000">
        <v>3000.41</v>
      </c>
      <c r="Y1558" s="2013">
        <v>617485</v>
      </c>
      <c r="Z1558" s="2002">
        <v>42916</v>
      </c>
      <c r="AA1558" s="2069" t="s">
        <v>104</v>
      </c>
      <c r="AB1558" s="2069"/>
      <c r="AH1558" s="2090"/>
      <c r="AK1558" s="2092"/>
      <c r="AL1558" s="2092"/>
    </row>
    <row r="1559" spans="1:38" x14ac:dyDescent="0.2">
      <c r="A1559" s="2089">
        <v>2017402</v>
      </c>
      <c r="C1559" s="1955" t="s">
        <v>3092</v>
      </c>
      <c r="D1559" s="1956" t="s">
        <v>26</v>
      </c>
      <c r="E1559" s="1956">
        <v>0</v>
      </c>
      <c r="F1559" s="1956">
        <v>0</v>
      </c>
      <c r="G1559" s="1956">
        <v>0</v>
      </c>
      <c r="H1559" s="1956">
        <v>0</v>
      </c>
      <c r="I1559" s="2012">
        <v>1</v>
      </c>
      <c r="J1559" s="2012">
        <v>1</v>
      </c>
      <c r="L1559" s="1996">
        <v>194.5</v>
      </c>
      <c r="N1559" s="1996">
        <f t="shared" si="377"/>
        <v>0</v>
      </c>
      <c r="O1559" s="1996">
        <v>0</v>
      </c>
      <c r="P1559" s="2034" t="str">
        <f t="shared" si="376"/>
        <v/>
      </c>
      <c r="Q1559" s="1996">
        <v>0</v>
      </c>
      <c r="R1559" s="2087" t="str">
        <f t="shared" si="382"/>
        <v/>
      </c>
      <c r="S1559" s="2035">
        <f t="shared" si="378"/>
        <v>0</v>
      </c>
      <c r="U1559" s="1996">
        <f t="shared" si="379"/>
        <v>0</v>
      </c>
      <c r="V1559" s="1996">
        <f t="shared" si="380"/>
        <v>0</v>
      </c>
      <c r="W1559" s="1996">
        <f t="shared" si="381"/>
        <v>194.5</v>
      </c>
      <c r="X1559" s="2000">
        <v>194.5</v>
      </c>
      <c r="Y1559" s="2013">
        <v>617342</v>
      </c>
      <c r="Z1559" s="2002">
        <v>42867</v>
      </c>
      <c r="AA1559" s="2069" t="s">
        <v>104</v>
      </c>
      <c r="AB1559" s="2069"/>
      <c r="AH1559" s="2090"/>
      <c r="AK1559" s="2092"/>
      <c r="AL1559" s="2092"/>
    </row>
    <row r="1560" spans="1:38" x14ac:dyDescent="0.2">
      <c r="A1560" s="2089">
        <v>2017403</v>
      </c>
      <c r="C1560" s="1955" t="s">
        <v>3093</v>
      </c>
      <c r="D1560" s="1956" t="s">
        <v>26</v>
      </c>
      <c r="E1560" s="1956">
        <v>0</v>
      </c>
      <c r="F1560" s="1956">
        <v>0</v>
      </c>
      <c r="G1560" s="1956">
        <v>0</v>
      </c>
      <c r="H1560" s="1956">
        <v>0</v>
      </c>
      <c r="I1560" s="2012">
        <v>1</v>
      </c>
      <c r="J1560" s="2012">
        <v>1</v>
      </c>
      <c r="L1560" s="1996">
        <v>180.36</v>
      </c>
      <c r="N1560" s="1996">
        <f t="shared" si="377"/>
        <v>97.68</v>
      </c>
      <c r="O1560" s="1996">
        <v>82.68</v>
      </c>
      <c r="P1560" s="2034">
        <f t="shared" si="376"/>
        <v>0.84643734643734647</v>
      </c>
      <c r="Q1560" s="1996">
        <v>15</v>
      </c>
      <c r="R1560" s="2087">
        <f t="shared" si="382"/>
        <v>0.15356265356265356</v>
      </c>
      <c r="S1560" s="2035">
        <f t="shared" si="378"/>
        <v>0.6</v>
      </c>
      <c r="U1560" s="1996">
        <f t="shared" si="379"/>
        <v>0</v>
      </c>
      <c r="V1560" s="1996">
        <f t="shared" si="380"/>
        <v>0</v>
      </c>
      <c r="W1560" s="1996">
        <f t="shared" si="381"/>
        <v>180.36</v>
      </c>
      <c r="X1560" s="2000">
        <v>180.36</v>
      </c>
      <c r="Y1560" s="2013">
        <v>617408</v>
      </c>
      <c r="Z1560" s="2002">
        <v>42907</v>
      </c>
      <c r="AA1560" s="2069" t="s">
        <v>104</v>
      </c>
      <c r="AB1560" s="2069"/>
      <c r="AH1560" s="2090"/>
      <c r="AK1560" s="2092"/>
      <c r="AL1560" s="2092"/>
    </row>
    <row r="1561" spans="1:38" x14ac:dyDescent="0.2">
      <c r="A1561" s="2089">
        <v>2017404</v>
      </c>
      <c r="C1561" s="1955" t="s">
        <v>3094</v>
      </c>
      <c r="D1561" s="1956" t="s">
        <v>26</v>
      </c>
      <c r="E1561" s="1956">
        <v>1</v>
      </c>
      <c r="F1561" s="1956">
        <v>2</v>
      </c>
      <c r="G1561" s="1956">
        <v>1</v>
      </c>
      <c r="H1561" s="1956">
        <v>1</v>
      </c>
      <c r="I1561" s="2012">
        <v>1</v>
      </c>
      <c r="J1561" s="2012">
        <v>1</v>
      </c>
      <c r="L1561" s="1996">
        <v>635.91</v>
      </c>
      <c r="N1561" s="1996">
        <f t="shared" si="377"/>
        <v>426.69</v>
      </c>
      <c r="O1561" s="1996">
        <v>288.13</v>
      </c>
      <c r="P1561" s="2034">
        <f t="shared" si="376"/>
        <v>0.6752677587944409</v>
      </c>
      <c r="Q1561" s="1996">
        <v>138.56</v>
      </c>
      <c r="R1561" s="2087">
        <f t="shared" si="382"/>
        <v>0.3247322412055591</v>
      </c>
      <c r="S1561" s="2035">
        <f t="shared" si="378"/>
        <v>5.5423999999999998</v>
      </c>
      <c r="U1561" s="1996">
        <f t="shared" si="379"/>
        <v>0</v>
      </c>
      <c r="V1561" s="1996">
        <f t="shared" si="380"/>
        <v>0</v>
      </c>
      <c r="W1561" s="1996">
        <f t="shared" si="381"/>
        <v>635.91</v>
      </c>
      <c r="X1561" s="2000">
        <v>635.91</v>
      </c>
      <c r="Y1561" s="2013">
        <v>617389</v>
      </c>
      <c r="Z1561" s="2002">
        <v>42895</v>
      </c>
      <c r="AA1561" s="2069" t="s">
        <v>104</v>
      </c>
      <c r="AB1561" s="2069"/>
      <c r="AH1561" s="2090"/>
      <c r="AK1561" s="2092"/>
      <c r="AL1561" s="2092"/>
    </row>
    <row r="1562" spans="1:38" x14ac:dyDescent="0.2">
      <c r="A1562" s="2089">
        <v>2017405</v>
      </c>
      <c r="C1562" s="1955">
        <v>649317</v>
      </c>
      <c r="D1562" s="1956" t="s">
        <v>26</v>
      </c>
      <c r="E1562" s="1956">
        <v>1</v>
      </c>
      <c r="F1562" s="1956">
        <v>12</v>
      </c>
      <c r="G1562" s="1956">
        <v>6</v>
      </c>
      <c r="H1562" s="1956">
        <v>3</v>
      </c>
      <c r="I1562" s="2012">
        <v>1</v>
      </c>
      <c r="J1562" s="2012">
        <v>1</v>
      </c>
      <c r="L1562" s="1996">
        <v>3153.87</v>
      </c>
      <c r="N1562" s="1996">
        <f t="shared" si="377"/>
        <v>2134.73</v>
      </c>
      <c r="O1562" s="1996">
        <v>1564.98</v>
      </c>
      <c r="P1562" s="2034">
        <f t="shared" si="376"/>
        <v>0.73310442069957327</v>
      </c>
      <c r="Q1562" s="1996">
        <v>569.75</v>
      </c>
      <c r="R1562" s="2087">
        <f t="shared" si="382"/>
        <v>0.26689557930042673</v>
      </c>
      <c r="S1562" s="2035">
        <f t="shared" si="378"/>
        <v>22.79</v>
      </c>
      <c r="U1562" s="1996">
        <f t="shared" si="379"/>
        <v>0</v>
      </c>
      <c r="V1562" s="1996">
        <f t="shared" si="380"/>
        <v>0</v>
      </c>
      <c r="W1562" s="1996">
        <f t="shared" si="381"/>
        <v>3153.87</v>
      </c>
      <c r="X1562" s="2000">
        <v>3153.87</v>
      </c>
      <c r="Y1562" s="2013">
        <v>617390</v>
      </c>
      <c r="Z1562" s="2002">
        <v>42895</v>
      </c>
      <c r="AA1562" s="2069" t="s">
        <v>104</v>
      </c>
      <c r="AB1562" s="2069"/>
      <c r="AH1562" s="2090"/>
      <c r="AK1562" s="2092"/>
      <c r="AL1562" s="2092"/>
    </row>
    <row r="1563" spans="1:38" x14ac:dyDescent="0.2">
      <c r="A1563" s="2089">
        <v>2017406</v>
      </c>
      <c r="C1563" s="1955" t="s">
        <v>3109</v>
      </c>
      <c r="D1563" s="1956" t="s">
        <v>26</v>
      </c>
      <c r="E1563" s="1956">
        <v>0</v>
      </c>
      <c r="F1563" s="1956">
        <v>0</v>
      </c>
      <c r="G1563" s="1956">
        <v>0</v>
      </c>
      <c r="H1563" s="1956">
        <v>0</v>
      </c>
      <c r="I1563" s="2012">
        <v>1</v>
      </c>
      <c r="J1563" s="2012">
        <v>1</v>
      </c>
      <c r="L1563" s="1996">
        <v>70.8</v>
      </c>
      <c r="N1563" s="1996">
        <f t="shared" si="377"/>
        <v>0</v>
      </c>
      <c r="O1563" s="1996">
        <v>0</v>
      </c>
      <c r="P1563" s="2034" t="str">
        <f t="shared" si="376"/>
        <v/>
      </c>
      <c r="Q1563" s="1996">
        <v>0</v>
      </c>
      <c r="R1563" s="2087" t="str">
        <f t="shared" si="382"/>
        <v/>
      </c>
      <c r="S1563" s="2035">
        <f t="shared" si="378"/>
        <v>0</v>
      </c>
      <c r="U1563" s="1996">
        <f t="shared" si="379"/>
        <v>0</v>
      </c>
      <c r="V1563" s="1996">
        <f t="shared" si="380"/>
        <v>0</v>
      </c>
      <c r="W1563" s="1996">
        <f t="shared" si="381"/>
        <v>70.8</v>
      </c>
      <c r="X1563" s="2000">
        <v>70.8</v>
      </c>
      <c r="Y1563" s="2013">
        <v>617353</v>
      </c>
      <c r="Z1563" s="2002">
        <v>42870</v>
      </c>
      <c r="AA1563" s="2069" t="s">
        <v>104</v>
      </c>
      <c r="AB1563" s="2069"/>
      <c r="AH1563" s="2090"/>
      <c r="AK1563" s="2092"/>
      <c r="AL1563" s="2092"/>
    </row>
    <row r="1564" spans="1:38" x14ac:dyDescent="0.2">
      <c r="A1564" s="2089">
        <v>2017407</v>
      </c>
      <c r="C1564" s="1955" t="s">
        <v>3114</v>
      </c>
      <c r="D1564" s="1956" t="s">
        <v>3112</v>
      </c>
      <c r="E1564" s="1956">
        <v>1</v>
      </c>
      <c r="F1564" s="1956">
        <v>11</v>
      </c>
      <c r="G1564" s="1956">
        <v>7</v>
      </c>
      <c r="H1564" s="1956">
        <v>1</v>
      </c>
      <c r="I1564" s="2012">
        <v>1</v>
      </c>
      <c r="J1564" s="2012">
        <v>1</v>
      </c>
      <c r="L1564" s="1996">
        <v>2696.05</v>
      </c>
      <c r="N1564" s="1996">
        <f>O1564+Q1564</f>
        <v>1563.78</v>
      </c>
      <c r="O1564" s="1996">
        <v>1131.01</v>
      </c>
      <c r="P1564" s="2034">
        <f t="shared" ref="P1564:P1578" si="383">IF(N1564&lt;=0,"",O1564/N1564)</f>
        <v>0.72325391039660314</v>
      </c>
      <c r="Q1564" s="1996">
        <v>432.77</v>
      </c>
      <c r="R1564" s="2087">
        <f t="shared" si="382"/>
        <v>0.27674608960339692</v>
      </c>
      <c r="S1564" s="2035">
        <f t="shared" si="378"/>
        <v>17.3108</v>
      </c>
      <c r="U1564" s="1996">
        <f t="shared" si="379"/>
        <v>0</v>
      </c>
      <c r="V1564" s="1996">
        <f t="shared" si="380"/>
        <v>0</v>
      </c>
      <c r="W1564" s="1996">
        <f t="shared" si="381"/>
        <v>2696.05</v>
      </c>
      <c r="X1564" s="2000">
        <v>2696.05</v>
      </c>
      <c r="Y1564" s="2013">
        <v>617484</v>
      </c>
      <c r="Z1564" s="2002">
        <v>42916</v>
      </c>
      <c r="AA1564" s="2069" t="s">
        <v>104</v>
      </c>
      <c r="AB1564" s="2069"/>
      <c r="AH1564" s="2090"/>
      <c r="AK1564" s="2092"/>
      <c r="AL1564" s="2092"/>
    </row>
    <row r="1565" spans="1:38" x14ac:dyDescent="0.2">
      <c r="A1565" s="2089">
        <v>2017408</v>
      </c>
      <c r="C1565" s="1955" t="s">
        <v>3115</v>
      </c>
      <c r="D1565" s="1956" t="s">
        <v>3112</v>
      </c>
      <c r="E1565" s="1956">
        <v>1</v>
      </c>
      <c r="F1565" s="1956">
        <v>12</v>
      </c>
      <c r="G1565" s="1956">
        <v>7</v>
      </c>
      <c r="H1565" s="1956">
        <v>2</v>
      </c>
      <c r="I1565" s="2012">
        <v>1</v>
      </c>
      <c r="J1565" s="2012">
        <v>1</v>
      </c>
      <c r="L1565" s="1996">
        <v>2824.75</v>
      </c>
      <c r="N1565" s="1996">
        <f t="shared" ref="N1565:N1578" si="384">O1565+Q1565</f>
        <v>1641.04</v>
      </c>
      <c r="O1565" s="1996">
        <v>1150.57</v>
      </c>
      <c r="P1565" s="2034">
        <f t="shared" si="383"/>
        <v>0.70112245892848435</v>
      </c>
      <c r="Q1565" s="1996">
        <v>490.47</v>
      </c>
      <c r="R1565" s="2087">
        <f t="shared" ref="R1565:R1578" si="385">IF(N1565&lt;=0,"",Q1565/N1565)</f>
        <v>0.29887754107151565</v>
      </c>
      <c r="S1565" s="2035">
        <f t="shared" ref="S1565:S1578" si="386">Q1565/$S$1</f>
        <v>19.6188</v>
      </c>
      <c r="U1565" s="1996">
        <f t="shared" ref="U1565:U1578" si="387">((1-I1565)*O1565)+((1-J1565)*Q1565)</f>
        <v>0</v>
      </c>
      <c r="V1565" s="1996">
        <f t="shared" ref="V1565:V1578" si="388">L1565-W1565</f>
        <v>0</v>
      </c>
      <c r="W1565" s="1996">
        <f t="shared" ref="W1565:W1578" si="389">X1565+AC1565+AH1565+AM1565+AO1565+AR1565</f>
        <v>2824.75</v>
      </c>
      <c r="X1565" s="2000">
        <v>2824.75</v>
      </c>
      <c r="Y1565" s="2013">
        <v>617483</v>
      </c>
      <c r="Z1565" s="2002">
        <v>42916</v>
      </c>
      <c r="AA1565" s="2069" t="s">
        <v>104</v>
      </c>
      <c r="AB1565" s="2069"/>
      <c r="AH1565" s="2090"/>
      <c r="AK1565" s="2092"/>
      <c r="AL1565" s="2092"/>
    </row>
    <row r="1566" spans="1:38" x14ac:dyDescent="0.2">
      <c r="A1566" s="2089">
        <v>2017409</v>
      </c>
      <c r="C1566" s="1955" t="s">
        <v>3116</v>
      </c>
      <c r="D1566" s="1956" t="s">
        <v>491</v>
      </c>
      <c r="E1566" s="1956">
        <v>1</v>
      </c>
      <c r="F1566" s="1956">
        <v>7</v>
      </c>
      <c r="G1566" s="1956">
        <v>6</v>
      </c>
      <c r="H1566" s="1956">
        <v>1</v>
      </c>
      <c r="I1566" s="2012">
        <v>1</v>
      </c>
      <c r="J1566" s="2012">
        <v>1</v>
      </c>
      <c r="L1566" s="1996">
        <v>1470.65</v>
      </c>
      <c r="N1566" s="1996">
        <f t="shared" si="384"/>
        <v>1001.77</v>
      </c>
      <c r="O1566" s="1996">
        <v>686.87</v>
      </c>
      <c r="P1566" s="2034">
        <f t="shared" si="383"/>
        <v>0.68565638819289854</v>
      </c>
      <c r="Q1566" s="1996">
        <v>314.89999999999998</v>
      </c>
      <c r="R1566" s="2087">
        <f t="shared" si="385"/>
        <v>0.31434361180710141</v>
      </c>
      <c r="S1566" s="2035">
        <f t="shared" si="386"/>
        <v>12.595999999999998</v>
      </c>
      <c r="U1566" s="1996">
        <f t="shared" si="387"/>
        <v>0</v>
      </c>
      <c r="V1566" s="1996">
        <f t="shared" si="388"/>
        <v>0</v>
      </c>
      <c r="W1566" s="1996">
        <f t="shared" si="389"/>
        <v>1470.65</v>
      </c>
      <c r="X1566" s="2000">
        <v>1470.65</v>
      </c>
      <c r="Y1566" s="2013">
        <v>617497</v>
      </c>
      <c r="Z1566" s="2002">
        <v>42930</v>
      </c>
      <c r="AA1566" s="2069" t="s">
        <v>104</v>
      </c>
      <c r="AB1566" s="2069"/>
      <c r="AH1566" s="2090"/>
      <c r="AK1566" s="2092"/>
      <c r="AL1566" s="2092"/>
    </row>
    <row r="1567" spans="1:38" x14ac:dyDescent="0.2">
      <c r="A1567" s="2089">
        <v>2017410</v>
      </c>
      <c r="C1567" s="1955" t="s">
        <v>3117</v>
      </c>
      <c r="D1567" s="1956" t="s">
        <v>26</v>
      </c>
      <c r="E1567" s="1956">
        <v>0</v>
      </c>
      <c r="F1567" s="1956">
        <v>0</v>
      </c>
      <c r="G1567" s="1956">
        <v>0</v>
      </c>
      <c r="H1567" s="1956">
        <v>0</v>
      </c>
      <c r="I1567" s="2012">
        <v>1</v>
      </c>
      <c r="J1567" s="2012">
        <v>1</v>
      </c>
      <c r="L1567" s="1996">
        <v>155.96</v>
      </c>
      <c r="N1567" s="1996">
        <f t="shared" si="384"/>
        <v>85.48</v>
      </c>
      <c r="O1567" s="1996">
        <v>85.48</v>
      </c>
      <c r="P1567" s="2034">
        <f t="shared" si="383"/>
        <v>1</v>
      </c>
      <c r="Q1567" s="1996">
        <v>0</v>
      </c>
      <c r="R1567" s="2087">
        <f t="shared" si="385"/>
        <v>0</v>
      </c>
      <c r="S1567" s="2035">
        <f t="shared" si="386"/>
        <v>0</v>
      </c>
      <c r="U1567" s="1996">
        <f t="shared" si="387"/>
        <v>0</v>
      </c>
      <c r="V1567" s="1996">
        <f t="shared" si="388"/>
        <v>0</v>
      </c>
      <c r="W1567" s="1996">
        <f t="shared" si="389"/>
        <v>155.96</v>
      </c>
      <c r="X1567" s="2000">
        <v>155.96</v>
      </c>
      <c r="Y1567" s="2013">
        <v>617408</v>
      </c>
      <c r="Z1567" s="2002">
        <v>42907</v>
      </c>
      <c r="AA1567" s="2069" t="s">
        <v>104</v>
      </c>
      <c r="AB1567" s="2069"/>
      <c r="AH1567" s="2090"/>
      <c r="AK1567" s="2092"/>
      <c r="AL1567" s="2092"/>
    </row>
    <row r="1568" spans="1:38" x14ac:dyDescent="0.2">
      <c r="A1568" s="2089" t="s">
        <v>3132</v>
      </c>
      <c r="C1568" s="1955" t="s">
        <v>3130</v>
      </c>
      <c r="D1568" s="1956" t="s">
        <v>318</v>
      </c>
      <c r="E1568" s="1956">
        <v>1</v>
      </c>
      <c r="F1568" s="1956">
        <v>9</v>
      </c>
      <c r="G1568" s="1956">
        <v>0</v>
      </c>
      <c r="H1568" s="1956">
        <v>0</v>
      </c>
      <c r="I1568" s="2012">
        <v>1</v>
      </c>
      <c r="J1568" s="2012">
        <v>1</v>
      </c>
      <c r="L1568" s="1996">
        <v>942.34</v>
      </c>
      <c r="N1568" s="1996">
        <f t="shared" si="384"/>
        <v>0</v>
      </c>
      <c r="O1568" s="1996">
        <v>0</v>
      </c>
      <c r="P1568" s="2034" t="str">
        <f t="shared" si="383"/>
        <v/>
      </c>
      <c r="Q1568" s="1996">
        <v>0</v>
      </c>
      <c r="R1568" s="2087" t="str">
        <f t="shared" si="385"/>
        <v/>
      </c>
      <c r="S1568" s="2035">
        <f t="shared" si="386"/>
        <v>0</v>
      </c>
      <c r="U1568" s="1996">
        <f t="shared" si="387"/>
        <v>0</v>
      </c>
      <c r="V1568" s="1996">
        <f t="shared" si="388"/>
        <v>0</v>
      </c>
      <c r="W1568" s="1996">
        <f t="shared" si="389"/>
        <v>942.34</v>
      </c>
      <c r="X1568" s="2000">
        <v>942.34</v>
      </c>
      <c r="Y1568" s="2013">
        <v>617429</v>
      </c>
      <c r="Z1568" s="2002">
        <v>42909</v>
      </c>
      <c r="AA1568" s="2069" t="s">
        <v>104</v>
      </c>
      <c r="AB1568" s="2069"/>
      <c r="AH1568" s="2090"/>
      <c r="AK1568" s="2092"/>
      <c r="AL1568" s="2092"/>
    </row>
    <row r="1569" spans="1:38" x14ac:dyDescent="0.2">
      <c r="A1569" s="2427">
        <v>2017412</v>
      </c>
      <c r="C1569" s="1955" t="s">
        <v>3134</v>
      </c>
      <c r="D1569" s="1956" t="s">
        <v>318</v>
      </c>
      <c r="E1569" s="1956">
        <v>0</v>
      </c>
      <c r="F1569" s="1956">
        <v>0</v>
      </c>
      <c r="G1569" s="1956">
        <v>0</v>
      </c>
      <c r="H1569" s="1956">
        <v>0</v>
      </c>
      <c r="I1569" s="2012">
        <v>1</v>
      </c>
      <c r="J1569" s="2012">
        <v>1</v>
      </c>
      <c r="L1569" s="1996">
        <v>0</v>
      </c>
      <c r="N1569" s="1996">
        <f t="shared" si="384"/>
        <v>91.03</v>
      </c>
      <c r="O1569" s="1996">
        <v>91.03</v>
      </c>
      <c r="P1569" s="2034">
        <f t="shared" si="383"/>
        <v>1</v>
      </c>
      <c r="Q1569" s="1996">
        <v>0</v>
      </c>
      <c r="R1569" s="2087">
        <f t="shared" si="385"/>
        <v>0</v>
      </c>
      <c r="S1569" s="2035">
        <f t="shared" si="386"/>
        <v>0</v>
      </c>
      <c r="U1569" s="1996">
        <f t="shared" si="387"/>
        <v>0</v>
      </c>
      <c r="V1569" s="1996">
        <f t="shared" si="388"/>
        <v>0</v>
      </c>
      <c r="W1569" s="1996">
        <f t="shared" si="389"/>
        <v>0</v>
      </c>
      <c r="X1569" s="2000"/>
      <c r="Y1569" s="2013"/>
      <c r="Z1569" s="2002"/>
      <c r="AA1569" s="2069"/>
      <c r="AB1569" s="2069"/>
      <c r="AH1569" s="2090"/>
      <c r="AK1569" s="2092"/>
      <c r="AL1569" s="2092"/>
    </row>
    <row r="1570" spans="1:38" x14ac:dyDescent="0.2">
      <c r="A1570" s="2089">
        <v>2017413</v>
      </c>
      <c r="C1570" s="1955">
        <v>638017</v>
      </c>
      <c r="D1570" s="1956" t="s">
        <v>26</v>
      </c>
      <c r="E1570" s="1956">
        <v>1</v>
      </c>
      <c r="F1570" s="1956">
        <v>10</v>
      </c>
      <c r="G1570" s="1956">
        <v>6</v>
      </c>
      <c r="H1570" s="1956">
        <v>3</v>
      </c>
      <c r="I1570" s="2012">
        <v>1</v>
      </c>
      <c r="J1570" s="2012">
        <v>1</v>
      </c>
      <c r="L1570" s="1996">
        <v>2464.17</v>
      </c>
      <c r="N1570" s="1996">
        <f t="shared" si="384"/>
        <v>1662.33</v>
      </c>
      <c r="O1570" s="1996">
        <v>1232.94</v>
      </c>
      <c r="P1570" s="2034">
        <f t="shared" si="383"/>
        <v>0.74169388749526277</v>
      </c>
      <c r="Q1570" s="1996">
        <v>429.39</v>
      </c>
      <c r="R1570" s="2087">
        <f t="shared" si="385"/>
        <v>0.25830611250473734</v>
      </c>
      <c r="S1570" s="2035">
        <f t="shared" si="386"/>
        <v>17.175599999999999</v>
      </c>
      <c r="U1570" s="1996">
        <f t="shared" si="387"/>
        <v>0</v>
      </c>
      <c r="V1570" s="1996">
        <f t="shared" si="388"/>
        <v>0</v>
      </c>
      <c r="W1570" s="1996">
        <f t="shared" si="389"/>
        <v>2464.17</v>
      </c>
      <c r="X1570" s="2000">
        <v>2464.17</v>
      </c>
      <c r="Y1570" s="2013">
        <v>617392</v>
      </c>
      <c r="Z1570" s="2002">
        <v>42902</v>
      </c>
      <c r="AA1570" s="2069" t="s">
        <v>104</v>
      </c>
      <c r="AB1570" s="2069"/>
      <c r="AH1570" s="2090"/>
      <c r="AK1570" s="2092"/>
      <c r="AL1570" s="2092"/>
    </row>
    <row r="1571" spans="1:38" x14ac:dyDescent="0.2">
      <c r="A1571" s="2089">
        <v>2017414</v>
      </c>
      <c r="C1571" s="1955">
        <v>637417</v>
      </c>
      <c r="D1571" s="1956" t="s">
        <v>26</v>
      </c>
      <c r="E1571" s="1956">
        <v>1</v>
      </c>
      <c r="F1571" s="1956">
        <v>10</v>
      </c>
      <c r="G1571" s="1956">
        <v>5</v>
      </c>
      <c r="H1571" s="1956">
        <v>3</v>
      </c>
      <c r="I1571" s="2012">
        <v>1</v>
      </c>
      <c r="J1571" s="2012">
        <v>1</v>
      </c>
      <c r="L1571" s="1996">
        <v>3326.13</v>
      </c>
      <c r="N1571" s="1996">
        <f t="shared" si="384"/>
        <v>2242.73</v>
      </c>
      <c r="O1571" s="1996">
        <v>1725.21</v>
      </c>
      <c r="P1571" s="2034">
        <f t="shared" si="383"/>
        <v>0.76924551773954064</v>
      </c>
      <c r="Q1571" s="1996">
        <v>517.52</v>
      </c>
      <c r="R1571" s="2087">
        <f t="shared" si="385"/>
        <v>0.23075448226045933</v>
      </c>
      <c r="S1571" s="2035">
        <f t="shared" si="386"/>
        <v>20.700800000000001</v>
      </c>
      <c r="U1571" s="1996">
        <f t="shared" si="387"/>
        <v>0</v>
      </c>
      <c r="V1571" s="1996">
        <f t="shared" si="388"/>
        <v>0</v>
      </c>
      <c r="W1571" s="1996">
        <f t="shared" si="389"/>
        <v>3326.13</v>
      </c>
      <c r="X1571" s="2000">
        <v>3326.13</v>
      </c>
      <c r="Y1571" s="2013">
        <v>617393</v>
      </c>
      <c r="Z1571" s="2002">
        <v>42902</v>
      </c>
      <c r="AA1571" s="2069" t="s">
        <v>104</v>
      </c>
      <c r="AB1571" s="2069"/>
      <c r="AH1571" s="2090"/>
      <c r="AK1571" s="2092"/>
      <c r="AL1571" s="2092"/>
    </row>
    <row r="1572" spans="1:38" x14ac:dyDescent="0.2">
      <c r="A1572" s="2089">
        <v>2017415</v>
      </c>
      <c r="C1572" s="1955">
        <v>528417</v>
      </c>
      <c r="D1572" s="1956" t="s">
        <v>26</v>
      </c>
      <c r="E1572" s="1956">
        <v>1</v>
      </c>
      <c r="F1572" s="1956">
        <v>6</v>
      </c>
      <c r="G1572" s="1956">
        <v>2</v>
      </c>
      <c r="H1572" s="1956">
        <v>6</v>
      </c>
      <c r="I1572" s="2012">
        <v>1</v>
      </c>
      <c r="J1572" s="2012">
        <v>1</v>
      </c>
      <c r="L1572" s="1996">
        <v>2734.52</v>
      </c>
      <c r="N1572" s="1996">
        <f t="shared" si="384"/>
        <v>1841.1399999999999</v>
      </c>
      <c r="O1572" s="1996">
        <v>1352.78</v>
      </c>
      <c r="P1572" s="2034">
        <f>IF(N1572&lt;=0,"",O1572/N1572)</f>
        <v>0.73475129539307171</v>
      </c>
      <c r="Q1572" s="1996">
        <v>488.36</v>
      </c>
      <c r="R1572" s="2087">
        <f t="shared" si="385"/>
        <v>0.26524870460692834</v>
      </c>
      <c r="S1572" s="2035">
        <f t="shared" si="386"/>
        <v>19.534400000000002</v>
      </c>
      <c r="U1572" s="1996">
        <f t="shared" si="387"/>
        <v>0</v>
      </c>
      <c r="V1572" s="1996">
        <f t="shared" si="388"/>
        <v>0</v>
      </c>
      <c r="W1572" s="1996">
        <f t="shared" si="389"/>
        <v>2734.52</v>
      </c>
      <c r="X1572" s="2000">
        <v>2734.52</v>
      </c>
      <c r="Y1572" s="2013">
        <v>617394</v>
      </c>
      <c r="Z1572" s="2002">
        <v>42902</v>
      </c>
      <c r="AA1572" s="2069" t="s">
        <v>104</v>
      </c>
      <c r="AB1572" s="2069"/>
      <c r="AH1572" s="2090"/>
      <c r="AK1572" s="2092"/>
      <c r="AL1572" s="2092"/>
    </row>
    <row r="1573" spans="1:38" x14ac:dyDescent="0.2">
      <c r="A1573" s="2089">
        <v>2017416</v>
      </c>
      <c r="C1573" s="1955">
        <v>650717</v>
      </c>
      <c r="D1573" s="1956" t="s">
        <v>26</v>
      </c>
      <c r="E1573" s="1956">
        <v>1</v>
      </c>
      <c r="F1573" s="1956">
        <v>8</v>
      </c>
      <c r="G1573" s="1956">
        <v>5</v>
      </c>
      <c r="H1573" s="1956">
        <v>3</v>
      </c>
      <c r="I1573" s="2012">
        <v>1</v>
      </c>
      <c r="J1573" s="2012">
        <v>1</v>
      </c>
      <c r="L1573" s="1996">
        <v>2873.93</v>
      </c>
      <c r="N1573" s="1996">
        <f t="shared" si="384"/>
        <v>1935.17</v>
      </c>
      <c r="O1573" s="1996">
        <v>1453.63</v>
      </c>
      <c r="P1573" s="2034">
        <f t="shared" si="383"/>
        <v>0.75116398042549237</v>
      </c>
      <c r="Q1573" s="1996">
        <v>481.54</v>
      </c>
      <c r="R1573" s="2087">
        <f t="shared" si="385"/>
        <v>0.24883601957450766</v>
      </c>
      <c r="S1573" s="2035">
        <f t="shared" si="386"/>
        <v>19.261600000000001</v>
      </c>
      <c r="U1573" s="1996">
        <f t="shared" si="387"/>
        <v>0</v>
      </c>
      <c r="V1573" s="1996">
        <f t="shared" si="388"/>
        <v>0</v>
      </c>
      <c r="W1573" s="1996">
        <f t="shared" si="389"/>
        <v>2873.93</v>
      </c>
      <c r="X1573" s="2000">
        <v>2873.93</v>
      </c>
      <c r="Y1573" s="2013">
        <v>617395</v>
      </c>
      <c r="Z1573" s="2002">
        <v>42902</v>
      </c>
      <c r="AA1573" s="2069" t="s">
        <v>104</v>
      </c>
      <c r="AB1573" s="2069"/>
      <c r="AH1573" s="2090"/>
      <c r="AK1573" s="2092"/>
      <c r="AL1573" s="2092"/>
    </row>
    <row r="1574" spans="1:38" x14ac:dyDescent="0.2">
      <c r="A1574" s="2089">
        <v>2017417</v>
      </c>
      <c r="C1574" s="1955">
        <v>646817</v>
      </c>
      <c r="D1574" s="1956" t="s">
        <v>26</v>
      </c>
      <c r="E1574" s="1956">
        <v>1</v>
      </c>
      <c r="F1574" s="1956">
        <v>9</v>
      </c>
      <c r="G1574" s="1956">
        <v>5</v>
      </c>
      <c r="H1574" s="1956">
        <v>4</v>
      </c>
      <c r="I1574" s="2012">
        <v>1</v>
      </c>
      <c r="J1574" s="2012">
        <v>1</v>
      </c>
      <c r="L1574" s="1996">
        <v>2783.82</v>
      </c>
      <c r="N1574" s="1996">
        <f t="shared" si="384"/>
        <v>1882.29</v>
      </c>
      <c r="O1574" s="1996">
        <v>1358.69</v>
      </c>
      <c r="P1574" s="2034">
        <f t="shared" si="383"/>
        <v>0.72182819863039172</v>
      </c>
      <c r="Q1574" s="1996">
        <v>523.6</v>
      </c>
      <c r="R1574" s="2087">
        <f t="shared" si="385"/>
        <v>0.27817180136960834</v>
      </c>
      <c r="S1574" s="2035">
        <f t="shared" si="386"/>
        <v>20.944000000000003</v>
      </c>
      <c r="U1574" s="1996">
        <f t="shared" si="387"/>
        <v>0</v>
      </c>
      <c r="V1574" s="1996">
        <f t="shared" si="388"/>
        <v>0</v>
      </c>
      <c r="W1574" s="1996">
        <f t="shared" si="389"/>
        <v>2783.82</v>
      </c>
      <c r="X1574" s="2000">
        <v>2783.82</v>
      </c>
      <c r="Y1574" s="2013">
        <v>617396</v>
      </c>
      <c r="Z1574" s="2002">
        <v>42902</v>
      </c>
      <c r="AA1574" s="2069" t="s">
        <v>104</v>
      </c>
      <c r="AB1574" s="2069"/>
      <c r="AH1574" s="2090"/>
      <c r="AK1574" s="2092"/>
      <c r="AL1574" s="2092"/>
    </row>
    <row r="1575" spans="1:38" x14ac:dyDescent="0.2">
      <c r="A1575" s="2089">
        <v>2017418</v>
      </c>
      <c r="C1575" s="1955">
        <v>637317</v>
      </c>
      <c r="D1575" s="1956" t="s">
        <v>26</v>
      </c>
      <c r="E1575" s="1956">
        <v>1</v>
      </c>
      <c r="F1575" s="1956">
        <v>8</v>
      </c>
      <c r="G1575" s="1956">
        <v>5</v>
      </c>
      <c r="H1575" s="1956">
        <v>3</v>
      </c>
      <c r="I1575" s="2012">
        <v>1</v>
      </c>
      <c r="J1575" s="2012">
        <v>1</v>
      </c>
      <c r="L1575" s="1996">
        <v>2661.62</v>
      </c>
      <c r="N1575" s="1996">
        <f t="shared" si="384"/>
        <v>1794.48</v>
      </c>
      <c r="O1575" s="1996">
        <v>1365.64</v>
      </c>
      <c r="P1575" s="2034">
        <f t="shared" si="383"/>
        <v>0.76102269181044091</v>
      </c>
      <c r="Q1575" s="1996">
        <v>428.84</v>
      </c>
      <c r="R1575" s="2087">
        <f t="shared" si="385"/>
        <v>0.23897730818955906</v>
      </c>
      <c r="S1575" s="2035">
        <f t="shared" si="386"/>
        <v>17.153599999999997</v>
      </c>
      <c r="U1575" s="1996">
        <f t="shared" si="387"/>
        <v>0</v>
      </c>
      <c r="V1575" s="1996">
        <f t="shared" si="388"/>
        <v>0</v>
      </c>
      <c r="W1575" s="1996">
        <f t="shared" si="389"/>
        <v>2661.62</v>
      </c>
      <c r="X1575" s="2000">
        <v>2661.62</v>
      </c>
      <c r="Y1575" s="2013">
        <v>617397</v>
      </c>
      <c r="Z1575" s="2002">
        <v>42902</v>
      </c>
      <c r="AA1575" s="2069" t="s">
        <v>104</v>
      </c>
      <c r="AB1575" s="2069"/>
      <c r="AH1575" s="2090"/>
      <c r="AK1575" s="2092"/>
      <c r="AL1575" s="2092"/>
    </row>
    <row r="1576" spans="1:38" x14ac:dyDescent="0.2">
      <c r="A1576" s="2089">
        <v>2017419</v>
      </c>
      <c r="C1576" s="1955">
        <v>649617</v>
      </c>
      <c r="D1576" s="1956" t="s">
        <v>26</v>
      </c>
      <c r="E1576" s="1956">
        <v>1</v>
      </c>
      <c r="F1576" s="1956">
        <v>7</v>
      </c>
      <c r="G1576" s="1956">
        <v>4</v>
      </c>
      <c r="H1576" s="1956">
        <v>3</v>
      </c>
      <c r="I1576" s="2012">
        <v>1</v>
      </c>
      <c r="J1576" s="2012">
        <v>1</v>
      </c>
      <c r="L1576" s="1996">
        <v>4706.74</v>
      </c>
      <c r="N1576" s="1996">
        <f t="shared" si="384"/>
        <v>2929.49</v>
      </c>
      <c r="O1576" s="1996">
        <v>2364.21</v>
      </c>
      <c r="P1576" s="2034">
        <f t="shared" si="383"/>
        <v>0.80703808512744546</v>
      </c>
      <c r="Q1576" s="1996">
        <v>565.28</v>
      </c>
      <c r="R1576" s="2087">
        <f t="shared" si="385"/>
        <v>0.19296191487255462</v>
      </c>
      <c r="S1576" s="2035">
        <f t="shared" si="386"/>
        <v>22.6112</v>
      </c>
      <c r="U1576" s="1996">
        <f t="shared" si="387"/>
        <v>0</v>
      </c>
      <c r="V1576" s="1996">
        <f t="shared" si="388"/>
        <v>0</v>
      </c>
      <c r="W1576" s="1996">
        <f t="shared" si="389"/>
        <v>4706.74</v>
      </c>
      <c r="X1576" s="2000">
        <v>4706.74</v>
      </c>
      <c r="Y1576" s="2013">
        <v>617398</v>
      </c>
      <c r="Z1576" s="2002">
        <v>42902</v>
      </c>
      <c r="AA1576" s="2069" t="s">
        <v>104</v>
      </c>
      <c r="AB1576" s="2069"/>
      <c r="AH1576" s="2090"/>
      <c r="AK1576" s="2092"/>
      <c r="AL1576" s="2092"/>
    </row>
    <row r="1577" spans="1:38" x14ac:dyDescent="0.2">
      <c r="A1577" s="2089">
        <v>2017420</v>
      </c>
      <c r="C1577" s="1955">
        <v>676817</v>
      </c>
      <c r="D1577" s="1956" t="s">
        <v>26</v>
      </c>
      <c r="E1577" s="1956">
        <v>1</v>
      </c>
      <c r="F1577" s="1956">
        <v>2</v>
      </c>
      <c r="G1577" s="1956">
        <v>1</v>
      </c>
      <c r="H1577" s="1956">
        <v>1</v>
      </c>
      <c r="I1577" s="2012">
        <v>1</v>
      </c>
      <c r="J1577" s="2012">
        <v>1</v>
      </c>
      <c r="L1577" s="1996">
        <v>905.93</v>
      </c>
      <c r="N1577" s="1996">
        <f t="shared" si="384"/>
        <v>610.92000000000007</v>
      </c>
      <c r="O1577" s="1996">
        <v>447.06</v>
      </c>
      <c r="P1577" s="2034">
        <f t="shared" si="383"/>
        <v>0.73178157532901189</v>
      </c>
      <c r="Q1577" s="1996">
        <v>163.86</v>
      </c>
      <c r="R1577" s="2087">
        <f t="shared" si="385"/>
        <v>0.268218424670988</v>
      </c>
      <c r="S1577" s="2035">
        <f t="shared" si="386"/>
        <v>6.5544000000000002</v>
      </c>
      <c r="U1577" s="1996">
        <f t="shared" si="387"/>
        <v>0</v>
      </c>
      <c r="V1577" s="1996">
        <f t="shared" si="388"/>
        <v>0</v>
      </c>
      <c r="W1577" s="1996">
        <f t="shared" si="389"/>
        <v>905.93</v>
      </c>
      <c r="X1577" s="2000">
        <v>905.93</v>
      </c>
      <c r="Y1577" s="2013">
        <v>617399</v>
      </c>
      <c r="Z1577" s="2002">
        <v>42902</v>
      </c>
      <c r="AA1577" s="2069" t="s">
        <v>104</v>
      </c>
      <c r="AB1577" s="2069"/>
      <c r="AH1577" s="2090"/>
      <c r="AK1577" s="2092"/>
      <c r="AL1577" s="2092"/>
    </row>
    <row r="1578" spans="1:38" x14ac:dyDescent="0.2">
      <c r="A1578" s="2089">
        <v>2017421</v>
      </c>
      <c r="C1578" s="1955">
        <v>625417</v>
      </c>
      <c r="D1578" s="1956" t="s">
        <v>26</v>
      </c>
      <c r="E1578" s="1956">
        <v>1</v>
      </c>
      <c r="F1578" s="1956">
        <v>12</v>
      </c>
      <c r="G1578" s="1956">
        <v>5</v>
      </c>
      <c r="H1578" s="1956">
        <v>2</v>
      </c>
      <c r="I1578" s="2012">
        <v>1</v>
      </c>
      <c r="J1578" s="2012">
        <v>1</v>
      </c>
      <c r="L1578" s="1996">
        <v>3338.79</v>
      </c>
      <c r="N1578" s="1996">
        <f t="shared" si="384"/>
        <v>2249.9</v>
      </c>
      <c r="O1578" s="1996">
        <v>1834.34</v>
      </c>
      <c r="P1578" s="2034">
        <f t="shared" si="383"/>
        <v>0.81529845770923148</v>
      </c>
      <c r="Q1578" s="1996">
        <v>415.56</v>
      </c>
      <c r="R1578" s="2087">
        <f t="shared" si="385"/>
        <v>0.18470154229076846</v>
      </c>
      <c r="S1578" s="2035">
        <f t="shared" si="386"/>
        <v>16.622399999999999</v>
      </c>
      <c r="U1578" s="1996">
        <f t="shared" si="387"/>
        <v>0</v>
      </c>
      <c r="V1578" s="1996">
        <f t="shared" si="388"/>
        <v>0</v>
      </c>
      <c r="W1578" s="1996">
        <f t="shared" si="389"/>
        <v>3338.79</v>
      </c>
      <c r="X1578" s="2000">
        <v>3338.79</v>
      </c>
      <c r="Y1578" s="2013">
        <v>617400</v>
      </c>
      <c r="Z1578" s="2002">
        <v>42902</v>
      </c>
      <c r="AA1578" s="2069" t="s">
        <v>104</v>
      </c>
      <c r="AB1578" s="2069"/>
      <c r="AH1578" s="2090"/>
      <c r="AK1578" s="2092"/>
      <c r="AL1578" s="2092"/>
    </row>
    <row r="1579" spans="1:38" x14ac:dyDescent="0.2">
      <c r="A1579" s="2089">
        <v>2017422</v>
      </c>
      <c r="C1579" s="1955" t="s">
        <v>3107</v>
      </c>
      <c r="D1579" s="1956" t="s">
        <v>684</v>
      </c>
      <c r="E1579" s="1956">
        <v>1</v>
      </c>
      <c r="F1579" s="1956">
        <v>11</v>
      </c>
      <c r="G1579" s="1956">
        <v>8</v>
      </c>
      <c r="H1579" s="1956">
        <v>1</v>
      </c>
      <c r="I1579" s="2012">
        <v>1</v>
      </c>
      <c r="J1579" s="2012">
        <v>1</v>
      </c>
      <c r="L1579" s="1996">
        <v>3648.18</v>
      </c>
      <c r="N1579" s="1996">
        <f t="shared" ref="N1579:N1640" si="390">O1579+Q1579</f>
        <v>0</v>
      </c>
      <c r="O1579" s="1996">
        <v>0</v>
      </c>
      <c r="P1579" s="2034" t="str">
        <f t="shared" ref="P1579:P1640" si="391">IF(N1579&lt;=0,"",O1579/N1579)</f>
        <v/>
      </c>
      <c r="Q1579" s="1996">
        <v>0</v>
      </c>
      <c r="R1579" s="2087" t="str">
        <f t="shared" ref="R1579:R1640" si="392">IF(N1579&lt;=0,"",Q1579/N1579)</f>
        <v/>
      </c>
      <c r="S1579" s="2035">
        <f t="shared" ref="S1579:S1640" si="393">Q1579/$S$1</f>
        <v>0</v>
      </c>
      <c r="U1579" s="1996">
        <f t="shared" ref="U1579:U1640" si="394">((1-I1579)*O1579)+((1-J1579)*Q1579)</f>
        <v>0</v>
      </c>
      <c r="V1579" s="1996">
        <f t="shared" ref="V1579:V1640" si="395">L1579-W1579</f>
        <v>0</v>
      </c>
      <c r="W1579" s="1996">
        <f t="shared" ref="W1579:W1640" si="396">X1579+AC1579+AH1579+AM1579+AO1579+AR1579</f>
        <v>3648.18</v>
      </c>
      <c r="X1579" s="2000">
        <v>3648.18</v>
      </c>
      <c r="Y1579" s="2013">
        <v>617503</v>
      </c>
      <c r="Z1579" s="2002">
        <v>42933</v>
      </c>
      <c r="AA1579" s="2069" t="s">
        <v>104</v>
      </c>
      <c r="AB1579" s="2069"/>
      <c r="AH1579" s="2090"/>
      <c r="AK1579" s="2092"/>
      <c r="AL1579" s="2092"/>
    </row>
    <row r="1580" spans="1:38" x14ac:dyDescent="0.2">
      <c r="A1580" s="2089">
        <v>2017423</v>
      </c>
      <c r="C1580" s="1955" t="s">
        <v>3474</v>
      </c>
      <c r="D1580" s="1956" t="s">
        <v>26</v>
      </c>
      <c r="E1580" s="1956">
        <v>0</v>
      </c>
      <c r="F1580" s="1956">
        <v>0</v>
      </c>
      <c r="G1580" s="1956">
        <v>0</v>
      </c>
      <c r="H1580" s="1956">
        <v>0</v>
      </c>
      <c r="I1580" s="2012">
        <v>1</v>
      </c>
      <c r="J1580" s="2012">
        <v>1</v>
      </c>
      <c r="L1580" s="1996">
        <v>0</v>
      </c>
      <c r="N1580" s="1996">
        <v>0</v>
      </c>
      <c r="O1580" s="1996">
        <v>0</v>
      </c>
      <c r="P1580" s="2034" t="str">
        <f t="shared" si="391"/>
        <v/>
      </c>
      <c r="Q1580" s="1996">
        <v>0</v>
      </c>
      <c r="R1580" s="2087" t="str">
        <f t="shared" si="392"/>
        <v/>
      </c>
      <c r="S1580" s="2035">
        <f t="shared" si="393"/>
        <v>0</v>
      </c>
      <c r="U1580" s="1996">
        <f t="shared" si="394"/>
        <v>0</v>
      </c>
      <c r="V1580" s="1996">
        <f t="shared" si="395"/>
        <v>0</v>
      </c>
      <c r="W1580" s="1996">
        <f t="shared" si="396"/>
        <v>0</v>
      </c>
      <c r="X1580" s="2000"/>
      <c r="Y1580" s="2013"/>
      <c r="Z1580" s="2002"/>
      <c r="AA1580" s="2069"/>
      <c r="AB1580" s="2069"/>
      <c r="AH1580" s="2090"/>
      <c r="AK1580" s="2092"/>
      <c r="AL1580" s="2092"/>
    </row>
    <row r="1581" spans="1:38" x14ac:dyDescent="0.2">
      <c r="A1581" s="2089">
        <v>2017424</v>
      </c>
      <c r="C1581" s="1955" t="s">
        <v>3151</v>
      </c>
      <c r="D1581" s="1956" t="s">
        <v>353</v>
      </c>
      <c r="E1581" s="1956">
        <v>0</v>
      </c>
      <c r="F1581" s="1956">
        <v>0</v>
      </c>
      <c r="G1581" s="1956">
        <v>0</v>
      </c>
      <c r="H1581" s="1956">
        <v>0</v>
      </c>
      <c r="I1581" s="2012">
        <v>1</v>
      </c>
      <c r="J1581" s="2012">
        <v>1</v>
      </c>
      <c r="L1581" s="1996">
        <v>196.19</v>
      </c>
      <c r="N1581" s="1996">
        <f t="shared" si="390"/>
        <v>117</v>
      </c>
      <c r="O1581" s="1996">
        <v>117</v>
      </c>
      <c r="P1581" s="2034">
        <f t="shared" si="391"/>
        <v>1</v>
      </c>
      <c r="Q1581" s="1996">
        <v>0</v>
      </c>
      <c r="R1581" s="2087">
        <f t="shared" si="392"/>
        <v>0</v>
      </c>
      <c r="S1581" s="2035">
        <f t="shared" si="393"/>
        <v>0</v>
      </c>
      <c r="U1581" s="1996">
        <f t="shared" si="394"/>
        <v>0</v>
      </c>
      <c r="V1581" s="1996">
        <f t="shared" si="395"/>
        <v>0</v>
      </c>
      <c r="W1581" s="1996">
        <f t="shared" si="396"/>
        <v>196.19</v>
      </c>
      <c r="X1581" s="2000">
        <v>196.19</v>
      </c>
      <c r="Y1581" s="2013">
        <v>617460</v>
      </c>
      <c r="Z1581" s="2002">
        <v>42914</v>
      </c>
      <c r="AA1581" s="2069" t="s">
        <v>104</v>
      </c>
      <c r="AB1581" s="2069"/>
      <c r="AH1581" s="2090"/>
      <c r="AK1581" s="2092"/>
      <c r="AL1581" s="2092"/>
    </row>
    <row r="1582" spans="1:38" x14ac:dyDescent="0.2">
      <c r="A1582" s="2089">
        <v>2017425</v>
      </c>
      <c r="C1582" s="1955" t="s">
        <v>3152</v>
      </c>
      <c r="D1582" s="1956" t="s">
        <v>2376</v>
      </c>
      <c r="E1582" s="1956">
        <v>1</v>
      </c>
      <c r="F1582" s="1956">
        <v>3</v>
      </c>
      <c r="G1582" s="1956">
        <v>0</v>
      </c>
      <c r="H1582" s="1956" t="s">
        <v>115</v>
      </c>
      <c r="I1582" s="2012">
        <v>1</v>
      </c>
      <c r="J1582" s="2012">
        <v>1</v>
      </c>
      <c r="L1582" s="1996">
        <v>1460.71</v>
      </c>
      <c r="N1582" s="1996">
        <f t="shared" si="390"/>
        <v>906.23</v>
      </c>
      <c r="O1582" s="1996">
        <v>690.95</v>
      </c>
      <c r="P1582" s="2034">
        <f t="shared" si="391"/>
        <v>0.76244441256634632</v>
      </c>
      <c r="Q1582" s="1996">
        <v>215.28</v>
      </c>
      <c r="R1582" s="2087">
        <f t="shared" si="392"/>
        <v>0.23755558743365371</v>
      </c>
      <c r="S1582" s="2035">
        <f t="shared" si="393"/>
        <v>8.6112000000000002</v>
      </c>
      <c r="U1582" s="1996">
        <f t="shared" si="394"/>
        <v>0</v>
      </c>
      <c r="V1582" s="1996">
        <f t="shared" si="395"/>
        <v>0</v>
      </c>
      <c r="W1582" s="1996">
        <f t="shared" si="396"/>
        <v>1460.71</v>
      </c>
      <c r="X1582" s="2000">
        <v>1460.71</v>
      </c>
      <c r="Y1582" s="2013">
        <v>617450</v>
      </c>
      <c r="Z1582" s="2002">
        <v>42914</v>
      </c>
      <c r="AA1582" s="2069" t="s">
        <v>104</v>
      </c>
      <c r="AB1582" s="2069"/>
      <c r="AH1582" s="2090"/>
      <c r="AK1582" s="2092"/>
      <c r="AL1582" s="2092"/>
    </row>
    <row r="1583" spans="1:38" x14ac:dyDescent="0.2">
      <c r="A1583" s="2089">
        <v>2017426</v>
      </c>
      <c r="C1583" s="1955" t="s">
        <v>3156</v>
      </c>
      <c r="D1583" s="1956" t="s">
        <v>318</v>
      </c>
      <c r="E1583" s="1956">
        <v>1</v>
      </c>
      <c r="F1583" s="1956">
        <v>2</v>
      </c>
      <c r="G1583" s="1956">
        <v>1</v>
      </c>
      <c r="H1583" s="1956">
        <v>1</v>
      </c>
      <c r="I1583" s="2012">
        <v>1</v>
      </c>
      <c r="J1583" s="2012">
        <v>1</v>
      </c>
      <c r="L1583" s="1996">
        <v>843.66</v>
      </c>
      <c r="N1583" s="1996">
        <f t="shared" si="390"/>
        <v>554.37</v>
      </c>
      <c r="O1583" s="1996">
        <v>407.86</v>
      </c>
      <c r="P1583" s="2034">
        <f t="shared" si="391"/>
        <v>0.73571802225950178</v>
      </c>
      <c r="Q1583" s="1996">
        <v>146.51</v>
      </c>
      <c r="R1583" s="2087">
        <f t="shared" si="392"/>
        <v>0.26428197774049822</v>
      </c>
      <c r="S1583" s="2035">
        <f t="shared" si="393"/>
        <v>5.8603999999999994</v>
      </c>
      <c r="U1583" s="1996">
        <f t="shared" si="394"/>
        <v>0</v>
      </c>
      <c r="V1583" s="1996">
        <f t="shared" si="395"/>
        <v>0</v>
      </c>
      <c r="W1583" s="1996">
        <f t="shared" si="396"/>
        <v>843.66</v>
      </c>
      <c r="X1583" s="2000">
        <v>843.66</v>
      </c>
      <c r="Y1583" s="2013">
        <v>617445</v>
      </c>
      <c r="Z1583" s="2002">
        <v>42914</v>
      </c>
      <c r="AA1583" s="2069" t="s">
        <v>104</v>
      </c>
      <c r="AB1583" s="2069"/>
      <c r="AH1583" s="2090"/>
      <c r="AK1583" s="2092"/>
      <c r="AL1583" s="2092"/>
    </row>
    <row r="1584" spans="1:38" x14ac:dyDescent="0.2">
      <c r="A1584" s="2089">
        <v>2017427</v>
      </c>
      <c r="C1584" s="1955" t="s">
        <v>3157</v>
      </c>
      <c r="D1584" s="1956" t="s">
        <v>318</v>
      </c>
      <c r="E1584" s="1956">
        <v>1</v>
      </c>
      <c r="F1584" s="1956">
        <v>8</v>
      </c>
      <c r="G1584" s="1956">
        <v>5</v>
      </c>
      <c r="H1584" s="1956">
        <v>3</v>
      </c>
      <c r="I1584" s="2012">
        <v>1</v>
      </c>
      <c r="J1584" s="2012">
        <v>1</v>
      </c>
      <c r="L1584" s="1996">
        <v>2758.46</v>
      </c>
      <c r="N1584" s="1996">
        <f t="shared" si="390"/>
        <v>1832.78</v>
      </c>
      <c r="O1584" s="1996">
        <v>1306.48</v>
      </c>
      <c r="P1584" s="2034">
        <f t="shared" si="391"/>
        <v>0.71284060280011785</v>
      </c>
      <c r="Q1584" s="1996">
        <v>526.29999999999995</v>
      </c>
      <c r="R1584" s="2087">
        <f t="shared" si="392"/>
        <v>0.28715939719988215</v>
      </c>
      <c r="S1584" s="2035">
        <f t="shared" si="393"/>
        <v>21.052</v>
      </c>
      <c r="U1584" s="1996">
        <f t="shared" si="394"/>
        <v>0</v>
      </c>
      <c r="V1584" s="1996">
        <f t="shared" si="395"/>
        <v>0</v>
      </c>
      <c r="W1584" s="1996">
        <f t="shared" si="396"/>
        <v>2758.46</v>
      </c>
      <c r="X1584" s="2000">
        <v>2758.46</v>
      </c>
      <c r="Y1584" s="2013">
        <v>617446</v>
      </c>
      <c r="Z1584" s="2002">
        <v>42914</v>
      </c>
      <c r="AA1584" s="2069" t="s">
        <v>104</v>
      </c>
      <c r="AB1584" s="2069"/>
      <c r="AH1584" s="2090"/>
      <c r="AK1584" s="2092"/>
      <c r="AL1584" s="2092"/>
    </row>
    <row r="1585" spans="1:53" x14ac:dyDescent="0.2">
      <c r="A1585" s="2089">
        <v>2017428</v>
      </c>
      <c r="C1585" s="1955" t="s">
        <v>1338</v>
      </c>
      <c r="D1585" s="1956" t="s">
        <v>318</v>
      </c>
      <c r="E1585" s="1956">
        <v>1</v>
      </c>
      <c r="F1585" s="1956">
        <v>6</v>
      </c>
      <c r="G1585" s="1956">
        <v>2</v>
      </c>
      <c r="H1585" s="1956">
        <v>5</v>
      </c>
      <c r="I1585" s="2012">
        <v>1</v>
      </c>
      <c r="J1585" s="2012">
        <v>1</v>
      </c>
      <c r="L1585" s="1996">
        <v>3568.55</v>
      </c>
      <c r="N1585" s="1996">
        <f t="shared" si="390"/>
        <v>2347.6</v>
      </c>
      <c r="O1585" s="1996">
        <v>1792.55</v>
      </c>
      <c r="P1585" s="2034">
        <f t="shared" si="391"/>
        <v>0.76356704719713753</v>
      </c>
      <c r="Q1585" s="1996">
        <v>555.04999999999995</v>
      </c>
      <c r="R1585" s="2087">
        <f t="shared" si="392"/>
        <v>0.2364329528028625</v>
      </c>
      <c r="S1585" s="2035">
        <f t="shared" si="393"/>
        <v>22.201999999999998</v>
      </c>
      <c r="U1585" s="1996">
        <f t="shared" si="394"/>
        <v>0</v>
      </c>
      <c r="V1585" s="1996">
        <f t="shared" si="395"/>
        <v>0</v>
      </c>
      <c r="W1585" s="1996">
        <f t="shared" si="396"/>
        <v>3568.55</v>
      </c>
      <c r="X1585" s="2000">
        <v>3568.55</v>
      </c>
      <c r="Y1585" s="2013">
        <v>617447</v>
      </c>
      <c r="Z1585" s="2002">
        <v>42914</v>
      </c>
      <c r="AA1585" s="2069" t="s">
        <v>104</v>
      </c>
      <c r="AB1585" s="2069"/>
      <c r="AH1585" s="2090"/>
      <c r="AK1585" s="2092"/>
      <c r="AL1585" s="2092"/>
    </row>
    <row r="1586" spans="1:53" x14ac:dyDescent="0.2">
      <c r="A1586" s="2196">
        <v>2017429</v>
      </c>
      <c r="C1586" s="1955" t="s">
        <v>3162</v>
      </c>
      <c r="D1586" s="1956" t="s">
        <v>26</v>
      </c>
      <c r="E1586" s="1956">
        <v>1</v>
      </c>
      <c r="F1586" s="1956">
        <v>2</v>
      </c>
      <c r="G1586" s="1956">
        <v>1</v>
      </c>
      <c r="H1586" s="1956">
        <v>1</v>
      </c>
      <c r="I1586" s="2012">
        <v>1</v>
      </c>
      <c r="J1586" s="2012">
        <v>1</v>
      </c>
      <c r="L1586" s="1996">
        <v>503.34</v>
      </c>
      <c r="N1586" s="1996">
        <f t="shared" si="390"/>
        <v>337.31</v>
      </c>
      <c r="O1586" s="1996">
        <v>232.82</v>
      </c>
      <c r="P1586" s="2034">
        <f t="shared" si="391"/>
        <v>0.6902256084907058</v>
      </c>
      <c r="Q1586" s="1996">
        <v>104.49</v>
      </c>
      <c r="R1586" s="2087">
        <f t="shared" si="392"/>
        <v>0.30977439150929409</v>
      </c>
      <c r="S1586" s="2035">
        <f t="shared" si="393"/>
        <v>4.1795999999999998</v>
      </c>
      <c r="U1586" s="1996">
        <f t="shared" si="394"/>
        <v>0</v>
      </c>
      <c r="V1586" s="1996">
        <f t="shared" si="395"/>
        <v>0</v>
      </c>
      <c r="W1586" s="1996">
        <f t="shared" si="396"/>
        <v>503.34</v>
      </c>
      <c r="X1586" s="2000">
        <v>503.34</v>
      </c>
      <c r="Y1586" s="2013">
        <v>617401</v>
      </c>
      <c r="Z1586" s="2002">
        <v>42902</v>
      </c>
      <c r="AA1586" s="2069" t="s">
        <v>104</v>
      </c>
      <c r="AB1586" s="2069"/>
      <c r="AH1586" s="2090"/>
      <c r="AK1586" s="2092"/>
      <c r="AL1586" s="2092"/>
    </row>
    <row r="1587" spans="1:53" x14ac:dyDescent="0.2">
      <c r="A1587" s="2089">
        <v>2017430</v>
      </c>
      <c r="C1587" s="1955" t="s">
        <v>3171</v>
      </c>
      <c r="D1587" s="1956" t="s">
        <v>26</v>
      </c>
      <c r="E1587" s="1956">
        <v>0</v>
      </c>
      <c r="F1587" s="1956">
        <v>0</v>
      </c>
      <c r="G1587" s="1956">
        <v>0</v>
      </c>
      <c r="H1587" s="1956">
        <v>0</v>
      </c>
      <c r="I1587" s="2012">
        <v>1</v>
      </c>
      <c r="J1587" s="2012">
        <v>1</v>
      </c>
      <c r="L1587" s="1996">
        <v>121</v>
      </c>
      <c r="N1587" s="1996">
        <f>O1587+Q1587</f>
        <v>60</v>
      </c>
      <c r="O1587" s="1996">
        <v>60</v>
      </c>
      <c r="P1587" s="2076">
        <f>IF(N1587&lt;=0,"",O1587/N1587)</f>
        <v>1</v>
      </c>
      <c r="Q1587" s="1996">
        <v>0</v>
      </c>
      <c r="R1587" s="2076">
        <f>IF(N1587&lt;=0,"",Q1587/N1587)</f>
        <v>0</v>
      </c>
      <c r="S1587" s="2035">
        <f>Q1587/$S$1</f>
        <v>0</v>
      </c>
      <c r="U1587" s="1996">
        <f>((1-I1587)*O1587)+((1-J1587)*Q1587)</f>
        <v>0</v>
      </c>
      <c r="V1587" s="1996">
        <f>L1587-W1587</f>
        <v>0</v>
      </c>
      <c r="W1587" s="1996">
        <f>X1587</f>
        <v>121</v>
      </c>
      <c r="X1587" s="2000">
        <v>121</v>
      </c>
      <c r="Y1587" s="2013">
        <v>617408</v>
      </c>
      <c r="Z1587" s="2002">
        <v>42907</v>
      </c>
      <c r="AA1587" s="2069" t="s">
        <v>104</v>
      </c>
      <c r="AB1587" s="2187"/>
      <c r="AC1587" s="2077"/>
      <c r="AE1587" s="2036"/>
      <c r="AF1587" s="1957"/>
      <c r="AG1587" s="1957"/>
      <c r="AH1587" s="2090"/>
      <c r="AK1587" s="2092"/>
      <c r="AL1587" s="2092"/>
      <c r="AM1587" s="2077"/>
      <c r="AP1587" s="1957"/>
      <c r="AQ1587" s="1957"/>
      <c r="AR1587" s="2090"/>
      <c r="AS1587" s="2091"/>
      <c r="AT1587" s="2091"/>
      <c r="AU1587" s="2092"/>
      <c r="AV1587" s="2092"/>
      <c r="AW1587" s="2077"/>
      <c r="AZ1587" s="1957"/>
      <c r="BA1587" s="1957"/>
    </row>
    <row r="1588" spans="1:53" x14ac:dyDescent="0.2">
      <c r="A1588" s="2089">
        <v>2017431</v>
      </c>
      <c r="C1588" s="1955" t="s">
        <v>3176</v>
      </c>
      <c r="D1588" s="1956" t="s">
        <v>26</v>
      </c>
      <c r="E1588" s="1956">
        <v>0</v>
      </c>
      <c r="F1588" s="1956">
        <v>0</v>
      </c>
      <c r="G1588" s="1956">
        <v>0</v>
      </c>
      <c r="H1588" s="1956">
        <v>0</v>
      </c>
      <c r="I1588" s="2012">
        <v>1</v>
      </c>
      <c r="J1588" s="2012">
        <v>1</v>
      </c>
      <c r="L1588" s="1996">
        <v>87.6</v>
      </c>
      <c r="N1588" s="1996">
        <f t="shared" si="390"/>
        <v>51.3</v>
      </c>
      <c r="O1588" s="1996">
        <v>36.299999999999997</v>
      </c>
      <c r="P1588" s="2034">
        <f t="shared" si="391"/>
        <v>0.70760233918128657</v>
      </c>
      <c r="Q1588" s="1996">
        <v>15</v>
      </c>
      <c r="R1588" s="2087">
        <f t="shared" si="392"/>
        <v>0.29239766081871349</v>
      </c>
      <c r="S1588" s="2035">
        <f t="shared" si="393"/>
        <v>0.6</v>
      </c>
      <c r="U1588" s="1996">
        <f t="shared" si="394"/>
        <v>0</v>
      </c>
      <c r="V1588" s="1996">
        <f t="shared" si="395"/>
        <v>0</v>
      </c>
      <c r="W1588" s="1996">
        <f t="shared" si="396"/>
        <v>87.6</v>
      </c>
      <c r="X1588" s="2000">
        <v>87.6</v>
      </c>
      <c r="Y1588" s="2013">
        <v>617408</v>
      </c>
      <c r="Z1588" s="2002">
        <v>42907</v>
      </c>
      <c r="AA1588" s="2069" t="s">
        <v>104</v>
      </c>
      <c r="AB1588" s="2069"/>
      <c r="AH1588" s="2090"/>
      <c r="AK1588" s="2092"/>
      <c r="AL1588" s="2092"/>
    </row>
    <row r="1589" spans="1:53" x14ac:dyDescent="0.2">
      <c r="A1589" s="2089">
        <v>2017432</v>
      </c>
      <c r="C1589" s="1955" t="s">
        <v>3209</v>
      </c>
      <c r="D1589" s="1956" t="s">
        <v>26</v>
      </c>
      <c r="E1589" s="1956">
        <v>0</v>
      </c>
      <c r="F1589" s="1956">
        <v>1</v>
      </c>
      <c r="G1589" s="1956">
        <v>0</v>
      </c>
      <c r="H1589" s="1956">
        <v>2</v>
      </c>
      <c r="I1589" s="2012">
        <v>1</v>
      </c>
      <c r="J1589" s="2012">
        <v>1</v>
      </c>
      <c r="L1589" s="1996">
        <v>656.43</v>
      </c>
      <c r="N1589" s="1996">
        <f t="shared" si="390"/>
        <v>443.58</v>
      </c>
      <c r="O1589" s="1996">
        <v>324.62</v>
      </c>
      <c r="P1589" s="2034">
        <f t="shared" si="391"/>
        <v>0.73181838676225264</v>
      </c>
      <c r="Q1589" s="1996">
        <v>118.96</v>
      </c>
      <c r="R1589" s="2087">
        <f t="shared" si="392"/>
        <v>0.26818161323774742</v>
      </c>
      <c r="S1589" s="2035">
        <f t="shared" si="393"/>
        <v>4.7584</v>
      </c>
      <c r="U1589" s="1996">
        <f t="shared" si="394"/>
        <v>0</v>
      </c>
      <c r="V1589" s="1996">
        <f t="shared" si="395"/>
        <v>0</v>
      </c>
      <c r="W1589" s="1996">
        <f t="shared" si="396"/>
        <v>656.43</v>
      </c>
      <c r="X1589" s="2000">
        <v>656.43</v>
      </c>
      <c r="Y1589" s="2013">
        <v>617467</v>
      </c>
      <c r="Z1589" s="2002">
        <v>42921</v>
      </c>
      <c r="AA1589" s="2069" t="s">
        <v>104</v>
      </c>
      <c r="AB1589" s="2069"/>
      <c r="AH1589" s="2090"/>
      <c r="AK1589" s="2092"/>
      <c r="AL1589" s="2092"/>
    </row>
    <row r="1590" spans="1:53" x14ac:dyDescent="0.2">
      <c r="A1590" s="2428">
        <v>2017433</v>
      </c>
      <c r="B1590" s="1955" t="s">
        <v>3642</v>
      </c>
      <c r="C1590" s="1955" t="s">
        <v>3172</v>
      </c>
      <c r="D1590" s="1956" t="s">
        <v>26</v>
      </c>
      <c r="E1590" s="1956">
        <v>0</v>
      </c>
      <c r="F1590" s="1956">
        <v>0</v>
      </c>
      <c r="G1590" s="1956">
        <v>0</v>
      </c>
      <c r="H1590" s="1956">
        <v>0</v>
      </c>
      <c r="I1590" s="2012">
        <v>1</v>
      </c>
      <c r="J1590" s="2012">
        <v>1</v>
      </c>
      <c r="L1590" s="1996">
        <v>0</v>
      </c>
      <c r="N1590" s="1996">
        <f t="shared" si="390"/>
        <v>0</v>
      </c>
      <c r="O1590" s="1996">
        <v>0</v>
      </c>
      <c r="P1590" s="2034" t="str">
        <f t="shared" si="391"/>
        <v/>
      </c>
      <c r="Q1590" s="1996">
        <v>0</v>
      </c>
      <c r="R1590" s="2087" t="str">
        <f t="shared" si="392"/>
        <v/>
      </c>
      <c r="S1590" s="2035">
        <f t="shared" si="393"/>
        <v>0</v>
      </c>
      <c r="U1590" s="1996">
        <f t="shared" si="394"/>
        <v>0</v>
      </c>
      <c r="V1590" s="1996">
        <f t="shared" si="395"/>
        <v>0</v>
      </c>
      <c r="W1590" s="1996">
        <f t="shared" si="396"/>
        <v>0</v>
      </c>
      <c r="X1590" s="2000"/>
      <c r="Y1590" s="2013"/>
      <c r="Z1590" s="2002"/>
      <c r="AA1590" s="2069"/>
      <c r="AB1590" s="2069"/>
      <c r="AH1590" s="2090"/>
      <c r="AK1590" s="2092"/>
      <c r="AL1590" s="2092"/>
    </row>
    <row r="1591" spans="1:53" x14ac:dyDescent="0.2">
      <c r="A1591" s="2089">
        <v>2017434</v>
      </c>
      <c r="C1591" s="1955" t="s">
        <v>3343</v>
      </c>
      <c r="D1591" s="1956" t="s">
        <v>318</v>
      </c>
      <c r="E1591" s="1956">
        <v>0</v>
      </c>
      <c r="F1591" s="1956">
        <v>0</v>
      </c>
      <c r="G1591" s="1956">
        <v>0</v>
      </c>
      <c r="H1591" s="1956">
        <v>0</v>
      </c>
      <c r="I1591" s="2012">
        <v>1</v>
      </c>
      <c r="J1591" s="2012">
        <v>1</v>
      </c>
      <c r="L1591" s="1996">
        <v>165</v>
      </c>
      <c r="N1591" s="1996">
        <f t="shared" si="390"/>
        <v>130</v>
      </c>
      <c r="O1591" s="1996">
        <v>115</v>
      </c>
      <c r="P1591" s="2034">
        <f t="shared" si="391"/>
        <v>0.88461538461538458</v>
      </c>
      <c r="Q1591" s="1996">
        <v>15</v>
      </c>
      <c r="R1591" s="2087">
        <f t="shared" si="392"/>
        <v>0.11538461538461539</v>
      </c>
      <c r="S1591" s="2035">
        <f t="shared" si="393"/>
        <v>0.6</v>
      </c>
      <c r="U1591" s="1996">
        <f t="shared" si="394"/>
        <v>0</v>
      </c>
      <c r="V1591" s="1996">
        <f t="shared" si="395"/>
        <v>0</v>
      </c>
      <c r="W1591" s="1996">
        <f t="shared" si="396"/>
        <v>165</v>
      </c>
      <c r="X1591" s="2000">
        <v>165</v>
      </c>
      <c r="Y1591" s="2013">
        <v>617448</v>
      </c>
      <c r="Z1591" s="2002">
        <v>42914</v>
      </c>
      <c r="AA1591" s="2069" t="s">
        <v>104</v>
      </c>
      <c r="AB1591" s="2069"/>
      <c r="AH1591" s="2090"/>
      <c r="AK1591" s="2092"/>
      <c r="AL1591" s="2092"/>
    </row>
    <row r="1592" spans="1:53" x14ac:dyDescent="0.2">
      <c r="A1592" s="2089">
        <v>2017435</v>
      </c>
      <c r="C1592" s="1955" t="s">
        <v>3178</v>
      </c>
      <c r="D1592" s="1956" t="s">
        <v>26</v>
      </c>
      <c r="E1592" s="1956">
        <v>0</v>
      </c>
      <c r="F1592" s="1956">
        <v>0</v>
      </c>
      <c r="G1592" s="1956">
        <v>0</v>
      </c>
      <c r="H1592" s="1956">
        <v>0</v>
      </c>
      <c r="I1592" s="2012">
        <v>1</v>
      </c>
      <c r="J1592" s="2012">
        <v>1</v>
      </c>
      <c r="L1592" s="1996">
        <v>43.24</v>
      </c>
      <c r="N1592" s="1996">
        <f t="shared" si="390"/>
        <v>29.119999999999997</v>
      </c>
      <c r="O1592" s="1996">
        <v>14.12</v>
      </c>
      <c r="P1592" s="2034">
        <f t="shared" si="391"/>
        <v>0.48489010989010989</v>
      </c>
      <c r="Q1592" s="1996">
        <v>15</v>
      </c>
      <c r="R1592" s="2087">
        <f t="shared" si="392"/>
        <v>0.51510989010989017</v>
      </c>
      <c r="S1592" s="2035">
        <f t="shared" si="393"/>
        <v>0.6</v>
      </c>
      <c r="U1592" s="1996">
        <f t="shared" si="394"/>
        <v>0</v>
      </c>
      <c r="V1592" s="1996">
        <f t="shared" si="395"/>
        <v>0</v>
      </c>
      <c r="W1592" s="1996">
        <f t="shared" si="396"/>
        <v>43.24</v>
      </c>
      <c r="X1592" s="2000">
        <v>43.24</v>
      </c>
      <c r="Y1592" s="2013">
        <v>617408</v>
      </c>
      <c r="Z1592" s="2002">
        <v>42907</v>
      </c>
      <c r="AA1592" s="2069" t="s">
        <v>104</v>
      </c>
      <c r="AB1592" s="2069"/>
      <c r="AH1592" s="2090"/>
      <c r="AK1592" s="2092"/>
      <c r="AL1592" s="2092"/>
    </row>
    <row r="1593" spans="1:53" x14ac:dyDescent="0.2">
      <c r="A1593" s="2198" t="s">
        <v>3191</v>
      </c>
      <c r="C1593" s="1955" t="s">
        <v>3187</v>
      </c>
      <c r="D1593" s="1956" t="s">
        <v>353</v>
      </c>
      <c r="E1593" s="1956">
        <v>1</v>
      </c>
      <c r="F1593" s="1956">
        <v>7</v>
      </c>
      <c r="G1593" s="1956">
        <v>2</v>
      </c>
      <c r="H1593" s="1956">
        <v>3</v>
      </c>
      <c r="I1593" s="2012">
        <v>1</v>
      </c>
      <c r="J1593" s="2012">
        <v>1</v>
      </c>
      <c r="L1593" s="1996">
        <v>3086.35</v>
      </c>
      <c r="N1593" s="1996">
        <f>O1593+Q1593</f>
        <v>2314.8000000000002</v>
      </c>
      <c r="O1593" s="1996">
        <v>1842.78</v>
      </c>
      <c r="P1593" s="2076">
        <f>IF(N1593&lt;=0,"",O1593/N1593)</f>
        <v>0.79608605495075158</v>
      </c>
      <c r="Q1593" s="1996">
        <v>472.02</v>
      </c>
      <c r="R1593" s="2076">
        <f>IF(N1593&lt;=0,"",Q1593/N1593)</f>
        <v>0.20391394504924829</v>
      </c>
      <c r="S1593" s="2035">
        <f>Q1593/$S$1</f>
        <v>18.880800000000001</v>
      </c>
      <c r="U1593" s="1996">
        <f t="shared" si="394"/>
        <v>0</v>
      </c>
      <c r="V1593" s="1996">
        <f t="shared" si="395"/>
        <v>0</v>
      </c>
      <c r="W1593" s="1996">
        <f t="shared" si="396"/>
        <v>3086.35</v>
      </c>
      <c r="X1593" s="2000">
        <v>3086.35</v>
      </c>
      <c r="Y1593" s="2013">
        <v>617453</v>
      </c>
      <c r="Z1593" s="2002">
        <v>42914</v>
      </c>
      <c r="AA1593" s="2069" t="s">
        <v>104</v>
      </c>
      <c r="AB1593" s="2069"/>
      <c r="AH1593" s="2090"/>
      <c r="AK1593" s="2092"/>
      <c r="AL1593" s="2092"/>
    </row>
    <row r="1594" spans="1:53" x14ac:dyDescent="0.2">
      <c r="A1594" s="2089" t="s">
        <v>3164</v>
      </c>
      <c r="C1594" s="1955" t="s">
        <v>3188</v>
      </c>
      <c r="D1594" s="1956" t="s">
        <v>353</v>
      </c>
      <c r="E1594" s="1956">
        <v>0</v>
      </c>
      <c r="F1594" s="1956">
        <v>1</v>
      </c>
      <c r="G1594" s="1956">
        <v>0</v>
      </c>
      <c r="H1594" s="1956">
        <v>1</v>
      </c>
      <c r="I1594" s="2012">
        <v>1</v>
      </c>
      <c r="J1594" s="2012">
        <v>1</v>
      </c>
      <c r="L1594" s="1996">
        <v>502.39</v>
      </c>
      <c r="N1594" s="1996">
        <v>376.89</v>
      </c>
      <c r="O1594" s="1996">
        <v>279.45</v>
      </c>
      <c r="P1594" s="2034">
        <v>0.74146302634721006</v>
      </c>
      <c r="Q1594" s="1996">
        <v>97.44</v>
      </c>
      <c r="R1594" s="2087">
        <v>0.25853697365278994</v>
      </c>
      <c r="S1594" s="2035">
        <f t="shared" si="393"/>
        <v>3.8975999999999997</v>
      </c>
      <c r="U1594" s="1996">
        <f t="shared" si="394"/>
        <v>0</v>
      </c>
      <c r="V1594" s="1996">
        <f t="shared" si="395"/>
        <v>0</v>
      </c>
      <c r="W1594" s="1996">
        <f t="shared" si="396"/>
        <v>502.39</v>
      </c>
      <c r="X1594" s="2000">
        <v>502.39</v>
      </c>
      <c r="Y1594" s="2013">
        <v>617454</v>
      </c>
      <c r="Z1594" s="2002">
        <v>42914</v>
      </c>
      <c r="AA1594" s="2069" t="s">
        <v>104</v>
      </c>
      <c r="AB1594" s="2069"/>
      <c r="AH1594" s="2090"/>
      <c r="AK1594" s="2092"/>
      <c r="AL1594" s="2092"/>
    </row>
    <row r="1595" spans="1:53" x14ac:dyDescent="0.2">
      <c r="A1595" s="2089" t="s">
        <v>3183</v>
      </c>
      <c r="C1595" s="1955" t="s">
        <v>3185</v>
      </c>
      <c r="D1595" s="1956" t="s">
        <v>353</v>
      </c>
      <c r="E1595" s="1956">
        <v>1</v>
      </c>
      <c r="F1595" s="1956">
        <v>7</v>
      </c>
      <c r="G1595" s="1956">
        <v>2</v>
      </c>
      <c r="H1595" s="1956">
        <v>3</v>
      </c>
      <c r="I1595" s="2012">
        <v>1</v>
      </c>
      <c r="J1595" s="2012">
        <v>1</v>
      </c>
      <c r="L1595" s="1996">
        <v>3119.59</v>
      </c>
      <c r="N1595" s="1996">
        <f>O1595+Q1595</f>
        <v>2413.8000000000002</v>
      </c>
      <c r="O1595" s="1996">
        <v>1941.78</v>
      </c>
      <c r="P1595" s="2076">
        <f>IF(N1595&lt;=0,"",O1595/N1595)</f>
        <v>0.8044494158588118</v>
      </c>
      <c r="Q1595" s="1996">
        <v>472.02</v>
      </c>
      <c r="R1595" s="2076">
        <f>IF(N1595&lt;=0,"",Q1595/N1595)</f>
        <v>0.19555058414118814</v>
      </c>
      <c r="S1595" s="2035">
        <f>Q1595/$S$1</f>
        <v>18.880800000000001</v>
      </c>
      <c r="U1595" s="1996">
        <f t="shared" si="394"/>
        <v>0</v>
      </c>
      <c r="V1595" s="1996">
        <f t="shared" si="395"/>
        <v>0</v>
      </c>
      <c r="W1595" s="1996">
        <f t="shared" si="396"/>
        <v>3119.59</v>
      </c>
      <c r="X1595" s="2000">
        <v>3119.59</v>
      </c>
      <c r="Y1595" s="2013">
        <v>617471</v>
      </c>
      <c r="Z1595" s="2002">
        <v>42921</v>
      </c>
      <c r="AA1595" s="2069" t="s">
        <v>104</v>
      </c>
      <c r="AB1595" s="2069"/>
      <c r="AH1595" s="2090"/>
      <c r="AK1595" s="2092"/>
      <c r="AL1595" s="2092"/>
    </row>
    <row r="1596" spans="1:53" x14ac:dyDescent="0.2">
      <c r="A1596" s="2089" t="s">
        <v>3184</v>
      </c>
      <c r="C1596" s="1955" t="s">
        <v>3186</v>
      </c>
      <c r="D1596" s="1956" t="s">
        <v>353</v>
      </c>
      <c r="E1596" s="1956">
        <v>0</v>
      </c>
      <c r="F1596" s="1956">
        <v>1</v>
      </c>
      <c r="G1596" s="1956">
        <v>0</v>
      </c>
      <c r="H1596" s="1956">
        <v>1</v>
      </c>
      <c r="I1596" s="2012">
        <v>1</v>
      </c>
      <c r="J1596" s="2012">
        <v>1</v>
      </c>
      <c r="L1596" s="1996">
        <v>502.39</v>
      </c>
      <c r="N1596" s="1996">
        <v>376.89</v>
      </c>
      <c r="O1596" s="1996">
        <v>279.45</v>
      </c>
      <c r="P1596" s="2034">
        <v>0.74146302634721006</v>
      </c>
      <c r="Q1596" s="1996">
        <v>97.44</v>
      </c>
      <c r="R1596" s="2087">
        <v>0.25853697365278994</v>
      </c>
      <c r="S1596" s="2035">
        <f t="shared" si="393"/>
        <v>3.8975999999999997</v>
      </c>
      <c r="U1596" s="1996">
        <f t="shared" si="394"/>
        <v>0</v>
      </c>
      <c r="V1596" s="1996">
        <f t="shared" si="395"/>
        <v>0</v>
      </c>
      <c r="W1596" s="1996">
        <f t="shared" si="396"/>
        <v>502.39</v>
      </c>
      <c r="X1596" s="2000">
        <v>502.39</v>
      </c>
      <c r="Y1596" s="2013">
        <v>617472</v>
      </c>
      <c r="Z1596" s="2002">
        <v>42921</v>
      </c>
      <c r="AA1596" s="2069" t="s">
        <v>104</v>
      </c>
      <c r="AB1596" s="2069"/>
      <c r="AH1596" s="2090"/>
      <c r="AK1596" s="2092"/>
      <c r="AL1596" s="2092"/>
    </row>
    <row r="1597" spans="1:53" x14ac:dyDescent="0.2">
      <c r="A1597" s="2089" t="s">
        <v>3189</v>
      </c>
      <c r="C1597" s="1955" t="s">
        <v>3193</v>
      </c>
      <c r="D1597" s="1956" t="s">
        <v>353</v>
      </c>
      <c r="E1597" s="1956">
        <v>1</v>
      </c>
      <c r="F1597" s="1961">
        <v>7</v>
      </c>
      <c r="G1597" s="1961">
        <v>2</v>
      </c>
      <c r="H1597" s="1961">
        <v>3</v>
      </c>
      <c r="I1597" s="2012">
        <v>1</v>
      </c>
      <c r="J1597" s="2012">
        <v>1</v>
      </c>
      <c r="L1597" s="1996">
        <v>3086.35</v>
      </c>
      <c r="N1597" s="1996">
        <f>O1597+Q1597</f>
        <v>2314.8000000000002</v>
      </c>
      <c r="O1597" s="1996">
        <v>1842.78</v>
      </c>
      <c r="P1597" s="2076">
        <f>IF(N1597&lt;=0,"",O1597/N1597)</f>
        <v>0.79608605495075158</v>
      </c>
      <c r="Q1597" s="1996">
        <v>472.02</v>
      </c>
      <c r="R1597" s="2076">
        <f>IF(N1597&lt;=0,"",Q1597/N1597)</f>
        <v>0.20391394504924829</v>
      </c>
      <c r="S1597" s="2035">
        <f>Q1597/$S$1</f>
        <v>18.880800000000001</v>
      </c>
      <c r="U1597" s="1996">
        <f t="shared" si="394"/>
        <v>0</v>
      </c>
      <c r="V1597" s="1996">
        <f t="shared" si="395"/>
        <v>0</v>
      </c>
      <c r="W1597" s="1996">
        <f t="shared" si="396"/>
        <v>3086.35</v>
      </c>
      <c r="X1597" s="2000">
        <v>3086.35</v>
      </c>
      <c r="Y1597" s="2013">
        <v>617473</v>
      </c>
      <c r="Z1597" s="2002">
        <v>42921</v>
      </c>
      <c r="AA1597" s="2069" t="s">
        <v>104</v>
      </c>
      <c r="AB1597" s="2069"/>
      <c r="AH1597" s="2090"/>
      <c r="AK1597" s="2092"/>
      <c r="AL1597" s="2092"/>
    </row>
    <row r="1598" spans="1:53" x14ac:dyDescent="0.2">
      <c r="A1598" s="2119" t="s">
        <v>3190</v>
      </c>
      <c r="C1598" s="1960" t="s">
        <v>3192</v>
      </c>
      <c r="D1598" s="1956" t="s">
        <v>353</v>
      </c>
      <c r="E1598" s="1956">
        <v>1</v>
      </c>
      <c r="F1598" s="1956">
        <v>1</v>
      </c>
      <c r="G1598" s="1956">
        <v>0</v>
      </c>
      <c r="H1598" s="1956">
        <v>1</v>
      </c>
      <c r="I1598" s="2012">
        <v>1</v>
      </c>
      <c r="J1598" s="2012">
        <v>1</v>
      </c>
      <c r="L1598" s="1996">
        <v>502.39</v>
      </c>
      <c r="N1598" s="1996">
        <v>376.89</v>
      </c>
      <c r="O1598" s="1996">
        <v>279.45</v>
      </c>
      <c r="P1598" s="2034">
        <v>0.74146302634721006</v>
      </c>
      <c r="Q1598" s="1996">
        <v>97.44</v>
      </c>
      <c r="R1598" s="2087">
        <v>0.25853697365278994</v>
      </c>
      <c r="S1598" s="2035">
        <f t="shared" si="393"/>
        <v>3.8975999999999997</v>
      </c>
      <c r="U1598" s="1996">
        <f t="shared" si="394"/>
        <v>0</v>
      </c>
      <c r="V1598" s="1996">
        <f t="shared" si="395"/>
        <v>0</v>
      </c>
      <c r="W1598" s="1996">
        <f t="shared" si="396"/>
        <v>502.39</v>
      </c>
      <c r="X1598" s="2000">
        <v>502.39</v>
      </c>
      <c r="Y1598" s="2013">
        <v>617474</v>
      </c>
      <c r="Z1598" s="2002">
        <v>42921</v>
      </c>
      <c r="AA1598" s="2069" t="s">
        <v>104</v>
      </c>
      <c r="AB1598" s="2069"/>
      <c r="AH1598" s="2090"/>
      <c r="AK1598" s="2092"/>
      <c r="AL1598" s="2092"/>
    </row>
    <row r="1599" spans="1:53" x14ac:dyDescent="0.2">
      <c r="A1599" s="2089" t="s">
        <v>3194</v>
      </c>
      <c r="C1599" s="1955" t="s">
        <v>3196</v>
      </c>
      <c r="D1599" s="1956" t="s">
        <v>353</v>
      </c>
      <c r="E1599" s="1956">
        <v>1</v>
      </c>
      <c r="F1599" s="1956">
        <v>7</v>
      </c>
      <c r="G1599" s="1956">
        <v>2</v>
      </c>
      <c r="H1599" s="1956">
        <v>3</v>
      </c>
      <c r="I1599" s="2012">
        <v>1</v>
      </c>
      <c r="J1599" s="2012">
        <v>1</v>
      </c>
      <c r="L1599" s="1996">
        <v>3119.59</v>
      </c>
      <c r="N1599" s="1996">
        <f>O1599+Q1599</f>
        <v>2413.8000000000002</v>
      </c>
      <c r="O1599" s="1996">
        <v>1941.78</v>
      </c>
      <c r="P1599" s="2076">
        <f>IF(N1599&lt;=0,"",O1599/N1599)</f>
        <v>0.8044494158588118</v>
      </c>
      <c r="Q1599" s="1996">
        <v>472.02</v>
      </c>
      <c r="R1599" s="2076">
        <f>IF(N1599&lt;=0,"",Q1599/N1599)</f>
        <v>0.19555058414118814</v>
      </c>
      <c r="S1599" s="2035">
        <f t="shared" si="393"/>
        <v>18.880800000000001</v>
      </c>
      <c r="U1599" s="1996">
        <f t="shared" si="394"/>
        <v>0</v>
      </c>
      <c r="V1599" s="1996">
        <f t="shared" si="395"/>
        <v>0</v>
      </c>
      <c r="W1599" s="1996">
        <f t="shared" si="396"/>
        <v>3119.59</v>
      </c>
      <c r="X1599" s="2000">
        <v>3119.59</v>
      </c>
      <c r="Y1599" s="2013">
        <v>617475</v>
      </c>
      <c r="Z1599" s="2002">
        <v>42921</v>
      </c>
      <c r="AA1599" s="2069" t="s">
        <v>104</v>
      </c>
      <c r="AB1599" s="2069"/>
      <c r="AH1599" s="2090"/>
      <c r="AK1599" s="2092"/>
      <c r="AL1599" s="2092"/>
    </row>
    <row r="1600" spans="1:53" x14ac:dyDescent="0.2">
      <c r="A1600" s="2089" t="s">
        <v>3195</v>
      </c>
      <c r="C1600" s="1955" t="s">
        <v>3197</v>
      </c>
      <c r="D1600" s="1956" t="s">
        <v>353</v>
      </c>
      <c r="E1600" s="1956">
        <v>0</v>
      </c>
      <c r="F1600" s="1956">
        <v>1</v>
      </c>
      <c r="G1600" s="1956">
        <v>0</v>
      </c>
      <c r="H1600" s="1956">
        <v>1</v>
      </c>
      <c r="I1600" s="2012">
        <v>1</v>
      </c>
      <c r="J1600" s="2012">
        <v>1</v>
      </c>
      <c r="L1600" s="1996">
        <v>502.39</v>
      </c>
      <c r="N1600" s="1996">
        <v>376.89</v>
      </c>
      <c r="O1600" s="1996">
        <v>279.45</v>
      </c>
      <c r="P1600" s="2034">
        <v>0.74146302634721006</v>
      </c>
      <c r="Q1600" s="1996">
        <v>97.44</v>
      </c>
      <c r="R1600" s="2087">
        <v>0.25853697365278994</v>
      </c>
      <c r="S1600" s="2035">
        <f t="shared" si="393"/>
        <v>3.8975999999999997</v>
      </c>
      <c r="U1600" s="1996">
        <f t="shared" si="394"/>
        <v>0</v>
      </c>
      <c r="V1600" s="1996">
        <f t="shared" si="395"/>
        <v>0</v>
      </c>
      <c r="W1600" s="1996">
        <f t="shared" si="396"/>
        <v>502.39</v>
      </c>
      <c r="X1600" s="2000">
        <v>502.39</v>
      </c>
      <c r="Y1600" s="2013">
        <v>617476</v>
      </c>
      <c r="Z1600" s="2002">
        <v>42921</v>
      </c>
      <c r="AA1600" s="2069" t="s">
        <v>104</v>
      </c>
      <c r="AB1600" s="2069"/>
      <c r="AH1600" s="2090"/>
      <c r="AK1600" s="2092"/>
      <c r="AL1600" s="2092"/>
    </row>
    <row r="1601" spans="1:38" x14ac:dyDescent="0.2">
      <c r="A1601" s="2089" t="s">
        <v>3198</v>
      </c>
      <c r="C1601" s="1955" t="s">
        <v>3200</v>
      </c>
      <c r="D1601" s="1956" t="s">
        <v>353</v>
      </c>
      <c r="E1601" s="1956">
        <v>1</v>
      </c>
      <c r="F1601" s="1956">
        <v>12</v>
      </c>
      <c r="G1601" s="1956">
        <v>7</v>
      </c>
      <c r="H1601" s="1956">
        <v>3</v>
      </c>
      <c r="I1601" s="2012">
        <v>1</v>
      </c>
      <c r="J1601" s="2012">
        <v>1</v>
      </c>
      <c r="L1601" s="1996">
        <v>4321.22</v>
      </c>
      <c r="N1601" s="1996">
        <f>O1601+Q1601</f>
        <v>3388.6200000000003</v>
      </c>
      <c r="O1601" s="1996">
        <v>2619.7600000000002</v>
      </c>
      <c r="P1601" s="2034">
        <f>IF(N1601&lt;=0,"",O1601/N1601)</f>
        <v>0.77310527589402178</v>
      </c>
      <c r="Q1601" s="1996">
        <v>768.86</v>
      </c>
      <c r="R1601" s="2087">
        <f>IF(N1601&lt;=0,"",Q1601/N1601)</f>
        <v>0.22689472410597822</v>
      </c>
      <c r="S1601" s="2035">
        <f t="shared" si="393"/>
        <v>30.7544</v>
      </c>
      <c r="U1601" s="1996">
        <f t="shared" si="394"/>
        <v>0</v>
      </c>
      <c r="V1601" s="1996">
        <f t="shared" si="395"/>
        <v>0</v>
      </c>
      <c r="W1601" s="1996">
        <f t="shared" si="396"/>
        <v>4321.22</v>
      </c>
      <c r="X1601" s="2000">
        <v>4321.22</v>
      </c>
      <c r="Y1601" s="2013">
        <v>617455</v>
      </c>
      <c r="Z1601" s="2002">
        <v>42914</v>
      </c>
      <c r="AA1601" s="2069" t="s">
        <v>104</v>
      </c>
      <c r="AB1601" s="2069"/>
      <c r="AH1601" s="2090"/>
      <c r="AK1601" s="2092"/>
      <c r="AL1601" s="2092"/>
    </row>
    <row r="1602" spans="1:38" x14ac:dyDescent="0.2">
      <c r="A1602" s="2089" t="s">
        <v>3199</v>
      </c>
      <c r="C1602" s="1955" t="s">
        <v>3201</v>
      </c>
      <c r="D1602" s="1956" t="s">
        <v>353</v>
      </c>
      <c r="E1602" s="1956">
        <v>0</v>
      </c>
      <c r="F1602" s="1956">
        <v>1</v>
      </c>
      <c r="G1602" s="1956">
        <v>0</v>
      </c>
      <c r="H1602" s="1956">
        <v>1</v>
      </c>
      <c r="I1602" s="2012">
        <v>1</v>
      </c>
      <c r="J1602" s="2012">
        <v>1</v>
      </c>
      <c r="L1602" s="1996">
        <v>502.39</v>
      </c>
      <c r="N1602" s="1996">
        <v>376.89</v>
      </c>
      <c r="O1602" s="1996">
        <v>279.45</v>
      </c>
      <c r="P1602" s="2034">
        <v>0.74146302634721006</v>
      </c>
      <c r="Q1602" s="1996">
        <v>97.44</v>
      </c>
      <c r="R1602" s="2087">
        <v>0.25853697365278994</v>
      </c>
      <c r="S1602" s="2035">
        <f t="shared" si="393"/>
        <v>3.8975999999999997</v>
      </c>
      <c r="U1602" s="1996">
        <f t="shared" si="394"/>
        <v>0</v>
      </c>
      <c r="V1602" s="1996">
        <f t="shared" si="395"/>
        <v>0</v>
      </c>
      <c r="W1602" s="1996">
        <f t="shared" si="396"/>
        <v>502.39</v>
      </c>
      <c r="X1602" s="2000">
        <v>502.39</v>
      </c>
      <c r="Y1602" s="2013">
        <v>617456</v>
      </c>
      <c r="Z1602" s="2002">
        <v>42914</v>
      </c>
      <c r="AA1602" s="2069" t="s">
        <v>104</v>
      </c>
      <c r="AB1602" s="2069"/>
      <c r="AH1602" s="2090"/>
      <c r="AK1602" s="2092"/>
      <c r="AL1602" s="2092"/>
    </row>
    <row r="1603" spans="1:38" x14ac:dyDescent="0.2">
      <c r="A1603" s="2089" t="s">
        <v>3202</v>
      </c>
      <c r="C1603" s="1955" t="s">
        <v>3204</v>
      </c>
      <c r="D1603" s="1956" t="s">
        <v>353</v>
      </c>
      <c r="E1603" s="1956">
        <v>1</v>
      </c>
      <c r="F1603" s="1956">
        <v>12</v>
      </c>
      <c r="G1603" s="1956">
        <v>7</v>
      </c>
      <c r="H1603" s="1956">
        <v>3</v>
      </c>
      <c r="I1603" s="2012">
        <v>1</v>
      </c>
      <c r="J1603" s="2012">
        <v>1</v>
      </c>
      <c r="L1603" s="1996">
        <v>4321.22</v>
      </c>
      <c r="N1603" s="1996">
        <f t="shared" si="390"/>
        <v>3388.6200000000003</v>
      </c>
      <c r="O1603" s="1996">
        <v>2619.7600000000002</v>
      </c>
      <c r="P1603" s="2034">
        <f t="shared" si="391"/>
        <v>0.77310527589402178</v>
      </c>
      <c r="Q1603" s="1996">
        <v>768.86</v>
      </c>
      <c r="R1603" s="2087">
        <f t="shared" si="392"/>
        <v>0.22689472410597822</v>
      </c>
      <c r="S1603" s="2035">
        <f t="shared" si="393"/>
        <v>30.7544</v>
      </c>
      <c r="U1603" s="1996">
        <f t="shared" si="394"/>
        <v>0</v>
      </c>
      <c r="V1603" s="1996">
        <f t="shared" si="395"/>
        <v>0</v>
      </c>
      <c r="W1603" s="1996">
        <f t="shared" si="396"/>
        <v>4321.22</v>
      </c>
      <c r="X1603" s="2000">
        <v>4321.22</v>
      </c>
      <c r="Y1603" s="2013">
        <v>617457</v>
      </c>
      <c r="Z1603" s="2002">
        <v>42914</v>
      </c>
      <c r="AA1603" s="2069" t="s">
        <v>104</v>
      </c>
      <c r="AB1603" s="2069"/>
      <c r="AH1603" s="2090"/>
      <c r="AK1603" s="2092"/>
      <c r="AL1603" s="2092"/>
    </row>
    <row r="1604" spans="1:38" x14ac:dyDescent="0.2">
      <c r="A1604" s="2089" t="s">
        <v>3203</v>
      </c>
      <c r="C1604" s="1955" t="s">
        <v>3205</v>
      </c>
      <c r="D1604" s="1956" t="s">
        <v>353</v>
      </c>
      <c r="E1604" s="1956">
        <v>0</v>
      </c>
      <c r="F1604" s="1956">
        <v>1</v>
      </c>
      <c r="G1604" s="1956">
        <v>0</v>
      </c>
      <c r="H1604" s="1956">
        <v>1</v>
      </c>
      <c r="I1604" s="2012">
        <v>1</v>
      </c>
      <c r="J1604" s="2012">
        <v>1</v>
      </c>
      <c r="L1604" s="1996">
        <v>502.39</v>
      </c>
      <c r="N1604" s="1996">
        <v>376.89</v>
      </c>
      <c r="O1604" s="1996">
        <v>279.45</v>
      </c>
      <c r="P1604" s="2034">
        <v>0.74146302634721006</v>
      </c>
      <c r="Q1604" s="1996">
        <v>97.44</v>
      </c>
      <c r="R1604" s="2087">
        <v>0.25853697365278994</v>
      </c>
      <c r="S1604" s="2035">
        <v>3.8975999999999997</v>
      </c>
      <c r="U1604" s="1996">
        <f t="shared" si="394"/>
        <v>0</v>
      </c>
      <c r="V1604" s="1996">
        <f t="shared" si="395"/>
        <v>0</v>
      </c>
      <c r="W1604" s="1996">
        <f t="shared" si="396"/>
        <v>502.39</v>
      </c>
      <c r="X1604" s="2000">
        <v>502.39</v>
      </c>
      <c r="Y1604" s="2013">
        <v>617458</v>
      </c>
      <c r="Z1604" s="2002">
        <v>42914</v>
      </c>
      <c r="AA1604" s="2069" t="s">
        <v>104</v>
      </c>
      <c r="AB1604" s="2069"/>
      <c r="AH1604" s="2090"/>
      <c r="AK1604" s="2092"/>
      <c r="AL1604" s="2092"/>
    </row>
    <row r="1605" spans="1:38" x14ac:dyDescent="0.2">
      <c r="A1605" s="2089">
        <v>2017436</v>
      </c>
      <c r="B1605" s="1955" t="s">
        <v>115</v>
      </c>
      <c r="C1605" s="1955" t="s">
        <v>3206</v>
      </c>
      <c r="D1605" s="1956" t="s">
        <v>353</v>
      </c>
      <c r="E1605" s="1956">
        <v>1</v>
      </c>
      <c r="F1605" s="1956">
        <v>7</v>
      </c>
      <c r="G1605" s="1956">
        <v>5</v>
      </c>
      <c r="H1605" s="1956">
        <v>2</v>
      </c>
      <c r="I1605" s="2012">
        <v>1</v>
      </c>
      <c r="J1605" s="2012">
        <v>1</v>
      </c>
      <c r="L1605" s="1996">
        <v>2387.09</v>
      </c>
      <c r="N1605" s="1996">
        <f t="shared" si="390"/>
        <v>1838.8200000000002</v>
      </c>
      <c r="O1605" s="1996">
        <v>1355.69</v>
      </c>
      <c r="P1605" s="2034">
        <f t="shared" si="391"/>
        <v>0.73726085206817416</v>
      </c>
      <c r="Q1605" s="1996">
        <v>483.13</v>
      </c>
      <c r="R1605" s="2087">
        <f t="shared" si="392"/>
        <v>0.26273914793182584</v>
      </c>
      <c r="S1605" s="2035">
        <f t="shared" si="393"/>
        <v>19.325199999999999</v>
      </c>
      <c r="U1605" s="1996">
        <f t="shared" si="394"/>
        <v>0</v>
      </c>
      <c r="V1605" s="1996">
        <f t="shared" si="395"/>
        <v>0</v>
      </c>
      <c r="W1605" s="1996">
        <f t="shared" si="396"/>
        <v>2387.09</v>
      </c>
      <c r="X1605" s="2000">
        <v>2387.09</v>
      </c>
      <c r="Y1605" s="2013">
        <v>617490</v>
      </c>
      <c r="Z1605" s="2002">
        <v>42930</v>
      </c>
      <c r="AA1605" s="2069" t="s">
        <v>104</v>
      </c>
      <c r="AB1605" s="2069"/>
      <c r="AH1605" s="2090"/>
      <c r="AK1605" s="2092"/>
      <c r="AL1605" s="2092"/>
    </row>
    <row r="1606" spans="1:38" x14ac:dyDescent="0.2">
      <c r="A1606" s="2089">
        <v>2017437</v>
      </c>
      <c r="C1606" s="1955" t="s">
        <v>3207</v>
      </c>
      <c r="D1606" s="1956" t="s">
        <v>353</v>
      </c>
      <c r="E1606" s="1956">
        <v>1</v>
      </c>
      <c r="F1606" s="1956">
        <v>8</v>
      </c>
      <c r="G1606" s="1956">
        <v>5</v>
      </c>
      <c r="H1606" s="1956">
        <v>3</v>
      </c>
      <c r="I1606" s="2012">
        <v>1</v>
      </c>
      <c r="J1606" s="2012">
        <v>1</v>
      </c>
      <c r="L1606" s="1996">
        <v>2805.77</v>
      </c>
      <c r="N1606" s="1996">
        <f t="shared" si="390"/>
        <v>2158.02</v>
      </c>
      <c r="O1606" s="1996">
        <v>1598.55</v>
      </c>
      <c r="P1606" s="2034">
        <f t="shared" si="391"/>
        <v>0.74074846386965831</v>
      </c>
      <c r="Q1606" s="1996">
        <v>559.47</v>
      </c>
      <c r="R1606" s="2087">
        <f t="shared" si="392"/>
        <v>0.25925153613034174</v>
      </c>
      <c r="S1606" s="2035">
        <f t="shared" si="393"/>
        <v>22.378800000000002</v>
      </c>
      <c r="U1606" s="1996">
        <f t="shared" si="394"/>
        <v>0</v>
      </c>
      <c r="V1606" s="1996">
        <f t="shared" si="395"/>
        <v>0</v>
      </c>
      <c r="W1606" s="1996">
        <f t="shared" si="396"/>
        <v>2805.77</v>
      </c>
      <c r="X1606" s="2000">
        <v>2805.77</v>
      </c>
      <c r="Y1606" s="2013">
        <v>617491</v>
      </c>
      <c r="Z1606" s="2002">
        <v>42930</v>
      </c>
      <c r="AA1606" s="2069" t="s">
        <v>104</v>
      </c>
      <c r="AB1606" s="2069"/>
      <c r="AH1606" s="2090"/>
      <c r="AK1606" s="2092"/>
      <c r="AL1606" s="2092"/>
    </row>
    <row r="1607" spans="1:38" x14ac:dyDescent="0.2">
      <c r="A1607" s="2089" t="s">
        <v>3217</v>
      </c>
      <c r="C1607" s="1955" t="s">
        <v>3208</v>
      </c>
      <c r="D1607" s="1956" t="s">
        <v>353</v>
      </c>
      <c r="E1607" s="1956">
        <v>1</v>
      </c>
      <c r="F1607" s="1956">
        <v>9</v>
      </c>
      <c r="G1607" s="1956">
        <v>5</v>
      </c>
      <c r="H1607" s="1956">
        <v>3</v>
      </c>
      <c r="I1607" s="2012">
        <v>1</v>
      </c>
      <c r="J1607" s="2012">
        <v>1</v>
      </c>
      <c r="L1607" s="1996">
        <v>3342.46</v>
      </c>
      <c r="N1607" s="1996">
        <f t="shared" si="390"/>
        <v>2517.54</v>
      </c>
      <c r="O1607" s="1996">
        <v>1971.59</v>
      </c>
      <c r="P1607" s="2034">
        <f t="shared" si="391"/>
        <v>0.78314147938066525</v>
      </c>
      <c r="Q1607" s="1996">
        <v>545.95000000000005</v>
      </c>
      <c r="R1607" s="2087">
        <f t="shared" si="392"/>
        <v>0.21685852061933478</v>
      </c>
      <c r="S1607" s="2035">
        <f t="shared" si="393"/>
        <v>21.838000000000001</v>
      </c>
      <c r="U1607" s="1996">
        <f t="shared" si="394"/>
        <v>0</v>
      </c>
      <c r="V1607" s="1996">
        <f t="shared" si="395"/>
        <v>0</v>
      </c>
      <c r="W1607" s="1996">
        <f t="shared" si="396"/>
        <v>3342.46</v>
      </c>
      <c r="X1607" s="2000">
        <v>3342.46</v>
      </c>
      <c r="Y1607" s="2013">
        <v>617492</v>
      </c>
      <c r="Z1607" s="2002">
        <v>42930</v>
      </c>
      <c r="AA1607" s="2069" t="s">
        <v>104</v>
      </c>
      <c r="AB1607" s="2069"/>
      <c r="AH1607" s="2090"/>
      <c r="AK1607" s="2092"/>
      <c r="AL1607" s="2092"/>
    </row>
    <row r="1608" spans="1:38" x14ac:dyDescent="0.2">
      <c r="A1608" s="2089">
        <v>2017439</v>
      </c>
      <c r="C1608" s="1955">
        <v>614517</v>
      </c>
      <c r="D1608" s="1956" t="s">
        <v>26</v>
      </c>
      <c r="E1608" s="1956">
        <v>1</v>
      </c>
      <c r="F1608" s="1956">
        <v>8</v>
      </c>
      <c r="G1608" s="1956">
        <v>5</v>
      </c>
      <c r="H1608" s="1956">
        <v>3</v>
      </c>
      <c r="I1608" s="2012">
        <v>1</v>
      </c>
      <c r="J1608" s="2012">
        <v>1</v>
      </c>
      <c r="L1608" s="1996">
        <v>2352.48</v>
      </c>
      <c r="N1608" s="1996">
        <f t="shared" si="390"/>
        <v>1586.91</v>
      </c>
      <c r="O1608" s="1996">
        <v>1142.67</v>
      </c>
      <c r="P1608" s="2034">
        <f t="shared" si="391"/>
        <v>0.72005973873754658</v>
      </c>
      <c r="Q1608" s="1996">
        <v>444.24</v>
      </c>
      <c r="R1608" s="2087">
        <f t="shared" si="392"/>
        <v>0.27994026126245342</v>
      </c>
      <c r="S1608" s="2035">
        <f t="shared" si="393"/>
        <v>17.769600000000001</v>
      </c>
      <c r="U1608" s="1996">
        <f t="shared" si="394"/>
        <v>0</v>
      </c>
      <c r="V1608" s="1996">
        <f t="shared" si="395"/>
        <v>0</v>
      </c>
      <c r="W1608" s="1996">
        <f t="shared" si="396"/>
        <v>2352.48</v>
      </c>
      <c r="X1608" s="2000">
        <v>2352.48</v>
      </c>
      <c r="Y1608" s="2013">
        <v>617409</v>
      </c>
      <c r="Z1608" s="2002">
        <v>42907</v>
      </c>
      <c r="AA1608" s="2069" t="s">
        <v>104</v>
      </c>
      <c r="AB1608" s="2069"/>
      <c r="AH1608" s="2090"/>
      <c r="AK1608" s="2092"/>
      <c r="AL1608" s="2092"/>
    </row>
    <row r="1609" spans="1:38" x14ac:dyDescent="0.2">
      <c r="A1609" s="2089">
        <v>2017440</v>
      </c>
      <c r="C1609" s="1955">
        <v>650317</v>
      </c>
      <c r="D1609" s="1956" t="s">
        <v>26</v>
      </c>
      <c r="E1609" s="1956">
        <v>1</v>
      </c>
      <c r="F1609" s="1956">
        <v>12</v>
      </c>
      <c r="G1609" s="1956">
        <v>5</v>
      </c>
      <c r="H1609" s="1956">
        <v>4</v>
      </c>
      <c r="I1609" s="2012">
        <v>1</v>
      </c>
      <c r="J1609" s="2012">
        <v>1</v>
      </c>
      <c r="L1609" s="1996">
        <v>3413.59</v>
      </c>
      <c r="N1609" s="1996">
        <f t="shared" si="390"/>
        <v>2298.5500000000002</v>
      </c>
      <c r="O1609" s="1996">
        <v>1750.8</v>
      </c>
      <c r="P1609" s="2034">
        <f t="shared" si="391"/>
        <v>0.76169759196014875</v>
      </c>
      <c r="Q1609" s="1996">
        <v>547.75</v>
      </c>
      <c r="R1609" s="2087">
        <f t="shared" si="392"/>
        <v>0.2383024080398512</v>
      </c>
      <c r="S1609" s="2035">
        <f t="shared" si="393"/>
        <v>21.91</v>
      </c>
      <c r="U1609" s="1996">
        <f t="shared" si="394"/>
        <v>0</v>
      </c>
      <c r="V1609" s="1996">
        <f t="shared" si="395"/>
        <v>0</v>
      </c>
      <c r="W1609" s="1996">
        <f t="shared" si="396"/>
        <v>3413.59</v>
      </c>
      <c r="X1609" s="2000">
        <v>3413.59</v>
      </c>
      <c r="Y1609" s="2013">
        <v>617410</v>
      </c>
      <c r="Z1609" s="2002">
        <v>42907</v>
      </c>
      <c r="AA1609" s="2069" t="s">
        <v>104</v>
      </c>
      <c r="AB1609" s="2069"/>
      <c r="AH1609" s="2090"/>
      <c r="AK1609" s="2092"/>
      <c r="AL1609" s="2092"/>
    </row>
    <row r="1610" spans="1:38" x14ac:dyDescent="0.2">
      <c r="A1610" s="2089" t="s">
        <v>3210</v>
      </c>
      <c r="C1610" s="1955">
        <v>647917</v>
      </c>
      <c r="D1610" s="1956" t="s">
        <v>26</v>
      </c>
      <c r="E1610" s="1956">
        <v>1</v>
      </c>
      <c r="F1610" s="1956">
        <v>9</v>
      </c>
      <c r="G1610" s="1956">
        <v>6</v>
      </c>
      <c r="H1610" s="1956">
        <v>2</v>
      </c>
      <c r="I1610" s="2012">
        <v>1</v>
      </c>
      <c r="J1610" s="2012">
        <v>1</v>
      </c>
      <c r="L1610" s="1996">
        <v>6580.36</v>
      </c>
      <c r="N1610" s="1996">
        <f t="shared" si="390"/>
        <v>4420.13</v>
      </c>
      <c r="O1610" s="1996">
        <v>3531.01</v>
      </c>
      <c r="P1610" s="2034">
        <f t="shared" si="391"/>
        <v>0.79884754520794643</v>
      </c>
      <c r="Q1610" s="1996">
        <v>889.12</v>
      </c>
      <c r="R1610" s="2087">
        <f t="shared" si="392"/>
        <v>0.20115245479205363</v>
      </c>
      <c r="S1610" s="2035">
        <f t="shared" si="393"/>
        <v>35.564799999999998</v>
      </c>
      <c r="U1610" s="1996">
        <f t="shared" si="394"/>
        <v>0</v>
      </c>
      <c r="V1610" s="1996">
        <f t="shared" si="395"/>
        <v>0</v>
      </c>
      <c r="W1610" s="1996">
        <f t="shared" si="396"/>
        <v>6580.36</v>
      </c>
      <c r="X1610" s="2000">
        <v>6580.36</v>
      </c>
      <c r="Y1610" s="2013">
        <v>617411</v>
      </c>
      <c r="Z1610" s="2002">
        <v>42909</v>
      </c>
      <c r="AA1610" s="2069" t="s">
        <v>104</v>
      </c>
      <c r="AB1610" s="2069"/>
      <c r="AH1610" s="2090"/>
      <c r="AK1610" s="2092"/>
      <c r="AL1610" s="2092"/>
    </row>
    <row r="1611" spans="1:38" x14ac:dyDescent="0.2">
      <c r="A1611" s="2089">
        <v>2017442</v>
      </c>
      <c r="C1611" s="1955">
        <v>605117</v>
      </c>
      <c r="D1611" s="1956" t="s">
        <v>26</v>
      </c>
      <c r="E1611" s="1956">
        <v>1</v>
      </c>
      <c r="F1611" s="1956">
        <v>14</v>
      </c>
      <c r="G1611" s="1956">
        <v>5</v>
      </c>
      <c r="H1611" s="1956">
        <v>4</v>
      </c>
      <c r="I1611" s="2012">
        <v>1</v>
      </c>
      <c r="J1611" s="2012">
        <v>1</v>
      </c>
      <c r="L1611" s="1996">
        <v>5567.53</v>
      </c>
      <c r="N1611" s="1996">
        <f t="shared" si="390"/>
        <v>3749.4100000000003</v>
      </c>
      <c r="O1611" s="1996">
        <v>3003.51</v>
      </c>
      <c r="P1611" s="2034">
        <f t="shared" si="391"/>
        <v>0.8010620337599782</v>
      </c>
      <c r="Q1611" s="1996">
        <v>745.9</v>
      </c>
      <c r="R1611" s="2087">
        <f t="shared" si="392"/>
        <v>0.19893796624002175</v>
      </c>
      <c r="S1611" s="2035">
        <f t="shared" si="393"/>
        <v>29.835999999999999</v>
      </c>
      <c r="U1611" s="1996">
        <f t="shared" si="394"/>
        <v>0</v>
      </c>
      <c r="V1611" s="1996">
        <f t="shared" si="395"/>
        <v>0</v>
      </c>
      <c r="W1611" s="1996">
        <f t="shared" si="396"/>
        <v>5567.53</v>
      </c>
      <c r="X1611" s="2000">
        <v>5567.53</v>
      </c>
      <c r="Y1611" s="2013">
        <v>617412</v>
      </c>
      <c r="Z1611" s="2002">
        <v>42909</v>
      </c>
      <c r="AA1611" s="2069" t="s">
        <v>104</v>
      </c>
      <c r="AB1611" s="2069"/>
      <c r="AH1611" s="2090"/>
      <c r="AK1611" s="2092"/>
      <c r="AL1611" s="2092"/>
    </row>
    <row r="1612" spans="1:38" x14ac:dyDescent="0.2">
      <c r="A1612" s="2089">
        <v>2017443</v>
      </c>
      <c r="C1612" s="1955">
        <v>637517</v>
      </c>
      <c r="D1612" s="1956" t="s">
        <v>26</v>
      </c>
      <c r="E1612" s="1956">
        <v>1</v>
      </c>
      <c r="F1612" s="1956">
        <v>7</v>
      </c>
      <c r="G1612" s="1956">
        <v>4</v>
      </c>
      <c r="H1612" s="1956">
        <v>3</v>
      </c>
      <c r="I1612" s="2012">
        <v>1</v>
      </c>
      <c r="J1612" s="2012">
        <v>1</v>
      </c>
      <c r="L1612" s="1996">
        <v>2130.23</v>
      </c>
      <c r="N1612" s="1996">
        <f t="shared" si="390"/>
        <v>1437.5700000000002</v>
      </c>
      <c r="O1612" s="1996">
        <v>1049.1300000000001</v>
      </c>
      <c r="P1612" s="2034">
        <f t="shared" si="391"/>
        <v>0.72979402742127342</v>
      </c>
      <c r="Q1612" s="1996">
        <v>388.44</v>
      </c>
      <c r="R1612" s="2087">
        <f t="shared" si="392"/>
        <v>0.27020597257872658</v>
      </c>
      <c r="S1612" s="2035">
        <f t="shared" si="393"/>
        <v>15.537599999999999</v>
      </c>
      <c r="U1612" s="1996">
        <f t="shared" si="394"/>
        <v>0</v>
      </c>
      <c r="V1612" s="1996">
        <f t="shared" si="395"/>
        <v>0</v>
      </c>
      <c r="W1612" s="1996">
        <f t="shared" si="396"/>
        <v>2130.23</v>
      </c>
      <c r="X1612" s="2000">
        <v>2130.23</v>
      </c>
      <c r="Y1612" s="2013">
        <v>617413</v>
      </c>
      <c r="Z1612" s="2002">
        <v>42909</v>
      </c>
      <c r="AA1612" s="2069" t="s">
        <v>104</v>
      </c>
      <c r="AB1612" s="2069"/>
      <c r="AH1612" s="2090"/>
      <c r="AK1612" s="2092"/>
      <c r="AL1612" s="2092"/>
    </row>
    <row r="1613" spans="1:38" x14ac:dyDescent="0.2">
      <c r="A1613" s="2089" t="s">
        <v>3215</v>
      </c>
      <c r="C1613" s="1955">
        <v>650517</v>
      </c>
      <c r="D1613" s="1956" t="s">
        <v>26</v>
      </c>
      <c r="E1613" s="1956">
        <v>1</v>
      </c>
      <c r="F1613" s="1956">
        <v>8</v>
      </c>
      <c r="G1613" s="1956">
        <v>4</v>
      </c>
      <c r="H1613" s="1956">
        <v>3</v>
      </c>
      <c r="I1613" s="2012">
        <v>1</v>
      </c>
      <c r="J1613" s="2012">
        <v>1</v>
      </c>
      <c r="L1613" s="1996">
        <v>6958.05</v>
      </c>
      <c r="N1613" s="1996">
        <f t="shared" si="390"/>
        <v>4649.51</v>
      </c>
      <c r="O1613" s="1996">
        <v>3517.46</v>
      </c>
      <c r="P1613" s="2034">
        <f t="shared" si="391"/>
        <v>0.75652273035223061</v>
      </c>
      <c r="Q1613" s="1996">
        <v>1132.05</v>
      </c>
      <c r="R1613" s="2087">
        <f t="shared" si="392"/>
        <v>0.24347726964776931</v>
      </c>
      <c r="S1613" s="2035">
        <f t="shared" si="393"/>
        <v>45.281999999999996</v>
      </c>
      <c r="U1613" s="1996">
        <f t="shared" si="394"/>
        <v>0</v>
      </c>
      <c r="V1613" s="1996">
        <f t="shared" si="395"/>
        <v>0</v>
      </c>
      <c r="W1613" s="1996">
        <f t="shared" si="396"/>
        <v>6958.05</v>
      </c>
      <c r="X1613" s="2000">
        <v>6958.05</v>
      </c>
      <c r="Y1613" s="2013">
        <v>617414</v>
      </c>
      <c r="Z1613" s="2002">
        <v>42909</v>
      </c>
      <c r="AA1613" s="2069" t="s">
        <v>104</v>
      </c>
      <c r="AB1613" s="2069"/>
      <c r="AH1613" s="2090"/>
      <c r="AK1613" s="2092"/>
      <c r="AL1613" s="2092"/>
    </row>
    <row r="1614" spans="1:38" x14ac:dyDescent="0.2">
      <c r="A1614" s="2089">
        <v>2017445</v>
      </c>
      <c r="C1614" s="1955">
        <v>668817</v>
      </c>
      <c r="D1614" s="1956" t="s">
        <v>26</v>
      </c>
      <c r="E1614" s="1956">
        <v>1</v>
      </c>
      <c r="F1614" s="1956">
        <v>9</v>
      </c>
      <c r="G1614" s="1956">
        <v>5</v>
      </c>
      <c r="H1614" s="1956">
        <v>3</v>
      </c>
      <c r="I1614" s="2012">
        <v>1</v>
      </c>
      <c r="J1614" s="2012">
        <v>1</v>
      </c>
      <c r="L1614" s="1996">
        <v>2658.56</v>
      </c>
      <c r="N1614" s="1996">
        <f t="shared" si="390"/>
        <v>1798.7</v>
      </c>
      <c r="O1614" s="1996">
        <v>1340.78</v>
      </c>
      <c r="P1614" s="2034">
        <f t="shared" si="391"/>
        <v>0.74541613387446481</v>
      </c>
      <c r="Q1614" s="1996">
        <v>457.92</v>
      </c>
      <c r="R1614" s="2087">
        <f t="shared" si="392"/>
        <v>0.25458386612553513</v>
      </c>
      <c r="S1614" s="2035">
        <f t="shared" si="393"/>
        <v>18.316800000000001</v>
      </c>
      <c r="U1614" s="1996">
        <f t="shared" si="394"/>
        <v>0</v>
      </c>
      <c r="V1614" s="1996">
        <f t="shared" si="395"/>
        <v>0</v>
      </c>
      <c r="W1614" s="1996">
        <f t="shared" si="396"/>
        <v>2658.56</v>
      </c>
      <c r="X1614" s="2000">
        <v>2658.56</v>
      </c>
      <c r="Y1614" s="2013">
        <v>617415</v>
      </c>
      <c r="Z1614" s="2002">
        <v>42909</v>
      </c>
      <c r="AA1614" s="2069" t="s">
        <v>104</v>
      </c>
      <c r="AB1614" s="2069"/>
      <c r="AH1614" s="2090"/>
      <c r="AK1614" s="2092"/>
      <c r="AL1614" s="2092"/>
    </row>
    <row r="1615" spans="1:38" x14ac:dyDescent="0.2">
      <c r="A1615" s="2089">
        <v>2017446</v>
      </c>
      <c r="C1615" s="1955">
        <v>637017</v>
      </c>
      <c r="D1615" s="1956" t="s">
        <v>26</v>
      </c>
      <c r="E1615" s="1956">
        <v>1</v>
      </c>
      <c r="F1615" s="1956">
        <v>7</v>
      </c>
      <c r="G1615" s="1956">
        <v>4</v>
      </c>
      <c r="H1615" s="1956">
        <v>3</v>
      </c>
      <c r="I1615" s="2012">
        <v>1</v>
      </c>
      <c r="J1615" s="2012">
        <v>1</v>
      </c>
      <c r="L1615" s="1996">
        <v>3704.14</v>
      </c>
      <c r="N1615" s="1996">
        <f t="shared" si="390"/>
        <v>2501.7599999999998</v>
      </c>
      <c r="O1615" s="1996">
        <v>1907.33</v>
      </c>
      <c r="P1615" s="2034">
        <f t="shared" si="391"/>
        <v>0.76239527372729599</v>
      </c>
      <c r="Q1615" s="1996">
        <v>594.42999999999995</v>
      </c>
      <c r="R1615" s="2087">
        <f t="shared" si="392"/>
        <v>0.23760472627270401</v>
      </c>
      <c r="S1615" s="2035">
        <f t="shared" si="393"/>
        <v>23.777199999999997</v>
      </c>
      <c r="U1615" s="1996">
        <f t="shared" si="394"/>
        <v>0</v>
      </c>
      <c r="V1615" s="1996">
        <f t="shared" si="395"/>
        <v>0</v>
      </c>
      <c r="W1615" s="1996">
        <f t="shared" si="396"/>
        <v>3704.14</v>
      </c>
      <c r="X1615" s="2000">
        <v>3704.14</v>
      </c>
      <c r="Y1615" s="2013">
        <v>617416</v>
      </c>
      <c r="Z1615" s="2002">
        <v>42909</v>
      </c>
      <c r="AA1615" s="2069" t="s">
        <v>104</v>
      </c>
      <c r="AB1615" s="2069"/>
      <c r="AH1615" s="2090"/>
      <c r="AK1615" s="2092"/>
      <c r="AL1615" s="2092"/>
    </row>
    <row r="1616" spans="1:38" x14ac:dyDescent="0.2">
      <c r="A1616" s="2089">
        <v>2017447</v>
      </c>
      <c r="C1616" s="1955" t="s">
        <v>3212</v>
      </c>
      <c r="D1616" s="1956" t="s">
        <v>26</v>
      </c>
      <c r="E1616" s="1956">
        <v>0</v>
      </c>
      <c r="F1616" s="1956">
        <v>0</v>
      </c>
      <c r="G1616" s="1956">
        <v>0</v>
      </c>
      <c r="H1616" s="1956">
        <v>1</v>
      </c>
      <c r="I1616" s="2012">
        <v>1</v>
      </c>
      <c r="J1616" s="2012">
        <v>1</v>
      </c>
      <c r="L1616" s="1996">
        <v>320</v>
      </c>
      <c r="N1616" s="1996">
        <f t="shared" si="390"/>
        <v>271</v>
      </c>
      <c r="O1616" s="1996">
        <v>246</v>
      </c>
      <c r="P1616" s="2034">
        <f t="shared" si="391"/>
        <v>0.90774907749077494</v>
      </c>
      <c r="Q1616" s="1996">
        <v>25</v>
      </c>
      <c r="R1616" s="2087">
        <f t="shared" si="392"/>
        <v>9.2250922509225092E-2</v>
      </c>
      <c r="S1616" s="2035">
        <f t="shared" si="393"/>
        <v>1</v>
      </c>
      <c r="U1616" s="1996">
        <f t="shared" si="394"/>
        <v>0</v>
      </c>
      <c r="V1616" s="1996">
        <f t="shared" si="395"/>
        <v>0</v>
      </c>
      <c r="W1616" s="1996">
        <f t="shared" si="396"/>
        <v>320</v>
      </c>
      <c r="X1616" s="2000">
        <v>320</v>
      </c>
      <c r="Y1616" s="2013">
        <v>617408</v>
      </c>
      <c r="Z1616" s="2002">
        <v>42907</v>
      </c>
      <c r="AA1616" s="2069" t="s">
        <v>104</v>
      </c>
      <c r="AB1616" s="2069"/>
      <c r="AH1616" s="2090"/>
      <c r="AK1616" s="2092"/>
      <c r="AL1616" s="2092"/>
    </row>
    <row r="1617" spans="1:38" x14ac:dyDescent="0.2">
      <c r="A1617" s="2089">
        <v>2017448</v>
      </c>
      <c r="C1617" s="1955" t="s">
        <v>3214</v>
      </c>
      <c r="D1617" s="1956" t="s">
        <v>353</v>
      </c>
      <c r="E1617" s="1956">
        <v>1</v>
      </c>
      <c r="F1617" s="1956">
        <v>8</v>
      </c>
      <c r="G1617" s="1956">
        <v>5</v>
      </c>
      <c r="H1617" s="1956">
        <v>3</v>
      </c>
      <c r="I1617" s="2012">
        <v>1</v>
      </c>
      <c r="J1617" s="2012">
        <v>1</v>
      </c>
      <c r="L1617" s="1996">
        <v>2931.04</v>
      </c>
      <c r="N1617" s="1996">
        <f t="shared" si="390"/>
        <v>2148.5300000000002</v>
      </c>
      <c r="O1617" s="1996">
        <v>1659.15</v>
      </c>
      <c r="P1617" s="2034">
        <f t="shared" si="391"/>
        <v>0.77222566126607495</v>
      </c>
      <c r="Q1617" s="1996">
        <v>489.38</v>
      </c>
      <c r="R1617" s="2087">
        <f t="shared" si="392"/>
        <v>0.22777433873392502</v>
      </c>
      <c r="S1617" s="2035">
        <f t="shared" si="393"/>
        <v>19.575199999999999</v>
      </c>
      <c r="U1617" s="1996">
        <f t="shared" si="394"/>
        <v>0</v>
      </c>
      <c r="V1617" s="1996">
        <f t="shared" si="395"/>
        <v>0</v>
      </c>
      <c r="W1617" s="1996">
        <f t="shared" si="396"/>
        <v>2931.04</v>
      </c>
      <c r="X1617" s="2000">
        <v>2931.04</v>
      </c>
      <c r="Y1617" s="2013">
        <v>617493</v>
      </c>
      <c r="Z1617" s="2002">
        <v>42930</v>
      </c>
      <c r="AA1617" s="2069" t="s">
        <v>104</v>
      </c>
      <c r="AB1617" s="2069"/>
      <c r="AH1617" s="2090"/>
      <c r="AK1617" s="2092"/>
      <c r="AL1617" s="2092"/>
    </row>
    <row r="1618" spans="1:38" x14ac:dyDescent="0.2">
      <c r="A1618" s="2089">
        <v>2017449</v>
      </c>
      <c r="C1618" s="1955" t="s">
        <v>3216</v>
      </c>
      <c r="D1618" s="1956" t="s">
        <v>2376</v>
      </c>
      <c r="E1618" s="1956">
        <v>1</v>
      </c>
      <c r="F1618" s="1956">
        <v>7</v>
      </c>
      <c r="G1618" s="1956">
        <v>5</v>
      </c>
      <c r="H1618" s="1956">
        <v>2</v>
      </c>
      <c r="I1618" s="2012">
        <v>1</v>
      </c>
      <c r="J1618" s="2012">
        <v>1</v>
      </c>
      <c r="L1618" s="1996">
        <v>2507.0500000000002</v>
      </c>
      <c r="N1618" s="1996">
        <f t="shared" si="390"/>
        <v>1566.75</v>
      </c>
      <c r="O1618" s="1996">
        <v>1144.76</v>
      </c>
      <c r="P1618" s="2034">
        <f t="shared" si="391"/>
        <v>0.73065900749960111</v>
      </c>
      <c r="Q1618" s="1996">
        <v>421.99</v>
      </c>
      <c r="R1618" s="2087">
        <f t="shared" si="392"/>
        <v>0.26934099250039895</v>
      </c>
      <c r="S1618" s="2035">
        <f t="shared" si="393"/>
        <v>16.8796</v>
      </c>
      <c r="U1618" s="1996">
        <f t="shared" si="394"/>
        <v>0</v>
      </c>
      <c r="V1618" s="1996">
        <f t="shared" si="395"/>
        <v>0</v>
      </c>
      <c r="W1618" s="1996">
        <f t="shared" si="396"/>
        <v>2507.0500000000002</v>
      </c>
      <c r="X1618" s="2000">
        <v>2507.0500000000002</v>
      </c>
      <c r="Y1618" s="2013">
        <v>617451</v>
      </c>
      <c r="Z1618" s="2002">
        <v>42914</v>
      </c>
      <c r="AA1618" s="2069" t="s">
        <v>104</v>
      </c>
      <c r="AB1618" s="2069"/>
      <c r="AH1618" s="2090"/>
      <c r="AK1618" s="2092"/>
      <c r="AL1618" s="2092"/>
    </row>
    <row r="1619" spans="1:38" x14ac:dyDescent="0.2">
      <c r="A1619" s="2089">
        <v>2017450</v>
      </c>
      <c r="C1619" s="1955" t="s">
        <v>3221</v>
      </c>
      <c r="D1619" s="1956" t="s">
        <v>26</v>
      </c>
      <c r="E1619" s="1956">
        <v>0</v>
      </c>
      <c r="F1619" s="1956">
        <v>0</v>
      </c>
      <c r="G1619" s="1956">
        <v>0</v>
      </c>
      <c r="H1619" s="1956">
        <v>0</v>
      </c>
      <c r="I1619" s="2012">
        <v>1</v>
      </c>
      <c r="J1619" s="2012">
        <v>1</v>
      </c>
      <c r="L1619" s="1996">
        <v>57.36</v>
      </c>
      <c r="N1619" s="1996">
        <f t="shared" si="390"/>
        <v>36.18</v>
      </c>
      <c r="O1619" s="1996">
        <v>21.18</v>
      </c>
      <c r="P1619" s="2034">
        <f t="shared" si="391"/>
        <v>0.58540630182421227</v>
      </c>
      <c r="Q1619" s="1996">
        <v>15</v>
      </c>
      <c r="R1619" s="2087">
        <f t="shared" si="392"/>
        <v>0.41459369817578773</v>
      </c>
      <c r="S1619" s="2035">
        <f t="shared" si="393"/>
        <v>0.6</v>
      </c>
      <c r="U1619" s="1996">
        <f t="shared" si="394"/>
        <v>0</v>
      </c>
      <c r="V1619" s="1996">
        <f t="shared" si="395"/>
        <v>0</v>
      </c>
      <c r="W1619" s="1996">
        <f t="shared" si="396"/>
        <v>57.36</v>
      </c>
      <c r="X1619" s="2000">
        <v>57.36</v>
      </c>
      <c r="Y1619" s="2013">
        <v>617408</v>
      </c>
      <c r="Z1619" s="2002">
        <v>42907</v>
      </c>
      <c r="AA1619" s="2069" t="s">
        <v>104</v>
      </c>
      <c r="AB1619" s="2069"/>
      <c r="AH1619" s="2090"/>
      <c r="AK1619" s="2092"/>
      <c r="AL1619" s="2092"/>
    </row>
    <row r="1620" spans="1:38" x14ac:dyDescent="0.2">
      <c r="A1620" s="2089">
        <v>2017451</v>
      </c>
      <c r="C1620" s="1955" t="s">
        <v>3222</v>
      </c>
      <c r="D1620" s="1956" t="s">
        <v>26</v>
      </c>
      <c r="E1620" s="1956">
        <v>0</v>
      </c>
      <c r="F1620" s="1956">
        <v>0</v>
      </c>
      <c r="G1620" s="1956">
        <v>0</v>
      </c>
      <c r="H1620" s="1956">
        <v>0</v>
      </c>
      <c r="I1620" s="2012">
        <v>1</v>
      </c>
      <c r="J1620" s="2012">
        <v>1</v>
      </c>
      <c r="L1620" s="1996">
        <v>57.36</v>
      </c>
      <c r="N1620" s="1996">
        <f t="shared" si="390"/>
        <v>36.18</v>
      </c>
      <c r="O1620" s="1996">
        <v>36.18</v>
      </c>
      <c r="P1620" s="2034">
        <f t="shared" si="391"/>
        <v>1</v>
      </c>
      <c r="Q1620" s="1996">
        <v>0</v>
      </c>
      <c r="R1620" s="2087">
        <f t="shared" si="392"/>
        <v>0</v>
      </c>
      <c r="S1620" s="2035">
        <f t="shared" si="393"/>
        <v>0</v>
      </c>
      <c r="U1620" s="1996">
        <f t="shared" si="394"/>
        <v>0</v>
      </c>
      <c r="V1620" s="1996">
        <f t="shared" si="395"/>
        <v>0</v>
      </c>
      <c r="W1620" s="1996">
        <f t="shared" si="396"/>
        <v>57.36</v>
      </c>
      <c r="X1620" s="2000">
        <v>57.36</v>
      </c>
      <c r="Y1620" s="2013">
        <v>617408</v>
      </c>
      <c r="Z1620" s="2002">
        <v>42907</v>
      </c>
      <c r="AA1620" s="2069" t="s">
        <v>104</v>
      </c>
      <c r="AB1620" s="2069"/>
      <c r="AH1620" s="2090"/>
      <c r="AK1620" s="2092"/>
      <c r="AL1620" s="2092"/>
    </row>
    <row r="1621" spans="1:38" x14ac:dyDescent="0.2">
      <c r="A1621" s="2089">
        <v>2017452</v>
      </c>
      <c r="C1621" s="1955" t="s">
        <v>3101</v>
      </c>
      <c r="D1621" s="1956" t="s">
        <v>353</v>
      </c>
      <c r="E1621" s="1956">
        <v>2</v>
      </c>
      <c r="F1621" s="1956">
        <v>14</v>
      </c>
      <c r="G1621" s="1956">
        <v>8</v>
      </c>
      <c r="H1621" s="1956">
        <v>6</v>
      </c>
      <c r="I1621" s="2012">
        <v>1</v>
      </c>
      <c r="J1621" s="2012">
        <v>1</v>
      </c>
      <c r="L1621" s="1996">
        <v>4671.58</v>
      </c>
      <c r="N1621" s="1996">
        <f t="shared" si="390"/>
        <v>3636.4399999999996</v>
      </c>
      <c r="O1621" s="1996">
        <v>2707.99</v>
      </c>
      <c r="P1621" s="2034">
        <f t="shared" si="391"/>
        <v>0.74468161168615465</v>
      </c>
      <c r="Q1621" s="1996">
        <v>928.45</v>
      </c>
      <c r="R1621" s="2087">
        <f t="shared" si="392"/>
        <v>0.25531838831384546</v>
      </c>
      <c r="S1621" s="2035">
        <f t="shared" si="393"/>
        <v>37.138000000000005</v>
      </c>
      <c r="U1621" s="1996">
        <f t="shared" si="394"/>
        <v>0</v>
      </c>
      <c r="V1621" s="1996">
        <f t="shared" si="395"/>
        <v>0</v>
      </c>
      <c r="W1621" s="1996">
        <f t="shared" si="396"/>
        <v>4671.58</v>
      </c>
      <c r="X1621" s="2000">
        <v>4671.58</v>
      </c>
      <c r="Y1621" s="2013">
        <v>617495</v>
      </c>
      <c r="Z1621" s="2002">
        <v>42930</v>
      </c>
      <c r="AA1621" s="2069" t="s">
        <v>104</v>
      </c>
      <c r="AB1621" s="2069"/>
      <c r="AH1621" s="2090"/>
      <c r="AK1621" s="2092"/>
      <c r="AL1621" s="2092"/>
    </row>
    <row r="1622" spans="1:38" x14ac:dyDescent="0.2">
      <c r="A1622" s="2089">
        <v>2017453</v>
      </c>
      <c r="C1622" s="1955" t="s">
        <v>3229</v>
      </c>
      <c r="D1622" s="1956" t="s">
        <v>26</v>
      </c>
      <c r="E1622" s="1956">
        <v>0</v>
      </c>
      <c r="F1622" s="1956">
        <v>0</v>
      </c>
      <c r="G1622" s="1956">
        <v>0</v>
      </c>
      <c r="H1622" s="1956">
        <v>0</v>
      </c>
      <c r="I1622" s="2012">
        <v>1</v>
      </c>
      <c r="J1622" s="2012">
        <v>1</v>
      </c>
      <c r="L1622" s="1996">
        <v>24.94</v>
      </c>
      <c r="N1622" s="1996">
        <f t="shared" si="390"/>
        <v>19.97</v>
      </c>
      <c r="O1622" s="1996">
        <v>4.97</v>
      </c>
      <c r="P1622" s="2034">
        <f t="shared" si="391"/>
        <v>0.24887330996494741</v>
      </c>
      <c r="Q1622" s="1996">
        <v>15</v>
      </c>
      <c r="R1622" s="2087">
        <f t="shared" si="392"/>
        <v>0.75112669003505261</v>
      </c>
      <c r="S1622" s="2035">
        <f t="shared" si="393"/>
        <v>0.6</v>
      </c>
      <c r="U1622" s="1996">
        <f t="shared" si="394"/>
        <v>0</v>
      </c>
      <c r="V1622" s="1996">
        <f t="shared" si="395"/>
        <v>0</v>
      </c>
      <c r="W1622" s="1996">
        <f t="shared" si="396"/>
        <v>24.94</v>
      </c>
      <c r="X1622" s="2000">
        <v>24.94</v>
      </c>
      <c r="Y1622" s="2013">
        <v>617408</v>
      </c>
      <c r="Z1622" s="2002">
        <v>42907</v>
      </c>
      <c r="AA1622" s="2069" t="s">
        <v>104</v>
      </c>
      <c r="AB1622" s="2069"/>
      <c r="AH1622" s="2090"/>
      <c r="AK1622" s="2092"/>
      <c r="AL1622" s="2092"/>
    </row>
    <row r="1623" spans="1:38" x14ac:dyDescent="0.2">
      <c r="A1623" s="2089">
        <v>2017454</v>
      </c>
      <c r="C1623" s="1955" t="s">
        <v>3240</v>
      </c>
      <c r="D1623" s="1956" t="s">
        <v>26</v>
      </c>
      <c r="E1623" s="1956">
        <v>0</v>
      </c>
      <c r="F1623" s="1956">
        <v>2</v>
      </c>
      <c r="G1623" s="1956">
        <v>1</v>
      </c>
      <c r="H1623" s="1956">
        <v>1</v>
      </c>
      <c r="I1623" s="2012">
        <v>1</v>
      </c>
      <c r="J1623" s="2012">
        <v>1</v>
      </c>
      <c r="L1623" s="1996">
        <v>702.51</v>
      </c>
      <c r="N1623" s="1996">
        <f t="shared" si="390"/>
        <v>470.69000000000005</v>
      </c>
      <c r="O1623" s="1996">
        <v>353.41</v>
      </c>
      <c r="P1623" s="2034">
        <f t="shared" si="391"/>
        <v>0.75083388217298008</v>
      </c>
      <c r="Q1623" s="1996">
        <v>117.28</v>
      </c>
      <c r="R1623" s="2087">
        <f t="shared" si="392"/>
        <v>0.24916611782701989</v>
      </c>
      <c r="S1623" s="2035">
        <f t="shared" si="393"/>
        <v>4.6912000000000003</v>
      </c>
      <c r="U1623" s="1996">
        <f t="shared" si="394"/>
        <v>0</v>
      </c>
      <c r="V1623" s="1996">
        <f t="shared" si="395"/>
        <v>0</v>
      </c>
      <c r="W1623" s="1996">
        <f t="shared" si="396"/>
        <v>702.51</v>
      </c>
      <c r="X1623" s="2000">
        <v>702.51</v>
      </c>
      <c r="Y1623" s="2013">
        <v>617417</v>
      </c>
      <c r="Z1623" s="2002">
        <v>42909</v>
      </c>
      <c r="AA1623" s="2069" t="s">
        <v>104</v>
      </c>
      <c r="AB1623" s="2069"/>
      <c r="AH1623" s="2090"/>
      <c r="AK1623" s="2092"/>
      <c r="AL1623" s="2092"/>
    </row>
    <row r="1624" spans="1:38" x14ac:dyDescent="0.2">
      <c r="A1624" s="2089">
        <v>2017455</v>
      </c>
      <c r="C1624" s="1955" t="s">
        <v>3231</v>
      </c>
      <c r="D1624" s="1956" t="s">
        <v>26</v>
      </c>
      <c r="E1624" s="1956">
        <v>0</v>
      </c>
      <c r="F1624" s="1956">
        <v>0</v>
      </c>
      <c r="G1624" s="1956">
        <v>0</v>
      </c>
      <c r="H1624" s="1956">
        <v>0</v>
      </c>
      <c r="I1624" s="2012">
        <v>1</v>
      </c>
      <c r="J1624" s="2012">
        <v>1</v>
      </c>
      <c r="L1624" s="1996">
        <v>45</v>
      </c>
      <c r="N1624" s="1996">
        <f t="shared" si="390"/>
        <v>25</v>
      </c>
      <c r="O1624" s="1996">
        <v>25</v>
      </c>
      <c r="P1624" s="2034">
        <f t="shared" si="391"/>
        <v>1</v>
      </c>
      <c r="Q1624" s="1996">
        <v>0</v>
      </c>
      <c r="R1624" s="2087">
        <f t="shared" si="392"/>
        <v>0</v>
      </c>
      <c r="S1624" s="2035">
        <f t="shared" si="393"/>
        <v>0</v>
      </c>
      <c r="U1624" s="1996">
        <f t="shared" si="394"/>
        <v>0</v>
      </c>
      <c r="V1624" s="1996">
        <f t="shared" si="395"/>
        <v>0</v>
      </c>
      <c r="W1624" s="1996">
        <f t="shared" si="396"/>
        <v>45</v>
      </c>
      <c r="X1624" s="2000">
        <v>45</v>
      </c>
      <c r="Y1624" s="2013">
        <v>617509</v>
      </c>
      <c r="Z1624" s="2002">
        <v>42977</v>
      </c>
      <c r="AA1624" s="2069" t="s">
        <v>104</v>
      </c>
      <c r="AB1624" s="2069"/>
      <c r="AH1624" s="2090"/>
      <c r="AK1624" s="2092"/>
      <c r="AL1624" s="2092"/>
    </row>
    <row r="1625" spans="1:38" x14ac:dyDescent="0.2">
      <c r="A1625" s="2089">
        <v>2017456</v>
      </c>
      <c r="C1625" s="1955" t="s">
        <v>3238</v>
      </c>
      <c r="D1625" s="1956" t="s">
        <v>26</v>
      </c>
      <c r="E1625" s="1956">
        <v>0</v>
      </c>
      <c r="F1625" s="1956">
        <v>1</v>
      </c>
      <c r="G1625" s="1956">
        <v>1</v>
      </c>
      <c r="H1625" s="1956">
        <v>0</v>
      </c>
      <c r="I1625" s="2012">
        <v>1</v>
      </c>
      <c r="J1625" s="2012">
        <v>1</v>
      </c>
      <c r="L1625" s="1996">
        <v>249.98</v>
      </c>
      <c r="N1625" s="1996">
        <f t="shared" ref="N1625" si="397">O1625+Q1625</f>
        <v>167.78</v>
      </c>
      <c r="O1625" s="1996">
        <v>126.43</v>
      </c>
      <c r="P1625" s="2034">
        <f t="shared" ref="P1625" si="398">IF(N1625&lt;=0,"",O1625/N1625)</f>
        <v>0.75354631064489219</v>
      </c>
      <c r="Q1625" s="1996">
        <v>41.35</v>
      </c>
      <c r="R1625" s="2087">
        <f t="shared" ref="R1625" si="399">IF(N1625&lt;=0,"",Q1625/N1625)</f>
        <v>0.24645368935510789</v>
      </c>
      <c r="S1625" s="2035">
        <f t="shared" ref="S1625" si="400">Q1625/$S$1</f>
        <v>1.6540000000000001</v>
      </c>
      <c r="U1625" s="1996">
        <f t="shared" si="394"/>
        <v>0</v>
      </c>
      <c r="V1625" s="1996">
        <f t="shared" si="395"/>
        <v>0</v>
      </c>
      <c r="W1625" s="1996">
        <f t="shared" si="396"/>
        <v>249.98</v>
      </c>
      <c r="X1625" s="2000">
        <v>249.98</v>
      </c>
      <c r="Y1625" s="2013">
        <v>617418</v>
      </c>
      <c r="Z1625" s="2002">
        <v>42909</v>
      </c>
      <c r="AA1625" s="2069" t="s">
        <v>104</v>
      </c>
      <c r="AB1625" s="2069"/>
      <c r="AH1625" s="2090"/>
      <c r="AK1625" s="2092"/>
      <c r="AL1625" s="2092"/>
    </row>
    <row r="1626" spans="1:38" x14ac:dyDescent="0.2">
      <c r="A1626" s="2089">
        <v>2017457</v>
      </c>
      <c r="B1626" s="2166"/>
      <c r="C1626" s="1955" t="s">
        <v>3239</v>
      </c>
      <c r="D1626" s="1956" t="s">
        <v>26</v>
      </c>
      <c r="E1626" s="1956">
        <v>0</v>
      </c>
      <c r="F1626" s="1956">
        <v>1</v>
      </c>
      <c r="G1626" s="1956">
        <v>1</v>
      </c>
      <c r="H1626" s="1956">
        <v>0</v>
      </c>
      <c r="I1626" s="2012">
        <v>1</v>
      </c>
      <c r="J1626" s="2012">
        <v>1</v>
      </c>
      <c r="L1626" s="1996">
        <v>248.62</v>
      </c>
      <c r="N1626" s="1996">
        <f t="shared" si="390"/>
        <v>167.78</v>
      </c>
      <c r="O1626" s="1996">
        <v>126.43</v>
      </c>
      <c r="P1626" s="2034">
        <f t="shared" si="391"/>
        <v>0.75354631064489219</v>
      </c>
      <c r="Q1626" s="1996">
        <v>41.35</v>
      </c>
      <c r="R1626" s="2087">
        <f t="shared" si="392"/>
        <v>0.24645368935510789</v>
      </c>
      <c r="S1626" s="2035">
        <f t="shared" si="393"/>
        <v>1.6540000000000001</v>
      </c>
      <c r="U1626" s="1996">
        <f t="shared" si="394"/>
        <v>0</v>
      </c>
      <c r="V1626" s="1996">
        <f t="shared" si="395"/>
        <v>0</v>
      </c>
      <c r="W1626" s="1996">
        <f t="shared" si="396"/>
        <v>248.62</v>
      </c>
      <c r="X1626" s="2000">
        <v>248.62</v>
      </c>
      <c r="Y1626" s="2013">
        <v>617419</v>
      </c>
      <c r="Z1626" s="2002">
        <v>42909</v>
      </c>
      <c r="AA1626" s="2069" t="s">
        <v>104</v>
      </c>
      <c r="AB1626" s="2069"/>
      <c r="AH1626" s="2090"/>
      <c r="AK1626" s="2092"/>
      <c r="AL1626" s="2092"/>
    </row>
    <row r="1627" spans="1:38" x14ac:dyDescent="0.2">
      <c r="A1627" s="2089">
        <v>2017458</v>
      </c>
      <c r="C1627" s="1955" t="s">
        <v>3241</v>
      </c>
      <c r="D1627" s="1956" t="s">
        <v>891</v>
      </c>
      <c r="E1627" s="1956">
        <v>1</v>
      </c>
      <c r="F1627" s="1956">
        <v>6</v>
      </c>
      <c r="G1627" s="1956">
        <v>0</v>
      </c>
      <c r="H1627" s="1956">
        <v>6</v>
      </c>
      <c r="I1627" s="2012">
        <v>1</v>
      </c>
      <c r="J1627" s="2012">
        <v>1</v>
      </c>
      <c r="L1627" s="1996">
        <v>3190.92</v>
      </c>
      <c r="N1627" s="1996">
        <f t="shared" si="390"/>
        <v>2149.56</v>
      </c>
      <c r="O1627" s="1996">
        <v>1620.9</v>
      </c>
      <c r="P1627" s="2034">
        <f t="shared" si="391"/>
        <v>0.75406129626528229</v>
      </c>
      <c r="Q1627" s="1996">
        <v>528.66</v>
      </c>
      <c r="R1627" s="2087">
        <f t="shared" si="392"/>
        <v>0.2459387037347178</v>
      </c>
      <c r="S1627" s="2035">
        <f t="shared" si="393"/>
        <v>21.1464</v>
      </c>
      <c r="U1627" s="1996">
        <f t="shared" si="394"/>
        <v>0</v>
      </c>
      <c r="V1627" s="1996">
        <f t="shared" si="395"/>
        <v>0</v>
      </c>
      <c r="W1627" s="1996">
        <f t="shared" si="396"/>
        <v>3190.92</v>
      </c>
      <c r="X1627" s="2000">
        <v>3190.92</v>
      </c>
      <c r="Y1627" s="2013">
        <v>617463</v>
      </c>
      <c r="Z1627" s="2002">
        <v>42914</v>
      </c>
      <c r="AA1627" s="2069" t="s">
        <v>104</v>
      </c>
      <c r="AB1627" s="2069"/>
      <c r="AH1627" s="2090"/>
      <c r="AK1627" s="2092"/>
      <c r="AL1627" s="2092"/>
    </row>
    <row r="1628" spans="1:38" x14ac:dyDescent="0.2">
      <c r="A1628" s="2089">
        <v>2017460</v>
      </c>
      <c r="C1628" s="1955" t="s">
        <v>3245</v>
      </c>
      <c r="D1628" s="1956" t="s">
        <v>3112</v>
      </c>
      <c r="E1628" s="1956">
        <v>1</v>
      </c>
      <c r="F1628" s="1956">
        <v>11</v>
      </c>
      <c r="G1628" s="1956">
        <v>8</v>
      </c>
      <c r="H1628" s="1956">
        <v>1</v>
      </c>
      <c r="I1628" s="2012">
        <v>1</v>
      </c>
      <c r="J1628" s="2012">
        <v>1</v>
      </c>
      <c r="L1628" s="1996">
        <v>3562.69</v>
      </c>
      <c r="N1628" s="1996">
        <f t="shared" si="390"/>
        <v>2120.6</v>
      </c>
      <c r="O1628" s="1996">
        <v>1553.04</v>
      </c>
      <c r="P1628" s="2034">
        <f t="shared" si="391"/>
        <v>0.7323587663868717</v>
      </c>
      <c r="Q1628" s="1996">
        <v>567.55999999999995</v>
      </c>
      <c r="R1628" s="2087">
        <f t="shared" si="392"/>
        <v>0.26764123361312836</v>
      </c>
      <c r="S1628" s="2035">
        <f t="shared" si="393"/>
        <v>22.702399999999997</v>
      </c>
      <c r="U1628" s="1996">
        <f t="shared" si="394"/>
        <v>0</v>
      </c>
      <c r="V1628" s="1996">
        <f t="shared" si="395"/>
        <v>0</v>
      </c>
      <c r="W1628" s="1996">
        <f t="shared" si="396"/>
        <v>3562.69</v>
      </c>
      <c r="X1628" s="2000">
        <v>3562.69</v>
      </c>
      <c r="Y1628" s="2013">
        <v>617512</v>
      </c>
      <c r="Z1628" s="2002">
        <v>42979</v>
      </c>
      <c r="AA1628" s="2069" t="s">
        <v>104</v>
      </c>
      <c r="AB1628" s="2069"/>
      <c r="AH1628" s="2090"/>
      <c r="AK1628" s="2092"/>
      <c r="AL1628" s="2092"/>
    </row>
    <row r="1629" spans="1:38" x14ac:dyDescent="0.2">
      <c r="A1629" s="2089">
        <v>2017461</v>
      </c>
      <c r="C1629" s="1955" t="s">
        <v>3246</v>
      </c>
      <c r="D1629" s="1956" t="s">
        <v>3112</v>
      </c>
      <c r="E1629" s="1956">
        <v>1</v>
      </c>
      <c r="F1629" s="1956">
        <v>13</v>
      </c>
      <c r="G1629" s="1956">
        <v>8</v>
      </c>
      <c r="H1629" s="1956">
        <v>2</v>
      </c>
      <c r="I1629" s="2012">
        <v>1</v>
      </c>
      <c r="J1629" s="2012">
        <v>1</v>
      </c>
      <c r="L1629" s="1996">
        <v>3085.86</v>
      </c>
      <c r="N1629" s="1996">
        <f t="shared" si="390"/>
        <v>1793.18</v>
      </c>
      <c r="O1629" s="1996">
        <v>1246.6300000000001</v>
      </c>
      <c r="P1629" s="2034">
        <f t="shared" si="391"/>
        <v>0.69520628157797881</v>
      </c>
      <c r="Q1629" s="1996">
        <v>546.54999999999995</v>
      </c>
      <c r="R1629" s="2087">
        <f t="shared" si="392"/>
        <v>0.30479371842202119</v>
      </c>
      <c r="S1629" s="2035">
        <f t="shared" si="393"/>
        <v>21.861999999999998</v>
      </c>
      <c r="U1629" s="1996">
        <f t="shared" si="394"/>
        <v>0</v>
      </c>
      <c r="V1629" s="1996">
        <f t="shared" si="395"/>
        <v>0</v>
      </c>
      <c r="W1629" s="1996">
        <f t="shared" si="396"/>
        <v>3085.86</v>
      </c>
      <c r="X1629" s="2000">
        <v>3085.86</v>
      </c>
      <c r="Y1629" s="2013">
        <v>617513</v>
      </c>
      <c r="Z1629" s="2002">
        <v>42979</v>
      </c>
      <c r="AA1629" s="2069" t="s">
        <v>104</v>
      </c>
      <c r="AB1629" s="2069"/>
      <c r="AH1629" s="2090"/>
      <c r="AK1629" s="2092"/>
      <c r="AL1629" s="2092"/>
    </row>
    <row r="1630" spans="1:38" x14ac:dyDescent="0.2">
      <c r="A1630" s="2089">
        <v>2017462</v>
      </c>
      <c r="C1630" s="1955" t="s">
        <v>3247</v>
      </c>
      <c r="D1630" s="1956" t="s">
        <v>353</v>
      </c>
      <c r="E1630" s="1956">
        <v>1</v>
      </c>
      <c r="F1630" s="1956">
        <v>1</v>
      </c>
      <c r="G1630" s="1956">
        <v>0</v>
      </c>
      <c r="H1630" s="1956">
        <v>2</v>
      </c>
      <c r="I1630" s="2012">
        <v>1</v>
      </c>
      <c r="J1630" s="2012">
        <v>1</v>
      </c>
      <c r="L1630" s="1996">
        <v>929.34</v>
      </c>
      <c r="N1630" s="1996">
        <f t="shared" si="390"/>
        <v>631.72</v>
      </c>
      <c r="O1630" s="1996">
        <v>491.01</v>
      </c>
      <c r="P1630" s="2034">
        <f t="shared" si="391"/>
        <v>0.77725891217628063</v>
      </c>
      <c r="Q1630" s="1996">
        <v>140.71</v>
      </c>
      <c r="R1630" s="2087">
        <f t="shared" si="392"/>
        <v>0.22274108782371937</v>
      </c>
      <c r="S1630" s="2035">
        <f t="shared" si="393"/>
        <v>5.6284000000000001</v>
      </c>
      <c r="U1630" s="1996">
        <f t="shared" si="394"/>
        <v>0</v>
      </c>
      <c r="V1630" s="1996">
        <f t="shared" si="395"/>
        <v>0</v>
      </c>
      <c r="W1630" s="1996">
        <f t="shared" si="396"/>
        <v>929.34</v>
      </c>
      <c r="X1630" s="2000">
        <v>929.34</v>
      </c>
      <c r="Y1630" s="2013">
        <v>617495</v>
      </c>
      <c r="Z1630" s="2002">
        <v>42930</v>
      </c>
      <c r="AA1630" s="2069" t="s">
        <v>104</v>
      </c>
      <c r="AB1630" s="2069"/>
      <c r="AH1630" s="2090"/>
      <c r="AK1630" s="2092"/>
      <c r="AL1630" s="2092"/>
    </row>
    <row r="1631" spans="1:38" x14ac:dyDescent="0.2">
      <c r="A1631" s="2089">
        <v>2017463</v>
      </c>
      <c r="C1631" s="1955" t="s">
        <v>3248</v>
      </c>
      <c r="D1631" s="1956" t="s">
        <v>353</v>
      </c>
      <c r="E1631" s="1956">
        <v>0</v>
      </c>
      <c r="F1631" s="1956">
        <v>0</v>
      </c>
      <c r="G1631" s="1956">
        <v>0</v>
      </c>
      <c r="H1631" s="1956">
        <v>0</v>
      </c>
      <c r="I1631" s="2012">
        <v>1</v>
      </c>
      <c r="J1631" s="2012">
        <v>1</v>
      </c>
      <c r="L1631" s="1996">
        <v>147.88</v>
      </c>
      <c r="N1631" s="1996">
        <f t="shared" si="390"/>
        <v>0</v>
      </c>
      <c r="O1631" s="1996">
        <v>0</v>
      </c>
      <c r="P1631" s="2034" t="str">
        <f t="shared" si="391"/>
        <v/>
      </c>
      <c r="Q1631" s="1996">
        <v>0</v>
      </c>
      <c r="R1631" s="2087" t="str">
        <f t="shared" si="392"/>
        <v/>
      </c>
      <c r="S1631" s="2035">
        <f t="shared" si="393"/>
        <v>0</v>
      </c>
      <c r="U1631" s="1996">
        <f t="shared" si="394"/>
        <v>0</v>
      </c>
      <c r="V1631" s="1996">
        <f t="shared" si="395"/>
        <v>0</v>
      </c>
      <c r="W1631" s="1996">
        <f t="shared" si="396"/>
        <v>147.88</v>
      </c>
      <c r="X1631" s="2000">
        <v>147.88</v>
      </c>
      <c r="Y1631" s="2013">
        <v>617436</v>
      </c>
      <c r="Z1631" s="2002">
        <v>42909</v>
      </c>
      <c r="AA1631" s="2069" t="s">
        <v>104</v>
      </c>
      <c r="AB1631" s="2069"/>
      <c r="AH1631" s="2090"/>
      <c r="AK1631" s="2092"/>
      <c r="AL1631" s="2092"/>
    </row>
    <row r="1632" spans="1:38" x14ac:dyDescent="0.2">
      <c r="A1632" s="2089">
        <v>2017464</v>
      </c>
      <c r="C1632" s="1955" t="s">
        <v>3277</v>
      </c>
      <c r="D1632" s="1956" t="s">
        <v>26</v>
      </c>
      <c r="E1632" s="1956">
        <v>0</v>
      </c>
      <c r="F1632" s="1956">
        <v>0</v>
      </c>
      <c r="G1632" s="1956">
        <v>0</v>
      </c>
      <c r="H1632" s="1956">
        <v>0</v>
      </c>
      <c r="I1632" s="2012">
        <v>1</v>
      </c>
      <c r="J1632" s="2012">
        <v>1</v>
      </c>
      <c r="L1632" s="1996">
        <v>153</v>
      </c>
      <c r="N1632" s="1996">
        <f t="shared" si="390"/>
        <v>84</v>
      </c>
      <c r="O1632" s="1996">
        <v>69</v>
      </c>
      <c r="P1632" s="2034">
        <f t="shared" si="391"/>
        <v>0.8214285714285714</v>
      </c>
      <c r="Q1632" s="1996">
        <v>15</v>
      </c>
      <c r="R1632" s="2087">
        <f t="shared" si="392"/>
        <v>0.17857142857142858</v>
      </c>
      <c r="S1632" s="2035">
        <f t="shared" si="393"/>
        <v>0.6</v>
      </c>
      <c r="U1632" s="1996">
        <f t="shared" si="394"/>
        <v>0</v>
      </c>
      <c r="V1632" s="1996">
        <f t="shared" si="395"/>
        <v>0</v>
      </c>
      <c r="W1632" s="1996">
        <f t="shared" si="396"/>
        <v>153</v>
      </c>
      <c r="X1632" s="2000">
        <v>153</v>
      </c>
      <c r="Y1632" s="2013">
        <v>617408</v>
      </c>
      <c r="Z1632" s="2002">
        <v>42907</v>
      </c>
      <c r="AA1632" s="2069" t="s">
        <v>104</v>
      </c>
      <c r="AB1632" s="2069"/>
      <c r="AH1632" s="2090"/>
      <c r="AK1632" s="2092"/>
      <c r="AL1632" s="2092"/>
    </row>
    <row r="1633" spans="1:38" x14ac:dyDescent="0.2">
      <c r="A1633" s="2089">
        <v>2017465</v>
      </c>
      <c r="C1633" s="1955" t="s">
        <v>3280</v>
      </c>
      <c r="D1633" s="1956" t="s">
        <v>26</v>
      </c>
      <c r="E1633" s="1956">
        <v>0</v>
      </c>
      <c r="F1633" s="1956">
        <v>0</v>
      </c>
      <c r="G1633" s="1956">
        <v>0</v>
      </c>
      <c r="H1633" s="1956">
        <v>0</v>
      </c>
      <c r="I1633" s="2012">
        <v>1</v>
      </c>
      <c r="J1633" s="2012">
        <v>1</v>
      </c>
      <c r="L1633" s="1996">
        <v>143.24</v>
      </c>
      <c r="N1633" s="1996">
        <f t="shared" si="390"/>
        <v>79.12</v>
      </c>
      <c r="O1633" s="1996">
        <v>64.12</v>
      </c>
      <c r="P1633" s="2034">
        <f t="shared" si="391"/>
        <v>0.8104145601617796</v>
      </c>
      <c r="Q1633" s="1996">
        <v>15</v>
      </c>
      <c r="R1633" s="2087">
        <f t="shared" si="392"/>
        <v>0.1895854398382204</v>
      </c>
      <c r="S1633" s="2035">
        <f t="shared" si="393"/>
        <v>0.6</v>
      </c>
      <c r="U1633" s="1996">
        <f t="shared" si="394"/>
        <v>0</v>
      </c>
      <c r="V1633" s="1996">
        <f t="shared" si="395"/>
        <v>0</v>
      </c>
      <c r="W1633" s="1996">
        <f t="shared" si="396"/>
        <v>143.24</v>
      </c>
      <c r="X1633" s="2000">
        <v>143.24</v>
      </c>
      <c r="Y1633" s="2013">
        <v>617408</v>
      </c>
      <c r="Z1633" s="2002">
        <v>42907</v>
      </c>
      <c r="AA1633" s="2069" t="s">
        <v>104</v>
      </c>
      <c r="AB1633" s="2069"/>
      <c r="AH1633" s="2090"/>
      <c r="AK1633" s="2092"/>
      <c r="AL1633" s="2092"/>
    </row>
    <row r="1634" spans="1:38" x14ac:dyDescent="0.2">
      <c r="A1634" s="2089">
        <v>2017466</v>
      </c>
      <c r="C1634" s="1955" t="s">
        <v>3288</v>
      </c>
      <c r="D1634" s="1956" t="s">
        <v>26</v>
      </c>
      <c r="E1634" s="1956">
        <v>0</v>
      </c>
      <c r="F1634" s="1956">
        <v>1</v>
      </c>
      <c r="G1634" s="1956">
        <v>0</v>
      </c>
      <c r="H1634" s="1956">
        <v>2</v>
      </c>
      <c r="I1634" s="2012">
        <v>1</v>
      </c>
      <c r="J1634" s="2012">
        <v>1</v>
      </c>
      <c r="L1634" s="1996">
        <v>908.74</v>
      </c>
      <c r="N1634" s="1996">
        <f t="shared" si="390"/>
        <v>554.88</v>
      </c>
      <c r="O1634" s="1996">
        <v>369.03</v>
      </c>
      <c r="P1634" s="2034">
        <f t="shared" si="391"/>
        <v>0.66506271626297575</v>
      </c>
      <c r="Q1634" s="1996">
        <v>185.85</v>
      </c>
      <c r="R1634" s="2087">
        <f t="shared" si="392"/>
        <v>0.33493728373702419</v>
      </c>
      <c r="S1634" s="2035">
        <f t="shared" si="393"/>
        <v>7.4340000000000002</v>
      </c>
      <c r="U1634" s="1996">
        <f t="shared" si="394"/>
        <v>0</v>
      </c>
      <c r="V1634" s="1996">
        <f t="shared" si="395"/>
        <v>0</v>
      </c>
      <c r="W1634" s="1996">
        <f t="shared" si="396"/>
        <v>908.74</v>
      </c>
      <c r="X1634" s="2000">
        <v>908.74</v>
      </c>
      <c r="Y1634" s="2013">
        <v>617420</v>
      </c>
      <c r="Z1634" s="2002">
        <v>42909</v>
      </c>
      <c r="AA1634" s="2069" t="s">
        <v>104</v>
      </c>
      <c r="AB1634" s="2069"/>
      <c r="AH1634" s="2090"/>
      <c r="AK1634" s="2092"/>
      <c r="AL1634" s="2092"/>
    </row>
    <row r="1635" spans="1:38" x14ac:dyDescent="0.2">
      <c r="A1635" s="2089">
        <v>2017467</v>
      </c>
      <c r="B1635" s="2166"/>
      <c r="C1635" s="1955" t="s">
        <v>3291</v>
      </c>
      <c r="D1635" s="1956" t="s">
        <v>353</v>
      </c>
      <c r="E1635" s="1956">
        <v>0</v>
      </c>
      <c r="F1635" s="1956">
        <v>0</v>
      </c>
      <c r="G1635" s="1956">
        <v>0</v>
      </c>
      <c r="H1635" s="1956">
        <v>0</v>
      </c>
      <c r="I1635" s="2012">
        <v>1</v>
      </c>
      <c r="J1635" s="2012">
        <v>1</v>
      </c>
      <c r="L1635" s="1996">
        <v>148.96</v>
      </c>
      <c r="N1635" s="1996">
        <f t="shared" si="390"/>
        <v>81.98</v>
      </c>
      <c r="O1635" s="1996">
        <v>81.98</v>
      </c>
      <c r="P1635" s="2034">
        <f t="shared" si="391"/>
        <v>1</v>
      </c>
      <c r="Q1635" s="1996">
        <v>0</v>
      </c>
      <c r="R1635" s="2087">
        <f t="shared" si="392"/>
        <v>0</v>
      </c>
      <c r="S1635" s="2035">
        <f t="shared" si="393"/>
        <v>0</v>
      </c>
      <c r="U1635" s="1996">
        <f t="shared" si="394"/>
        <v>0</v>
      </c>
      <c r="V1635" s="1996">
        <f t="shared" si="395"/>
        <v>0</v>
      </c>
      <c r="W1635" s="1996">
        <f t="shared" si="396"/>
        <v>148.96</v>
      </c>
      <c r="X1635" s="2000">
        <v>148.96</v>
      </c>
      <c r="Y1635" s="2013">
        <v>617461</v>
      </c>
      <c r="Z1635" s="2002">
        <v>42914</v>
      </c>
      <c r="AA1635" s="2069" t="s">
        <v>104</v>
      </c>
      <c r="AB1635" s="2069"/>
      <c r="AH1635" s="2090"/>
      <c r="AK1635" s="2092"/>
      <c r="AL1635" s="2092"/>
    </row>
    <row r="1636" spans="1:38" x14ac:dyDescent="0.2">
      <c r="A1636" s="2089">
        <v>2017468</v>
      </c>
      <c r="C1636" s="1955">
        <v>676917</v>
      </c>
      <c r="D1636" s="1956" t="s">
        <v>26</v>
      </c>
      <c r="E1636" s="1956">
        <v>1</v>
      </c>
      <c r="F1636" s="1956">
        <v>9</v>
      </c>
      <c r="G1636" s="1956">
        <v>5</v>
      </c>
      <c r="H1636" s="1956">
        <v>3</v>
      </c>
      <c r="I1636" s="2012">
        <v>1</v>
      </c>
      <c r="J1636" s="2012">
        <v>1</v>
      </c>
      <c r="L1636" s="1996">
        <v>2892.36</v>
      </c>
      <c r="N1636" s="1996">
        <f t="shared" si="390"/>
        <v>1951.2199999999998</v>
      </c>
      <c r="O1636" s="1996">
        <v>1500.84</v>
      </c>
      <c r="P1636" s="2034">
        <f t="shared" si="391"/>
        <v>0.76918030770492307</v>
      </c>
      <c r="Q1636" s="1996">
        <v>450.38</v>
      </c>
      <c r="R1636" s="2087">
        <f t="shared" si="392"/>
        <v>0.23081969229507696</v>
      </c>
      <c r="S1636" s="2035">
        <f t="shared" si="393"/>
        <v>18.0152</v>
      </c>
      <c r="U1636" s="1996">
        <f t="shared" si="394"/>
        <v>0</v>
      </c>
      <c r="V1636" s="1996">
        <f t="shared" si="395"/>
        <v>0</v>
      </c>
      <c r="W1636" s="1996">
        <f t="shared" si="396"/>
        <v>2892.36</v>
      </c>
      <c r="X1636" s="2000">
        <v>2892.36</v>
      </c>
      <c r="Y1636" s="2013">
        <v>617438</v>
      </c>
      <c r="Z1636" s="2002">
        <v>42914</v>
      </c>
      <c r="AA1636" s="2069" t="s">
        <v>104</v>
      </c>
      <c r="AB1636" s="2069"/>
      <c r="AH1636" s="2090"/>
      <c r="AK1636" s="2092"/>
      <c r="AL1636" s="2092"/>
    </row>
    <row r="1637" spans="1:38" x14ac:dyDescent="0.2">
      <c r="A1637" s="2089">
        <v>2017469</v>
      </c>
      <c r="C1637" s="1955" t="s">
        <v>3292</v>
      </c>
      <c r="D1637" s="1956" t="s">
        <v>26</v>
      </c>
      <c r="E1637" s="1956">
        <v>0</v>
      </c>
      <c r="F1637" s="1956">
        <v>0</v>
      </c>
      <c r="G1637" s="1956">
        <v>0</v>
      </c>
      <c r="H1637" s="1956">
        <v>0</v>
      </c>
      <c r="I1637" s="2012">
        <v>1</v>
      </c>
      <c r="J1637" s="2012">
        <v>1</v>
      </c>
      <c r="L1637" s="1996">
        <v>45</v>
      </c>
      <c r="N1637" s="1996">
        <f t="shared" si="390"/>
        <v>25</v>
      </c>
      <c r="O1637" s="1996">
        <v>25</v>
      </c>
      <c r="P1637" s="2034">
        <f t="shared" si="391"/>
        <v>1</v>
      </c>
      <c r="Q1637" s="1996">
        <v>0</v>
      </c>
      <c r="R1637" s="2087">
        <f t="shared" si="392"/>
        <v>0</v>
      </c>
      <c r="S1637" s="2035">
        <f t="shared" si="393"/>
        <v>0</v>
      </c>
      <c r="U1637" s="1996">
        <f t="shared" si="394"/>
        <v>0</v>
      </c>
      <c r="V1637" s="1996">
        <f t="shared" si="395"/>
        <v>0</v>
      </c>
      <c r="W1637" s="1996">
        <f t="shared" si="396"/>
        <v>45</v>
      </c>
      <c r="X1637" s="2000">
        <v>45</v>
      </c>
      <c r="Y1637" s="2013">
        <v>617408</v>
      </c>
      <c r="Z1637" s="2002">
        <v>42907</v>
      </c>
      <c r="AA1637" s="2069" t="s">
        <v>104</v>
      </c>
      <c r="AB1637" s="2069"/>
      <c r="AH1637" s="2090"/>
      <c r="AK1637" s="2092"/>
      <c r="AL1637" s="2092"/>
    </row>
    <row r="1638" spans="1:38" x14ac:dyDescent="0.2">
      <c r="A1638" s="2089">
        <v>2017470</v>
      </c>
      <c r="C1638" s="1955" t="s">
        <v>3294</v>
      </c>
      <c r="D1638" s="1956" t="s">
        <v>353</v>
      </c>
      <c r="E1638" s="1956">
        <v>1</v>
      </c>
      <c r="F1638" s="1956">
        <v>9</v>
      </c>
      <c r="G1638" s="1956">
        <v>6</v>
      </c>
      <c r="H1638" s="1956">
        <v>2</v>
      </c>
      <c r="I1638" s="2012">
        <v>1</v>
      </c>
      <c r="J1638" s="2012">
        <v>1</v>
      </c>
      <c r="L1638" s="1996">
        <v>2973.98</v>
      </c>
      <c r="N1638" s="1996">
        <f t="shared" si="390"/>
        <v>2201.4499999999998</v>
      </c>
      <c r="O1638" s="1996">
        <v>1654.35</v>
      </c>
      <c r="P1638" s="2034">
        <f t="shared" si="391"/>
        <v>0.75148197778736747</v>
      </c>
      <c r="Q1638" s="1996">
        <v>547.1</v>
      </c>
      <c r="R1638" s="2087">
        <f t="shared" si="392"/>
        <v>0.24851802221263261</v>
      </c>
      <c r="S1638" s="2035">
        <f t="shared" si="393"/>
        <v>21.884</v>
      </c>
      <c r="U1638" s="1996">
        <f t="shared" si="394"/>
        <v>0</v>
      </c>
      <c r="V1638" s="1996">
        <f t="shared" si="395"/>
        <v>0</v>
      </c>
      <c r="W1638" s="1996">
        <f t="shared" si="396"/>
        <v>2973.98</v>
      </c>
      <c r="X1638" s="2000">
        <v>2973.98</v>
      </c>
      <c r="Y1638" s="2013">
        <v>617520</v>
      </c>
      <c r="Z1638" s="2002">
        <v>42979</v>
      </c>
      <c r="AA1638" s="2069" t="s">
        <v>104</v>
      </c>
      <c r="AB1638" s="2069"/>
      <c r="AH1638" s="2090"/>
      <c r="AK1638" s="2092"/>
      <c r="AL1638" s="2092"/>
    </row>
    <row r="1639" spans="1:38" x14ac:dyDescent="0.2">
      <c r="A1639" s="2089">
        <v>2017471</v>
      </c>
      <c r="C1639" s="1955" t="s">
        <v>3295</v>
      </c>
      <c r="D1639" s="1956" t="s">
        <v>353</v>
      </c>
      <c r="E1639" s="1956">
        <v>1</v>
      </c>
      <c r="F1639" s="1956">
        <v>8</v>
      </c>
      <c r="G1639" s="1956">
        <v>5</v>
      </c>
      <c r="H1639" s="1956">
        <v>1</v>
      </c>
      <c r="I1639" s="2012">
        <v>1</v>
      </c>
      <c r="J1639" s="2012">
        <v>1</v>
      </c>
      <c r="L1639" s="1996">
        <v>2461.7199999999998</v>
      </c>
      <c r="N1639" s="1996">
        <f t="shared" si="390"/>
        <v>1821.71</v>
      </c>
      <c r="O1639" s="1996">
        <v>1348.19</v>
      </c>
      <c r="P1639" s="2034">
        <f t="shared" si="391"/>
        <v>0.74006839727508766</v>
      </c>
      <c r="Q1639" s="1996">
        <v>473.52</v>
      </c>
      <c r="R1639" s="2087">
        <f t="shared" si="392"/>
        <v>0.25993160272491228</v>
      </c>
      <c r="S1639" s="2035">
        <f t="shared" si="393"/>
        <v>18.940799999999999</v>
      </c>
      <c r="U1639" s="1996">
        <f t="shared" si="394"/>
        <v>0</v>
      </c>
      <c r="V1639" s="1996">
        <f t="shared" si="395"/>
        <v>0</v>
      </c>
      <c r="W1639" s="1996">
        <f t="shared" si="396"/>
        <v>2461.7199999999998</v>
      </c>
      <c r="X1639" s="2000">
        <v>2461.7199999999998</v>
      </c>
      <c r="Y1639" s="2013">
        <v>617521</v>
      </c>
      <c r="Z1639" s="2002">
        <v>42979</v>
      </c>
      <c r="AA1639" s="2069" t="s">
        <v>104</v>
      </c>
      <c r="AB1639" s="2069"/>
      <c r="AH1639" s="2090"/>
      <c r="AK1639" s="2092"/>
      <c r="AL1639" s="2092"/>
    </row>
    <row r="1640" spans="1:38" x14ac:dyDescent="0.2">
      <c r="A1640" s="2089" t="s">
        <v>3307</v>
      </c>
      <c r="C1640" s="1955" t="s">
        <v>3296</v>
      </c>
      <c r="D1640" s="1956" t="s">
        <v>353</v>
      </c>
      <c r="E1640" s="1956">
        <v>0</v>
      </c>
      <c r="F1640" s="1956">
        <v>13</v>
      </c>
      <c r="G1640" s="1956">
        <v>0</v>
      </c>
      <c r="H1640" s="1956">
        <v>0</v>
      </c>
      <c r="I1640" s="2012">
        <v>1</v>
      </c>
      <c r="J1640" s="2012">
        <v>1</v>
      </c>
      <c r="L1640" s="1996">
        <v>1479.73</v>
      </c>
      <c r="N1640" s="1996">
        <f t="shared" si="390"/>
        <v>1032.76</v>
      </c>
      <c r="O1640" s="1996">
        <v>754.3</v>
      </c>
      <c r="P1640" s="2034">
        <f t="shared" si="391"/>
        <v>0.7303729811379216</v>
      </c>
      <c r="Q1640" s="1996">
        <v>278.45999999999998</v>
      </c>
      <c r="R1640" s="2087">
        <f t="shared" si="392"/>
        <v>0.26962701886207829</v>
      </c>
      <c r="S1640" s="2035">
        <f t="shared" si="393"/>
        <v>11.138399999999999</v>
      </c>
      <c r="U1640" s="1996">
        <f t="shared" si="394"/>
        <v>0</v>
      </c>
      <c r="V1640" s="1996">
        <f t="shared" si="395"/>
        <v>0</v>
      </c>
      <c r="W1640" s="1996">
        <f t="shared" si="396"/>
        <v>1479.73</v>
      </c>
      <c r="X1640" s="2000">
        <v>1479.73</v>
      </c>
      <c r="Y1640" s="2013">
        <v>617524</v>
      </c>
      <c r="Z1640" s="2002">
        <v>42979</v>
      </c>
      <c r="AA1640" s="2069" t="s">
        <v>104</v>
      </c>
      <c r="AB1640" s="2069"/>
      <c r="AH1640" s="2090"/>
      <c r="AK1640" s="2092"/>
      <c r="AL1640" s="2092"/>
    </row>
    <row r="1641" spans="1:38" x14ac:dyDescent="0.2">
      <c r="A1641" s="2089">
        <v>2017473</v>
      </c>
      <c r="C1641" s="1955" t="s">
        <v>3297</v>
      </c>
      <c r="D1641" s="1956" t="s">
        <v>353</v>
      </c>
      <c r="E1641" s="1956">
        <v>1</v>
      </c>
      <c r="F1641" s="1956">
        <v>8</v>
      </c>
      <c r="G1641" s="1956">
        <v>5</v>
      </c>
      <c r="H1641" s="1956">
        <v>2</v>
      </c>
      <c r="I1641" s="2012">
        <v>1</v>
      </c>
      <c r="J1641" s="2012">
        <v>1</v>
      </c>
      <c r="L1641" s="1996">
        <v>2130.9</v>
      </c>
      <c r="N1641" s="1996">
        <f t="shared" ref="N1641:N1702" si="401">O1641+Q1641</f>
        <v>1577.52</v>
      </c>
      <c r="O1641" s="1996">
        <v>1131.92</v>
      </c>
      <c r="P1641" s="2034">
        <f t="shared" ref="P1641:P1702" si="402">IF(N1641&lt;=0,"",O1641/N1641)</f>
        <v>0.71753131497540446</v>
      </c>
      <c r="Q1641" s="1996">
        <v>445.6</v>
      </c>
      <c r="R1641" s="2087">
        <f t="shared" ref="R1641:R1702" si="403">IF(N1641&lt;=0,"",Q1641/N1641)</f>
        <v>0.2824686850245956</v>
      </c>
      <c r="S1641" s="2035">
        <f t="shared" ref="S1641:S1704" si="404">Q1641/$S$1</f>
        <v>17.824000000000002</v>
      </c>
      <c r="U1641" s="1996">
        <f t="shared" ref="U1641:U1704" si="405">((1-I1641)*O1641)+((1-J1641)*Q1641)</f>
        <v>0</v>
      </c>
      <c r="V1641" s="1996">
        <f t="shared" ref="V1641:V1704" si="406">L1641-W1641</f>
        <v>0</v>
      </c>
      <c r="W1641" s="1996">
        <f t="shared" ref="W1641:W1704" si="407">X1641+AC1641+AH1641+AM1641+AO1641+AR1641</f>
        <v>2130.9</v>
      </c>
      <c r="X1641" s="2000">
        <v>2130.9</v>
      </c>
      <c r="Y1641" s="2013">
        <v>617522</v>
      </c>
      <c r="Z1641" s="2002">
        <v>42979</v>
      </c>
      <c r="AA1641" s="2069" t="s">
        <v>104</v>
      </c>
      <c r="AB1641" s="2069"/>
      <c r="AH1641" s="2090"/>
      <c r="AK1641" s="2092"/>
      <c r="AL1641" s="2092"/>
    </row>
    <row r="1642" spans="1:38" x14ac:dyDescent="0.2">
      <c r="A1642" s="2089" t="s">
        <v>3308</v>
      </c>
      <c r="C1642" s="1955" t="s">
        <v>3298</v>
      </c>
      <c r="D1642" s="1956" t="s">
        <v>353</v>
      </c>
      <c r="E1642" s="1956">
        <v>0</v>
      </c>
      <c r="F1642" s="1956">
        <v>15</v>
      </c>
      <c r="G1642" s="1956">
        <v>0</v>
      </c>
      <c r="H1642" s="1956">
        <v>0</v>
      </c>
      <c r="I1642" s="2012">
        <v>1</v>
      </c>
      <c r="J1642" s="2012">
        <v>1</v>
      </c>
      <c r="L1642" s="1996">
        <v>1643.93</v>
      </c>
      <c r="N1642" s="1996">
        <f t="shared" si="401"/>
        <v>1148.46</v>
      </c>
      <c r="O1642" s="1996">
        <v>827.16</v>
      </c>
      <c r="P1642" s="2034">
        <f t="shared" si="402"/>
        <v>0.72023405255733763</v>
      </c>
      <c r="Q1642" s="1996">
        <v>321.3</v>
      </c>
      <c r="R1642" s="2087">
        <f t="shared" si="403"/>
        <v>0.27976594744266237</v>
      </c>
      <c r="S1642" s="2035">
        <f t="shared" si="404"/>
        <v>12.852</v>
      </c>
      <c r="U1642" s="1996">
        <f t="shared" si="405"/>
        <v>0</v>
      </c>
      <c r="V1642" s="1996">
        <f t="shared" si="406"/>
        <v>0</v>
      </c>
      <c r="W1642" s="1996">
        <f t="shared" si="407"/>
        <v>1643.93</v>
      </c>
      <c r="X1642" s="2000">
        <v>1643.93</v>
      </c>
      <c r="Y1642" s="2013">
        <v>617525</v>
      </c>
      <c r="Z1642" s="2002">
        <v>42979</v>
      </c>
      <c r="AA1642" s="2069" t="s">
        <v>104</v>
      </c>
      <c r="AB1642" s="2069"/>
      <c r="AH1642" s="2090"/>
      <c r="AK1642" s="2092"/>
      <c r="AL1642" s="2092"/>
    </row>
    <row r="1643" spans="1:38" x14ac:dyDescent="0.2">
      <c r="A1643" s="2089">
        <v>2017475</v>
      </c>
      <c r="C1643" s="1955" t="s">
        <v>3299</v>
      </c>
      <c r="D1643" s="1956" t="s">
        <v>353</v>
      </c>
      <c r="E1643" s="1956">
        <v>1</v>
      </c>
      <c r="F1643" s="1956">
        <v>8</v>
      </c>
      <c r="G1643" s="1956">
        <v>5</v>
      </c>
      <c r="H1643" s="1956">
        <v>3</v>
      </c>
      <c r="I1643" s="2012">
        <v>1</v>
      </c>
      <c r="J1643" s="2012">
        <v>1</v>
      </c>
      <c r="L1643" s="1996">
        <v>2775.31</v>
      </c>
      <c r="N1643" s="1996">
        <f t="shared" si="401"/>
        <v>2056.39</v>
      </c>
      <c r="O1643" s="1996">
        <v>1518.04</v>
      </c>
      <c r="P1643" s="2034">
        <f t="shared" si="402"/>
        <v>0.73820627410170248</v>
      </c>
      <c r="Q1643" s="1996">
        <v>538.35</v>
      </c>
      <c r="R1643" s="2087">
        <f t="shared" si="403"/>
        <v>0.26179372589829752</v>
      </c>
      <c r="S1643" s="2035">
        <f t="shared" si="404"/>
        <v>21.534000000000002</v>
      </c>
      <c r="U1643" s="1996">
        <f t="shared" si="405"/>
        <v>0</v>
      </c>
      <c r="V1643" s="1996">
        <f t="shared" si="406"/>
        <v>0</v>
      </c>
      <c r="W1643" s="1996">
        <f t="shared" si="407"/>
        <v>2775.31</v>
      </c>
      <c r="X1643" s="2000">
        <v>2775.31</v>
      </c>
      <c r="Y1643" s="2013">
        <v>617523</v>
      </c>
      <c r="Z1643" s="2002">
        <v>42979</v>
      </c>
      <c r="AA1643" s="2069" t="s">
        <v>104</v>
      </c>
      <c r="AB1643" s="2069"/>
      <c r="AH1643" s="2090"/>
      <c r="AK1643" s="2092"/>
      <c r="AL1643" s="2092"/>
    </row>
    <row r="1644" spans="1:38" x14ac:dyDescent="0.2">
      <c r="A1644" s="2089" t="s">
        <v>3310</v>
      </c>
      <c r="C1644" s="1955" t="s">
        <v>3300</v>
      </c>
      <c r="D1644" s="1956" t="s">
        <v>353</v>
      </c>
      <c r="E1644" s="1956">
        <v>0</v>
      </c>
      <c r="F1644" s="1956">
        <v>13</v>
      </c>
      <c r="G1644" s="1956">
        <v>0</v>
      </c>
      <c r="H1644" s="1956">
        <v>0</v>
      </c>
      <c r="I1644" s="2012">
        <v>1</v>
      </c>
      <c r="J1644" s="2012">
        <v>1</v>
      </c>
      <c r="L1644" s="1996">
        <v>1590.03</v>
      </c>
      <c r="N1644" s="1996">
        <f t="shared" si="401"/>
        <v>1090.8600000000001</v>
      </c>
      <c r="O1644" s="1996">
        <v>816</v>
      </c>
      <c r="P1644" s="2034">
        <f t="shared" si="402"/>
        <v>0.74803366151476802</v>
      </c>
      <c r="Q1644" s="1996">
        <v>274.86</v>
      </c>
      <c r="R1644" s="2087">
        <f t="shared" si="403"/>
        <v>0.25196633848523181</v>
      </c>
      <c r="S1644" s="2035">
        <f t="shared" si="404"/>
        <v>10.994400000000001</v>
      </c>
      <c r="U1644" s="1996">
        <f t="shared" si="405"/>
        <v>0</v>
      </c>
      <c r="V1644" s="1996">
        <f t="shared" si="406"/>
        <v>0</v>
      </c>
      <c r="W1644" s="1996">
        <f t="shared" si="407"/>
        <v>1590.03</v>
      </c>
      <c r="X1644" s="2000">
        <v>1590.03</v>
      </c>
      <c r="Y1644" s="2013">
        <v>617526</v>
      </c>
      <c r="Z1644" s="2002">
        <v>42979</v>
      </c>
      <c r="AA1644" s="2069" t="s">
        <v>104</v>
      </c>
      <c r="AB1644" s="2069"/>
      <c r="AH1644" s="2090"/>
      <c r="AK1644" s="2092"/>
      <c r="AL1644" s="2092"/>
    </row>
    <row r="1645" spans="1:38" x14ac:dyDescent="0.2">
      <c r="A1645" s="2089">
        <v>2017477</v>
      </c>
      <c r="C1645" s="1955" t="s">
        <v>3301</v>
      </c>
      <c r="D1645" s="1956" t="s">
        <v>318</v>
      </c>
      <c r="E1645" s="1956">
        <v>1</v>
      </c>
      <c r="F1645" s="1956">
        <v>2</v>
      </c>
      <c r="G1645" s="1956">
        <v>1</v>
      </c>
      <c r="H1645" s="1956">
        <v>1</v>
      </c>
      <c r="I1645" s="2012">
        <v>1</v>
      </c>
      <c r="J1645" s="2012">
        <v>1</v>
      </c>
      <c r="L1645" s="1996">
        <v>968.93</v>
      </c>
      <c r="N1645" s="1996">
        <f t="shared" si="401"/>
        <v>595.30999999999995</v>
      </c>
      <c r="O1645" s="1996">
        <v>449.18</v>
      </c>
      <c r="P1645" s="2034">
        <f t="shared" si="402"/>
        <v>0.75453125262468301</v>
      </c>
      <c r="Q1645" s="1996">
        <v>146.13</v>
      </c>
      <c r="R1645" s="2087">
        <f t="shared" si="403"/>
        <v>0.24546874737531707</v>
      </c>
      <c r="S1645" s="2035">
        <f t="shared" si="404"/>
        <v>5.8452000000000002</v>
      </c>
      <c r="U1645" s="1996">
        <f t="shared" si="405"/>
        <v>0</v>
      </c>
      <c r="V1645" s="1996">
        <f t="shared" si="406"/>
        <v>0</v>
      </c>
      <c r="W1645" s="1996">
        <f t="shared" si="407"/>
        <v>968.93</v>
      </c>
      <c r="X1645" s="2000">
        <v>968.93</v>
      </c>
      <c r="Y1645" s="2013">
        <v>617487</v>
      </c>
      <c r="Z1645" s="2002">
        <v>42839</v>
      </c>
      <c r="AA1645" s="2069" t="s">
        <v>104</v>
      </c>
      <c r="AB1645" s="2069"/>
      <c r="AH1645" s="2090"/>
      <c r="AK1645" s="2092"/>
      <c r="AL1645" s="2092"/>
    </row>
    <row r="1646" spans="1:38" x14ac:dyDescent="0.2">
      <c r="A1646" s="2089">
        <v>2017478</v>
      </c>
      <c r="C1646" s="1955" t="s">
        <v>3302</v>
      </c>
      <c r="D1646" s="1956" t="s">
        <v>318</v>
      </c>
      <c r="E1646" s="1956">
        <v>1</v>
      </c>
      <c r="F1646" s="1956">
        <v>2</v>
      </c>
      <c r="G1646" s="1956">
        <v>1</v>
      </c>
      <c r="H1646" s="1956">
        <v>1</v>
      </c>
      <c r="I1646" s="2012">
        <v>1</v>
      </c>
      <c r="J1646" s="2012">
        <v>1</v>
      </c>
      <c r="L1646" s="1996">
        <v>843.66</v>
      </c>
      <c r="N1646" s="1996">
        <f t="shared" si="401"/>
        <v>554.37</v>
      </c>
      <c r="O1646" s="1996">
        <v>407.86</v>
      </c>
      <c r="P1646" s="2034">
        <f t="shared" si="402"/>
        <v>0.73571802225950178</v>
      </c>
      <c r="Q1646" s="1996">
        <v>146.51</v>
      </c>
      <c r="R1646" s="2087">
        <f t="shared" si="403"/>
        <v>0.26428197774049822</v>
      </c>
      <c r="S1646" s="2035">
        <f t="shared" si="404"/>
        <v>5.8603999999999994</v>
      </c>
      <c r="U1646" s="1996">
        <f t="shared" si="405"/>
        <v>0</v>
      </c>
      <c r="V1646" s="1996">
        <f t="shared" si="406"/>
        <v>0</v>
      </c>
      <c r="W1646" s="1996">
        <f t="shared" si="407"/>
        <v>843.66</v>
      </c>
      <c r="X1646" s="2000">
        <v>843.66</v>
      </c>
      <c r="Y1646" s="2013">
        <v>617500</v>
      </c>
      <c r="Z1646" s="2002">
        <v>42933</v>
      </c>
      <c r="AA1646" s="2069" t="s">
        <v>104</v>
      </c>
      <c r="AB1646" s="2069"/>
      <c r="AH1646" s="2090"/>
      <c r="AK1646" s="2092"/>
      <c r="AL1646" s="2092"/>
    </row>
    <row r="1647" spans="1:38" x14ac:dyDescent="0.2">
      <c r="A1647" s="2089">
        <v>2017479</v>
      </c>
      <c r="C1647" s="1955" t="s">
        <v>3303</v>
      </c>
      <c r="D1647" s="1956" t="s">
        <v>26</v>
      </c>
      <c r="E1647" s="1956">
        <v>1</v>
      </c>
      <c r="F1647" s="1956">
        <v>2</v>
      </c>
      <c r="G1647" s="1956">
        <v>1</v>
      </c>
      <c r="H1647" s="1956">
        <v>1</v>
      </c>
      <c r="I1647" s="2012">
        <v>1</v>
      </c>
      <c r="J1647" s="2012">
        <v>1</v>
      </c>
      <c r="L1647" s="1996">
        <v>635.91</v>
      </c>
      <c r="N1647" s="1996">
        <f t="shared" si="401"/>
        <v>426.69</v>
      </c>
      <c r="O1647" s="1996">
        <v>288.13</v>
      </c>
      <c r="P1647" s="2034">
        <f t="shared" si="402"/>
        <v>0.6752677587944409</v>
      </c>
      <c r="Q1647" s="1996">
        <v>138.56</v>
      </c>
      <c r="R1647" s="2087">
        <f t="shared" si="403"/>
        <v>0.3247322412055591</v>
      </c>
      <c r="S1647" s="2035">
        <f t="shared" si="404"/>
        <v>5.5423999999999998</v>
      </c>
      <c r="U1647" s="1996">
        <f t="shared" si="405"/>
        <v>0</v>
      </c>
      <c r="V1647" s="1996">
        <f t="shared" si="406"/>
        <v>0</v>
      </c>
      <c r="W1647" s="1996">
        <f t="shared" si="407"/>
        <v>635.91</v>
      </c>
      <c r="X1647" s="2000">
        <v>635.91</v>
      </c>
      <c r="Y1647" s="2013">
        <v>617421</v>
      </c>
      <c r="Z1647" s="2002">
        <v>42909</v>
      </c>
      <c r="AA1647" s="2069" t="s">
        <v>104</v>
      </c>
      <c r="AB1647" s="2069"/>
      <c r="AH1647" s="2090"/>
      <c r="AK1647" s="2092"/>
      <c r="AL1647" s="2092"/>
    </row>
    <row r="1648" spans="1:38" x14ac:dyDescent="0.2">
      <c r="A1648" s="2089">
        <v>2017480</v>
      </c>
      <c r="C1648" s="1955" t="s">
        <v>3304</v>
      </c>
      <c r="D1648" s="1956" t="s">
        <v>318</v>
      </c>
      <c r="E1648" s="1956">
        <v>1</v>
      </c>
      <c r="F1648" s="1956">
        <v>3</v>
      </c>
      <c r="G1648" s="1956">
        <v>1</v>
      </c>
      <c r="H1648" s="1956">
        <v>3</v>
      </c>
      <c r="I1648" s="2012">
        <v>1</v>
      </c>
      <c r="J1648" s="2012">
        <v>1</v>
      </c>
      <c r="L1648" s="1996">
        <v>1594.79</v>
      </c>
      <c r="N1648" s="1996">
        <f t="shared" si="401"/>
        <v>1045.95</v>
      </c>
      <c r="O1648" s="1996">
        <v>760.89</v>
      </c>
      <c r="P1648" s="2034">
        <f t="shared" si="402"/>
        <v>0.72746307184855863</v>
      </c>
      <c r="Q1648" s="1996">
        <v>285.06</v>
      </c>
      <c r="R1648" s="2087">
        <f t="shared" si="403"/>
        <v>0.27253692815144126</v>
      </c>
      <c r="S1648" s="2035">
        <f t="shared" si="404"/>
        <v>11.4024</v>
      </c>
      <c r="U1648" s="1996">
        <f t="shared" si="405"/>
        <v>0</v>
      </c>
      <c r="V1648" s="1996">
        <f t="shared" si="406"/>
        <v>0</v>
      </c>
      <c r="W1648" s="1996">
        <f t="shared" si="407"/>
        <v>1594.79</v>
      </c>
      <c r="X1648" s="2000">
        <v>1594.79</v>
      </c>
      <c r="Y1648" s="2013">
        <v>617501</v>
      </c>
      <c r="Z1648" s="2002">
        <v>42933</v>
      </c>
      <c r="AA1648" s="2069" t="s">
        <v>104</v>
      </c>
      <c r="AB1648" s="2069"/>
      <c r="AH1648" s="2090"/>
      <c r="AK1648" s="2092"/>
      <c r="AL1648" s="2092"/>
    </row>
    <row r="1649" spans="1:38" x14ac:dyDescent="0.2">
      <c r="A1649" s="2427">
        <v>2017481</v>
      </c>
      <c r="C1649" s="1955" t="s">
        <v>3305</v>
      </c>
      <c r="D1649" s="1956" t="s">
        <v>3306</v>
      </c>
      <c r="E1649" s="1956">
        <v>1</v>
      </c>
      <c r="F1649" s="1956">
        <v>6</v>
      </c>
      <c r="G1649" s="1956">
        <v>2</v>
      </c>
      <c r="H1649" s="1956">
        <v>5</v>
      </c>
      <c r="I1649" s="2012">
        <v>1</v>
      </c>
      <c r="J1649" s="2012">
        <v>1</v>
      </c>
      <c r="N1649" s="1996">
        <f t="shared" si="401"/>
        <v>0</v>
      </c>
      <c r="O1649" s="1996">
        <v>0</v>
      </c>
      <c r="P1649" s="2034" t="str">
        <f t="shared" si="402"/>
        <v/>
      </c>
      <c r="Q1649" s="1996">
        <v>0</v>
      </c>
      <c r="R1649" s="2087" t="str">
        <f t="shared" si="403"/>
        <v/>
      </c>
      <c r="S1649" s="2035">
        <f t="shared" si="404"/>
        <v>0</v>
      </c>
      <c r="U1649" s="1996">
        <f t="shared" si="405"/>
        <v>0</v>
      </c>
      <c r="V1649" s="1996">
        <f t="shared" si="406"/>
        <v>0</v>
      </c>
      <c r="W1649" s="1996">
        <f t="shared" si="407"/>
        <v>0</v>
      </c>
      <c r="X1649" s="2000"/>
      <c r="Y1649" s="2013"/>
      <c r="Z1649" s="2002"/>
      <c r="AA1649" s="2069"/>
      <c r="AB1649" s="2069"/>
      <c r="AH1649" s="2090"/>
      <c r="AK1649" s="2092"/>
      <c r="AL1649" s="2092"/>
    </row>
    <row r="1650" spans="1:38" x14ac:dyDescent="0.2">
      <c r="A1650" s="2089">
        <v>2017482</v>
      </c>
      <c r="C1650" s="1955" t="s">
        <v>1915</v>
      </c>
      <c r="D1650" s="1956" t="s">
        <v>902</v>
      </c>
      <c r="E1650" s="1956">
        <v>1</v>
      </c>
      <c r="F1650" s="1956">
        <v>2</v>
      </c>
      <c r="G1650" s="1956">
        <v>2</v>
      </c>
      <c r="H1650" s="1956">
        <v>0</v>
      </c>
      <c r="I1650" s="2012">
        <v>1</v>
      </c>
      <c r="J1650" s="2012">
        <v>1</v>
      </c>
      <c r="L1650" s="1996">
        <v>393.16</v>
      </c>
      <c r="N1650" s="1996">
        <f t="shared" si="401"/>
        <v>260.62</v>
      </c>
      <c r="O1650" s="1996">
        <v>177.64</v>
      </c>
      <c r="P1650" s="2034">
        <f t="shared" si="402"/>
        <v>0.68160540250172663</v>
      </c>
      <c r="Q1650" s="1996">
        <v>82.98</v>
      </c>
      <c r="R1650" s="2087">
        <f t="shared" si="403"/>
        <v>0.31839459749827337</v>
      </c>
      <c r="S1650" s="2035">
        <f t="shared" si="404"/>
        <v>3.3192000000000004</v>
      </c>
      <c r="U1650" s="1996">
        <f t="shared" si="405"/>
        <v>0</v>
      </c>
      <c r="V1650" s="1996">
        <f t="shared" si="406"/>
        <v>0</v>
      </c>
      <c r="W1650" s="1996">
        <f t="shared" si="407"/>
        <v>393.16</v>
      </c>
      <c r="X1650" s="2000">
        <v>393.16</v>
      </c>
      <c r="Y1650" s="2013">
        <v>617538</v>
      </c>
      <c r="Z1650" s="2002">
        <v>42979</v>
      </c>
      <c r="AA1650" s="2069" t="s">
        <v>104</v>
      </c>
      <c r="AB1650" s="2069"/>
      <c r="AH1650" s="2090"/>
      <c r="AK1650" s="2092"/>
      <c r="AL1650" s="2092"/>
    </row>
    <row r="1651" spans="1:38" x14ac:dyDescent="0.2">
      <c r="A1651" s="2089">
        <v>2017483</v>
      </c>
      <c r="C1651" s="1955" t="s">
        <v>3311</v>
      </c>
      <c r="D1651" s="1956" t="s">
        <v>26</v>
      </c>
      <c r="E1651" s="1956">
        <v>0</v>
      </c>
      <c r="F1651" s="1956">
        <v>0</v>
      </c>
      <c r="G1651" s="1956">
        <v>0</v>
      </c>
      <c r="H1651" s="1956">
        <v>0</v>
      </c>
      <c r="I1651" s="2012">
        <v>1</v>
      </c>
      <c r="J1651" s="2012">
        <v>1</v>
      </c>
      <c r="L1651" s="1996">
        <v>194.02</v>
      </c>
      <c r="N1651" s="1996">
        <f t="shared" si="401"/>
        <v>104.51</v>
      </c>
      <c r="O1651" s="1996">
        <v>89.51</v>
      </c>
      <c r="P1651" s="2034">
        <f t="shared" si="402"/>
        <v>0.85647306477849006</v>
      </c>
      <c r="Q1651" s="1996">
        <v>15</v>
      </c>
      <c r="R1651" s="2087">
        <f t="shared" si="403"/>
        <v>0.14352693522150989</v>
      </c>
      <c r="S1651" s="2035">
        <f t="shared" si="404"/>
        <v>0.6</v>
      </c>
      <c r="U1651" s="1996">
        <f t="shared" si="405"/>
        <v>0</v>
      </c>
      <c r="V1651" s="1996">
        <f t="shared" si="406"/>
        <v>0</v>
      </c>
      <c r="W1651" s="1996">
        <f t="shared" si="407"/>
        <v>194.02</v>
      </c>
      <c r="X1651" s="2000">
        <v>194.02</v>
      </c>
      <c r="Y1651" s="2013">
        <v>617408</v>
      </c>
      <c r="Z1651" s="2002">
        <v>42907</v>
      </c>
      <c r="AA1651" s="2069" t="s">
        <v>104</v>
      </c>
      <c r="AB1651" s="2069"/>
      <c r="AH1651" s="2090"/>
      <c r="AK1651" s="2092"/>
      <c r="AL1651" s="2092"/>
    </row>
    <row r="1652" spans="1:38" x14ac:dyDescent="0.2">
      <c r="A1652" s="2089">
        <v>2017484</v>
      </c>
      <c r="C1652" s="1955" t="s">
        <v>3318</v>
      </c>
      <c r="D1652" s="1956" t="s">
        <v>26</v>
      </c>
      <c r="E1652" s="1956">
        <v>0</v>
      </c>
      <c r="F1652" s="1956">
        <v>0</v>
      </c>
      <c r="G1652" s="1956">
        <v>0</v>
      </c>
      <c r="H1652" s="1956">
        <v>0</v>
      </c>
      <c r="I1652" s="2012">
        <v>1</v>
      </c>
      <c r="J1652" s="2012">
        <v>1</v>
      </c>
      <c r="L1652" s="1996">
        <v>178.74</v>
      </c>
      <c r="N1652" s="1996">
        <f t="shared" si="401"/>
        <v>96.87</v>
      </c>
      <c r="O1652" s="1996">
        <v>96.87</v>
      </c>
      <c r="P1652" s="2034">
        <f t="shared" si="402"/>
        <v>1</v>
      </c>
      <c r="Q1652" s="1996">
        <v>0</v>
      </c>
      <c r="R1652" s="2087">
        <f t="shared" si="403"/>
        <v>0</v>
      </c>
      <c r="S1652" s="2035">
        <f t="shared" si="404"/>
        <v>0</v>
      </c>
      <c r="U1652" s="1996">
        <f t="shared" si="405"/>
        <v>0</v>
      </c>
      <c r="V1652" s="1996">
        <f t="shared" si="406"/>
        <v>0</v>
      </c>
      <c r="W1652" s="1996">
        <f t="shared" si="407"/>
        <v>178.74</v>
      </c>
      <c r="X1652" s="2000">
        <v>178.74</v>
      </c>
      <c r="Y1652" s="2013">
        <v>617509</v>
      </c>
      <c r="Z1652" s="2002">
        <v>42977</v>
      </c>
      <c r="AA1652" s="2069" t="s">
        <v>104</v>
      </c>
      <c r="AB1652" s="2069"/>
      <c r="AH1652" s="2090"/>
      <c r="AK1652" s="2092"/>
      <c r="AL1652" s="2092"/>
    </row>
    <row r="1653" spans="1:38" x14ac:dyDescent="0.2">
      <c r="A1653" s="2089">
        <v>2017485</v>
      </c>
      <c r="C1653" s="1955" t="s">
        <v>3319</v>
      </c>
      <c r="D1653" s="1956" t="s">
        <v>318</v>
      </c>
      <c r="E1653" s="1956">
        <v>0</v>
      </c>
      <c r="F1653" s="1956">
        <v>1</v>
      </c>
      <c r="G1653" s="1956">
        <v>1</v>
      </c>
      <c r="H1653" s="1956">
        <v>0</v>
      </c>
      <c r="I1653" s="2012">
        <v>1</v>
      </c>
      <c r="J1653" s="2012">
        <v>1</v>
      </c>
      <c r="L1653" s="1996">
        <v>217.36</v>
      </c>
      <c r="N1653" s="1996">
        <f t="shared" si="401"/>
        <v>144.64999999999998</v>
      </c>
      <c r="O1653" s="1996">
        <v>99.1</v>
      </c>
      <c r="P1653" s="2034">
        <f t="shared" si="402"/>
        <v>0.68510197027307296</v>
      </c>
      <c r="Q1653" s="1996">
        <v>45.55</v>
      </c>
      <c r="R1653" s="2087">
        <f t="shared" si="403"/>
        <v>0.3148980297269271</v>
      </c>
      <c r="S1653" s="2035">
        <f t="shared" si="404"/>
        <v>1.8219999999999998</v>
      </c>
      <c r="U1653" s="1996">
        <f t="shared" si="405"/>
        <v>0</v>
      </c>
      <c r="V1653" s="1996">
        <f t="shared" si="406"/>
        <v>0</v>
      </c>
      <c r="W1653" s="1996">
        <f t="shared" si="407"/>
        <v>217.36</v>
      </c>
      <c r="X1653" s="2000">
        <v>217.36</v>
      </c>
      <c r="Y1653" s="2013">
        <v>617502</v>
      </c>
      <c r="Z1653" s="2002">
        <v>42933</v>
      </c>
      <c r="AA1653" s="2069" t="s">
        <v>104</v>
      </c>
      <c r="AB1653" s="2069"/>
      <c r="AH1653" s="2090"/>
      <c r="AK1653" s="2092"/>
      <c r="AL1653" s="2092"/>
    </row>
    <row r="1654" spans="1:38" x14ac:dyDescent="0.2">
      <c r="A1654" s="2151">
        <v>2017486</v>
      </c>
      <c r="C1654" s="1955" t="s">
        <v>3674</v>
      </c>
      <c r="I1654" s="2012">
        <v>0</v>
      </c>
      <c r="J1654" s="2012">
        <v>0</v>
      </c>
      <c r="N1654" s="1996">
        <f t="shared" si="401"/>
        <v>0</v>
      </c>
      <c r="O1654" s="1996">
        <v>0</v>
      </c>
      <c r="P1654" s="2034" t="str">
        <f t="shared" si="402"/>
        <v/>
      </c>
      <c r="Q1654" s="1996">
        <v>0</v>
      </c>
      <c r="R1654" s="2087" t="str">
        <f t="shared" si="403"/>
        <v/>
      </c>
      <c r="S1654" s="2035">
        <f t="shared" si="404"/>
        <v>0</v>
      </c>
      <c r="U1654" s="1996">
        <f t="shared" si="405"/>
        <v>0</v>
      </c>
      <c r="V1654" s="1996">
        <f t="shared" si="406"/>
        <v>0</v>
      </c>
      <c r="W1654" s="1996">
        <f t="shared" si="407"/>
        <v>0</v>
      </c>
      <c r="X1654" s="2000"/>
      <c r="Y1654" s="2013"/>
      <c r="Z1654" s="2002"/>
      <c r="AA1654" s="2069"/>
      <c r="AB1654" s="2069"/>
      <c r="AH1654" s="2090"/>
      <c r="AK1654" s="2092"/>
      <c r="AL1654" s="2092"/>
    </row>
    <row r="1655" spans="1:38" x14ac:dyDescent="0.2">
      <c r="A1655" s="2089">
        <v>2017487</v>
      </c>
      <c r="B1655" s="2166"/>
      <c r="C1655" s="1955" t="s">
        <v>3338</v>
      </c>
      <c r="D1655" s="1956" t="s">
        <v>26</v>
      </c>
      <c r="E1655" s="1956">
        <v>0</v>
      </c>
      <c r="F1655" s="1956">
        <v>0</v>
      </c>
      <c r="G1655" s="1956">
        <v>0</v>
      </c>
      <c r="H1655" s="1956">
        <v>0</v>
      </c>
      <c r="I1655" s="2012">
        <v>1</v>
      </c>
      <c r="J1655" s="2012">
        <v>1</v>
      </c>
      <c r="L1655" s="1996">
        <v>31</v>
      </c>
      <c r="N1655" s="1996">
        <f t="shared" si="401"/>
        <v>15.35</v>
      </c>
      <c r="O1655" s="1996">
        <v>5.35</v>
      </c>
      <c r="P1655" s="2034">
        <f t="shared" si="402"/>
        <v>0.34853420195439738</v>
      </c>
      <c r="Q1655" s="1996">
        <v>10</v>
      </c>
      <c r="R1655" s="2087">
        <f t="shared" si="403"/>
        <v>0.65146579804560267</v>
      </c>
      <c r="S1655" s="2035">
        <f t="shared" si="404"/>
        <v>0.4</v>
      </c>
      <c r="U1655" s="1996">
        <f t="shared" si="405"/>
        <v>0</v>
      </c>
      <c r="V1655" s="1996">
        <f t="shared" si="406"/>
        <v>31</v>
      </c>
      <c r="W1655" s="1996">
        <f t="shared" si="407"/>
        <v>0</v>
      </c>
      <c r="X1655" s="2000"/>
      <c r="Y1655" s="2013"/>
      <c r="Z1655" s="2002"/>
      <c r="AA1655" s="2069"/>
      <c r="AB1655" s="2069"/>
      <c r="AH1655" s="2090"/>
      <c r="AK1655" s="2092"/>
      <c r="AL1655" s="2092"/>
    </row>
    <row r="1656" spans="1:38" x14ac:dyDescent="0.2">
      <c r="A1656" s="2089">
        <v>2017488</v>
      </c>
      <c r="C1656" s="1955" t="s">
        <v>3347</v>
      </c>
      <c r="D1656" s="1956" t="s">
        <v>353</v>
      </c>
      <c r="E1656" s="1956">
        <v>0</v>
      </c>
      <c r="F1656" s="1956">
        <v>1</v>
      </c>
      <c r="G1656" s="1956">
        <v>0</v>
      </c>
      <c r="H1656" s="1956">
        <v>1</v>
      </c>
      <c r="I1656" s="2012">
        <v>1</v>
      </c>
      <c r="J1656" s="2012">
        <v>1</v>
      </c>
      <c r="L1656" s="1996">
        <v>520.27</v>
      </c>
      <c r="N1656" s="1996">
        <f t="shared" si="401"/>
        <v>381.33000000000004</v>
      </c>
      <c r="O1656" s="1996">
        <v>271.79000000000002</v>
      </c>
      <c r="P1656" s="2034">
        <f t="shared" si="402"/>
        <v>0.71274224425038679</v>
      </c>
      <c r="Q1656" s="1996">
        <v>109.54</v>
      </c>
      <c r="R1656" s="2087">
        <f t="shared" si="403"/>
        <v>0.28725775574961321</v>
      </c>
      <c r="S1656" s="2035">
        <f t="shared" si="404"/>
        <v>4.3816000000000006</v>
      </c>
      <c r="U1656" s="1996">
        <f t="shared" si="405"/>
        <v>0</v>
      </c>
      <c r="V1656" s="1996">
        <f t="shared" si="406"/>
        <v>0</v>
      </c>
      <c r="W1656" s="1996">
        <f t="shared" si="407"/>
        <v>520.27</v>
      </c>
      <c r="X1656" s="2000">
        <v>520.27</v>
      </c>
      <c r="Y1656" s="2013">
        <v>617534</v>
      </c>
      <c r="Z1656" s="2002">
        <v>42979</v>
      </c>
      <c r="AA1656" s="2069" t="s">
        <v>104</v>
      </c>
      <c r="AB1656" s="2069"/>
      <c r="AH1656" s="2090"/>
      <c r="AK1656" s="2092"/>
      <c r="AL1656" s="2092"/>
    </row>
    <row r="1657" spans="1:38" x14ac:dyDescent="0.2">
      <c r="A1657" s="2089">
        <v>2017489</v>
      </c>
      <c r="C1657" s="1955" t="s">
        <v>3348</v>
      </c>
      <c r="D1657" s="1956" t="s">
        <v>26</v>
      </c>
      <c r="E1657" s="1956">
        <v>0</v>
      </c>
      <c r="F1657" s="1956">
        <v>0</v>
      </c>
      <c r="G1657" s="1956">
        <v>0</v>
      </c>
      <c r="H1657" s="1956">
        <v>0</v>
      </c>
      <c r="I1657" s="2012">
        <v>1</v>
      </c>
      <c r="J1657" s="2012">
        <v>1</v>
      </c>
      <c r="L1657" s="1996">
        <v>204.6</v>
      </c>
      <c r="N1657" s="1996">
        <f t="shared" si="401"/>
        <v>109.8</v>
      </c>
      <c r="O1657" s="1996">
        <v>109.8</v>
      </c>
      <c r="P1657" s="2034">
        <f t="shared" si="402"/>
        <v>1</v>
      </c>
      <c r="Q1657" s="1996">
        <v>0</v>
      </c>
      <c r="R1657" s="2087">
        <f t="shared" si="403"/>
        <v>0</v>
      </c>
      <c r="S1657" s="2035">
        <f t="shared" si="404"/>
        <v>0</v>
      </c>
      <c r="U1657" s="1996">
        <f t="shared" si="405"/>
        <v>0</v>
      </c>
      <c r="V1657" s="1996">
        <f t="shared" si="406"/>
        <v>0</v>
      </c>
      <c r="W1657" s="1996">
        <f t="shared" si="407"/>
        <v>204.6</v>
      </c>
      <c r="X1657" s="2000">
        <v>204.6</v>
      </c>
      <c r="Y1657" s="2013">
        <v>617509</v>
      </c>
      <c r="Z1657" s="2002">
        <v>42977</v>
      </c>
      <c r="AA1657" s="2069" t="s">
        <v>104</v>
      </c>
      <c r="AB1657" s="2069"/>
      <c r="AH1657" s="2090"/>
      <c r="AK1657" s="2092"/>
      <c r="AL1657" s="2092"/>
    </row>
    <row r="1658" spans="1:38" x14ac:dyDescent="0.2">
      <c r="A1658" s="2089">
        <v>2017490</v>
      </c>
      <c r="C1658" s="1955" t="s">
        <v>3349</v>
      </c>
      <c r="D1658" s="1956" t="s">
        <v>26</v>
      </c>
      <c r="E1658" s="1956">
        <v>0</v>
      </c>
      <c r="F1658" s="1956">
        <v>0</v>
      </c>
      <c r="G1658" s="1956">
        <v>0</v>
      </c>
      <c r="H1658" s="1956">
        <v>0</v>
      </c>
      <c r="I1658" s="2012">
        <v>1</v>
      </c>
      <c r="J1658" s="2012">
        <v>1</v>
      </c>
      <c r="L1658" s="1996">
        <v>65.48</v>
      </c>
      <c r="N1658" s="1996">
        <f t="shared" si="401"/>
        <v>40.24</v>
      </c>
      <c r="O1658" s="1996">
        <v>40.24</v>
      </c>
      <c r="P1658" s="2034">
        <f t="shared" si="402"/>
        <v>1</v>
      </c>
      <c r="Q1658" s="1996">
        <v>0</v>
      </c>
      <c r="R1658" s="2087">
        <f t="shared" si="403"/>
        <v>0</v>
      </c>
      <c r="S1658" s="2035">
        <f t="shared" si="404"/>
        <v>0</v>
      </c>
      <c r="U1658" s="1996">
        <f t="shared" si="405"/>
        <v>0</v>
      </c>
      <c r="V1658" s="1996">
        <f t="shared" si="406"/>
        <v>0</v>
      </c>
      <c r="W1658" s="1996">
        <f t="shared" si="407"/>
        <v>65.48</v>
      </c>
      <c r="X1658" s="2000">
        <v>65.48</v>
      </c>
      <c r="Y1658" s="2013">
        <v>617509</v>
      </c>
      <c r="Z1658" s="2002">
        <v>42977</v>
      </c>
      <c r="AA1658" s="2069" t="s">
        <v>104</v>
      </c>
      <c r="AB1658" s="2069"/>
      <c r="AH1658" s="2090"/>
      <c r="AK1658" s="2092"/>
      <c r="AL1658" s="2092"/>
    </row>
    <row r="1659" spans="1:38" x14ac:dyDescent="0.2">
      <c r="A1659" s="2089">
        <v>2017491</v>
      </c>
      <c r="C1659" s="1955" t="s">
        <v>3354</v>
      </c>
      <c r="D1659" s="1956" t="s">
        <v>26</v>
      </c>
      <c r="E1659" s="1956">
        <v>0</v>
      </c>
      <c r="F1659" s="1956">
        <v>0</v>
      </c>
      <c r="G1659" s="1956">
        <v>0</v>
      </c>
      <c r="H1659" s="1956">
        <v>0</v>
      </c>
      <c r="I1659" s="2012">
        <v>1</v>
      </c>
      <c r="J1659" s="2012">
        <v>1</v>
      </c>
      <c r="L1659" s="1996">
        <v>63.46</v>
      </c>
      <c r="N1659" s="1996">
        <f t="shared" si="401"/>
        <v>39.229999999999997</v>
      </c>
      <c r="O1659" s="1996">
        <v>39.229999999999997</v>
      </c>
      <c r="P1659" s="2034">
        <f t="shared" si="402"/>
        <v>1</v>
      </c>
      <c r="Q1659" s="1996">
        <v>0</v>
      </c>
      <c r="R1659" s="2087">
        <f t="shared" si="403"/>
        <v>0</v>
      </c>
      <c r="S1659" s="2035">
        <f t="shared" si="404"/>
        <v>0</v>
      </c>
      <c r="U1659" s="1996">
        <f t="shared" si="405"/>
        <v>0</v>
      </c>
      <c r="V1659" s="1996">
        <f t="shared" si="406"/>
        <v>0</v>
      </c>
      <c r="W1659" s="1996">
        <f t="shared" si="407"/>
        <v>63.46</v>
      </c>
      <c r="X1659" s="2000">
        <v>63.46</v>
      </c>
      <c r="Y1659" s="2013">
        <v>617509</v>
      </c>
      <c r="Z1659" s="2002">
        <v>42977</v>
      </c>
      <c r="AA1659" s="2069" t="s">
        <v>104</v>
      </c>
      <c r="AB1659" s="2069"/>
      <c r="AH1659" s="2090"/>
      <c r="AK1659" s="2092"/>
      <c r="AL1659" s="2092"/>
    </row>
    <row r="1660" spans="1:38" x14ac:dyDescent="0.2">
      <c r="A1660" s="2089">
        <v>2017492</v>
      </c>
      <c r="C1660" s="1955" t="s">
        <v>3355</v>
      </c>
      <c r="D1660" s="1956" t="s">
        <v>26</v>
      </c>
      <c r="E1660" s="1956">
        <v>0</v>
      </c>
      <c r="F1660" s="1956">
        <v>0</v>
      </c>
      <c r="G1660" s="1956">
        <v>0</v>
      </c>
      <c r="H1660" s="1956">
        <v>0</v>
      </c>
      <c r="I1660" s="2012">
        <v>1</v>
      </c>
      <c r="J1660" s="2012">
        <v>1</v>
      </c>
      <c r="L1660" s="1996">
        <v>234.3</v>
      </c>
      <c r="N1660" s="1996">
        <f t="shared" si="401"/>
        <v>124.65</v>
      </c>
      <c r="O1660" s="1996">
        <v>109.65</v>
      </c>
      <c r="P1660" s="2034">
        <f t="shared" si="402"/>
        <v>0.87966305655836341</v>
      </c>
      <c r="Q1660" s="1996">
        <v>15</v>
      </c>
      <c r="R1660" s="2087">
        <f t="shared" si="403"/>
        <v>0.12033694344163658</v>
      </c>
      <c r="S1660" s="2035">
        <f t="shared" si="404"/>
        <v>0.6</v>
      </c>
      <c r="U1660" s="1996">
        <f t="shared" si="405"/>
        <v>0</v>
      </c>
      <c r="V1660" s="1996">
        <f t="shared" si="406"/>
        <v>0</v>
      </c>
      <c r="W1660" s="1996">
        <f t="shared" si="407"/>
        <v>234.3</v>
      </c>
      <c r="X1660" s="2000">
        <v>234.3</v>
      </c>
      <c r="Y1660" s="2013">
        <v>617509</v>
      </c>
      <c r="Z1660" s="2002">
        <v>42977</v>
      </c>
      <c r="AA1660" s="2069" t="s">
        <v>104</v>
      </c>
      <c r="AB1660" s="2069"/>
      <c r="AH1660" s="2090"/>
      <c r="AK1660" s="2092"/>
      <c r="AL1660" s="2092"/>
    </row>
    <row r="1661" spans="1:38" x14ac:dyDescent="0.2">
      <c r="A1661" s="2089" t="s">
        <v>3365</v>
      </c>
      <c r="C1661" s="1955" t="s">
        <v>3244</v>
      </c>
      <c r="D1661" s="1956" t="s">
        <v>1976</v>
      </c>
      <c r="E1661" s="1956">
        <v>1</v>
      </c>
      <c r="F1661" s="1956">
        <v>10</v>
      </c>
      <c r="G1661" s="1956">
        <v>0</v>
      </c>
      <c r="H1661" s="1956">
        <v>0</v>
      </c>
      <c r="I1661" s="2012">
        <v>1</v>
      </c>
      <c r="J1661" s="2012">
        <v>1</v>
      </c>
      <c r="L1661" s="1996">
        <v>1246.76</v>
      </c>
      <c r="N1661" s="1996">
        <f t="shared" si="401"/>
        <v>802.76</v>
      </c>
      <c r="O1661" s="1996">
        <v>602.16</v>
      </c>
      <c r="P1661" s="2034">
        <f t="shared" si="402"/>
        <v>0.75011211320942739</v>
      </c>
      <c r="Q1661" s="1996">
        <v>200.6</v>
      </c>
      <c r="R1661" s="2087">
        <f t="shared" si="403"/>
        <v>0.24988788679057253</v>
      </c>
      <c r="S1661" s="2035">
        <f t="shared" si="404"/>
        <v>8.0239999999999991</v>
      </c>
      <c r="U1661" s="1996">
        <f t="shared" si="405"/>
        <v>0</v>
      </c>
      <c r="V1661" s="1996">
        <f t="shared" si="406"/>
        <v>0</v>
      </c>
      <c r="W1661" s="1996">
        <f t="shared" si="407"/>
        <v>1246.76</v>
      </c>
      <c r="X1661" s="2000">
        <v>1246.76</v>
      </c>
      <c r="Y1661" s="2013">
        <v>617539</v>
      </c>
      <c r="Z1661" s="2002">
        <v>42979</v>
      </c>
      <c r="AA1661" s="2069" t="s">
        <v>104</v>
      </c>
      <c r="AB1661" s="2069"/>
      <c r="AH1661" s="2090"/>
      <c r="AK1661" s="2092"/>
      <c r="AL1661" s="2092"/>
    </row>
    <row r="1662" spans="1:38" x14ac:dyDescent="0.2">
      <c r="A1662" s="2089">
        <v>2017494</v>
      </c>
      <c r="C1662" s="1955" t="s">
        <v>3374</v>
      </c>
      <c r="D1662" s="1956" t="s">
        <v>26</v>
      </c>
      <c r="E1662" s="1956">
        <v>0</v>
      </c>
      <c r="F1662" s="1956">
        <v>0</v>
      </c>
      <c r="G1662" s="1956">
        <v>0</v>
      </c>
      <c r="H1662" s="1956">
        <v>0</v>
      </c>
      <c r="I1662" s="2012">
        <v>1</v>
      </c>
      <c r="J1662" s="2012">
        <v>1</v>
      </c>
      <c r="L1662" s="1996">
        <v>36.5</v>
      </c>
      <c r="N1662" s="1996">
        <f t="shared" si="401"/>
        <v>25.75</v>
      </c>
      <c r="O1662" s="1996">
        <v>25.75</v>
      </c>
      <c r="P1662" s="2034">
        <f t="shared" si="402"/>
        <v>1</v>
      </c>
      <c r="Q1662" s="1996">
        <v>0</v>
      </c>
      <c r="R1662" s="2087">
        <f t="shared" si="403"/>
        <v>0</v>
      </c>
      <c r="S1662" s="2035">
        <f t="shared" si="404"/>
        <v>0</v>
      </c>
      <c r="U1662" s="1996">
        <f t="shared" si="405"/>
        <v>0</v>
      </c>
      <c r="V1662" s="1996">
        <f t="shared" si="406"/>
        <v>0</v>
      </c>
      <c r="W1662" s="1996">
        <f t="shared" si="407"/>
        <v>36.5</v>
      </c>
      <c r="X1662" s="2000">
        <v>36.5</v>
      </c>
      <c r="Y1662" s="2013">
        <v>617509</v>
      </c>
      <c r="Z1662" s="2002">
        <v>42977</v>
      </c>
      <c r="AA1662" s="2069" t="s">
        <v>104</v>
      </c>
      <c r="AB1662" s="2069"/>
      <c r="AH1662" s="2090"/>
      <c r="AK1662" s="2092"/>
      <c r="AL1662" s="2092"/>
    </row>
    <row r="1663" spans="1:38" x14ac:dyDescent="0.2">
      <c r="A1663" s="2119">
        <v>2017495</v>
      </c>
      <c r="C1663" s="1955">
        <v>633617</v>
      </c>
      <c r="D1663" s="1956" t="s">
        <v>26</v>
      </c>
      <c r="E1663" s="1956">
        <v>0</v>
      </c>
      <c r="F1663" s="1956">
        <v>1</v>
      </c>
      <c r="G1663" s="1956">
        <v>0</v>
      </c>
      <c r="H1663" s="1956">
        <v>4</v>
      </c>
      <c r="I1663" s="2012">
        <v>1</v>
      </c>
      <c r="J1663" s="2012">
        <v>1</v>
      </c>
      <c r="L1663" s="1996">
        <v>1831.98</v>
      </c>
      <c r="N1663" s="1996">
        <f t="shared" si="401"/>
        <v>1314.53</v>
      </c>
      <c r="O1663" s="1996">
        <v>991.72</v>
      </c>
      <c r="P1663" s="2034">
        <f t="shared" si="402"/>
        <v>0.75442933976402216</v>
      </c>
      <c r="Q1663" s="1996">
        <v>322.81</v>
      </c>
      <c r="R1663" s="2087">
        <f t="shared" si="403"/>
        <v>0.24557066023597787</v>
      </c>
      <c r="S1663" s="2035">
        <f t="shared" si="404"/>
        <v>12.9124</v>
      </c>
      <c r="U1663" s="1996">
        <f t="shared" si="405"/>
        <v>0</v>
      </c>
      <c r="V1663" s="1996">
        <f t="shared" si="406"/>
        <v>0</v>
      </c>
      <c r="W1663" s="1996">
        <f t="shared" si="407"/>
        <v>1831.98</v>
      </c>
      <c r="X1663" s="2000">
        <v>1831.98</v>
      </c>
      <c r="Y1663" s="2013">
        <v>617510</v>
      </c>
      <c r="Z1663" s="2002">
        <v>42977</v>
      </c>
      <c r="AA1663" s="2069" t="s">
        <v>104</v>
      </c>
      <c r="AB1663" s="2069"/>
      <c r="AH1663" s="2090"/>
      <c r="AK1663" s="2092"/>
      <c r="AL1663" s="2092"/>
    </row>
    <row r="1664" spans="1:38" x14ac:dyDescent="0.2">
      <c r="A1664" s="2119">
        <v>2017496</v>
      </c>
      <c r="C1664" s="1955" t="s">
        <v>3378</v>
      </c>
      <c r="D1664" s="1956" t="s">
        <v>353</v>
      </c>
      <c r="E1664" s="1956">
        <v>1</v>
      </c>
      <c r="F1664" s="1956">
        <v>9</v>
      </c>
      <c r="G1664" s="1956">
        <v>6</v>
      </c>
      <c r="H1664" s="1956">
        <v>3</v>
      </c>
      <c r="I1664" s="2012">
        <v>1</v>
      </c>
      <c r="J1664" s="2012">
        <v>1</v>
      </c>
      <c r="L1664" s="1996">
        <v>4380.83</v>
      </c>
      <c r="N1664" s="1996">
        <f t="shared" si="401"/>
        <v>3235.83</v>
      </c>
      <c r="O1664" s="1996">
        <v>2527.85</v>
      </c>
      <c r="P1664" s="2034">
        <f t="shared" si="402"/>
        <v>0.78120605841468804</v>
      </c>
      <c r="Q1664" s="1996">
        <v>707.98</v>
      </c>
      <c r="R1664" s="2087">
        <f t="shared" si="403"/>
        <v>0.21879394158531196</v>
      </c>
      <c r="S1664" s="2035">
        <f t="shared" si="404"/>
        <v>28.319200000000002</v>
      </c>
      <c r="U1664" s="1996">
        <f t="shared" si="405"/>
        <v>0</v>
      </c>
      <c r="V1664" s="1996">
        <f t="shared" si="406"/>
        <v>0</v>
      </c>
      <c r="W1664" s="1996">
        <f t="shared" si="407"/>
        <v>4380.83</v>
      </c>
      <c r="X1664" s="2000">
        <v>4380.83</v>
      </c>
      <c r="Y1664" s="2013">
        <v>617527</v>
      </c>
      <c r="Z1664" s="2002">
        <v>42979</v>
      </c>
      <c r="AA1664" s="2069" t="s">
        <v>104</v>
      </c>
      <c r="AB1664" s="2069"/>
      <c r="AH1664" s="2090"/>
      <c r="AK1664" s="2092"/>
      <c r="AL1664" s="2092"/>
    </row>
    <row r="1665" spans="1:38" x14ac:dyDescent="0.2">
      <c r="A1665" s="2089">
        <v>2017497</v>
      </c>
      <c r="C1665" s="1955" t="s">
        <v>3379</v>
      </c>
      <c r="D1665" s="1956" t="s">
        <v>353</v>
      </c>
      <c r="E1665" s="1956">
        <v>1</v>
      </c>
      <c r="F1665" s="1956">
        <v>1</v>
      </c>
      <c r="G1665" s="1956">
        <v>0</v>
      </c>
      <c r="H1665" s="1956">
        <v>1</v>
      </c>
      <c r="I1665" s="2012">
        <v>1</v>
      </c>
      <c r="J1665" s="2012">
        <v>1</v>
      </c>
      <c r="L1665" s="1996">
        <v>762.2</v>
      </c>
      <c r="N1665" s="1996">
        <f t="shared" si="401"/>
        <v>558.05000000000007</v>
      </c>
      <c r="O1665" s="1996">
        <v>387.97</v>
      </c>
      <c r="P1665" s="2034">
        <f t="shared" si="402"/>
        <v>0.69522444225427826</v>
      </c>
      <c r="Q1665" s="1996">
        <v>170.08</v>
      </c>
      <c r="R1665" s="2087">
        <f t="shared" si="403"/>
        <v>0.30477555774572168</v>
      </c>
      <c r="S1665" s="2035">
        <f t="shared" si="404"/>
        <v>6.8032000000000004</v>
      </c>
      <c r="U1665" s="1996">
        <f t="shared" si="405"/>
        <v>0</v>
      </c>
      <c r="V1665" s="1996">
        <f t="shared" si="406"/>
        <v>0</v>
      </c>
      <c r="W1665" s="1996">
        <f t="shared" si="407"/>
        <v>762.2</v>
      </c>
      <c r="X1665" s="2000">
        <v>762.2</v>
      </c>
      <c r="Y1665" s="2013">
        <v>617528</v>
      </c>
      <c r="Z1665" s="2002">
        <v>42979</v>
      </c>
      <c r="AA1665" s="2069" t="s">
        <v>104</v>
      </c>
      <c r="AB1665" s="2069"/>
      <c r="AH1665" s="2090"/>
      <c r="AK1665" s="2092"/>
      <c r="AL1665" s="2092"/>
    </row>
    <row r="1666" spans="1:38" x14ac:dyDescent="0.2">
      <c r="A1666" s="2089">
        <v>2017498</v>
      </c>
      <c r="C1666" s="1955" t="s">
        <v>3380</v>
      </c>
      <c r="D1666" s="1956" t="s">
        <v>353</v>
      </c>
      <c r="E1666" s="1953">
        <v>1</v>
      </c>
      <c r="F1666" s="1953">
        <v>11</v>
      </c>
      <c r="G1666" s="1953">
        <v>6</v>
      </c>
      <c r="H1666" s="1953">
        <v>3</v>
      </c>
      <c r="I1666" s="2012">
        <v>1</v>
      </c>
      <c r="J1666" s="2012">
        <v>1</v>
      </c>
      <c r="L1666" s="1996">
        <v>3392.82</v>
      </c>
      <c r="N1666" s="1996">
        <f t="shared" si="401"/>
        <v>2512.4</v>
      </c>
      <c r="O1666" s="1996">
        <v>1839.72</v>
      </c>
      <c r="P1666" s="2034">
        <f t="shared" si="402"/>
        <v>0.73225601018946029</v>
      </c>
      <c r="Q1666" s="1996">
        <v>672.68</v>
      </c>
      <c r="R1666" s="2087">
        <f t="shared" si="403"/>
        <v>0.26774398981053971</v>
      </c>
      <c r="S1666" s="2035">
        <f t="shared" si="404"/>
        <v>26.9072</v>
      </c>
      <c r="U1666" s="1996">
        <f t="shared" si="405"/>
        <v>0</v>
      </c>
      <c r="V1666" s="1996">
        <f t="shared" si="406"/>
        <v>0</v>
      </c>
      <c r="W1666" s="1996">
        <f t="shared" si="407"/>
        <v>3392.82</v>
      </c>
      <c r="X1666" s="2000">
        <v>3392.82</v>
      </c>
      <c r="Y1666" s="2013">
        <v>617529</v>
      </c>
      <c r="Z1666" s="2002">
        <v>42979</v>
      </c>
      <c r="AA1666" s="2069" t="s">
        <v>104</v>
      </c>
      <c r="AB1666" s="2069"/>
      <c r="AH1666" s="2090"/>
      <c r="AK1666" s="2092"/>
      <c r="AL1666" s="2092"/>
    </row>
    <row r="1667" spans="1:38" x14ac:dyDescent="0.2">
      <c r="A1667" s="2089">
        <v>2017499</v>
      </c>
      <c r="C1667" s="1955" t="s">
        <v>3381</v>
      </c>
      <c r="D1667" s="1956" t="s">
        <v>353</v>
      </c>
      <c r="E1667" s="1953">
        <v>1</v>
      </c>
      <c r="F1667" s="1953">
        <v>1</v>
      </c>
      <c r="G1667" s="1953">
        <v>0</v>
      </c>
      <c r="H1667" s="1953">
        <v>1</v>
      </c>
      <c r="I1667" s="2012">
        <v>1</v>
      </c>
      <c r="J1667" s="2012">
        <v>1</v>
      </c>
      <c r="L1667" s="1996">
        <v>520.27</v>
      </c>
      <c r="N1667" s="1996">
        <f t="shared" si="401"/>
        <v>381.33000000000004</v>
      </c>
      <c r="O1667" s="1996">
        <v>271.79000000000002</v>
      </c>
      <c r="P1667" s="2034">
        <f t="shared" si="402"/>
        <v>0.71274224425038679</v>
      </c>
      <c r="Q1667" s="1996">
        <v>109.54</v>
      </c>
      <c r="R1667" s="2087">
        <f t="shared" si="403"/>
        <v>0.28725775574961321</v>
      </c>
      <c r="S1667" s="2035">
        <f t="shared" si="404"/>
        <v>4.3816000000000006</v>
      </c>
      <c r="U1667" s="1996">
        <f t="shared" si="405"/>
        <v>0</v>
      </c>
      <c r="V1667" s="1996">
        <f t="shared" si="406"/>
        <v>0</v>
      </c>
      <c r="W1667" s="1996">
        <f t="shared" si="407"/>
        <v>520.27</v>
      </c>
      <c r="X1667" s="2000">
        <v>520.27</v>
      </c>
      <c r="Y1667" s="2013">
        <v>617530</v>
      </c>
      <c r="Z1667" s="2002">
        <v>42979</v>
      </c>
      <c r="AA1667" s="2069" t="s">
        <v>104</v>
      </c>
      <c r="AB1667" s="2069"/>
      <c r="AH1667" s="2090"/>
      <c r="AK1667" s="2092"/>
      <c r="AL1667" s="2092"/>
    </row>
    <row r="1668" spans="1:38" x14ac:dyDescent="0.2">
      <c r="A1668" s="2089" t="s">
        <v>3386</v>
      </c>
      <c r="C1668" s="1955" t="s">
        <v>3385</v>
      </c>
      <c r="D1668" s="1956" t="s">
        <v>353</v>
      </c>
      <c r="E1668" s="1956">
        <v>0</v>
      </c>
      <c r="F1668" s="1956">
        <v>18</v>
      </c>
      <c r="G1668" s="1956">
        <v>0</v>
      </c>
      <c r="H1668" s="1956">
        <v>0</v>
      </c>
      <c r="I1668" s="2012">
        <v>1</v>
      </c>
      <c r="J1668" s="2012">
        <v>1</v>
      </c>
      <c r="L1668" s="1996">
        <v>2222.96</v>
      </c>
      <c r="N1668" s="1996">
        <f t="shared" si="401"/>
        <v>1477.02</v>
      </c>
      <c r="O1668" s="1996">
        <v>1091.46</v>
      </c>
      <c r="P1668" s="2034">
        <f t="shared" si="402"/>
        <v>0.73896088069220456</v>
      </c>
      <c r="Q1668" s="1996">
        <v>385.56</v>
      </c>
      <c r="R1668" s="2087">
        <f t="shared" si="403"/>
        <v>0.26103911930779544</v>
      </c>
      <c r="S1668" s="2035">
        <f t="shared" si="404"/>
        <v>15.4224</v>
      </c>
      <c r="U1668" s="1996">
        <f t="shared" si="405"/>
        <v>0</v>
      </c>
      <c r="V1668" s="1996">
        <f t="shared" si="406"/>
        <v>0</v>
      </c>
      <c r="W1668" s="1996">
        <f t="shared" si="407"/>
        <v>2222.96</v>
      </c>
      <c r="X1668" s="2000">
        <v>2222.96</v>
      </c>
      <c r="Y1668" s="2013">
        <v>617531</v>
      </c>
      <c r="Z1668" s="2002">
        <v>42979</v>
      </c>
      <c r="AA1668" s="2069" t="s">
        <v>104</v>
      </c>
      <c r="AB1668" s="2069"/>
      <c r="AH1668" s="2090"/>
      <c r="AK1668" s="2092"/>
      <c r="AL1668" s="2092"/>
    </row>
    <row r="1669" spans="1:38" x14ac:dyDescent="0.2">
      <c r="A1669" s="2089">
        <v>2017501</v>
      </c>
      <c r="C1669" s="1955" t="s">
        <v>3387</v>
      </c>
      <c r="D1669" s="1956" t="s">
        <v>26</v>
      </c>
      <c r="E1669" s="1956">
        <v>5</v>
      </c>
      <c r="F1669" s="1956">
        <v>40</v>
      </c>
      <c r="G1669" s="1956">
        <v>25</v>
      </c>
      <c r="H1669" s="1956">
        <v>10</v>
      </c>
      <c r="I1669" s="2012">
        <v>1</v>
      </c>
      <c r="J1669" s="2012">
        <v>1</v>
      </c>
      <c r="L1669" s="1996">
        <v>11466.1</v>
      </c>
      <c r="N1669" s="1996">
        <f t="shared" si="401"/>
        <v>7706</v>
      </c>
      <c r="O1669" s="1996">
        <v>5806.92</v>
      </c>
      <c r="P1669" s="2034">
        <f t="shared" si="402"/>
        <v>0.75355826628601086</v>
      </c>
      <c r="Q1669" s="1996">
        <v>1899.08</v>
      </c>
      <c r="R1669" s="2087">
        <f t="shared" si="403"/>
        <v>0.24644173371398909</v>
      </c>
      <c r="S1669" s="2035">
        <f t="shared" si="404"/>
        <v>75.963200000000001</v>
      </c>
      <c r="U1669" s="1996">
        <f t="shared" si="405"/>
        <v>0</v>
      </c>
      <c r="V1669" s="1996">
        <f t="shared" si="406"/>
        <v>0</v>
      </c>
      <c r="W1669" s="1996">
        <f t="shared" si="407"/>
        <v>11466.1</v>
      </c>
      <c r="X1669" s="2000">
        <v>11466.1</v>
      </c>
      <c r="Y1669" s="2013">
        <v>617507</v>
      </c>
      <c r="Z1669" s="2002">
        <v>42977</v>
      </c>
      <c r="AA1669" s="2069" t="s">
        <v>104</v>
      </c>
      <c r="AB1669" s="2069"/>
      <c r="AH1669" s="2090"/>
      <c r="AK1669" s="2092"/>
      <c r="AL1669" s="2092"/>
    </row>
    <row r="1670" spans="1:38" x14ac:dyDescent="0.2">
      <c r="A1670" s="2089">
        <v>2017502</v>
      </c>
      <c r="C1670" s="1955" t="s">
        <v>3390</v>
      </c>
      <c r="D1670" s="1956" t="s">
        <v>353</v>
      </c>
      <c r="E1670" s="1956">
        <v>1</v>
      </c>
      <c r="F1670" s="1956">
        <v>9</v>
      </c>
      <c r="G1670" s="1956">
        <v>7</v>
      </c>
      <c r="H1670" s="1956">
        <v>3</v>
      </c>
      <c r="I1670" s="2012">
        <v>1</v>
      </c>
      <c r="J1670" s="2012">
        <v>1</v>
      </c>
      <c r="L1670" s="1996">
        <v>2728.63</v>
      </c>
      <c r="N1670" s="1996">
        <f t="shared" si="401"/>
        <v>2019.29</v>
      </c>
      <c r="O1670" s="1996">
        <v>1447.07</v>
      </c>
      <c r="P1670" s="2034">
        <f t="shared" si="402"/>
        <v>0.71662316952988425</v>
      </c>
      <c r="Q1670" s="1996">
        <v>572.22</v>
      </c>
      <c r="R1670" s="2087">
        <f t="shared" si="403"/>
        <v>0.28337683047011575</v>
      </c>
      <c r="S1670" s="2035">
        <f t="shared" si="404"/>
        <v>22.8888</v>
      </c>
      <c r="U1670" s="1996">
        <f t="shared" si="405"/>
        <v>0</v>
      </c>
      <c r="V1670" s="1996">
        <f t="shared" si="406"/>
        <v>0</v>
      </c>
      <c r="W1670" s="1996">
        <f t="shared" si="407"/>
        <v>2728.63</v>
      </c>
      <c r="X1670" s="2000">
        <v>2728.63</v>
      </c>
      <c r="Y1670" s="2013">
        <v>617532</v>
      </c>
      <c r="Z1670" s="2002">
        <v>42979</v>
      </c>
      <c r="AA1670" s="2069" t="s">
        <v>104</v>
      </c>
      <c r="AB1670" s="2069"/>
      <c r="AH1670" s="2090"/>
      <c r="AK1670" s="2092"/>
      <c r="AL1670" s="2092"/>
    </row>
    <row r="1671" spans="1:38" x14ac:dyDescent="0.2">
      <c r="A1671" s="2089">
        <v>2017503</v>
      </c>
      <c r="C1671" s="1955" t="s">
        <v>3391</v>
      </c>
      <c r="D1671" s="1956" t="s">
        <v>353</v>
      </c>
      <c r="E1671" s="1956">
        <v>1</v>
      </c>
      <c r="F1671" s="1956">
        <v>1</v>
      </c>
      <c r="G1671" s="1956">
        <v>0</v>
      </c>
      <c r="H1671" s="1956">
        <v>1</v>
      </c>
      <c r="I1671" s="2012">
        <v>1</v>
      </c>
      <c r="J1671" s="2012">
        <v>1</v>
      </c>
      <c r="L1671" s="1996">
        <v>520.27</v>
      </c>
      <c r="N1671" s="1996">
        <f t="shared" si="401"/>
        <v>381.33000000000004</v>
      </c>
      <c r="O1671" s="1996">
        <v>271.79000000000002</v>
      </c>
      <c r="P1671" s="2034">
        <f t="shared" si="402"/>
        <v>0.71274224425038679</v>
      </c>
      <c r="Q1671" s="1996">
        <v>109.54</v>
      </c>
      <c r="R1671" s="2087">
        <f t="shared" si="403"/>
        <v>0.28725775574961321</v>
      </c>
      <c r="S1671" s="2035">
        <f t="shared" si="404"/>
        <v>4.3816000000000006</v>
      </c>
      <c r="U1671" s="1996">
        <f t="shared" si="405"/>
        <v>0</v>
      </c>
      <c r="V1671" s="1996">
        <f t="shared" si="406"/>
        <v>0</v>
      </c>
      <c r="W1671" s="1996">
        <f t="shared" si="407"/>
        <v>520.27</v>
      </c>
      <c r="X1671" s="2000">
        <v>520.27</v>
      </c>
      <c r="Y1671" s="2013">
        <v>617533</v>
      </c>
      <c r="Z1671" s="2002">
        <v>42979</v>
      </c>
      <c r="AA1671" s="2069" t="s">
        <v>104</v>
      </c>
      <c r="AB1671" s="2069"/>
      <c r="AH1671" s="2090"/>
      <c r="AK1671" s="2092"/>
      <c r="AL1671" s="2092"/>
    </row>
    <row r="1672" spans="1:38" x14ac:dyDescent="0.2">
      <c r="A1672" s="2089">
        <v>2017504</v>
      </c>
      <c r="C1672" s="1955" t="s">
        <v>3394</v>
      </c>
      <c r="D1672" s="1956" t="s">
        <v>26</v>
      </c>
      <c r="E1672" s="1956">
        <v>5</v>
      </c>
      <c r="F1672" s="1956">
        <v>40</v>
      </c>
      <c r="G1672" s="1956">
        <v>25</v>
      </c>
      <c r="H1672" s="1956">
        <v>10</v>
      </c>
      <c r="I1672" s="2012">
        <v>1</v>
      </c>
      <c r="J1672" s="2012">
        <v>1</v>
      </c>
      <c r="L1672" s="1996">
        <v>11466.1</v>
      </c>
      <c r="N1672" s="1996">
        <f t="shared" ref="N1672" si="408">O1672+Q1672</f>
        <v>7706</v>
      </c>
      <c r="O1672" s="1996">
        <v>5806.92</v>
      </c>
      <c r="P1672" s="2034">
        <f t="shared" ref="P1672" si="409">IF(N1672&lt;=0,"",O1672/N1672)</f>
        <v>0.75355826628601086</v>
      </c>
      <c r="Q1672" s="1996">
        <v>1899.08</v>
      </c>
      <c r="R1672" s="2087">
        <f t="shared" ref="R1672" si="410">IF(N1672&lt;=0,"",Q1672/N1672)</f>
        <v>0.24644173371398909</v>
      </c>
      <c r="S1672" s="2035">
        <f t="shared" ref="S1672" si="411">Q1672/$S$1</f>
        <v>75.963200000000001</v>
      </c>
      <c r="U1672" s="1996">
        <f t="shared" ref="U1672" si="412">((1-I1672)*O1672)+((1-J1672)*Q1672)</f>
        <v>0</v>
      </c>
      <c r="V1672" s="1996">
        <f t="shared" ref="V1672" si="413">L1672-W1672</f>
        <v>0</v>
      </c>
      <c r="W1672" s="1996">
        <f t="shared" si="407"/>
        <v>11466.1</v>
      </c>
      <c r="X1672" s="2000">
        <v>11466.1</v>
      </c>
      <c r="Y1672" s="2013">
        <v>617544</v>
      </c>
      <c r="Z1672" s="2002">
        <v>42991</v>
      </c>
      <c r="AA1672" s="2069" t="s">
        <v>104</v>
      </c>
      <c r="AB1672" s="2069"/>
      <c r="AH1672" s="2090"/>
      <c r="AK1672" s="2092"/>
      <c r="AL1672" s="2092"/>
    </row>
    <row r="1673" spans="1:38" x14ac:dyDescent="0.2">
      <c r="A1673" s="2089">
        <v>2017505</v>
      </c>
      <c r="C1673" s="1955" t="s">
        <v>3396</v>
      </c>
      <c r="D1673" s="1956" t="s">
        <v>318</v>
      </c>
      <c r="E1673" s="1956">
        <v>1</v>
      </c>
      <c r="F1673" s="1956">
        <v>7</v>
      </c>
      <c r="G1673" s="1956">
        <v>4</v>
      </c>
      <c r="H1673" s="1956">
        <v>3</v>
      </c>
      <c r="I1673" s="2012">
        <v>1</v>
      </c>
      <c r="J1673" s="2012">
        <v>1</v>
      </c>
      <c r="L1673" s="1996">
        <v>2689.24</v>
      </c>
      <c r="N1673" s="1996">
        <f t="shared" si="401"/>
        <v>1776.8700000000001</v>
      </c>
      <c r="O1673" s="1996">
        <v>1319.43</v>
      </c>
      <c r="P1673" s="2034">
        <f t="shared" si="402"/>
        <v>0.74255854395650778</v>
      </c>
      <c r="Q1673" s="1996">
        <v>457.44</v>
      </c>
      <c r="R1673" s="2087">
        <f t="shared" si="403"/>
        <v>0.25744145604349217</v>
      </c>
      <c r="S1673" s="2035">
        <f t="shared" si="404"/>
        <v>18.297599999999999</v>
      </c>
      <c r="U1673" s="1996">
        <f t="shared" si="405"/>
        <v>0</v>
      </c>
      <c r="V1673" s="1996">
        <f t="shared" si="406"/>
        <v>0</v>
      </c>
      <c r="W1673" s="1996">
        <f t="shared" si="407"/>
        <v>2689.24</v>
      </c>
      <c r="X1673" s="2000">
        <v>2689.24</v>
      </c>
      <c r="Y1673" s="2013">
        <v>617516</v>
      </c>
      <c r="Z1673" s="2002">
        <v>42979</v>
      </c>
      <c r="AA1673" s="2069" t="s">
        <v>104</v>
      </c>
      <c r="AB1673" s="2069"/>
      <c r="AH1673" s="2090"/>
      <c r="AK1673" s="2092"/>
      <c r="AL1673" s="2092"/>
    </row>
    <row r="1674" spans="1:38" x14ac:dyDescent="0.2">
      <c r="A1674" s="2089">
        <v>2017506</v>
      </c>
      <c r="C1674" s="1955" t="s">
        <v>3403</v>
      </c>
      <c r="D1674" s="1956" t="s">
        <v>353</v>
      </c>
      <c r="E1674" s="1956">
        <v>0</v>
      </c>
      <c r="F1674" s="1956">
        <v>0</v>
      </c>
      <c r="G1674" s="1956">
        <v>1</v>
      </c>
      <c r="H1674" s="1956">
        <v>0</v>
      </c>
      <c r="I1674" s="2012">
        <v>1</v>
      </c>
      <c r="J1674" s="2012">
        <v>1</v>
      </c>
      <c r="L1674" s="1996">
        <v>99.33</v>
      </c>
      <c r="N1674" s="1996">
        <f t="shared" si="401"/>
        <v>58.67</v>
      </c>
      <c r="O1674" s="1996">
        <v>25</v>
      </c>
      <c r="P1674" s="2034">
        <f t="shared" si="402"/>
        <v>0.42611215271859554</v>
      </c>
      <c r="Q1674" s="1996">
        <v>33.67</v>
      </c>
      <c r="R1674" s="2087">
        <f t="shared" si="403"/>
        <v>0.57388784728140452</v>
      </c>
      <c r="S1674" s="2035">
        <f t="shared" si="404"/>
        <v>1.3468</v>
      </c>
      <c r="U1674" s="1996">
        <f t="shared" si="405"/>
        <v>0</v>
      </c>
      <c r="V1674" s="1996">
        <f t="shared" si="406"/>
        <v>99.33</v>
      </c>
      <c r="W1674" s="1996">
        <f t="shared" si="407"/>
        <v>0</v>
      </c>
      <c r="X1674" s="2000"/>
      <c r="Y1674" s="2013"/>
      <c r="Z1674" s="2002"/>
      <c r="AA1674" s="2069"/>
      <c r="AB1674" s="2069"/>
      <c r="AH1674" s="2090"/>
      <c r="AK1674" s="2092"/>
      <c r="AL1674" s="2092"/>
    </row>
    <row r="1675" spans="1:38" x14ac:dyDescent="0.2">
      <c r="A1675" s="2089">
        <v>2017507</v>
      </c>
      <c r="C1675" s="1955" t="s">
        <v>3400</v>
      </c>
      <c r="D1675" s="1956" t="s">
        <v>26</v>
      </c>
      <c r="E1675" s="1956">
        <v>0</v>
      </c>
      <c r="F1675" s="1956">
        <v>0</v>
      </c>
      <c r="G1675" s="1956">
        <v>0</v>
      </c>
      <c r="H1675" s="1956">
        <v>0</v>
      </c>
      <c r="I1675" s="2012">
        <v>1</v>
      </c>
      <c r="J1675" s="2012">
        <v>1</v>
      </c>
      <c r="L1675" s="1996">
        <v>250.64</v>
      </c>
      <c r="N1675" s="1996">
        <f t="shared" si="401"/>
        <v>132.82</v>
      </c>
      <c r="O1675" s="1996">
        <v>132.82</v>
      </c>
      <c r="P1675" s="2034">
        <f t="shared" si="402"/>
        <v>1</v>
      </c>
      <c r="Q1675" s="1996">
        <v>0</v>
      </c>
      <c r="R1675" s="2087">
        <f t="shared" si="403"/>
        <v>0</v>
      </c>
      <c r="S1675" s="2035">
        <f t="shared" si="404"/>
        <v>0</v>
      </c>
      <c r="U1675" s="1996">
        <f t="shared" si="405"/>
        <v>0</v>
      </c>
      <c r="V1675" s="1996">
        <f t="shared" si="406"/>
        <v>0</v>
      </c>
      <c r="W1675" s="1996">
        <f t="shared" si="407"/>
        <v>250.64</v>
      </c>
      <c r="X1675" s="2000">
        <v>250.64</v>
      </c>
      <c r="Y1675" s="2013">
        <v>617509</v>
      </c>
      <c r="Z1675" s="2002">
        <v>308</v>
      </c>
      <c r="AA1675" s="2069" t="s">
        <v>104</v>
      </c>
      <c r="AB1675" s="2069"/>
      <c r="AH1675" s="2090"/>
      <c r="AK1675" s="2092"/>
      <c r="AL1675" s="2092"/>
    </row>
    <row r="1676" spans="1:38" x14ac:dyDescent="0.2">
      <c r="A1676" s="2089">
        <v>2017508</v>
      </c>
      <c r="C1676" s="1955" t="s">
        <v>3401</v>
      </c>
      <c r="D1676" s="1956" t="s">
        <v>26</v>
      </c>
      <c r="E1676" s="1956">
        <v>0</v>
      </c>
      <c r="F1676" s="1956">
        <v>0</v>
      </c>
      <c r="G1676" s="1956">
        <v>0</v>
      </c>
      <c r="H1676" s="1956">
        <v>0</v>
      </c>
      <c r="I1676" s="2012">
        <v>1</v>
      </c>
      <c r="J1676" s="2012">
        <v>1</v>
      </c>
      <c r="L1676" s="1996">
        <v>33.6</v>
      </c>
      <c r="N1676" s="1996">
        <f t="shared" si="401"/>
        <v>24.3</v>
      </c>
      <c r="O1676" s="1996">
        <v>24.3</v>
      </c>
      <c r="P1676" s="2034">
        <f t="shared" si="402"/>
        <v>1</v>
      </c>
      <c r="Q1676" s="1996">
        <v>0</v>
      </c>
      <c r="R1676" s="2087">
        <f t="shared" si="403"/>
        <v>0</v>
      </c>
      <c r="S1676" s="2035">
        <f t="shared" si="404"/>
        <v>0</v>
      </c>
      <c r="U1676" s="1996">
        <f t="shared" si="405"/>
        <v>0</v>
      </c>
      <c r="V1676" s="1996">
        <f t="shared" si="406"/>
        <v>0</v>
      </c>
      <c r="W1676" s="1996">
        <f t="shared" si="407"/>
        <v>33.6</v>
      </c>
      <c r="X1676" s="2000">
        <v>33.6</v>
      </c>
      <c r="Y1676" s="2013">
        <v>617509</v>
      </c>
      <c r="Z1676" s="2002">
        <v>42977</v>
      </c>
      <c r="AA1676" s="2069" t="s">
        <v>104</v>
      </c>
      <c r="AB1676" s="2069"/>
      <c r="AH1676" s="2090"/>
      <c r="AK1676" s="2092"/>
      <c r="AL1676" s="2092"/>
    </row>
    <row r="1677" spans="1:38" x14ac:dyDescent="0.2">
      <c r="A1677" s="2089">
        <v>2017509</v>
      </c>
      <c r="C1677" s="1955" t="s">
        <v>3402</v>
      </c>
      <c r="D1677" s="1956" t="s">
        <v>26</v>
      </c>
      <c r="E1677" s="1956">
        <v>0</v>
      </c>
      <c r="F1677" s="1956">
        <v>0</v>
      </c>
      <c r="G1677" s="1956">
        <v>0</v>
      </c>
      <c r="H1677" s="1956">
        <v>0</v>
      </c>
      <c r="I1677" s="2012">
        <v>1</v>
      </c>
      <c r="J1677" s="2012">
        <v>1</v>
      </c>
      <c r="L1677" s="1996">
        <v>117.42</v>
      </c>
      <c r="N1677" s="1996">
        <f t="shared" si="401"/>
        <v>66.209999999999994</v>
      </c>
      <c r="O1677" s="1996">
        <v>66.209999999999994</v>
      </c>
      <c r="P1677" s="2034">
        <f t="shared" si="402"/>
        <v>1</v>
      </c>
      <c r="Q1677" s="1996">
        <v>0</v>
      </c>
      <c r="R1677" s="2087">
        <f t="shared" si="403"/>
        <v>0</v>
      </c>
      <c r="S1677" s="2035">
        <f t="shared" si="404"/>
        <v>0</v>
      </c>
      <c r="U1677" s="1996">
        <f t="shared" si="405"/>
        <v>0</v>
      </c>
      <c r="V1677" s="1996">
        <f t="shared" si="406"/>
        <v>0</v>
      </c>
      <c r="W1677" s="1996">
        <f t="shared" si="407"/>
        <v>117.42</v>
      </c>
      <c r="X1677" s="2000">
        <v>117.42</v>
      </c>
      <c r="Y1677" s="2013">
        <v>617509</v>
      </c>
      <c r="Z1677" s="2002">
        <v>42977</v>
      </c>
      <c r="AA1677" s="2069" t="s">
        <v>104</v>
      </c>
      <c r="AB1677" s="2069"/>
      <c r="AH1677" s="2090"/>
      <c r="AK1677" s="2092"/>
      <c r="AL1677" s="2092"/>
    </row>
    <row r="1678" spans="1:38" x14ac:dyDescent="0.2">
      <c r="A1678" s="2089">
        <v>2017510</v>
      </c>
      <c r="C1678" s="1955" t="s">
        <v>3405</v>
      </c>
      <c r="D1678" s="1956" t="s">
        <v>474</v>
      </c>
      <c r="E1678" s="1956">
        <v>1</v>
      </c>
      <c r="F1678" s="1956">
        <v>9</v>
      </c>
      <c r="G1678" s="1956">
        <v>4</v>
      </c>
      <c r="H1678" s="1956">
        <v>4</v>
      </c>
      <c r="I1678" s="2012">
        <v>1</v>
      </c>
      <c r="J1678" s="2012">
        <v>1</v>
      </c>
      <c r="L1678" s="1996">
        <v>3611.56</v>
      </c>
      <c r="N1678" s="1996">
        <f t="shared" si="401"/>
        <v>2377.84</v>
      </c>
      <c r="O1678" s="1996">
        <v>1724.33</v>
      </c>
      <c r="P1678" s="2034">
        <f t="shared" si="402"/>
        <v>0.72516653769807882</v>
      </c>
      <c r="Q1678" s="1996">
        <v>653.51</v>
      </c>
      <c r="R1678" s="2087">
        <f t="shared" si="403"/>
        <v>0.27483346230192107</v>
      </c>
      <c r="S1678" s="2035">
        <f t="shared" si="404"/>
        <v>26.1404</v>
      </c>
      <c r="U1678" s="1996">
        <f t="shared" si="405"/>
        <v>0</v>
      </c>
      <c r="V1678" s="1996">
        <f t="shared" si="406"/>
        <v>0</v>
      </c>
      <c r="W1678" s="1996">
        <f t="shared" si="407"/>
        <v>3611.56</v>
      </c>
      <c r="X1678" s="2000">
        <v>3611.56</v>
      </c>
      <c r="Y1678" s="2013">
        <v>617515</v>
      </c>
      <c r="Z1678" s="2002">
        <v>42979</v>
      </c>
      <c r="AA1678" s="2069" t="s">
        <v>104</v>
      </c>
      <c r="AB1678" s="2069"/>
      <c r="AH1678" s="2090"/>
      <c r="AK1678" s="2092"/>
      <c r="AL1678" s="2092"/>
    </row>
    <row r="1679" spans="1:38" x14ac:dyDescent="0.2">
      <c r="A1679" s="2089">
        <v>2017511</v>
      </c>
      <c r="C1679" s="1955" t="s">
        <v>3406</v>
      </c>
      <c r="D1679" s="1956" t="s">
        <v>2376</v>
      </c>
      <c r="E1679" s="1956">
        <v>0</v>
      </c>
      <c r="F1679" s="1956">
        <v>1</v>
      </c>
      <c r="G1679" s="1956">
        <v>0</v>
      </c>
      <c r="H1679" s="1956">
        <v>0</v>
      </c>
      <c r="I1679" s="2012">
        <v>1</v>
      </c>
      <c r="J1679" s="2012">
        <v>1</v>
      </c>
      <c r="L1679" s="1996">
        <v>226.19</v>
      </c>
      <c r="N1679" s="1996">
        <f t="shared" si="401"/>
        <v>145.38</v>
      </c>
      <c r="O1679" s="1996">
        <v>120.38</v>
      </c>
      <c r="P1679" s="2034">
        <f t="shared" si="402"/>
        <v>0.82803686889530881</v>
      </c>
      <c r="Q1679" s="1996">
        <v>25</v>
      </c>
      <c r="R1679" s="2087">
        <f t="shared" si="403"/>
        <v>0.17196313110469116</v>
      </c>
      <c r="S1679" s="2035">
        <f t="shared" si="404"/>
        <v>1</v>
      </c>
      <c r="U1679" s="1996">
        <f t="shared" si="405"/>
        <v>0</v>
      </c>
      <c r="V1679" s="1996">
        <f t="shared" si="406"/>
        <v>0</v>
      </c>
      <c r="W1679" s="1996">
        <f t="shared" si="407"/>
        <v>226.19</v>
      </c>
      <c r="X1679" s="2000">
        <v>226.19</v>
      </c>
      <c r="Y1679" s="2013">
        <v>617488</v>
      </c>
      <c r="Z1679" s="2002">
        <v>42930</v>
      </c>
      <c r="AA1679" s="2069" t="s">
        <v>104</v>
      </c>
      <c r="AB1679" s="2069"/>
      <c r="AH1679" s="2090"/>
      <c r="AK1679" s="2092"/>
      <c r="AL1679" s="2092"/>
    </row>
    <row r="1680" spans="1:38" x14ac:dyDescent="0.2">
      <c r="A1680" s="2089">
        <v>2017512</v>
      </c>
      <c r="C1680" s="1955" t="s">
        <v>3409</v>
      </c>
      <c r="D1680" s="1956" t="s">
        <v>26</v>
      </c>
      <c r="E1680" s="1956">
        <v>0</v>
      </c>
      <c r="F1680" s="1956">
        <v>0</v>
      </c>
      <c r="G1680" s="1956">
        <v>0</v>
      </c>
      <c r="H1680" s="1956">
        <v>0</v>
      </c>
      <c r="I1680" s="2012">
        <v>1</v>
      </c>
      <c r="J1680" s="2012">
        <v>1</v>
      </c>
      <c r="L1680" s="1996">
        <v>199.66</v>
      </c>
      <c r="N1680" s="1996">
        <f t="shared" si="401"/>
        <v>107.33</v>
      </c>
      <c r="O1680" s="1996">
        <v>107.33</v>
      </c>
      <c r="P1680" s="2034">
        <f t="shared" si="402"/>
        <v>1</v>
      </c>
      <c r="Q1680" s="1996">
        <v>0</v>
      </c>
      <c r="R1680" s="2087">
        <f t="shared" si="403"/>
        <v>0</v>
      </c>
      <c r="S1680" s="2035">
        <f t="shared" si="404"/>
        <v>0</v>
      </c>
      <c r="U1680" s="1996">
        <f t="shared" si="405"/>
        <v>0</v>
      </c>
      <c r="V1680" s="1996">
        <f t="shared" si="406"/>
        <v>0</v>
      </c>
      <c r="W1680" s="1996">
        <f t="shared" si="407"/>
        <v>199.66</v>
      </c>
      <c r="X1680" s="2000">
        <v>199.66</v>
      </c>
      <c r="Y1680" s="2013">
        <v>617509</v>
      </c>
      <c r="Z1680" s="2002">
        <v>42977</v>
      </c>
      <c r="AA1680" s="2069" t="s">
        <v>104</v>
      </c>
      <c r="AB1680" s="2069"/>
      <c r="AH1680" s="2090"/>
      <c r="AK1680" s="2092"/>
      <c r="AL1680" s="2092"/>
    </row>
    <row r="1681" spans="1:38" x14ac:dyDescent="0.2">
      <c r="A1681" s="2089">
        <v>2017513</v>
      </c>
      <c r="C1681" s="1955" t="s">
        <v>3416</v>
      </c>
      <c r="D1681" s="1956" t="s">
        <v>353</v>
      </c>
      <c r="E1681" s="1956">
        <v>1</v>
      </c>
      <c r="F1681" s="1956">
        <v>9</v>
      </c>
      <c r="G1681" s="1956">
        <v>4</v>
      </c>
      <c r="H1681" s="1956">
        <v>4</v>
      </c>
      <c r="I1681" s="2012">
        <v>1</v>
      </c>
      <c r="J1681" s="2012">
        <v>1</v>
      </c>
      <c r="L1681" s="1996">
        <v>4472.71</v>
      </c>
      <c r="N1681" s="1996">
        <f t="shared" si="401"/>
        <v>3273.2</v>
      </c>
      <c r="O1681" s="1996">
        <v>2666.97</v>
      </c>
      <c r="P1681" s="2034">
        <f t="shared" si="402"/>
        <v>0.8147898081388244</v>
      </c>
      <c r="Q1681" s="1996">
        <v>606.23</v>
      </c>
      <c r="R1681" s="2087">
        <f t="shared" si="403"/>
        <v>0.18521019186117563</v>
      </c>
      <c r="S1681" s="2035">
        <f t="shared" si="404"/>
        <v>24.249200000000002</v>
      </c>
      <c r="U1681" s="1996">
        <f t="shared" si="405"/>
        <v>0</v>
      </c>
      <c r="V1681" s="1996">
        <f t="shared" si="406"/>
        <v>0</v>
      </c>
      <c r="W1681" s="1996">
        <f t="shared" si="407"/>
        <v>4472.71</v>
      </c>
      <c r="X1681" s="2000">
        <v>4472.71</v>
      </c>
      <c r="Y1681" s="2013">
        <v>617535</v>
      </c>
      <c r="Z1681" s="2002">
        <v>42979</v>
      </c>
      <c r="AA1681" s="2069" t="s">
        <v>104</v>
      </c>
      <c r="AB1681" s="2069"/>
      <c r="AH1681" s="2090"/>
      <c r="AK1681" s="2092"/>
      <c r="AL1681" s="2092"/>
    </row>
    <row r="1682" spans="1:38" x14ac:dyDescent="0.2">
      <c r="A1682" s="2089">
        <v>2017514</v>
      </c>
      <c r="C1682" s="1955" t="s">
        <v>3417</v>
      </c>
      <c r="D1682" s="1956" t="s">
        <v>353</v>
      </c>
      <c r="E1682" s="1956">
        <v>1</v>
      </c>
      <c r="F1682" s="1956">
        <v>8</v>
      </c>
      <c r="G1682" s="1956">
        <v>4</v>
      </c>
      <c r="H1682" s="1956">
        <v>4</v>
      </c>
      <c r="I1682" s="2012">
        <v>1</v>
      </c>
      <c r="J1682" s="2012">
        <v>1</v>
      </c>
      <c r="L1682" s="1996">
        <v>4773.21</v>
      </c>
      <c r="N1682" s="1996">
        <f t="shared" si="401"/>
        <v>3475.6400000000003</v>
      </c>
      <c r="O1682" s="1996">
        <v>2776.8</v>
      </c>
      <c r="P1682" s="2034">
        <f t="shared" si="402"/>
        <v>0.79893199525842717</v>
      </c>
      <c r="Q1682" s="1996">
        <v>698.84</v>
      </c>
      <c r="R1682" s="2087">
        <f t="shared" si="403"/>
        <v>0.20106800474157277</v>
      </c>
      <c r="S1682" s="2035">
        <f t="shared" si="404"/>
        <v>27.953600000000002</v>
      </c>
      <c r="U1682" s="1996">
        <f t="shared" si="405"/>
        <v>0</v>
      </c>
      <c r="V1682" s="1996">
        <f t="shared" si="406"/>
        <v>0</v>
      </c>
      <c r="W1682" s="1996">
        <f t="shared" si="407"/>
        <v>4773.21</v>
      </c>
      <c r="X1682" s="2000">
        <v>4773.21</v>
      </c>
      <c r="Y1682" s="2013">
        <v>617536</v>
      </c>
      <c r="Z1682" s="2002">
        <v>42979</v>
      </c>
      <c r="AA1682" s="2069" t="s">
        <v>104</v>
      </c>
      <c r="AB1682" s="2069"/>
      <c r="AH1682" s="2090"/>
      <c r="AK1682" s="2092"/>
      <c r="AL1682" s="2092"/>
    </row>
    <row r="1683" spans="1:38" x14ac:dyDescent="0.2">
      <c r="A1683" s="2089">
        <v>2017515</v>
      </c>
      <c r="C1683" s="1955" t="s">
        <v>3424</v>
      </c>
      <c r="D1683" s="1956" t="s">
        <v>26</v>
      </c>
      <c r="E1683" s="1956">
        <v>0</v>
      </c>
      <c r="F1683" s="1956">
        <v>0</v>
      </c>
      <c r="G1683" s="1956">
        <v>0</v>
      </c>
      <c r="H1683" s="1956">
        <v>0</v>
      </c>
      <c r="I1683" s="2012">
        <v>1</v>
      </c>
      <c r="J1683" s="2012">
        <v>1</v>
      </c>
      <c r="L1683" s="1996">
        <v>234.3</v>
      </c>
      <c r="N1683" s="1996">
        <f t="shared" si="401"/>
        <v>124.65</v>
      </c>
      <c r="O1683" s="1996">
        <v>109.65</v>
      </c>
      <c r="P1683" s="2034">
        <f t="shared" si="402"/>
        <v>0.87966305655836341</v>
      </c>
      <c r="Q1683" s="1996">
        <v>15</v>
      </c>
      <c r="R1683" s="2087">
        <f t="shared" si="403"/>
        <v>0.12033694344163658</v>
      </c>
      <c r="S1683" s="2035">
        <f t="shared" si="404"/>
        <v>0.6</v>
      </c>
      <c r="U1683" s="1996">
        <f t="shared" si="405"/>
        <v>0</v>
      </c>
      <c r="V1683" s="1996">
        <f t="shared" si="406"/>
        <v>0</v>
      </c>
      <c r="W1683" s="1996">
        <f t="shared" si="407"/>
        <v>234.3</v>
      </c>
      <c r="X1683" s="2000">
        <v>234.3</v>
      </c>
      <c r="Y1683" s="2013">
        <v>617509</v>
      </c>
      <c r="Z1683" s="2002">
        <v>42977</v>
      </c>
      <c r="AA1683" s="2069" t="s">
        <v>104</v>
      </c>
      <c r="AB1683" s="2069"/>
      <c r="AH1683" s="2090"/>
      <c r="AK1683" s="2092"/>
      <c r="AL1683" s="2092"/>
    </row>
    <row r="1684" spans="1:38" x14ac:dyDescent="0.2">
      <c r="A1684" s="2089">
        <v>2017516</v>
      </c>
      <c r="B1684" s="2166"/>
      <c r="C1684" s="1955" t="s">
        <v>3425</v>
      </c>
      <c r="D1684" s="1956" t="s">
        <v>26</v>
      </c>
      <c r="E1684" s="1956">
        <v>0</v>
      </c>
      <c r="F1684" s="1956">
        <v>0</v>
      </c>
      <c r="G1684" s="1956">
        <v>0</v>
      </c>
      <c r="H1684" s="1956">
        <v>0</v>
      </c>
      <c r="I1684" s="2012">
        <v>1</v>
      </c>
      <c r="J1684" s="2012">
        <v>1</v>
      </c>
      <c r="L1684" s="1996">
        <v>38.6</v>
      </c>
      <c r="N1684" s="1996">
        <f t="shared" si="401"/>
        <v>19.009999999999998</v>
      </c>
      <c r="O1684" s="1996">
        <v>9.01</v>
      </c>
      <c r="P1684" s="2034">
        <f t="shared" si="402"/>
        <v>0.47396107311941088</v>
      </c>
      <c r="Q1684" s="1996">
        <v>10</v>
      </c>
      <c r="R1684" s="2087">
        <f t="shared" si="403"/>
        <v>0.52603892688058917</v>
      </c>
      <c r="S1684" s="2035">
        <f t="shared" si="404"/>
        <v>0.4</v>
      </c>
      <c r="U1684" s="1996">
        <f t="shared" si="405"/>
        <v>0</v>
      </c>
      <c r="V1684" s="1996">
        <f t="shared" si="406"/>
        <v>38.6</v>
      </c>
      <c r="W1684" s="1996">
        <f t="shared" si="407"/>
        <v>0</v>
      </c>
      <c r="X1684" s="2000"/>
      <c r="Y1684" s="2013"/>
      <c r="Z1684" s="2002"/>
      <c r="AA1684" s="2069"/>
      <c r="AB1684" s="2069"/>
      <c r="AH1684" s="2090"/>
      <c r="AK1684" s="2092"/>
      <c r="AL1684" s="2092"/>
    </row>
    <row r="1685" spans="1:38" x14ac:dyDescent="0.2">
      <c r="A1685" s="2089">
        <v>2017517</v>
      </c>
      <c r="C1685" s="1955" t="s">
        <v>3441</v>
      </c>
      <c r="D1685" s="1956" t="s">
        <v>891</v>
      </c>
      <c r="E1685" s="1956">
        <v>0</v>
      </c>
      <c r="F1685" s="1956">
        <v>0</v>
      </c>
      <c r="G1685" s="1956">
        <v>0</v>
      </c>
      <c r="H1685" s="1956">
        <v>0</v>
      </c>
      <c r="I1685" s="2012">
        <v>1</v>
      </c>
      <c r="J1685" s="2012">
        <v>1</v>
      </c>
      <c r="L1685" s="1996">
        <v>138.54</v>
      </c>
      <c r="N1685" s="1996">
        <f t="shared" si="401"/>
        <v>0</v>
      </c>
      <c r="O1685" s="1996">
        <v>0</v>
      </c>
      <c r="P1685" s="2034" t="str">
        <f t="shared" si="402"/>
        <v/>
      </c>
      <c r="Q1685" s="1996">
        <v>0</v>
      </c>
      <c r="R1685" s="2087" t="str">
        <f t="shared" si="403"/>
        <v/>
      </c>
      <c r="S1685" s="2035">
        <f t="shared" si="404"/>
        <v>0</v>
      </c>
      <c r="U1685" s="1996">
        <f t="shared" si="405"/>
        <v>0</v>
      </c>
      <c r="V1685" s="1996">
        <f t="shared" si="406"/>
        <v>0</v>
      </c>
      <c r="W1685" s="1996">
        <f t="shared" si="407"/>
        <v>138.54</v>
      </c>
      <c r="X1685" s="2000">
        <v>138.54</v>
      </c>
      <c r="Y1685" s="2013">
        <v>617540</v>
      </c>
      <c r="Z1685" s="2002">
        <v>42979</v>
      </c>
      <c r="AA1685" s="2069" t="s">
        <v>104</v>
      </c>
      <c r="AB1685" s="2069"/>
      <c r="AH1685" s="2090"/>
      <c r="AK1685" s="2092"/>
      <c r="AL1685" s="2092"/>
    </row>
    <row r="1686" spans="1:38" x14ac:dyDescent="0.2">
      <c r="A1686" s="2186">
        <v>2017518</v>
      </c>
      <c r="C1686" s="1955" t="s">
        <v>3697</v>
      </c>
      <c r="D1686" s="1956" t="s">
        <v>2376</v>
      </c>
      <c r="E1686" s="1956">
        <v>0</v>
      </c>
      <c r="F1686" s="1956">
        <v>0</v>
      </c>
      <c r="G1686" s="1956">
        <v>0</v>
      </c>
      <c r="H1686" s="1956">
        <v>0</v>
      </c>
      <c r="I1686" s="2012">
        <v>1</v>
      </c>
      <c r="J1686" s="2012">
        <v>1</v>
      </c>
      <c r="L1686" s="1996">
        <v>71.72</v>
      </c>
      <c r="N1686" s="1996">
        <f t="shared" si="401"/>
        <v>0</v>
      </c>
      <c r="O1686" s="1996">
        <v>0</v>
      </c>
      <c r="P1686" s="2034" t="str">
        <f t="shared" si="402"/>
        <v/>
      </c>
      <c r="Q1686" s="1996">
        <v>0</v>
      </c>
      <c r="R1686" s="2087" t="str">
        <f t="shared" si="403"/>
        <v/>
      </c>
      <c r="S1686" s="2035">
        <f t="shared" si="404"/>
        <v>0</v>
      </c>
      <c r="U1686" s="1996">
        <f t="shared" si="405"/>
        <v>0</v>
      </c>
      <c r="V1686" s="1996">
        <f t="shared" si="406"/>
        <v>71.72</v>
      </c>
      <c r="W1686" s="1996">
        <f t="shared" si="407"/>
        <v>0</v>
      </c>
      <c r="X1686" s="2000"/>
      <c r="Y1686" s="2013"/>
      <c r="Z1686" s="2002"/>
      <c r="AA1686" s="2069"/>
      <c r="AB1686" s="2069"/>
      <c r="AH1686" s="2090"/>
      <c r="AK1686" s="2092"/>
      <c r="AL1686" s="2092"/>
    </row>
    <row r="1687" spans="1:38" x14ac:dyDescent="0.2">
      <c r="A1687" s="2089">
        <v>2017519</v>
      </c>
      <c r="C1687" s="1955" t="s">
        <v>3442</v>
      </c>
      <c r="D1687" s="1956" t="s">
        <v>3112</v>
      </c>
      <c r="E1687" s="1956">
        <v>1</v>
      </c>
      <c r="F1687" s="1956">
        <v>7</v>
      </c>
      <c r="G1687" s="1956">
        <v>5</v>
      </c>
      <c r="H1687" s="1956">
        <v>2</v>
      </c>
      <c r="I1687" s="2012">
        <v>1</v>
      </c>
      <c r="J1687" s="2012">
        <v>1</v>
      </c>
      <c r="L1687" s="1996">
        <v>2011.27</v>
      </c>
      <c r="N1687" s="1996">
        <f t="shared" si="401"/>
        <v>1163</v>
      </c>
      <c r="O1687" s="1996">
        <v>848.72</v>
      </c>
      <c r="P1687" s="2034">
        <f t="shared" si="402"/>
        <v>0.72976784178847809</v>
      </c>
      <c r="Q1687" s="1996">
        <v>314.27999999999997</v>
      </c>
      <c r="R1687" s="2087">
        <f t="shared" si="403"/>
        <v>0.27023215821152191</v>
      </c>
      <c r="S1687" s="2035">
        <f t="shared" si="404"/>
        <v>12.571199999999999</v>
      </c>
      <c r="U1687" s="1996">
        <f t="shared" si="405"/>
        <v>0</v>
      </c>
      <c r="V1687" s="1996">
        <f t="shared" si="406"/>
        <v>0</v>
      </c>
      <c r="W1687" s="1996">
        <f t="shared" si="407"/>
        <v>2011.27</v>
      </c>
      <c r="X1687" s="2000">
        <v>2011.27</v>
      </c>
      <c r="Y1687" s="2013">
        <v>617542</v>
      </c>
      <c r="Z1687" s="2002">
        <v>42991</v>
      </c>
      <c r="AA1687" s="2069" t="s">
        <v>104</v>
      </c>
      <c r="AB1687" s="2069"/>
      <c r="AH1687" s="2090"/>
      <c r="AK1687" s="2092"/>
      <c r="AL1687" s="2092"/>
    </row>
    <row r="1688" spans="1:38" x14ac:dyDescent="0.2">
      <c r="A1688" s="2089">
        <v>2017520</v>
      </c>
      <c r="C1688" s="1955" t="s">
        <v>3443</v>
      </c>
      <c r="D1688" s="1956" t="s">
        <v>3112</v>
      </c>
      <c r="E1688" s="1956">
        <v>1</v>
      </c>
      <c r="F1688" s="1956">
        <v>12</v>
      </c>
      <c r="G1688" s="1956">
        <v>8</v>
      </c>
      <c r="H1688" s="1956">
        <v>1</v>
      </c>
      <c r="I1688" s="2012">
        <v>1</v>
      </c>
      <c r="J1688" s="2012">
        <v>1</v>
      </c>
      <c r="L1688" s="1996">
        <v>2717.25</v>
      </c>
      <c r="N1688" s="1996">
        <f t="shared" si="401"/>
        <v>1582.6699999999998</v>
      </c>
      <c r="O1688" s="1996">
        <v>1095.0899999999999</v>
      </c>
      <c r="P1688" s="2034">
        <f t="shared" si="402"/>
        <v>0.69192566991223692</v>
      </c>
      <c r="Q1688" s="1996">
        <v>487.58</v>
      </c>
      <c r="R1688" s="2087">
        <f t="shared" si="403"/>
        <v>0.30807433008776308</v>
      </c>
      <c r="S1688" s="2035">
        <f t="shared" si="404"/>
        <v>19.5032</v>
      </c>
      <c r="U1688" s="1996">
        <f t="shared" si="405"/>
        <v>0</v>
      </c>
      <c r="V1688" s="1996">
        <f t="shared" si="406"/>
        <v>0</v>
      </c>
      <c r="W1688" s="1996">
        <f t="shared" si="407"/>
        <v>2717.25</v>
      </c>
      <c r="X1688" s="2000">
        <v>2717.25</v>
      </c>
      <c r="Y1688" s="2013">
        <v>617543</v>
      </c>
      <c r="Z1688" s="2002">
        <v>42991</v>
      </c>
      <c r="AA1688" s="2069" t="s">
        <v>104</v>
      </c>
      <c r="AB1688" s="2069"/>
      <c r="AH1688" s="2090"/>
      <c r="AK1688" s="2092"/>
      <c r="AL1688" s="2092"/>
    </row>
    <row r="1689" spans="1:38" x14ac:dyDescent="0.2">
      <c r="A1689" s="2089">
        <v>2017521</v>
      </c>
      <c r="C1689" s="1955" t="s">
        <v>3465</v>
      </c>
      <c r="D1689" s="1956" t="s">
        <v>26</v>
      </c>
      <c r="E1689" s="1956">
        <v>0</v>
      </c>
      <c r="F1689" s="1956">
        <v>0</v>
      </c>
      <c r="G1689" s="1956">
        <v>0</v>
      </c>
      <c r="H1689" s="1956">
        <v>0</v>
      </c>
      <c r="I1689" s="2012">
        <v>1</v>
      </c>
      <c r="J1689" s="2012">
        <v>1</v>
      </c>
      <c r="L1689" s="1996">
        <v>250.64</v>
      </c>
      <c r="N1689" s="1996">
        <v>132.82</v>
      </c>
      <c r="O1689" s="1996">
        <v>0</v>
      </c>
      <c r="P1689" s="2034">
        <f t="shared" si="402"/>
        <v>0</v>
      </c>
      <c r="Q1689" s="1996">
        <v>0</v>
      </c>
      <c r="R1689" s="2087">
        <f t="shared" si="403"/>
        <v>0</v>
      </c>
      <c r="S1689" s="2035">
        <f t="shared" si="404"/>
        <v>0</v>
      </c>
      <c r="U1689" s="1996">
        <f t="shared" si="405"/>
        <v>0</v>
      </c>
      <c r="V1689" s="1996">
        <f t="shared" si="406"/>
        <v>0</v>
      </c>
      <c r="W1689" s="1996">
        <f t="shared" si="407"/>
        <v>250.64</v>
      </c>
      <c r="X1689" s="2000">
        <v>250.64</v>
      </c>
      <c r="Y1689" s="2013">
        <v>617509</v>
      </c>
      <c r="Z1689" s="2002">
        <v>42977</v>
      </c>
      <c r="AA1689" s="2069" t="s">
        <v>104</v>
      </c>
      <c r="AB1689" s="2069"/>
      <c r="AH1689" s="2090"/>
      <c r="AK1689" s="2092"/>
      <c r="AL1689" s="2092"/>
    </row>
    <row r="1690" spans="1:38" x14ac:dyDescent="0.2">
      <c r="A1690" s="2089">
        <v>2017522</v>
      </c>
      <c r="C1690" s="1955" t="s">
        <v>3288</v>
      </c>
      <c r="D1690" s="1956" t="s">
        <v>26</v>
      </c>
      <c r="E1690" s="1956">
        <v>0</v>
      </c>
      <c r="F1690" s="1956">
        <v>1</v>
      </c>
      <c r="G1690" s="1956">
        <v>0</v>
      </c>
      <c r="H1690" s="1956">
        <v>2</v>
      </c>
      <c r="I1690" s="2012">
        <v>1</v>
      </c>
      <c r="J1690" s="2012">
        <v>1</v>
      </c>
      <c r="L1690" s="1996">
        <v>908.74</v>
      </c>
      <c r="N1690" s="1996">
        <f t="shared" si="401"/>
        <v>554.88</v>
      </c>
      <c r="O1690" s="1996">
        <v>369.03</v>
      </c>
      <c r="P1690" s="2034">
        <f t="shared" si="402"/>
        <v>0.66506271626297575</v>
      </c>
      <c r="Q1690" s="1996">
        <v>185.85</v>
      </c>
      <c r="R1690" s="2087">
        <f t="shared" si="403"/>
        <v>0.33493728373702419</v>
      </c>
      <c r="S1690" s="2035">
        <f t="shared" si="404"/>
        <v>7.4340000000000002</v>
      </c>
      <c r="U1690" s="1996">
        <f t="shared" si="405"/>
        <v>0</v>
      </c>
      <c r="V1690" s="1996">
        <f t="shared" si="406"/>
        <v>0</v>
      </c>
      <c r="W1690" s="1996">
        <f t="shared" si="407"/>
        <v>908.74</v>
      </c>
      <c r="X1690" s="2000">
        <v>908.74</v>
      </c>
      <c r="Y1690" s="2013">
        <v>617505</v>
      </c>
      <c r="Z1690" s="2002">
        <v>42977</v>
      </c>
      <c r="AA1690" s="2069" t="s">
        <v>104</v>
      </c>
      <c r="AB1690" s="2069"/>
      <c r="AH1690" s="2090"/>
      <c r="AK1690" s="2092"/>
      <c r="AL1690" s="2092"/>
    </row>
    <row r="1691" spans="1:38" x14ac:dyDescent="0.2">
      <c r="A1691" s="2089">
        <v>2017523</v>
      </c>
      <c r="C1691" s="1955" t="s">
        <v>3446</v>
      </c>
      <c r="D1691" s="1956" t="s">
        <v>26</v>
      </c>
      <c r="E1691" s="1956">
        <v>0</v>
      </c>
      <c r="F1691" s="1956">
        <v>1</v>
      </c>
      <c r="G1691" s="1956">
        <v>0</v>
      </c>
      <c r="H1691" s="1956">
        <v>1</v>
      </c>
      <c r="I1691" s="2012">
        <v>1</v>
      </c>
      <c r="J1691" s="2012">
        <v>1</v>
      </c>
      <c r="L1691" s="1996">
        <v>580.97</v>
      </c>
      <c r="N1691" s="1996">
        <f t="shared" si="401"/>
        <v>389.34000000000003</v>
      </c>
      <c r="O1691" s="1996">
        <v>284.66000000000003</v>
      </c>
      <c r="P1691" s="2034">
        <f t="shared" si="402"/>
        <v>0.73113474084347874</v>
      </c>
      <c r="Q1691" s="1996">
        <v>104.68</v>
      </c>
      <c r="R1691" s="2087">
        <f t="shared" si="403"/>
        <v>0.26886525915652126</v>
      </c>
      <c r="S1691" s="2035">
        <f t="shared" si="404"/>
        <v>4.1872000000000007</v>
      </c>
      <c r="U1691" s="1996">
        <f t="shared" si="405"/>
        <v>0</v>
      </c>
      <c r="V1691" s="1996">
        <f t="shared" si="406"/>
        <v>0</v>
      </c>
      <c r="W1691" s="1996">
        <f t="shared" si="407"/>
        <v>580.97</v>
      </c>
      <c r="X1691" s="2000">
        <v>580.97</v>
      </c>
      <c r="Y1691" s="2013">
        <v>617506</v>
      </c>
      <c r="Z1691" s="2002">
        <v>42977</v>
      </c>
      <c r="AA1691" s="2069" t="s">
        <v>104</v>
      </c>
      <c r="AB1691" s="2069"/>
      <c r="AH1691" s="2090"/>
      <c r="AK1691" s="2092"/>
      <c r="AL1691" s="2092"/>
    </row>
    <row r="1692" spans="1:38" x14ac:dyDescent="0.2">
      <c r="A1692" s="2433">
        <v>2017524</v>
      </c>
      <c r="C1692" s="1955" t="s">
        <v>3685</v>
      </c>
      <c r="D1692" s="1956" t="s">
        <v>318</v>
      </c>
      <c r="E1692" s="1956">
        <v>0</v>
      </c>
      <c r="F1692" s="1956">
        <v>0</v>
      </c>
      <c r="G1692" s="1956">
        <v>0</v>
      </c>
      <c r="H1692" s="1956">
        <v>0</v>
      </c>
      <c r="I1692" s="2012">
        <v>1</v>
      </c>
      <c r="J1692" s="2012">
        <v>1</v>
      </c>
      <c r="L1692" s="1996">
        <v>133.80000000000001</v>
      </c>
      <c r="N1692" s="1996">
        <f t="shared" si="401"/>
        <v>74.400000000000006</v>
      </c>
      <c r="O1692" s="1996">
        <v>59.4</v>
      </c>
      <c r="P1692" s="2034">
        <f t="shared" si="402"/>
        <v>0.79838709677419351</v>
      </c>
      <c r="Q1692" s="1996">
        <v>15</v>
      </c>
      <c r="R1692" s="2087">
        <f t="shared" si="403"/>
        <v>0.20161290322580644</v>
      </c>
      <c r="S1692" s="2035">
        <f t="shared" si="404"/>
        <v>0.6</v>
      </c>
      <c r="U1692" s="1996">
        <f t="shared" si="405"/>
        <v>0</v>
      </c>
      <c r="V1692" s="1996">
        <f t="shared" si="406"/>
        <v>133.80000000000001</v>
      </c>
      <c r="W1692" s="1996">
        <f t="shared" si="407"/>
        <v>0</v>
      </c>
      <c r="X1692" s="2000"/>
      <c r="Y1692" s="2013"/>
      <c r="Z1692" s="2002"/>
      <c r="AA1692" s="2069"/>
      <c r="AB1692" s="2069"/>
      <c r="AH1692" s="2090"/>
      <c r="AK1692" s="2092"/>
      <c r="AL1692" s="2092"/>
    </row>
    <row r="1693" spans="1:38" x14ac:dyDescent="0.2">
      <c r="A1693" s="2089">
        <v>2017525</v>
      </c>
      <c r="B1693" s="2166"/>
      <c r="C1693" s="1955" t="s">
        <v>3450</v>
      </c>
      <c r="D1693" s="1956" t="s">
        <v>26</v>
      </c>
      <c r="E1693" s="1956">
        <v>0</v>
      </c>
      <c r="F1693" s="1956">
        <v>0</v>
      </c>
      <c r="G1693" s="1956">
        <v>0</v>
      </c>
      <c r="H1693" s="1956">
        <v>0</v>
      </c>
      <c r="I1693" s="2012">
        <v>1</v>
      </c>
      <c r="J1693" s="2012">
        <v>1</v>
      </c>
      <c r="L1693" s="1996">
        <v>30</v>
      </c>
      <c r="N1693" s="1996">
        <f t="shared" si="401"/>
        <v>10</v>
      </c>
      <c r="O1693" s="1996">
        <v>10</v>
      </c>
      <c r="P1693" s="2034">
        <f t="shared" si="402"/>
        <v>1</v>
      </c>
      <c r="Q1693" s="1996">
        <v>0</v>
      </c>
      <c r="R1693" s="2087">
        <f t="shared" si="403"/>
        <v>0</v>
      </c>
      <c r="S1693" s="2035">
        <f t="shared" si="404"/>
        <v>0</v>
      </c>
      <c r="U1693" s="1996">
        <f t="shared" si="405"/>
        <v>0</v>
      </c>
      <c r="V1693" s="1996">
        <f t="shared" si="406"/>
        <v>30</v>
      </c>
      <c r="W1693" s="1996">
        <f t="shared" si="407"/>
        <v>0</v>
      </c>
      <c r="X1693" s="2000"/>
      <c r="Y1693" s="2013"/>
      <c r="Z1693" s="2002"/>
      <c r="AA1693" s="2069"/>
      <c r="AB1693" s="2069"/>
      <c r="AH1693" s="2090"/>
      <c r="AK1693" s="2092"/>
      <c r="AL1693" s="2092"/>
    </row>
    <row r="1694" spans="1:38" x14ac:dyDescent="0.2">
      <c r="A1694" s="2089">
        <v>2017526</v>
      </c>
      <c r="C1694" s="1955" t="s">
        <v>3453</v>
      </c>
      <c r="D1694" s="1956" t="s">
        <v>474</v>
      </c>
      <c r="E1694" s="1956">
        <v>1</v>
      </c>
      <c r="F1694" s="1956">
        <v>2</v>
      </c>
      <c r="G1694" s="1956">
        <v>2</v>
      </c>
      <c r="H1694" s="1956">
        <v>0</v>
      </c>
      <c r="I1694" s="2012">
        <v>1</v>
      </c>
      <c r="J1694" s="2012">
        <v>1</v>
      </c>
      <c r="L1694" s="1996">
        <v>389.08</v>
      </c>
      <c r="N1694" s="1996">
        <f t="shared" si="401"/>
        <v>256.48</v>
      </c>
      <c r="O1694" s="1996">
        <v>164.72</v>
      </c>
      <c r="P1694" s="2034">
        <f t="shared" si="402"/>
        <v>0.6422333125389893</v>
      </c>
      <c r="Q1694" s="1996">
        <v>91.76</v>
      </c>
      <c r="R1694" s="2087">
        <f t="shared" si="403"/>
        <v>0.35776668746101059</v>
      </c>
      <c r="S1694" s="2035">
        <f t="shared" si="404"/>
        <v>3.6704000000000003</v>
      </c>
      <c r="U1694" s="1996">
        <f t="shared" si="405"/>
        <v>0</v>
      </c>
      <c r="V1694" s="1996">
        <f t="shared" si="406"/>
        <v>0</v>
      </c>
      <c r="W1694" s="1996">
        <f t="shared" si="407"/>
        <v>389.08</v>
      </c>
      <c r="X1694" s="2000">
        <v>389.08</v>
      </c>
      <c r="Y1694" s="2013">
        <v>617514</v>
      </c>
      <c r="Z1694" s="2002">
        <v>42979</v>
      </c>
      <c r="AA1694" s="2069" t="s">
        <v>104</v>
      </c>
      <c r="AB1694" s="2069"/>
      <c r="AH1694" s="2090"/>
      <c r="AK1694" s="2092"/>
      <c r="AL1694" s="2092"/>
    </row>
    <row r="1695" spans="1:38" x14ac:dyDescent="0.2">
      <c r="A1695" s="2089">
        <v>2017527</v>
      </c>
      <c r="C1695" s="1955" t="s">
        <v>3466</v>
      </c>
      <c r="D1695" s="1956" t="s">
        <v>26</v>
      </c>
      <c r="E1695" s="1956">
        <v>0</v>
      </c>
      <c r="F1695" s="1956">
        <v>0</v>
      </c>
      <c r="G1695" s="1956">
        <v>0</v>
      </c>
      <c r="H1695" s="1956">
        <v>0</v>
      </c>
      <c r="I1695" s="2012">
        <v>1</v>
      </c>
      <c r="J1695" s="2012">
        <v>1</v>
      </c>
      <c r="L1695" s="1996">
        <v>213.6</v>
      </c>
      <c r="N1695" s="1996">
        <f t="shared" si="401"/>
        <v>114.3</v>
      </c>
      <c r="O1695" s="1996">
        <v>114.3</v>
      </c>
      <c r="P1695" s="2034">
        <f t="shared" si="402"/>
        <v>1</v>
      </c>
      <c r="Q1695" s="1996">
        <v>0</v>
      </c>
      <c r="R1695" s="2087">
        <f t="shared" si="403"/>
        <v>0</v>
      </c>
      <c r="S1695" s="2035">
        <f t="shared" si="404"/>
        <v>0</v>
      </c>
      <c r="U1695" s="1996">
        <f t="shared" si="405"/>
        <v>0</v>
      </c>
      <c r="V1695" s="1996">
        <f t="shared" si="406"/>
        <v>0</v>
      </c>
      <c r="W1695" s="1996">
        <f t="shared" si="407"/>
        <v>213.6</v>
      </c>
      <c r="X1695" s="2000">
        <v>213.6</v>
      </c>
      <c r="Y1695" s="2013">
        <v>617509</v>
      </c>
      <c r="Z1695" s="2002">
        <v>42977</v>
      </c>
      <c r="AA1695" s="2069" t="s">
        <v>104</v>
      </c>
      <c r="AB1695" s="2069"/>
      <c r="AH1695" s="2090"/>
      <c r="AK1695" s="2092"/>
      <c r="AL1695" s="2092"/>
    </row>
    <row r="1696" spans="1:38" x14ac:dyDescent="0.2">
      <c r="A1696" s="2089">
        <v>2017528</v>
      </c>
      <c r="C1696" s="1955" t="s">
        <v>3467</v>
      </c>
      <c r="D1696" s="1956" t="s">
        <v>26</v>
      </c>
      <c r="E1696" s="1956">
        <v>0</v>
      </c>
      <c r="F1696" s="1956">
        <v>0</v>
      </c>
      <c r="G1696" s="1956">
        <v>0</v>
      </c>
      <c r="H1696" s="1956">
        <v>0</v>
      </c>
      <c r="I1696" s="2012">
        <v>1</v>
      </c>
      <c r="J1696" s="2012">
        <v>1</v>
      </c>
      <c r="L1696" s="1996">
        <v>113.68</v>
      </c>
      <c r="N1696" s="1996">
        <f t="shared" si="401"/>
        <v>64.34</v>
      </c>
      <c r="O1696" s="1996">
        <v>64.34</v>
      </c>
      <c r="P1696" s="2034">
        <f t="shared" si="402"/>
        <v>1</v>
      </c>
      <c r="Q1696" s="1996">
        <v>0</v>
      </c>
      <c r="R1696" s="2087">
        <f t="shared" si="403"/>
        <v>0</v>
      </c>
      <c r="S1696" s="2035">
        <f t="shared" si="404"/>
        <v>0</v>
      </c>
      <c r="U1696" s="1996">
        <f t="shared" si="405"/>
        <v>0</v>
      </c>
      <c r="V1696" s="1996">
        <f t="shared" si="406"/>
        <v>113.68</v>
      </c>
      <c r="W1696" s="1996">
        <f t="shared" si="407"/>
        <v>0</v>
      </c>
      <c r="X1696" s="2000"/>
      <c r="Y1696" s="2013"/>
      <c r="Z1696" s="2002"/>
      <c r="AA1696" s="2069"/>
      <c r="AB1696" s="2069"/>
      <c r="AH1696" s="2090"/>
      <c r="AK1696" s="2092"/>
      <c r="AL1696" s="2092"/>
    </row>
    <row r="1697" spans="1:38" x14ac:dyDescent="0.2">
      <c r="A1697" s="2089">
        <v>2017529</v>
      </c>
      <c r="C1697" s="1955" t="s">
        <v>3468</v>
      </c>
      <c r="D1697" s="1956" t="s">
        <v>353</v>
      </c>
      <c r="E1697" s="1956">
        <v>0</v>
      </c>
      <c r="F1697" s="1956">
        <v>0</v>
      </c>
      <c r="G1697" s="1956">
        <v>0</v>
      </c>
      <c r="H1697" s="1956">
        <v>0</v>
      </c>
      <c r="I1697" s="2012">
        <v>1</v>
      </c>
      <c r="J1697" s="2012">
        <v>1</v>
      </c>
      <c r="L1697" s="1996">
        <v>318.95</v>
      </c>
      <c r="N1697" s="1996">
        <f t="shared" si="401"/>
        <v>171.04</v>
      </c>
      <c r="O1697" s="1996">
        <v>146.04</v>
      </c>
      <c r="P1697" s="2034">
        <f t="shared" si="402"/>
        <v>0.85383536014967254</v>
      </c>
      <c r="Q1697" s="1996">
        <v>25</v>
      </c>
      <c r="R1697" s="2087">
        <f t="shared" si="403"/>
        <v>0.1461646398503274</v>
      </c>
      <c r="S1697" s="2035">
        <f t="shared" si="404"/>
        <v>1</v>
      </c>
      <c r="U1697" s="1996">
        <f t="shared" si="405"/>
        <v>0</v>
      </c>
      <c r="V1697" s="1996">
        <f t="shared" si="406"/>
        <v>318.95</v>
      </c>
      <c r="W1697" s="1996">
        <f t="shared" si="407"/>
        <v>0</v>
      </c>
      <c r="X1697" s="2000"/>
      <c r="Y1697" s="2013"/>
      <c r="Z1697" s="2002"/>
      <c r="AA1697" s="2069"/>
      <c r="AB1697" s="2069"/>
      <c r="AH1697" s="2090"/>
      <c r="AK1697" s="2092"/>
      <c r="AL1697" s="2092"/>
    </row>
    <row r="1698" spans="1:38" x14ac:dyDescent="0.2">
      <c r="A1698" s="2089">
        <v>2017530</v>
      </c>
      <c r="C1698" s="1955" t="s">
        <v>3472</v>
      </c>
      <c r="D1698" s="1956" t="s">
        <v>318</v>
      </c>
      <c r="E1698" s="1956">
        <v>0</v>
      </c>
      <c r="F1698" s="1956">
        <v>0</v>
      </c>
      <c r="G1698" s="1956">
        <v>0</v>
      </c>
      <c r="H1698" s="1956">
        <v>0</v>
      </c>
      <c r="I1698" s="2012">
        <v>1</v>
      </c>
      <c r="J1698" s="2012">
        <v>1</v>
      </c>
      <c r="L1698" s="1996">
        <v>46.39</v>
      </c>
      <c r="N1698" s="1996">
        <f t="shared" si="401"/>
        <v>34.17</v>
      </c>
      <c r="O1698" s="1996">
        <v>19.170000000000002</v>
      </c>
      <c r="P1698" s="2034">
        <f t="shared" si="402"/>
        <v>0.56101843722563649</v>
      </c>
      <c r="Q1698" s="1996">
        <v>15</v>
      </c>
      <c r="R1698" s="2087">
        <f t="shared" si="403"/>
        <v>0.43898156277436345</v>
      </c>
      <c r="S1698" s="2035">
        <f t="shared" si="404"/>
        <v>0.6</v>
      </c>
      <c r="U1698" s="1996">
        <f t="shared" si="405"/>
        <v>0</v>
      </c>
      <c r="V1698" s="1996">
        <f t="shared" si="406"/>
        <v>0</v>
      </c>
      <c r="W1698" s="1996">
        <f t="shared" si="407"/>
        <v>46.39</v>
      </c>
      <c r="X1698" s="2000">
        <v>46.39</v>
      </c>
      <c r="Y1698" s="2013">
        <v>617517</v>
      </c>
      <c r="Z1698" s="2002">
        <v>42979</v>
      </c>
      <c r="AA1698" s="2069" t="s">
        <v>104</v>
      </c>
      <c r="AB1698" s="2069"/>
      <c r="AH1698" s="2090"/>
      <c r="AK1698" s="2092"/>
      <c r="AL1698" s="2092"/>
    </row>
    <row r="1699" spans="1:38" x14ac:dyDescent="0.2">
      <c r="A1699" s="2089">
        <v>2017531</v>
      </c>
      <c r="C1699" s="1955" t="s">
        <v>3473</v>
      </c>
      <c r="D1699" s="1956" t="s">
        <v>26</v>
      </c>
      <c r="E1699" s="1956">
        <v>0</v>
      </c>
      <c r="F1699" s="1956">
        <v>0</v>
      </c>
      <c r="G1699" s="1956">
        <v>0</v>
      </c>
      <c r="H1699" s="1956">
        <v>0</v>
      </c>
      <c r="I1699" s="2012">
        <v>1</v>
      </c>
      <c r="J1699" s="2012">
        <v>1</v>
      </c>
      <c r="L1699" s="1996">
        <v>194.3</v>
      </c>
      <c r="N1699" s="1996">
        <f t="shared" si="401"/>
        <v>104.65</v>
      </c>
      <c r="O1699" s="1996">
        <v>89.65</v>
      </c>
      <c r="P1699" s="2034">
        <f t="shared" si="402"/>
        <v>0.85666507405637837</v>
      </c>
      <c r="Q1699" s="1996">
        <v>15</v>
      </c>
      <c r="R1699" s="2087">
        <f t="shared" si="403"/>
        <v>0.1433349259436216</v>
      </c>
      <c r="S1699" s="2035">
        <f t="shared" si="404"/>
        <v>0.6</v>
      </c>
      <c r="U1699" s="1996">
        <f t="shared" si="405"/>
        <v>0</v>
      </c>
      <c r="V1699" s="1996">
        <f t="shared" si="406"/>
        <v>0</v>
      </c>
      <c r="W1699" s="1996">
        <f t="shared" si="407"/>
        <v>194.3</v>
      </c>
      <c r="X1699" s="2000">
        <v>194.3</v>
      </c>
      <c r="Y1699" s="2013">
        <v>617509</v>
      </c>
      <c r="Z1699" s="2002">
        <v>42977</v>
      </c>
      <c r="AA1699" s="2069" t="s">
        <v>104</v>
      </c>
      <c r="AB1699" s="2069"/>
      <c r="AH1699" s="2090"/>
      <c r="AK1699" s="2092"/>
      <c r="AL1699" s="2092"/>
    </row>
    <row r="1700" spans="1:38" x14ac:dyDescent="0.2">
      <c r="A1700" s="2089">
        <v>2017532</v>
      </c>
      <c r="C1700" s="1955" t="s">
        <v>3477</v>
      </c>
      <c r="D1700" s="1956" t="s">
        <v>26</v>
      </c>
      <c r="E1700" s="1956">
        <v>0</v>
      </c>
      <c r="F1700" s="1956">
        <v>0</v>
      </c>
      <c r="G1700" s="1956">
        <v>0</v>
      </c>
      <c r="H1700" s="1956">
        <v>0</v>
      </c>
      <c r="I1700" s="2012">
        <v>1</v>
      </c>
      <c r="J1700" s="2012">
        <v>1</v>
      </c>
      <c r="L1700" s="1996">
        <v>31.59</v>
      </c>
      <c r="N1700" s="1996">
        <f t="shared" si="401"/>
        <v>23.3</v>
      </c>
      <c r="O1700" s="1996">
        <v>8.3000000000000007</v>
      </c>
      <c r="P1700" s="2034">
        <f t="shared" si="402"/>
        <v>0.35622317596566527</v>
      </c>
      <c r="Q1700" s="1996">
        <v>15</v>
      </c>
      <c r="R1700" s="2087">
        <f t="shared" si="403"/>
        <v>0.64377682403433478</v>
      </c>
      <c r="S1700" s="2035">
        <f t="shared" si="404"/>
        <v>0.6</v>
      </c>
      <c r="U1700" s="1996">
        <f t="shared" si="405"/>
        <v>0</v>
      </c>
      <c r="V1700" s="1996">
        <f t="shared" si="406"/>
        <v>0</v>
      </c>
      <c r="W1700" s="1996">
        <f t="shared" si="407"/>
        <v>31.59</v>
      </c>
      <c r="X1700" s="2000">
        <v>31.59</v>
      </c>
      <c r="Y1700" s="2013">
        <v>617509</v>
      </c>
      <c r="Z1700" s="2002">
        <v>42977</v>
      </c>
      <c r="AA1700" s="2069" t="s">
        <v>104</v>
      </c>
      <c r="AB1700" s="2069"/>
      <c r="AH1700" s="2090"/>
      <c r="AK1700" s="2092"/>
      <c r="AL1700" s="2092"/>
    </row>
    <row r="1701" spans="1:38" x14ac:dyDescent="0.2">
      <c r="A1701" s="2089">
        <v>2017533</v>
      </c>
      <c r="C1701" s="1955" t="s">
        <v>3482</v>
      </c>
      <c r="D1701" s="1956" t="s">
        <v>26</v>
      </c>
      <c r="E1701" s="1956">
        <v>0</v>
      </c>
      <c r="F1701" s="1956">
        <v>1</v>
      </c>
      <c r="G1701" s="1956">
        <v>0</v>
      </c>
      <c r="H1701" s="1956">
        <v>0</v>
      </c>
      <c r="I1701" s="2012">
        <v>1</v>
      </c>
      <c r="J1701" s="2012">
        <v>1</v>
      </c>
      <c r="L1701" s="1996">
        <v>839.2</v>
      </c>
      <c r="N1701" s="1996">
        <f t="shared" si="401"/>
        <v>503.1</v>
      </c>
      <c r="O1701" s="1996">
        <v>378.1</v>
      </c>
      <c r="P1701" s="2034">
        <f t="shared" si="402"/>
        <v>0.75154044921486785</v>
      </c>
      <c r="Q1701" s="1996">
        <v>125</v>
      </c>
      <c r="R1701" s="2087">
        <f t="shared" si="403"/>
        <v>0.24845955078513218</v>
      </c>
      <c r="S1701" s="2035">
        <f t="shared" si="404"/>
        <v>5</v>
      </c>
      <c r="U1701" s="1996">
        <f t="shared" si="405"/>
        <v>0</v>
      </c>
      <c r="V1701" s="1996">
        <f t="shared" si="406"/>
        <v>0</v>
      </c>
      <c r="W1701" s="1996">
        <f t="shared" si="407"/>
        <v>839.2</v>
      </c>
      <c r="X1701" s="2000">
        <v>839.2</v>
      </c>
      <c r="Y1701" s="2013">
        <v>617511</v>
      </c>
      <c r="Z1701" s="2002">
        <v>42977</v>
      </c>
      <c r="AA1701" s="2069" t="s">
        <v>104</v>
      </c>
      <c r="AB1701" s="2069"/>
      <c r="AH1701" s="2090"/>
      <c r="AK1701" s="2092"/>
      <c r="AL1701" s="2092"/>
    </row>
    <row r="1702" spans="1:38" x14ac:dyDescent="0.2">
      <c r="A1702" s="2089">
        <v>2017534</v>
      </c>
      <c r="C1702" s="1955" t="s">
        <v>3488</v>
      </c>
      <c r="D1702" s="1956" t="s">
        <v>26</v>
      </c>
      <c r="E1702" s="1956">
        <v>0</v>
      </c>
      <c r="F1702" s="1956">
        <v>0</v>
      </c>
      <c r="G1702" s="1956">
        <v>0</v>
      </c>
      <c r="H1702" s="1956">
        <v>0</v>
      </c>
      <c r="I1702" s="2012">
        <v>1</v>
      </c>
      <c r="J1702" s="2012">
        <v>1</v>
      </c>
      <c r="L1702" s="1996">
        <v>113.86</v>
      </c>
      <c r="N1702" s="1996">
        <f t="shared" si="401"/>
        <v>64.430000000000007</v>
      </c>
      <c r="O1702" s="1996">
        <v>64.430000000000007</v>
      </c>
      <c r="P1702" s="2034">
        <f t="shared" si="402"/>
        <v>1</v>
      </c>
      <c r="Q1702" s="1996">
        <v>0</v>
      </c>
      <c r="R1702" s="2087">
        <f t="shared" si="403"/>
        <v>0</v>
      </c>
      <c r="S1702" s="2035">
        <f t="shared" si="404"/>
        <v>0</v>
      </c>
      <c r="U1702" s="1996">
        <f t="shared" si="405"/>
        <v>0</v>
      </c>
      <c r="V1702" s="1996">
        <f t="shared" si="406"/>
        <v>0</v>
      </c>
      <c r="W1702" s="1996">
        <f t="shared" si="407"/>
        <v>113.86</v>
      </c>
      <c r="X1702" s="2000">
        <v>113.86</v>
      </c>
      <c r="Y1702" s="2013">
        <v>617509</v>
      </c>
      <c r="Z1702" s="2002">
        <v>42977</v>
      </c>
      <c r="AA1702" s="2069" t="s">
        <v>104</v>
      </c>
      <c r="AB1702" s="2069"/>
      <c r="AH1702" s="2090"/>
      <c r="AK1702" s="2092"/>
      <c r="AL1702" s="2092"/>
    </row>
    <row r="1703" spans="1:38" x14ac:dyDescent="0.2">
      <c r="A1703" s="2089" t="s">
        <v>2902</v>
      </c>
      <c r="C1703" s="1955" t="s">
        <v>3495</v>
      </c>
      <c r="D1703" s="1956" t="s">
        <v>353</v>
      </c>
      <c r="E1703" s="1956">
        <v>1</v>
      </c>
      <c r="F1703" s="1956">
        <v>7</v>
      </c>
      <c r="G1703" s="1956">
        <v>2</v>
      </c>
      <c r="H1703" s="1956">
        <v>3</v>
      </c>
      <c r="I1703" s="2012">
        <v>1</v>
      </c>
      <c r="J1703" s="2012">
        <v>1</v>
      </c>
      <c r="L1703" s="1996">
        <v>3119.59</v>
      </c>
      <c r="N1703" s="1996">
        <f>O1703+Q1703</f>
        <v>2413.8000000000002</v>
      </c>
      <c r="O1703" s="1996">
        <v>1941.78</v>
      </c>
      <c r="P1703" s="2076">
        <f>IF(N1703&lt;=0,"",O1703/N1703)</f>
        <v>0.8044494158588118</v>
      </c>
      <c r="Q1703" s="1996">
        <v>472.02</v>
      </c>
      <c r="R1703" s="2076">
        <f>IF(N1703&lt;=0,"",Q1703/N1703)</f>
        <v>0.19555058414118814</v>
      </c>
      <c r="S1703" s="2035">
        <f>Q1703/$S$1</f>
        <v>18.880800000000001</v>
      </c>
      <c r="U1703" s="1996">
        <f t="shared" si="405"/>
        <v>0</v>
      </c>
      <c r="V1703" s="1996">
        <f t="shared" si="406"/>
        <v>0</v>
      </c>
      <c r="W1703" s="1996">
        <f t="shared" si="407"/>
        <v>3119.59</v>
      </c>
      <c r="X1703" s="2000">
        <v>3119.59</v>
      </c>
      <c r="Y1703" s="2013">
        <v>617562</v>
      </c>
      <c r="Z1703" s="2002">
        <v>42991</v>
      </c>
      <c r="AA1703" s="2069" t="s">
        <v>104</v>
      </c>
      <c r="AB1703" s="2069"/>
      <c r="AH1703" s="2090"/>
      <c r="AK1703" s="2092"/>
      <c r="AL1703" s="2092"/>
    </row>
    <row r="1704" spans="1:38" x14ac:dyDescent="0.2">
      <c r="A1704" s="2089" t="s">
        <v>2938</v>
      </c>
      <c r="C1704" s="1955" t="s">
        <v>3496</v>
      </c>
      <c r="D1704" s="1956" t="s">
        <v>353</v>
      </c>
      <c r="E1704" s="1956">
        <v>0</v>
      </c>
      <c r="F1704" s="1956">
        <v>1</v>
      </c>
      <c r="G1704" s="1956">
        <v>0</v>
      </c>
      <c r="H1704" s="1956">
        <v>1</v>
      </c>
      <c r="I1704" s="2012">
        <v>1</v>
      </c>
      <c r="J1704" s="2012">
        <v>1</v>
      </c>
      <c r="L1704" s="1996">
        <v>502.39</v>
      </c>
      <c r="N1704" s="1996">
        <v>376.89</v>
      </c>
      <c r="O1704" s="1996">
        <v>279.45</v>
      </c>
      <c r="P1704" s="2034">
        <v>0.74146302634721006</v>
      </c>
      <c r="Q1704" s="1996">
        <v>97.44</v>
      </c>
      <c r="R1704" s="2087">
        <v>0.25853697365278994</v>
      </c>
      <c r="S1704" s="2035">
        <f t="shared" si="404"/>
        <v>3.8975999999999997</v>
      </c>
      <c r="U1704" s="1996">
        <f t="shared" si="405"/>
        <v>0</v>
      </c>
      <c r="V1704" s="1996">
        <f t="shared" si="406"/>
        <v>0</v>
      </c>
      <c r="W1704" s="1996">
        <f t="shared" si="407"/>
        <v>502.39</v>
      </c>
      <c r="X1704" s="2000">
        <v>502.39</v>
      </c>
      <c r="Y1704" s="2013">
        <v>617563</v>
      </c>
      <c r="Z1704" s="2002">
        <v>42991</v>
      </c>
      <c r="AA1704" s="2069" t="s">
        <v>104</v>
      </c>
      <c r="AB1704" s="2069"/>
      <c r="AH1704" s="2090"/>
      <c r="AK1704" s="2092"/>
      <c r="AL1704" s="2092"/>
    </row>
    <row r="1705" spans="1:38" x14ac:dyDescent="0.2">
      <c r="A1705" s="2089" t="s">
        <v>3497</v>
      </c>
      <c r="C1705" s="1955" t="s">
        <v>3499</v>
      </c>
      <c r="D1705" s="1956" t="s">
        <v>353</v>
      </c>
      <c r="E1705" s="1956">
        <v>1</v>
      </c>
      <c r="F1705" s="1956">
        <v>8</v>
      </c>
      <c r="G1705" s="1956">
        <v>4</v>
      </c>
      <c r="H1705" s="1956">
        <v>3</v>
      </c>
      <c r="I1705" s="2012">
        <v>1</v>
      </c>
      <c r="J1705" s="2012">
        <v>1</v>
      </c>
      <c r="L1705" s="1996">
        <v>3440.14</v>
      </c>
      <c r="N1705" s="1996">
        <f t="shared" ref="N1705" si="414">O1705+Q1705</f>
        <v>2413.8000000000002</v>
      </c>
      <c r="O1705" s="1996">
        <v>1941.78</v>
      </c>
      <c r="P1705" s="2076">
        <f t="shared" ref="P1705" si="415">IF(N1705&lt;=0,"",O1705/N1705)</f>
        <v>0.8044494158588118</v>
      </c>
      <c r="Q1705" s="1996">
        <v>472.02</v>
      </c>
      <c r="R1705" s="2076">
        <f t="shared" ref="R1705" si="416">IF(N1705&lt;=0,"",Q1705/N1705)</f>
        <v>0.19555058414118814</v>
      </c>
      <c r="S1705" s="2035">
        <f t="shared" ref="S1705" si="417">Q1705/$S$1</f>
        <v>18.880800000000001</v>
      </c>
      <c r="U1705" s="1996">
        <f t="shared" ref="U1705:U1768" si="418">((1-I1705)*O1705)+((1-J1705)*Q1705)</f>
        <v>0</v>
      </c>
      <c r="V1705" s="1996">
        <f t="shared" ref="V1705:V1768" si="419">L1705-W1705</f>
        <v>0</v>
      </c>
      <c r="W1705" s="1996">
        <f t="shared" ref="W1705:W1768" si="420">X1705+AC1705+AH1705+AM1705+AO1705+AR1705</f>
        <v>3440.14</v>
      </c>
      <c r="X1705" s="2000">
        <v>3440.14</v>
      </c>
      <c r="Y1705" s="2013">
        <v>617564</v>
      </c>
      <c r="Z1705" s="2002">
        <v>42991</v>
      </c>
      <c r="AA1705" s="2069" t="s">
        <v>104</v>
      </c>
      <c r="AB1705" s="2069"/>
      <c r="AH1705" s="2090"/>
      <c r="AK1705" s="2092"/>
      <c r="AL1705" s="2092"/>
    </row>
    <row r="1706" spans="1:38" x14ac:dyDescent="0.2">
      <c r="A1706" s="2089" t="s">
        <v>3498</v>
      </c>
      <c r="C1706" s="1955" t="s">
        <v>3500</v>
      </c>
      <c r="D1706" s="1956" t="s">
        <v>353</v>
      </c>
      <c r="E1706" s="1956">
        <v>0</v>
      </c>
      <c r="F1706" s="1956">
        <v>1</v>
      </c>
      <c r="G1706" s="1956">
        <v>0</v>
      </c>
      <c r="H1706" s="1956">
        <v>1</v>
      </c>
      <c r="I1706" s="2012">
        <v>1</v>
      </c>
      <c r="J1706" s="2012">
        <v>1</v>
      </c>
      <c r="L1706" s="1996">
        <v>502.39</v>
      </c>
      <c r="N1706" s="1996">
        <v>376.89</v>
      </c>
      <c r="O1706" s="1996">
        <v>279.45</v>
      </c>
      <c r="P1706" s="2034">
        <v>0.74146302634721006</v>
      </c>
      <c r="Q1706" s="1996">
        <v>97.44</v>
      </c>
      <c r="R1706" s="2087">
        <v>0.25853697365278994</v>
      </c>
      <c r="S1706" s="2035">
        <f t="shared" ref="S1706:S1768" si="421">Q1706/$S$1</f>
        <v>3.8975999999999997</v>
      </c>
      <c r="U1706" s="1996">
        <f t="shared" si="418"/>
        <v>0</v>
      </c>
      <c r="V1706" s="1996">
        <f t="shared" si="419"/>
        <v>0</v>
      </c>
      <c r="W1706" s="1996">
        <f t="shared" si="420"/>
        <v>502.39</v>
      </c>
      <c r="X1706" s="2000">
        <v>502.39</v>
      </c>
      <c r="Y1706" s="2013">
        <v>617565</v>
      </c>
      <c r="Z1706" s="2002">
        <v>42991</v>
      </c>
      <c r="AA1706" s="2069" t="s">
        <v>104</v>
      </c>
      <c r="AB1706" s="2069"/>
      <c r="AH1706" s="2090"/>
      <c r="AK1706" s="2092"/>
      <c r="AL1706" s="2092"/>
    </row>
    <row r="1707" spans="1:38" x14ac:dyDescent="0.2">
      <c r="A1707" s="2451" t="s">
        <v>3501</v>
      </c>
      <c r="C1707" s="1955" t="s">
        <v>3504</v>
      </c>
      <c r="D1707" s="1956" t="s">
        <v>353</v>
      </c>
      <c r="E1707" s="1956">
        <v>1</v>
      </c>
      <c r="F1707" s="1956">
        <v>8</v>
      </c>
      <c r="G1707" s="1956">
        <v>4</v>
      </c>
      <c r="H1707" s="1956">
        <v>3</v>
      </c>
      <c r="I1707" s="2012">
        <v>1</v>
      </c>
      <c r="J1707" s="2012">
        <v>1</v>
      </c>
      <c r="L1707" s="1996">
        <v>3413.07</v>
      </c>
      <c r="N1707" s="1996">
        <f t="shared" ref="N1707" si="422">O1707+Q1707</f>
        <v>2661.15</v>
      </c>
      <c r="O1707" s="1996">
        <v>2108.9</v>
      </c>
      <c r="P1707" s="2076">
        <f t="shared" ref="P1707" si="423">IF(N1707&lt;=0,"",O1707/N1707)</f>
        <v>0.79247693666272101</v>
      </c>
      <c r="Q1707" s="1996">
        <v>552.25</v>
      </c>
      <c r="R1707" s="2076">
        <f t="shared" ref="R1707" si="424">IF(N1707&lt;=0,"",Q1707/N1707)</f>
        <v>0.20752306333727899</v>
      </c>
      <c r="S1707" s="2035">
        <f t="shared" si="421"/>
        <v>22.09</v>
      </c>
      <c r="U1707" s="1996">
        <f t="shared" si="418"/>
        <v>0</v>
      </c>
      <c r="V1707" s="1996">
        <f t="shared" si="419"/>
        <v>0</v>
      </c>
      <c r="W1707" s="1996">
        <f t="shared" si="420"/>
        <v>3413.07</v>
      </c>
      <c r="X1707" s="2000">
        <v>3413.07</v>
      </c>
      <c r="Y1707" s="2013">
        <v>617566</v>
      </c>
      <c r="Z1707" s="2002">
        <v>42991</v>
      </c>
      <c r="AA1707" s="2069" t="s">
        <v>104</v>
      </c>
      <c r="AB1707" s="2069"/>
      <c r="AH1707" s="2090"/>
      <c r="AK1707" s="2092"/>
      <c r="AL1707" s="2092"/>
    </row>
    <row r="1708" spans="1:38" x14ac:dyDescent="0.2">
      <c r="A1708" s="2451" t="s">
        <v>3502</v>
      </c>
      <c r="C1708" s="1955" t="s">
        <v>3503</v>
      </c>
      <c r="D1708" s="1956" t="s">
        <v>353</v>
      </c>
      <c r="E1708" s="1956">
        <v>0</v>
      </c>
      <c r="F1708" s="1956">
        <v>1</v>
      </c>
      <c r="G1708" s="1956">
        <v>0</v>
      </c>
      <c r="H1708" s="1956">
        <v>1</v>
      </c>
      <c r="I1708" s="2012">
        <v>1</v>
      </c>
      <c r="J1708" s="2012">
        <v>1</v>
      </c>
      <c r="L1708" s="1996">
        <v>502.39</v>
      </c>
      <c r="N1708" s="1996">
        <v>376.89</v>
      </c>
      <c r="O1708" s="1996">
        <v>279.45</v>
      </c>
      <c r="P1708" s="2034">
        <v>0.74146302634721006</v>
      </c>
      <c r="Q1708" s="1996">
        <v>97.44</v>
      </c>
      <c r="R1708" s="2087">
        <v>0.25853697365278994</v>
      </c>
      <c r="S1708" s="2035">
        <f t="shared" si="421"/>
        <v>3.8975999999999997</v>
      </c>
      <c r="U1708" s="1996">
        <f t="shared" si="418"/>
        <v>0</v>
      </c>
      <c r="V1708" s="1996">
        <f t="shared" si="419"/>
        <v>0</v>
      </c>
      <c r="W1708" s="1996">
        <f t="shared" si="420"/>
        <v>502.39</v>
      </c>
      <c r="X1708" s="2000">
        <v>502.39</v>
      </c>
      <c r="Y1708" s="2013">
        <v>617570</v>
      </c>
      <c r="Z1708" s="2002">
        <v>42993</v>
      </c>
      <c r="AA1708" s="2069" t="s">
        <v>104</v>
      </c>
      <c r="AB1708" s="2069"/>
      <c r="AH1708" s="2090"/>
      <c r="AK1708" s="2092"/>
      <c r="AL1708" s="2092"/>
    </row>
    <row r="1709" spans="1:38" x14ac:dyDescent="0.2">
      <c r="A1709" s="2089" t="s">
        <v>3510</v>
      </c>
      <c r="C1709" s="1955" t="s">
        <v>3509</v>
      </c>
      <c r="D1709" s="1956" t="s">
        <v>26</v>
      </c>
      <c r="E1709" s="1956">
        <v>2</v>
      </c>
      <c r="F1709" s="1956">
        <v>24</v>
      </c>
      <c r="G1709" s="1956">
        <v>6</v>
      </c>
      <c r="H1709" s="1956">
        <v>14</v>
      </c>
      <c r="I1709" s="2012">
        <v>1</v>
      </c>
      <c r="J1709" s="2012">
        <v>0.8</v>
      </c>
      <c r="L1709" s="1996">
        <v>20942.349999999999</v>
      </c>
      <c r="N1709" s="1996">
        <f t="shared" ref="N1709:N1768" si="425">O1709+Q1709</f>
        <v>14122.03</v>
      </c>
      <c r="O1709" s="1996">
        <v>11645.94</v>
      </c>
      <c r="P1709" s="2034">
        <f t="shared" ref="P1709:P1768" si="426">IF(N1709&lt;=0,"",O1709/N1709)</f>
        <v>0.82466472596361851</v>
      </c>
      <c r="Q1709" s="1996">
        <v>2476.09</v>
      </c>
      <c r="R1709" s="2087">
        <f t="shared" ref="R1709:R1768" si="427">IF(N1709&lt;=0,"",Q1709/N1709)</f>
        <v>0.17533527403638147</v>
      </c>
      <c r="S1709" s="2035">
        <f t="shared" si="421"/>
        <v>99.043600000000012</v>
      </c>
      <c r="U1709" s="1996">
        <f t="shared" si="418"/>
        <v>495.2179999999999</v>
      </c>
      <c r="V1709" s="1996">
        <f t="shared" si="419"/>
        <v>0</v>
      </c>
      <c r="W1709" s="1996">
        <f t="shared" si="420"/>
        <v>20942.349999999999</v>
      </c>
      <c r="X1709" s="2000">
        <v>20942.349999999999</v>
      </c>
      <c r="Y1709" s="2013">
        <v>617545</v>
      </c>
      <c r="Z1709" s="2002">
        <v>42991</v>
      </c>
      <c r="AA1709" s="2069" t="s">
        <v>104</v>
      </c>
      <c r="AB1709" s="2069"/>
      <c r="AH1709" s="2090"/>
      <c r="AK1709" s="2092"/>
      <c r="AL1709" s="2092"/>
    </row>
    <row r="1710" spans="1:38" x14ac:dyDescent="0.2">
      <c r="A1710" s="2089">
        <v>2017536</v>
      </c>
      <c r="C1710" s="1955">
        <v>673117</v>
      </c>
      <c r="D1710" s="1956" t="s">
        <v>26</v>
      </c>
      <c r="E1710" s="1956">
        <v>1</v>
      </c>
      <c r="F1710" s="1956">
        <v>8</v>
      </c>
      <c r="G1710" s="1956">
        <v>7</v>
      </c>
      <c r="H1710" s="1956">
        <v>2</v>
      </c>
      <c r="I1710" s="2012">
        <v>1</v>
      </c>
      <c r="J1710" s="2012">
        <v>1</v>
      </c>
      <c r="L1710" s="1996">
        <v>2534.9299999999998</v>
      </c>
      <c r="N1710" s="1996">
        <f t="shared" si="425"/>
        <v>1702.03</v>
      </c>
      <c r="O1710" s="1996">
        <v>1268.73</v>
      </c>
      <c r="P1710" s="2034">
        <f t="shared" si="426"/>
        <v>0.74542164356679963</v>
      </c>
      <c r="Q1710" s="1996">
        <v>433.3</v>
      </c>
      <c r="R1710" s="2087">
        <f t="shared" si="427"/>
        <v>0.25457835643320037</v>
      </c>
      <c r="S1710" s="2035">
        <f t="shared" si="421"/>
        <v>17.332000000000001</v>
      </c>
      <c r="U1710" s="1996">
        <f t="shared" si="418"/>
        <v>0</v>
      </c>
      <c r="V1710" s="1996">
        <f t="shared" si="419"/>
        <v>0</v>
      </c>
      <c r="W1710" s="1996">
        <f t="shared" si="420"/>
        <v>2534.9299999999998</v>
      </c>
      <c r="X1710" s="2000">
        <v>2534.9299999999998</v>
      </c>
      <c r="Y1710" s="2013">
        <v>617536</v>
      </c>
      <c r="Z1710" s="2002">
        <v>42991</v>
      </c>
      <c r="AA1710" s="2069" t="s">
        <v>104</v>
      </c>
      <c r="AB1710" s="2069"/>
      <c r="AH1710" s="2090"/>
      <c r="AK1710" s="2092"/>
      <c r="AL1710" s="2092"/>
    </row>
    <row r="1711" spans="1:38" x14ac:dyDescent="0.2">
      <c r="A1711" s="2089">
        <v>2017537</v>
      </c>
      <c r="C1711" s="1955">
        <v>646917</v>
      </c>
      <c r="D1711" s="1956" t="s">
        <v>26</v>
      </c>
      <c r="E1711" s="1956">
        <v>1</v>
      </c>
      <c r="F1711" s="1956">
        <v>8</v>
      </c>
      <c r="G1711" s="1956">
        <v>5</v>
      </c>
      <c r="H1711" s="1956">
        <v>3</v>
      </c>
      <c r="I1711" s="2012">
        <v>1</v>
      </c>
      <c r="J1711" s="2012">
        <v>1</v>
      </c>
      <c r="L1711" s="1996">
        <v>3367.52</v>
      </c>
      <c r="N1711" s="1996">
        <f t="shared" si="425"/>
        <v>2263.9499999999998</v>
      </c>
      <c r="O1711" s="1996">
        <v>1767.74</v>
      </c>
      <c r="P1711" s="2034">
        <f t="shared" si="426"/>
        <v>0.7808211312087282</v>
      </c>
      <c r="Q1711" s="1996">
        <v>496.21</v>
      </c>
      <c r="R1711" s="2087">
        <f t="shared" si="427"/>
        <v>0.21917886879127191</v>
      </c>
      <c r="S1711" s="2035">
        <f t="shared" si="421"/>
        <v>19.848399999999998</v>
      </c>
      <c r="U1711" s="1996">
        <f t="shared" si="418"/>
        <v>0</v>
      </c>
      <c r="V1711" s="1996">
        <f t="shared" si="419"/>
        <v>0</v>
      </c>
      <c r="W1711" s="1996">
        <f t="shared" si="420"/>
        <v>3367.52</v>
      </c>
      <c r="X1711" s="2000">
        <v>3367.52</v>
      </c>
      <c r="Y1711" s="2013">
        <v>617546</v>
      </c>
      <c r="Z1711" s="2002">
        <v>42991</v>
      </c>
      <c r="AA1711" s="2069" t="s">
        <v>104</v>
      </c>
      <c r="AB1711" s="2069"/>
      <c r="AH1711" s="2090"/>
      <c r="AK1711" s="2092"/>
      <c r="AL1711" s="2092"/>
    </row>
    <row r="1712" spans="1:38" x14ac:dyDescent="0.2">
      <c r="A1712" s="2089">
        <v>2017538</v>
      </c>
      <c r="C1712" s="1955">
        <v>673417</v>
      </c>
      <c r="D1712" s="1956" t="s">
        <v>26</v>
      </c>
      <c r="E1712" s="1956">
        <v>1</v>
      </c>
      <c r="F1712" s="1956">
        <v>12</v>
      </c>
      <c r="G1712" s="1956">
        <v>5</v>
      </c>
      <c r="H1712" s="1956">
        <v>4</v>
      </c>
      <c r="I1712" s="2012">
        <v>1</v>
      </c>
      <c r="J1712" s="2012">
        <v>1</v>
      </c>
      <c r="L1712" s="1996">
        <v>3658.02</v>
      </c>
      <c r="N1712" s="1996">
        <f t="shared" si="425"/>
        <v>2461.11</v>
      </c>
      <c r="O1712" s="1996">
        <v>1926.46</v>
      </c>
      <c r="P1712" s="2034">
        <f t="shared" si="426"/>
        <v>0.78276062427116222</v>
      </c>
      <c r="Q1712" s="1996">
        <v>534.65</v>
      </c>
      <c r="R1712" s="2087">
        <f t="shared" si="427"/>
        <v>0.21723937572883778</v>
      </c>
      <c r="S1712" s="2035">
        <f t="shared" si="421"/>
        <v>21.385999999999999</v>
      </c>
      <c r="U1712" s="1996">
        <f t="shared" si="418"/>
        <v>0</v>
      </c>
      <c r="V1712" s="1996">
        <f t="shared" si="419"/>
        <v>0</v>
      </c>
      <c r="W1712" s="1996">
        <f t="shared" si="420"/>
        <v>3658.02</v>
      </c>
      <c r="X1712" s="2000">
        <v>3658.02</v>
      </c>
      <c r="Y1712" s="2013">
        <v>617547</v>
      </c>
      <c r="Z1712" s="2002">
        <v>42991</v>
      </c>
      <c r="AA1712" s="2069" t="s">
        <v>104</v>
      </c>
      <c r="AB1712" s="2069"/>
      <c r="AH1712" s="2090"/>
      <c r="AK1712" s="2092"/>
      <c r="AL1712" s="2092"/>
    </row>
    <row r="1713" spans="1:38" x14ac:dyDescent="0.2">
      <c r="A1713" s="2089">
        <v>2017539</v>
      </c>
      <c r="C1713" s="1955" t="s">
        <v>3512</v>
      </c>
      <c r="D1713" s="1956" t="s">
        <v>318</v>
      </c>
      <c r="E1713" s="1956">
        <v>1</v>
      </c>
      <c r="F1713" s="1956">
        <v>2</v>
      </c>
      <c r="G1713" s="1956">
        <v>1</v>
      </c>
      <c r="H1713" s="1956">
        <v>1</v>
      </c>
      <c r="I1713" s="2012">
        <v>1</v>
      </c>
      <c r="J1713" s="2012">
        <v>1</v>
      </c>
      <c r="L1713" s="1996">
        <v>852.39</v>
      </c>
      <c r="N1713" s="1996">
        <f t="shared" si="425"/>
        <v>559.98</v>
      </c>
      <c r="O1713" s="1996">
        <v>413.47</v>
      </c>
      <c r="P1713" s="2034">
        <f t="shared" si="426"/>
        <v>0.73836565591628278</v>
      </c>
      <c r="Q1713" s="1996">
        <v>146.51</v>
      </c>
      <c r="R1713" s="2087">
        <f t="shared" si="427"/>
        <v>0.26163434408371727</v>
      </c>
      <c r="S1713" s="2035">
        <f t="shared" si="421"/>
        <v>5.8603999999999994</v>
      </c>
      <c r="U1713" s="1996">
        <f t="shared" si="418"/>
        <v>0</v>
      </c>
      <c r="V1713" s="1996">
        <f t="shared" si="419"/>
        <v>0</v>
      </c>
      <c r="W1713" s="1996">
        <f t="shared" si="420"/>
        <v>852.39</v>
      </c>
      <c r="X1713" s="2000">
        <v>852.39</v>
      </c>
      <c r="Y1713" s="2013">
        <v>617559</v>
      </c>
      <c r="Z1713" s="2002">
        <v>42991</v>
      </c>
      <c r="AA1713" s="2069" t="s">
        <v>104</v>
      </c>
      <c r="AB1713" s="2069"/>
      <c r="AH1713" s="2090"/>
      <c r="AK1713" s="2092"/>
      <c r="AL1713" s="2092"/>
    </row>
    <row r="1714" spans="1:38" x14ac:dyDescent="0.2">
      <c r="A1714" s="2089">
        <v>2017540</v>
      </c>
      <c r="C1714" s="1955" t="s">
        <v>3515</v>
      </c>
      <c r="D1714" s="1956" t="s">
        <v>318</v>
      </c>
      <c r="E1714" s="1956">
        <v>1</v>
      </c>
      <c r="F1714" s="1956">
        <v>1</v>
      </c>
      <c r="G1714" s="1956">
        <v>0</v>
      </c>
      <c r="H1714" s="1956">
        <v>1</v>
      </c>
      <c r="I1714" s="2012">
        <v>1</v>
      </c>
      <c r="J1714" s="2012">
        <v>1</v>
      </c>
      <c r="L1714" s="1996">
        <v>707.24</v>
      </c>
      <c r="N1714" s="1996">
        <f t="shared" si="425"/>
        <v>471.45</v>
      </c>
      <c r="O1714" s="1996">
        <v>362.7</v>
      </c>
      <c r="P1714" s="2034">
        <f t="shared" si="426"/>
        <v>0.76932866687877821</v>
      </c>
      <c r="Q1714" s="1996">
        <v>108.75</v>
      </c>
      <c r="R1714" s="2087">
        <f t="shared" si="427"/>
        <v>0.23067133312122176</v>
      </c>
      <c r="S1714" s="2035">
        <f t="shared" si="421"/>
        <v>4.3499999999999996</v>
      </c>
      <c r="U1714" s="1996">
        <f t="shared" si="418"/>
        <v>0</v>
      </c>
      <c r="V1714" s="1996">
        <f t="shared" si="419"/>
        <v>0</v>
      </c>
      <c r="W1714" s="1996">
        <f t="shared" si="420"/>
        <v>707.24</v>
      </c>
      <c r="X1714" s="2000">
        <v>707.24</v>
      </c>
      <c r="Y1714" s="2013">
        <v>617560</v>
      </c>
      <c r="Z1714" s="2002">
        <v>42991</v>
      </c>
      <c r="AA1714" s="2069" t="s">
        <v>104</v>
      </c>
      <c r="AB1714" s="2069"/>
      <c r="AH1714" s="2090"/>
      <c r="AK1714" s="2092"/>
      <c r="AL1714" s="2092"/>
    </row>
    <row r="1715" spans="1:38" x14ac:dyDescent="0.2">
      <c r="A1715" s="2089">
        <v>2017541</v>
      </c>
      <c r="C1715" s="1955" t="s">
        <v>3518</v>
      </c>
      <c r="D1715" s="1956" t="s">
        <v>318</v>
      </c>
      <c r="E1715" s="1956">
        <v>0</v>
      </c>
      <c r="F1715" s="1956">
        <v>1</v>
      </c>
      <c r="G1715" s="1956">
        <v>0</v>
      </c>
      <c r="H1715" s="1956">
        <v>2</v>
      </c>
      <c r="I1715" s="2012">
        <v>1</v>
      </c>
      <c r="J1715" s="2012">
        <v>1</v>
      </c>
      <c r="L1715" s="1996">
        <v>499.5</v>
      </c>
      <c r="N1715" s="1996">
        <f t="shared" si="425"/>
        <v>0</v>
      </c>
      <c r="O1715" s="1996">
        <v>0</v>
      </c>
      <c r="P1715" s="2034" t="str">
        <f t="shared" si="426"/>
        <v/>
      </c>
      <c r="Q1715" s="1996">
        <v>0</v>
      </c>
      <c r="R1715" s="2087" t="str">
        <f t="shared" si="427"/>
        <v/>
      </c>
      <c r="S1715" s="2035">
        <f t="shared" si="421"/>
        <v>0</v>
      </c>
      <c r="U1715" s="1996">
        <f t="shared" si="418"/>
        <v>0</v>
      </c>
      <c r="V1715" s="1996">
        <f t="shared" si="419"/>
        <v>0</v>
      </c>
      <c r="W1715" s="1996">
        <f t="shared" si="420"/>
        <v>499.5</v>
      </c>
      <c r="X1715" s="2000">
        <v>499.5</v>
      </c>
      <c r="Y1715" s="2013">
        <v>617561</v>
      </c>
      <c r="Z1715" s="2002">
        <v>42991</v>
      </c>
      <c r="AA1715" s="2069" t="s">
        <v>104</v>
      </c>
      <c r="AB1715" s="2069"/>
      <c r="AH1715" s="2090"/>
      <c r="AK1715" s="2092"/>
      <c r="AL1715" s="2092"/>
    </row>
    <row r="1716" spans="1:38" x14ac:dyDescent="0.2">
      <c r="A1716" s="2089">
        <v>2017542</v>
      </c>
      <c r="C1716" s="2166" t="s">
        <v>3525</v>
      </c>
      <c r="D1716" s="1956" t="s">
        <v>26</v>
      </c>
      <c r="E1716" s="1956">
        <v>0</v>
      </c>
      <c r="F1716" s="1956">
        <v>0</v>
      </c>
      <c r="G1716" s="1956">
        <v>0</v>
      </c>
      <c r="H1716" s="1956">
        <v>0</v>
      </c>
      <c r="I1716" s="2012">
        <v>1</v>
      </c>
      <c r="J1716" s="2012">
        <v>1</v>
      </c>
      <c r="L1716" s="1996">
        <v>110</v>
      </c>
      <c r="N1716" s="1996">
        <f t="shared" si="425"/>
        <v>44</v>
      </c>
      <c r="O1716" s="1996">
        <v>44</v>
      </c>
      <c r="P1716" s="2034">
        <f t="shared" si="426"/>
        <v>1</v>
      </c>
      <c r="Q1716" s="1996">
        <v>0</v>
      </c>
      <c r="R1716" s="2087">
        <f t="shared" si="427"/>
        <v>0</v>
      </c>
      <c r="S1716" s="2035">
        <f t="shared" si="421"/>
        <v>0</v>
      </c>
      <c r="U1716" s="1996">
        <f t="shared" si="418"/>
        <v>0</v>
      </c>
      <c r="V1716" s="1996">
        <f t="shared" si="419"/>
        <v>0</v>
      </c>
      <c r="W1716" s="1996">
        <f t="shared" si="420"/>
        <v>110</v>
      </c>
      <c r="X1716" s="2000">
        <v>110</v>
      </c>
      <c r="Y1716" s="2013">
        <v>617509</v>
      </c>
      <c r="Z1716" s="2002">
        <v>42977</v>
      </c>
      <c r="AA1716" s="2069" t="s">
        <v>104</v>
      </c>
      <c r="AB1716" s="2069"/>
      <c r="AH1716" s="2090"/>
      <c r="AK1716" s="2092"/>
      <c r="AL1716" s="2092"/>
    </row>
    <row r="1717" spans="1:38" x14ac:dyDescent="0.2">
      <c r="A1717" s="2089">
        <v>2017543</v>
      </c>
      <c r="C1717" s="1955">
        <v>648417</v>
      </c>
      <c r="D1717" s="1956" t="s">
        <v>26</v>
      </c>
      <c r="E1717" s="1956">
        <v>1</v>
      </c>
      <c r="F1717" s="1956">
        <v>8</v>
      </c>
      <c r="G1717" s="1956">
        <v>5</v>
      </c>
      <c r="H1717" s="1956">
        <v>3</v>
      </c>
      <c r="I1717" s="2012">
        <v>1</v>
      </c>
      <c r="J1717" s="2012">
        <v>1</v>
      </c>
      <c r="L1717" s="1996">
        <v>2750.42</v>
      </c>
      <c r="N1717" s="1996">
        <f t="shared" si="425"/>
        <v>1852</v>
      </c>
      <c r="O1717" s="1996">
        <v>1391.13</v>
      </c>
      <c r="P1717" s="2034">
        <f t="shared" si="426"/>
        <v>0.75115010799136073</v>
      </c>
      <c r="Q1717" s="1996">
        <v>460.87</v>
      </c>
      <c r="R1717" s="2087">
        <f t="shared" si="427"/>
        <v>0.2488498920086393</v>
      </c>
      <c r="S1717" s="2035">
        <f t="shared" si="421"/>
        <v>18.434799999999999</v>
      </c>
      <c r="U1717" s="1996">
        <f t="shared" si="418"/>
        <v>0</v>
      </c>
      <c r="V1717" s="1996">
        <f t="shared" si="419"/>
        <v>0</v>
      </c>
      <c r="W1717" s="1996">
        <f t="shared" si="420"/>
        <v>2750.42</v>
      </c>
      <c r="X1717" s="2000">
        <v>2750.42</v>
      </c>
      <c r="Y1717" s="2013">
        <v>617548</v>
      </c>
      <c r="Z1717" s="2002">
        <v>42991</v>
      </c>
      <c r="AA1717" s="2069" t="s">
        <v>104</v>
      </c>
      <c r="AB1717" s="2069"/>
      <c r="AH1717" s="2090"/>
      <c r="AK1717" s="2092"/>
      <c r="AL1717" s="2092"/>
    </row>
    <row r="1718" spans="1:38" x14ac:dyDescent="0.2">
      <c r="A1718" s="2089">
        <v>2017544</v>
      </c>
      <c r="C1718" s="1955" t="s">
        <v>3529</v>
      </c>
      <c r="D1718" s="1956" t="s">
        <v>26</v>
      </c>
      <c r="E1718" s="1956">
        <v>0</v>
      </c>
      <c r="F1718" s="1956">
        <v>2</v>
      </c>
      <c r="G1718" s="1956">
        <v>0</v>
      </c>
      <c r="H1718" s="1956">
        <v>0</v>
      </c>
      <c r="I1718" s="2012">
        <v>1</v>
      </c>
      <c r="J1718" s="2012">
        <v>1</v>
      </c>
      <c r="L1718" s="1996">
        <v>166.72</v>
      </c>
      <c r="N1718" s="1996">
        <f t="shared" si="425"/>
        <v>102.85999999999999</v>
      </c>
      <c r="O1718" s="1996">
        <v>67.459999999999994</v>
      </c>
      <c r="P1718" s="2034">
        <f t="shared" si="426"/>
        <v>0.65584289325296519</v>
      </c>
      <c r="Q1718" s="1996">
        <v>35.4</v>
      </c>
      <c r="R1718" s="2087">
        <f t="shared" si="427"/>
        <v>0.34415710674703481</v>
      </c>
      <c r="S1718" s="2035">
        <f t="shared" si="421"/>
        <v>1.4159999999999999</v>
      </c>
      <c r="U1718" s="1996">
        <f t="shared" si="418"/>
        <v>0</v>
      </c>
      <c r="V1718" s="1996">
        <f t="shared" si="419"/>
        <v>166.72</v>
      </c>
      <c r="W1718" s="1996">
        <f t="shared" si="420"/>
        <v>0</v>
      </c>
      <c r="X1718" s="2000"/>
      <c r="Y1718" s="2013"/>
      <c r="Z1718" s="2002"/>
      <c r="AA1718" s="2069"/>
      <c r="AB1718" s="2069"/>
      <c r="AH1718" s="2090"/>
      <c r="AK1718" s="2092"/>
      <c r="AL1718" s="2092"/>
    </row>
    <row r="1719" spans="1:38" x14ac:dyDescent="0.2">
      <c r="A1719" s="2186">
        <v>2017545</v>
      </c>
      <c r="C1719" s="1955" t="s">
        <v>3537</v>
      </c>
      <c r="D1719" s="1956" t="s">
        <v>26</v>
      </c>
      <c r="E1719" s="1956">
        <v>0</v>
      </c>
      <c r="F1719" s="1956">
        <v>0</v>
      </c>
      <c r="G1719" s="1956">
        <v>0</v>
      </c>
      <c r="H1719" s="1956">
        <v>0</v>
      </c>
      <c r="I1719" s="2012">
        <v>1</v>
      </c>
      <c r="J1719" s="2012">
        <v>1</v>
      </c>
      <c r="L1719" s="1996">
        <v>62.82</v>
      </c>
      <c r="N1719" s="1996">
        <f t="shared" si="425"/>
        <v>38.909999999999997</v>
      </c>
      <c r="O1719" s="1996">
        <v>23.91</v>
      </c>
      <c r="P1719" s="2034">
        <f t="shared" si="426"/>
        <v>0.61449498843484973</v>
      </c>
      <c r="Q1719" s="1996">
        <v>15</v>
      </c>
      <c r="R1719" s="2087">
        <f t="shared" si="427"/>
        <v>0.38550501156515038</v>
      </c>
      <c r="S1719" s="2035">
        <f t="shared" si="421"/>
        <v>0.6</v>
      </c>
      <c r="U1719" s="1996">
        <f t="shared" si="418"/>
        <v>0</v>
      </c>
      <c r="V1719" s="1996">
        <f t="shared" si="419"/>
        <v>62.82</v>
      </c>
      <c r="W1719" s="1996">
        <f t="shared" si="420"/>
        <v>0</v>
      </c>
      <c r="X1719" s="2000"/>
      <c r="Y1719" s="2013"/>
      <c r="Z1719" s="2002"/>
      <c r="AA1719" s="2069"/>
      <c r="AB1719" s="2069"/>
      <c r="AH1719" s="2090"/>
      <c r="AK1719" s="2092"/>
      <c r="AL1719" s="2092"/>
    </row>
    <row r="1720" spans="1:38" x14ac:dyDescent="0.2">
      <c r="A1720" s="2186">
        <v>2017546</v>
      </c>
      <c r="C1720" s="1955" t="s">
        <v>3536</v>
      </c>
      <c r="D1720" s="1956" t="s">
        <v>26</v>
      </c>
      <c r="E1720" s="1956">
        <v>0</v>
      </c>
      <c r="F1720" s="1956">
        <v>0</v>
      </c>
      <c r="G1720" s="1956">
        <v>0</v>
      </c>
      <c r="H1720" s="1956">
        <v>0</v>
      </c>
      <c r="I1720" s="2012">
        <v>1</v>
      </c>
      <c r="J1720" s="2012">
        <v>1</v>
      </c>
      <c r="L1720" s="1996">
        <v>71</v>
      </c>
      <c r="N1720" s="1996">
        <f t="shared" si="425"/>
        <v>43</v>
      </c>
      <c r="O1720" s="1996">
        <v>28</v>
      </c>
      <c r="P1720" s="2034">
        <f t="shared" si="426"/>
        <v>0.65116279069767447</v>
      </c>
      <c r="Q1720" s="1996">
        <v>15</v>
      </c>
      <c r="R1720" s="2087">
        <f t="shared" si="427"/>
        <v>0.34883720930232559</v>
      </c>
      <c r="S1720" s="2035">
        <f t="shared" si="421"/>
        <v>0.6</v>
      </c>
      <c r="U1720" s="1996">
        <f t="shared" si="418"/>
        <v>0</v>
      </c>
      <c r="V1720" s="1996">
        <f t="shared" si="419"/>
        <v>71</v>
      </c>
      <c r="W1720" s="1996">
        <f t="shared" si="420"/>
        <v>0</v>
      </c>
      <c r="X1720" s="2000"/>
      <c r="Y1720" s="2013"/>
      <c r="Z1720" s="2002"/>
      <c r="AA1720" s="2069"/>
      <c r="AB1720" s="2069"/>
      <c r="AH1720" s="2090"/>
      <c r="AK1720" s="2092"/>
      <c r="AL1720" s="2092"/>
    </row>
    <row r="1721" spans="1:38" x14ac:dyDescent="0.2">
      <c r="A1721" s="2089" t="s">
        <v>3558</v>
      </c>
      <c r="C1721" s="1955" t="s">
        <v>3544</v>
      </c>
      <c r="D1721" s="1956" t="s">
        <v>318</v>
      </c>
      <c r="E1721" s="1956">
        <v>1</v>
      </c>
      <c r="F1721" s="1956">
        <v>15</v>
      </c>
      <c r="G1721" s="1956">
        <v>10</v>
      </c>
      <c r="H1721" s="1956">
        <v>5</v>
      </c>
      <c r="I1721" s="2012">
        <v>1</v>
      </c>
      <c r="J1721" s="2012">
        <v>1</v>
      </c>
      <c r="L1721" s="1996">
        <v>8843.56</v>
      </c>
      <c r="N1721" s="1996">
        <f t="shared" si="425"/>
        <v>6054.5599999999995</v>
      </c>
      <c r="O1721" s="1996">
        <v>4765.1499999999996</v>
      </c>
      <c r="P1721" s="2034">
        <f t="shared" si="426"/>
        <v>0.78703489601226184</v>
      </c>
      <c r="Q1721" s="1996">
        <v>1289.4100000000001</v>
      </c>
      <c r="R1721" s="2087">
        <f t="shared" si="427"/>
        <v>0.21296510398773819</v>
      </c>
      <c r="S1721" s="2035">
        <f t="shared" si="421"/>
        <v>51.576400000000007</v>
      </c>
      <c r="U1721" s="1996">
        <f t="shared" si="418"/>
        <v>0</v>
      </c>
      <c r="V1721" s="1996">
        <f t="shared" si="419"/>
        <v>0</v>
      </c>
      <c r="W1721" s="1996">
        <f t="shared" si="420"/>
        <v>8843.56</v>
      </c>
      <c r="X1721" s="2000">
        <v>8843.56</v>
      </c>
      <c r="Y1721" s="2013">
        <v>617586</v>
      </c>
      <c r="Z1721" s="2002">
        <v>42998</v>
      </c>
      <c r="AA1721" s="2069" t="s">
        <v>104</v>
      </c>
      <c r="AB1721" s="2069"/>
      <c r="AH1721" s="2090"/>
      <c r="AK1721" s="2092"/>
      <c r="AL1721" s="2092"/>
    </row>
    <row r="1722" spans="1:38" x14ac:dyDescent="0.2">
      <c r="A1722" s="2186">
        <v>2017548</v>
      </c>
      <c r="C1722" s="1955" t="s">
        <v>3538</v>
      </c>
      <c r="D1722" s="1956" t="s">
        <v>318</v>
      </c>
      <c r="E1722" s="1956">
        <v>0</v>
      </c>
      <c r="F1722" s="1956">
        <v>0</v>
      </c>
      <c r="G1722" s="1956">
        <v>0</v>
      </c>
      <c r="H1722" s="1956">
        <v>0</v>
      </c>
      <c r="I1722" s="2012">
        <v>1</v>
      </c>
      <c r="J1722" s="2012">
        <v>1</v>
      </c>
      <c r="L1722" s="1996">
        <v>176.29</v>
      </c>
      <c r="N1722" s="1996">
        <f t="shared" si="425"/>
        <v>0</v>
      </c>
      <c r="O1722" s="1996">
        <v>0</v>
      </c>
      <c r="P1722" s="2034" t="str">
        <f t="shared" si="426"/>
        <v/>
      </c>
      <c r="Q1722" s="1996">
        <v>0</v>
      </c>
      <c r="R1722" s="2087" t="str">
        <f t="shared" si="427"/>
        <v/>
      </c>
      <c r="S1722" s="2035">
        <f t="shared" si="421"/>
        <v>0</v>
      </c>
      <c r="U1722" s="1996">
        <f t="shared" si="418"/>
        <v>0</v>
      </c>
      <c r="V1722" s="1996">
        <f t="shared" si="419"/>
        <v>176.29</v>
      </c>
      <c r="W1722" s="1996">
        <f t="shared" si="420"/>
        <v>0</v>
      </c>
      <c r="X1722" s="2000"/>
      <c r="Y1722" s="2013"/>
      <c r="Z1722" s="2002"/>
      <c r="AA1722" s="2069"/>
      <c r="AB1722" s="2069"/>
      <c r="AH1722" s="2090"/>
      <c r="AK1722" s="2092"/>
      <c r="AL1722" s="2092"/>
    </row>
    <row r="1723" spans="1:38" x14ac:dyDescent="0.2">
      <c r="A1723" s="2089">
        <v>2017549</v>
      </c>
      <c r="C1723" s="1955">
        <v>648517</v>
      </c>
      <c r="D1723" s="1956" t="s">
        <v>26</v>
      </c>
      <c r="E1723" s="1956">
        <v>1</v>
      </c>
      <c r="F1723" s="1956">
        <v>11</v>
      </c>
      <c r="G1723" s="1956">
        <v>7</v>
      </c>
      <c r="H1723" s="1956">
        <v>4</v>
      </c>
      <c r="I1723" s="2012">
        <v>1</v>
      </c>
      <c r="J1723" s="2012">
        <v>1</v>
      </c>
      <c r="L1723" s="1996">
        <v>5069.21</v>
      </c>
      <c r="N1723" s="1996">
        <f t="shared" si="425"/>
        <v>3420.94</v>
      </c>
      <c r="O1723" s="1996">
        <v>2656.31</v>
      </c>
      <c r="P1723" s="2034">
        <f t="shared" si="426"/>
        <v>0.77648541044274377</v>
      </c>
      <c r="Q1723" s="1996">
        <v>764.63</v>
      </c>
      <c r="R1723" s="2087">
        <f t="shared" si="427"/>
        <v>0.2235145895572562</v>
      </c>
      <c r="S1723" s="2035">
        <f t="shared" si="421"/>
        <v>30.5852</v>
      </c>
      <c r="U1723" s="1996">
        <f t="shared" si="418"/>
        <v>0</v>
      </c>
      <c r="V1723" s="1996">
        <f t="shared" si="419"/>
        <v>0</v>
      </c>
      <c r="W1723" s="1996">
        <f t="shared" si="420"/>
        <v>5069.21</v>
      </c>
      <c r="X1723" s="2000">
        <v>5069.21</v>
      </c>
      <c r="Y1723" s="2013">
        <v>617550</v>
      </c>
      <c r="Z1723" s="2002">
        <v>42991</v>
      </c>
      <c r="AA1723" s="2069" t="s">
        <v>104</v>
      </c>
      <c r="AB1723" s="2069"/>
      <c r="AH1723" s="2090"/>
      <c r="AK1723" s="2092"/>
      <c r="AL1723" s="2092"/>
    </row>
    <row r="1724" spans="1:38" x14ac:dyDescent="0.2">
      <c r="A1724" s="2186">
        <v>2017550</v>
      </c>
      <c r="C1724" s="1955" t="s">
        <v>3675</v>
      </c>
      <c r="D1724" s="1956" t="s">
        <v>26</v>
      </c>
      <c r="E1724" s="1956">
        <v>0</v>
      </c>
      <c r="F1724" s="1956">
        <v>0</v>
      </c>
      <c r="G1724" s="1956">
        <v>0</v>
      </c>
      <c r="H1724" s="1956">
        <v>0</v>
      </c>
      <c r="I1724" s="2012">
        <v>1</v>
      </c>
      <c r="J1724" s="2012">
        <v>1</v>
      </c>
      <c r="L1724" s="1996">
        <v>94.84</v>
      </c>
      <c r="N1724" s="1996">
        <f t="shared" si="425"/>
        <v>54.92</v>
      </c>
      <c r="O1724" s="1996">
        <v>39.92</v>
      </c>
      <c r="P1724" s="2034">
        <f t="shared" si="426"/>
        <v>0.72687545520757468</v>
      </c>
      <c r="Q1724" s="1996">
        <v>15</v>
      </c>
      <c r="R1724" s="2087">
        <f t="shared" si="427"/>
        <v>0.27312454479242532</v>
      </c>
      <c r="S1724" s="2035">
        <f t="shared" si="421"/>
        <v>0.6</v>
      </c>
      <c r="U1724" s="1996">
        <f t="shared" si="418"/>
        <v>0</v>
      </c>
      <c r="V1724" s="1996">
        <f t="shared" si="419"/>
        <v>94.84</v>
      </c>
      <c r="W1724" s="1996">
        <f t="shared" si="420"/>
        <v>0</v>
      </c>
      <c r="X1724" s="2000"/>
      <c r="Y1724" s="2013"/>
      <c r="Z1724" s="2002"/>
      <c r="AA1724" s="2069"/>
      <c r="AB1724" s="2069"/>
      <c r="AH1724" s="2090"/>
      <c r="AK1724" s="2092"/>
      <c r="AL1724" s="2092"/>
    </row>
    <row r="1725" spans="1:38" x14ac:dyDescent="0.2">
      <c r="A1725" s="2119">
        <v>2017551</v>
      </c>
      <c r="C1725" s="1955" t="s">
        <v>3560</v>
      </c>
      <c r="D1725" s="1956" t="s">
        <v>474</v>
      </c>
      <c r="E1725" s="1956">
        <v>1</v>
      </c>
      <c r="F1725" s="1956">
        <v>12</v>
      </c>
      <c r="G1725" s="1956">
        <v>11</v>
      </c>
      <c r="H1725" s="1956">
        <v>4</v>
      </c>
      <c r="I1725" s="2012">
        <v>1</v>
      </c>
      <c r="J1725" s="2012">
        <v>1</v>
      </c>
      <c r="L1725" s="1996">
        <v>3822.45</v>
      </c>
      <c r="N1725" s="1996">
        <f t="shared" si="425"/>
        <v>2509.73</v>
      </c>
      <c r="O1725" s="1996">
        <v>1796.8</v>
      </c>
      <c r="P1725" s="2034">
        <f t="shared" si="426"/>
        <v>0.71593358648141436</v>
      </c>
      <c r="Q1725" s="1996">
        <v>712.93</v>
      </c>
      <c r="R1725" s="2087">
        <f t="shared" si="427"/>
        <v>0.28406641351858564</v>
      </c>
      <c r="S1725" s="2035">
        <f t="shared" si="421"/>
        <v>28.517199999999999</v>
      </c>
      <c r="U1725" s="1996">
        <f t="shared" si="418"/>
        <v>0</v>
      </c>
      <c r="V1725" s="1996">
        <f t="shared" si="419"/>
        <v>0</v>
      </c>
      <c r="W1725" s="1996">
        <f t="shared" si="420"/>
        <v>3822.45</v>
      </c>
      <c r="X1725" s="2000">
        <v>3822.45</v>
      </c>
      <c r="Y1725" s="2013">
        <v>617585</v>
      </c>
      <c r="Z1725" s="2002">
        <v>42998</v>
      </c>
      <c r="AA1725" s="2069" t="s">
        <v>104</v>
      </c>
      <c r="AB1725" s="2069"/>
      <c r="AH1725" s="2090"/>
      <c r="AK1725" s="2092"/>
      <c r="AL1725" s="2092"/>
    </row>
    <row r="1726" spans="1:38" x14ac:dyDescent="0.2">
      <c r="A1726" s="2089">
        <v>2017552</v>
      </c>
      <c r="C1726" s="1955">
        <v>636917</v>
      </c>
      <c r="D1726" s="1956" t="s">
        <v>26</v>
      </c>
      <c r="E1726" s="1956">
        <v>1</v>
      </c>
      <c r="F1726" s="1956">
        <v>9</v>
      </c>
      <c r="G1726" s="1956">
        <v>8</v>
      </c>
      <c r="H1726" s="1956">
        <v>2</v>
      </c>
      <c r="I1726" s="2012">
        <v>1</v>
      </c>
      <c r="J1726" s="2012">
        <v>1</v>
      </c>
      <c r="L1726" s="1996">
        <v>2957.28</v>
      </c>
      <c r="N1726" s="1996">
        <f t="shared" si="425"/>
        <v>1986.0500000000002</v>
      </c>
      <c r="O1726" s="1996">
        <v>1480.18</v>
      </c>
      <c r="P1726" s="2034">
        <f t="shared" si="426"/>
        <v>0.7452883864958082</v>
      </c>
      <c r="Q1726" s="1996">
        <v>505.87</v>
      </c>
      <c r="R1726" s="2087">
        <f t="shared" si="427"/>
        <v>0.25471161350419169</v>
      </c>
      <c r="S1726" s="2035">
        <f t="shared" si="421"/>
        <v>20.2348</v>
      </c>
      <c r="U1726" s="1996">
        <f t="shared" si="418"/>
        <v>0</v>
      </c>
      <c r="V1726" s="1996">
        <f t="shared" si="419"/>
        <v>0</v>
      </c>
      <c r="W1726" s="1996">
        <f t="shared" si="420"/>
        <v>2957.28</v>
      </c>
      <c r="X1726" s="2000">
        <v>2957.28</v>
      </c>
      <c r="Y1726" s="2013">
        <v>617551</v>
      </c>
      <c r="Z1726" s="2002">
        <v>42991</v>
      </c>
      <c r="AA1726" s="2069" t="s">
        <v>104</v>
      </c>
      <c r="AB1726" s="2069"/>
      <c r="AH1726" s="2090"/>
      <c r="AK1726" s="2092"/>
      <c r="AL1726" s="2092"/>
    </row>
    <row r="1727" spans="1:38" x14ac:dyDescent="0.2">
      <c r="A1727" s="2089">
        <v>2017553</v>
      </c>
      <c r="C1727" s="1955">
        <v>666217</v>
      </c>
      <c r="D1727" s="1956" t="s">
        <v>26</v>
      </c>
      <c r="E1727" s="1956">
        <v>1</v>
      </c>
      <c r="F1727" s="1956">
        <v>9</v>
      </c>
      <c r="G1727" s="1956">
        <v>6</v>
      </c>
      <c r="H1727" s="1956">
        <v>3</v>
      </c>
      <c r="I1727" s="2012">
        <v>1</v>
      </c>
      <c r="J1727" s="2012">
        <v>1</v>
      </c>
      <c r="L1727" s="1996">
        <v>2989.78</v>
      </c>
      <c r="N1727" s="1996">
        <f t="shared" si="425"/>
        <v>2012.6799999999998</v>
      </c>
      <c r="O1727" s="1996">
        <v>1511.04</v>
      </c>
      <c r="P1727" s="2034">
        <f t="shared" si="426"/>
        <v>0.75076018045590953</v>
      </c>
      <c r="Q1727" s="1996">
        <v>501.64</v>
      </c>
      <c r="R1727" s="2087">
        <f t="shared" si="427"/>
        <v>0.24923981954409047</v>
      </c>
      <c r="S1727" s="2035">
        <f t="shared" si="421"/>
        <v>20.0656</v>
      </c>
      <c r="U1727" s="1996">
        <f t="shared" si="418"/>
        <v>0</v>
      </c>
      <c r="V1727" s="1996">
        <f t="shared" si="419"/>
        <v>0</v>
      </c>
      <c r="W1727" s="1996">
        <f t="shared" si="420"/>
        <v>2989.78</v>
      </c>
      <c r="X1727" s="2000">
        <v>2989.78</v>
      </c>
      <c r="Y1727" s="2013">
        <v>617552</v>
      </c>
      <c r="Z1727" s="2002">
        <v>42991</v>
      </c>
      <c r="AA1727" s="2069" t="s">
        <v>104</v>
      </c>
      <c r="AB1727" s="2069"/>
      <c r="AH1727" s="2090"/>
      <c r="AK1727" s="2092"/>
      <c r="AL1727" s="2092"/>
    </row>
    <row r="1728" spans="1:38" x14ac:dyDescent="0.2">
      <c r="A1728" s="2089">
        <v>2017554</v>
      </c>
      <c r="C1728" s="1955" t="s">
        <v>3561</v>
      </c>
      <c r="D1728" s="1956" t="s">
        <v>26</v>
      </c>
      <c r="E1728" s="1956">
        <v>0</v>
      </c>
      <c r="F1728" s="1956">
        <v>2</v>
      </c>
      <c r="G1728" s="1956">
        <v>1</v>
      </c>
      <c r="H1728" s="1956">
        <v>1</v>
      </c>
      <c r="I1728" s="2012">
        <v>1</v>
      </c>
      <c r="J1728" s="2012">
        <v>1</v>
      </c>
      <c r="L1728" s="1996">
        <v>705.8</v>
      </c>
      <c r="N1728" s="1996">
        <f t="shared" si="425"/>
        <v>473.12</v>
      </c>
      <c r="O1728" s="1996">
        <v>334.56</v>
      </c>
      <c r="P1728" s="2034">
        <f t="shared" si="426"/>
        <v>0.70713561041596207</v>
      </c>
      <c r="Q1728" s="1996">
        <v>138.56</v>
      </c>
      <c r="R1728" s="2087">
        <f t="shared" si="427"/>
        <v>0.29286438958403788</v>
      </c>
      <c r="S1728" s="2035">
        <f t="shared" si="421"/>
        <v>5.5423999999999998</v>
      </c>
      <c r="U1728" s="1996">
        <f t="shared" si="418"/>
        <v>0</v>
      </c>
      <c r="V1728" s="1996">
        <f t="shared" si="419"/>
        <v>0</v>
      </c>
      <c r="W1728" s="1996">
        <f t="shared" si="420"/>
        <v>705.8</v>
      </c>
      <c r="X1728" s="2000">
        <v>705.8</v>
      </c>
      <c r="Y1728" s="2013">
        <v>617553</v>
      </c>
      <c r="Z1728" s="2002">
        <v>42991</v>
      </c>
      <c r="AA1728" s="2069" t="s">
        <v>104</v>
      </c>
      <c r="AB1728" s="2069"/>
      <c r="AH1728" s="2090"/>
      <c r="AK1728" s="2092"/>
      <c r="AL1728" s="2092"/>
    </row>
    <row r="1729" spans="1:38" x14ac:dyDescent="0.2">
      <c r="A1729" s="2089">
        <v>2017555</v>
      </c>
      <c r="C1729" s="1955">
        <v>684617</v>
      </c>
      <c r="D1729" s="1956" t="s">
        <v>26</v>
      </c>
      <c r="E1729" s="1956">
        <v>0</v>
      </c>
      <c r="F1729" s="1956">
        <v>2</v>
      </c>
      <c r="G1729" s="1956">
        <v>1</v>
      </c>
      <c r="H1729" s="1956">
        <v>1</v>
      </c>
      <c r="I1729" s="2012">
        <v>1</v>
      </c>
      <c r="J1729" s="2012">
        <v>1</v>
      </c>
      <c r="L1729" s="1996">
        <v>682.95</v>
      </c>
      <c r="N1729" s="1996">
        <f t="shared" si="425"/>
        <v>457.95</v>
      </c>
      <c r="O1729" s="1996">
        <v>319.38</v>
      </c>
      <c r="P1729" s="2034">
        <f t="shared" si="426"/>
        <v>0.69741238126433014</v>
      </c>
      <c r="Q1729" s="1996">
        <v>138.57</v>
      </c>
      <c r="R1729" s="2087">
        <f t="shared" si="427"/>
        <v>0.30258761873566981</v>
      </c>
      <c r="S1729" s="2035">
        <f t="shared" si="421"/>
        <v>5.5427999999999997</v>
      </c>
      <c r="U1729" s="1996">
        <f t="shared" si="418"/>
        <v>0</v>
      </c>
      <c r="V1729" s="1996">
        <f t="shared" si="419"/>
        <v>0</v>
      </c>
      <c r="W1729" s="1996">
        <f t="shared" si="420"/>
        <v>682.95</v>
      </c>
      <c r="X1729" s="2000">
        <v>682.95</v>
      </c>
      <c r="Y1729" s="2013">
        <v>617554</v>
      </c>
      <c r="Z1729" s="2002">
        <v>42991</v>
      </c>
      <c r="AA1729" s="2069" t="s">
        <v>104</v>
      </c>
      <c r="AB1729" s="2069"/>
      <c r="AH1729" s="2090"/>
      <c r="AK1729" s="2092"/>
      <c r="AL1729" s="2092"/>
    </row>
    <row r="1730" spans="1:38" x14ac:dyDescent="0.2">
      <c r="A1730" s="2089">
        <v>2017556</v>
      </c>
      <c r="C1730" s="1955">
        <v>637617</v>
      </c>
      <c r="D1730" s="1956" t="s">
        <v>26</v>
      </c>
      <c r="E1730" s="1956">
        <v>1</v>
      </c>
      <c r="F1730" s="1956">
        <v>10</v>
      </c>
      <c r="G1730" s="1956">
        <v>5</v>
      </c>
      <c r="H1730" s="1956">
        <v>4</v>
      </c>
      <c r="I1730" s="2012">
        <v>1</v>
      </c>
      <c r="J1730" s="2012">
        <v>1</v>
      </c>
      <c r="L1730" s="1996">
        <v>4091.51</v>
      </c>
      <c r="N1730" s="1996">
        <f t="shared" si="425"/>
        <v>2820.07</v>
      </c>
      <c r="O1730" s="1996">
        <v>2226.84</v>
      </c>
      <c r="P1730" s="2034">
        <f t="shared" si="426"/>
        <v>0.7896399734758357</v>
      </c>
      <c r="Q1730" s="1996">
        <v>593.23</v>
      </c>
      <c r="R1730" s="2087">
        <f t="shared" si="427"/>
        <v>0.2103600265241643</v>
      </c>
      <c r="S1730" s="2035">
        <f t="shared" si="421"/>
        <v>23.729200000000002</v>
      </c>
      <c r="U1730" s="1996">
        <f t="shared" si="418"/>
        <v>0</v>
      </c>
      <c r="V1730" s="1996">
        <f t="shared" si="419"/>
        <v>0</v>
      </c>
      <c r="W1730" s="1996">
        <f t="shared" si="420"/>
        <v>4091.51</v>
      </c>
      <c r="X1730" s="2000">
        <v>4091.51</v>
      </c>
      <c r="Y1730" s="2013">
        <v>617555</v>
      </c>
      <c r="Z1730" s="2002">
        <v>42991</v>
      </c>
      <c r="AA1730" s="2069" t="s">
        <v>104</v>
      </c>
      <c r="AB1730" s="2069"/>
      <c r="AH1730" s="2090"/>
      <c r="AK1730" s="2092"/>
      <c r="AL1730" s="2092"/>
    </row>
    <row r="1731" spans="1:38" x14ac:dyDescent="0.2">
      <c r="A1731" s="2089">
        <v>2017557</v>
      </c>
      <c r="C1731" s="1955">
        <v>666417</v>
      </c>
      <c r="D1731" s="1956" t="s">
        <v>26</v>
      </c>
      <c r="E1731" s="1956">
        <v>1</v>
      </c>
      <c r="F1731" s="1956">
        <v>12</v>
      </c>
      <c r="G1731" s="1956">
        <v>6</v>
      </c>
      <c r="H1731" s="1956">
        <v>4</v>
      </c>
      <c r="I1731" s="2012">
        <v>1</v>
      </c>
      <c r="J1731" s="2012">
        <v>1</v>
      </c>
      <c r="L1731" s="1996">
        <v>4504</v>
      </c>
      <c r="N1731" s="1996">
        <f t="shared" si="425"/>
        <v>3028.38</v>
      </c>
      <c r="O1731" s="1996">
        <v>2354.81</v>
      </c>
      <c r="P1731" s="2034">
        <f t="shared" si="426"/>
        <v>0.77758075274569238</v>
      </c>
      <c r="Q1731" s="1996">
        <v>673.57</v>
      </c>
      <c r="R1731" s="2087">
        <f t="shared" si="427"/>
        <v>0.22241924725430759</v>
      </c>
      <c r="S1731" s="2035">
        <f t="shared" si="421"/>
        <v>26.942800000000002</v>
      </c>
      <c r="U1731" s="1996">
        <f t="shared" si="418"/>
        <v>0</v>
      </c>
      <c r="V1731" s="1996">
        <f t="shared" si="419"/>
        <v>0</v>
      </c>
      <c r="W1731" s="1996">
        <f t="shared" si="420"/>
        <v>4504</v>
      </c>
      <c r="X1731" s="2000">
        <v>4504</v>
      </c>
      <c r="Y1731" s="2013">
        <v>617556</v>
      </c>
      <c r="Z1731" s="2002">
        <v>42991</v>
      </c>
      <c r="AA1731" s="2069" t="s">
        <v>104</v>
      </c>
      <c r="AB1731" s="2069"/>
      <c r="AH1731" s="2090"/>
      <c r="AK1731" s="2092"/>
      <c r="AL1731" s="2092"/>
    </row>
    <row r="1732" spans="1:38" x14ac:dyDescent="0.2">
      <c r="A1732" s="2089">
        <v>2017558</v>
      </c>
      <c r="C1732" s="1955">
        <v>677617</v>
      </c>
      <c r="D1732" s="1956" t="s">
        <v>26</v>
      </c>
      <c r="E1732" s="1956">
        <v>9</v>
      </c>
      <c r="F1732" s="1956">
        <f>E1732*7</f>
        <v>63</v>
      </c>
      <c r="G1732" s="1956">
        <f>E1732*6</f>
        <v>54</v>
      </c>
      <c r="H1732" s="1956">
        <f>E1732*2</f>
        <v>18</v>
      </c>
      <c r="I1732" s="2012">
        <v>1</v>
      </c>
      <c r="J1732" s="2012">
        <v>1</v>
      </c>
      <c r="L1732" s="1996">
        <v>22952.52</v>
      </c>
      <c r="N1732" s="1996">
        <f t="shared" si="425"/>
        <v>15396.119999999999</v>
      </c>
      <c r="O1732" s="1996">
        <v>11816.73</v>
      </c>
      <c r="P1732" s="2034">
        <f t="shared" si="426"/>
        <v>0.76751350340215585</v>
      </c>
      <c r="Q1732" s="1996">
        <v>3579.39</v>
      </c>
      <c r="R1732" s="2087">
        <f t="shared" si="427"/>
        <v>0.23248649659784415</v>
      </c>
      <c r="S1732" s="2035">
        <f t="shared" si="421"/>
        <v>143.1756</v>
      </c>
      <c r="U1732" s="1996">
        <f t="shared" si="418"/>
        <v>0</v>
      </c>
      <c r="V1732" s="1996">
        <f t="shared" si="419"/>
        <v>0</v>
      </c>
      <c r="W1732" s="1996">
        <f t="shared" si="420"/>
        <v>22952.52</v>
      </c>
      <c r="X1732" s="2000">
        <v>22952.52</v>
      </c>
      <c r="Y1732" s="2013">
        <v>617597</v>
      </c>
      <c r="Z1732" s="2002">
        <v>43005</v>
      </c>
      <c r="AA1732" s="2069" t="s">
        <v>104</v>
      </c>
      <c r="AB1732" s="2069"/>
      <c r="AH1732" s="2090"/>
      <c r="AK1732" s="2092"/>
      <c r="AL1732" s="2092"/>
    </row>
    <row r="1733" spans="1:38" x14ac:dyDescent="0.2">
      <c r="A1733" s="2089">
        <v>2017559</v>
      </c>
      <c r="C1733" s="1955" t="s">
        <v>3567</v>
      </c>
      <c r="D1733" s="1956" t="s">
        <v>2376</v>
      </c>
      <c r="E1733" s="1956">
        <v>1</v>
      </c>
      <c r="F1733" s="1956">
        <v>9</v>
      </c>
      <c r="G1733" s="1956">
        <v>4</v>
      </c>
      <c r="H1733" s="1956">
        <v>4</v>
      </c>
      <c r="I1733" s="2012">
        <v>1</v>
      </c>
      <c r="J1733" s="2012">
        <v>1</v>
      </c>
      <c r="L1733" s="1996">
        <v>3995.09</v>
      </c>
      <c r="N1733" s="1996">
        <f t="shared" si="425"/>
        <v>2479.54</v>
      </c>
      <c r="O1733" s="1996">
        <v>1931.31</v>
      </c>
      <c r="P1733" s="2034">
        <f t="shared" si="426"/>
        <v>0.77889850536793115</v>
      </c>
      <c r="Q1733" s="1996">
        <v>548.23</v>
      </c>
      <c r="R1733" s="2087">
        <f t="shared" si="427"/>
        <v>0.22110149463206885</v>
      </c>
      <c r="S1733" s="2035">
        <f t="shared" si="421"/>
        <v>21.929200000000002</v>
      </c>
      <c r="U1733" s="1996">
        <f t="shared" si="418"/>
        <v>0</v>
      </c>
      <c r="V1733" s="1996">
        <f t="shared" si="419"/>
        <v>0</v>
      </c>
      <c r="W1733" s="1996">
        <f t="shared" si="420"/>
        <v>3995.09</v>
      </c>
      <c r="X1733" s="2000">
        <v>3995.09</v>
      </c>
      <c r="Y1733" s="2013">
        <v>617606</v>
      </c>
      <c r="Z1733" s="2002">
        <v>43005</v>
      </c>
      <c r="AA1733" s="2069" t="s">
        <v>104</v>
      </c>
      <c r="AB1733" s="2069"/>
      <c r="AH1733" s="2090"/>
      <c r="AK1733" s="2092"/>
      <c r="AL1733" s="2092"/>
    </row>
    <row r="1734" spans="1:38" x14ac:dyDescent="0.2">
      <c r="A1734" s="2089">
        <v>2017560</v>
      </c>
      <c r="C1734" s="1955" t="s">
        <v>3568</v>
      </c>
      <c r="D1734" s="1956" t="s">
        <v>2376</v>
      </c>
      <c r="E1734" s="1956">
        <v>1</v>
      </c>
      <c r="F1734" s="1956">
        <v>10</v>
      </c>
      <c r="G1734" s="1956">
        <v>8</v>
      </c>
      <c r="H1734" s="1956">
        <v>2</v>
      </c>
      <c r="I1734" s="2012">
        <v>1</v>
      </c>
      <c r="J1734" s="2012">
        <v>1</v>
      </c>
      <c r="L1734" s="1996">
        <v>3685.81</v>
      </c>
      <c r="N1734" s="1996">
        <f t="shared" si="425"/>
        <v>2346.9899999999998</v>
      </c>
      <c r="O1734" s="1996">
        <v>1789.74</v>
      </c>
      <c r="P1734" s="2034">
        <f t="shared" si="426"/>
        <v>0.76256822568481342</v>
      </c>
      <c r="Q1734" s="1996">
        <v>557.25</v>
      </c>
      <c r="R1734" s="2087">
        <f t="shared" si="427"/>
        <v>0.23743177431518669</v>
      </c>
      <c r="S1734" s="2035">
        <f t="shared" si="421"/>
        <v>22.29</v>
      </c>
      <c r="U1734" s="1996">
        <f t="shared" si="418"/>
        <v>0</v>
      </c>
      <c r="V1734" s="1996">
        <f t="shared" si="419"/>
        <v>0</v>
      </c>
      <c r="W1734" s="1996">
        <f t="shared" si="420"/>
        <v>3685.81</v>
      </c>
      <c r="X1734" s="2000">
        <v>3685.81</v>
      </c>
      <c r="Y1734" s="2013">
        <v>617607</v>
      </c>
      <c r="Z1734" s="2002">
        <v>43005</v>
      </c>
      <c r="AA1734" s="2069" t="s">
        <v>104</v>
      </c>
      <c r="AB1734" s="2069"/>
      <c r="AH1734" s="2090"/>
      <c r="AK1734" s="2092"/>
      <c r="AL1734" s="2092"/>
    </row>
    <row r="1735" spans="1:38" x14ac:dyDescent="0.2">
      <c r="A1735" s="2089">
        <v>2017561</v>
      </c>
      <c r="C1735" s="1955" t="s">
        <v>3569</v>
      </c>
      <c r="D1735" s="1956" t="s">
        <v>1976</v>
      </c>
      <c r="E1735" s="1956">
        <v>1</v>
      </c>
      <c r="F1735" s="1956">
        <v>8</v>
      </c>
      <c r="G1735" s="1956">
        <v>5</v>
      </c>
      <c r="H1735" s="1956">
        <v>3</v>
      </c>
      <c r="I1735" s="2012">
        <v>1</v>
      </c>
      <c r="J1735" s="2012">
        <v>1</v>
      </c>
      <c r="L1735" s="1996">
        <v>2847.52</v>
      </c>
      <c r="N1735" s="1996">
        <f t="shared" si="425"/>
        <v>1826.93</v>
      </c>
      <c r="O1735" s="1996">
        <v>1346.39</v>
      </c>
      <c r="P1735" s="2034">
        <f t="shared" si="426"/>
        <v>0.73696857569802898</v>
      </c>
      <c r="Q1735" s="1996">
        <v>480.54</v>
      </c>
      <c r="R1735" s="2087">
        <f t="shared" si="427"/>
        <v>0.26303142430197107</v>
      </c>
      <c r="S1735" s="2035">
        <f t="shared" si="421"/>
        <v>19.221600000000002</v>
      </c>
      <c r="U1735" s="1996">
        <f t="shared" si="418"/>
        <v>0</v>
      </c>
      <c r="V1735" s="1996">
        <f t="shared" si="419"/>
        <v>0</v>
      </c>
      <c r="W1735" s="1996">
        <f t="shared" si="420"/>
        <v>2847.52</v>
      </c>
      <c r="X1735" s="2000">
        <v>2847.52</v>
      </c>
      <c r="Y1735" s="2013">
        <v>617596</v>
      </c>
      <c r="Z1735" s="2002">
        <v>42998</v>
      </c>
      <c r="AA1735" s="2069" t="s">
        <v>104</v>
      </c>
      <c r="AB1735" s="2069"/>
      <c r="AH1735" s="2090"/>
      <c r="AK1735" s="2092"/>
      <c r="AL1735" s="2092"/>
    </row>
    <row r="1736" spans="1:38" x14ac:dyDescent="0.2">
      <c r="A1736" s="2089">
        <v>2017562</v>
      </c>
      <c r="C1736" s="1955" t="s">
        <v>3573</v>
      </c>
      <c r="D1736" s="1956" t="s">
        <v>353</v>
      </c>
      <c r="E1736" s="1956">
        <v>0</v>
      </c>
      <c r="F1736" s="1956">
        <v>1</v>
      </c>
      <c r="G1736" s="1956">
        <v>0</v>
      </c>
      <c r="H1736" s="1956">
        <v>1</v>
      </c>
      <c r="I1736" s="2012">
        <v>1</v>
      </c>
      <c r="J1736" s="2012">
        <v>1</v>
      </c>
      <c r="L1736" s="1996">
        <v>520.27</v>
      </c>
      <c r="N1736" s="1996">
        <f t="shared" si="425"/>
        <v>381.33000000000004</v>
      </c>
      <c r="O1736" s="1996">
        <v>271.79000000000002</v>
      </c>
      <c r="P1736" s="2034">
        <f t="shared" si="426"/>
        <v>0.71274224425038679</v>
      </c>
      <c r="Q1736" s="1996">
        <v>109.54</v>
      </c>
      <c r="R1736" s="2087">
        <f t="shared" si="427"/>
        <v>0.28725775574961321</v>
      </c>
      <c r="S1736" s="2035">
        <f t="shared" si="421"/>
        <v>4.3816000000000006</v>
      </c>
      <c r="U1736" s="1996">
        <f t="shared" si="418"/>
        <v>0</v>
      </c>
      <c r="V1736" s="1996">
        <f t="shared" si="419"/>
        <v>0</v>
      </c>
      <c r="W1736" s="1996">
        <f t="shared" si="420"/>
        <v>520.27</v>
      </c>
      <c r="X1736" s="2000">
        <v>520.27</v>
      </c>
      <c r="Y1736" s="2013">
        <v>617568</v>
      </c>
      <c r="Z1736" s="2002">
        <v>42991</v>
      </c>
      <c r="AA1736" s="2069" t="s">
        <v>104</v>
      </c>
      <c r="AB1736" s="2069"/>
      <c r="AH1736" s="2090"/>
      <c r="AK1736" s="2092"/>
      <c r="AL1736" s="2092"/>
    </row>
    <row r="1737" spans="1:38" x14ac:dyDescent="0.2">
      <c r="A1737" s="2089">
        <v>2017563</v>
      </c>
      <c r="C1737" s="1955" t="s">
        <v>3654</v>
      </c>
      <c r="D1737" s="1956" t="s">
        <v>353</v>
      </c>
      <c r="E1737" s="1956">
        <v>0</v>
      </c>
      <c r="F1737" s="1956">
        <v>1</v>
      </c>
      <c r="G1737" s="1956">
        <v>0</v>
      </c>
      <c r="H1737" s="1956">
        <v>2</v>
      </c>
      <c r="I1737" s="2012">
        <v>1</v>
      </c>
      <c r="J1737" s="2012">
        <v>1</v>
      </c>
      <c r="L1737" s="1996">
        <v>774.65</v>
      </c>
      <c r="N1737" s="1996">
        <f t="shared" si="425"/>
        <v>572.81999999999994</v>
      </c>
      <c r="O1737" s="1996">
        <v>452.15</v>
      </c>
      <c r="P1737" s="2034">
        <f t="shared" si="426"/>
        <v>0.78934045598966518</v>
      </c>
      <c r="Q1737" s="1996">
        <v>120.67</v>
      </c>
      <c r="R1737" s="2087">
        <f t="shared" si="427"/>
        <v>0.21065954401033485</v>
      </c>
      <c r="S1737" s="2035">
        <f t="shared" si="421"/>
        <v>4.8268000000000004</v>
      </c>
      <c r="U1737" s="1996">
        <f t="shared" si="418"/>
        <v>0</v>
      </c>
      <c r="V1737" s="1996">
        <f t="shared" si="419"/>
        <v>0</v>
      </c>
      <c r="W1737" s="1996">
        <f t="shared" si="420"/>
        <v>774.65</v>
      </c>
      <c r="X1737" s="2000">
        <v>774.65</v>
      </c>
      <c r="Y1737" s="2013">
        <v>617537</v>
      </c>
      <c r="Z1737" s="2002">
        <v>42979</v>
      </c>
      <c r="AA1737" s="2069" t="s">
        <v>104</v>
      </c>
      <c r="AB1737" s="2069"/>
      <c r="AH1737" s="2090"/>
      <c r="AK1737" s="2092"/>
      <c r="AL1737" s="2092"/>
    </row>
    <row r="1738" spans="1:38" x14ac:dyDescent="0.2">
      <c r="A1738" s="2089">
        <v>2017564</v>
      </c>
      <c r="C1738" s="1955" t="s">
        <v>3580</v>
      </c>
      <c r="D1738" s="1956" t="s">
        <v>318</v>
      </c>
      <c r="E1738" s="1956">
        <v>1</v>
      </c>
      <c r="F1738" s="1956">
        <v>8</v>
      </c>
      <c r="G1738" s="1956">
        <v>7</v>
      </c>
      <c r="H1738" s="1956">
        <v>3</v>
      </c>
      <c r="I1738" s="2012">
        <v>1</v>
      </c>
      <c r="J1738" s="2012">
        <v>1</v>
      </c>
      <c r="L1738" s="1996">
        <v>2797.74</v>
      </c>
      <c r="N1738" s="1996">
        <f t="shared" si="425"/>
        <v>1851.8500000000001</v>
      </c>
      <c r="O1738" s="1996">
        <v>1301.1500000000001</v>
      </c>
      <c r="P1738" s="2034">
        <f t="shared" si="426"/>
        <v>0.70262170262170265</v>
      </c>
      <c r="Q1738" s="1996">
        <v>550.70000000000005</v>
      </c>
      <c r="R1738" s="2087">
        <f t="shared" si="427"/>
        <v>0.29737829737829741</v>
      </c>
      <c r="S1738" s="2035">
        <f t="shared" si="421"/>
        <v>22.028000000000002</v>
      </c>
      <c r="U1738" s="1996">
        <f t="shared" si="418"/>
        <v>0</v>
      </c>
      <c r="V1738" s="1996">
        <f t="shared" si="419"/>
        <v>0</v>
      </c>
      <c r="W1738" s="1996">
        <f t="shared" si="420"/>
        <v>2797.74</v>
      </c>
      <c r="X1738" s="2000">
        <v>2797.74</v>
      </c>
      <c r="Y1738" s="2013">
        <v>617587</v>
      </c>
      <c r="Z1738" s="2002">
        <v>42998</v>
      </c>
      <c r="AA1738" s="2069" t="s">
        <v>104</v>
      </c>
      <c r="AB1738" s="2069"/>
      <c r="AH1738" s="2090"/>
      <c r="AK1738" s="2092"/>
      <c r="AL1738" s="2092"/>
    </row>
    <row r="1739" spans="1:38" x14ac:dyDescent="0.2">
      <c r="A1739" s="2089">
        <v>2017565</v>
      </c>
      <c r="C1739" s="1955" t="s">
        <v>3605</v>
      </c>
      <c r="D1739" s="1956" t="s">
        <v>353</v>
      </c>
      <c r="E1739" s="1956">
        <v>0</v>
      </c>
      <c r="F1739" s="1956">
        <v>1</v>
      </c>
      <c r="G1739" s="1956">
        <v>1</v>
      </c>
      <c r="H1739" s="1956">
        <v>0</v>
      </c>
      <c r="I1739" s="2012">
        <v>1</v>
      </c>
      <c r="J1739" s="2012">
        <v>1</v>
      </c>
      <c r="L1739" s="1996">
        <v>470.55</v>
      </c>
      <c r="N1739" s="1996">
        <f t="shared" si="425"/>
        <v>345.53999999999996</v>
      </c>
      <c r="O1739" s="1996">
        <v>272.77</v>
      </c>
      <c r="P1739" s="2034">
        <f t="shared" si="426"/>
        <v>0.78940209527116978</v>
      </c>
      <c r="Q1739" s="1996">
        <v>72.77</v>
      </c>
      <c r="R1739" s="2087">
        <f t="shared" si="427"/>
        <v>0.21059790472883025</v>
      </c>
      <c r="S1739" s="2035">
        <f t="shared" si="421"/>
        <v>2.9108000000000001</v>
      </c>
      <c r="U1739" s="1996">
        <f t="shared" si="418"/>
        <v>0</v>
      </c>
      <c r="V1739" s="1996">
        <f t="shared" si="419"/>
        <v>470.55</v>
      </c>
      <c r="W1739" s="1996">
        <f t="shared" si="420"/>
        <v>0</v>
      </c>
      <c r="X1739" s="2000"/>
      <c r="Y1739" s="2013"/>
      <c r="Z1739" s="2002"/>
      <c r="AA1739" s="2069"/>
      <c r="AB1739" s="2069"/>
      <c r="AH1739" s="2090"/>
      <c r="AK1739" s="2092"/>
      <c r="AL1739" s="2092"/>
    </row>
    <row r="1740" spans="1:38" x14ac:dyDescent="0.2">
      <c r="A1740" s="2089">
        <v>2017566</v>
      </c>
      <c r="C1740" s="1955" t="s">
        <v>3581</v>
      </c>
      <c r="D1740" s="1956" t="s">
        <v>1338</v>
      </c>
      <c r="E1740" s="1956">
        <v>0</v>
      </c>
      <c r="F1740" s="1956">
        <v>1</v>
      </c>
      <c r="G1740" s="1956">
        <v>1</v>
      </c>
      <c r="H1740" s="1956">
        <v>0</v>
      </c>
      <c r="I1740" s="2012">
        <v>1</v>
      </c>
      <c r="J1740" s="2012">
        <v>1</v>
      </c>
      <c r="L1740" s="1996">
        <v>175.3</v>
      </c>
      <c r="N1740" s="1996">
        <f t="shared" si="425"/>
        <v>102.11</v>
      </c>
      <c r="O1740" s="1996">
        <v>67.28</v>
      </c>
      <c r="P1740" s="2034">
        <f t="shared" si="426"/>
        <v>0.65889726765253165</v>
      </c>
      <c r="Q1740" s="1996">
        <v>34.83</v>
      </c>
      <c r="R1740" s="2087">
        <f t="shared" si="427"/>
        <v>0.34110273234746841</v>
      </c>
      <c r="S1740" s="2035">
        <f t="shared" si="421"/>
        <v>1.3932</v>
      </c>
      <c r="U1740" s="1996">
        <f t="shared" si="418"/>
        <v>0</v>
      </c>
      <c r="V1740" s="1996">
        <f t="shared" si="419"/>
        <v>175.3</v>
      </c>
      <c r="W1740" s="1996">
        <f t="shared" si="420"/>
        <v>0</v>
      </c>
      <c r="X1740" s="2000"/>
      <c r="Y1740" s="2013"/>
      <c r="Z1740" s="2002"/>
      <c r="AA1740" s="2069"/>
      <c r="AB1740" s="2069"/>
      <c r="AH1740" s="2090"/>
      <c r="AK1740" s="2092"/>
      <c r="AL1740" s="2092"/>
    </row>
    <row r="1741" spans="1:38" x14ac:dyDescent="0.2">
      <c r="A1741" s="2089">
        <v>2017567</v>
      </c>
      <c r="C1741" s="1955" t="s">
        <v>3582</v>
      </c>
      <c r="D1741" s="1956" t="s">
        <v>1338</v>
      </c>
      <c r="E1741" s="1956">
        <v>0</v>
      </c>
      <c r="F1741" s="1956">
        <v>1</v>
      </c>
      <c r="G1741" s="1956">
        <v>1</v>
      </c>
      <c r="H1741" s="1956">
        <v>0</v>
      </c>
      <c r="I1741" s="2012">
        <v>1</v>
      </c>
      <c r="J1741" s="2012">
        <v>1</v>
      </c>
      <c r="L1741" s="1996">
        <v>173.72</v>
      </c>
      <c r="N1741" s="1996">
        <f t="shared" si="425"/>
        <v>101.78999999999999</v>
      </c>
      <c r="O1741" s="1996">
        <v>66.72</v>
      </c>
      <c r="P1741" s="2034">
        <f t="shared" si="426"/>
        <v>0.65546713822575897</v>
      </c>
      <c r="Q1741" s="1996">
        <v>35.07</v>
      </c>
      <c r="R1741" s="2087">
        <f t="shared" si="427"/>
        <v>0.34453286177424114</v>
      </c>
      <c r="S1741" s="2035">
        <f t="shared" si="421"/>
        <v>1.4028</v>
      </c>
      <c r="U1741" s="1996">
        <f t="shared" si="418"/>
        <v>0</v>
      </c>
      <c r="V1741" s="1996">
        <f t="shared" si="419"/>
        <v>173.72</v>
      </c>
      <c r="W1741" s="1996">
        <f t="shared" si="420"/>
        <v>0</v>
      </c>
      <c r="X1741" s="2000"/>
      <c r="Y1741" s="2013"/>
      <c r="Z1741" s="2002"/>
      <c r="AA1741" s="2069"/>
      <c r="AB1741" s="2069"/>
      <c r="AH1741" s="2090"/>
      <c r="AK1741" s="2092"/>
      <c r="AL1741" s="2092"/>
    </row>
    <row r="1742" spans="1:38" x14ac:dyDescent="0.2">
      <c r="A1742" s="2089">
        <v>2017568</v>
      </c>
      <c r="C1742" s="1955" t="s">
        <v>3583</v>
      </c>
      <c r="D1742" s="1956" t="s">
        <v>1338</v>
      </c>
      <c r="E1742" s="1956">
        <v>0</v>
      </c>
      <c r="F1742" s="1956">
        <v>1</v>
      </c>
      <c r="G1742" s="1956">
        <v>1</v>
      </c>
      <c r="H1742" s="1956">
        <v>0</v>
      </c>
      <c r="I1742" s="2012">
        <v>1</v>
      </c>
      <c r="J1742" s="2012">
        <v>1</v>
      </c>
      <c r="L1742" s="1996">
        <v>188.22</v>
      </c>
      <c r="N1742" s="1996">
        <f t="shared" si="425"/>
        <v>110.28999999999999</v>
      </c>
      <c r="O1742" s="1996">
        <v>75.099999999999994</v>
      </c>
      <c r="P1742" s="2034">
        <f t="shared" si="426"/>
        <v>0.68093208813129025</v>
      </c>
      <c r="Q1742" s="1996">
        <v>35.19</v>
      </c>
      <c r="R1742" s="2087">
        <f t="shared" si="427"/>
        <v>0.31906791186870975</v>
      </c>
      <c r="S1742" s="2035">
        <f t="shared" si="421"/>
        <v>1.4076</v>
      </c>
      <c r="U1742" s="1996">
        <f t="shared" si="418"/>
        <v>0</v>
      </c>
      <c r="V1742" s="1996">
        <f t="shared" si="419"/>
        <v>188.22</v>
      </c>
      <c r="W1742" s="1996">
        <f t="shared" si="420"/>
        <v>0</v>
      </c>
      <c r="X1742" s="2000"/>
      <c r="Y1742" s="2013"/>
      <c r="Z1742" s="2002"/>
      <c r="AA1742" s="2069"/>
      <c r="AB1742" s="2069"/>
      <c r="AH1742" s="2090"/>
      <c r="AK1742" s="2092"/>
      <c r="AL1742" s="2092"/>
    </row>
    <row r="1743" spans="1:38" x14ac:dyDescent="0.2">
      <c r="A1743" s="2089">
        <v>2017569</v>
      </c>
      <c r="C1743" s="1955" t="s">
        <v>3584</v>
      </c>
      <c r="D1743" s="1956" t="s">
        <v>1338</v>
      </c>
      <c r="E1743" s="1956">
        <v>1</v>
      </c>
      <c r="F1743" s="1956">
        <v>8</v>
      </c>
      <c r="G1743" s="1956">
        <v>6</v>
      </c>
      <c r="H1743" s="1956">
        <v>1</v>
      </c>
      <c r="I1743" s="2012">
        <v>1</v>
      </c>
      <c r="J1743" s="2012">
        <v>1</v>
      </c>
      <c r="L1743" s="1996">
        <v>1919.23</v>
      </c>
      <c r="N1743" s="1996">
        <f t="shared" si="425"/>
        <v>1117</v>
      </c>
      <c r="O1743" s="1996">
        <v>796.85</v>
      </c>
      <c r="P1743" s="2034">
        <f t="shared" si="426"/>
        <v>0.71338406445837066</v>
      </c>
      <c r="Q1743" s="1996">
        <v>320.14999999999998</v>
      </c>
      <c r="R1743" s="2087">
        <f t="shared" si="427"/>
        <v>0.28661593554162934</v>
      </c>
      <c r="S1743" s="2035">
        <f t="shared" si="421"/>
        <v>12.805999999999999</v>
      </c>
      <c r="U1743" s="1996">
        <f t="shared" si="418"/>
        <v>0</v>
      </c>
      <c r="V1743" s="1996">
        <f t="shared" si="419"/>
        <v>1919.23</v>
      </c>
      <c r="W1743" s="1996">
        <f t="shared" si="420"/>
        <v>0</v>
      </c>
      <c r="X1743" s="2000"/>
      <c r="Y1743" s="2013"/>
      <c r="Z1743" s="2002"/>
      <c r="AA1743" s="2069"/>
      <c r="AB1743" s="2069"/>
      <c r="AH1743" s="2090"/>
      <c r="AK1743" s="2092"/>
      <c r="AL1743" s="2092"/>
    </row>
    <row r="1744" spans="1:38" x14ac:dyDescent="0.2">
      <c r="A1744" s="2089">
        <v>2017570</v>
      </c>
      <c r="C1744" s="1955" t="s">
        <v>3585</v>
      </c>
      <c r="D1744" s="1956" t="s">
        <v>1338</v>
      </c>
      <c r="E1744" s="1956">
        <v>1</v>
      </c>
      <c r="F1744" s="1956">
        <v>9</v>
      </c>
      <c r="G1744" s="1956">
        <v>6</v>
      </c>
      <c r="H1744" s="1956">
        <v>0</v>
      </c>
      <c r="I1744" s="2012">
        <v>1</v>
      </c>
      <c r="J1744" s="2012">
        <v>1</v>
      </c>
      <c r="L1744" s="1996">
        <v>1521.47</v>
      </c>
      <c r="N1744" s="1996">
        <f t="shared" si="425"/>
        <v>899.06999999999994</v>
      </c>
      <c r="O1744" s="1996">
        <v>636.14</v>
      </c>
      <c r="P1744" s="2034">
        <f t="shared" si="426"/>
        <v>0.70755336069494035</v>
      </c>
      <c r="Q1744" s="1996">
        <v>262.93</v>
      </c>
      <c r="R1744" s="2087">
        <f t="shared" si="427"/>
        <v>0.29244663930505971</v>
      </c>
      <c r="S1744" s="2035">
        <f t="shared" si="421"/>
        <v>10.517200000000001</v>
      </c>
      <c r="U1744" s="1996">
        <f t="shared" si="418"/>
        <v>0</v>
      </c>
      <c r="V1744" s="1996">
        <f t="shared" si="419"/>
        <v>1521.47</v>
      </c>
      <c r="W1744" s="1996">
        <f t="shared" si="420"/>
        <v>0</v>
      </c>
      <c r="X1744" s="2000"/>
      <c r="Y1744" s="2013"/>
      <c r="Z1744" s="2002"/>
      <c r="AA1744" s="2069"/>
      <c r="AB1744" s="2069"/>
      <c r="AH1744" s="2090"/>
      <c r="AK1744" s="2092"/>
      <c r="AL1744" s="2092"/>
    </row>
    <row r="1745" spans="1:38" x14ac:dyDescent="0.2">
      <c r="A1745" s="2089">
        <v>2017571</v>
      </c>
      <c r="C1745" s="1955" t="s">
        <v>3586</v>
      </c>
      <c r="D1745" s="1956" t="s">
        <v>1338</v>
      </c>
      <c r="E1745" s="1956">
        <v>1</v>
      </c>
      <c r="F1745" s="1956">
        <v>13</v>
      </c>
      <c r="G1745" s="1956">
        <v>8</v>
      </c>
      <c r="H1745" s="1956">
        <v>2</v>
      </c>
      <c r="I1745" s="2012">
        <v>1</v>
      </c>
      <c r="J1745" s="2012">
        <v>1</v>
      </c>
      <c r="L1745" s="1996">
        <v>2793.58</v>
      </c>
      <c r="N1745" s="1996">
        <f t="shared" si="425"/>
        <v>1629.6599999999999</v>
      </c>
      <c r="O1745" s="1996">
        <v>1128.8</v>
      </c>
      <c r="P1745" s="2034">
        <f t="shared" si="426"/>
        <v>0.69265981861247139</v>
      </c>
      <c r="Q1745" s="1996">
        <v>500.86</v>
      </c>
      <c r="R1745" s="2087">
        <f t="shared" si="427"/>
        <v>0.30734018138752872</v>
      </c>
      <c r="S1745" s="2035">
        <f t="shared" si="421"/>
        <v>20.034400000000002</v>
      </c>
      <c r="U1745" s="1996">
        <f t="shared" si="418"/>
        <v>0</v>
      </c>
      <c r="V1745" s="1996">
        <f t="shared" si="419"/>
        <v>2793.58</v>
      </c>
      <c r="W1745" s="1996">
        <f t="shared" si="420"/>
        <v>0</v>
      </c>
      <c r="X1745" s="2000"/>
      <c r="Y1745" s="2013"/>
      <c r="Z1745" s="2002"/>
      <c r="AA1745" s="2069"/>
      <c r="AB1745" s="2069"/>
      <c r="AH1745" s="2090"/>
      <c r="AK1745" s="2092"/>
      <c r="AL1745" s="2092"/>
    </row>
    <row r="1746" spans="1:38" x14ac:dyDescent="0.2">
      <c r="A1746" s="2089">
        <v>2017572</v>
      </c>
      <c r="C1746" s="1955" t="s">
        <v>3587</v>
      </c>
      <c r="D1746" s="1956" t="s">
        <v>1338</v>
      </c>
      <c r="E1746" s="1956">
        <v>1</v>
      </c>
      <c r="F1746" s="1956">
        <v>10</v>
      </c>
      <c r="G1746" s="1956">
        <v>7</v>
      </c>
      <c r="H1746" s="1956">
        <v>2</v>
      </c>
      <c r="I1746" s="2012">
        <v>1</v>
      </c>
      <c r="J1746" s="2012">
        <v>1</v>
      </c>
      <c r="L1746" s="1996">
        <v>2555.8000000000002</v>
      </c>
      <c r="N1746" s="1996">
        <f t="shared" si="425"/>
        <v>1481.7399999999998</v>
      </c>
      <c r="O1746" s="1996">
        <v>1048.6099999999999</v>
      </c>
      <c r="P1746" s="2034">
        <f t="shared" si="426"/>
        <v>0.70768825839890948</v>
      </c>
      <c r="Q1746" s="1996">
        <v>433.13</v>
      </c>
      <c r="R1746" s="2087">
        <f t="shared" si="427"/>
        <v>0.29231174160109064</v>
      </c>
      <c r="S1746" s="2035">
        <f t="shared" si="421"/>
        <v>17.325199999999999</v>
      </c>
      <c r="U1746" s="1996">
        <f t="shared" si="418"/>
        <v>0</v>
      </c>
      <c r="V1746" s="1996">
        <f t="shared" si="419"/>
        <v>2555.8000000000002</v>
      </c>
      <c r="W1746" s="1996">
        <f t="shared" si="420"/>
        <v>0</v>
      </c>
      <c r="X1746" s="2000"/>
      <c r="Y1746" s="2013"/>
      <c r="Z1746" s="2002"/>
      <c r="AA1746" s="2069"/>
      <c r="AB1746" s="2069"/>
      <c r="AH1746" s="2090"/>
      <c r="AK1746" s="2092"/>
      <c r="AL1746" s="2092"/>
    </row>
    <row r="1747" spans="1:38" x14ac:dyDescent="0.2">
      <c r="A1747" s="2089">
        <v>2017573</v>
      </c>
      <c r="C1747" s="1955" t="s">
        <v>3588</v>
      </c>
      <c r="D1747" s="1956" t="s">
        <v>1338</v>
      </c>
      <c r="E1747" s="1956">
        <v>1</v>
      </c>
      <c r="F1747" s="1956">
        <v>8</v>
      </c>
      <c r="G1747" s="1956">
        <v>2</v>
      </c>
      <c r="H1747" s="1956">
        <v>1</v>
      </c>
      <c r="I1747" s="2012">
        <v>1</v>
      </c>
      <c r="J1747" s="2012">
        <v>1</v>
      </c>
      <c r="L1747" s="1996">
        <v>1577.79</v>
      </c>
      <c r="N1747" s="1996">
        <f t="shared" si="425"/>
        <v>929.34</v>
      </c>
      <c r="O1747" s="1996">
        <v>686.48</v>
      </c>
      <c r="P1747" s="2034">
        <f t="shared" si="426"/>
        <v>0.73867475843071428</v>
      </c>
      <c r="Q1747" s="1996">
        <v>242.86</v>
      </c>
      <c r="R1747" s="2087">
        <f t="shared" si="427"/>
        <v>0.26132524156928572</v>
      </c>
      <c r="S1747" s="2035">
        <f t="shared" si="421"/>
        <v>9.7144000000000013</v>
      </c>
      <c r="U1747" s="1996">
        <f t="shared" si="418"/>
        <v>0</v>
      </c>
      <c r="V1747" s="1996">
        <f t="shared" si="419"/>
        <v>1577.79</v>
      </c>
      <c r="W1747" s="1996">
        <f t="shared" si="420"/>
        <v>0</v>
      </c>
      <c r="X1747" s="2000"/>
      <c r="Y1747" s="2013"/>
      <c r="Z1747" s="2002"/>
      <c r="AA1747" s="2069"/>
      <c r="AB1747" s="2069"/>
      <c r="AH1747" s="2090"/>
      <c r="AK1747" s="2092"/>
      <c r="AL1747" s="2092"/>
    </row>
    <row r="1748" spans="1:38" x14ac:dyDescent="0.2">
      <c r="A1748" s="2089">
        <v>2017574</v>
      </c>
      <c r="C1748" s="1955" t="s">
        <v>3589</v>
      </c>
      <c r="D1748" s="1956" t="s">
        <v>1338</v>
      </c>
      <c r="E1748" s="1956">
        <v>1</v>
      </c>
      <c r="F1748" s="1956">
        <v>10</v>
      </c>
      <c r="G1748" s="1956">
        <v>7</v>
      </c>
      <c r="H1748" s="1956">
        <v>2</v>
      </c>
      <c r="I1748" s="2012">
        <v>1</v>
      </c>
      <c r="J1748" s="2012">
        <v>1</v>
      </c>
      <c r="L1748" s="1996">
        <v>2505.5500000000002</v>
      </c>
      <c r="N1748" s="1996">
        <f t="shared" si="425"/>
        <v>1453.94</v>
      </c>
      <c r="O1748" s="1996">
        <v>1057.9100000000001</v>
      </c>
      <c r="P1748" s="2034">
        <f t="shared" si="426"/>
        <v>0.72761599515798459</v>
      </c>
      <c r="Q1748" s="1996">
        <v>396.03</v>
      </c>
      <c r="R1748" s="2087">
        <f t="shared" si="427"/>
        <v>0.27238400484201547</v>
      </c>
      <c r="S1748" s="2035">
        <f t="shared" si="421"/>
        <v>15.841199999999999</v>
      </c>
      <c r="U1748" s="1996">
        <f t="shared" si="418"/>
        <v>0</v>
      </c>
      <c r="V1748" s="1996">
        <f t="shared" si="419"/>
        <v>2505.5500000000002</v>
      </c>
      <c r="W1748" s="1996">
        <f t="shared" si="420"/>
        <v>0</v>
      </c>
      <c r="X1748" s="2000"/>
      <c r="Y1748" s="2013"/>
      <c r="Z1748" s="2002"/>
      <c r="AA1748" s="2069"/>
      <c r="AB1748" s="2069"/>
      <c r="AH1748" s="2090"/>
      <c r="AK1748" s="2092"/>
      <c r="AL1748" s="2092"/>
    </row>
    <row r="1749" spans="1:38" x14ac:dyDescent="0.2">
      <c r="A1749" s="1958">
        <v>2017575</v>
      </c>
      <c r="C1749" s="1955" t="s">
        <v>3596</v>
      </c>
      <c r="D1749" s="1956" t="s">
        <v>353</v>
      </c>
      <c r="E1749" s="1956">
        <v>1</v>
      </c>
      <c r="F1749" s="1956">
        <v>5</v>
      </c>
      <c r="G1749" s="1956">
        <v>2</v>
      </c>
      <c r="H1749" s="1956">
        <v>1</v>
      </c>
      <c r="I1749" s="2012">
        <v>0</v>
      </c>
      <c r="J1749" s="2012">
        <v>0</v>
      </c>
      <c r="L1749" s="1996">
        <v>1416.24</v>
      </c>
      <c r="N1749" s="1996">
        <v>1002.07</v>
      </c>
      <c r="O1749" s="1996">
        <f>N1749-Q1749</f>
        <v>729.24</v>
      </c>
      <c r="P1749" s="2034">
        <f t="shared" si="426"/>
        <v>0.72773359146566607</v>
      </c>
      <c r="Q1749" s="1996">
        <v>272.83</v>
      </c>
      <c r="R1749" s="2087">
        <f t="shared" si="427"/>
        <v>0.27226640853433393</v>
      </c>
      <c r="S1749" s="2035">
        <f t="shared" si="421"/>
        <v>10.9132</v>
      </c>
      <c r="U1749" s="1996">
        <f t="shared" si="418"/>
        <v>1002.0699999999999</v>
      </c>
      <c r="V1749" s="1996">
        <f t="shared" si="419"/>
        <v>1416.24</v>
      </c>
      <c r="W1749" s="1996">
        <f t="shared" si="420"/>
        <v>0</v>
      </c>
      <c r="X1749" s="2000"/>
      <c r="Y1749" s="2013"/>
      <c r="Z1749" s="2002"/>
      <c r="AA1749" s="2069"/>
      <c r="AB1749" s="2069"/>
      <c r="AH1749" s="2090"/>
      <c r="AK1749" s="2092"/>
      <c r="AL1749" s="2092"/>
    </row>
    <row r="1750" spans="1:38" x14ac:dyDescent="0.2">
      <c r="A1750" s="2089">
        <v>2017576</v>
      </c>
      <c r="C1750" s="1955" t="s">
        <v>3597</v>
      </c>
      <c r="D1750" s="1956" t="s">
        <v>353</v>
      </c>
      <c r="E1750" s="1956">
        <v>1</v>
      </c>
      <c r="F1750" s="1956">
        <v>8</v>
      </c>
      <c r="G1750" s="1956">
        <v>5</v>
      </c>
      <c r="H1750" s="1956">
        <v>3</v>
      </c>
      <c r="I1750" s="2012">
        <v>1</v>
      </c>
      <c r="J1750" s="2012">
        <v>1</v>
      </c>
      <c r="L1750" s="1996">
        <v>2451.11</v>
      </c>
      <c r="N1750" s="1996">
        <f t="shared" si="425"/>
        <v>1816.15</v>
      </c>
      <c r="O1750" s="1996">
        <v>1343.77</v>
      </c>
      <c r="P1750" s="2034">
        <f t="shared" si="426"/>
        <v>0.7399003386284172</v>
      </c>
      <c r="Q1750" s="1996">
        <v>472.38</v>
      </c>
      <c r="R1750" s="2087">
        <f t="shared" si="427"/>
        <v>0.26009966137158275</v>
      </c>
      <c r="S1750" s="2035">
        <f t="shared" si="421"/>
        <v>18.895199999999999</v>
      </c>
      <c r="U1750" s="1996">
        <f t="shared" si="418"/>
        <v>0</v>
      </c>
      <c r="V1750" s="1996">
        <f t="shared" si="419"/>
        <v>0</v>
      </c>
      <c r="W1750" s="1996">
        <f t="shared" si="420"/>
        <v>2451.11</v>
      </c>
      <c r="X1750" s="2000">
        <v>2451.11</v>
      </c>
      <c r="Y1750" s="2013">
        <v>617592</v>
      </c>
      <c r="Z1750" s="2002">
        <v>42998</v>
      </c>
      <c r="AA1750" s="2069" t="s">
        <v>104</v>
      </c>
      <c r="AB1750" s="2069"/>
      <c r="AH1750" s="2090"/>
      <c r="AK1750" s="2092"/>
      <c r="AL1750" s="2092"/>
    </row>
    <row r="1751" spans="1:38" x14ac:dyDescent="0.2">
      <c r="A1751" s="2089">
        <v>2017577</v>
      </c>
      <c r="C1751" s="1955" t="s">
        <v>3594</v>
      </c>
      <c r="D1751" s="1956" t="s">
        <v>353</v>
      </c>
      <c r="E1751" s="1956">
        <v>1</v>
      </c>
      <c r="F1751" s="1956">
        <v>7</v>
      </c>
      <c r="G1751" s="1956">
        <v>4</v>
      </c>
      <c r="H1751" s="1956">
        <v>5</v>
      </c>
      <c r="I1751" s="2012">
        <v>1</v>
      </c>
      <c r="J1751" s="2012">
        <v>1</v>
      </c>
      <c r="L1751" s="1996">
        <v>3179.36</v>
      </c>
      <c r="N1751" s="1996">
        <f t="shared" si="425"/>
        <v>3179.36</v>
      </c>
      <c r="O1751" s="1996">
        <v>2518.0700000000002</v>
      </c>
      <c r="P1751" s="2034">
        <f t="shared" si="426"/>
        <v>0.79200530924462786</v>
      </c>
      <c r="Q1751" s="1996">
        <v>661.29</v>
      </c>
      <c r="R1751" s="2087">
        <f t="shared" si="427"/>
        <v>0.20799469075537214</v>
      </c>
      <c r="S1751" s="2035">
        <f t="shared" si="421"/>
        <v>26.451599999999999</v>
      </c>
      <c r="U1751" s="1996">
        <f t="shared" si="418"/>
        <v>0</v>
      </c>
      <c r="V1751" s="1996">
        <f t="shared" si="419"/>
        <v>0</v>
      </c>
      <c r="W1751" s="1996">
        <f t="shared" si="420"/>
        <v>3179.36</v>
      </c>
      <c r="X1751" s="2000">
        <v>3179.36</v>
      </c>
      <c r="Y1751" s="2013">
        <v>617593</v>
      </c>
      <c r="Z1751" s="2002">
        <v>42998</v>
      </c>
      <c r="AA1751" s="2069" t="s">
        <v>104</v>
      </c>
      <c r="AB1751" s="2069"/>
      <c r="AH1751" s="2090"/>
      <c r="AK1751" s="2092"/>
      <c r="AL1751" s="2092"/>
    </row>
    <row r="1752" spans="1:38" x14ac:dyDescent="0.2">
      <c r="A1752" s="2089">
        <v>2017578</v>
      </c>
      <c r="C1752" s="1955" t="s">
        <v>3595</v>
      </c>
      <c r="D1752" s="1956" t="s">
        <v>353</v>
      </c>
      <c r="E1752" s="1956">
        <v>1</v>
      </c>
      <c r="F1752" s="1956">
        <v>2</v>
      </c>
      <c r="G1752" s="1956">
        <v>0</v>
      </c>
      <c r="H1752" s="1956">
        <v>1</v>
      </c>
      <c r="I1752" s="2012">
        <v>1</v>
      </c>
      <c r="J1752" s="2012">
        <v>1</v>
      </c>
      <c r="L1752" s="1996">
        <v>721.62</v>
      </c>
      <c r="N1752" s="1996">
        <f t="shared" si="425"/>
        <v>529.57000000000005</v>
      </c>
      <c r="O1752" s="1996">
        <v>404.48</v>
      </c>
      <c r="P1752" s="2034">
        <f t="shared" si="426"/>
        <v>0.76378948958589044</v>
      </c>
      <c r="Q1752" s="1996">
        <v>125.09</v>
      </c>
      <c r="R1752" s="2087">
        <f t="shared" si="427"/>
        <v>0.23621051041410954</v>
      </c>
      <c r="S1752" s="2035">
        <f t="shared" si="421"/>
        <v>5.0036000000000005</v>
      </c>
      <c r="U1752" s="1996">
        <f t="shared" si="418"/>
        <v>0</v>
      </c>
      <c r="V1752" s="1996">
        <f t="shared" si="419"/>
        <v>0</v>
      </c>
      <c r="W1752" s="1996">
        <f t="shared" si="420"/>
        <v>721.62</v>
      </c>
      <c r="X1752" s="2000">
        <v>721.62</v>
      </c>
      <c r="Y1752" s="2013">
        <v>617594</v>
      </c>
      <c r="Z1752" s="2002">
        <v>42998</v>
      </c>
      <c r="AA1752" s="2069" t="s">
        <v>104</v>
      </c>
      <c r="AB1752" s="2069"/>
      <c r="AH1752" s="2090"/>
      <c r="AK1752" s="2092"/>
      <c r="AL1752" s="2092"/>
    </row>
    <row r="1753" spans="1:38" x14ac:dyDescent="0.2">
      <c r="A1753" s="2089">
        <v>2017579</v>
      </c>
      <c r="C1753" s="1955" t="s">
        <v>3600</v>
      </c>
      <c r="D1753" s="1956" t="s">
        <v>353</v>
      </c>
      <c r="E1753" s="1956">
        <v>0</v>
      </c>
      <c r="F1753" s="1956">
        <v>0</v>
      </c>
      <c r="G1753" s="1956">
        <v>0</v>
      </c>
      <c r="H1753" s="1956">
        <v>0</v>
      </c>
      <c r="I1753" s="2012">
        <v>1</v>
      </c>
      <c r="J1753" s="2012">
        <v>1</v>
      </c>
      <c r="L1753" s="1996">
        <v>67.680000000000007</v>
      </c>
      <c r="N1753" s="1996">
        <f t="shared" si="425"/>
        <v>33.840000000000003</v>
      </c>
      <c r="O1753" s="1996">
        <v>18.84</v>
      </c>
      <c r="P1753" s="2034">
        <f t="shared" si="426"/>
        <v>0.55673758865248224</v>
      </c>
      <c r="Q1753" s="1996">
        <v>15</v>
      </c>
      <c r="R1753" s="2087">
        <f t="shared" si="427"/>
        <v>0.4432624113475177</v>
      </c>
      <c r="S1753" s="2035">
        <f t="shared" si="421"/>
        <v>0.6</v>
      </c>
      <c r="U1753" s="1996">
        <f t="shared" si="418"/>
        <v>0</v>
      </c>
      <c r="V1753" s="1996">
        <f t="shared" si="419"/>
        <v>67.680000000000007</v>
      </c>
      <c r="W1753" s="1996">
        <f t="shared" si="420"/>
        <v>0</v>
      </c>
      <c r="X1753" s="2000"/>
      <c r="Y1753" s="2013"/>
      <c r="Z1753" s="2002"/>
      <c r="AA1753" s="2069"/>
      <c r="AB1753" s="2069"/>
      <c r="AH1753" s="2090"/>
      <c r="AK1753" s="2092"/>
      <c r="AL1753" s="2092"/>
    </row>
    <row r="1754" spans="1:38" x14ac:dyDescent="0.2">
      <c r="A1754" s="2089">
        <v>2017580</v>
      </c>
      <c r="C1754" s="1955" t="s">
        <v>3610</v>
      </c>
      <c r="D1754" s="1956" t="s">
        <v>353</v>
      </c>
      <c r="E1754" s="1956">
        <v>0</v>
      </c>
      <c r="F1754" s="1956">
        <v>0</v>
      </c>
      <c r="G1754" s="1956">
        <v>0</v>
      </c>
      <c r="H1754" s="1956">
        <v>0</v>
      </c>
      <c r="I1754" s="2012">
        <v>1</v>
      </c>
      <c r="J1754" s="2012">
        <v>1</v>
      </c>
      <c r="L1754" s="1996">
        <v>126</v>
      </c>
      <c r="N1754" s="1996">
        <f t="shared" si="425"/>
        <v>63</v>
      </c>
      <c r="O1754" s="1996">
        <v>63</v>
      </c>
      <c r="P1754" s="2034">
        <f t="shared" si="426"/>
        <v>1</v>
      </c>
      <c r="Q1754" s="1996">
        <v>0</v>
      </c>
      <c r="R1754" s="2087">
        <f t="shared" si="427"/>
        <v>0</v>
      </c>
      <c r="S1754" s="2035">
        <f t="shared" si="421"/>
        <v>0</v>
      </c>
      <c r="U1754" s="1996">
        <f t="shared" si="418"/>
        <v>0</v>
      </c>
      <c r="V1754" s="1996">
        <f t="shared" si="419"/>
        <v>126</v>
      </c>
      <c r="W1754" s="1996">
        <f t="shared" si="420"/>
        <v>0</v>
      </c>
      <c r="X1754" s="2000"/>
      <c r="Y1754" s="2013"/>
      <c r="Z1754" s="2002"/>
      <c r="AA1754" s="2069"/>
      <c r="AB1754" s="2069"/>
      <c r="AH1754" s="2090"/>
      <c r="AK1754" s="2092"/>
      <c r="AL1754" s="2092"/>
    </row>
    <row r="1755" spans="1:38" x14ac:dyDescent="0.2">
      <c r="A1755" s="1958">
        <v>2017581</v>
      </c>
      <c r="C1755" s="1955" t="s">
        <v>3601</v>
      </c>
      <c r="D1755" s="1956" t="s">
        <v>3112</v>
      </c>
      <c r="E1755" s="1956">
        <v>1</v>
      </c>
      <c r="F1755" s="1956">
        <v>15</v>
      </c>
      <c r="G1755" s="1956">
        <v>13</v>
      </c>
      <c r="H1755" s="1956">
        <v>1</v>
      </c>
      <c r="I1755" s="2012">
        <v>1</v>
      </c>
      <c r="J1755" s="2012">
        <v>1</v>
      </c>
      <c r="L1755" s="1996">
        <v>3443.7</v>
      </c>
      <c r="N1755" s="1996">
        <f t="shared" si="425"/>
        <v>2003.67</v>
      </c>
      <c r="O1755" s="1996">
        <v>1357.02</v>
      </c>
      <c r="P1755" s="2034">
        <f t="shared" si="426"/>
        <v>0.67726721466109685</v>
      </c>
      <c r="Q1755" s="1996">
        <v>646.65</v>
      </c>
      <c r="R1755" s="2087">
        <f t="shared" si="427"/>
        <v>0.32273278533890309</v>
      </c>
      <c r="S1755" s="2035">
        <f t="shared" si="421"/>
        <v>25.866</v>
      </c>
      <c r="U1755" s="1996">
        <f t="shared" si="418"/>
        <v>0</v>
      </c>
      <c r="V1755" s="1996">
        <f t="shared" si="419"/>
        <v>3443.7</v>
      </c>
      <c r="W1755" s="1996">
        <f t="shared" si="420"/>
        <v>0</v>
      </c>
      <c r="X1755" s="2000"/>
      <c r="Y1755" s="2013"/>
      <c r="Z1755" s="2002"/>
      <c r="AA1755" s="2069"/>
      <c r="AB1755" s="2069"/>
      <c r="AH1755" s="2090"/>
      <c r="AK1755" s="2092"/>
      <c r="AL1755" s="2092"/>
    </row>
    <row r="1756" spans="1:38" x14ac:dyDescent="0.2">
      <c r="A1756" s="1958">
        <v>2017582</v>
      </c>
      <c r="C1756" s="1955" t="s">
        <v>3602</v>
      </c>
      <c r="D1756" s="1956" t="s">
        <v>3112</v>
      </c>
      <c r="E1756" s="1956">
        <v>1</v>
      </c>
      <c r="F1756" s="1956">
        <v>8</v>
      </c>
      <c r="G1756" s="1956">
        <v>6</v>
      </c>
      <c r="H1756" s="1956">
        <v>1</v>
      </c>
      <c r="I1756" s="2012">
        <v>1</v>
      </c>
      <c r="J1756" s="2012">
        <v>1</v>
      </c>
      <c r="L1756" s="1996">
        <v>2199.9</v>
      </c>
      <c r="N1756" s="1996">
        <f t="shared" si="425"/>
        <v>1239</v>
      </c>
      <c r="O1756" s="1996">
        <v>904.75</v>
      </c>
      <c r="P1756" s="2034">
        <f t="shared" si="426"/>
        <v>0.73022598870056499</v>
      </c>
      <c r="Q1756" s="1996">
        <v>334.25</v>
      </c>
      <c r="R1756" s="2087">
        <f t="shared" si="427"/>
        <v>0.26977401129943501</v>
      </c>
      <c r="S1756" s="2035">
        <f t="shared" si="421"/>
        <v>13.37</v>
      </c>
      <c r="U1756" s="1996">
        <f t="shared" si="418"/>
        <v>0</v>
      </c>
      <c r="V1756" s="1996">
        <f t="shared" si="419"/>
        <v>2199.9</v>
      </c>
      <c r="W1756" s="1996">
        <f t="shared" si="420"/>
        <v>0</v>
      </c>
      <c r="X1756" s="2000"/>
      <c r="Y1756" s="2013"/>
      <c r="Z1756" s="2002"/>
      <c r="AA1756" s="2069"/>
      <c r="AB1756" s="2069"/>
      <c r="AH1756" s="2090"/>
      <c r="AK1756" s="2092"/>
      <c r="AL1756" s="2092"/>
    </row>
    <row r="1757" spans="1:38" x14ac:dyDescent="0.2">
      <c r="A1757" s="1958">
        <v>2017583</v>
      </c>
      <c r="C1757" s="1955" t="s">
        <v>3603</v>
      </c>
      <c r="D1757" s="1956" t="s">
        <v>3112</v>
      </c>
      <c r="E1757" s="1956">
        <v>1</v>
      </c>
      <c r="F1757" s="1956">
        <v>11</v>
      </c>
      <c r="G1757" s="1956">
        <v>8</v>
      </c>
      <c r="H1757" s="1956">
        <v>1</v>
      </c>
      <c r="I1757" s="2012">
        <v>1</v>
      </c>
      <c r="J1757" s="2012">
        <v>1</v>
      </c>
      <c r="L1757" s="1996">
        <v>3029.62</v>
      </c>
      <c r="N1757" s="1996">
        <f t="shared" si="425"/>
        <v>1572.58</v>
      </c>
      <c r="O1757" s="1996">
        <v>1089.94</v>
      </c>
      <c r="P1757" s="2034">
        <f t="shared" si="426"/>
        <v>0.69309033562680444</v>
      </c>
      <c r="Q1757" s="1996">
        <v>482.64</v>
      </c>
      <c r="R1757" s="2087">
        <f t="shared" si="427"/>
        <v>0.30690966437319567</v>
      </c>
      <c r="S1757" s="2035">
        <f t="shared" si="421"/>
        <v>19.305599999999998</v>
      </c>
      <c r="U1757" s="1996">
        <f t="shared" si="418"/>
        <v>0</v>
      </c>
      <c r="V1757" s="1996">
        <f t="shared" si="419"/>
        <v>3029.62</v>
      </c>
      <c r="W1757" s="1996">
        <f t="shared" si="420"/>
        <v>0</v>
      </c>
      <c r="X1757" s="2000"/>
      <c r="Y1757" s="2013"/>
      <c r="Z1757" s="2002"/>
      <c r="AA1757" s="2069"/>
      <c r="AB1757" s="2069"/>
      <c r="AH1757" s="2090"/>
      <c r="AK1757" s="2092"/>
      <c r="AL1757" s="2092"/>
    </row>
    <row r="1758" spans="1:38" x14ac:dyDescent="0.2">
      <c r="A1758" s="1958">
        <v>2017584</v>
      </c>
      <c r="C1758" s="1955" t="s">
        <v>3606</v>
      </c>
      <c r="D1758" s="1956" t="s">
        <v>3511</v>
      </c>
      <c r="E1758" s="1956">
        <v>0</v>
      </c>
      <c r="F1758" s="1956">
        <v>1</v>
      </c>
      <c r="G1758" s="1956">
        <v>0</v>
      </c>
      <c r="H1758" s="1956">
        <v>2</v>
      </c>
      <c r="I1758" s="2012">
        <v>1</v>
      </c>
      <c r="J1758" s="2012">
        <v>1</v>
      </c>
      <c r="L1758" s="1996">
        <v>790.4</v>
      </c>
      <c r="N1758" s="1996">
        <f t="shared" si="425"/>
        <v>398.92</v>
      </c>
      <c r="O1758" s="1996">
        <v>282.04000000000002</v>
      </c>
      <c r="P1758" s="2034">
        <f t="shared" si="426"/>
        <v>0.70700892409505667</v>
      </c>
      <c r="Q1758" s="1996">
        <v>116.88</v>
      </c>
      <c r="R1758" s="2087">
        <f t="shared" si="427"/>
        <v>0.29299107590494333</v>
      </c>
      <c r="S1758" s="2035">
        <f t="shared" si="421"/>
        <v>4.6752000000000002</v>
      </c>
      <c r="U1758" s="1996">
        <f t="shared" si="418"/>
        <v>0</v>
      </c>
      <c r="V1758" s="1996">
        <f t="shared" si="419"/>
        <v>790.4</v>
      </c>
      <c r="W1758" s="1996">
        <f t="shared" si="420"/>
        <v>0</v>
      </c>
      <c r="X1758" s="2000"/>
      <c r="Y1758" s="2013"/>
      <c r="Z1758" s="2002"/>
      <c r="AA1758" s="2069"/>
      <c r="AB1758" s="2069"/>
      <c r="AH1758" s="2090"/>
      <c r="AK1758" s="2092"/>
      <c r="AL1758" s="2092"/>
    </row>
    <row r="1759" spans="1:38" x14ac:dyDescent="0.2">
      <c r="A1759" s="2089">
        <v>2017585</v>
      </c>
      <c r="C1759" s="1955" t="s">
        <v>3616</v>
      </c>
      <c r="D1759" s="1956" t="s">
        <v>318</v>
      </c>
      <c r="E1759" s="1956">
        <v>1</v>
      </c>
      <c r="F1759" s="1956">
        <v>2</v>
      </c>
      <c r="G1759" s="1956">
        <v>1</v>
      </c>
      <c r="H1759" s="1956">
        <v>1</v>
      </c>
      <c r="I1759" s="2012">
        <v>1</v>
      </c>
      <c r="J1759" s="2012">
        <v>1</v>
      </c>
      <c r="L1759" s="1996">
        <v>817.77</v>
      </c>
      <c r="N1759" s="1996">
        <f t="shared" si="425"/>
        <v>554.59</v>
      </c>
      <c r="O1759" s="1996">
        <v>408.12</v>
      </c>
      <c r="P1759" s="2034">
        <f t="shared" si="426"/>
        <v>0.7358949854847725</v>
      </c>
      <c r="Q1759" s="1996">
        <v>146.47</v>
      </c>
      <c r="R1759" s="2087">
        <f t="shared" si="427"/>
        <v>0.26410501451522744</v>
      </c>
      <c r="S1759" s="2035">
        <f t="shared" si="421"/>
        <v>5.8587999999999996</v>
      </c>
      <c r="U1759" s="1996">
        <f t="shared" si="418"/>
        <v>0</v>
      </c>
      <c r="V1759" s="1996">
        <f t="shared" si="419"/>
        <v>0</v>
      </c>
      <c r="W1759" s="1996">
        <f t="shared" si="420"/>
        <v>817.77</v>
      </c>
      <c r="X1759" s="2000">
        <v>817.77</v>
      </c>
      <c r="Y1759" s="2013">
        <v>617588</v>
      </c>
      <c r="Z1759" s="2002">
        <v>42998</v>
      </c>
      <c r="AA1759" s="2069" t="s">
        <v>104</v>
      </c>
      <c r="AB1759" s="2069"/>
      <c r="AH1759" s="2090"/>
      <c r="AK1759" s="2092"/>
      <c r="AL1759" s="2092"/>
    </row>
    <row r="1760" spans="1:38" x14ac:dyDescent="0.2">
      <c r="A1760" s="2089">
        <v>2017586</v>
      </c>
      <c r="C1760" s="1955" t="s">
        <v>3617</v>
      </c>
      <c r="D1760" s="1956" t="s">
        <v>318</v>
      </c>
      <c r="E1760" s="1956">
        <v>1</v>
      </c>
      <c r="F1760" s="1956">
        <v>2</v>
      </c>
      <c r="G1760" s="1956">
        <v>1</v>
      </c>
      <c r="H1760" s="1956">
        <v>1</v>
      </c>
      <c r="I1760" s="2012">
        <v>1</v>
      </c>
      <c r="J1760" s="2012">
        <v>1</v>
      </c>
      <c r="L1760" s="1996">
        <v>817.77</v>
      </c>
      <c r="N1760" s="1996">
        <f t="shared" ref="N1760" si="428">O1760+Q1760</f>
        <v>554.59</v>
      </c>
      <c r="O1760" s="1996">
        <v>408.12</v>
      </c>
      <c r="P1760" s="2034">
        <f t="shared" ref="P1760" si="429">IF(N1760&lt;=0,"",O1760/N1760)</f>
        <v>0.7358949854847725</v>
      </c>
      <c r="Q1760" s="1996">
        <v>146.47</v>
      </c>
      <c r="R1760" s="2087">
        <f t="shared" ref="R1760" si="430">IF(N1760&lt;=0,"",Q1760/N1760)</f>
        <v>0.26410501451522744</v>
      </c>
      <c r="S1760" s="2035">
        <f t="shared" si="421"/>
        <v>5.8587999999999996</v>
      </c>
      <c r="U1760" s="1996">
        <f t="shared" si="418"/>
        <v>0</v>
      </c>
      <c r="V1760" s="1996">
        <f t="shared" si="419"/>
        <v>0</v>
      </c>
      <c r="W1760" s="1996">
        <f t="shared" si="420"/>
        <v>817.77</v>
      </c>
      <c r="X1760" s="2000">
        <v>817.77</v>
      </c>
      <c r="Y1760" s="2013">
        <v>617589</v>
      </c>
      <c r="Z1760" s="2002">
        <v>42998</v>
      </c>
      <c r="AA1760" s="2069" t="s">
        <v>104</v>
      </c>
      <c r="AB1760" s="2069"/>
      <c r="AH1760" s="2090"/>
      <c r="AK1760" s="2092"/>
      <c r="AL1760" s="2092"/>
    </row>
    <row r="1761" spans="1:38" x14ac:dyDescent="0.2">
      <c r="A1761" s="2089">
        <v>2017587</v>
      </c>
      <c r="C1761" s="1955" t="s">
        <v>3623</v>
      </c>
      <c r="D1761" s="1956" t="s">
        <v>353</v>
      </c>
      <c r="E1761" s="1956">
        <v>0</v>
      </c>
      <c r="F1761" s="1956">
        <v>0</v>
      </c>
      <c r="G1761" s="1956">
        <v>0</v>
      </c>
      <c r="H1761" s="1956">
        <v>0</v>
      </c>
      <c r="I1761" s="2012">
        <v>1</v>
      </c>
      <c r="J1761" s="2012">
        <v>1</v>
      </c>
      <c r="L1761" s="1996">
        <v>203.1</v>
      </c>
      <c r="N1761" s="1996">
        <f t="shared" si="425"/>
        <v>109.05</v>
      </c>
      <c r="O1761" s="1996">
        <v>94.05</v>
      </c>
      <c r="P1761" s="2034">
        <f t="shared" si="426"/>
        <v>0.86244841815680884</v>
      </c>
      <c r="Q1761" s="1996">
        <v>15</v>
      </c>
      <c r="R1761" s="2087">
        <f t="shared" si="427"/>
        <v>0.13755158184319119</v>
      </c>
      <c r="S1761" s="2035">
        <f t="shared" si="421"/>
        <v>0.6</v>
      </c>
      <c r="U1761" s="1996">
        <f t="shared" si="418"/>
        <v>0</v>
      </c>
      <c r="V1761" s="1996">
        <f t="shared" si="419"/>
        <v>203.1</v>
      </c>
      <c r="W1761" s="1996">
        <f t="shared" si="420"/>
        <v>0</v>
      </c>
      <c r="X1761" s="2000"/>
      <c r="Y1761" s="2013"/>
      <c r="Z1761" s="2002"/>
      <c r="AA1761" s="2069"/>
      <c r="AB1761" s="2069"/>
      <c r="AH1761" s="2090"/>
      <c r="AK1761" s="2092"/>
      <c r="AL1761" s="2092"/>
    </row>
    <row r="1762" spans="1:38" x14ac:dyDescent="0.2">
      <c r="A1762" s="2186">
        <v>2017588</v>
      </c>
      <c r="C1762" s="1955" t="s">
        <v>3624</v>
      </c>
      <c r="D1762" s="1956" t="s">
        <v>26</v>
      </c>
      <c r="E1762" s="1956">
        <v>0</v>
      </c>
      <c r="F1762" s="1956">
        <v>0</v>
      </c>
      <c r="G1762" s="1956">
        <v>0</v>
      </c>
      <c r="H1762" s="1956">
        <v>0</v>
      </c>
      <c r="I1762" s="2012">
        <v>1</v>
      </c>
      <c r="J1762" s="2012">
        <v>1</v>
      </c>
      <c r="L1762" s="1996">
        <v>61.95</v>
      </c>
      <c r="N1762" s="1996">
        <f t="shared" si="425"/>
        <v>38.5</v>
      </c>
      <c r="O1762" s="1996">
        <v>23.5</v>
      </c>
      <c r="P1762" s="2034">
        <f t="shared" si="426"/>
        <v>0.61038961038961037</v>
      </c>
      <c r="Q1762" s="1996">
        <v>15</v>
      </c>
      <c r="R1762" s="2087">
        <f t="shared" si="427"/>
        <v>0.38961038961038963</v>
      </c>
      <c r="S1762" s="2035">
        <f t="shared" si="421"/>
        <v>0.6</v>
      </c>
      <c r="U1762" s="1996">
        <f t="shared" si="418"/>
        <v>0</v>
      </c>
      <c r="V1762" s="1996">
        <f t="shared" si="419"/>
        <v>61.95</v>
      </c>
      <c r="W1762" s="1996">
        <f t="shared" si="420"/>
        <v>0</v>
      </c>
      <c r="X1762" s="2000"/>
      <c r="Y1762" s="2013"/>
      <c r="Z1762" s="2002"/>
      <c r="AA1762" s="2069"/>
      <c r="AB1762" s="2069"/>
      <c r="AH1762" s="2090"/>
      <c r="AK1762" s="2092"/>
      <c r="AL1762" s="2092"/>
    </row>
    <row r="1763" spans="1:38" x14ac:dyDescent="0.2">
      <c r="A1763" s="2089">
        <v>2017589</v>
      </c>
      <c r="C1763" s="1955" t="s">
        <v>1262</v>
      </c>
      <c r="D1763" s="1956" t="s">
        <v>318</v>
      </c>
      <c r="E1763" s="1956">
        <v>1</v>
      </c>
      <c r="F1763" s="1956">
        <v>3</v>
      </c>
      <c r="G1763" s="1956">
        <v>2</v>
      </c>
      <c r="H1763" s="1956">
        <v>1</v>
      </c>
      <c r="I1763" s="2012">
        <v>1</v>
      </c>
      <c r="J1763" s="2012">
        <v>1</v>
      </c>
      <c r="L1763" s="1996">
        <v>993.47</v>
      </c>
      <c r="N1763" s="1996">
        <f t="shared" si="425"/>
        <v>671.9</v>
      </c>
      <c r="O1763" s="1996">
        <v>484.84</v>
      </c>
      <c r="P1763" s="2034">
        <f t="shared" si="426"/>
        <v>0.72159547551719005</v>
      </c>
      <c r="Q1763" s="1996">
        <v>187.06</v>
      </c>
      <c r="R1763" s="2087">
        <f t="shared" si="427"/>
        <v>0.27840452448280995</v>
      </c>
      <c r="S1763" s="2035">
        <f t="shared" si="421"/>
        <v>7.4824000000000002</v>
      </c>
      <c r="U1763" s="1996">
        <f t="shared" si="418"/>
        <v>0</v>
      </c>
      <c r="V1763" s="1996">
        <f t="shared" si="419"/>
        <v>0</v>
      </c>
      <c r="W1763" s="1996">
        <f t="shared" si="420"/>
        <v>993.47</v>
      </c>
      <c r="X1763" s="2000">
        <v>993.47</v>
      </c>
      <c r="Y1763" s="2013">
        <v>617590</v>
      </c>
      <c r="Z1763" s="2002">
        <v>42998</v>
      </c>
      <c r="AA1763" s="2069" t="s">
        <v>104</v>
      </c>
      <c r="AB1763" s="2069"/>
      <c r="AH1763" s="2090"/>
      <c r="AK1763" s="2092"/>
      <c r="AL1763" s="2092"/>
    </row>
    <row r="1764" spans="1:38" x14ac:dyDescent="0.2">
      <c r="A1764" s="2089">
        <v>2017590</v>
      </c>
      <c r="C1764" s="1955" t="s">
        <v>2295</v>
      </c>
      <c r="D1764" s="1956" t="s">
        <v>318</v>
      </c>
      <c r="E1764" s="1956">
        <v>0</v>
      </c>
      <c r="F1764" s="1956">
        <v>1</v>
      </c>
      <c r="G1764" s="1956">
        <v>0</v>
      </c>
      <c r="H1764" s="1956">
        <v>1</v>
      </c>
      <c r="I1764" s="2012">
        <v>1</v>
      </c>
      <c r="J1764" s="2012">
        <v>1</v>
      </c>
      <c r="L1764" s="1996">
        <v>725.43</v>
      </c>
      <c r="N1764" s="1996">
        <f t="shared" si="425"/>
        <v>473.31</v>
      </c>
      <c r="O1764" s="1996">
        <v>363.64</v>
      </c>
      <c r="P1764" s="2034">
        <f t="shared" si="426"/>
        <v>0.76829139464621488</v>
      </c>
      <c r="Q1764" s="1996">
        <v>109.67</v>
      </c>
      <c r="R1764" s="2087">
        <f t="shared" si="427"/>
        <v>0.23170860535378504</v>
      </c>
      <c r="S1764" s="2035">
        <f t="shared" si="421"/>
        <v>4.3868</v>
      </c>
      <c r="U1764" s="1996">
        <f t="shared" si="418"/>
        <v>0</v>
      </c>
      <c r="V1764" s="1996">
        <f t="shared" si="419"/>
        <v>0</v>
      </c>
      <c r="W1764" s="1996">
        <f t="shared" si="420"/>
        <v>725.43</v>
      </c>
      <c r="X1764" s="2000">
        <v>725.43</v>
      </c>
      <c r="Y1764" s="2013">
        <v>617591</v>
      </c>
      <c r="Z1764" s="2002">
        <v>42998</v>
      </c>
      <c r="AA1764" s="2069" t="s">
        <v>104</v>
      </c>
      <c r="AB1764" s="2069"/>
      <c r="AH1764" s="2090"/>
      <c r="AK1764" s="2092"/>
      <c r="AL1764" s="2092"/>
    </row>
    <row r="1765" spans="1:38" x14ac:dyDescent="0.2">
      <c r="A1765" s="2186">
        <v>2017591</v>
      </c>
      <c r="C1765" s="1955" t="s">
        <v>3649</v>
      </c>
      <c r="D1765" s="1956" t="s">
        <v>474</v>
      </c>
      <c r="E1765" s="1956">
        <v>0</v>
      </c>
      <c r="F1765" s="1956">
        <v>0</v>
      </c>
      <c r="G1765" s="1956">
        <v>0</v>
      </c>
      <c r="H1765" s="1956">
        <v>0</v>
      </c>
      <c r="I1765" s="2012">
        <v>1</v>
      </c>
      <c r="J1765" s="2012">
        <v>1</v>
      </c>
      <c r="L1765" s="1996">
        <v>9.9499999999999993</v>
      </c>
      <c r="N1765" s="1996">
        <f t="shared" si="425"/>
        <v>3.61</v>
      </c>
      <c r="O1765" s="2168">
        <v>3.61</v>
      </c>
      <c r="P1765" s="2034">
        <f t="shared" si="426"/>
        <v>1</v>
      </c>
      <c r="Q1765" s="1996">
        <v>0</v>
      </c>
      <c r="R1765" s="2087">
        <f t="shared" si="427"/>
        <v>0</v>
      </c>
      <c r="S1765" s="2035">
        <f t="shared" si="421"/>
        <v>0</v>
      </c>
      <c r="U1765" s="1996">
        <f t="shared" si="418"/>
        <v>0</v>
      </c>
      <c r="V1765" s="1996">
        <f t="shared" si="419"/>
        <v>9.9499999999999993</v>
      </c>
      <c r="W1765" s="1996">
        <f t="shared" si="420"/>
        <v>0</v>
      </c>
      <c r="X1765" s="2000"/>
      <c r="Y1765" s="2013"/>
      <c r="Z1765" s="2002"/>
      <c r="AA1765" s="2069"/>
      <c r="AB1765" s="2069"/>
      <c r="AH1765" s="2090"/>
      <c r="AK1765" s="2092"/>
      <c r="AL1765" s="2092"/>
    </row>
    <row r="1766" spans="1:38" x14ac:dyDescent="0.2">
      <c r="A1766" s="1958">
        <v>2017592</v>
      </c>
      <c r="C1766" s="1955" t="s">
        <v>3650</v>
      </c>
      <c r="D1766" s="1956" t="s">
        <v>2436</v>
      </c>
      <c r="E1766" s="1956">
        <v>0</v>
      </c>
      <c r="F1766" s="1956">
        <v>1</v>
      </c>
      <c r="G1766" s="1956">
        <v>0</v>
      </c>
      <c r="H1766" s="1956">
        <v>1</v>
      </c>
      <c r="I1766" s="2012">
        <v>0</v>
      </c>
      <c r="J1766" s="2012">
        <v>0</v>
      </c>
      <c r="N1766" s="1996">
        <f t="shared" si="425"/>
        <v>0</v>
      </c>
      <c r="O1766" s="1996">
        <v>0</v>
      </c>
      <c r="P1766" s="2034" t="str">
        <f t="shared" si="426"/>
        <v/>
      </c>
      <c r="Q1766" s="1996">
        <v>0</v>
      </c>
      <c r="R1766" s="2087" t="str">
        <f t="shared" si="427"/>
        <v/>
      </c>
      <c r="S1766" s="2035">
        <f t="shared" si="421"/>
        <v>0</v>
      </c>
      <c r="U1766" s="1996">
        <f t="shared" si="418"/>
        <v>0</v>
      </c>
      <c r="V1766" s="1996">
        <f t="shared" si="419"/>
        <v>0</v>
      </c>
      <c r="W1766" s="1996">
        <f t="shared" si="420"/>
        <v>0</v>
      </c>
      <c r="X1766" s="2000"/>
      <c r="Y1766" s="2013"/>
      <c r="Z1766" s="2002"/>
      <c r="AA1766" s="2069"/>
      <c r="AB1766" s="2069"/>
      <c r="AH1766" s="2090"/>
      <c r="AK1766" s="2092"/>
      <c r="AL1766" s="2092"/>
    </row>
    <row r="1767" spans="1:38" x14ac:dyDescent="0.2">
      <c r="A1767" s="2089">
        <v>2017593</v>
      </c>
      <c r="C1767" s="1955">
        <v>645917</v>
      </c>
      <c r="D1767" s="1956" t="s">
        <v>26</v>
      </c>
      <c r="E1767" s="1956">
        <v>1</v>
      </c>
      <c r="F1767" s="1956">
        <v>5</v>
      </c>
      <c r="G1767" s="1956">
        <v>3</v>
      </c>
      <c r="H1767" s="1956">
        <v>2</v>
      </c>
      <c r="I1767" s="2012">
        <v>1</v>
      </c>
      <c r="J1767" s="2012">
        <v>1</v>
      </c>
      <c r="L1767" s="1996">
        <v>1962.4</v>
      </c>
      <c r="N1767" s="1996">
        <f t="shared" si="425"/>
        <v>1322.54</v>
      </c>
      <c r="O1767" s="1996">
        <v>1006.72</v>
      </c>
      <c r="P1767" s="2034">
        <f t="shared" si="426"/>
        <v>0.76120192962027622</v>
      </c>
      <c r="Q1767" s="1996">
        <v>315.82</v>
      </c>
      <c r="R1767" s="2087">
        <f t="shared" si="427"/>
        <v>0.23879807037972386</v>
      </c>
      <c r="S1767" s="2035">
        <f t="shared" si="421"/>
        <v>12.6328</v>
      </c>
      <c r="U1767" s="1996">
        <f t="shared" si="418"/>
        <v>0</v>
      </c>
      <c r="V1767" s="1996">
        <f t="shared" si="419"/>
        <v>0</v>
      </c>
      <c r="W1767" s="1996">
        <f t="shared" si="420"/>
        <v>1962.4</v>
      </c>
      <c r="X1767" s="2000">
        <v>1962.4</v>
      </c>
      <c r="Y1767" s="2013">
        <v>617571</v>
      </c>
      <c r="Z1767" s="2002">
        <v>42998</v>
      </c>
      <c r="AA1767" s="2069" t="s">
        <v>104</v>
      </c>
      <c r="AB1767" s="2069"/>
      <c r="AH1767" s="2090"/>
      <c r="AK1767" s="2092"/>
      <c r="AL1767" s="2092"/>
    </row>
    <row r="1768" spans="1:38" x14ac:dyDescent="0.2">
      <c r="A1768" s="2089" t="s">
        <v>3659</v>
      </c>
      <c r="C1768" s="1955">
        <v>646717</v>
      </c>
      <c r="D1768" s="1956" t="s">
        <v>26</v>
      </c>
      <c r="E1768" s="1956">
        <v>1</v>
      </c>
      <c r="F1768" s="1956">
        <v>12</v>
      </c>
      <c r="G1768" s="1956">
        <v>4</v>
      </c>
      <c r="H1768" s="1956">
        <v>7</v>
      </c>
      <c r="I1768" s="2012">
        <v>1</v>
      </c>
      <c r="J1768" s="2012">
        <v>1</v>
      </c>
      <c r="L1768" s="1996">
        <v>7265.55</v>
      </c>
      <c r="N1768" s="1996">
        <f t="shared" si="425"/>
        <v>4813.93</v>
      </c>
      <c r="O1768" s="1996">
        <v>3776.89</v>
      </c>
      <c r="P1768" s="2034">
        <f t="shared" si="426"/>
        <v>0.78457518077745203</v>
      </c>
      <c r="Q1768" s="1996">
        <v>1037.04</v>
      </c>
      <c r="R1768" s="2087">
        <f t="shared" si="427"/>
        <v>0.21542481922254789</v>
      </c>
      <c r="S1768" s="2035">
        <f t="shared" si="421"/>
        <v>41.4816</v>
      </c>
      <c r="U1768" s="1996">
        <f t="shared" si="418"/>
        <v>0</v>
      </c>
      <c r="V1768" s="1996">
        <f t="shared" si="419"/>
        <v>0</v>
      </c>
      <c r="W1768" s="1996">
        <f t="shared" si="420"/>
        <v>7265.55</v>
      </c>
      <c r="X1768" s="2000">
        <v>7265.55</v>
      </c>
      <c r="Y1768" s="2013">
        <v>617572</v>
      </c>
      <c r="Z1768" s="2002">
        <v>42998</v>
      </c>
      <c r="AA1768" s="2069" t="s">
        <v>104</v>
      </c>
      <c r="AB1768" s="2069"/>
      <c r="AH1768" s="2090"/>
      <c r="AK1768" s="2092"/>
      <c r="AL1768" s="2092"/>
    </row>
    <row r="1769" spans="1:38" x14ac:dyDescent="0.2">
      <c r="A1769" s="2089">
        <v>2017595</v>
      </c>
      <c r="C1769" s="1955">
        <v>671317</v>
      </c>
      <c r="D1769" s="1956" t="s">
        <v>26</v>
      </c>
      <c r="E1769" s="1956">
        <v>1</v>
      </c>
      <c r="F1769" s="1956">
        <v>10</v>
      </c>
      <c r="G1769" s="1956">
        <v>3</v>
      </c>
      <c r="H1769" s="1956">
        <v>5</v>
      </c>
      <c r="I1769" s="2012">
        <v>1</v>
      </c>
      <c r="J1769" s="2012">
        <v>1</v>
      </c>
      <c r="L1769" s="1996">
        <v>4895.67</v>
      </c>
      <c r="N1769" s="1996">
        <f t="shared" ref="N1769:N1831" si="431">O1769+Q1769</f>
        <v>3303.11</v>
      </c>
      <c r="O1769" s="1996">
        <v>2567.27</v>
      </c>
      <c r="P1769" s="2034">
        <f t="shared" ref="P1769:P1832" si="432">IF(N1769&lt;=0,"",O1769/N1769)</f>
        <v>0.77722812743142067</v>
      </c>
      <c r="Q1769" s="1996">
        <v>735.84</v>
      </c>
      <c r="R1769" s="2087">
        <f t="shared" ref="R1769:R1832" si="433">IF(N1769&lt;=0,"",Q1769/N1769)</f>
        <v>0.2227718725685793</v>
      </c>
      <c r="S1769" s="2035">
        <f t="shared" ref="S1769:S1832" si="434">Q1769/$S$1</f>
        <v>29.433600000000002</v>
      </c>
      <c r="U1769" s="1996">
        <f t="shared" ref="U1769:U1832" si="435">((1-I1769)*O1769)+((1-J1769)*Q1769)</f>
        <v>0</v>
      </c>
      <c r="V1769" s="1996">
        <f t="shared" ref="V1769:V1832" si="436">L1769-W1769</f>
        <v>0</v>
      </c>
      <c r="W1769" s="1996">
        <f t="shared" ref="W1769:W1832" si="437">X1769+AC1769+AH1769+AM1769+AO1769+AR1769</f>
        <v>4895.67</v>
      </c>
      <c r="X1769" s="2000">
        <v>4895.67</v>
      </c>
      <c r="Y1769" s="2013">
        <v>617573</v>
      </c>
      <c r="Z1769" s="2002">
        <v>42998</v>
      </c>
      <c r="AA1769" s="2069" t="s">
        <v>104</v>
      </c>
      <c r="AB1769" s="2069"/>
      <c r="AH1769" s="2090"/>
      <c r="AK1769" s="2092"/>
      <c r="AL1769" s="2092"/>
    </row>
    <row r="1770" spans="1:38" x14ac:dyDescent="0.2">
      <c r="A1770" s="2089">
        <v>2017596</v>
      </c>
      <c r="C1770" s="1955">
        <v>674717</v>
      </c>
      <c r="D1770" s="1956" t="s">
        <v>26</v>
      </c>
      <c r="E1770" s="1956">
        <v>1</v>
      </c>
      <c r="F1770" s="1956">
        <v>8</v>
      </c>
      <c r="G1770" s="1956">
        <v>4</v>
      </c>
      <c r="H1770" s="1956">
        <v>5</v>
      </c>
      <c r="I1770" s="2012">
        <v>1</v>
      </c>
      <c r="J1770" s="2012">
        <v>1</v>
      </c>
      <c r="L1770" s="1996">
        <v>3007.2</v>
      </c>
      <c r="N1770" s="1996">
        <f t="shared" si="431"/>
        <v>2022.7</v>
      </c>
      <c r="O1770" s="1996">
        <v>1520.77</v>
      </c>
      <c r="P1770" s="2034">
        <f t="shared" si="432"/>
        <v>0.75185148563800863</v>
      </c>
      <c r="Q1770" s="1996">
        <v>501.93</v>
      </c>
      <c r="R1770" s="2087">
        <f t="shared" si="433"/>
        <v>0.2481485143619914</v>
      </c>
      <c r="S1770" s="2035">
        <f t="shared" si="434"/>
        <v>20.077200000000001</v>
      </c>
      <c r="U1770" s="1996">
        <f t="shared" si="435"/>
        <v>0</v>
      </c>
      <c r="V1770" s="1996">
        <f t="shared" si="436"/>
        <v>0</v>
      </c>
      <c r="W1770" s="1996">
        <f t="shared" si="437"/>
        <v>3007.2</v>
      </c>
      <c r="X1770" s="2000">
        <v>3007.2</v>
      </c>
      <c r="Y1770" s="2013">
        <v>617574</v>
      </c>
      <c r="Z1770" s="2002">
        <v>42998</v>
      </c>
      <c r="AA1770" s="2069" t="s">
        <v>104</v>
      </c>
      <c r="AB1770" s="2069"/>
      <c r="AH1770" s="2090"/>
      <c r="AK1770" s="2092"/>
      <c r="AL1770" s="2092"/>
    </row>
    <row r="1771" spans="1:38" x14ac:dyDescent="0.2">
      <c r="A1771" s="2089">
        <v>2017597</v>
      </c>
      <c r="C1771" s="1955">
        <v>696217</v>
      </c>
      <c r="D1771" s="1956" t="s">
        <v>26</v>
      </c>
      <c r="E1771" s="1956">
        <v>1</v>
      </c>
      <c r="F1771" s="1956">
        <v>10</v>
      </c>
      <c r="G1771" s="1956">
        <v>6</v>
      </c>
      <c r="H1771" s="1956">
        <v>2</v>
      </c>
      <c r="I1771" s="2012">
        <v>1</v>
      </c>
      <c r="J1771" s="2012">
        <v>1</v>
      </c>
      <c r="L1771" s="1996">
        <v>2886.65</v>
      </c>
      <c r="N1771" s="1996">
        <f t="shared" si="431"/>
        <v>1944.33</v>
      </c>
      <c r="O1771" s="1996">
        <v>1496.5</v>
      </c>
      <c r="P1771" s="2034">
        <f t="shared" si="432"/>
        <v>0.76967387223362294</v>
      </c>
      <c r="Q1771" s="1996">
        <v>447.83</v>
      </c>
      <c r="R1771" s="2087">
        <f t="shared" si="433"/>
        <v>0.23032612776637712</v>
      </c>
      <c r="S1771" s="2035">
        <f t="shared" si="434"/>
        <v>17.9132</v>
      </c>
      <c r="U1771" s="1996">
        <f t="shared" si="435"/>
        <v>0</v>
      </c>
      <c r="V1771" s="1996">
        <f t="shared" si="436"/>
        <v>0</v>
      </c>
      <c r="W1771" s="1996">
        <f t="shared" si="437"/>
        <v>2886.65</v>
      </c>
      <c r="X1771" s="2000">
        <v>2886.65</v>
      </c>
      <c r="Y1771" s="2013">
        <v>617575</v>
      </c>
      <c r="Z1771" s="2002">
        <v>42998</v>
      </c>
      <c r="AA1771" s="2069" t="s">
        <v>104</v>
      </c>
      <c r="AB1771" s="2069"/>
      <c r="AH1771" s="2090"/>
      <c r="AK1771" s="2092"/>
      <c r="AL1771" s="2092"/>
    </row>
    <row r="1772" spans="1:38" x14ac:dyDescent="0.2">
      <c r="A1772" s="2089">
        <v>2017598</v>
      </c>
      <c r="C1772" s="1955" t="s">
        <v>3660</v>
      </c>
      <c r="D1772" s="1956" t="s">
        <v>353</v>
      </c>
      <c r="E1772" s="1956">
        <v>0</v>
      </c>
      <c r="F1772" s="1956">
        <v>1</v>
      </c>
      <c r="G1772" s="1956">
        <v>0</v>
      </c>
      <c r="H1772" s="1956">
        <v>1</v>
      </c>
      <c r="I1772" s="2012">
        <v>1</v>
      </c>
      <c r="J1772" s="2012">
        <v>1</v>
      </c>
      <c r="L1772" s="1996">
        <v>520.85</v>
      </c>
      <c r="N1772" s="1996">
        <f t="shared" ref="N1772" si="438">O1772+Q1772</f>
        <v>381.33000000000004</v>
      </c>
      <c r="O1772" s="1996">
        <v>271.79000000000002</v>
      </c>
      <c r="P1772" s="2034">
        <f t="shared" ref="P1772" si="439">IF(N1772&lt;=0,"",O1772/N1772)</f>
        <v>0.71274224425038679</v>
      </c>
      <c r="Q1772" s="1996">
        <v>109.54</v>
      </c>
      <c r="R1772" s="2087">
        <f t="shared" ref="R1772" si="440">IF(N1772&lt;=0,"",Q1772/N1772)</f>
        <v>0.28725775574961321</v>
      </c>
      <c r="S1772" s="2035">
        <f t="shared" ref="S1772" si="441">Q1772/$S$1</f>
        <v>4.3816000000000006</v>
      </c>
      <c r="U1772" s="1996">
        <f t="shared" si="435"/>
        <v>0</v>
      </c>
      <c r="V1772" s="1996">
        <f t="shared" si="436"/>
        <v>0</v>
      </c>
      <c r="W1772" s="1996">
        <f t="shared" si="437"/>
        <v>520.85</v>
      </c>
      <c r="X1772" s="2000">
        <v>520.85</v>
      </c>
      <c r="Y1772" s="2013">
        <v>617598</v>
      </c>
      <c r="Z1772" s="2002">
        <v>42998</v>
      </c>
      <c r="AA1772" s="2069" t="s">
        <v>104</v>
      </c>
      <c r="AB1772" s="2069"/>
      <c r="AH1772" s="2090"/>
      <c r="AK1772" s="2092"/>
      <c r="AL1772" s="2092"/>
    </row>
    <row r="1773" spans="1:38" x14ac:dyDescent="0.2">
      <c r="A1773" s="2089">
        <v>2017599</v>
      </c>
      <c r="C1773" s="1955" t="s">
        <v>3661</v>
      </c>
      <c r="D1773" s="1956" t="s">
        <v>3662</v>
      </c>
      <c r="E1773" s="1956">
        <v>0</v>
      </c>
      <c r="F1773" s="1956">
        <v>1</v>
      </c>
      <c r="G1773" s="1956">
        <v>0</v>
      </c>
      <c r="H1773" s="1956">
        <v>1</v>
      </c>
      <c r="I1773" s="2012">
        <v>1</v>
      </c>
      <c r="J1773" s="2012">
        <v>1</v>
      </c>
      <c r="L1773" s="1996">
        <v>459</v>
      </c>
      <c r="N1773" s="1996">
        <f t="shared" si="431"/>
        <v>328.93</v>
      </c>
      <c r="O1773" s="1996">
        <v>247.57</v>
      </c>
      <c r="P1773" s="2034">
        <f t="shared" si="432"/>
        <v>0.75265254005411486</v>
      </c>
      <c r="Q1773" s="1996">
        <v>81.36</v>
      </c>
      <c r="R1773" s="2087">
        <f t="shared" si="433"/>
        <v>0.24734745994588514</v>
      </c>
      <c r="S1773" s="2035">
        <f t="shared" si="434"/>
        <v>3.2544</v>
      </c>
      <c r="U1773" s="1996">
        <f t="shared" si="435"/>
        <v>0</v>
      </c>
      <c r="V1773" s="1996">
        <f t="shared" si="436"/>
        <v>0</v>
      </c>
      <c r="W1773" s="1996">
        <f t="shared" si="437"/>
        <v>459</v>
      </c>
      <c r="X1773" s="2000">
        <v>459</v>
      </c>
      <c r="Y1773" s="2013">
        <v>617541</v>
      </c>
      <c r="Z1773" s="2002">
        <v>42991</v>
      </c>
      <c r="AA1773" s="2069" t="s">
        <v>104</v>
      </c>
      <c r="AB1773" s="2069"/>
      <c r="AH1773" s="2090"/>
      <c r="AK1773" s="2092"/>
      <c r="AL1773" s="2092"/>
    </row>
    <row r="1774" spans="1:38" x14ac:dyDescent="0.2">
      <c r="A1774" s="2089">
        <v>2017600</v>
      </c>
      <c r="C1774" s="1955">
        <v>646617</v>
      </c>
      <c r="D1774" s="1956" t="s">
        <v>26</v>
      </c>
      <c r="E1774" s="1956">
        <v>1</v>
      </c>
      <c r="F1774" s="1956">
        <v>8</v>
      </c>
      <c r="G1774" s="1956">
        <v>5</v>
      </c>
      <c r="H1774" s="1956">
        <v>4</v>
      </c>
      <c r="I1774" s="2012">
        <v>1</v>
      </c>
      <c r="J1774" s="2012">
        <v>1</v>
      </c>
      <c r="L1774" s="1996">
        <v>5051.01</v>
      </c>
      <c r="N1774" s="1996">
        <f t="shared" si="431"/>
        <v>3401.3900000000003</v>
      </c>
      <c r="O1774" s="1996">
        <v>2680.82</v>
      </c>
      <c r="P1774" s="2034">
        <f t="shared" si="432"/>
        <v>0.78815425458415522</v>
      </c>
      <c r="Q1774" s="1996">
        <v>720.57</v>
      </c>
      <c r="R1774" s="2087">
        <f t="shared" si="433"/>
        <v>0.21184574541584469</v>
      </c>
      <c r="S1774" s="2035">
        <f t="shared" si="434"/>
        <v>28.822800000000001</v>
      </c>
      <c r="U1774" s="1996">
        <f t="shared" si="435"/>
        <v>0</v>
      </c>
      <c r="V1774" s="1996">
        <f t="shared" si="436"/>
        <v>0</v>
      </c>
      <c r="W1774" s="1996">
        <f t="shared" si="437"/>
        <v>5051.01</v>
      </c>
      <c r="X1774" s="2000">
        <v>5051.01</v>
      </c>
      <c r="Y1774" s="2013">
        <v>617576</v>
      </c>
      <c r="Z1774" s="2002">
        <v>42998</v>
      </c>
      <c r="AA1774" s="2069" t="s">
        <v>104</v>
      </c>
      <c r="AB1774" s="2069"/>
      <c r="AH1774" s="2090"/>
      <c r="AK1774" s="2092"/>
      <c r="AL1774" s="2092"/>
    </row>
    <row r="1775" spans="1:38" x14ac:dyDescent="0.2">
      <c r="A1775" s="2089">
        <v>2017601</v>
      </c>
      <c r="C1775" s="1955">
        <v>677317</v>
      </c>
      <c r="D1775" s="1956" t="s">
        <v>26</v>
      </c>
      <c r="E1775" s="1956">
        <v>1</v>
      </c>
      <c r="F1775" s="1956">
        <v>6</v>
      </c>
      <c r="G1775" s="1956">
        <v>3</v>
      </c>
      <c r="H1775" s="1956">
        <v>3</v>
      </c>
      <c r="I1775" s="2012">
        <v>1</v>
      </c>
      <c r="J1775" s="2012">
        <v>1</v>
      </c>
      <c r="L1775" s="1996">
        <v>2480.2399999999998</v>
      </c>
      <c r="N1775" s="1996">
        <f t="shared" si="431"/>
        <v>1670.46</v>
      </c>
      <c r="O1775" s="1996">
        <v>1281.32</v>
      </c>
      <c r="P1775" s="2034">
        <f t="shared" si="432"/>
        <v>0.76704620284233083</v>
      </c>
      <c r="Q1775" s="1996">
        <v>389.14</v>
      </c>
      <c r="R1775" s="2087">
        <f t="shared" si="433"/>
        <v>0.23295379715766912</v>
      </c>
      <c r="S1775" s="2035">
        <f t="shared" si="434"/>
        <v>15.5656</v>
      </c>
      <c r="U1775" s="1996">
        <f t="shared" si="435"/>
        <v>0</v>
      </c>
      <c r="V1775" s="1996">
        <f t="shared" si="436"/>
        <v>2480.2399999999998</v>
      </c>
      <c r="W1775" s="1996">
        <f t="shared" si="437"/>
        <v>0</v>
      </c>
      <c r="X1775" s="2000"/>
      <c r="Y1775" s="2013"/>
      <c r="Z1775" s="2002"/>
      <c r="AA1775" s="2069"/>
      <c r="AB1775" s="2069"/>
      <c r="AH1775" s="2090"/>
      <c r="AK1775" s="2092"/>
      <c r="AL1775" s="2092"/>
    </row>
    <row r="1776" spans="1:38" x14ac:dyDescent="0.2">
      <c r="A1776" s="2089">
        <v>2017602</v>
      </c>
      <c r="C1776" s="1955" t="s">
        <v>3664</v>
      </c>
      <c r="D1776" s="1956" t="s">
        <v>26</v>
      </c>
      <c r="E1776" s="1956">
        <v>1</v>
      </c>
      <c r="F1776" s="1956">
        <v>11</v>
      </c>
      <c r="G1776" s="1956">
        <v>5</v>
      </c>
      <c r="H1776" s="1956">
        <v>3</v>
      </c>
      <c r="I1776" s="2012">
        <v>1</v>
      </c>
      <c r="J1776" s="2012">
        <v>1</v>
      </c>
      <c r="L1776" s="1996">
        <v>3827.83</v>
      </c>
      <c r="N1776" s="1996">
        <f t="shared" si="431"/>
        <v>2571.75</v>
      </c>
      <c r="O1776" s="1996">
        <v>2080.0500000000002</v>
      </c>
      <c r="P1776" s="2034">
        <f t="shared" si="432"/>
        <v>0.80880723242927977</v>
      </c>
      <c r="Q1776" s="1996">
        <v>491.7</v>
      </c>
      <c r="R1776" s="2087">
        <f t="shared" si="433"/>
        <v>0.19119276757072032</v>
      </c>
      <c r="S1776" s="2035">
        <f t="shared" si="434"/>
        <v>19.667999999999999</v>
      </c>
      <c r="U1776" s="1996">
        <f t="shared" si="435"/>
        <v>0</v>
      </c>
      <c r="V1776" s="1996">
        <f t="shared" si="436"/>
        <v>0</v>
      </c>
      <c r="W1776" s="1996">
        <f t="shared" si="437"/>
        <v>3827.83</v>
      </c>
      <c r="X1776" s="2000">
        <v>3827.83</v>
      </c>
      <c r="Y1776" s="2013">
        <v>617578</v>
      </c>
      <c r="Z1776" s="2002">
        <v>42998</v>
      </c>
      <c r="AA1776" s="2069" t="s">
        <v>104</v>
      </c>
      <c r="AB1776" s="2069"/>
      <c r="AH1776" s="2090"/>
      <c r="AK1776" s="2092"/>
      <c r="AL1776" s="2092"/>
    </row>
    <row r="1777" spans="1:38" x14ac:dyDescent="0.2">
      <c r="A1777" s="2089">
        <v>2017603</v>
      </c>
      <c r="C1777" s="1955" t="s">
        <v>3665</v>
      </c>
      <c r="D1777" s="1956" t="s">
        <v>26</v>
      </c>
      <c r="E1777" s="1956">
        <v>1</v>
      </c>
      <c r="F1777" s="1956">
        <v>2</v>
      </c>
      <c r="G1777" s="1956">
        <v>1</v>
      </c>
      <c r="H1777" s="1956">
        <v>1</v>
      </c>
      <c r="I1777" s="2012">
        <v>1</v>
      </c>
      <c r="J1777" s="2012">
        <v>1</v>
      </c>
      <c r="L1777" s="1996">
        <v>681.76</v>
      </c>
      <c r="N1777" s="1996">
        <f t="shared" si="431"/>
        <v>475.25</v>
      </c>
      <c r="O1777" s="1996">
        <v>333.99</v>
      </c>
      <c r="P1777" s="2034">
        <f t="shared" si="432"/>
        <v>0.70276696475539191</v>
      </c>
      <c r="Q1777" s="1996">
        <v>141.26</v>
      </c>
      <c r="R1777" s="2087">
        <f t="shared" si="433"/>
        <v>0.29723303524460809</v>
      </c>
      <c r="S1777" s="2035">
        <f t="shared" si="434"/>
        <v>5.6503999999999994</v>
      </c>
      <c r="U1777" s="1996">
        <f t="shared" si="435"/>
        <v>0</v>
      </c>
      <c r="V1777" s="1996">
        <f t="shared" si="436"/>
        <v>0</v>
      </c>
      <c r="W1777" s="1996">
        <f t="shared" si="437"/>
        <v>681.76</v>
      </c>
      <c r="X1777" s="2000">
        <v>681.76</v>
      </c>
      <c r="Y1777" s="2013">
        <v>617579</v>
      </c>
      <c r="Z1777" s="2002">
        <v>42998</v>
      </c>
      <c r="AA1777" s="2069" t="s">
        <v>104</v>
      </c>
      <c r="AB1777" s="2069"/>
      <c r="AH1777" s="2090"/>
      <c r="AK1777" s="2092"/>
      <c r="AL1777" s="2092"/>
    </row>
    <row r="1778" spans="1:38" x14ac:dyDescent="0.2">
      <c r="A1778" s="2089">
        <v>2017604</v>
      </c>
      <c r="C1778" s="1955" t="s">
        <v>3699</v>
      </c>
      <c r="D1778" s="1956" t="s">
        <v>353</v>
      </c>
      <c r="E1778" s="1956">
        <v>0</v>
      </c>
      <c r="F1778" s="1956">
        <v>0</v>
      </c>
      <c r="G1778" s="1956">
        <v>0</v>
      </c>
      <c r="H1778" s="1956">
        <v>0</v>
      </c>
      <c r="I1778" s="2012">
        <v>1</v>
      </c>
      <c r="J1778" s="2012">
        <v>1</v>
      </c>
      <c r="L1778" s="1996">
        <v>296.88</v>
      </c>
      <c r="N1778" s="1996">
        <f t="shared" si="431"/>
        <v>197.92</v>
      </c>
      <c r="O1778" s="1996">
        <v>142.91999999999999</v>
      </c>
      <c r="P1778" s="2034">
        <f t="shared" si="432"/>
        <v>0.72210994341147938</v>
      </c>
      <c r="Q1778" s="1996">
        <v>55</v>
      </c>
      <c r="R1778" s="2087">
        <f t="shared" si="433"/>
        <v>0.27789005658852062</v>
      </c>
      <c r="S1778" s="2035">
        <f t="shared" si="434"/>
        <v>2.2000000000000002</v>
      </c>
      <c r="U1778" s="1996">
        <f t="shared" si="435"/>
        <v>0</v>
      </c>
      <c r="V1778" s="1996">
        <f t="shared" si="436"/>
        <v>296.88</v>
      </c>
      <c r="W1778" s="1996">
        <f t="shared" si="437"/>
        <v>0</v>
      </c>
      <c r="X1778" s="2000"/>
      <c r="Y1778" s="2013"/>
      <c r="Z1778" s="2002"/>
      <c r="AA1778" s="2069"/>
      <c r="AB1778" s="2069"/>
      <c r="AH1778" s="2090"/>
      <c r="AK1778" s="2092"/>
      <c r="AL1778" s="2092"/>
    </row>
    <row r="1779" spans="1:38" x14ac:dyDescent="0.2">
      <c r="A1779" s="2186">
        <v>2017605</v>
      </c>
      <c r="C1779" s="1955" t="s">
        <v>3679</v>
      </c>
      <c r="D1779" s="1956" t="s">
        <v>26</v>
      </c>
      <c r="I1779" s="2012">
        <v>1</v>
      </c>
      <c r="J1779" s="2012">
        <v>1</v>
      </c>
      <c r="L1779" s="1996">
        <v>97.8</v>
      </c>
      <c r="N1779" s="1996">
        <f t="shared" si="431"/>
        <v>56.45</v>
      </c>
      <c r="O1779" s="1996">
        <v>41.45</v>
      </c>
      <c r="P1779" s="2034">
        <f t="shared" si="432"/>
        <v>0.73427812223206379</v>
      </c>
      <c r="Q1779" s="1996">
        <v>15</v>
      </c>
      <c r="R1779" s="2087">
        <f t="shared" si="433"/>
        <v>0.26572187776793621</v>
      </c>
      <c r="S1779" s="2035">
        <f t="shared" si="434"/>
        <v>0.6</v>
      </c>
      <c r="U1779" s="1996">
        <f t="shared" si="435"/>
        <v>0</v>
      </c>
      <c r="V1779" s="1996">
        <f t="shared" si="436"/>
        <v>97.8</v>
      </c>
      <c r="W1779" s="1996">
        <f t="shared" si="437"/>
        <v>0</v>
      </c>
      <c r="X1779" s="2000"/>
      <c r="Y1779" s="2013"/>
      <c r="Z1779" s="2002"/>
      <c r="AA1779" s="2069"/>
      <c r="AB1779" s="2069"/>
      <c r="AH1779" s="2090"/>
      <c r="AK1779" s="2092"/>
      <c r="AL1779" s="2092"/>
    </row>
    <row r="1780" spans="1:38" x14ac:dyDescent="0.2">
      <c r="A1780" s="2089">
        <v>2017606</v>
      </c>
      <c r="C1780" s="1955" t="s">
        <v>3686</v>
      </c>
      <c r="D1780" s="1956" t="s">
        <v>26</v>
      </c>
      <c r="E1780" s="1956">
        <v>1</v>
      </c>
      <c r="F1780" s="1956">
        <v>8</v>
      </c>
      <c r="G1780" s="1956">
        <v>6</v>
      </c>
      <c r="H1780" s="1956">
        <v>2</v>
      </c>
      <c r="I1780" s="2012">
        <v>1</v>
      </c>
      <c r="J1780" s="2012">
        <v>1</v>
      </c>
      <c r="L1780" s="1996">
        <v>4779.3500000000004</v>
      </c>
      <c r="N1780" s="1996">
        <f t="shared" si="431"/>
        <v>3217.45</v>
      </c>
      <c r="O1780" s="1996">
        <v>2676.79</v>
      </c>
      <c r="P1780" s="2034">
        <f t="shared" si="432"/>
        <v>0.83196009261993198</v>
      </c>
      <c r="Q1780" s="1996">
        <v>540.66</v>
      </c>
      <c r="R1780" s="2087">
        <f t="shared" si="433"/>
        <v>0.16803990738006808</v>
      </c>
      <c r="S1780" s="2035">
        <f t="shared" si="434"/>
        <v>21.6264</v>
      </c>
      <c r="U1780" s="1996">
        <f t="shared" si="435"/>
        <v>0</v>
      </c>
      <c r="V1780" s="1996">
        <f t="shared" si="436"/>
        <v>0</v>
      </c>
      <c r="W1780" s="1996">
        <f t="shared" si="437"/>
        <v>4779.3500000000004</v>
      </c>
      <c r="X1780" s="2000">
        <v>4779.3500000000004</v>
      </c>
      <c r="Y1780" s="2013">
        <v>617598</v>
      </c>
      <c r="Z1780" s="2002">
        <v>43005</v>
      </c>
      <c r="AA1780" s="2069" t="s">
        <v>104</v>
      </c>
      <c r="AB1780" s="2069"/>
      <c r="AH1780" s="2090"/>
      <c r="AK1780" s="2092"/>
      <c r="AL1780" s="2092"/>
    </row>
    <row r="1781" spans="1:38" x14ac:dyDescent="0.2">
      <c r="A1781" s="2089">
        <v>2017607</v>
      </c>
      <c r="C1781" s="1955">
        <v>674817</v>
      </c>
      <c r="D1781" s="1956" t="s">
        <v>26</v>
      </c>
      <c r="E1781" s="1956">
        <v>1</v>
      </c>
      <c r="F1781" s="1956">
        <v>6</v>
      </c>
      <c r="G1781" s="1956">
        <v>6</v>
      </c>
      <c r="H1781" s="1956">
        <v>2</v>
      </c>
      <c r="I1781" s="2012">
        <v>1</v>
      </c>
      <c r="J1781" s="2012">
        <v>1</v>
      </c>
      <c r="L1781" s="1996">
        <v>2304.75</v>
      </c>
      <c r="N1781" s="1996">
        <f t="shared" si="431"/>
        <v>1548.88</v>
      </c>
      <c r="O1781" s="1996">
        <v>1154.22</v>
      </c>
      <c r="P1781" s="2034">
        <f t="shared" si="432"/>
        <v>0.74519652910490153</v>
      </c>
      <c r="Q1781" s="1996">
        <v>394.66</v>
      </c>
      <c r="R1781" s="2087">
        <f t="shared" si="433"/>
        <v>0.25480347089509842</v>
      </c>
      <c r="S1781" s="2035">
        <f t="shared" si="434"/>
        <v>15.7864</v>
      </c>
      <c r="U1781" s="1996">
        <f t="shared" si="435"/>
        <v>0</v>
      </c>
      <c r="V1781" s="1996">
        <f t="shared" si="436"/>
        <v>0</v>
      </c>
      <c r="W1781" s="1996">
        <f t="shared" si="437"/>
        <v>2304.75</v>
      </c>
      <c r="X1781" s="2000">
        <v>2304.75</v>
      </c>
      <c r="Y1781" s="2013">
        <v>617599</v>
      </c>
      <c r="Z1781" s="2002">
        <v>43005</v>
      </c>
      <c r="AA1781" s="2069" t="s">
        <v>104</v>
      </c>
      <c r="AB1781" s="2069"/>
      <c r="AH1781" s="2090"/>
      <c r="AK1781" s="2092"/>
      <c r="AL1781" s="2092"/>
    </row>
    <row r="1782" spans="1:38" x14ac:dyDescent="0.2">
      <c r="A1782" s="2089">
        <v>2017608</v>
      </c>
      <c r="C1782" s="1955">
        <v>669217</v>
      </c>
      <c r="D1782" s="1956" t="s">
        <v>26</v>
      </c>
      <c r="E1782" s="1956">
        <v>1</v>
      </c>
      <c r="F1782" s="1956">
        <v>5</v>
      </c>
      <c r="G1782" s="1956">
        <v>3</v>
      </c>
      <c r="H1782" s="1956">
        <v>1</v>
      </c>
      <c r="I1782" s="2012">
        <v>1</v>
      </c>
      <c r="J1782" s="2012">
        <v>1</v>
      </c>
      <c r="L1782" s="1996">
        <v>1702.86</v>
      </c>
      <c r="N1782" s="1996">
        <f t="shared" si="431"/>
        <v>1146.71</v>
      </c>
      <c r="O1782" s="1996">
        <v>886.28</v>
      </c>
      <c r="P1782" s="2034">
        <f t="shared" si="432"/>
        <v>0.77288939662163925</v>
      </c>
      <c r="Q1782" s="1996">
        <v>260.43</v>
      </c>
      <c r="R1782" s="2087">
        <f t="shared" si="433"/>
        <v>0.2271106033783607</v>
      </c>
      <c r="S1782" s="2035">
        <f t="shared" si="434"/>
        <v>10.417200000000001</v>
      </c>
      <c r="U1782" s="1996">
        <f t="shared" si="435"/>
        <v>0</v>
      </c>
      <c r="V1782" s="1996">
        <f t="shared" si="436"/>
        <v>0</v>
      </c>
      <c r="W1782" s="1996">
        <f t="shared" si="437"/>
        <v>1702.86</v>
      </c>
      <c r="X1782" s="2000">
        <v>1702.86</v>
      </c>
      <c r="Y1782" s="2013">
        <v>617600</v>
      </c>
      <c r="Z1782" s="2002">
        <v>43005</v>
      </c>
      <c r="AA1782" s="2069" t="s">
        <v>104</v>
      </c>
      <c r="AB1782" s="2069"/>
      <c r="AH1782" s="2090"/>
      <c r="AK1782" s="2092"/>
      <c r="AL1782" s="2092"/>
    </row>
    <row r="1783" spans="1:38" x14ac:dyDescent="0.2">
      <c r="A1783" s="2089">
        <v>2017609</v>
      </c>
      <c r="C1783" s="1955" t="s">
        <v>3689</v>
      </c>
      <c r="D1783" s="1956" t="s">
        <v>26</v>
      </c>
      <c r="E1783" s="1956">
        <v>5</v>
      </c>
      <c r="F1783" s="1956">
        <f>E1783*11</f>
        <v>55</v>
      </c>
      <c r="G1783" s="1956">
        <f>E1783*7</f>
        <v>35</v>
      </c>
      <c r="H1783" s="1956">
        <f>E1783*2</f>
        <v>10</v>
      </c>
      <c r="I1783" s="2012">
        <v>1</v>
      </c>
      <c r="J1783" s="2012">
        <v>1</v>
      </c>
      <c r="L1783" s="1996">
        <v>16988.099999999999</v>
      </c>
      <c r="N1783" s="1996">
        <f t="shared" si="431"/>
        <v>11432.2</v>
      </c>
      <c r="O1783" s="1996">
        <v>8680.68</v>
      </c>
      <c r="P1783" s="2034">
        <f t="shared" si="432"/>
        <v>0.75931841640279207</v>
      </c>
      <c r="Q1783" s="1996">
        <v>2751.52</v>
      </c>
      <c r="R1783" s="2087">
        <f t="shared" si="433"/>
        <v>0.24068158359720787</v>
      </c>
      <c r="S1783" s="2035">
        <f t="shared" si="434"/>
        <v>110.0608</v>
      </c>
      <c r="U1783" s="1996">
        <f t="shared" si="435"/>
        <v>0</v>
      </c>
      <c r="V1783" s="1996">
        <f t="shared" si="436"/>
        <v>0</v>
      </c>
      <c r="W1783" s="1996">
        <f t="shared" si="437"/>
        <v>16988.099999999999</v>
      </c>
      <c r="X1783" s="2000">
        <v>16988.099999999999</v>
      </c>
      <c r="Y1783" s="2013">
        <v>617601</v>
      </c>
      <c r="Z1783" s="2002">
        <v>43005</v>
      </c>
      <c r="AA1783" s="2069" t="s">
        <v>104</v>
      </c>
      <c r="AB1783" s="2069"/>
      <c r="AH1783" s="2090"/>
      <c r="AK1783" s="2092"/>
      <c r="AL1783" s="2092"/>
    </row>
    <row r="1784" spans="1:38" x14ac:dyDescent="0.2">
      <c r="A1784" s="2089">
        <v>2017610</v>
      </c>
      <c r="C1784" s="1955">
        <v>651617</v>
      </c>
      <c r="D1784" s="1956" t="s">
        <v>26</v>
      </c>
      <c r="E1784" s="1956">
        <v>1</v>
      </c>
      <c r="F1784" s="1956">
        <v>8</v>
      </c>
      <c r="G1784" s="1956">
        <v>5</v>
      </c>
      <c r="H1784" s="1956">
        <v>3</v>
      </c>
      <c r="I1784" s="2012">
        <v>1</v>
      </c>
      <c r="J1784" s="2012">
        <v>1</v>
      </c>
      <c r="L1784" s="1996">
        <v>2914.7</v>
      </c>
      <c r="N1784" s="1996">
        <f t="shared" si="431"/>
        <v>1961.98</v>
      </c>
      <c r="O1784" s="1996">
        <v>1476.04</v>
      </c>
      <c r="P1784" s="2034">
        <f t="shared" si="432"/>
        <v>0.75232163426742371</v>
      </c>
      <c r="Q1784" s="1996">
        <v>485.94</v>
      </c>
      <c r="R1784" s="2087">
        <f t="shared" si="433"/>
        <v>0.24767836573257626</v>
      </c>
      <c r="S1784" s="2035">
        <f t="shared" si="434"/>
        <v>19.4376</v>
      </c>
      <c r="U1784" s="1996">
        <f t="shared" si="435"/>
        <v>0</v>
      </c>
      <c r="V1784" s="1996">
        <f t="shared" si="436"/>
        <v>0</v>
      </c>
      <c r="W1784" s="1996">
        <f t="shared" si="437"/>
        <v>2914.7</v>
      </c>
      <c r="X1784" s="2000">
        <v>2914.7</v>
      </c>
      <c r="Y1784" s="2013">
        <v>617602</v>
      </c>
      <c r="Z1784" s="2002">
        <v>43005</v>
      </c>
      <c r="AA1784" s="2069" t="s">
        <v>104</v>
      </c>
      <c r="AB1784" s="2069"/>
      <c r="AH1784" s="2090"/>
      <c r="AK1784" s="2092"/>
      <c r="AL1784" s="2092"/>
    </row>
    <row r="1785" spans="1:38" x14ac:dyDescent="0.2">
      <c r="A1785" s="2089">
        <v>2017611</v>
      </c>
      <c r="C1785" s="1955">
        <v>638217</v>
      </c>
      <c r="D1785" s="1956" t="s">
        <v>26</v>
      </c>
      <c r="E1785" s="1956">
        <v>1</v>
      </c>
      <c r="F1785" s="1956">
        <v>10</v>
      </c>
      <c r="G1785" s="1956">
        <v>7</v>
      </c>
      <c r="H1785" s="1956">
        <v>4</v>
      </c>
      <c r="I1785" s="2012">
        <v>1</v>
      </c>
      <c r="J1785" s="2012">
        <v>1</v>
      </c>
      <c r="L1785" s="1996">
        <v>3707.99</v>
      </c>
      <c r="N1785" s="1996">
        <f t="shared" si="431"/>
        <v>2491.29</v>
      </c>
      <c r="O1785" s="1996">
        <v>1909.26</v>
      </c>
      <c r="P1785" s="2034">
        <f t="shared" si="432"/>
        <v>0.76637404718037649</v>
      </c>
      <c r="Q1785" s="1996">
        <v>582.03</v>
      </c>
      <c r="R1785" s="2087">
        <f t="shared" si="433"/>
        <v>0.23362595281962356</v>
      </c>
      <c r="S1785" s="2035">
        <f t="shared" si="434"/>
        <v>23.281199999999998</v>
      </c>
      <c r="U1785" s="1996">
        <f t="shared" si="435"/>
        <v>0</v>
      </c>
      <c r="V1785" s="1996">
        <f t="shared" si="436"/>
        <v>0</v>
      </c>
      <c r="W1785" s="1996">
        <f t="shared" si="437"/>
        <v>3707.99</v>
      </c>
      <c r="X1785" s="2000">
        <v>3707.99</v>
      </c>
      <c r="Y1785" s="2013">
        <v>617603</v>
      </c>
      <c r="Z1785" s="2002">
        <v>43005</v>
      </c>
      <c r="AA1785" s="2069" t="s">
        <v>104</v>
      </c>
      <c r="AB1785" s="2069"/>
      <c r="AH1785" s="2090"/>
      <c r="AK1785" s="2092"/>
      <c r="AL1785" s="2092"/>
    </row>
    <row r="1786" spans="1:38" x14ac:dyDescent="0.2">
      <c r="A1786" s="2089">
        <v>2017612</v>
      </c>
      <c r="C1786" s="1955">
        <v>582616</v>
      </c>
      <c r="D1786" s="1956" t="s">
        <v>26</v>
      </c>
      <c r="E1786" s="1956">
        <v>0</v>
      </c>
      <c r="F1786" s="1956">
        <v>1</v>
      </c>
      <c r="G1786" s="1956">
        <v>0</v>
      </c>
      <c r="H1786" s="1956">
        <v>1</v>
      </c>
      <c r="I1786" s="2012">
        <v>1</v>
      </c>
      <c r="J1786" s="2012">
        <v>1</v>
      </c>
      <c r="L1786" s="1996">
        <v>587.69000000000005</v>
      </c>
      <c r="N1786" s="1996">
        <f t="shared" si="431"/>
        <v>393.82000000000005</v>
      </c>
      <c r="O1786" s="1996">
        <v>285.54000000000002</v>
      </c>
      <c r="P1786" s="2034">
        <f t="shared" si="432"/>
        <v>0.7250520542379767</v>
      </c>
      <c r="Q1786" s="1996">
        <v>108.28</v>
      </c>
      <c r="R1786" s="2087">
        <f t="shared" si="433"/>
        <v>0.27494794576202325</v>
      </c>
      <c r="S1786" s="2035">
        <f t="shared" si="434"/>
        <v>4.3311999999999999</v>
      </c>
      <c r="U1786" s="1996">
        <f t="shared" si="435"/>
        <v>0</v>
      </c>
      <c r="V1786" s="1996">
        <f t="shared" si="436"/>
        <v>0</v>
      </c>
      <c r="W1786" s="1996">
        <f t="shared" si="437"/>
        <v>587.69000000000005</v>
      </c>
      <c r="X1786" s="2000">
        <v>587.69000000000005</v>
      </c>
      <c r="Y1786" s="2013">
        <v>617604</v>
      </c>
      <c r="Z1786" s="2002">
        <v>43005</v>
      </c>
      <c r="AA1786" s="2069" t="s">
        <v>104</v>
      </c>
      <c r="AB1786" s="2069"/>
      <c r="AH1786" s="2090"/>
      <c r="AK1786" s="2092"/>
      <c r="AL1786" s="2092"/>
    </row>
    <row r="1787" spans="1:38" x14ac:dyDescent="0.2">
      <c r="A1787" s="2089" t="s">
        <v>3702</v>
      </c>
      <c r="C1787" s="1955" t="s">
        <v>3696</v>
      </c>
      <c r="D1787" s="1956" t="s">
        <v>26</v>
      </c>
      <c r="E1787" s="1956">
        <v>0</v>
      </c>
      <c r="F1787" s="1956">
        <v>16</v>
      </c>
      <c r="G1787" s="1956">
        <v>0</v>
      </c>
      <c r="H1787" s="1956">
        <v>0</v>
      </c>
      <c r="I1787" s="2012">
        <v>1</v>
      </c>
      <c r="J1787" s="2012">
        <v>0.75</v>
      </c>
      <c r="L1787" s="1996">
        <v>1800.16</v>
      </c>
      <c r="N1787" s="1996">
        <f t="shared" si="431"/>
        <v>1011.72</v>
      </c>
      <c r="O1787" s="1996">
        <v>670.8</v>
      </c>
      <c r="P1787" s="2034">
        <f t="shared" si="432"/>
        <v>0.66302929664333998</v>
      </c>
      <c r="Q1787" s="1996">
        <v>340.92</v>
      </c>
      <c r="R1787" s="2087">
        <f t="shared" si="433"/>
        <v>0.33697070335665996</v>
      </c>
      <c r="S1787" s="2035">
        <f t="shared" si="434"/>
        <v>13.636800000000001</v>
      </c>
      <c r="U1787" s="1996">
        <f t="shared" si="435"/>
        <v>85.23</v>
      </c>
      <c r="V1787" s="1996">
        <f t="shared" si="436"/>
        <v>0</v>
      </c>
      <c r="W1787" s="1996">
        <f t="shared" si="437"/>
        <v>1800.16</v>
      </c>
      <c r="X1787" s="2000">
        <v>1800.16</v>
      </c>
      <c r="Y1787" s="2013">
        <v>617605</v>
      </c>
      <c r="Z1787" s="2002">
        <v>43005</v>
      </c>
      <c r="AA1787" s="2069" t="s">
        <v>104</v>
      </c>
      <c r="AB1787" s="2069"/>
      <c r="AH1787" s="2090"/>
      <c r="AK1787" s="2092"/>
      <c r="AL1787" s="2092"/>
    </row>
    <row r="1788" spans="1:38" x14ac:dyDescent="0.2">
      <c r="A1788" s="1958" t="s">
        <v>3704</v>
      </c>
      <c r="C1788" s="1955" t="s">
        <v>3703</v>
      </c>
      <c r="D1788" s="1956" t="s">
        <v>647</v>
      </c>
      <c r="E1788" s="1956">
        <v>1</v>
      </c>
      <c r="F1788" s="1956">
        <v>9</v>
      </c>
      <c r="G1788" s="1956">
        <v>9</v>
      </c>
      <c r="H1788" s="1956">
        <v>2</v>
      </c>
      <c r="I1788" s="2012">
        <v>0</v>
      </c>
      <c r="J1788" s="2012">
        <v>0</v>
      </c>
      <c r="L1788" s="1996">
        <v>6246.49</v>
      </c>
      <c r="N1788" s="1996">
        <f t="shared" si="431"/>
        <v>0</v>
      </c>
      <c r="O1788" s="1996">
        <v>0</v>
      </c>
      <c r="P1788" s="2034" t="str">
        <f t="shared" si="432"/>
        <v/>
      </c>
      <c r="Q1788" s="1996">
        <v>0</v>
      </c>
      <c r="R1788" s="2087" t="str">
        <f t="shared" si="433"/>
        <v/>
      </c>
      <c r="S1788" s="2035">
        <f t="shared" si="434"/>
        <v>0</v>
      </c>
      <c r="U1788" s="1996">
        <f t="shared" si="435"/>
        <v>0</v>
      </c>
      <c r="V1788" s="1996">
        <f t="shared" si="436"/>
        <v>6246.49</v>
      </c>
      <c r="W1788" s="1996">
        <f t="shared" si="437"/>
        <v>0</v>
      </c>
      <c r="X1788" s="2000"/>
      <c r="Y1788" s="2013"/>
      <c r="Z1788" s="2002"/>
      <c r="AA1788" s="2069"/>
      <c r="AB1788" s="2069"/>
      <c r="AH1788" s="2090"/>
      <c r="AK1788" s="2092"/>
      <c r="AL1788" s="2092"/>
    </row>
    <row r="1789" spans="1:38" x14ac:dyDescent="0.2">
      <c r="A1789" s="2089">
        <v>2017615</v>
      </c>
      <c r="C1789" s="1955" t="s">
        <v>3706</v>
      </c>
      <c r="D1789" s="1956" t="s">
        <v>474</v>
      </c>
      <c r="E1789" s="1956">
        <v>1</v>
      </c>
      <c r="F1789" s="1956">
        <v>10</v>
      </c>
      <c r="G1789" s="1956">
        <v>7</v>
      </c>
      <c r="H1789" s="1956">
        <v>3</v>
      </c>
      <c r="I1789" s="2012">
        <v>1</v>
      </c>
      <c r="J1789" s="2012">
        <v>1</v>
      </c>
      <c r="L1789" s="1996">
        <v>4454.04</v>
      </c>
      <c r="N1789" s="1996">
        <f t="shared" si="431"/>
        <v>2923.6499999999996</v>
      </c>
      <c r="O1789" s="1996">
        <v>2203.1999999999998</v>
      </c>
      <c r="P1789" s="2034">
        <f t="shared" si="432"/>
        <v>0.75357857472679701</v>
      </c>
      <c r="Q1789" s="1996">
        <v>720.45</v>
      </c>
      <c r="R1789" s="2087">
        <f t="shared" si="433"/>
        <v>0.24642142527320307</v>
      </c>
      <c r="S1789" s="2035">
        <f t="shared" si="434"/>
        <v>28.818000000000001</v>
      </c>
      <c r="U1789" s="1996">
        <f t="shared" si="435"/>
        <v>0</v>
      </c>
      <c r="V1789" s="1996">
        <f t="shared" si="436"/>
        <v>4454.04</v>
      </c>
      <c r="W1789" s="1996">
        <f t="shared" si="437"/>
        <v>0</v>
      </c>
      <c r="X1789" s="2000"/>
      <c r="Y1789" s="2013"/>
      <c r="Z1789" s="2002"/>
      <c r="AA1789" s="2069"/>
      <c r="AB1789" s="2069"/>
      <c r="AH1789" s="2090"/>
      <c r="AK1789" s="2092"/>
      <c r="AL1789" s="2092"/>
    </row>
    <row r="1790" spans="1:38" x14ac:dyDescent="0.2">
      <c r="A1790" s="2186">
        <v>2017616</v>
      </c>
      <c r="C1790" s="1955" t="s">
        <v>3701</v>
      </c>
      <c r="D1790" s="1956" t="s">
        <v>26</v>
      </c>
      <c r="I1790" s="2012">
        <v>0</v>
      </c>
      <c r="J1790" s="2012">
        <v>0</v>
      </c>
      <c r="L1790" s="1996">
        <v>19.350000000000001</v>
      </c>
      <c r="N1790" s="1996">
        <f t="shared" si="431"/>
        <v>17.170000000000002</v>
      </c>
      <c r="O1790" s="1996">
        <v>2.17</v>
      </c>
      <c r="P1790" s="2034">
        <f t="shared" si="432"/>
        <v>0.1263832265579499</v>
      </c>
      <c r="Q1790" s="1996">
        <v>15</v>
      </c>
      <c r="R1790" s="2087">
        <f t="shared" si="433"/>
        <v>0.87361677344205002</v>
      </c>
      <c r="S1790" s="2035">
        <f t="shared" si="434"/>
        <v>0.6</v>
      </c>
      <c r="U1790" s="1996">
        <f t="shared" si="435"/>
        <v>17.170000000000002</v>
      </c>
      <c r="V1790" s="1996">
        <f t="shared" si="436"/>
        <v>19.350000000000001</v>
      </c>
      <c r="W1790" s="1996">
        <f t="shared" si="437"/>
        <v>0</v>
      </c>
      <c r="X1790" s="2000"/>
      <c r="Y1790" s="2013"/>
      <c r="Z1790" s="2002"/>
      <c r="AA1790" s="2069"/>
      <c r="AB1790" s="2069"/>
      <c r="AH1790" s="2090"/>
      <c r="AK1790" s="2092"/>
      <c r="AL1790" s="2092"/>
    </row>
    <row r="1791" spans="1:38" x14ac:dyDescent="0.2">
      <c r="A1791" s="1958">
        <v>2017617</v>
      </c>
      <c r="C1791" s="1955" t="s">
        <v>3707</v>
      </c>
      <c r="D1791" s="1956" t="s">
        <v>2376</v>
      </c>
      <c r="E1791" s="1956">
        <v>1</v>
      </c>
      <c r="F1791" s="1956">
        <v>10</v>
      </c>
      <c r="G1791" s="1956">
        <v>5</v>
      </c>
      <c r="H1791" s="1956">
        <v>2</v>
      </c>
      <c r="I1791" s="2012">
        <v>0</v>
      </c>
      <c r="J1791" s="2012">
        <v>0</v>
      </c>
      <c r="L1791" s="1996">
        <v>4389.01</v>
      </c>
      <c r="N1791" s="1996">
        <f t="shared" si="431"/>
        <v>2773.5</v>
      </c>
      <c r="O1791" s="1996">
        <v>2157.5700000000002</v>
      </c>
      <c r="P1791" s="2034">
        <f t="shared" si="432"/>
        <v>0.77792320173066531</v>
      </c>
      <c r="Q1791" s="1996">
        <v>615.92999999999995</v>
      </c>
      <c r="R1791" s="2087">
        <f t="shared" si="433"/>
        <v>0.22207679826933477</v>
      </c>
      <c r="S1791" s="2035">
        <f t="shared" si="434"/>
        <v>24.637199999999996</v>
      </c>
      <c r="U1791" s="1996">
        <f t="shared" si="435"/>
        <v>2773.5</v>
      </c>
      <c r="V1791" s="1996">
        <f t="shared" si="436"/>
        <v>4389.01</v>
      </c>
      <c r="W1791" s="1996">
        <f t="shared" si="437"/>
        <v>0</v>
      </c>
      <c r="X1791" s="2000"/>
      <c r="Y1791" s="2013"/>
      <c r="Z1791" s="2002"/>
      <c r="AA1791" s="2069"/>
      <c r="AB1791" s="2069"/>
      <c r="AH1791" s="2090"/>
      <c r="AK1791" s="2092"/>
      <c r="AL1791" s="2092"/>
    </row>
    <row r="1792" spans="1:38" x14ac:dyDescent="0.2">
      <c r="A1792" s="2089">
        <v>2017618</v>
      </c>
      <c r="C1792" s="1955">
        <v>696117</v>
      </c>
      <c r="D1792" s="1956" t="s">
        <v>26</v>
      </c>
      <c r="E1792" s="1956">
        <v>1</v>
      </c>
      <c r="F1792" s="1956">
        <v>8</v>
      </c>
      <c r="G1792" s="1956">
        <v>5</v>
      </c>
      <c r="H1792" s="1956">
        <v>3</v>
      </c>
      <c r="I1792" s="2012">
        <v>0</v>
      </c>
      <c r="J1792" s="2012">
        <v>0</v>
      </c>
      <c r="L1792" s="1996">
        <v>3242.48</v>
      </c>
      <c r="N1792" s="1996">
        <f t="shared" si="431"/>
        <v>2181.2199999999998</v>
      </c>
      <c r="O1792" s="1996">
        <v>1715.76</v>
      </c>
      <c r="P1792" s="2034">
        <f t="shared" si="432"/>
        <v>0.78660566105207186</v>
      </c>
      <c r="Q1792" s="1996">
        <v>465.46</v>
      </c>
      <c r="R1792" s="2087">
        <f t="shared" si="433"/>
        <v>0.21339433894792822</v>
      </c>
      <c r="S1792" s="2035">
        <f t="shared" si="434"/>
        <v>18.618399999999998</v>
      </c>
      <c r="U1792" s="1996">
        <f t="shared" si="435"/>
        <v>2181.2199999999998</v>
      </c>
      <c r="V1792" s="1996">
        <f t="shared" si="436"/>
        <v>3242.48</v>
      </c>
      <c r="W1792" s="1996">
        <f t="shared" si="437"/>
        <v>0</v>
      </c>
      <c r="X1792" s="2000"/>
      <c r="Y1792" s="2013"/>
      <c r="Z1792" s="2002"/>
      <c r="AA1792" s="2069"/>
      <c r="AB1792" s="2069"/>
      <c r="AH1792" s="2090"/>
      <c r="AK1792" s="2092"/>
      <c r="AL1792" s="2092"/>
    </row>
    <row r="1793" spans="1:38" x14ac:dyDescent="0.2">
      <c r="A1793" s="2089">
        <v>2017619</v>
      </c>
      <c r="C1793" s="1955">
        <v>670317</v>
      </c>
      <c r="D1793" s="1956" t="s">
        <v>26</v>
      </c>
      <c r="E1793" s="1956">
        <v>1</v>
      </c>
      <c r="F1793" s="1956">
        <v>17</v>
      </c>
      <c r="G1793" s="1956">
        <v>6</v>
      </c>
      <c r="H1793" s="1956">
        <v>5</v>
      </c>
      <c r="I1793" s="2012">
        <v>1</v>
      </c>
      <c r="J1793" s="2012">
        <v>1</v>
      </c>
      <c r="L1793" s="1996">
        <v>6480.09</v>
      </c>
      <c r="N1793" s="1996">
        <f t="shared" si="431"/>
        <v>4347.3600000000006</v>
      </c>
      <c r="O1793" s="1996">
        <v>3273.9</v>
      </c>
      <c r="P1793" s="2034">
        <f t="shared" si="432"/>
        <v>0.75307772993264865</v>
      </c>
      <c r="Q1793" s="1996">
        <v>1073.46</v>
      </c>
      <c r="R1793" s="2087">
        <f t="shared" si="433"/>
        <v>0.24692227006735121</v>
      </c>
      <c r="S1793" s="2035">
        <f t="shared" si="434"/>
        <v>42.938400000000001</v>
      </c>
      <c r="U1793" s="1996">
        <f t="shared" si="435"/>
        <v>0</v>
      </c>
      <c r="V1793" s="1996">
        <f t="shared" si="436"/>
        <v>6480.09</v>
      </c>
      <c r="W1793" s="1996">
        <f t="shared" si="437"/>
        <v>0</v>
      </c>
      <c r="X1793" s="2000"/>
      <c r="Y1793" s="2013"/>
      <c r="Z1793" s="2002"/>
      <c r="AA1793" s="2069"/>
      <c r="AB1793" s="2069"/>
      <c r="AH1793" s="2090"/>
      <c r="AK1793" s="2092"/>
      <c r="AL1793" s="2092"/>
    </row>
    <row r="1794" spans="1:38" x14ac:dyDescent="0.2">
      <c r="A1794" s="2089" t="s">
        <v>3714</v>
      </c>
      <c r="C1794" s="1955" t="s">
        <v>3722</v>
      </c>
      <c r="D1794" s="1956" t="s">
        <v>26</v>
      </c>
      <c r="E1794" s="1956">
        <v>0</v>
      </c>
      <c r="F1794" s="1956">
        <v>32</v>
      </c>
      <c r="G1794" s="1956">
        <v>0</v>
      </c>
      <c r="H1794" s="1956">
        <v>0</v>
      </c>
      <c r="I1794" s="2012">
        <v>0</v>
      </c>
      <c r="J1794" s="2012">
        <v>0</v>
      </c>
      <c r="L1794" s="1996">
        <v>2053.2800000000002</v>
      </c>
      <c r="N1794" s="1996">
        <f t="shared" si="431"/>
        <v>1550.88</v>
      </c>
      <c r="O1794" s="1996">
        <v>894.56</v>
      </c>
      <c r="P1794" s="2034">
        <f t="shared" si="432"/>
        <v>0.57680800577736502</v>
      </c>
      <c r="Q1794" s="1996">
        <v>656.32</v>
      </c>
      <c r="R1794" s="2087">
        <f t="shared" si="433"/>
        <v>0.42319199422263487</v>
      </c>
      <c r="S1794" s="2035">
        <f t="shared" si="434"/>
        <v>26.252800000000001</v>
      </c>
      <c r="U1794" s="1996">
        <f t="shared" si="435"/>
        <v>1550.88</v>
      </c>
      <c r="V1794" s="1996">
        <f t="shared" si="436"/>
        <v>2053.2800000000002</v>
      </c>
      <c r="W1794" s="1996">
        <f t="shared" si="437"/>
        <v>0</v>
      </c>
      <c r="X1794" s="2000"/>
      <c r="Y1794" s="2013"/>
      <c r="Z1794" s="2002"/>
      <c r="AA1794" s="2069"/>
      <c r="AB1794" s="2069"/>
      <c r="AH1794" s="2090"/>
      <c r="AK1794" s="2092"/>
      <c r="AL1794" s="2092"/>
    </row>
    <row r="1795" spans="1:38" x14ac:dyDescent="0.2">
      <c r="A1795" s="2089">
        <v>2017621</v>
      </c>
      <c r="C1795" s="1955">
        <v>670417</v>
      </c>
      <c r="D1795" s="1956" t="s">
        <v>26</v>
      </c>
      <c r="E1795" s="1956">
        <v>1</v>
      </c>
      <c r="F1795" s="1956">
        <v>16</v>
      </c>
      <c r="G1795" s="1956">
        <v>6</v>
      </c>
      <c r="H1795" s="1956">
        <v>5</v>
      </c>
      <c r="I1795" s="2012">
        <v>0</v>
      </c>
      <c r="J1795" s="2012">
        <v>0</v>
      </c>
      <c r="L1795" s="1996">
        <v>6480.09</v>
      </c>
      <c r="N1795" s="1996">
        <f t="shared" ref="N1795:N1797" si="442">O1795+Q1795</f>
        <v>4347.3600000000006</v>
      </c>
      <c r="O1795" s="1996">
        <v>3273.9</v>
      </c>
      <c r="P1795" s="2034">
        <f t="shared" ref="P1795:P1797" si="443">IF(N1795&lt;=0,"",O1795/N1795)</f>
        <v>0.75307772993264865</v>
      </c>
      <c r="Q1795" s="1996">
        <v>1073.46</v>
      </c>
      <c r="R1795" s="2087">
        <f t="shared" ref="R1795:R1797" si="444">IF(N1795&lt;=0,"",Q1795/N1795)</f>
        <v>0.24692227006735121</v>
      </c>
      <c r="S1795" s="2035">
        <f t="shared" si="434"/>
        <v>42.938400000000001</v>
      </c>
      <c r="U1795" s="1996">
        <f t="shared" si="435"/>
        <v>4347.3600000000006</v>
      </c>
      <c r="V1795" s="1996">
        <f t="shared" si="436"/>
        <v>6480.09</v>
      </c>
      <c r="W1795" s="1996">
        <f t="shared" si="437"/>
        <v>0</v>
      </c>
      <c r="X1795" s="2000"/>
      <c r="Y1795" s="2013"/>
      <c r="Z1795" s="2002"/>
      <c r="AA1795" s="2069"/>
      <c r="AB1795" s="2069"/>
      <c r="AH1795" s="2090"/>
      <c r="AK1795" s="2092"/>
      <c r="AL1795" s="2092"/>
    </row>
    <row r="1796" spans="1:38" x14ac:dyDescent="0.2">
      <c r="A1796" s="2089">
        <v>2017622</v>
      </c>
      <c r="C1796" s="1955">
        <v>670517</v>
      </c>
      <c r="D1796" s="1956" t="s">
        <v>26</v>
      </c>
      <c r="E1796" s="1956">
        <v>1</v>
      </c>
      <c r="F1796" s="1956">
        <v>16</v>
      </c>
      <c r="G1796" s="1956">
        <v>6</v>
      </c>
      <c r="H1796" s="1956">
        <v>5</v>
      </c>
      <c r="I1796" s="2012">
        <v>0</v>
      </c>
      <c r="J1796" s="2012">
        <v>0</v>
      </c>
      <c r="L1796" s="1996">
        <v>6480.09</v>
      </c>
      <c r="N1796" s="1996">
        <f t="shared" si="442"/>
        <v>4347.3600000000006</v>
      </c>
      <c r="O1796" s="1996">
        <v>3273.9</v>
      </c>
      <c r="P1796" s="2034">
        <f t="shared" si="443"/>
        <v>0.75307772993264865</v>
      </c>
      <c r="Q1796" s="1996">
        <v>1073.46</v>
      </c>
      <c r="R1796" s="2087">
        <f t="shared" si="444"/>
        <v>0.24692227006735121</v>
      </c>
      <c r="S1796" s="2035">
        <f t="shared" si="434"/>
        <v>42.938400000000001</v>
      </c>
      <c r="U1796" s="1996">
        <f t="shared" si="435"/>
        <v>4347.3600000000006</v>
      </c>
      <c r="V1796" s="1996">
        <f t="shared" si="436"/>
        <v>6480.09</v>
      </c>
      <c r="W1796" s="1996">
        <f t="shared" si="437"/>
        <v>0</v>
      </c>
      <c r="X1796" s="2000"/>
      <c r="Y1796" s="2013"/>
      <c r="Z1796" s="2002"/>
      <c r="AA1796" s="2069"/>
      <c r="AB1796" s="2069"/>
      <c r="AH1796" s="2090"/>
      <c r="AK1796" s="2092"/>
      <c r="AL1796" s="2092"/>
    </row>
    <row r="1797" spans="1:38" x14ac:dyDescent="0.2">
      <c r="A1797" s="2089">
        <v>2017623</v>
      </c>
      <c r="C1797" s="1955">
        <v>670617</v>
      </c>
      <c r="D1797" s="1956" t="s">
        <v>26</v>
      </c>
      <c r="E1797" s="1956">
        <v>1</v>
      </c>
      <c r="F1797" s="1956">
        <v>16</v>
      </c>
      <c r="G1797" s="1956">
        <v>6</v>
      </c>
      <c r="H1797" s="1956">
        <v>5</v>
      </c>
      <c r="I1797" s="2012">
        <v>0</v>
      </c>
      <c r="J1797" s="2012">
        <v>0</v>
      </c>
      <c r="L1797" s="1996">
        <v>6480.09</v>
      </c>
      <c r="N1797" s="1996">
        <f t="shared" si="442"/>
        <v>4347.3600000000006</v>
      </c>
      <c r="O1797" s="1996">
        <v>3273.9</v>
      </c>
      <c r="P1797" s="2034">
        <f t="shared" si="443"/>
        <v>0.75307772993264865</v>
      </c>
      <c r="Q1797" s="1996">
        <v>1073.46</v>
      </c>
      <c r="R1797" s="2087">
        <f t="shared" si="444"/>
        <v>0.24692227006735121</v>
      </c>
      <c r="S1797" s="2035">
        <f t="shared" si="434"/>
        <v>42.938400000000001</v>
      </c>
      <c r="U1797" s="1996">
        <f t="shared" si="435"/>
        <v>4347.3600000000006</v>
      </c>
      <c r="V1797" s="1996">
        <f t="shared" si="436"/>
        <v>6480.09</v>
      </c>
      <c r="W1797" s="1996">
        <f t="shared" si="437"/>
        <v>0</v>
      </c>
      <c r="X1797" s="2000"/>
      <c r="Y1797" s="2013"/>
      <c r="Z1797" s="2002"/>
      <c r="AA1797" s="2069"/>
      <c r="AB1797" s="2069"/>
      <c r="AH1797" s="2090"/>
      <c r="AK1797" s="2092"/>
      <c r="AL1797" s="2092"/>
    </row>
    <row r="1798" spans="1:38" x14ac:dyDescent="0.2">
      <c r="A1798" s="2089">
        <v>2017624</v>
      </c>
      <c r="C1798" s="1955">
        <v>704517</v>
      </c>
      <c r="D1798" s="1956" t="s">
        <v>26</v>
      </c>
      <c r="E1798" s="1956">
        <v>1</v>
      </c>
      <c r="F1798" s="1956">
        <v>8</v>
      </c>
      <c r="G1798" s="1956">
        <v>5</v>
      </c>
      <c r="H1798" s="1956">
        <v>3</v>
      </c>
      <c r="I1798" s="2012">
        <v>0</v>
      </c>
      <c r="J1798" s="2012">
        <v>0</v>
      </c>
      <c r="L1798" s="1996">
        <v>3128.07</v>
      </c>
      <c r="N1798" s="1996">
        <f t="shared" si="431"/>
        <v>2105.02</v>
      </c>
      <c r="O1798" s="1996">
        <v>1641.87</v>
      </c>
      <c r="P1798" s="2034">
        <f t="shared" si="432"/>
        <v>0.77997833749798096</v>
      </c>
      <c r="Q1798" s="1996">
        <v>463.15</v>
      </c>
      <c r="R1798" s="2087">
        <f t="shared" si="433"/>
        <v>0.22002166250201896</v>
      </c>
      <c r="S1798" s="2035">
        <f t="shared" si="434"/>
        <v>18.526</v>
      </c>
      <c r="U1798" s="1996">
        <f t="shared" si="435"/>
        <v>2105.02</v>
      </c>
      <c r="V1798" s="1996">
        <f t="shared" si="436"/>
        <v>3128.07</v>
      </c>
      <c r="W1798" s="1996">
        <f t="shared" si="437"/>
        <v>0</v>
      </c>
      <c r="X1798" s="2000"/>
      <c r="Y1798" s="2013"/>
      <c r="Z1798" s="2002"/>
      <c r="AA1798" s="2069"/>
      <c r="AB1798" s="2069"/>
      <c r="AH1798" s="2090"/>
      <c r="AK1798" s="2092"/>
      <c r="AL1798" s="2092"/>
    </row>
    <row r="1799" spans="1:38" x14ac:dyDescent="0.2">
      <c r="A1799" s="2089">
        <v>2017625</v>
      </c>
      <c r="C1799" s="1955">
        <v>688117</v>
      </c>
      <c r="D1799" s="1956" t="s">
        <v>26</v>
      </c>
      <c r="E1799" s="1956">
        <v>1</v>
      </c>
      <c r="F1799" s="1956">
        <v>8</v>
      </c>
      <c r="G1799" s="1956">
        <v>5</v>
      </c>
      <c r="H1799" s="1956">
        <v>3</v>
      </c>
      <c r="I1799" s="2012">
        <v>0</v>
      </c>
      <c r="J1799" s="2012">
        <v>0</v>
      </c>
      <c r="L1799" s="1996">
        <v>3191.05</v>
      </c>
      <c r="N1799" s="1996">
        <f t="shared" si="431"/>
        <v>2146.8000000000002</v>
      </c>
      <c r="O1799" s="1996">
        <v>1683.65</v>
      </c>
      <c r="P1799" s="2034">
        <f t="shared" si="432"/>
        <v>0.78426029439165268</v>
      </c>
      <c r="Q1799" s="1996">
        <v>463.15</v>
      </c>
      <c r="R1799" s="2087">
        <f t="shared" si="433"/>
        <v>0.21573970560834727</v>
      </c>
      <c r="S1799" s="2035">
        <f t="shared" si="434"/>
        <v>18.526</v>
      </c>
      <c r="U1799" s="1996">
        <f t="shared" si="435"/>
        <v>2146.8000000000002</v>
      </c>
      <c r="V1799" s="1996">
        <f t="shared" si="436"/>
        <v>3191.05</v>
      </c>
      <c r="W1799" s="1996">
        <f t="shared" si="437"/>
        <v>0</v>
      </c>
      <c r="X1799" s="2000"/>
      <c r="Y1799" s="2013"/>
      <c r="Z1799" s="2002"/>
      <c r="AA1799" s="2069"/>
      <c r="AB1799" s="2069"/>
      <c r="AH1799" s="2090"/>
      <c r="AK1799" s="2092"/>
      <c r="AL1799" s="2092"/>
    </row>
    <row r="1800" spans="1:38" x14ac:dyDescent="0.2">
      <c r="A1800" s="2089">
        <v>2017626</v>
      </c>
      <c r="C1800" s="1955">
        <v>688217</v>
      </c>
      <c r="D1800" s="1956" t="s">
        <v>26</v>
      </c>
      <c r="E1800" s="1956">
        <v>1</v>
      </c>
      <c r="F1800" s="1956">
        <v>8</v>
      </c>
      <c r="G1800" s="1956">
        <v>5</v>
      </c>
      <c r="H1800" s="1956">
        <v>5</v>
      </c>
      <c r="I1800" s="2012">
        <v>0</v>
      </c>
      <c r="J1800" s="2012">
        <v>0</v>
      </c>
      <c r="L1800" s="1996">
        <v>3452.82</v>
      </c>
      <c r="N1800" s="1996">
        <f t="shared" si="431"/>
        <v>2320.14</v>
      </c>
      <c r="O1800" s="1996">
        <v>1780.25</v>
      </c>
      <c r="P1800" s="2034">
        <f t="shared" si="432"/>
        <v>0.76730283517373954</v>
      </c>
      <c r="Q1800" s="1996">
        <v>539.89</v>
      </c>
      <c r="R1800" s="2087">
        <f t="shared" si="433"/>
        <v>0.23269716482626049</v>
      </c>
      <c r="S1800" s="2035">
        <f t="shared" si="434"/>
        <v>21.595600000000001</v>
      </c>
      <c r="U1800" s="1996">
        <f t="shared" si="435"/>
        <v>2320.14</v>
      </c>
      <c r="V1800" s="1996">
        <f t="shared" si="436"/>
        <v>3452.82</v>
      </c>
      <c r="W1800" s="1996">
        <f t="shared" si="437"/>
        <v>0</v>
      </c>
      <c r="X1800" s="2000"/>
      <c r="Y1800" s="2013"/>
      <c r="Z1800" s="2002"/>
      <c r="AA1800" s="2069"/>
      <c r="AB1800" s="2069"/>
      <c r="AH1800" s="2090"/>
      <c r="AK1800" s="2092"/>
      <c r="AL1800" s="2092"/>
    </row>
    <row r="1801" spans="1:38" x14ac:dyDescent="0.2">
      <c r="A1801" s="2089">
        <v>2017627</v>
      </c>
      <c r="C1801" s="1955" t="s">
        <v>3720</v>
      </c>
      <c r="D1801" s="1956" t="s">
        <v>26</v>
      </c>
      <c r="E1801" s="1956">
        <v>0</v>
      </c>
      <c r="F1801" s="1956">
        <v>1</v>
      </c>
      <c r="G1801" s="1956">
        <v>2</v>
      </c>
      <c r="H1801" s="1956">
        <v>0</v>
      </c>
      <c r="I1801" s="2012">
        <v>0</v>
      </c>
      <c r="J1801" s="2012">
        <v>0</v>
      </c>
      <c r="L1801" s="1996">
        <v>537.11</v>
      </c>
      <c r="N1801" s="1996">
        <f t="shared" si="431"/>
        <v>303.09000000000003</v>
      </c>
      <c r="O1801" s="1996">
        <v>220.3</v>
      </c>
      <c r="P1801" s="2034">
        <f t="shared" si="432"/>
        <v>0.72684681117819783</v>
      </c>
      <c r="Q1801" s="1996">
        <v>82.79</v>
      </c>
      <c r="R1801" s="2087">
        <f t="shared" si="433"/>
        <v>0.27315318882180212</v>
      </c>
      <c r="S1801" s="2035">
        <f t="shared" si="434"/>
        <v>3.3116000000000003</v>
      </c>
      <c r="U1801" s="1996">
        <f t="shared" si="435"/>
        <v>303.09000000000003</v>
      </c>
      <c r="V1801" s="1996">
        <f t="shared" si="436"/>
        <v>537.11</v>
      </c>
      <c r="W1801" s="1996">
        <f t="shared" si="437"/>
        <v>0</v>
      </c>
      <c r="X1801" s="2000"/>
      <c r="Y1801" s="2013"/>
      <c r="Z1801" s="2002"/>
      <c r="AA1801" s="2069"/>
      <c r="AB1801" s="2069"/>
      <c r="AH1801" s="2090"/>
      <c r="AK1801" s="2092"/>
      <c r="AL1801" s="2092"/>
    </row>
    <row r="1802" spans="1:38" x14ac:dyDescent="0.2">
      <c r="A1802" s="2089">
        <v>2017628</v>
      </c>
      <c r="C1802" s="1955">
        <v>605117</v>
      </c>
      <c r="D1802" s="1956" t="s">
        <v>26</v>
      </c>
      <c r="E1802" s="1956">
        <v>0</v>
      </c>
      <c r="F1802" s="1956">
        <v>1</v>
      </c>
      <c r="G1802" s="1956">
        <v>0</v>
      </c>
      <c r="H1802" s="1956">
        <v>1</v>
      </c>
      <c r="I1802" s="2012">
        <v>0</v>
      </c>
      <c r="J1802" s="2012">
        <v>0</v>
      </c>
      <c r="L1802" s="1996">
        <v>562.33000000000004</v>
      </c>
      <c r="N1802" s="1996">
        <f t="shared" si="431"/>
        <v>377.43</v>
      </c>
      <c r="O1802" s="1996">
        <v>304.73</v>
      </c>
      <c r="P1802" s="2034">
        <f t="shared" si="432"/>
        <v>0.80738150120552155</v>
      </c>
      <c r="Q1802" s="1996">
        <v>72.7</v>
      </c>
      <c r="R1802" s="2087">
        <f t="shared" si="433"/>
        <v>0.19261849879447845</v>
      </c>
      <c r="S1802" s="2035">
        <f t="shared" si="434"/>
        <v>2.9079999999999999</v>
      </c>
      <c r="U1802" s="1996">
        <f t="shared" si="435"/>
        <v>377.43</v>
      </c>
      <c r="V1802" s="1996">
        <f t="shared" si="436"/>
        <v>562.33000000000004</v>
      </c>
      <c r="W1802" s="1996">
        <f t="shared" si="437"/>
        <v>0</v>
      </c>
      <c r="X1802" s="2000"/>
      <c r="Y1802" s="2013"/>
      <c r="Z1802" s="2002"/>
      <c r="AA1802" s="2069"/>
      <c r="AB1802" s="2069"/>
      <c r="AH1802" s="2090"/>
      <c r="AK1802" s="2092"/>
      <c r="AL1802" s="2092"/>
    </row>
    <row r="1803" spans="1:38" x14ac:dyDescent="0.2">
      <c r="A1803" s="1958">
        <v>2017629</v>
      </c>
      <c r="C1803" s="1955" t="s">
        <v>3726</v>
      </c>
      <c r="D1803" s="1956" t="s">
        <v>3727</v>
      </c>
      <c r="E1803" s="1956">
        <v>0</v>
      </c>
      <c r="F1803" s="1956">
        <v>16</v>
      </c>
      <c r="G1803" s="1956">
        <v>0</v>
      </c>
      <c r="H1803" s="1956">
        <v>16</v>
      </c>
      <c r="I1803" s="2012">
        <v>0</v>
      </c>
      <c r="J1803" s="2012">
        <v>0</v>
      </c>
      <c r="L1803" s="1996">
        <v>7456.68</v>
      </c>
      <c r="N1803" s="1996">
        <f t="shared" si="431"/>
        <v>4739.42</v>
      </c>
      <c r="O1803" s="1996">
        <v>3436.14</v>
      </c>
      <c r="P1803" s="2034">
        <f t="shared" si="432"/>
        <v>0.72501276527507585</v>
      </c>
      <c r="Q1803" s="1996">
        <v>1303.28</v>
      </c>
      <c r="R1803" s="2087">
        <f t="shared" si="433"/>
        <v>0.27498723472492415</v>
      </c>
      <c r="S1803" s="2035">
        <f t="shared" si="434"/>
        <v>52.1312</v>
      </c>
      <c r="U1803" s="1996">
        <f t="shared" si="435"/>
        <v>4739.42</v>
      </c>
      <c r="V1803" s="1996">
        <f t="shared" si="436"/>
        <v>7456.68</v>
      </c>
      <c r="W1803" s="1996">
        <f t="shared" si="437"/>
        <v>0</v>
      </c>
      <c r="X1803" s="2000"/>
      <c r="Y1803" s="2013"/>
      <c r="Z1803" s="2002"/>
      <c r="AA1803" s="2069"/>
      <c r="AB1803" s="2069"/>
      <c r="AH1803" s="2090"/>
      <c r="AK1803" s="2092"/>
      <c r="AL1803" s="2092"/>
    </row>
    <row r="1804" spans="1:38" x14ac:dyDescent="0.2">
      <c r="A1804" s="1958">
        <v>2017630</v>
      </c>
      <c r="C1804" s="1955" t="s">
        <v>3740</v>
      </c>
      <c r="D1804" s="1956" t="s">
        <v>318</v>
      </c>
      <c r="E1804" s="1956">
        <v>0</v>
      </c>
      <c r="F1804" s="1956">
        <v>14</v>
      </c>
      <c r="G1804" s="1956">
        <v>0</v>
      </c>
      <c r="H1804" s="1956">
        <v>14</v>
      </c>
      <c r="I1804" s="2012">
        <v>0</v>
      </c>
      <c r="J1804" s="2012">
        <v>0</v>
      </c>
      <c r="L1804" s="1996">
        <v>627.91</v>
      </c>
      <c r="N1804" s="1996">
        <f t="shared" si="431"/>
        <v>410.39</v>
      </c>
      <c r="O1804" s="1996">
        <v>305.37</v>
      </c>
      <c r="P1804" s="2034">
        <f t="shared" si="432"/>
        <v>0.74409707838884964</v>
      </c>
      <c r="Q1804" s="1996">
        <v>105.02</v>
      </c>
      <c r="R1804" s="2087">
        <f t="shared" si="433"/>
        <v>0.25590292161115036</v>
      </c>
      <c r="S1804" s="2035">
        <f t="shared" si="434"/>
        <v>4.2008000000000001</v>
      </c>
      <c r="U1804" s="1996">
        <f t="shared" si="435"/>
        <v>410.39</v>
      </c>
      <c r="V1804" s="1996">
        <f t="shared" si="436"/>
        <v>627.91</v>
      </c>
      <c r="W1804" s="1996">
        <f t="shared" si="437"/>
        <v>0</v>
      </c>
      <c r="X1804" s="2000"/>
      <c r="Y1804" s="2013"/>
      <c r="Z1804" s="2002"/>
      <c r="AA1804" s="2069"/>
      <c r="AB1804" s="2069"/>
      <c r="AH1804" s="2090"/>
      <c r="AK1804" s="2092"/>
      <c r="AL1804" s="2092"/>
    </row>
    <row r="1805" spans="1:38" x14ac:dyDescent="0.2">
      <c r="A1805" s="2186">
        <v>2017631</v>
      </c>
      <c r="C1805" s="1955" t="s">
        <v>3741</v>
      </c>
      <c r="D1805" s="1956" t="s">
        <v>26</v>
      </c>
      <c r="I1805" s="2012">
        <v>0</v>
      </c>
      <c r="J1805" s="2012">
        <v>0</v>
      </c>
      <c r="L1805" s="1996">
        <v>168.6</v>
      </c>
      <c r="N1805" s="1996">
        <f t="shared" si="431"/>
        <v>91.8</v>
      </c>
      <c r="O1805" s="1996">
        <v>76.8</v>
      </c>
      <c r="P1805" s="2034">
        <f t="shared" si="432"/>
        <v>0.83660130718954251</v>
      </c>
      <c r="Q1805" s="1996">
        <v>15</v>
      </c>
      <c r="R1805" s="2087">
        <f t="shared" si="433"/>
        <v>0.16339869281045752</v>
      </c>
      <c r="S1805" s="2035">
        <f t="shared" si="434"/>
        <v>0.6</v>
      </c>
      <c r="U1805" s="1996">
        <f t="shared" si="435"/>
        <v>91.8</v>
      </c>
      <c r="V1805" s="1996">
        <f t="shared" si="436"/>
        <v>168.6</v>
      </c>
      <c r="W1805" s="1996">
        <f t="shared" si="437"/>
        <v>0</v>
      </c>
      <c r="X1805" s="2000"/>
      <c r="Y1805" s="2013"/>
      <c r="Z1805" s="2002"/>
      <c r="AA1805" s="2069"/>
      <c r="AB1805" s="2069"/>
      <c r="AH1805" s="2090"/>
      <c r="AK1805" s="2092"/>
      <c r="AL1805" s="2092"/>
    </row>
    <row r="1806" spans="1:38" x14ac:dyDescent="0.2">
      <c r="A1806" s="2089">
        <v>2017632</v>
      </c>
      <c r="C1806" s="1955" t="s">
        <v>3742</v>
      </c>
      <c r="D1806" s="1956" t="s">
        <v>26</v>
      </c>
      <c r="E1806" s="1956">
        <v>0</v>
      </c>
      <c r="F1806" s="1956">
        <v>1</v>
      </c>
      <c r="G1806" s="1956">
        <v>0</v>
      </c>
      <c r="H1806" s="1956">
        <v>2</v>
      </c>
      <c r="I1806" s="2012">
        <v>0</v>
      </c>
      <c r="J1806" s="2012">
        <v>0</v>
      </c>
      <c r="L1806" s="1996">
        <v>806.5</v>
      </c>
      <c r="N1806" s="1996">
        <f t="shared" si="431"/>
        <v>543.78</v>
      </c>
      <c r="O1806" s="1996">
        <v>419.89</v>
      </c>
      <c r="P1806" s="2034">
        <f t="shared" si="432"/>
        <v>0.77216889183125526</v>
      </c>
      <c r="Q1806" s="1996">
        <v>123.89</v>
      </c>
      <c r="R1806" s="2087">
        <f t="shared" si="433"/>
        <v>0.22783110816874472</v>
      </c>
      <c r="S1806" s="2035">
        <f t="shared" si="434"/>
        <v>4.9556000000000004</v>
      </c>
      <c r="U1806" s="1996">
        <f t="shared" si="435"/>
        <v>543.78</v>
      </c>
      <c r="V1806" s="1996">
        <f t="shared" si="436"/>
        <v>0</v>
      </c>
      <c r="W1806" s="1996">
        <f t="shared" si="437"/>
        <v>806.5</v>
      </c>
      <c r="X1806" s="2000">
        <v>806.5</v>
      </c>
      <c r="Y1806" s="2013">
        <v>617584</v>
      </c>
      <c r="Z1806" s="2002">
        <v>42998</v>
      </c>
      <c r="AA1806" s="2069" t="s">
        <v>104</v>
      </c>
      <c r="AB1806" s="2069"/>
      <c r="AH1806" s="2090"/>
      <c r="AK1806" s="2092"/>
      <c r="AL1806" s="2092"/>
    </row>
    <row r="1807" spans="1:38" x14ac:dyDescent="0.2">
      <c r="A1807" s="2089">
        <v>2017633</v>
      </c>
      <c r="C1807" s="1955" t="s">
        <v>3743</v>
      </c>
      <c r="D1807" s="1956" t="s">
        <v>26</v>
      </c>
      <c r="E1807" s="1956">
        <v>5</v>
      </c>
      <c r="F1807" s="1956">
        <v>40</v>
      </c>
      <c r="G1807" s="1956">
        <v>25</v>
      </c>
      <c r="H1807" s="1956">
        <v>15</v>
      </c>
      <c r="I1807" s="2012">
        <v>0</v>
      </c>
      <c r="J1807" s="2012">
        <v>0</v>
      </c>
      <c r="L1807" s="1996">
        <v>15952.25</v>
      </c>
      <c r="N1807" s="1996">
        <f t="shared" si="431"/>
        <v>10745.900000000001</v>
      </c>
      <c r="O1807" s="1996">
        <v>8548.6</v>
      </c>
      <c r="P1807" s="2034">
        <f t="shared" si="432"/>
        <v>0.79552201304683634</v>
      </c>
      <c r="Q1807" s="1996">
        <v>2197.3000000000002</v>
      </c>
      <c r="R1807" s="2087">
        <f t="shared" si="433"/>
        <v>0.20447798695316352</v>
      </c>
      <c r="S1807" s="2035">
        <f t="shared" si="434"/>
        <v>87.89200000000001</v>
      </c>
      <c r="U1807" s="1996">
        <f t="shared" si="435"/>
        <v>10745.900000000001</v>
      </c>
      <c r="V1807" s="1996">
        <f t="shared" si="436"/>
        <v>15952.25</v>
      </c>
      <c r="W1807" s="1996">
        <f t="shared" si="437"/>
        <v>0</v>
      </c>
      <c r="X1807" s="2000"/>
      <c r="Y1807" s="2013"/>
      <c r="Z1807" s="2002"/>
      <c r="AA1807" s="2069"/>
      <c r="AB1807" s="2069"/>
      <c r="AH1807" s="2090"/>
      <c r="AK1807" s="2092"/>
      <c r="AL1807" s="2092"/>
    </row>
    <row r="1808" spans="1:38" x14ac:dyDescent="0.2">
      <c r="A1808" s="2089">
        <v>2017634</v>
      </c>
      <c r="C1808" s="1955" t="s">
        <v>3745</v>
      </c>
      <c r="D1808" s="1956" t="s">
        <v>26</v>
      </c>
      <c r="E1808" s="1956">
        <v>9</v>
      </c>
      <c r="F1808" s="1956">
        <f>E1808*11</f>
        <v>99</v>
      </c>
      <c r="G1808" s="1956">
        <f>E1808*4</f>
        <v>36</v>
      </c>
      <c r="H1808" s="1956">
        <f>E1808*6</f>
        <v>54</v>
      </c>
      <c r="I1808" s="2012">
        <v>1</v>
      </c>
      <c r="J1808" s="2012">
        <v>0.75</v>
      </c>
      <c r="L1808" s="1996">
        <v>40517.910000000003</v>
      </c>
      <c r="N1808" s="1996">
        <f t="shared" si="431"/>
        <v>27021.87</v>
      </c>
      <c r="O1808" s="1996">
        <v>20652.66</v>
      </c>
      <c r="P1808" s="2034">
        <f t="shared" si="432"/>
        <v>0.76429425498679404</v>
      </c>
      <c r="Q1808" s="1996">
        <v>6369.21</v>
      </c>
      <c r="R1808" s="2087">
        <f t="shared" si="433"/>
        <v>0.23570574501320599</v>
      </c>
      <c r="S1808" s="2035">
        <f t="shared" si="434"/>
        <v>254.76840000000001</v>
      </c>
      <c r="U1808" s="1996">
        <f t="shared" si="435"/>
        <v>1592.3025</v>
      </c>
      <c r="V1808" s="1996">
        <f t="shared" si="436"/>
        <v>40517.910000000003</v>
      </c>
      <c r="W1808" s="1996">
        <f t="shared" si="437"/>
        <v>0</v>
      </c>
      <c r="X1808" s="2000"/>
      <c r="Y1808" s="2013"/>
      <c r="Z1808" s="2002"/>
      <c r="AA1808" s="2069"/>
      <c r="AB1808" s="2069"/>
      <c r="AH1808" s="2090"/>
      <c r="AK1808" s="2092"/>
      <c r="AL1808" s="2092"/>
    </row>
    <row r="1809" spans="1:38" x14ac:dyDescent="0.2">
      <c r="A1809" s="1958">
        <v>2017635</v>
      </c>
      <c r="C1809" s="1955" t="s">
        <v>3758</v>
      </c>
      <c r="D1809" s="1956" t="s">
        <v>318</v>
      </c>
      <c r="E1809" s="2455">
        <v>1</v>
      </c>
      <c r="F1809" s="2455">
        <v>9</v>
      </c>
      <c r="G1809" s="2455">
        <v>4</v>
      </c>
      <c r="H1809" s="2455">
        <v>4</v>
      </c>
      <c r="I1809" s="2012">
        <v>0</v>
      </c>
      <c r="J1809" s="2012">
        <v>0</v>
      </c>
      <c r="L1809" s="1996">
        <v>3186.72</v>
      </c>
      <c r="N1809" s="1996">
        <f t="shared" si="431"/>
        <v>2132.4299999999998</v>
      </c>
      <c r="O1809" s="1996">
        <v>1631.57</v>
      </c>
      <c r="P1809" s="2034">
        <f t="shared" si="432"/>
        <v>0.76512241902430567</v>
      </c>
      <c r="Q1809" s="1996">
        <v>500.86</v>
      </c>
      <c r="R1809" s="2087">
        <f t="shared" si="433"/>
        <v>0.23487758097569442</v>
      </c>
      <c r="S1809" s="2035">
        <f t="shared" si="434"/>
        <v>20.034400000000002</v>
      </c>
      <c r="U1809" s="1996">
        <f t="shared" si="435"/>
        <v>2132.4299999999998</v>
      </c>
      <c r="V1809" s="1996">
        <f t="shared" si="436"/>
        <v>3186.72</v>
      </c>
      <c r="W1809" s="1996">
        <f t="shared" si="437"/>
        <v>0</v>
      </c>
      <c r="X1809" s="2000"/>
      <c r="Y1809" s="2013"/>
      <c r="Z1809" s="2002"/>
      <c r="AA1809" s="2069"/>
      <c r="AB1809" s="2069"/>
      <c r="AH1809" s="2090"/>
      <c r="AK1809" s="2092"/>
      <c r="AL1809" s="2092"/>
    </row>
    <row r="1810" spans="1:38" x14ac:dyDescent="0.2">
      <c r="A1810" s="2186">
        <v>2017636</v>
      </c>
      <c r="C1810" s="1955" t="s">
        <v>3762</v>
      </c>
      <c r="D1810" s="1956" t="s">
        <v>26</v>
      </c>
      <c r="I1810" s="2012">
        <v>0</v>
      </c>
      <c r="J1810" s="2012">
        <v>0</v>
      </c>
      <c r="L1810" s="1996">
        <v>176.6</v>
      </c>
      <c r="N1810" s="1996">
        <f t="shared" si="431"/>
        <v>95.8</v>
      </c>
      <c r="O1810" s="1996">
        <v>80.8</v>
      </c>
      <c r="P1810" s="2034">
        <f t="shared" si="432"/>
        <v>0.8434237995824635</v>
      </c>
      <c r="Q1810" s="1996">
        <v>15</v>
      </c>
      <c r="R1810" s="2087">
        <f t="shared" si="433"/>
        <v>0.15657620041753653</v>
      </c>
      <c r="S1810" s="2035">
        <f t="shared" si="434"/>
        <v>0.6</v>
      </c>
      <c r="U1810" s="1996">
        <f t="shared" si="435"/>
        <v>95.8</v>
      </c>
      <c r="V1810" s="1996">
        <f t="shared" si="436"/>
        <v>176.6</v>
      </c>
      <c r="W1810" s="1996">
        <f t="shared" si="437"/>
        <v>0</v>
      </c>
      <c r="X1810" s="2000"/>
      <c r="Y1810" s="2013"/>
      <c r="Z1810" s="2002"/>
      <c r="AA1810" s="2069"/>
      <c r="AB1810" s="2069"/>
      <c r="AH1810" s="2090"/>
      <c r="AK1810" s="2092"/>
      <c r="AL1810" s="2092"/>
    </row>
    <row r="1811" spans="1:38" x14ac:dyDescent="0.2">
      <c r="A1811" s="2186">
        <v>2017637</v>
      </c>
      <c r="C1811" s="1955" t="s">
        <v>3763</v>
      </c>
      <c r="D1811" s="1956" t="s">
        <v>26</v>
      </c>
      <c r="I1811" s="2012">
        <v>0</v>
      </c>
      <c r="J1811" s="2012">
        <v>0</v>
      </c>
      <c r="L1811" s="1996">
        <v>169.16</v>
      </c>
      <c r="N1811" s="1996">
        <f t="shared" si="431"/>
        <v>84.58</v>
      </c>
      <c r="O1811" s="1996">
        <v>84.58</v>
      </c>
      <c r="P1811" s="2034">
        <f t="shared" si="432"/>
        <v>1</v>
      </c>
      <c r="Q1811" s="1996">
        <v>0</v>
      </c>
      <c r="R1811" s="2087">
        <f t="shared" si="433"/>
        <v>0</v>
      </c>
      <c r="S1811" s="2035">
        <f t="shared" si="434"/>
        <v>0</v>
      </c>
      <c r="U1811" s="1996">
        <f t="shared" si="435"/>
        <v>84.58</v>
      </c>
      <c r="V1811" s="1996">
        <f t="shared" si="436"/>
        <v>169.16</v>
      </c>
      <c r="W1811" s="1996">
        <f t="shared" si="437"/>
        <v>0</v>
      </c>
      <c r="X1811" s="2000"/>
      <c r="Y1811" s="2013"/>
      <c r="Z1811" s="2002"/>
      <c r="AA1811" s="2069"/>
      <c r="AB1811" s="2069"/>
      <c r="AH1811" s="2090"/>
      <c r="AK1811" s="2092"/>
      <c r="AL1811" s="2092"/>
    </row>
    <row r="1812" spans="1:38" x14ac:dyDescent="0.2">
      <c r="A1812" s="1958">
        <v>2017638</v>
      </c>
      <c r="C1812" s="1955" t="s">
        <v>3764</v>
      </c>
      <c r="D1812" s="1956" t="s">
        <v>26</v>
      </c>
      <c r="E1812" s="1956">
        <v>0</v>
      </c>
      <c r="F1812" s="1956">
        <v>0</v>
      </c>
      <c r="G1812" s="1956">
        <v>0</v>
      </c>
      <c r="H1812" s="1956">
        <v>0</v>
      </c>
      <c r="I1812" s="2012">
        <v>0</v>
      </c>
      <c r="J1812" s="2012">
        <v>0</v>
      </c>
      <c r="N1812" s="1996">
        <f t="shared" si="431"/>
        <v>0</v>
      </c>
      <c r="O1812" s="1996">
        <v>0</v>
      </c>
      <c r="P1812" s="2034" t="str">
        <f t="shared" si="432"/>
        <v/>
      </c>
      <c r="Q1812" s="1996">
        <v>0</v>
      </c>
      <c r="R1812" s="2087" t="str">
        <f t="shared" si="433"/>
        <v/>
      </c>
      <c r="S1812" s="2035">
        <f t="shared" si="434"/>
        <v>0</v>
      </c>
      <c r="U1812" s="1996">
        <f t="shared" si="435"/>
        <v>0</v>
      </c>
      <c r="V1812" s="1996">
        <f t="shared" si="436"/>
        <v>0</v>
      </c>
      <c r="W1812" s="1996">
        <f t="shared" si="437"/>
        <v>0</v>
      </c>
      <c r="X1812" s="2000"/>
      <c r="Y1812" s="2013"/>
      <c r="Z1812" s="2002"/>
      <c r="AA1812" s="2069"/>
      <c r="AB1812" s="2069"/>
      <c r="AH1812" s="2090"/>
      <c r="AK1812" s="2092"/>
      <c r="AL1812" s="2092"/>
    </row>
    <row r="1813" spans="1:38" x14ac:dyDescent="0.2">
      <c r="A1813" s="2089">
        <v>2017639</v>
      </c>
      <c r="C1813" s="1955">
        <v>625317</v>
      </c>
      <c r="D1813" s="1956" t="s">
        <v>26</v>
      </c>
      <c r="E1813" s="1956">
        <v>1</v>
      </c>
      <c r="F1813" s="1956">
        <v>11</v>
      </c>
      <c r="G1813" s="1956">
        <v>5</v>
      </c>
      <c r="H1813" s="1956">
        <v>3</v>
      </c>
      <c r="I1813" s="2012">
        <v>0</v>
      </c>
      <c r="J1813" s="2012">
        <v>0</v>
      </c>
      <c r="L1813" s="1996">
        <v>3939.02</v>
      </c>
      <c r="N1813" s="1996">
        <f t="shared" si="431"/>
        <v>2668.35</v>
      </c>
      <c r="O1813" s="1996">
        <v>2176.19</v>
      </c>
      <c r="P1813" s="2034">
        <f t="shared" si="432"/>
        <v>0.81555643000356026</v>
      </c>
      <c r="Q1813" s="1996">
        <v>492.16</v>
      </c>
      <c r="R1813" s="2087">
        <f t="shared" si="433"/>
        <v>0.18444356999643977</v>
      </c>
      <c r="S1813" s="2035">
        <f t="shared" si="434"/>
        <v>19.686400000000003</v>
      </c>
      <c r="U1813" s="1996">
        <f t="shared" si="435"/>
        <v>2668.35</v>
      </c>
      <c r="V1813" s="1996">
        <f t="shared" si="436"/>
        <v>3939.02</v>
      </c>
      <c r="W1813" s="1996">
        <f t="shared" si="437"/>
        <v>0</v>
      </c>
      <c r="X1813" s="2000"/>
      <c r="Y1813" s="2013"/>
      <c r="Z1813" s="2002"/>
      <c r="AA1813" s="2069"/>
      <c r="AB1813" s="2069"/>
      <c r="AH1813" s="2090"/>
      <c r="AK1813" s="2092"/>
      <c r="AL1813" s="2092"/>
    </row>
    <row r="1814" spans="1:38" x14ac:dyDescent="0.2">
      <c r="A1814" s="2089">
        <v>2017640</v>
      </c>
      <c r="C1814" s="1955">
        <v>674017</v>
      </c>
      <c r="D1814" s="1956" t="s">
        <v>26</v>
      </c>
      <c r="E1814" s="1956">
        <v>1</v>
      </c>
      <c r="F1814" s="1956">
        <v>9</v>
      </c>
      <c r="G1814" s="1956">
        <v>6</v>
      </c>
      <c r="H1814" s="1956">
        <v>3</v>
      </c>
      <c r="I1814" s="2012">
        <v>0</v>
      </c>
      <c r="J1814" s="2012">
        <v>0</v>
      </c>
      <c r="L1814" s="1996">
        <v>4061.88</v>
      </c>
      <c r="N1814" s="1996">
        <f t="shared" si="431"/>
        <v>2750.16</v>
      </c>
      <c r="O1814" s="1996">
        <v>2194.87</v>
      </c>
      <c r="P1814" s="2034">
        <f t="shared" si="432"/>
        <v>0.79808811123716439</v>
      </c>
      <c r="Q1814" s="1996">
        <v>555.29</v>
      </c>
      <c r="R1814" s="2087">
        <f t="shared" si="433"/>
        <v>0.20191188876283561</v>
      </c>
      <c r="S1814" s="2035">
        <f t="shared" si="434"/>
        <v>22.211599999999997</v>
      </c>
      <c r="U1814" s="1996">
        <f t="shared" si="435"/>
        <v>2750.16</v>
      </c>
      <c r="V1814" s="1996">
        <f t="shared" si="436"/>
        <v>4061.88</v>
      </c>
      <c r="W1814" s="1996">
        <f t="shared" si="437"/>
        <v>0</v>
      </c>
      <c r="X1814" s="2000"/>
      <c r="Y1814" s="2013"/>
      <c r="Z1814" s="2002"/>
      <c r="AA1814" s="2069"/>
      <c r="AB1814" s="2069"/>
      <c r="AH1814" s="2090"/>
      <c r="AK1814" s="2092"/>
      <c r="AL1814" s="2092"/>
    </row>
    <row r="1815" spans="1:38" x14ac:dyDescent="0.2">
      <c r="A1815" s="2089">
        <v>2017641</v>
      </c>
      <c r="C1815" s="1955">
        <v>672517</v>
      </c>
      <c r="D1815" s="1956" t="s">
        <v>26</v>
      </c>
      <c r="E1815" s="1956">
        <v>1</v>
      </c>
      <c r="F1815" s="1956">
        <v>7</v>
      </c>
      <c r="G1815" s="1956">
        <v>5</v>
      </c>
      <c r="H1815" s="1956">
        <v>2</v>
      </c>
      <c r="I1815" s="2012">
        <v>0</v>
      </c>
      <c r="J1815" s="2012">
        <v>0</v>
      </c>
      <c r="L1815" s="1996">
        <v>2502.12</v>
      </c>
      <c r="N1815" s="1996">
        <f t="shared" si="431"/>
        <v>1709.7399999999998</v>
      </c>
      <c r="O1815" s="1996">
        <v>1313.87</v>
      </c>
      <c r="P1815" s="2034">
        <f t="shared" si="432"/>
        <v>0.76846187139565081</v>
      </c>
      <c r="Q1815" s="1996">
        <v>395.87</v>
      </c>
      <c r="R1815" s="2087">
        <f t="shared" si="433"/>
        <v>0.23153812860434922</v>
      </c>
      <c r="S1815" s="2035">
        <f t="shared" si="434"/>
        <v>15.8348</v>
      </c>
      <c r="U1815" s="1996">
        <f t="shared" si="435"/>
        <v>1709.7399999999998</v>
      </c>
      <c r="V1815" s="1996">
        <f t="shared" si="436"/>
        <v>2502.12</v>
      </c>
      <c r="W1815" s="1996">
        <f t="shared" si="437"/>
        <v>0</v>
      </c>
      <c r="X1815" s="2000"/>
      <c r="Y1815" s="2013"/>
      <c r="Z1815" s="2002"/>
      <c r="AA1815" s="2069"/>
      <c r="AB1815" s="2069"/>
      <c r="AH1815" s="2090"/>
      <c r="AK1815" s="2092"/>
      <c r="AL1815" s="2092"/>
    </row>
    <row r="1816" spans="1:38" x14ac:dyDescent="0.2">
      <c r="A1816" s="2186">
        <v>2017642</v>
      </c>
      <c r="C1816" s="1955" t="s">
        <v>3773</v>
      </c>
      <c r="D1816" s="1956" t="s">
        <v>26</v>
      </c>
      <c r="E1816" s="1956">
        <v>0</v>
      </c>
      <c r="F1816" s="1956">
        <v>0</v>
      </c>
      <c r="G1816" s="1956">
        <v>0</v>
      </c>
      <c r="H1816" s="1956">
        <v>0</v>
      </c>
      <c r="I1816" s="2012">
        <v>0</v>
      </c>
      <c r="J1816" s="2012">
        <v>0</v>
      </c>
      <c r="N1816" s="1996">
        <f t="shared" si="431"/>
        <v>0</v>
      </c>
      <c r="O1816" s="1996">
        <v>0</v>
      </c>
      <c r="P1816" s="2034" t="str">
        <f t="shared" si="432"/>
        <v/>
      </c>
      <c r="Q1816" s="1996">
        <v>0</v>
      </c>
      <c r="R1816" s="2087" t="str">
        <f t="shared" si="433"/>
        <v/>
      </c>
      <c r="S1816" s="2035">
        <f t="shared" si="434"/>
        <v>0</v>
      </c>
      <c r="U1816" s="1996">
        <f t="shared" si="435"/>
        <v>0</v>
      </c>
      <c r="V1816" s="1996">
        <f t="shared" si="436"/>
        <v>0</v>
      </c>
      <c r="W1816" s="1996">
        <f t="shared" si="437"/>
        <v>0</v>
      </c>
      <c r="X1816" s="2000"/>
      <c r="Y1816" s="2013"/>
      <c r="Z1816" s="2002"/>
      <c r="AA1816" s="2069"/>
      <c r="AB1816" s="2069"/>
      <c r="AH1816" s="2090"/>
      <c r="AK1816" s="2092"/>
      <c r="AL1816" s="2092"/>
    </row>
    <row r="1817" spans="1:38" x14ac:dyDescent="0.2">
      <c r="A1817" s="2448">
        <v>2017643</v>
      </c>
      <c r="C1817" s="1955" t="s">
        <v>3776</v>
      </c>
      <c r="D1817" s="1956" t="s">
        <v>26</v>
      </c>
      <c r="E1817" s="1956">
        <v>0</v>
      </c>
      <c r="F1817" s="1956">
        <v>0</v>
      </c>
      <c r="G1817" s="1956">
        <v>0</v>
      </c>
      <c r="H1817" s="1956">
        <v>0</v>
      </c>
      <c r="I1817" s="2012">
        <v>0</v>
      </c>
      <c r="J1817" s="2012">
        <v>0</v>
      </c>
      <c r="L1817" s="1996">
        <v>438</v>
      </c>
      <c r="N1817" s="1996">
        <f t="shared" si="431"/>
        <v>253.28</v>
      </c>
      <c r="O1817" s="1996">
        <v>253.28</v>
      </c>
      <c r="P1817" s="2034">
        <f t="shared" si="432"/>
        <v>1</v>
      </c>
      <c r="Q1817" s="1996">
        <v>0</v>
      </c>
      <c r="R1817" s="2087">
        <f t="shared" si="433"/>
        <v>0</v>
      </c>
      <c r="S1817" s="2035">
        <f t="shared" si="434"/>
        <v>0</v>
      </c>
      <c r="U1817" s="1996">
        <f t="shared" si="435"/>
        <v>253.28</v>
      </c>
      <c r="V1817" s="1996">
        <f t="shared" si="436"/>
        <v>438</v>
      </c>
      <c r="W1817" s="1996">
        <f t="shared" si="437"/>
        <v>0</v>
      </c>
      <c r="X1817" s="2000"/>
      <c r="Y1817" s="2013"/>
      <c r="Z1817" s="2002"/>
      <c r="AA1817" s="2069"/>
      <c r="AB1817" s="2069"/>
      <c r="AH1817" s="2090"/>
      <c r="AK1817" s="2092"/>
      <c r="AL1817" s="2092"/>
    </row>
    <row r="1818" spans="1:38" x14ac:dyDescent="0.2">
      <c r="A1818" s="2089">
        <v>2017644</v>
      </c>
      <c r="C1818" s="1955" t="s">
        <v>3778</v>
      </c>
      <c r="D1818" s="1956" t="s">
        <v>26</v>
      </c>
      <c r="E1818" s="1956">
        <v>0</v>
      </c>
      <c r="F1818" s="1956">
        <v>1</v>
      </c>
      <c r="G1818" s="1956">
        <v>1</v>
      </c>
      <c r="H1818" s="1956">
        <v>0</v>
      </c>
      <c r="I1818" s="2012">
        <v>0</v>
      </c>
      <c r="J1818" s="2012">
        <v>0</v>
      </c>
      <c r="L1818" s="1996">
        <v>396.08</v>
      </c>
      <c r="N1818" s="1996">
        <f t="shared" si="431"/>
        <v>304.11</v>
      </c>
      <c r="O1818" s="1996">
        <v>262.32</v>
      </c>
      <c r="P1818" s="2034">
        <f t="shared" si="432"/>
        <v>0.86258261813159709</v>
      </c>
      <c r="Q1818" s="1996">
        <v>41.79</v>
      </c>
      <c r="R1818" s="2087">
        <f t="shared" si="433"/>
        <v>0.13741738186840288</v>
      </c>
      <c r="S1818" s="2035">
        <f t="shared" si="434"/>
        <v>1.6716</v>
      </c>
      <c r="U1818" s="1996">
        <f t="shared" si="435"/>
        <v>304.11</v>
      </c>
      <c r="V1818" s="1996">
        <f t="shared" si="436"/>
        <v>396.08</v>
      </c>
      <c r="W1818" s="1996">
        <f t="shared" si="437"/>
        <v>0</v>
      </c>
      <c r="X1818" s="2000"/>
      <c r="Y1818" s="2013"/>
      <c r="Z1818" s="2002"/>
      <c r="AA1818" s="2069"/>
      <c r="AB1818" s="2069"/>
      <c r="AH1818" s="2090"/>
      <c r="AK1818" s="2092"/>
      <c r="AL1818" s="2092"/>
    </row>
    <row r="1819" spans="1:38" x14ac:dyDescent="0.2">
      <c r="A1819" s="2089">
        <v>2017645</v>
      </c>
      <c r="C1819" s="1955" t="s">
        <v>3779</v>
      </c>
      <c r="D1819" s="1956" t="s">
        <v>26</v>
      </c>
      <c r="E1819" s="1956">
        <v>1</v>
      </c>
      <c r="F1819" s="1956">
        <v>10</v>
      </c>
      <c r="G1819" s="1956">
        <v>6</v>
      </c>
      <c r="H1819" s="1956">
        <v>2</v>
      </c>
      <c r="I1819" s="2012">
        <v>0</v>
      </c>
      <c r="J1819" s="2012">
        <v>0</v>
      </c>
      <c r="L1819" s="1996">
        <v>3977.47</v>
      </c>
      <c r="N1819" s="1996">
        <f t="shared" si="431"/>
        <v>2702.17</v>
      </c>
      <c r="O1819" s="1996">
        <v>2174.94</v>
      </c>
      <c r="P1819" s="2034">
        <f t="shared" si="432"/>
        <v>0.80488644311793855</v>
      </c>
      <c r="Q1819" s="1996">
        <v>527.23</v>
      </c>
      <c r="R1819" s="2087">
        <f t="shared" si="433"/>
        <v>0.19511355688206145</v>
      </c>
      <c r="S1819" s="2035">
        <f t="shared" si="434"/>
        <v>21.089200000000002</v>
      </c>
      <c r="U1819" s="1996">
        <f t="shared" si="435"/>
        <v>2702.17</v>
      </c>
      <c r="V1819" s="1996">
        <f t="shared" si="436"/>
        <v>3977.47</v>
      </c>
      <c r="W1819" s="1996">
        <f t="shared" si="437"/>
        <v>0</v>
      </c>
      <c r="X1819" s="2000"/>
      <c r="Y1819" s="2013"/>
      <c r="Z1819" s="2002"/>
      <c r="AA1819" s="2069"/>
      <c r="AB1819" s="2069"/>
      <c r="AH1819" s="2090"/>
      <c r="AK1819" s="2092"/>
      <c r="AL1819" s="2092"/>
    </row>
    <row r="1820" spans="1:38" x14ac:dyDescent="0.2">
      <c r="A1820" s="2186">
        <v>2017646</v>
      </c>
      <c r="C1820" s="1955" t="s">
        <v>3780</v>
      </c>
      <c r="D1820" s="1956" t="s">
        <v>26</v>
      </c>
      <c r="E1820" s="1956">
        <v>0</v>
      </c>
      <c r="F1820" s="1956">
        <v>0</v>
      </c>
      <c r="G1820" s="1956">
        <v>0</v>
      </c>
      <c r="H1820" s="1956">
        <v>0</v>
      </c>
      <c r="I1820" s="2012">
        <v>0</v>
      </c>
      <c r="J1820" s="2012">
        <v>0</v>
      </c>
      <c r="L1820" s="1996">
        <v>225.4</v>
      </c>
      <c r="N1820" s="1996">
        <f t="shared" si="431"/>
        <v>120.2</v>
      </c>
      <c r="O1820" s="1996">
        <v>105.2</v>
      </c>
      <c r="P1820" s="2034">
        <f t="shared" si="432"/>
        <v>0.87520798668885191</v>
      </c>
      <c r="Q1820" s="1996">
        <v>15</v>
      </c>
      <c r="R1820" s="2087">
        <f t="shared" si="433"/>
        <v>0.12479201331114809</v>
      </c>
      <c r="S1820" s="2035">
        <f t="shared" si="434"/>
        <v>0.6</v>
      </c>
      <c r="U1820" s="1996">
        <f t="shared" si="435"/>
        <v>120.2</v>
      </c>
      <c r="V1820" s="1996">
        <f t="shared" si="436"/>
        <v>225.4</v>
      </c>
      <c r="W1820" s="1996">
        <f t="shared" si="437"/>
        <v>0</v>
      </c>
      <c r="X1820" s="2000"/>
      <c r="Y1820" s="2013"/>
      <c r="Z1820" s="2002"/>
      <c r="AA1820" s="2069"/>
      <c r="AB1820" s="2069"/>
      <c r="AH1820" s="2090"/>
      <c r="AK1820" s="2092"/>
      <c r="AL1820" s="2092"/>
    </row>
    <row r="1821" spans="1:38" x14ac:dyDescent="0.2">
      <c r="A1821" s="1958">
        <v>2017647</v>
      </c>
      <c r="C1821" s="1955" t="s">
        <v>3787</v>
      </c>
      <c r="D1821" s="1956" t="s">
        <v>26</v>
      </c>
      <c r="E1821" s="1956">
        <v>0</v>
      </c>
      <c r="F1821" s="1956">
        <v>0</v>
      </c>
      <c r="G1821" s="1956">
        <v>0</v>
      </c>
      <c r="H1821" s="1956">
        <v>0</v>
      </c>
      <c r="I1821" s="2012">
        <v>0</v>
      </c>
      <c r="J1821" s="2012">
        <v>0</v>
      </c>
      <c r="L1821" s="1996">
        <v>83.42</v>
      </c>
      <c r="N1821" s="1996">
        <f t="shared" si="431"/>
        <v>49.21</v>
      </c>
      <c r="O1821" s="1996">
        <v>34.21</v>
      </c>
      <c r="P1821" s="2034">
        <f t="shared" si="432"/>
        <v>0.69518390571022148</v>
      </c>
      <c r="Q1821" s="1996">
        <v>15</v>
      </c>
      <c r="R1821" s="2087">
        <f t="shared" si="433"/>
        <v>0.30481609428977852</v>
      </c>
      <c r="S1821" s="2035">
        <f t="shared" si="434"/>
        <v>0.6</v>
      </c>
      <c r="U1821" s="1996">
        <f t="shared" si="435"/>
        <v>49.21</v>
      </c>
      <c r="V1821" s="1996">
        <f t="shared" si="436"/>
        <v>83.42</v>
      </c>
      <c r="W1821" s="1996">
        <f t="shared" si="437"/>
        <v>0</v>
      </c>
      <c r="X1821" s="2000"/>
      <c r="Y1821" s="2013"/>
      <c r="Z1821" s="2002"/>
      <c r="AA1821" s="2069"/>
      <c r="AB1821" s="2069"/>
      <c r="AH1821" s="2090"/>
      <c r="AK1821" s="2092"/>
      <c r="AL1821" s="2092"/>
    </row>
    <row r="1822" spans="1:38" x14ac:dyDescent="0.2">
      <c r="A1822" s="2089">
        <v>2017648</v>
      </c>
      <c r="C1822" s="1955" t="s">
        <v>3788</v>
      </c>
      <c r="D1822" s="1956" t="s">
        <v>26</v>
      </c>
      <c r="E1822" s="1956">
        <v>10</v>
      </c>
      <c r="F1822" s="1956">
        <f>E1822*6</f>
        <v>60</v>
      </c>
      <c r="G1822" s="1956">
        <f>E1822*5</f>
        <v>50</v>
      </c>
      <c r="H1822" s="1956">
        <f>E1822*2</f>
        <v>20</v>
      </c>
      <c r="I1822" s="2012">
        <v>0</v>
      </c>
      <c r="J1822" s="2012">
        <v>0</v>
      </c>
      <c r="L1822" s="1996">
        <v>23386.799999999999</v>
      </c>
      <c r="N1822" s="1996">
        <f t="shared" si="431"/>
        <v>15606.6</v>
      </c>
      <c r="O1822" s="1996">
        <v>12056.6</v>
      </c>
      <c r="P1822" s="2034">
        <f t="shared" si="432"/>
        <v>0.77253213384081099</v>
      </c>
      <c r="Q1822" s="1996">
        <v>3550</v>
      </c>
      <c r="R1822" s="2087">
        <f t="shared" si="433"/>
        <v>0.22746786615918907</v>
      </c>
      <c r="S1822" s="2035">
        <f t="shared" si="434"/>
        <v>142</v>
      </c>
      <c r="U1822" s="1996">
        <f t="shared" si="435"/>
        <v>15606.6</v>
      </c>
      <c r="V1822" s="1996">
        <f t="shared" si="436"/>
        <v>23386.799999999999</v>
      </c>
      <c r="W1822" s="1996">
        <f t="shared" si="437"/>
        <v>0</v>
      </c>
      <c r="X1822" s="2000"/>
      <c r="Y1822" s="2013"/>
      <c r="Z1822" s="2002"/>
      <c r="AA1822" s="2069"/>
      <c r="AB1822" s="2069"/>
      <c r="AH1822" s="2090"/>
      <c r="AK1822" s="2092"/>
      <c r="AL1822" s="2092"/>
    </row>
    <row r="1823" spans="1:38" x14ac:dyDescent="0.2">
      <c r="A1823" s="1958">
        <v>2017649</v>
      </c>
      <c r="C1823" s="1955" t="s">
        <v>3791</v>
      </c>
      <c r="D1823" s="1956" t="s">
        <v>318</v>
      </c>
      <c r="I1823" s="2012">
        <v>0</v>
      </c>
      <c r="J1823" s="2012">
        <v>0</v>
      </c>
      <c r="N1823" s="1996">
        <f t="shared" si="431"/>
        <v>0</v>
      </c>
      <c r="O1823" s="1996">
        <v>0</v>
      </c>
      <c r="P1823" s="2034" t="str">
        <f t="shared" si="432"/>
        <v/>
      </c>
      <c r="Q1823" s="1996">
        <v>0</v>
      </c>
      <c r="R1823" s="2087" t="str">
        <f t="shared" si="433"/>
        <v/>
      </c>
      <c r="S1823" s="2035">
        <f t="shared" si="434"/>
        <v>0</v>
      </c>
      <c r="U1823" s="1996">
        <f t="shared" si="435"/>
        <v>0</v>
      </c>
      <c r="V1823" s="1996">
        <f t="shared" si="436"/>
        <v>0</v>
      </c>
      <c r="W1823" s="1996">
        <f t="shared" si="437"/>
        <v>0</v>
      </c>
      <c r="X1823" s="2000"/>
      <c r="Y1823" s="2013"/>
      <c r="Z1823" s="2002"/>
      <c r="AA1823" s="2069"/>
      <c r="AB1823" s="2069"/>
      <c r="AH1823" s="2090"/>
      <c r="AK1823" s="2092"/>
      <c r="AL1823" s="2092"/>
    </row>
    <row r="1824" spans="1:38" x14ac:dyDescent="0.2">
      <c r="A1824" s="2186">
        <v>2017650</v>
      </c>
      <c r="C1824" s="1955" t="s">
        <v>3836</v>
      </c>
      <c r="D1824" s="1956" t="s">
        <v>353</v>
      </c>
      <c r="I1824" s="2012">
        <v>0</v>
      </c>
      <c r="J1824" s="2012">
        <v>0</v>
      </c>
      <c r="L1824" s="1996">
        <v>375.6</v>
      </c>
      <c r="N1824" s="1996">
        <f t="shared" si="431"/>
        <v>195.3</v>
      </c>
      <c r="O1824" s="1996">
        <v>180.3</v>
      </c>
      <c r="P1824" s="2034">
        <f t="shared" si="432"/>
        <v>0.9231950844854071</v>
      </c>
      <c r="Q1824" s="1996">
        <v>15</v>
      </c>
      <c r="R1824" s="2087">
        <f t="shared" si="433"/>
        <v>7.6804915514592925E-2</v>
      </c>
      <c r="S1824" s="2035">
        <f t="shared" si="434"/>
        <v>0.6</v>
      </c>
      <c r="U1824" s="1996">
        <f t="shared" si="435"/>
        <v>195.3</v>
      </c>
      <c r="V1824" s="1996">
        <f t="shared" si="436"/>
        <v>375.6</v>
      </c>
      <c r="W1824" s="1996">
        <f t="shared" si="437"/>
        <v>0</v>
      </c>
      <c r="X1824" s="2000"/>
      <c r="Y1824" s="2013"/>
      <c r="Z1824" s="2002"/>
      <c r="AA1824" s="2069"/>
      <c r="AB1824" s="2069"/>
      <c r="AH1824" s="2090"/>
      <c r="AK1824" s="2092"/>
      <c r="AL1824" s="2092"/>
    </row>
    <row r="1825" spans="1:38" x14ac:dyDescent="0.2">
      <c r="A1825" s="1958">
        <v>2017651</v>
      </c>
      <c r="C1825" s="1955" t="s">
        <v>3795</v>
      </c>
      <c r="D1825" s="1956" t="s">
        <v>26</v>
      </c>
      <c r="I1825" s="2012">
        <v>0</v>
      </c>
      <c r="J1825" s="2012">
        <v>0</v>
      </c>
      <c r="L1825" s="1996">
        <v>35.36</v>
      </c>
      <c r="N1825" s="1996">
        <f t="shared" si="431"/>
        <v>25.18</v>
      </c>
      <c r="O1825" s="1996">
        <v>10.18</v>
      </c>
      <c r="P1825" s="2034">
        <f t="shared" si="432"/>
        <v>0.40428911834789516</v>
      </c>
      <c r="Q1825" s="1996">
        <v>15</v>
      </c>
      <c r="R1825" s="2087">
        <f t="shared" si="433"/>
        <v>0.59571088165210484</v>
      </c>
      <c r="S1825" s="2035">
        <f t="shared" si="434"/>
        <v>0.6</v>
      </c>
      <c r="U1825" s="1996">
        <f t="shared" si="435"/>
        <v>25.18</v>
      </c>
      <c r="V1825" s="1996">
        <f t="shared" si="436"/>
        <v>35.36</v>
      </c>
      <c r="W1825" s="1996">
        <f t="shared" si="437"/>
        <v>0</v>
      </c>
      <c r="X1825" s="2000"/>
      <c r="Y1825" s="2013"/>
      <c r="Z1825" s="2002"/>
      <c r="AA1825" s="2069"/>
      <c r="AB1825" s="2069"/>
      <c r="AH1825" s="2090"/>
      <c r="AK1825" s="2092"/>
      <c r="AL1825" s="2092"/>
    </row>
    <row r="1826" spans="1:38" x14ac:dyDescent="0.2">
      <c r="A1826" s="2089">
        <v>2017652</v>
      </c>
      <c r="C1826" s="1955" t="s">
        <v>3801</v>
      </c>
      <c r="D1826" s="1956" t="s">
        <v>26</v>
      </c>
      <c r="E1826" s="1956">
        <v>1</v>
      </c>
      <c r="F1826" s="1956">
        <v>8</v>
      </c>
      <c r="G1826" s="1956">
        <v>5</v>
      </c>
      <c r="H1826" s="1956">
        <v>3</v>
      </c>
      <c r="I1826" s="2012">
        <v>0</v>
      </c>
      <c r="J1826" s="2012">
        <v>0</v>
      </c>
      <c r="L1826" s="1996">
        <v>3060.59</v>
      </c>
      <c r="N1826" s="1996">
        <v>1754.87</v>
      </c>
      <c r="O1826" s="1996">
        <f>N1826-Q1826</f>
        <v>1306.6399999999999</v>
      </c>
      <c r="P1826" s="2034">
        <f t="shared" si="432"/>
        <v>0.74457937055166479</v>
      </c>
      <c r="Q1826" s="1996">
        <v>448.23</v>
      </c>
      <c r="R1826" s="2087">
        <f t="shared" si="433"/>
        <v>0.25542062944833521</v>
      </c>
      <c r="S1826" s="2035">
        <f t="shared" si="434"/>
        <v>17.929200000000002</v>
      </c>
      <c r="U1826" s="1996">
        <f t="shared" si="435"/>
        <v>1754.87</v>
      </c>
      <c r="V1826" s="1996">
        <f t="shared" si="436"/>
        <v>3060.59</v>
      </c>
      <c r="W1826" s="1996">
        <f t="shared" si="437"/>
        <v>0</v>
      </c>
      <c r="X1826" s="2000"/>
      <c r="Y1826" s="2013"/>
      <c r="Z1826" s="2002"/>
      <c r="AA1826" s="2069"/>
      <c r="AB1826" s="2069"/>
      <c r="AH1826" s="2090"/>
      <c r="AK1826" s="2092"/>
      <c r="AL1826" s="2092"/>
    </row>
    <row r="1827" spans="1:38" x14ac:dyDescent="0.2">
      <c r="A1827" s="2089">
        <v>2017653</v>
      </c>
      <c r="C1827" s="1955">
        <v>674917</v>
      </c>
      <c r="D1827" s="1956" t="s">
        <v>26</v>
      </c>
      <c r="E1827" s="1956">
        <v>1</v>
      </c>
      <c r="F1827" s="1956">
        <v>8</v>
      </c>
      <c r="G1827" s="1956">
        <v>10</v>
      </c>
      <c r="H1827" s="1956">
        <v>3</v>
      </c>
      <c r="I1827" s="2012">
        <v>0</v>
      </c>
      <c r="J1827" s="2012">
        <v>0</v>
      </c>
      <c r="L1827" s="1996">
        <v>3936.26</v>
      </c>
      <c r="N1827" s="1996">
        <v>2227.29</v>
      </c>
      <c r="O1827" s="1996">
        <f>N1827-Q1827</f>
        <v>1591.25</v>
      </c>
      <c r="P1827" s="2034">
        <f t="shared" ref="P1827" si="445">IF(N1827&lt;=0,"",O1827/N1827)</f>
        <v>0.71443323500756528</v>
      </c>
      <c r="Q1827" s="1996">
        <v>636.04</v>
      </c>
      <c r="R1827" s="2087">
        <f t="shared" ref="R1827" si="446">IF(N1827&lt;=0,"",Q1827/N1827)</f>
        <v>0.28556676499243472</v>
      </c>
      <c r="S1827" s="2035">
        <f t="shared" si="434"/>
        <v>25.441599999999998</v>
      </c>
      <c r="U1827" s="1996">
        <f t="shared" si="435"/>
        <v>2227.29</v>
      </c>
      <c r="V1827" s="1996">
        <f t="shared" si="436"/>
        <v>3936.26</v>
      </c>
      <c r="W1827" s="1996">
        <f t="shared" si="437"/>
        <v>0</v>
      </c>
      <c r="X1827" s="2000"/>
      <c r="Y1827" s="2013"/>
      <c r="Z1827" s="2002"/>
      <c r="AA1827" s="2069"/>
      <c r="AB1827" s="2069"/>
      <c r="AH1827" s="2090"/>
      <c r="AK1827" s="2092"/>
      <c r="AL1827" s="2092"/>
    </row>
    <row r="1828" spans="1:38" x14ac:dyDescent="0.2">
      <c r="A1828" s="2089">
        <v>2017654</v>
      </c>
      <c r="C1828" s="1955">
        <v>693217</v>
      </c>
      <c r="D1828" s="1956" t="s">
        <v>26</v>
      </c>
      <c r="E1828" s="1956">
        <v>1</v>
      </c>
      <c r="F1828" s="1956">
        <v>8</v>
      </c>
      <c r="G1828" s="1956">
        <v>5</v>
      </c>
      <c r="H1828" s="1956">
        <v>3</v>
      </c>
      <c r="I1828" s="2012">
        <v>0</v>
      </c>
      <c r="J1828" s="2012">
        <v>0</v>
      </c>
      <c r="L1828" s="1996">
        <v>3236.91</v>
      </c>
      <c r="N1828" s="1996">
        <v>1838.86</v>
      </c>
      <c r="O1828" s="1996">
        <f>N1828-Q1828</f>
        <v>1354.12</v>
      </c>
      <c r="P1828" s="2034">
        <f t="shared" si="432"/>
        <v>0.73639102487410679</v>
      </c>
      <c r="Q1828" s="1996">
        <v>484.74</v>
      </c>
      <c r="R1828" s="2087">
        <f t="shared" si="433"/>
        <v>0.26360897512589326</v>
      </c>
      <c r="S1828" s="2035">
        <f t="shared" si="434"/>
        <v>19.389600000000002</v>
      </c>
      <c r="U1828" s="1996">
        <f t="shared" si="435"/>
        <v>1838.86</v>
      </c>
      <c r="V1828" s="1996">
        <f t="shared" si="436"/>
        <v>3236.91</v>
      </c>
      <c r="W1828" s="1996">
        <f t="shared" si="437"/>
        <v>0</v>
      </c>
      <c r="X1828" s="2000"/>
      <c r="Y1828" s="2013"/>
      <c r="Z1828" s="2002"/>
      <c r="AA1828" s="2069"/>
      <c r="AB1828" s="2069"/>
      <c r="AH1828" s="2090"/>
      <c r="AK1828" s="2092"/>
      <c r="AL1828" s="2092"/>
    </row>
    <row r="1829" spans="1:38" x14ac:dyDescent="0.2">
      <c r="A1829" s="2089">
        <v>2017655</v>
      </c>
      <c r="C1829" s="1955">
        <v>672617</v>
      </c>
      <c r="D1829" s="1956" t="s">
        <v>26</v>
      </c>
      <c r="E1829" s="1956">
        <v>1</v>
      </c>
      <c r="F1829" s="1956">
        <v>8</v>
      </c>
      <c r="G1829" s="1956">
        <v>5</v>
      </c>
      <c r="H1829" s="1956">
        <v>3</v>
      </c>
      <c r="I1829" s="2012">
        <v>0</v>
      </c>
      <c r="J1829" s="2012">
        <v>0</v>
      </c>
      <c r="L1829" s="1996">
        <v>3145.55</v>
      </c>
      <c r="N1829" s="1996">
        <v>1935.55</v>
      </c>
      <c r="O1829" s="1996">
        <f>N1829-Q1829</f>
        <v>1437.32</v>
      </c>
      <c r="P1829" s="2034">
        <f t="shared" si="432"/>
        <v>0.7425899615096484</v>
      </c>
      <c r="Q1829" s="1996">
        <v>498.23</v>
      </c>
      <c r="R1829" s="2087">
        <f t="shared" si="433"/>
        <v>0.2574100384903516</v>
      </c>
      <c r="S1829" s="2035">
        <f t="shared" si="434"/>
        <v>19.929200000000002</v>
      </c>
      <c r="U1829" s="1996">
        <f t="shared" si="435"/>
        <v>1935.55</v>
      </c>
      <c r="V1829" s="1996">
        <f t="shared" si="436"/>
        <v>3145.55</v>
      </c>
      <c r="W1829" s="1996">
        <f t="shared" si="437"/>
        <v>0</v>
      </c>
      <c r="X1829" s="2000"/>
      <c r="Y1829" s="2013"/>
      <c r="Z1829" s="2002"/>
      <c r="AA1829" s="2069"/>
      <c r="AB1829" s="2069"/>
      <c r="AH1829" s="2090"/>
      <c r="AK1829" s="2092"/>
      <c r="AL1829" s="2092"/>
    </row>
    <row r="1830" spans="1:38" x14ac:dyDescent="0.2">
      <c r="A1830" s="2089">
        <v>2017656</v>
      </c>
      <c r="C1830" s="1955">
        <v>675017</v>
      </c>
      <c r="D1830" s="1956" t="s">
        <v>26</v>
      </c>
      <c r="E1830" s="1956">
        <v>1</v>
      </c>
      <c r="F1830" s="1956">
        <v>7</v>
      </c>
      <c r="G1830" s="1956">
        <v>6</v>
      </c>
      <c r="H1830" s="1956">
        <v>3</v>
      </c>
      <c r="I1830" s="2012">
        <v>0</v>
      </c>
      <c r="J1830" s="2012">
        <v>0</v>
      </c>
      <c r="L1830" s="1996">
        <v>2997.03</v>
      </c>
      <c r="N1830" s="1996">
        <v>1863.67</v>
      </c>
      <c r="O1830" s="1996">
        <f>N1830-Q1830</f>
        <v>1357.99</v>
      </c>
      <c r="P1830" s="2034">
        <f t="shared" si="432"/>
        <v>0.72866440947163391</v>
      </c>
      <c r="Q1830" s="1996">
        <v>505.68</v>
      </c>
      <c r="R1830" s="2087">
        <f t="shared" si="433"/>
        <v>0.27133559052836609</v>
      </c>
      <c r="S1830" s="2035">
        <f t="shared" si="434"/>
        <v>20.2272</v>
      </c>
      <c r="U1830" s="1996">
        <f t="shared" si="435"/>
        <v>1863.67</v>
      </c>
      <c r="V1830" s="1996">
        <f t="shared" si="436"/>
        <v>2997.03</v>
      </c>
      <c r="W1830" s="1996">
        <f t="shared" si="437"/>
        <v>0</v>
      </c>
      <c r="X1830" s="2000"/>
      <c r="Y1830" s="2013"/>
      <c r="Z1830" s="2002"/>
      <c r="AA1830" s="2069"/>
      <c r="AB1830" s="2069"/>
      <c r="AH1830" s="2090"/>
      <c r="AK1830" s="2092"/>
      <c r="AL1830" s="2092"/>
    </row>
    <row r="1831" spans="1:38" x14ac:dyDescent="0.2">
      <c r="A1831" s="2186">
        <v>2017657</v>
      </c>
      <c r="C1831" s="1955" t="s">
        <v>3807</v>
      </c>
      <c r="D1831" s="1956" t="s">
        <v>26</v>
      </c>
      <c r="I1831" s="2012">
        <v>0</v>
      </c>
      <c r="J1831" s="2012">
        <v>0</v>
      </c>
      <c r="L1831" s="1996">
        <v>225.4</v>
      </c>
      <c r="N1831" s="1996">
        <f t="shared" si="431"/>
        <v>120.2</v>
      </c>
      <c r="O1831" s="1996">
        <v>105.2</v>
      </c>
      <c r="P1831" s="2034">
        <f t="shared" si="432"/>
        <v>0.87520798668885191</v>
      </c>
      <c r="Q1831" s="1996">
        <v>15</v>
      </c>
      <c r="R1831" s="2087">
        <f t="shared" si="433"/>
        <v>0.12479201331114809</v>
      </c>
      <c r="S1831" s="2035">
        <f t="shared" si="434"/>
        <v>0.6</v>
      </c>
      <c r="U1831" s="1996">
        <f t="shared" si="435"/>
        <v>120.2</v>
      </c>
      <c r="V1831" s="1996">
        <f t="shared" si="436"/>
        <v>225.4</v>
      </c>
      <c r="W1831" s="1996">
        <f t="shared" si="437"/>
        <v>0</v>
      </c>
      <c r="X1831" s="2000"/>
      <c r="Y1831" s="2013"/>
      <c r="Z1831" s="2002"/>
      <c r="AA1831" s="2069"/>
      <c r="AB1831" s="2069"/>
      <c r="AH1831" s="2090"/>
      <c r="AK1831" s="2092"/>
      <c r="AL1831" s="2092"/>
    </row>
    <row r="1832" spans="1:38" x14ac:dyDescent="0.2">
      <c r="A1832" s="2089">
        <v>2017658</v>
      </c>
      <c r="C1832" s="1955" t="s">
        <v>3808</v>
      </c>
      <c r="D1832" s="1956" t="s">
        <v>26</v>
      </c>
      <c r="E1832" s="1956">
        <v>0</v>
      </c>
      <c r="F1832" s="1956">
        <v>2</v>
      </c>
      <c r="G1832" s="1956">
        <v>1</v>
      </c>
      <c r="H1832" s="1956">
        <v>1</v>
      </c>
      <c r="I1832" s="2012">
        <v>0</v>
      </c>
      <c r="J1832" s="2012">
        <v>0</v>
      </c>
      <c r="L1832" s="1996">
        <v>759.92</v>
      </c>
      <c r="N1832" s="1996">
        <v>394.34</v>
      </c>
      <c r="O1832" s="1996">
        <f t="shared" ref="O1832:O1842" si="447">N1832-Q1832</f>
        <v>255.75999999999996</v>
      </c>
      <c r="P1832" s="2034">
        <f t="shared" si="432"/>
        <v>0.6485773697824212</v>
      </c>
      <c r="Q1832" s="1996">
        <v>138.58000000000001</v>
      </c>
      <c r="R1832" s="2087">
        <f t="shared" si="433"/>
        <v>0.3514226302175788</v>
      </c>
      <c r="S1832" s="2035">
        <f t="shared" si="434"/>
        <v>5.5432000000000006</v>
      </c>
      <c r="U1832" s="1996">
        <f t="shared" si="435"/>
        <v>394.34</v>
      </c>
      <c r="V1832" s="1996">
        <f t="shared" si="436"/>
        <v>759.92</v>
      </c>
      <c r="W1832" s="1996">
        <f t="shared" si="437"/>
        <v>0</v>
      </c>
      <c r="X1832" s="2000"/>
      <c r="Y1832" s="2013"/>
      <c r="Z1832" s="2002"/>
      <c r="AA1832" s="2069"/>
      <c r="AB1832" s="2069"/>
      <c r="AH1832" s="2090"/>
      <c r="AK1832" s="2092"/>
      <c r="AL1832" s="2092"/>
    </row>
    <row r="1833" spans="1:38" x14ac:dyDescent="0.2">
      <c r="A1833" s="2089">
        <v>2017659</v>
      </c>
      <c r="C1833" s="1955" t="s">
        <v>3809</v>
      </c>
      <c r="D1833" s="1956" t="s">
        <v>26</v>
      </c>
      <c r="E1833" s="1956">
        <v>0</v>
      </c>
      <c r="F1833" s="1956">
        <v>2</v>
      </c>
      <c r="G1833" s="1956">
        <v>1</v>
      </c>
      <c r="H1833" s="1956">
        <v>1</v>
      </c>
      <c r="I1833" s="2012">
        <v>0</v>
      </c>
      <c r="J1833" s="2012">
        <v>0</v>
      </c>
      <c r="L1833" s="1996">
        <v>759.92</v>
      </c>
      <c r="N1833" s="1996">
        <v>394.34</v>
      </c>
      <c r="O1833" s="1996">
        <f t="shared" si="447"/>
        <v>255.75999999999996</v>
      </c>
      <c r="P1833" s="2034">
        <f t="shared" ref="P1833" si="448">IF(N1833&lt;=0,"",O1833/N1833)</f>
        <v>0.6485773697824212</v>
      </c>
      <c r="Q1833" s="1996">
        <v>138.58000000000001</v>
      </c>
      <c r="R1833" s="2087">
        <f t="shared" ref="R1833" si="449">IF(N1833&lt;=0,"",Q1833/N1833)</f>
        <v>0.3514226302175788</v>
      </c>
      <c r="S1833" s="2035">
        <f t="shared" ref="S1833:S1896" si="450">Q1833/$S$1</f>
        <v>5.5432000000000006</v>
      </c>
      <c r="U1833" s="1996">
        <f t="shared" ref="U1833:U1896" si="451">((1-I1833)*O1833)+((1-J1833)*Q1833)</f>
        <v>394.34</v>
      </c>
      <c r="V1833" s="1996">
        <f t="shared" ref="V1833:V1896" si="452">L1833-W1833</f>
        <v>759.92</v>
      </c>
      <c r="W1833" s="1996">
        <f t="shared" ref="W1833:W1896" si="453">X1833+AC1833+AH1833+AM1833+AO1833+AR1833</f>
        <v>0</v>
      </c>
      <c r="X1833" s="2000"/>
      <c r="Y1833" s="2013"/>
      <c r="Z1833" s="2002"/>
      <c r="AA1833" s="2069"/>
      <c r="AB1833" s="2069"/>
      <c r="AH1833" s="2090"/>
      <c r="AK1833" s="2092"/>
      <c r="AL1833" s="2092"/>
    </row>
    <row r="1834" spans="1:38" x14ac:dyDescent="0.2">
      <c r="A1834" s="2089">
        <v>2017660</v>
      </c>
      <c r="C1834" s="1955" t="s">
        <v>3810</v>
      </c>
      <c r="D1834" s="1956" t="s">
        <v>26</v>
      </c>
      <c r="E1834" s="1956">
        <v>1</v>
      </c>
      <c r="F1834" s="1956">
        <v>8</v>
      </c>
      <c r="G1834" s="1956">
        <v>5</v>
      </c>
      <c r="H1834" s="1956">
        <v>3</v>
      </c>
      <c r="I1834" s="2012">
        <v>0</v>
      </c>
      <c r="J1834" s="2012">
        <v>0</v>
      </c>
      <c r="L1834" s="1996">
        <v>3060.59</v>
      </c>
      <c r="N1834" s="1996">
        <v>1921.27</v>
      </c>
      <c r="O1834" s="1996">
        <f t="shared" si="447"/>
        <v>1473.04</v>
      </c>
      <c r="P1834" s="2034">
        <f t="shared" ref="P1834:P1896" si="454">IF(N1834&lt;=0,"",O1834/N1834)</f>
        <v>0.76670119244041701</v>
      </c>
      <c r="Q1834" s="1996">
        <v>448.23</v>
      </c>
      <c r="R1834" s="2087">
        <f t="shared" ref="R1834:R1896" si="455">IF(N1834&lt;=0,"",Q1834/N1834)</f>
        <v>0.23329880755958299</v>
      </c>
      <c r="S1834" s="2035">
        <f t="shared" si="450"/>
        <v>17.929200000000002</v>
      </c>
      <c r="U1834" s="1996">
        <f t="shared" si="451"/>
        <v>1921.27</v>
      </c>
      <c r="V1834" s="1996">
        <f t="shared" si="452"/>
        <v>3060.59</v>
      </c>
      <c r="W1834" s="1996">
        <f t="shared" si="453"/>
        <v>0</v>
      </c>
      <c r="X1834" s="2000"/>
      <c r="Y1834" s="2013"/>
      <c r="Z1834" s="2002"/>
      <c r="AA1834" s="2069"/>
      <c r="AB1834" s="2069"/>
      <c r="AH1834" s="2090"/>
      <c r="AK1834" s="2092"/>
      <c r="AL1834" s="2092"/>
    </row>
    <row r="1835" spans="1:38" x14ac:dyDescent="0.2">
      <c r="A1835" s="1958">
        <v>2017661</v>
      </c>
      <c r="C1835" s="1955" t="s">
        <v>3813</v>
      </c>
      <c r="D1835" s="1956" t="s">
        <v>1976</v>
      </c>
      <c r="E1835" s="1956">
        <v>0</v>
      </c>
      <c r="F1835" s="1956">
        <v>1</v>
      </c>
      <c r="G1835" s="1956">
        <v>0</v>
      </c>
      <c r="H1835" s="1956">
        <v>0</v>
      </c>
      <c r="I1835" s="2012">
        <v>0</v>
      </c>
      <c r="J1835" s="2012">
        <v>0</v>
      </c>
      <c r="L1835" s="1996">
        <v>0</v>
      </c>
      <c r="N1835" s="1996">
        <v>271.63</v>
      </c>
      <c r="O1835" s="1996">
        <f t="shared" si="447"/>
        <v>223.1</v>
      </c>
      <c r="P1835" s="2034">
        <f t="shared" ref="P1835" si="456">IF(N1835&lt;=0,"",O1835/N1835)</f>
        <v>0.82133784928027098</v>
      </c>
      <c r="Q1835" s="1996">
        <v>48.53</v>
      </c>
      <c r="R1835" s="2087">
        <f t="shared" ref="R1835" si="457">IF(N1835&lt;=0,"",Q1835/N1835)</f>
        <v>0.17866215071972905</v>
      </c>
      <c r="S1835" s="2035">
        <f t="shared" si="450"/>
        <v>1.9412</v>
      </c>
      <c r="U1835" s="1996">
        <f t="shared" si="451"/>
        <v>271.63</v>
      </c>
      <c r="V1835" s="1996">
        <f t="shared" si="452"/>
        <v>0</v>
      </c>
      <c r="W1835" s="1996">
        <f t="shared" si="453"/>
        <v>0</v>
      </c>
      <c r="X1835" s="2000"/>
      <c r="Y1835" s="2013"/>
      <c r="Z1835" s="2002"/>
      <c r="AA1835" s="2069"/>
      <c r="AB1835" s="2069"/>
      <c r="AH1835" s="2090"/>
      <c r="AK1835" s="2092"/>
      <c r="AL1835" s="2092"/>
    </row>
    <row r="1836" spans="1:38" x14ac:dyDescent="0.2">
      <c r="A1836" s="2089">
        <v>2017662</v>
      </c>
      <c r="C1836" s="1955" t="s">
        <v>3814</v>
      </c>
      <c r="D1836" s="1956" t="s">
        <v>26</v>
      </c>
      <c r="E1836" s="1956">
        <v>0</v>
      </c>
      <c r="F1836" s="1956">
        <v>1</v>
      </c>
      <c r="G1836" s="1956">
        <v>0</v>
      </c>
      <c r="H1836" s="1956">
        <v>1</v>
      </c>
      <c r="I1836" s="2012">
        <v>0</v>
      </c>
      <c r="J1836" s="2012">
        <v>0</v>
      </c>
      <c r="L1836" s="1996">
        <v>632.94000000000005</v>
      </c>
      <c r="N1836" s="1996">
        <v>299.3</v>
      </c>
      <c r="O1836" s="1996">
        <f t="shared" si="447"/>
        <v>192.11</v>
      </c>
      <c r="P1836" s="2034">
        <f t="shared" si="454"/>
        <v>0.64186435015035082</v>
      </c>
      <c r="Q1836" s="1996">
        <v>107.19</v>
      </c>
      <c r="R1836" s="2087">
        <f t="shared" si="455"/>
        <v>0.35813564984964918</v>
      </c>
      <c r="S1836" s="2035">
        <f t="shared" si="450"/>
        <v>4.2876000000000003</v>
      </c>
      <c r="U1836" s="1996">
        <f t="shared" si="451"/>
        <v>299.3</v>
      </c>
      <c r="V1836" s="1996">
        <f t="shared" si="452"/>
        <v>632.94000000000005</v>
      </c>
      <c r="W1836" s="1996">
        <f t="shared" si="453"/>
        <v>0</v>
      </c>
      <c r="X1836" s="2000"/>
      <c r="Y1836" s="2013"/>
      <c r="Z1836" s="2002"/>
      <c r="AA1836" s="2069"/>
      <c r="AB1836" s="2069"/>
      <c r="AH1836" s="2090"/>
      <c r="AK1836" s="2092"/>
      <c r="AL1836" s="2092"/>
    </row>
    <row r="1837" spans="1:38" x14ac:dyDescent="0.2">
      <c r="A1837" s="2089">
        <v>2017663</v>
      </c>
      <c r="C1837" s="1955">
        <v>725917</v>
      </c>
      <c r="D1837" s="1956" t="s">
        <v>26</v>
      </c>
      <c r="E1837" s="1956">
        <v>1</v>
      </c>
      <c r="F1837" s="1956">
        <v>8</v>
      </c>
      <c r="G1837" s="1956">
        <v>5</v>
      </c>
      <c r="H1837" s="1956">
        <v>3</v>
      </c>
      <c r="I1837" s="2012">
        <v>0</v>
      </c>
      <c r="J1837" s="2012">
        <v>0</v>
      </c>
      <c r="L1837" s="1996">
        <v>2956.49</v>
      </c>
      <c r="N1837" s="1996">
        <v>1831.46</v>
      </c>
      <c r="O1837" s="1996">
        <f t="shared" si="447"/>
        <v>1372.81</v>
      </c>
      <c r="P1837" s="2034">
        <f t="shared" si="454"/>
        <v>0.74957138021032399</v>
      </c>
      <c r="Q1837" s="1996">
        <v>458.65</v>
      </c>
      <c r="R1837" s="2087">
        <f t="shared" si="455"/>
        <v>0.25042861978967595</v>
      </c>
      <c r="S1837" s="2035">
        <f t="shared" si="450"/>
        <v>18.346</v>
      </c>
      <c r="U1837" s="1996">
        <f t="shared" si="451"/>
        <v>1831.46</v>
      </c>
      <c r="V1837" s="1996">
        <f t="shared" si="452"/>
        <v>2956.49</v>
      </c>
      <c r="W1837" s="1996">
        <f t="shared" si="453"/>
        <v>0</v>
      </c>
      <c r="X1837" s="2000"/>
      <c r="Y1837" s="2013"/>
      <c r="Z1837" s="2002"/>
      <c r="AA1837" s="2069"/>
      <c r="AB1837" s="2069"/>
      <c r="AH1837" s="2090"/>
      <c r="AK1837" s="2092"/>
      <c r="AL1837" s="2092"/>
    </row>
    <row r="1838" spans="1:38" x14ac:dyDescent="0.2">
      <c r="A1838" s="2089">
        <v>2017664</v>
      </c>
      <c r="C1838" s="1955">
        <v>680417</v>
      </c>
      <c r="D1838" s="1956" t="s">
        <v>26</v>
      </c>
      <c r="E1838" s="1956">
        <v>1</v>
      </c>
      <c r="F1838" s="1956">
        <v>10</v>
      </c>
      <c r="G1838" s="1956">
        <v>6</v>
      </c>
      <c r="H1838" s="1956">
        <v>3</v>
      </c>
      <c r="I1838" s="2012">
        <v>0</v>
      </c>
      <c r="J1838" s="2012">
        <v>0</v>
      </c>
      <c r="L1838" s="1996">
        <v>3384.27</v>
      </c>
      <c r="N1838" s="1996">
        <v>2122.5300000000002</v>
      </c>
      <c r="O1838" s="1996">
        <f t="shared" si="447"/>
        <v>1603.2700000000002</v>
      </c>
      <c r="P1838" s="2034">
        <f t="shared" si="454"/>
        <v>0.75535799258432157</v>
      </c>
      <c r="Q1838" s="1996">
        <v>519.26</v>
      </c>
      <c r="R1838" s="2087">
        <f t="shared" si="455"/>
        <v>0.24464200741567843</v>
      </c>
      <c r="S1838" s="2035">
        <f t="shared" si="450"/>
        <v>20.770399999999999</v>
      </c>
      <c r="U1838" s="1996">
        <f t="shared" si="451"/>
        <v>2122.5300000000002</v>
      </c>
      <c r="V1838" s="1996">
        <f t="shared" si="452"/>
        <v>3384.27</v>
      </c>
      <c r="W1838" s="1996">
        <f t="shared" si="453"/>
        <v>0</v>
      </c>
      <c r="X1838" s="2000"/>
      <c r="Y1838" s="2013"/>
      <c r="Z1838" s="2002"/>
      <c r="AA1838" s="2069"/>
      <c r="AB1838" s="2069"/>
      <c r="AH1838" s="2090"/>
      <c r="AK1838" s="2092"/>
      <c r="AL1838" s="2092"/>
    </row>
    <row r="1839" spans="1:38" x14ac:dyDescent="0.2">
      <c r="A1839" s="2089" t="s">
        <v>3816</v>
      </c>
      <c r="C1839" s="1955" t="s">
        <v>3817</v>
      </c>
      <c r="D1839" s="1956" t="s">
        <v>26</v>
      </c>
      <c r="E1839" s="1956">
        <v>0</v>
      </c>
      <c r="F1839" s="1956">
        <v>14</v>
      </c>
      <c r="G1839" s="1956">
        <v>0</v>
      </c>
      <c r="H1839" s="1956">
        <v>0</v>
      </c>
      <c r="I1839" s="2012">
        <v>0</v>
      </c>
      <c r="J1839" s="2012">
        <v>0</v>
      </c>
      <c r="L1839" s="1996">
        <v>1487.54</v>
      </c>
      <c r="N1839" s="1996">
        <v>1026.94</v>
      </c>
      <c r="O1839" s="1996">
        <f t="shared" si="447"/>
        <v>771.30000000000007</v>
      </c>
      <c r="P1839" s="2034">
        <f t="shared" si="454"/>
        <v>0.75106627456326569</v>
      </c>
      <c r="Q1839" s="1996">
        <v>255.64</v>
      </c>
      <c r="R1839" s="2087">
        <f t="shared" si="455"/>
        <v>0.24893372543673434</v>
      </c>
      <c r="S1839" s="2035">
        <f t="shared" si="450"/>
        <v>10.2256</v>
      </c>
      <c r="U1839" s="1996">
        <f t="shared" si="451"/>
        <v>1026.94</v>
      </c>
      <c r="V1839" s="1996">
        <f t="shared" si="452"/>
        <v>1487.54</v>
      </c>
      <c r="W1839" s="1996">
        <f t="shared" si="453"/>
        <v>0</v>
      </c>
      <c r="X1839" s="2000"/>
      <c r="Y1839" s="2013"/>
      <c r="Z1839" s="2002"/>
      <c r="AA1839" s="2069"/>
      <c r="AB1839" s="2069"/>
      <c r="AH1839" s="2090"/>
      <c r="AK1839" s="2092"/>
      <c r="AL1839" s="2092"/>
    </row>
    <row r="1840" spans="1:38" x14ac:dyDescent="0.2">
      <c r="A1840" s="2089">
        <v>2017666</v>
      </c>
      <c r="C1840" s="1955">
        <v>689817</v>
      </c>
      <c r="D1840" s="1956" t="s">
        <v>26</v>
      </c>
      <c r="E1840" s="1956">
        <v>1</v>
      </c>
      <c r="F1840" s="1956">
        <v>11</v>
      </c>
      <c r="G1840" s="1956">
        <v>8</v>
      </c>
      <c r="H1840" s="1956">
        <v>3</v>
      </c>
      <c r="I1840" s="2012">
        <v>0</v>
      </c>
      <c r="J1840" s="2012">
        <v>0</v>
      </c>
      <c r="L1840" s="1996">
        <v>4217.84</v>
      </c>
      <c r="N1840" s="1996">
        <v>2645.24</v>
      </c>
      <c r="O1840" s="1996">
        <f t="shared" si="447"/>
        <v>1965.4299999999998</v>
      </c>
      <c r="P1840" s="2034">
        <f t="shared" si="454"/>
        <v>0.74300630566602655</v>
      </c>
      <c r="Q1840" s="1996">
        <v>679.81</v>
      </c>
      <c r="R1840" s="2087">
        <f t="shared" si="455"/>
        <v>0.25699369433397345</v>
      </c>
      <c r="S1840" s="2035">
        <f t="shared" si="450"/>
        <v>27.192399999999999</v>
      </c>
      <c r="U1840" s="1996">
        <f t="shared" si="451"/>
        <v>2645.24</v>
      </c>
      <c r="V1840" s="1996">
        <f t="shared" si="452"/>
        <v>4217.84</v>
      </c>
      <c r="W1840" s="1996">
        <f t="shared" si="453"/>
        <v>0</v>
      </c>
      <c r="X1840" s="2000"/>
      <c r="Y1840" s="2013"/>
      <c r="Z1840" s="2002"/>
      <c r="AA1840" s="2069"/>
      <c r="AB1840" s="2069"/>
      <c r="AH1840" s="2090"/>
      <c r="AK1840" s="2092"/>
      <c r="AL1840" s="2092"/>
    </row>
    <row r="1841" spans="1:38" x14ac:dyDescent="0.2">
      <c r="A1841" s="2089" t="s">
        <v>3818</v>
      </c>
      <c r="C1841" s="1955">
        <v>676717</v>
      </c>
      <c r="D1841" s="1956" t="s">
        <v>26</v>
      </c>
      <c r="E1841" s="1956">
        <v>1</v>
      </c>
      <c r="F1841" s="1956">
        <v>8</v>
      </c>
      <c r="G1841" s="1956">
        <v>4</v>
      </c>
      <c r="H1841" s="1956">
        <v>3</v>
      </c>
      <c r="I1841" s="2012">
        <v>0</v>
      </c>
      <c r="J1841" s="2012">
        <v>0</v>
      </c>
      <c r="L1841" s="1996">
        <v>5635.05</v>
      </c>
      <c r="N1841" s="1996">
        <v>3538.22</v>
      </c>
      <c r="O1841" s="1996">
        <f t="shared" si="447"/>
        <v>2834.04</v>
      </c>
      <c r="P1841" s="2034">
        <f t="shared" si="454"/>
        <v>0.80097902335072446</v>
      </c>
      <c r="Q1841" s="1996">
        <v>704.18</v>
      </c>
      <c r="R1841" s="2087">
        <f t="shared" si="455"/>
        <v>0.19902097664927562</v>
      </c>
      <c r="S1841" s="2035">
        <f t="shared" si="450"/>
        <v>28.167199999999998</v>
      </c>
      <c r="U1841" s="1996">
        <f t="shared" si="451"/>
        <v>3538.22</v>
      </c>
      <c r="V1841" s="1996">
        <f t="shared" si="452"/>
        <v>5635.05</v>
      </c>
      <c r="W1841" s="1996">
        <f t="shared" si="453"/>
        <v>0</v>
      </c>
      <c r="X1841" s="2000"/>
      <c r="Y1841" s="2013"/>
      <c r="Z1841" s="2002"/>
      <c r="AA1841" s="2069"/>
      <c r="AB1841" s="2069"/>
      <c r="AH1841" s="2090"/>
      <c r="AK1841" s="2092"/>
      <c r="AL1841" s="2092"/>
    </row>
    <row r="1842" spans="1:38" x14ac:dyDescent="0.2">
      <c r="A1842" s="1958">
        <v>2017668</v>
      </c>
      <c r="C1842" s="1955" t="s">
        <v>3823</v>
      </c>
      <c r="D1842" s="1956" t="s">
        <v>202</v>
      </c>
      <c r="E1842" s="1956">
        <v>0</v>
      </c>
      <c r="F1842" s="1956">
        <v>6</v>
      </c>
      <c r="G1842" s="1956">
        <v>0</v>
      </c>
      <c r="H1842" s="1956">
        <v>0</v>
      </c>
      <c r="I1842" s="2012">
        <v>0</v>
      </c>
      <c r="J1842" s="2012">
        <v>0</v>
      </c>
      <c r="L1842" s="1996">
        <v>4350</v>
      </c>
      <c r="N1842" s="1996">
        <v>3195</v>
      </c>
      <c r="O1842" s="1996">
        <f t="shared" si="447"/>
        <v>2906.34</v>
      </c>
      <c r="P1842" s="2034">
        <f t="shared" si="454"/>
        <v>0.90965258215962441</v>
      </c>
      <c r="Q1842" s="1996">
        <v>288.66000000000003</v>
      </c>
      <c r="R1842" s="2087">
        <f t="shared" si="455"/>
        <v>9.0347417840375588E-2</v>
      </c>
      <c r="S1842" s="2035">
        <f t="shared" si="450"/>
        <v>11.5464</v>
      </c>
      <c r="U1842" s="1996">
        <f t="shared" si="451"/>
        <v>3195</v>
      </c>
      <c r="V1842" s="1996">
        <f t="shared" si="452"/>
        <v>4350</v>
      </c>
      <c r="W1842" s="1996">
        <f t="shared" si="453"/>
        <v>0</v>
      </c>
      <c r="X1842" s="2000"/>
      <c r="Y1842" s="2013"/>
      <c r="Z1842" s="2002"/>
      <c r="AA1842" s="2069"/>
      <c r="AB1842" s="2069"/>
      <c r="AH1842" s="2090"/>
      <c r="AK1842" s="2092"/>
      <c r="AL1842" s="2092"/>
    </row>
    <row r="1843" spans="1:38" x14ac:dyDescent="0.2">
      <c r="A1843" s="1958">
        <v>2017669</v>
      </c>
      <c r="C1843" s="1955" t="s">
        <v>3824</v>
      </c>
      <c r="D1843" s="1956" t="s">
        <v>318</v>
      </c>
      <c r="E1843" s="1956">
        <v>1</v>
      </c>
      <c r="I1843" s="2012">
        <v>0</v>
      </c>
      <c r="J1843" s="2012">
        <v>0</v>
      </c>
      <c r="N1843" s="1996">
        <f t="shared" ref="N1843:N1896" si="458">O1843+Q1843</f>
        <v>0</v>
      </c>
      <c r="O1843" s="1996">
        <v>0</v>
      </c>
      <c r="P1843" s="2034" t="str">
        <f t="shared" si="454"/>
        <v/>
      </c>
      <c r="Q1843" s="1996">
        <v>0</v>
      </c>
      <c r="R1843" s="2087" t="str">
        <f t="shared" si="455"/>
        <v/>
      </c>
      <c r="S1843" s="2035">
        <f t="shared" si="450"/>
        <v>0</v>
      </c>
      <c r="U1843" s="1996">
        <f t="shared" si="451"/>
        <v>0</v>
      </c>
      <c r="V1843" s="1996">
        <f t="shared" si="452"/>
        <v>0</v>
      </c>
      <c r="W1843" s="1996">
        <f t="shared" si="453"/>
        <v>0</v>
      </c>
      <c r="X1843" s="2000"/>
      <c r="Y1843" s="2013"/>
      <c r="Z1843" s="2002"/>
      <c r="AA1843" s="2069"/>
      <c r="AB1843" s="2069"/>
      <c r="AH1843" s="2090"/>
      <c r="AK1843" s="2092"/>
      <c r="AL1843" s="2092"/>
    </row>
    <row r="1844" spans="1:38" x14ac:dyDescent="0.2">
      <c r="A1844" s="1958">
        <v>2017670</v>
      </c>
      <c r="C1844" s="1955" t="s">
        <v>3825</v>
      </c>
      <c r="D1844" s="1956" t="s">
        <v>902</v>
      </c>
      <c r="E1844" s="1956">
        <v>0</v>
      </c>
      <c r="F1844" s="1956">
        <v>1</v>
      </c>
      <c r="G1844" s="1956">
        <v>0</v>
      </c>
      <c r="H1844" s="1956">
        <v>1</v>
      </c>
      <c r="I1844" s="2012">
        <v>0</v>
      </c>
      <c r="J1844" s="2012">
        <v>0</v>
      </c>
      <c r="L1844" s="1996">
        <v>652.82000000000005</v>
      </c>
      <c r="N1844" s="1996">
        <v>318.31</v>
      </c>
      <c r="O1844" s="1996">
        <f>N1844-Q1844</f>
        <v>208.85000000000002</v>
      </c>
      <c r="P1844" s="2034">
        <f t="shared" si="454"/>
        <v>0.65612139109672962</v>
      </c>
      <c r="Q1844" s="1996">
        <v>109.46</v>
      </c>
      <c r="R1844" s="2087">
        <f t="shared" si="455"/>
        <v>0.34387860890327038</v>
      </c>
      <c r="S1844" s="2035">
        <f t="shared" si="450"/>
        <v>4.3784000000000001</v>
      </c>
      <c r="U1844" s="1996">
        <f t="shared" si="451"/>
        <v>318.31</v>
      </c>
      <c r="V1844" s="1996">
        <f t="shared" si="452"/>
        <v>652.82000000000005</v>
      </c>
      <c r="W1844" s="1996">
        <f t="shared" si="453"/>
        <v>0</v>
      </c>
      <c r="X1844" s="2000"/>
      <c r="Y1844" s="2013"/>
      <c r="Z1844" s="2002"/>
      <c r="AA1844" s="2069"/>
      <c r="AB1844" s="2069"/>
      <c r="AH1844" s="2090"/>
      <c r="AK1844" s="2092"/>
      <c r="AL1844" s="2092"/>
    </row>
    <row r="1845" spans="1:38" x14ac:dyDescent="0.2">
      <c r="A1845" s="2186">
        <v>2017671</v>
      </c>
      <c r="C1845" s="1955" t="s">
        <v>3826</v>
      </c>
      <c r="D1845" s="1956" t="s">
        <v>26</v>
      </c>
      <c r="E1845" s="1956">
        <v>0</v>
      </c>
      <c r="G1845" s="1956">
        <v>0</v>
      </c>
      <c r="I1845" s="2012">
        <v>0</v>
      </c>
      <c r="J1845" s="2012">
        <v>0</v>
      </c>
      <c r="L1845" s="1996">
        <v>507.48</v>
      </c>
      <c r="N1845" s="1996">
        <f t="shared" si="458"/>
        <v>261.24</v>
      </c>
      <c r="O1845" s="1996">
        <v>246.24</v>
      </c>
      <c r="P1845" s="2034">
        <f t="shared" si="454"/>
        <v>0.94258153422140556</v>
      </c>
      <c r="Q1845" s="1996">
        <v>15</v>
      </c>
      <c r="R1845" s="2087">
        <f t="shared" si="455"/>
        <v>5.7418465778594392E-2</v>
      </c>
      <c r="S1845" s="2035">
        <f t="shared" si="450"/>
        <v>0.6</v>
      </c>
      <c r="U1845" s="1996">
        <f t="shared" si="451"/>
        <v>261.24</v>
      </c>
      <c r="V1845" s="1996">
        <f t="shared" si="452"/>
        <v>507.48</v>
      </c>
      <c r="W1845" s="1996">
        <f t="shared" si="453"/>
        <v>0</v>
      </c>
      <c r="X1845" s="2000"/>
      <c r="Y1845" s="2013"/>
      <c r="Z1845" s="2002"/>
      <c r="AA1845" s="2069"/>
      <c r="AB1845" s="2069"/>
      <c r="AH1845" s="2090"/>
      <c r="AK1845" s="2092"/>
      <c r="AL1845" s="2092"/>
    </row>
    <row r="1846" spans="1:38" x14ac:dyDescent="0.2">
      <c r="A1846" s="1958">
        <v>2017672</v>
      </c>
      <c r="C1846" s="1955" t="s">
        <v>3827</v>
      </c>
      <c r="D1846" s="1956" t="s">
        <v>474</v>
      </c>
      <c r="E1846" s="1956">
        <v>1</v>
      </c>
      <c r="F1846" s="1956">
        <v>9</v>
      </c>
      <c r="G1846" s="1956">
        <v>5</v>
      </c>
      <c r="H1846" s="1956">
        <v>3</v>
      </c>
      <c r="I1846" s="2012">
        <v>0</v>
      </c>
      <c r="J1846" s="2012">
        <v>0</v>
      </c>
      <c r="L1846" s="1996">
        <v>3268.2</v>
      </c>
      <c r="N1846" s="1996">
        <v>1935.05</v>
      </c>
      <c r="O1846" s="1996">
        <f>N1846-Q1846</f>
        <v>1391.33</v>
      </c>
      <c r="P1846" s="2034">
        <f t="shared" si="454"/>
        <v>0.71901501253197586</v>
      </c>
      <c r="Q1846" s="1996">
        <v>543.72</v>
      </c>
      <c r="R1846" s="2087">
        <f t="shared" si="455"/>
        <v>0.28098498746802408</v>
      </c>
      <c r="S1846" s="2035">
        <f t="shared" si="450"/>
        <v>21.748800000000003</v>
      </c>
      <c r="U1846" s="1996">
        <f t="shared" si="451"/>
        <v>1935.05</v>
      </c>
      <c r="V1846" s="1996">
        <f t="shared" si="452"/>
        <v>3268.2</v>
      </c>
      <c r="W1846" s="1996">
        <f t="shared" si="453"/>
        <v>0</v>
      </c>
      <c r="X1846" s="2000"/>
      <c r="Y1846" s="2013"/>
      <c r="Z1846" s="2002"/>
      <c r="AA1846" s="2069"/>
      <c r="AB1846" s="2069"/>
      <c r="AH1846" s="2090"/>
      <c r="AK1846" s="2092"/>
      <c r="AL1846" s="2092"/>
    </row>
    <row r="1847" spans="1:38" x14ac:dyDescent="0.2">
      <c r="A1847" s="2089">
        <v>2017673</v>
      </c>
      <c r="C1847" s="1955" t="s">
        <v>3829</v>
      </c>
      <c r="D1847" s="1956" t="s">
        <v>26</v>
      </c>
      <c r="E1847" s="1956">
        <v>5</v>
      </c>
      <c r="F1847" s="1956">
        <v>40</v>
      </c>
      <c r="G1847" s="1956">
        <v>25</v>
      </c>
      <c r="H1847" s="1956">
        <v>3</v>
      </c>
      <c r="I1847" s="2012">
        <v>0</v>
      </c>
      <c r="J1847" s="2012">
        <v>0</v>
      </c>
      <c r="L1847" s="1996">
        <v>14322.9</v>
      </c>
      <c r="N1847" s="1996">
        <v>9210.15</v>
      </c>
      <c r="O1847" s="1996">
        <f>N1847-Q1847</f>
        <v>6905.4</v>
      </c>
      <c r="P1847" s="2034">
        <f t="shared" si="454"/>
        <v>0.74975977589941534</v>
      </c>
      <c r="Q1847" s="1996">
        <v>2304.75</v>
      </c>
      <c r="R1847" s="2087">
        <f t="shared" si="455"/>
        <v>0.25024022410058472</v>
      </c>
      <c r="S1847" s="2035">
        <f t="shared" si="450"/>
        <v>92.19</v>
      </c>
      <c r="U1847" s="1996">
        <f t="shared" si="451"/>
        <v>9210.15</v>
      </c>
      <c r="V1847" s="1996">
        <f t="shared" si="452"/>
        <v>14322.9</v>
      </c>
      <c r="W1847" s="1996">
        <f t="shared" si="453"/>
        <v>0</v>
      </c>
      <c r="X1847" s="2000"/>
      <c r="Y1847" s="2013"/>
      <c r="Z1847" s="2002"/>
      <c r="AA1847" s="2069"/>
      <c r="AB1847" s="2069"/>
      <c r="AH1847" s="2090"/>
      <c r="AK1847" s="2092"/>
      <c r="AL1847" s="2092"/>
    </row>
    <row r="1848" spans="1:38" x14ac:dyDescent="0.2">
      <c r="A1848" s="1954">
        <v>2017674</v>
      </c>
      <c r="C1848" s="1955">
        <v>726417</v>
      </c>
      <c r="D1848" s="1956" t="s">
        <v>26</v>
      </c>
      <c r="E1848" s="1956">
        <v>1</v>
      </c>
      <c r="F1848" s="1956">
        <v>10</v>
      </c>
      <c r="G1848" s="1956">
        <v>4</v>
      </c>
      <c r="H1848" s="1956">
        <v>2</v>
      </c>
      <c r="I1848" s="2012">
        <v>0</v>
      </c>
      <c r="J1848" s="2012">
        <v>0</v>
      </c>
      <c r="L1848" s="1996">
        <v>4418.8900000000003</v>
      </c>
      <c r="N1848" s="1996">
        <f t="shared" si="458"/>
        <v>0</v>
      </c>
      <c r="O1848" s="1996">
        <v>0</v>
      </c>
      <c r="P1848" s="2034" t="str">
        <f t="shared" si="454"/>
        <v/>
      </c>
      <c r="Q1848" s="1996">
        <v>0</v>
      </c>
      <c r="R1848" s="2087" t="str">
        <f t="shared" si="455"/>
        <v/>
      </c>
      <c r="S1848" s="2035">
        <f t="shared" si="450"/>
        <v>0</v>
      </c>
      <c r="U1848" s="1996">
        <f t="shared" si="451"/>
        <v>0</v>
      </c>
      <c r="V1848" s="1996">
        <f t="shared" si="452"/>
        <v>4418.8900000000003</v>
      </c>
      <c r="W1848" s="1996">
        <f t="shared" si="453"/>
        <v>0</v>
      </c>
      <c r="X1848" s="2000"/>
      <c r="Y1848" s="2013"/>
      <c r="Z1848" s="2002"/>
      <c r="AA1848" s="2069"/>
      <c r="AB1848" s="2069"/>
      <c r="AH1848" s="2090"/>
      <c r="AK1848" s="2092"/>
      <c r="AL1848" s="2092"/>
    </row>
    <row r="1849" spans="1:38" x14ac:dyDescent="0.2">
      <c r="A1849" s="2089">
        <v>2017675</v>
      </c>
      <c r="C1849" s="1955" t="s">
        <v>3833</v>
      </c>
      <c r="D1849" s="1956" t="s">
        <v>353</v>
      </c>
      <c r="E1849" s="1956">
        <v>0</v>
      </c>
      <c r="F1849" s="1956">
        <v>0</v>
      </c>
      <c r="G1849" s="1956">
        <v>0</v>
      </c>
      <c r="H1849" s="1956">
        <v>0</v>
      </c>
      <c r="I1849" s="2012">
        <v>0</v>
      </c>
      <c r="J1849" s="2012">
        <v>0</v>
      </c>
      <c r="L1849" s="1996">
        <v>381</v>
      </c>
      <c r="N1849" s="1996">
        <f t="shared" si="458"/>
        <v>190.5</v>
      </c>
      <c r="O1849" s="1996">
        <v>108</v>
      </c>
      <c r="P1849" s="2034">
        <f t="shared" si="454"/>
        <v>0.56692913385826771</v>
      </c>
      <c r="Q1849" s="1996">
        <v>82.5</v>
      </c>
      <c r="R1849" s="2087">
        <f t="shared" si="455"/>
        <v>0.43307086614173229</v>
      </c>
      <c r="S1849" s="2035">
        <f t="shared" si="450"/>
        <v>3.3</v>
      </c>
      <c r="U1849" s="1996">
        <f t="shared" si="451"/>
        <v>190.5</v>
      </c>
      <c r="V1849" s="1996">
        <f t="shared" si="452"/>
        <v>381</v>
      </c>
      <c r="W1849" s="1996">
        <f t="shared" si="453"/>
        <v>0</v>
      </c>
      <c r="X1849" s="2000"/>
      <c r="Y1849" s="2013"/>
      <c r="Z1849" s="2002"/>
      <c r="AA1849" s="2069"/>
      <c r="AB1849" s="2069"/>
      <c r="AH1849" s="2090"/>
      <c r="AK1849" s="2092"/>
      <c r="AL1849" s="2092"/>
    </row>
    <row r="1850" spans="1:38" x14ac:dyDescent="0.2">
      <c r="A1850" s="1958">
        <v>2017676</v>
      </c>
      <c r="C1850" s="1955" t="s">
        <v>3835</v>
      </c>
      <c r="D1850" s="1956" t="s">
        <v>353</v>
      </c>
      <c r="I1850" s="2012">
        <v>0</v>
      </c>
      <c r="J1850" s="2012">
        <v>0</v>
      </c>
      <c r="L1850" s="1996">
        <v>99.34</v>
      </c>
      <c r="N1850" s="1996" t="e">
        <f t="shared" si="458"/>
        <v>#VALUE!</v>
      </c>
      <c r="O1850" s="1996" t="s">
        <v>115</v>
      </c>
      <c r="P1850" s="2034" t="e">
        <f t="shared" si="454"/>
        <v>#VALUE!</v>
      </c>
      <c r="Q1850" s="1996">
        <v>0</v>
      </c>
      <c r="R1850" s="2087" t="e">
        <f t="shared" si="455"/>
        <v>#VALUE!</v>
      </c>
      <c r="S1850" s="2035">
        <f t="shared" si="450"/>
        <v>0</v>
      </c>
      <c r="U1850" s="1996" t="e">
        <f t="shared" si="451"/>
        <v>#VALUE!</v>
      </c>
      <c r="V1850" s="1996">
        <f t="shared" si="452"/>
        <v>99.34</v>
      </c>
      <c r="W1850" s="1996">
        <f t="shared" si="453"/>
        <v>0</v>
      </c>
      <c r="X1850" s="2000"/>
      <c r="Y1850" s="2013"/>
      <c r="Z1850" s="2002"/>
      <c r="AA1850" s="2069"/>
      <c r="AB1850" s="2069"/>
      <c r="AH1850" s="2090"/>
      <c r="AK1850" s="2092"/>
      <c r="AL1850" s="2092"/>
    </row>
    <row r="1851" spans="1:38" x14ac:dyDescent="0.2">
      <c r="A1851" s="1958">
        <v>2017677</v>
      </c>
      <c r="C1851" s="1955" t="s">
        <v>3841</v>
      </c>
      <c r="D1851" s="1956" t="s">
        <v>353</v>
      </c>
      <c r="E1851" s="1956">
        <v>1</v>
      </c>
      <c r="F1851" s="1956">
        <v>10</v>
      </c>
      <c r="I1851" s="2012">
        <v>0</v>
      </c>
      <c r="J1851" s="2012">
        <v>0</v>
      </c>
      <c r="N1851" s="1996">
        <f t="shared" si="458"/>
        <v>0</v>
      </c>
      <c r="O1851" s="1996">
        <v>0</v>
      </c>
      <c r="P1851" s="2034" t="str">
        <f t="shared" si="454"/>
        <v/>
      </c>
      <c r="Q1851" s="1996">
        <v>0</v>
      </c>
      <c r="R1851" s="2087" t="str">
        <f t="shared" si="455"/>
        <v/>
      </c>
      <c r="S1851" s="2035">
        <f t="shared" si="450"/>
        <v>0</v>
      </c>
      <c r="U1851" s="1996">
        <f t="shared" si="451"/>
        <v>0</v>
      </c>
      <c r="V1851" s="1996">
        <f t="shared" si="452"/>
        <v>0</v>
      </c>
      <c r="W1851" s="1996">
        <f t="shared" si="453"/>
        <v>0</v>
      </c>
      <c r="X1851" s="2000"/>
      <c r="Y1851" s="2013"/>
      <c r="Z1851" s="2002"/>
      <c r="AA1851" s="2069"/>
      <c r="AB1851" s="2069"/>
      <c r="AH1851" s="2090"/>
      <c r="AK1851" s="2092"/>
      <c r="AL1851" s="2092"/>
    </row>
    <row r="1852" spans="1:38" x14ac:dyDescent="0.2">
      <c r="A1852" s="1958">
        <v>2017678</v>
      </c>
      <c r="C1852" s="1955" t="s">
        <v>3842</v>
      </c>
      <c r="D1852" s="1956" t="s">
        <v>1511</v>
      </c>
      <c r="I1852" s="2012">
        <v>0</v>
      </c>
      <c r="J1852" s="2012">
        <v>0</v>
      </c>
      <c r="N1852" s="1996">
        <f t="shared" si="458"/>
        <v>0</v>
      </c>
      <c r="O1852" s="1996">
        <v>0</v>
      </c>
      <c r="P1852" s="2034" t="str">
        <f t="shared" si="454"/>
        <v/>
      </c>
      <c r="Q1852" s="1996">
        <v>0</v>
      </c>
      <c r="R1852" s="2087" t="str">
        <f t="shared" si="455"/>
        <v/>
      </c>
      <c r="S1852" s="2035">
        <f t="shared" si="450"/>
        <v>0</v>
      </c>
      <c r="U1852" s="1996">
        <f t="shared" si="451"/>
        <v>0</v>
      </c>
      <c r="V1852" s="1996">
        <f t="shared" si="452"/>
        <v>0</v>
      </c>
      <c r="W1852" s="1996">
        <f t="shared" si="453"/>
        <v>0</v>
      </c>
      <c r="X1852" s="2000"/>
      <c r="Y1852" s="2013"/>
      <c r="Z1852" s="2002"/>
      <c r="AA1852" s="2069"/>
      <c r="AB1852" s="2069"/>
      <c r="AH1852" s="2090"/>
      <c r="AK1852" s="2092"/>
      <c r="AL1852" s="2092"/>
    </row>
    <row r="1853" spans="1:38" x14ac:dyDescent="0.2">
      <c r="A1853" s="1958">
        <v>2017679</v>
      </c>
      <c r="C1853" s="1955">
        <v>704918</v>
      </c>
      <c r="D1853" s="1956" t="s">
        <v>26</v>
      </c>
      <c r="E1853" s="1956">
        <v>0</v>
      </c>
      <c r="F1853" s="1956">
        <v>1</v>
      </c>
      <c r="G1853" s="1956">
        <v>1</v>
      </c>
      <c r="H1853" s="1956">
        <v>0</v>
      </c>
      <c r="I1853" s="2012">
        <v>0</v>
      </c>
      <c r="J1853" s="2012">
        <v>0</v>
      </c>
      <c r="N1853" s="1996">
        <f t="shared" si="458"/>
        <v>0</v>
      </c>
      <c r="O1853" s="1996">
        <v>0</v>
      </c>
      <c r="P1853" s="2034" t="str">
        <f t="shared" si="454"/>
        <v/>
      </c>
      <c r="Q1853" s="1996">
        <v>0</v>
      </c>
      <c r="R1853" s="2087" t="str">
        <f t="shared" si="455"/>
        <v/>
      </c>
      <c r="S1853" s="2035">
        <f t="shared" si="450"/>
        <v>0</v>
      </c>
      <c r="U1853" s="1996">
        <f t="shared" si="451"/>
        <v>0</v>
      </c>
      <c r="V1853" s="1996">
        <f t="shared" si="452"/>
        <v>0</v>
      </c>
      <c r="W1853" s="1996">
        <f t="shared" si="453"/>
        <v>0</v>
      </c>
      <c r="X1853" s="2000"/>
      <c r="Y1853" s="2013"/>
      <c r="Z1853" s="2002"/>
      <c r="AA1853" s="2069"/>
      <c r="AB1853" s="2069"/>
      <c r="AH1853" s="2090"/>
      <c r="AK1853" s="2092"/>
      <c r="AL1853" s="2092"/>
    </row>
    <row r="1854" spans="1:38" x14ac:dyDescent="0.2">
      <c r="A1854" s="1958">
        <v>2017680</v>
      </c>
      <c r="C1854" s="1955">
        <v>689917</v>
      </c>
      <c r="D1854" s="1956" t="s">
        <v>26</v>
      </c>
      <c r="E1854" s="1956">
        <v>1</v>
      </c>
      <c r="F1854" s="1956">
        <v>11</v>
      </c>
      <c r="G1854" s="1956">
        <v>8</v>
      </c>
      <c r="H1854" s="1956">
        <v>3</v>
      </c>
      <c r="I1854" s="2012">
        <v>0</v>
      </c>
      <c r="J1854" s="2012">
        <v>0</v>
      </c>
      <c r="N1854" s="1996">
        <f t="shared" si="458"/>
        <v>0</v>
      </c>
      <c r="O1854" s="1996">
        <v>0</v>
      </c>
      <c r="P1854" s="2034" t="str">
        <f t="shared" si="454"/>
        <v/>
      </c>
      <c r="Q1854" s="1996">
        <v>0</v>
      </c>
      <c r="R1854" s="2087" t="str">
        <f t="shared" si="455"/>
        <v/>
      </c>
      <c r="S1854" s="2035">
        <f t="shared" si="450"/>
        <v>0</v>
      </c>
      <c r="U1854" s="1996">
        <f t="shared" si="451"/>
        <v>0</v>
      </c>
      <c r="V1854" s="1996">
        <f t="shared" si="452"/>
        <v>0</v>
      </c>
      <c r="W1854" s="1996">
        <f t="shared" si="453"/>
        <v>0</v>
      </c>
      <c r="X1854" s="2000"/>
      <c r="Y1854" s="2013"/>
      <c r="Z1854" s="2002"/>
      <c r="AA1854" s="2069"/>
      <c r="AB1854" s="2069"/>
      <c r="AH1854" s="2090"/>
      <c r="AK1854" s="2092"/>
      <c r="AL1854" s="2092"/>
    </row>
    <row r="1855" spans="1:38" x14ac:dyDescent="0.2">
      <c r="A1855" s="1958">
        <v>2017681</v>
      </c>
      <c r="C1855" s="1955">
        <v>690017</v>
      </c>
      <c r="D1855" s="1956" t="s">
        <v>26</v>
      </c>
      <c r="E1855" s="1956">
        <v>1</v>
      </c>
      <c r="F1855" s="1956">
        <v>11</v>
      </c>
      <c r="G1855" s="1956">
        <v>8</v>
      </c>
      <c r="H1855" s="1956">
        <v>3</v>
      </c>
      <c r="I1855" s="2012">
        <v>0</v>
      </c>
      <c r="J1855" s="2012">
        <v>0</v>
      </c>
      <c r="N1855" s="1996">
        <f t="shared" si="458"/>
        <v>0</v>
      </c>
      <c r="O1855" s="1996">
        <v>0</v>
      </c>
      <c r="P1855" s="2034" t="str">
        <f t="shared" si="454"/>
        <v/>
      </c>
      <c r="Q1855" s="1996">
        <v>0</v>
      </c>
      <c r="R1855" s="2087" t="str">
        <f t="shared" si="455"/>
        <v/>
      </c>
      <c r="S1855" s="2035">
        <f t="shared" si="450"/>
        <v>0</v>
      </c>
      <c r="U1855" s="1996">
        <f t="shared" si="451"/>
        <v>0</v>
      </c>
      <c r="V1855" s="1996">
        <f t="shared" si="452"/>
        <v>0</v>
      </c>
      <c r="W1855" s="1996">
        <f t="shared" si="453"/>
        <v>0</v>
      </c>
      <c r="X1855" s="2000"/>
      <c r="Y1855" s="2013"/>
      <c r="Z1855" s="2002"/>
      <c r="AA1855" s="2069"/>
      <c r="AB1855" s="2069"/>
      <c r="AH1855" s="2090"/>
      <c r="AK1855" s="2092"/>
      <c r="AL1855" s="2092"/>
    </row>
    <row r="1856" spans="1:38" x14ac:dyDescent="0.2">
      <c r="A1856" s="1958">
        <v>2017682</v>
      </c>
      <c r="C1856" s="1955">
        <v>670917</v>
      </c>
      <c r="D1856" s="1956" t="s">
        <v>26</v>
      </c>
      <c r="E1856" s="1956">
        <v>1</v>
      </c>
      <c r="F1856" s="1956">
        <v>9</v>
      </c>
      <c r="G1856" s="1956">
        <v>5</v>
      </c>
      <c r="H1856" s="1956">
        <v>3</v>
      </c>
      <c r="I1856" s="2012">
        <v>0</v>
      </c>
      <c r="J1856" s="2012">
        <v>0</v>
      </c>
      <c r="N1856" s="1996">
        <f t="shared" si="458"/>
        <v>0</v>
      </c>
      <c r="O1856" s="1996">
        <v>0</v>
      </c>
      <c r="P1856" s="2034" t="str">
        <f t="shared" si="454"/>
        <v/>
      </c>
      <c r="Q1856" s="1996">
        <v>0</v>
      </c>
      <c r="R1856" s="2087" t="str">
        <f t="shared" si="455"/>
        <v/>
      </c>
      <c r="S1856" s="2035">
        <f t="shared" si="450"/>
        <v>0</v>
      </c>
      <c r="U1856" s="1996">
        <f t="shared" si="451"/>
        <v>0</v>
      </c>
      <c r="V1856" s="1996">
        <f t="shared" si="452"/>
        <v>0</v>
      </c>
      <c r="W1856" s="1996">
        <f t="shared" si="453"/>
        <v>0</v>
      </c>
      <c r="X1856" s="2000"/>
      <c r="Y1856" s="2013"/>
      <c r="Z1856" s="2002"/>
      <c r="AA1856" s="2069"/>
      <c r="AB1856" s="2069"/>
      <c r="AH1856" s="2090"/>
      <c r="AK1856" s="2092"/>
      <c r="AL1856" s="2092"/>
    </row>
    <row r="1857" spans="1:38" x14ac:dyDescent="0.2">
      <c r="A1857" s="1958">
        <v>2017683</v>
      </c>
      <c r="C1857" s="1955" t="s">
        <v>3843</v>
      </c>
      <c r="D1857" s="1956" t="s">
        <v>318</v>
      </c>
      <c r="E1857" s="1956">
        <v>1</v>
      </c>
      <c r="I1857" s="2012">
        <v>0</v>
      </c>
      <c r="J1857" s="2012">
        <v>0</v>
      </c>
      <c r="N1857" s="1996">
        <f t="shared" si="458"/>
        <v>0</v>
      </c>
      <c r="O1857" s="1996">
        <v>0</v>
      </c>
      <c r="P1857" s="2034" t="str">
        <f t="shared" si="454"/>
        <v/>
      </c>
      <c r="Q1857" s="1996">
        <v>0</v>
      </c>
      <c r="R1857" s="2087" t="str">
        <f t="shared" si="455"/>
        <v/>
      </c>
      <c r="S1857" s="2035">
        <f t="shared" si="450"/>
        <v>0</v>
      </c>
      <c r="U1857" s="1996">
        <f t="shared" si="451"/>
        <v>0</v>
      </c>
      <c r="V1857" s="1996">
        <f t="shared" si="452"/>
        <v>0</v>
      </c>
      <c r="W1857" s="1996">
        <f t="shared" si="453"/>
        <v>0</v>
      </c>
      <c r="X1857" s="2000"/>
      <c r="Y1857" s="2013"/>
      <c r="Z1857" s="2002"/>
      <c r="AA1857" s="2069"/>
      <c r="AB1857" s="2069"/>
      <c r="AH1857" s="2090"/>
      <c r="AK1857" s="2092"/>
      <c r="AL1857" s="2092"/>
    </row>
    <row r="1858" spans="1:38" x14ac:dyDescent="0.2">
      <c r="A1858" s="2186">
        <v>2017684</v>
      </c>
      <c r="C1858" s="1955" t="s">
        <v>3869</v>
      </c>
      <c r="D1858" s="1956" t="s">
        <v>26</v>
      </c>
      <c r="E1858" s="1956">
        <v>0</v>
      </c>
      <c r="F1858" s="1956">
        <v>0</v>
      </c>
      <c r="G1858" s="1956">
        <v>0</v>
      </c>
      <c r="H1858" s="1956">
        <v>0</v>
      </c>
      <c r="I1858" s="2012">
        <v>0</v>
      </c>
      <c r="J1858" s="2012">
        <v>0</v>
      </c>
      <c r="L1858" s="1996">
        <v>45</v>
      </c>
      <c r="N1858" s="1996">
        <f t="shared" si="458"/>
        <v>22.5</v>
      </c>
      <c r="O1858" s="1996">
        <v>7.5</v>
      </c>
      <c r="P1858" s="2034">
        <f t="shared" si="454"/>
        <v>0.33333333333333331</v>
      </c>
      <c r="Q1858" s="1996">
        <v>15</v>
      </c>
      <c r="R1858" s="2087">
        <f t="shared" si="455"/>
        <v>0.66666666666666663</v>
      </c>
      <c r="S1858" s="2035">
        <f t="shared" si="450"/>
        <v>0.6</v>
      </c>
      <c r="U1858" s="1996">
        <f t="shared" si="451"/>
        <v>22.5</v>
      </c>
      <c r="V1858" s="1996">
        <f t="shared" si="452"/>
        <v>45</v>
      </c>
      <c r="W1858" s="1996">
        <f t="shared" si="453"/>
        <v>0</v>
      </c>
      <c r="X1858" s="2000"/>
      <c r="Y1858" s="2013"/>
      <c r="Z1858" s="2002"/>
      <c r="AA1858" s="2069"/>
      <c r="AB1858" s="2069"/>
      <c r="AH1858" s="2090"/>
      <c r="AK1858" s="2092"/>
      <c r="AL1858" s="2092"/>
    </row>
    <row r="1859" spans="1:38" x14ac:dyDescent="0.2">
      <c r="A1859" s="1958">
        <v>2017685</v>
      </c>
      <c r="C1859" s="1955">
        <v>671017</v>
      </c>
      <c r="D1859" s="1956" t="s">
        <v>26</v>
      </c>
      <c r="E1859" s="1956">
        <v>1</v>
      </c>
      <c r="F1859" s="1956">
        <v>9</v>
      </c>
      <c r="G1859" s="1956">
        <v>5</v>
      </c>
      <c r="H1859" s="1956">
        <v>3</v>
      </c>
      <c r="I1859" s="2012">
        <v>0</v>
      </c>
      <c r="J1859" s="2012">
        <v>0</v>
      </c>
      <c r="N1859" s="1996">
        <f t="shared" si="458"/>
        <v>0</v>
      </c>
      <c r="O1859" s="1996">
        <v>0</v>
      </c>
      <c r="P1859" s="2034" t="str">
        <f t="shared" si="454"/>
        <v/>
      </c>
      <c r="Q1859" s="1996">
        <v>0</v>
      </c>
      <c r="R1859" s="2087" t="str">
        <f t="shared" si="455"/>
        <v/>
      </c>
      <c r="S1859" s="2035">
        <f t="shared" si="450"/>
        <v>0</v>
      </c>
      <c r="U1859" s="1996">
        <f t="shared" si="451"/>
        <v>0</v>
      </c>
      <c r="V1859" s="1996">
        <f t="shared" si="452"/>
        <v>0</v>
      </c>
      <c r="W1859" s="1996">
        <f t="shared" si="453"/>
        <v>0</v>
      </c>
      <c r="X1859" s="2000"/>
      <c r="Y1859" s="2013"/>
      <c r="Z1859" s="2002"/>
      <c r="AA1859" s="2069"/>
      <c r="AB1859" s="2069"/>
      <c r="AH1859" s="2090"/>
      <c r="AK1859" s="2092"/>
      <c r="AL1859" s="2092"/>
    </row>
    <row r="1860" spans="1:38" x14ac:dyDescent="0.2">
      <c r="A1860" s="2186">
        <v>2017686</v>
      </c>
      <c r="C1860" s="1955" t="s">
        <v>3846</v>
      </c>
      <c r="D1860" s="1956" t="s">
        <v>26</v>
      </c>
      <c r="E1860" s="1956">
        <v>0</v>
      </c>
      <c r="F1860" s="1956">
        <v>0</v>
      </c>
      <c r="G1860" s="1956">
        <v>0</v>
      </c>
      <c r="H1860" s="1956">
        <v>0</v>
      </c>
      <c r="I1860" s="2012">
        <v>0</v>
      </c>
      <c r="J1860" s="2012">
        <v>0</v>
      </c>
      <c r="L1860" s="1996">
        <v>368.4</v>
      </c>
      <c r="N1860" s="1996">
        <f t="shared" si="458"/>
        <v>184.2</v>
      </c>
      <c r="O1860" s="1996">
        <v>101.7</v>
      </c>
      <c r="P1860" s="2034">
        <f t="shared" si="454"/>
        <v>0.55211726384364823</v>
      </c>
      <c r="Q1860" s="1996">
        <v>82.5</v>
      </c>
      <c r="R1860" s="2087">
        <f t="shared" si="455"/>
        <v>0.44788273615635182</v>
      </c>
      <c r="S1860" s="2035">
        <f t="shared" si="450"/>
        <v>3.3</v>
      </c>
      <c r="U1860" s="1996">
        <f t="shared" si="451"/>
        <v>184.2</v>
      </c>
      <c r="V1860" s="1996">
        <f t="shared" si="452"/>
        <v>368.4</v>
      </c>
      <c r="W1860" s="1996">
        <f t="shared" si="453"/>
        <v>0</v>
      </c>
      <c r="X1860" s="2000"/>
      <c r="Y1860" s="2013"/>
      <c r="Z1860" s="2002"/>
      <c r="AA1860" s="2069"/>
      <c r="AB1860" s="2069"/>
      <c r="AH1860" s="2090"/>
      <c r="AK1860" s="2092"/>
      <c r="AL1860" s="2092"/>
    </row>
    <row r="1861" spans="1:38" x14ac:dyDescent="0.2">
      <c r="A1861" s="1958">
        <v>2017687</v>
      </c>
      <c r="C1861" s="1955">
        <v>680617</v>
      </c>
      <c r="D1861" s="1956" t="s">
        <v>26</v>
      </c>
      <c r="E1861" s="1956">
        <v>1</v>
      </c>
      <c r="F1861" s="1956">
        <v>10</v>
      </c>
      <c r="G1861" s="1956">
        <v>4</v>
      </c>
      <c r="H1861" s="1956">
        <v>3</v>
      </c>
      <c r="I1861" s="2012">
        <v>0</v>
      </c>
      <c r="J1861" s="2012">
        <v>0</v>
      </c>
      <c r="N1861" s="1996">
        <f t="shared" si="458"/>
        <v>0</v>
      </c>
      <c r="O1861" s="1996">
        <v>0</v>
      </c>
      <c r="P1861" s="2034" t="str">
        <f t="shared" si="454"/>
        <v/>
      </c>
      <c r="Q1861" s="1996">
        <v>0</v>
      </c>
      <c r="R1861" s="2087" t="str">
        <f t="shared" si="455"/>
        <v/>
      </c>
      <c r="S1861" s="2035">
        <f t="shared" si="450"/>
        <v>0</v>
      </c>
      <c r="U1861" s="1996">
        <f t="shared" si="451"/>
        <v>0</v>
      </c>
      <c r="V1861" s="1996">
        <f t="shared" si="452"/>
        <v>0</v>
      </c>
      <c r="W1861" s="1996">
        <f t="shared" si="453"/>
        <v>0</v>
      </c>
      <c r="X1861" s="2000"/>
      <c r="Y1861" s="2013"/>
      <c r="Z1861" s="2002"/>
      <c r="AA1861" s="2069"/>
      <c r="AB1861" s="2069"/>
      <c r="AH1861" s="2090"/>
      <c r="AK1861" s="2092"/>
      <c r="AL1861" s="2092"/>
    </row>
    <row r="1862" spans="1:38" x14ac:dyDescent="0.2">
      <c r="A1862" s="1958">
        <v>2017688</v>
      </c>
      <c r="C1862" s="1955" t="s">
        <v>3851</v>
      </c>
      <c r="D1862" s="1956" t="s">
        <v>855</v>
      </c>
      <c r="E1862" s="1956">
        <v>0</v>
      </c>
      <c r="F1862" s="1956">
        <v>1</v>
      </c>
      <c r="G1862" s="1956">
        <v>0</v>
      </c>
      <c r="H1862" s="1956">
        <v>1</v>
      </c>
      <c r="I1862" s="2012">
        <v>0</v>
      </c>
      <c r="J1862" s="2012">
        <v>0</v>
      </c>
      <c r="N1862" s="1996">
        <f t="shared" si="458"/>
        <v>0</v>
      </c>
      <c r="O1862" s="1996">
        <v>0</v>
      </c>
      <c r="P1862" s="2034" t="str">
        <f t="shared" si="454"/>
        <v/>
      </c>
      <c r="Q1862" s="1996">
        <v>0</v>
      </c>
      <c r="R1862" s="2087" t="str">
        <f t="shared" si="455"/>
        <v/>
      </c>
      <c r="S1862" s="2035">
        <f t="shared" si="450"/>
        <v>0</v>
      </c>
      <c r="U1862" s="1996">
        <f t="shared" si="451"/>
        <v>0</v>
      </c>
      <c r="V1862" s="1996">
        <f t="shared" si="452"/>
        <v>0</v>
      </c>
      <c r="W1862" s="1996">
        <f t="shared" si="453"/>
        <v>0</v>
      </c>
      <c r="X1862" s="2000"/>
      <c r="Y1862" s="2013"/>
      <c r="Z1862" s="2002"/>
      <c r="AA1862" s="2069"/>
      <c r="AB1862" s="2069"/>
      <c r="AH1862" s="2090"/>
      <c r="AK1862" s="2092"/>
      <c r="AL1862" s="2092"/>
    </row>
    <row r="1863" spans="1:38" x14ac:dyDescent="0.2">
      <c r="A1863" s="1958">
        <v>2017689</v>
      </c>
      <c r="C1863" s="1955" t="s">
        <v>3852</v>
      </c>
      <c r="D1863" s="1956" t="s">
        <v>353</v>
      </c>
      <c r="E1863" s="1956">
        <v>0</v>
      </c>
      <c r="I1863" s="2012">
        <v>0</v>
      </c>
      <c r="J1863" s="2012">
        <v>0</v>
      </c>
      <c r="N1863" s="1996">
        <f t="shared" si="458"/>
        <v>0</v>
      </c>
      <c r="O1863" s="1996">
        <v>0</v>
      </c>
      <c r="P1863" s="2034" t="str">
        <f t="shared" si="454"/>
        <v/>
      </c>
      <c r="Q1863" s="1996">
        <v>0</v>
      </c>
      <c r="R1863" s="2087" t="str">
        <f t="shared" si="455"/>
        <v/>
      </c>
      <c r="S1863" s="2035">
        <f t="shared" si="450"/>
        <v>0</v>
      </c>
      <c r="U1863" s="1996">
        <f t="shared" si="451"/>
        <v>0</v>
      </c>
      <c r="V1863" s="1996">
        <f t="shared" si="452"/>
        <v>0</v>
      </c>
      <c r="W1863" s="1996">
        <f t="shared" si="453"/>
        <v>0</v>
      </c>
      <c r="X1863" s="2000"/>
      <c r="Y1863" s="2013"/>
      <c r="Z1863" s="2002"/>
      <c r="AA1863" s="2069"/>
      <c r="AB1863" s="2069"/>
      <c r="AH1863" s="2090"/>
      <c r="AK1863" s="2092"/>
      <c r="AL1863" s="2092"/>
    </row>
    <row r="1864" spans="1:38" x14ac:dyDescent="0.2">
      <c r="A1864" s="1958">
        <v>2017690</v>
      </c>
      <c r="C1864" s="1955" t="s">
        <v>3854</v>
      </c>
      <c r="D1864" s="1956" t="s">
        <v>353</v>
      </c>
      <c r="E1864" s="1956">
        <v>1</v>
      </c>
      <c r="I1864" s="2012">
        <v>0</v>
      </c>
      <c r="J1864" s="2012">
        <v>0</v>
      </c>
      <c r="N1864" s="1996">
        <f t="shared" si="458"/>
        <v>0</v>
      </c>
      <c r="O1864" s="1996">
        <v>0</v>
      </c>
      <c r="P1864" s="2034" t="str">
        <f t="shared" si="454"/>
        <v/>
      </c>
      <c r="Q1864" s="1996">
        <v>0</v>
      </c>
      <c r="R1864" s="2087" t="str">
        <f t="shared" si="455"/>
        <v/>
      </c>
      <c r="S1864" s="2035">
        <f t="shared" si="450"/>
        <v>0</v>
      </c>
      <c r="U1864" s="1996">
        <f t="shared" si="451"/>
        <v>0</v>
      </c>
      <c r="V1864" s="1996">
        <f t="shared" si="452"/>
        <v>0</v>
      </c>
      <c r="W1864" s="1996">
        <f t="shared" si="453"/>
        <v>0</v>
      </c>
      <c r="X1864" s="2000"/>
      <c r="Y1864" s="2013"/>
      <c r="Z1864" s="2002"/>
      <c r="AA1864" s="2069"/>
      <c r="AB1864" s="2069"/>
      <c r="AH1864" s="2090"/>
      <c r="AK1864" s="2092"/>
      <c r="AL1864" s="2092"/>
    </row>
    <row r="1865" spans="1:38" x14ac:dyDescent="0.2">
      <c r="A1865" s="1958">
        <v>2017691</v>
      </c>
      <c r="C1865" s="1955" t="s">
        <v>3853</v>
      </c>
      <c r="D1865" s="1956" t="s">
        <v>353</v>
      </c>
      <c r="E1865" s="1956">
        <v>0</v>
      </c>
      <c r="I1865" s="2012">
        <v>0</v>
      </c>
      <c r="J1865" s="2012">
        <v>0</v>
      </c>
      <c r="N1865" s="1996">
        <f t="shared" si="458"/>
        <v>0</v>
      </c>
      <c r="O1865" s="1996">
        <v>0</v>
      </c>
      <c r="P1865" s="2034" t="str">
        <f t="shared" si="454"/>
        <v/>
      </c>
      <c r="Q1865" s="1996">
        <v>0</v>
      </c>
      <c r="R1865" s="2087" t="str">
        <f t="shared" si="455"/>
        <v/>
      </c>
      <c r="S1865" s="2035">
        <f t="shared" si="450"/>
        <v>0</v>
      </c>
      <c r="U1865" s="1996">
        <f t="shared" si="451"/>
        <v>0</v>
      </c>
      <c r="V1865" s="1996">
        <f t="shared" si="452"/>
        <v>0</v>
      </c>
      <c r="W1865" s="1996">
        <f t="shared" si="453"/>
        <v>0</v>
      </c>
      <c r="X1865" s="2000"/>
      <c r="Y1865" s="2013"/>
      <c r="Z1865" s="2002"/>
      <c r="AA1865" s="2069"/>
      <c r="AB1865" s="2069"/>
      <c r="AH1865" s="2090"/>
      <c r="AK1865" s="2092"/>
      <c r="AL1865" s="2092"/>
    </row>
    <row r="1866" spans="1:38" x14ac:dyDescent="0.2">
      <c r="A1866" s="1958">
        <v>2017692</v>
      </c>
      <c r="C1866" s="1955" t="s">
        <v>3855</v>
      </c>
      <c r="D1866" s="1956" t="s">
        <v>353</v>
      </c>
      <c r="E1866" s="1956">
        <v>1</v>
      </c>
      <c r="I1866" s="2012">
        <v>0</v>
      </c>
      <c r="J1866" s="2012">
        <v>0</v>
      </c>
      <c r="N1866" s="1996">
        <f t="shared" si="458"/>
        <v>0</v>
      </c>
      <c r="O1866" s="1996">
        <v>0</v>
      </c>
      <c r="P1866" s="2034" t="str">
        <f t="shared" si="454"/>
        <v/>
      </c>
      <c r="Q1866" s="1996">
        <v>0</v>
      </c>
      <c r="R1866" s="2087" t="str">
        <f t="shared" si="455"/>
        <v/>
      </c>
      <c r="S1866" s="2035">
        <f t="shared" si="450"/>
        <v>0</v>
      </c>
      <c r="U1866" s="1996">
        <f t="shared" si="451"/>
        <v>0</v>
      </c>
      <c r="V1866" s="1996">
        <f t="shared" si="452"/>
        <v>0</v>
      </c>
      <c r="W1866" s="1996">
        <f t="shared" si="453"/>
        <v>0</v>
      </c>
      <c r="X1866" s="2000"/>
      <c r="Y1866" s="2013"/>
      <c r="Z1866" s="2002"/>
      <c r="AA1866" s="2069"/>
      <c r="AB1866" s="2069"/>
      <c r="AH1866" s="2090"/>
      <c r="AK1866" s="2092"/>
      <c r="AL1866" s="2092"/>
    </row>
    <row r="1867" spans="1:38" x14ac:dyDescent="0.2">
      <c r="A1867" s="1958">
        <v>2017693</v>
      </c>
      <c r="C1867" s="1955" t="s">
        <v>3856</v>
      </c>
      <c r="D1867" s="1956" t="s">
        <v>353</v>
      </c>
      <c r="E1867" s="1956">
        <v>0</v>
      </c>
      <c r="I1867" s="2012">
        <v>0</v>
      </c>
      <c r="J1867" s="2012">
        <v>0</v>
      </c>
      <c r="N1867" s="1996">
        <f t="shared" si="458"/>
        <v>0</v>
      </c>
      <c r="O1867" s="1996">
        <v>0</v>
      </c>
      <c r="P1867" s="2034" t="str">
        <f t="shared" si="454"/>
        <v/>
      </c>
      <c r="Q1867" s="1996">
        <v>0</v>
      </c>
      <c r="R1867" s="2087" t="str">
        <f t="shared" si="455"/>
        <v/>
      </c>
      <c r="S1867" s="2035">
        <f t="shared" si="450"/>
        <v>0</v>
      </c>
      <c r="U1867" s="1996">
        <f t="shared" si="451"/>
        <v>0</v>
      </c>
      <c r="V1867" s="1996">
        <f t="shared" si="452"/>
        <v>0</v>
      </c>
      <c r="W1867" s="1996">
        <f t="shared" si="453"/>
        <v>0</v>
      </c>
      <c r="X1867" s="2000"/>
      <c r="Y1867" s="2013"/>
      <c r="Z1867" s="2002"/>
      <c r="AA1867" s="2069"/>
      <c r="AB1867" s="2069"/>
      <c r="AH1867" s="2090"/>
      <c r="AK1867" s="2092"/>
      <c r="AL1867" s="2092"/>
    </row>
    <row r="1868" spans="1:38" x14ac:dyDescent="0.2">
      <c r="A1868" s="1958">
        <v>2017694</v>
      </c>
      <c r="C1868" s="1955" t="s">
        <v>3857</v>
      </c>
      <c r="D1868" s="1956" t="s">
        <v>353</v>
      </c>
      <c r="E1868" s="1956">
        <v>1</v>
      </c>
      <c r="I1868" s="2012">
        <v>0</v>
      </c>
      <c r="J1868" s="2012">
        <v>0</v>
      </c>
      <c r="N1868" s="1996">
        <f t="shared" si="458"/>
        <v>0</v>
      </c>
      <c r="O1868" s="1996">
        <v>0</v>
      </c>
      <c r="P1868" s="2034" t="str">
        <f t="shared" si="454"/>
        <v/>
      </c>
      <c r="Q1868" s="1996">
        <v>0</v>
      </c>
      <c r="R1868" s="2087" t="str">
        <f t="shared" si="455"/>
        <v/>
      </c>
      <c r="S1868" s="2035">
        <f t="shared" si="450"/>
        <v>0</v>
      </c>
      <c r="U1868" s="1996">
        <f t="shared" si="451"/>
        <v>0</v>
      </c>
      <c r="V1868" s="1996">
        <f t="shared" si="452"/>
        <v>0</v>
      </c>
      <c r="W1868" s="1996">
        <f t="shared" si="453"/>
        <v>0</v>
      </c>
      <c r="X1868" s="2000"/>
      <c r="Y1868" s="2013"/>
      <c r="Z1868" s="2002"/>
      <c r="AA1868" s="2069"/>
      <c r="AB1868" s="2069"/>
      <c r="AH1868" s="2090"/>
      <c r="AK1868" s="2092"/>
      <c r="AL1868" s="2092"/>
    </row>
    <row r="1869" spans="1:38" x14ac:dyDescent="0.2">
      <c r="A1869" s="1958">
        <v>2017695</v>
      </c>
      <c r="C1869" s="1955" t="s">
        <v>3858</v>
      </c>
      <c r="D1869" s="1956" t="s">
        <v>353</v>
      </c>
      <c r="E1869" s="1956">
        <v>0</v>
      </c>
      <c r="I1869" s="2012">
        <v>0</v>
      </c>
      <c r="J1869" s="2012">
        <v>0</v>
      </c>
      <c r="N1869" s="1996">
        <f t="shared" si="458"/>
        <v>0</v>
      </c>
      <c r="O1869" s="1996">
        <v>0</v>
      </c>
      <c r="P1869" s="2034" t="str">
        <f t="shared" si="454"/>
        <v/>
      </c>
      <c r="Q1869" s="1996">
        <v>0</v>
      </c>
      <c r="R1869" s="2087" t="str">
        <f t="shared" si="455"/>
        <v/>
      </c>
      <c r="S1869" s="2035">
        <f t="shared" si="450"/>
        <v>0</v>
      </c>
      <c r="U1869" s="1996">
        <f t="shared" si="451"/>
        <v>0</v>
      </c>
      <c r="V1869" s="1996">
        <f t="shared" si="452"/>
        <v>0</v>
      </c>
      <c r="W1869" s="1996">
        <f t="shared" si="453"/>
        <v>0</v>
      </c>
      <c r="X1869" s="2000"/>
      <c r="Y1869" s="2013"/>
      <c r="Z1869" s="2002"/>
      <c r="AA1869" s="2069"/>
      <c r="AB1869" s="2069"/>
      <c r="AH1869" s="2090"/>
      <c r="AK1869" s="2092"/>
      <c r="AL1869" s="2092"/>
    </row>
    <row r="1870" spans="1:38" x14ac:dyDescent="0.2">
      <c r="A1870" s="1958">
        <v>2017696</v>
      </c>
      <c r="C1870" s="1955" t="s">
        <v>3859</v>
      </c>
      <c r="D1870" s="1956" t="s">
        <v>353</v>
      </c>
      <c r="E1870" s="1956">
        <v>1</v>
      </c>
      <c r="I1870" s="2012">
        <v>0</v>
      </c>
      <c r="J1870" s="2012">
        <v>0</v>
      </c>
      <c r="N1870" s="1996">
        <f t="shared" si="458"/>
        <v>0</v>
      </c>
      <c r="O1870" s="1996">
        <v>0</v>
      </c>
      <c r="P1870" s="2034" t="str">
        <f t="shared" si="454"/>
        <v/>
      </c>
      <c r="Q1870" s="1996">
        <v>0</v>
      </c>
      <c r="R1870" s="2087" t="str">
        <f t="shared" si="455"/>
        <v/>
      </c>
      <c r="S1870" s="2035">
        <f t="shared" si="450"/>
        <v>0</v>
      </c>
      <c r="U1870" s="1996">
        <f t="shared" si="451"/>
        <v>0</v>
      </c>
      <c r="V1870" s="1996">
        <f t="shared" si="452"/>
        <v>0</v>
      </c>
      <c r="W1870" s="1996">
        <f t="shared" si="453"/>
        <v>0</v>
      </c>
      <c r="X1870" s="2000"/>
      <c r="Y1870" s="2013"/>
      <c r="Z1870" s="2002"/>
      <c r="AA1870" s="2069"/>
      <c r="AB1870" s="2069"/>
      <c r="AH1870" s="2090"/>
      <c r="AK1870" s="2092"/>
      <c r="AL1870" s="2092"/>
    </row>
    <row r="1871" spans="1:38" x14ac:dyDescent="0.2">
      <c r="A1871" s="1958">
        <v>2017697</v>
      </c>
      <c r="C1871" s="1955" t="s">
        <v>3860</v>
      </c>
      <c r="D1871" s="1956" t="s">
        <v>353</v>
      </c>
      <c r="E1871" s="1956">
        <v>0</v>
      </c>
      <c r="I1871" s="2012">
        <v>0</v>
      </c>
      <c r="J1871" s="2012">
        <v>0</v>
      </c>
      <c r="N1871" s="1996">
        <f t="shared" si="458"/>
        <v>0</v>
      </c>
      <c r="O1871" s="1996">
        <v>0</v>
      </c>
      <c r="P1871" s="2034" t="str">
        <f t="shared" si="454"/>
        <v/>
      </c>
      <c r="Q1871" s="1996">
        <v>0</v>
      </c>
      <c r="R1871" s="2087" t="str">
        <f t="shared" si="455"/>
        <v/>
      </c>
      <c r="S1871" s="2035">
        <f t="shared" si="450"/>
        <v>0</v>
      </c>
      <c r="U1871" s="1996">
        <f t="shared" si="451"/>
        <v>0</v>
      </c>
      <c r="V1871" s="1996">
        <f t="shared" si="452"/>
        <v>0</v>
      </c>
      <c r="W1871" s="1996">
        <f t="shared" si="453"/>
        <v>0</v>
      </c>
      <c r="X1871" s="2000"/>
      <c r="Y1871" s="2013"/>
      <c r="Z1871" s="2002"/>
      <c r="AA1871" s="2069"/>
      <c r="AB1871" s="2069"/>
      <c r="AH1871" s="2090"/>
      <c r="AK1871" s="2092"/>
      <c r="AL1871" s="2092"/>
    </row>
    <row r="1872" spans="1:38" x14ac:dyDescent="0.2">
      <c r="A1872" s="1958">
        <v>2017698</v>
      </c>
      <c r="C1872" s="1955" t="s">
        <v>3861</v>
      </c>
      <c r="D1872" s="1956" t="s">
        <v>353</v>
      </c>
      <c r="E1872" s="1956">
        <v>1</v>
      </c>
      <c r="I1872" s="2012">
        <v>0</v>
      </c>
      <c r="J1872" s="2012">
        <v>0</v>
      </c>
      <c r="N1872" s="1996">
        <f t="shared" si="458"/>
        <v>0</v>
      </c>
      <c r="O1872" s="1996">
        <v>0</v>
      </c>
      <c r="P1872" s="2034" t="str">
        <f t="shared" si="454"/>
        <v/>
      </c>
      <c r="Q1872" s="1996">
        <v>0</v>
      </c>
      <c r="R1872" s="2087" t="str">
        <f t="shared" si="455"/>
        <v/>
      </c>
      <c r="S1872" s="2035">
        <f t="shared" si="450"/>
        <v>0</v>
      </c>
      <c r="U1872" s="1996">
        <f t="shared" si="451"/>
        <v>0</v>
      </c>
      <c r="V1872" s="1996">
        <f t="shared" si="452"/>
        <v>0</v>
      </c>
      <c r="W1872" s="1996">
        <f t="shared" si="453"/>
        <v>0</v>
      </c>
      <c r="X1872" s="2000"/>
      <c r="Y1872" s="2013"/>
      <c r="Z1872" s="2002"/>
      <c r="AA1872" s="2069"/>
      <c r="AB1872" s="2069"/>
      <c r="AH1872" s="2090"/>
      <c r="AK1872" s="2092"/>
      <c r="AL1872" s="2092"/>
    </row>
    <row r="1873" spans="1:38" x14ac:dyDescent="0.2">
      <c r="A1873" s="1958">
        <v>2017699</v>
      </c>
      <c r="C1873" s="1955" t="s">
        <v>3862</v>
      </c>
      <c r="D1873" s="1956" t="s">
        <v>353</v>
      </c>
      <c r="E1873" s="1956">
        <v>0</v>
      </c>
      <c r="I1873" s="2012">
        <v>0</v>
      </c>
      <c r="J1873" s="2012">
        <v>0</v>
      </c>
      <c r="N1873" s="1996">
        <f t="shared" si="458"/>
        <v>0</v>
      </c>
      <c r="O1873" s="1996">
        <v>0</v>
      </c>
      <c r="P1873" s="2034" t="str">
        <f t="shared" si="454"/>
        <v/>
      </c>
      <c r="Q1873" s="1996">
        <v>0</v>
      </c>
      <c r="R1873" s="2087" t="str">
        <f t="shared" si="455"/>
        <v/>
      </c>
      <c r="S1873" s="2035">
        <f t="shared" si="450"/>
        <v>0</v>
      </c>
      <c r="U1873" s="1996">
        <f t="shared" si="451"/>
        <v>0</v>
      </c>
      <c r="V1873" s="1996">
        <f t="shared" si="452"/>
        <v>0</v>
      </c>
      <c r="W1873" s="1996">
        <f t="shared" si="453"/>
        <v>0</v>
      </c>
      <c r="X1873" s="2000"/>
      <c r="Y1873" s="2013"/>
      <c r="Z1873" s="2002"/>
      <c r="AA1873" s="2069"/>
      <c r="AB1873" s="2069"/>
      <c r="AH1873" s="2090"/>
      <c r="AK1873" s="2092"/>
      <c r="AL1873" s="2092"/>
    </row>
    <row r="1874" spans="1:38" x14ac:dyDescent="0.2">
      <c r="A1874" s="1958">
        <v>2017700</v>
      </c>
      <c r="C1874" s="1955" t="s">
        <v>3863</v>
      </c>
      <c r="D1874" s="1956" t="s">
        <v>353</v>
      </c>
      <c r="E1874" s="1956">
        <v>1</v>
      </c>
      <c r="I1874" s="2012">
        <v>0</v>
      </c>
      <c r="J1874" s="2012">
        <v>0</v>
      </c>
      <c r="N1874" s="1996">
        <f t="shared" si="458"/>
        <v>0</v>
      </c>
      <c r="O1874" s="1996">
        <v>0</v>
      </c>
      <c r="P1874" s="2034" t="str">
        <f t="shared" si="454"/>
        <v/>
      </c>
      <c r="Q1874" s="1996">
        <v>0</v>
      </c>
      <c r="R1874" s="2087" t="str">
        <f t="shared" si="455"/>
        <v/>
      </c>
      <c r="S1874" s="2035">
        <f t="shared" si="450"/>
        <v>0</v>
      </c>
      <c r="U1874" s="1996">
        <f t="shared" si="451"/>
        <v>0</v>
      </c>
      <c r="V1874" s="1996">
        <f t="shared" si="452"/>
        <v>0</v>
      </c>
      <c r="W1874" s="1996">
        <f t="shared" si="453"/>
        <v>0</v>
      </c>
      <c r="X1874" s="2000"/>
      <c r="Y1874" s="2013"/>
      <c r="Z1874" s="2002"/>
      <c r="AA1874" s="2069"/>
      <c r="AB1874" s="2069"/>
      <c r="AH1874" s="2090"/>
      <c r="AK1874" s="2092"/>
      <c r="AL1874" s="2092"/>
    </row>
    <row r="1875" spans="1:38" x14ac:dyDescent="0.2">
      <c r="A1875" s="1958">
        <v>2017701</v>
      </c>
      <c r="C1875" s="1955" t="s">
        <v>3864</v>
      </c>
      <c r="D1875" s="1956" t="s">
        <v>353</v>
      </c>
      <c r="E1875" s="1956">
        <v>0</v>
      </c>
      <c r="I1875" s="2012">
        <v>0</v>
      </c>
      <c r="J1875" s="2012">
        <v>0</v>
      </c>
      <c r="N1875" s="1996">
        <f t="shared" si="458"/>
        <v>0</v>
      </c>
      <c r="O1875" s="1996">
        <v>0</v>
      </c>
      <c r="P1875" s="2034" t="str">
        <f t="shared" si="454"/>
        <v/>
      </c>
      <c r="Q1875" s="1996">
        <v>0</v>
      </c>
      <c r="R1875" s="2087" t="str">
        <f t="shared" si="455"/>
        <v/>
      </c>
      <c r="S1875" s="2035">
        <f t="shared" si="450"/>
        <v>0</v>
      </c>
      <c r="U1875" s="1996">
        <f t="shared" si="451"/>
        <v>0</v>
      </c>
      <c r="V1875" s="1996">
        <f t="shared" si="452"/>
        <v>0</v>
      </c>
      <c r="W1875" s="1996">
        <f t="shared" si="453"/>
        <v>0</v>
      </c>
      <c r="X1875" s="2000"/>
      <c r="Y1875" s="2013"/>
      <c r="Z1875" s="2002"/>
      <c r="AA1875" s="2069"/>
      <c r="AB1875" s="2069"/>
      <c r="AH1875" s="2090"/>
      <c r="AK1875" s="2092"/>
      <c r="AL1875" s="2092"/>
    </row>
    <row r="1876" spans="1:38" x14ac:dyDescent="0.2">
      <c r="A1876" s="1958">
        <v>2017702</v>
      </c>
      <c r="C1876" s="1955">
        <v>704817</v>
      </c>
      <c r="D1876" s="1956" t="s">
        <v>26</v>
      </c>
      <c r="E1876" s="1956">
        <v>1</v>
      </c>
      <c r="F1876" s="1956">
        <v>9</v>
      </c>
      <c r="G1876" s="1956">
        <v>6</v>
      </c>
      <c r="H1876" s="1956">
        <v>3</v>
      </c>
      <c r="I1876" s="2012">
        <v>0</v>
      </c>
      <c r="J1876" s="2012">
        <v>0</v>
      </c>
      <c r="N1876" s="1996">
        <f t="shared" si="458"/>
        <v>0</v>
      </c>
      <c r="O1876" s="1996">
        <v>0</v>
      </c>
      <c r="P1876" s="2034" t="str">
        <f t="shared" si="454"/>
        <v/>
      </c>
      <c r="Q1876" s="1996">
        <v>0</v>
      </c>
      <c r="R1876" s="2087" t="str">
        <f t="shared" si="455"/>
        <v/>
      </c>
      <c r="S1876" s="2035">
        <f t="shared" si="450"/>
        <v>0</v>
      </c>
      <c r="U1876" s="1996">
        <f t="shared" si="451"/>
        <v>0</v>
      </c>
      <c r="V1876" s="1996">
        <f t="shared" si="452"/>
        <v>0</v>
      </c>
      <c r="W1876" s="1996">
        <f t="shared" si="453"/>
        <v>0</v>
      </c>
      <c r="X1876" s="2000"/>
      <c r="Y1876" s="2013"/>
      <c r="Z1876" s="2002"/>
      <c r="AA1876" s="2069"/>
      <c r="AB1876" s="2069"/>
      <c r="AH1876" s="2090"/>
      <c r="AK1876" s="2092"/>
      <c r="AL1876" s="2092"/>
    </row>
    <row r="1877" spans="1:38" x14ac:dyDescent="0.2">
      <c r="A1877" s="2448">
        <v>2017703</v>
      </c>
      <c r="C1877" s="1955" t="s">
        <v>3866</v>
      </c>
      <c r="D1877" s="1956" t="s">
        <v>26</v>
      </c>
      <c r="E1877" s="1956">
        <v>0</v>
      </c>
      <c r="F1877" s="1956">
        <v>0</v>
      </c>
      <c r="G1877" s="1956">
        <v>0</v>
      </c>
      <c r="H1877" s="1956">
        <v>0</v>
      </c>
      <c r="I1877" s="2012">
        <v>0</v>
      </c>
      <c r="J1877" s="2012">
        <v>0</v>
      </c>
      <c r="L1877" s="1996">
        <v>35.14</v>
      </c>
      <c r="N1877" s="1996">
        <f t="shared" si="458"/>
        <v>17.57</v>
      </c>
      <c r="O1877" s="1996">
        <v>17.57</v>
      </c>
      <c r="P1877" s="2034">
        <f t="shared" si="454"/>
        <v>1</v>
      </c>
      <c r="Q1877" s="1996">
        <v>0</v>
      </c>
      <c r="R1877" s="2087">
        <f t="shared" si="455"/>
        <v>0</v>
      </c>
      <c r="S1877" s="2035">
        <f t="shared" si="450"/>
        <v>0</v>
      </c>
      <c r="U1877" s="1996">
        <f t="shared" si="451"/>
        <v>17.57</v>
      </c>
      <c r="V1877" s="1996">
        <f t="shared" si="452"/>
        <v>35.14</v>
      </c>
      <c r="W1877" s="1996">
        <f t="shared" si="453"/>
        <v>0</v>
      </c>
      <c r="X1877" s="2000"/>
      <c r="Y1877" s="2013"/>
      <c r="Z1877" s="2002"/>
      <c r="AA1877" s="2069"/>
      <c r="AB1877" s="2069"/>
      <c r="AH1877" s="2090"/>
      <c r="AK1877" s="2092"/>
      <c r="AL1877" s="2092"/>
    </row>
    <row r="1878" spans="1:38" x14ac:dyDescent="0.2">
      <c r="A1878" s="1958">
        <v>2017704</v>
      </c>
      <c r="C1878" s="1955">
        <v>726517</v>
      </c>
      <c r="D1878" s="1956" t="s">
        <v>26</v>
      </c>
      <c r="E1878" s="1956">
        <v>1</v>
      </c>
      <c r="F1878" s="1956">
        <v>8</v>
      </c>
      <c r="G1878" s="1956">
        <v>5</v>
      </c>
      <c r="H1878" s="1956">
        <v>3</v>
      </c>
      <c r="I1878" s="2012">
        <v>0</v>
      </c>
      <c r="J1878" s="2012">
        <v>0</v>
      </c>
      <c r="N1878" s="1996">
        <f t="shared" si="458"/>
        <v>0</v>
      </c>
      <c r="O1878" s="1996">
        <v>0</v>
      </c>
      <c r="P1878" s="2034" t="str">
        <f t="shared" si="454"/>
        <v/>
      </c>
      <c r="Q1878" s="1996">
        <v>0</v>
      </c>
      <c r="R1878" s="2087" t="str">
        <f t="shared" si="455"/>
        <v/>
      </c>
      <c r="S1878" s="2035">
        <f t="shared" si="450"/>
        <v>0</v>
      </c>
      <c r="U1878" s="1996">
        <f t="shared" si="451"/>
        <v>0</v>
      </c>
      <c r="V1878" s="1996">
        <f t="shared" si="452"/>
        <v>0</v>
      </c>
      <c r="W1878" s="1996">
        <f t="shared" si="453"/>
        <v>0</v>
      </c>
      <c r="X1878" s="2000"/>
      <c r="Y1878" s="2013"/>
      <c r="Z1878" s="2002"/>
      <c r="AA1878" s="2069"/>
      <c r="AB1878" s="2069"/>
      <c r="AH1878" s="2090"/>
      <c r="AK1878" s="2092"/>
      <c r="AL1878" s="2092"/>
    </row>
    <row r="1879" spans="1:38" x14ac:dyDescent="0.2">
      <c r="A1879" s="1958">
        <v>2017705</v>
      </c>
      <c r="C1879" s="1955">
        <v>679217</v>
      </c>
      <c r="D1879" s="1956" t="s">
        <v>26</v>
      </c>
      <c r="E1879" s="1956">
        <v>1</v>
      </c>
      <c r="F1879" s="1956">
        <v>8</v>
      </c>
      <c r="G1879" s="1956">
        <v>4</v>
      </c>
      <c r="H1879" s="1956">
        <v>4</v>
      </c>
      <c r="I1879" s="2012">
        <v>0</v>
      </c>
      <c r="J1879" s="2012">
        <v>0</v>
      </c>
      <c r="N1879" s="1996">
        <f t="shared" si="458"/>
        <v>0</v>
      </c>
      <c r="O1879" s="1996">
        <v>0</v>
      </c>
      <c r="P1879" s="2034" t="str">
        <f t="shared" si="454"/>
        <v/>
      </c>
      <c r="Q1879" s="1996">
        <v>0</v>
      </c>
      <c r="R1879" s="2087" t="str">
        <f t="shared" si="455"/>
        <v/>
      </c>
      <c r="S1879" s="2035">
        <f t="shared" si="450"/>
        <v>0</v>
      </c>
      <c r="U1879" s="1996">
        <f t="shared" si="451"/>
        <v>0</v>
      </c>
      <c r="V1879" s="1996">
        <f t="shared" si="452"/>
        <v>0</v>
      </c>
      <c r="W1879" s="1996">
        <f t="shared" si="453"/>
        <v>0</v>
      </c>
      <c r="X1879" s="2000"/>
      <c r="Y1879" s="2013"/>
      <c r="Z1879" s="2002"/>
      <c r="AA1879" s="2069"/>
      <c r="AB1879" s="2069"/>
      <c r="AH1879" s="2090"/>
      <c r="AK1879" s="2092"/>
      <c r="AL1879" s="2092"/>
    </row>
    <row r="1880" spans="1:38" x14ac:dyDescent="0.2">
      <c r="A1880" s="1958">
        <v>2017706</v>
      </c>
      <c r="C1880" s="1955" t="s">
        <v>3793</v>
      </c>
      <c r="D1880" s="1956" t="s">
        <v>26</v>
      </c>
      <c r="E1880" s="1956">
        <v>0</v>
      </c>
      <c r="F1880" s="1956">
        <v>0</v>
      </c>
      <c r="G1880" s="1956">
        <v>0</v>
      </c>
      <c r="H1880" s="1956">
        <v>0</v>
      </c>
      <c r="I1880" s="2012">
        <v>0</v>
      </c>
      <c r="J1880" s="2012">
        <v>0</v>
      </c>
      <c r="N1880" s="1996">
        <f t="shared" si="458"/>
        <v>0</v>
      </c>
      <c r="O1880" s="1996">
        <v>0</v>
      </c>
      <c r="P1880" s="2034" t="str">
        <f t="shared" si="454"/>
        <v/>
      </c>
      <c r="Q1880" s="1996">
        <v>0</v>
      </c>
      <c r="R1880" s="2087" t="str">
        <f t="shared" si="455"/>
        <v/>
      </c>
      <c r="S1880" s="2035">
        <f t="shared" si="450"/>
        <v>0</v>
      </c>
      <c r="U1880" s="1996">
        <f t="shared" si="451"/>
        <v>0</v>
      </c>
      <c r="V1880" s="1996">
        <f t="shared" si="452"/>
        <v>0</v>
      </c>
      <c r="W1880" s="1996">
        <f t="shared" si="453"/>
        <v>0</v>
      </c>
      <c r="X1880" s="2000"/>
      <c r="Y1880" s="2013"/>
      <c r="Z1880" s="2002"/>
      <c r="AA1880" s="2069"/>
      <c r="AB1880" s="2069"/>
      <c r="AH1880" s="2090"/>
      <c r="AK1880" s="2092"/>
      <c r="AL1880" s="2092"/>
    </row>
    <row r="1881" spans="1:38" x14ac:dyDescent="0.2">
      <c r="A1881" s="1958">
        <v>2017707</v>
      </c>
      <c r="C1881" s="1955" t="s">
        <v>3873</v>
      </c>
      <c r="D1881" s="1956" t="s">
        <v>26</v>
      </c>
      <c r="E1881" s="1956">
        <v>0</v>
      </c>
      <c r="F1881" s="1956">
        <v>0</v>
      </c>
      <c r="G1881" s="1956">
        <v>0</v>
      </c>
      <c r="H1881" s="1956">
        <v>0</v>
      </c>
      <c r="I1881" s="2012">
        <v>0</v>
      </c>
      <c r="J1881" s="2012">
        <v>0</v>
      </c>
      <c r="L1881" s="1996">
        <v>349.8</v>
      </c>
      <c r="N1881" s="1996">
        <f t="shared" si="458"/>
        <v>142.5</v>
      </c>
      <c r="O1881" s="1996">
        <v>127.5</v>
      </c>
      <c r="P1881" s="2034">
        <f t="shared" si="454"/>
        <v>0.89473684210526316</v>
      </c>
      <c r="Q1881" s="1996">
        <v>15</v>
      </c>
      <c r="R1881" s="2087">
        <f t="shared" si="455"/>
        <v>0.10526315789473684</v>
      </c>
      <c r="S1881" s="2035">
        <f t="shared" si="450"/>
        <v>0.6</v>
      </c>
      <c r="U1881" s="1996">
        <f t="shared" si="451"/>
        <v>142.5</v>
      </c>
      <c r="V1881" s="1996">
        <f t="shared" si="452"/>
        <v>349.8</v>
      </c>
      <c r="W1881" s="1996">
        <f t="shared" si="453"/>
        <v>0</v>
      </c>
      <c r="X1881" s="2000"/>
      <c r="Y1881" s="2013"/>
      <c r="Z1881" s="2002"/>
      <c r="AA1881" s="2069"/>
      <c r="AB1881" s="2069"/>
      <c r="AH1881" s="2090"/>
      <c r="AK1881" s="2092"/>
      <c r="AL1881" s="2092"/>
    </row>
    <row r="1882" spans="1:38" x14ac:dyDescent="0.2">
      <c r="A1882" s="1958">
        <v>2017708</v>
      </c>
      <c r="C1882" s="1955" t="s">
        <v>3876</v>
      </c>
      <c r="D1882" s="1956" t="s">
        <v>353</v>
      </c>
      <c r="E1882" s="1956">
        <v>1</v>
      </c>
      <c r="I1882" s="2012">
        <v>0</v>
      </c>
      <c r="J1882" s="2012">
        <v>0</v>
      </c>
      <c r="N1882" s="1996">
        <f t="shared" ref="N1882:N1885" si="459">O1882+Q1882</f>
        <v>0</v>
      </c>
      <c r="O1882" s="1996">
        <v>0</v>
      </c>
      <c r="P1882" s="2034" t="str">
        <f t="shared" ref="P1882:P1885" si="460">IF(N1882&lt;=0,"",O1882/N1882)</f>
        <v/>
      </c>
      <c r="Q1882" s="1996">
        <v>0</v>
      </c>
      <c r="R1882" s="2087" t="str">
        <f t="shared" ref="R1882:R1885" si="461">IF(N1882&lt;=0,"",Q1882/N1882)</f>
        <v/>
      </c>
      <c r="S1882" s="2035">
        <f t="shared" ref="S1882:S1885" si="462">Q1882/$S$1</f>
        <v>0</v>
      </c>
      <c r="U1882" s="1996">
        <f t="shared" ref="U1882:U1885" si="463">((1-I1882)*O1882)+((1-J1882)*Q1882)</f>
        <v>0</v>
      </c>
      <c r="V1882" s="1996">
        <f t="shared" ref="V1882:V1885" si="464">L1882-W1882</f>
        <v>0</v>
      </c>
      <c r="W1882" s="1996">
        <f t="shared" ref="W1882:W1885" si="465">X1882+AC1882+AH1882+AM1882+AO1882+AR1882</f>
        <v>0</v>
      </c>
      <c r="X1882" s="2000"/>
      <c r="Y1882" s="2013"/>
      <c r="Z1882" s="2002"/>
      <c r="AA1882" s="2069"/>
      <c r="AB1882" s="2069"/>
      <c r="AH1882" s="2090"/>
      <c r="AK1882" s="2092"/>
      <c r="AL1882" s="2092"/>
    </row>
    <row r="1883" spans="1:38" x14ac:dyDescent="0.2">
      <c r="A1883" s="1958">
        <v>2017709</v>
      </c>
      <c r="C1883" s="1955" t="s">
        <v>3874</v>
      </c>
      <c r="D1883" s="1956" t="s">
        <v>353</v>
      </c>
      <c r="E1883" s="1956">
        <v>0</v>
      </c>
      <c r="I1883" s="2012">
        <v>0</v>
      </c>
      <c r="J1883" s="2012">
        <v>0</v>
      </c>
      <c r="N1883" s="1996">
        <f t="shared" si="459"/>
        <v>0</v>
      </c>
      <c r="O1883" s="1996">
        <v>0</v>
      </c>
      <c r="P1883" s="2034" t="str">
        <f t="shared" si="460"/>
        <v/>
      </c>
      <c r="Q1883" s="1996">
        <v>0</v>
      </c>
      <c r="R1883" s="2087" t="str">
        <f t="shared" si="461"/>
        <v/>
      </c>
      <c r="S1883" s="2035">
        <f t="shared" si="462"/>
        <v>0</v>
      </c>
      <c r="U1883" s="1996">
        <f t="shared" si="463"/>
        <v>0</v>
      </c>
      <c r="V1883" s="1996">
        <f t="shared" si="464"/>
        <v>0</v>
      </c>
      <c r="W1883" s="1996">
        <f t="shared" si="465"/>
        <v>0</v>
      </c>
      <c r="X1883" s="2000"/>
      <c r="Y1883" s="2013"/>
      <c r="Z1883" s="2002"/>
      <c r="AA1883" s="2069"/>
      <c r="AB1883" s="2069"/>
      <c r="AH1883" s="2090"/>
      <c r="AK1883" s="2092"/>
      <c r="AL1883" s="2092"/>
    </row>
    <row r="1884" spans="1:38" x14ac:dyDescent="0.2">
      <c r="A1884" s="1958">
        <v>2017710</v>
      </c>
      <c r="C1884" s="1955" t="s">
        <v>3877</v>
      </c>
      <c r="D1884" s="1956" t="s">
        <v>353</v>
      </c>
      <c r="E1884" s="1956">
        <v>1</v>
      </c>
      <c r="I1884" s="2012">
        <v>0</v>
      </c>
      <c r="J1884" s="2012">
        <v>0</v>
      </c>
      <c r="N1884" s="1996">
        <f t="shared" si="459"/>
        <v>0</v>
      </c>
      <c r="O1884" s="1996">
        <v>0</v>
      </c>
      <c r="P1884" s="2034" t="str">
        <f t="shared" si="460"/>
        <v/>
      </c>
      <c r="Q1884" s="1996">
        <v>0</v>
      </c>
      <c r="R1884" s="2087" t="str">
        <f t="shared" si="461"/>
        <v/>
      </c>
      <c r="S1884" s="2035">
        <f t="shared" si="462"/>
        <v>0</v>
      </c>
      <c r="U1884" s="1996">
        <f t="shared" si="463"/>
        <v>0</v>
      </c>
      <c r="V1884" s="1996">
        <f t="shared" si="464"/>
        <v>0</v>
      </c>
      <c r="W1884" s="1996">
        <f t="shared" si="465"/>
        <v>0</v>
      </c>
      <c r="X1884" s="2000"/>
      <c r="Y1884" s="2013"/>
      <c r="Z1884" s="2002"/>
      <c r="AA1884" s="2069"/>
      <c r="AB1884" s="2069"/>
      <c r="AH1884" s="2090"/>
      <c r="AK1884" s="2092"/>
      <c r="AL1884" s="2092"/>
    </row>
    <row r="1885" spans="1:38" x14ac:dyDescent="0.2">
      <c r="A1885" s="1958">
        <v>2017711</v>
      </c>
      <c r="C1885" s="1955" t="s">
        <v>3875</v>
      </c>
      <c r="D1885" s="1956" t="s">
        <v>353</v>
      </c>
      <c r="E1885" s="1956">
        <v>0</v>
      </c>
      <c r="I1885" s="2012">
        <v>0</v>
      </c>
      <c r="J1885" s="2012">
        <v>0</v>
      </c>
      <c r="N1885" s="1996">
        <f t="shared" si="459"/>
        <v>0</v>
      </c>
      <c r="O1885" s="1996">
        <v>0</v>
      </c>
      <c r="P1885" s="2034" t="str">
        <f t="shared" si="460"/>
        <v/>
      </c>
      <c r="Q1885" s="1996">
        <v>0</v>
      </c>
      <c r="R1885" s="2087" t="str">
        <f t="shared" si="461"/>
        <v/>
      </c>
      <c r="S1885" s="2035">
        <f t="shared" si="462"/>
        <v>0</v>
      </c>
      <c r="U1885" s="1996">
        <f t="shared" si="463"/>
        <v>0</v>
      </c>
      <c r="V1885" s="1996">
        <f t="shared" si="464"/>
        <v>0</v>
      </c>
      <c r="W1885" s="1996">
        <f t="shared" si="465"/>
        <v>0</v>
      </c>
      <c r="X1885" s="2000"/>
      <c r="Y1885" s="2013"/>
      <c r="Z1885" s="2002"/>
      <c r="AA1885" s="2069"/>
      <c r="AB1885" s="2069"/>
      <c r="AH1885" s="2090"/>
      <c r="AK1885" s="2092"/>
      <c r="AL1885" s="2092"/>
    </row>
    <row r="1886" spans="1:38" x14ac:dyDescent="0.2">
      <c r="A1886" s="1958">
        <v>2017712</v>
      </c>
      <c r="C1886" s="1955" t="s">
        <v>3879</v>
      </c>
      <c r="D1886" s="1956" t="s">
        <v>353</v>
      </c>
      <c r="E1886" s="1956">
        <v>1</v>
      </c>
      <c r="I1886" s="2012">
        <v>0</v>
      </c>
      <c r="J1886" s="2012">
        <v>0</v>
      </c>
      <c r="N1886" s="1996">
        <f t="shared" si="458"/>
        <v>0</v>
      </c>
      <c r="O1886" s="1996">
        <v>0</v>
      </c>
      <c r="P1886" s="2034" t="str">
        <f t="shared" si="454"/>
        <v/>
      </c>
      <c r="Q1886" s="1996">
        <v>0</v>
      </c>
      <c r="R1886" s="2087" t="str">
        <f t="shared" si="455"/>
        <v/>
      </c>
      <c r="S1886" s="2035">
        <f t="shared" si="450"/>
        <v>0</v>
      </c>
      <c r="U1886" s="1996">
        <f t="shared" si="451"/>
        <v>0</v>
      </c>
      <c r="V1886" s="1996">
        <f t="shared" si="452"/>
        <v>0</v>
      </c>
      <c r="W1886" s="1996">
        <f t="shared" si="453"/>
        <v>0</v>
      </c>
      <c r="X1886" s="2000"/>
      <c r="Y1886" s="2013"/>
      <c r="Z1886" s="2002"/>
      <c r="AA1886" s="2069"/>
      <c r="AB1886" s="2069"/>
      <c r="AH1886" s="2090"/>
      <c r="AK1886" s="2092"/>
      <c r="AL1886" s="2092"/>
    </row>
    <row r="1887" spans="1:38" x14ac:dyDescent="0.2">
      <c r="A1887" s="1958">
        <v>2017713</v>
      </c>
      <c r="C1887" s="1955" t="s">
        <v>3878</v>
      </c>
      <c r="D1887" s="1956" t="s">
        <v>353</v>
      </c>
      <c r="E1887" s="1956">
        <v>0</v>
      </c>
      <c r="I1887" s="2012">
        <v>0</v>
      </c>
      <c r="J1887" s="2012">
        <v>0</v>
      </c>
      <c r="N1887" s="1996">
        <f t="shared" si="458"/>
        <v>0</v>
      </c>
      <c r="O1887" s="1996">
        <v>0</v>
      </c>
      <c r="P1887" s="2034" t="str">
        <f t="shared" si="454"/>
        <v/>
      </c>
      <c r="Q1887" s="1996">
        <v>0</v>
      </c>
      <c r="R1887" s="2087" t="str">
        <f t="shared" si="455"/>
        <v/>
      </c>
      <c r="S1887" s="2035">
        <f t="shared" si="450"/>
        <v>0</v>
      </c>
      <c r="U1887" s="1996">
        <f t="shared" si="451"/>
        <v>0</v>
      </c>
      <c r="V1887" s="1996">
        <f t="shared" si="452"/>
        <v>0</v>
      </c>
      <c r="W1887" s="1996">
        <f t="shared" si="453"/>
        <v>0</v>
      </c>
      <c r="X1887" s="2000"/>
      <c r="Y1887" s="2013"/>
      <c r="Z1887" s="2002"/>
      <c r="AA1887" s="2069"/>
      <c r="AB1887" s="2069"/>
      <c r="AH1887" s="2090"/>
      <c r="AK1887" s="2092"/>
      <c r="AL1887" s="2092"/>
    </row>
    <row r="1888" spans="1:38" x14ac:dyDescent="0.2">
      <c r="A1888" s="1958">
        <v>2017714</v>
      </c>
      <c r="C1888" s="1955" t="s">
        <v>3880</v>
      </c>
      <c r="D1888" s="1956" t="s">
        <v>353</v>
      </c>
      <c r="E1888" s="1956">
        <v>1</v>
      </c>
      <c r="I1888" s="2012">
        <v>0</v>
      </c>
      <c r="J1888" s="2012">
        <v>0</v>
      </c>
      <c r="N1888" s="1996">
        <f t="shared" ref="N1888:N1893" si="466">O1888+Q1888</f>
        <v>0</v>
      </c>
      <c r="O1888" s="1996">
        <v>0</v>
      </c>
      <c r="P1888" s="2034" t="str">
        <f t="shared" ref="P1888:P1893" si="467">IF(N1888&lt;=0,"",O1888/N1888)</f>
        <v/>
      </c>
      <c r="Q1888" s="1996">
        <v>0</v>
      </c>
      <c r="R1888" s="2087" t="str">
        <f t="shared" ref="R1888:R1893" si="468">IF(N1888&lt;=0,"",Q1888/N1888)</f>
        <v/>
      </c>
      <c r="S1888" s="2035">
        <f t="shared" ref="S1888:S1893" si="469">Q1888/$S$1</f>
        <v>0</v>
      </c>
      <c r="U1888" s="1996">
        <f t="shared" ref="U1888:U1893" si="470">((1-I1888)*O1888)+((1-J1888)*Q1888)</f>
        <v>0</v>
      </c>
      <c r="V1888" s="1996">
        <f t="shared" ref="V1888:V1893" si="471">L1888-W1888</f>
        <v>0</v>
      </c>
      <c r="W1888" s="1996">
        <f t="shared" ref="W1888:W1893" si="472">X1888+AC1888+AH1888+AM1888+AO1888+AR1888</f>
        <v>0</v>
      </c>
      <c r="X1888" s="2000"/>
      <c r="Y1888" s="2013"/>
      <c r="Z1888" s="2002"/>
      <c r="AA1888" s="2069"/>
      <c r="AB1888" s="2069"/>
      <c r="AH1888" s="2090"/>
      <c r="AK1888" s="2092"/>
      <c r="AL1888" s="2092"/>
    </row>
    <row r="1889" spans="1:38" x14ac:dyDescent="0.2">
      <c r="A1889" s="1958">
        <v>2017715</v>
      </c>
      <c r="C1889" s="1955" t="s">
        <v>3881</v>
      </c>
      <c r="D1889" s="1956" t="s">
        <v>353</v>
      </c>
      <c r="E1889" s="1956">
        <v>0</v>
      </c>
      <c r="I1889" s="2012">
        <v>0</v>
      </c>
      <c r="J1889" s="2012">
        <v>0</v>
      </c>
      <c r="N1889" s="1996">
        <f t="shared" si="466"/>
        <v>0</v>
      </c>
      <c r="O1889" s="1996">
        <v>0</v>
      </c>
      <c r="P1889" s="2034" t="str">
        <f t="shared" si="467"/>
        <v/>
      </c>
      <c r="Q1889" s="1996">
        <v>0</v>
      </c>
      <c r="R1889" s="2087" t="str">
        <f t="shared" si="468"/>
        <v/>
      </c>
      <c r="S1889" s="2035">
        <f t="shared" si="469"/>
        <v>0</v>
      </c>
      <c r="U1889" s="1996">
        <f t="shared" si="470"/>
        <v>0</v>
      </c>
      <c r="V1889" s="1996">
        <f t="shared" si="471"/>
        <v>0</v>
      </c>
      <c r="W1889" s="1996">
        <f t="shared" si="472"/>
        <v>0</v>
      </c>
      <c r="X1889" s="2000"/>
      <c r="Y1889" s="2013"/>
      <c r="Z1889" s="2002"/>
      <c r="AA1889" s="2069"/>
      <c r="AB1889" s="2069"/>
      <c r="AH1889" s="2090"/>
      <c r="AK1889" s="2092"/>
      <c r="AL1889" s="2092"/>
    </row>
    <row r="1890" spans="1:38" x14ac:dyDescent="0.2">
      <c r="A1890" s="1958">
        <v>2017716</v>
      </c>
      <c r="C1890" s="1955" t="s">
        <v>3882</v>
      </c>
      <c r="D1890" s="1956" t="s">
        <v>353</v>
      </c>
      <c r="E1890" s="1956">
        <v>1</v>
      </c>
      <c r="I1890" s="2012">
        <v>0</v>
      </c>
      <c r="J1890" s="2012">
        <v>0</v>
      </c>
      <c r="N1890" s="1996">
        <f t="shared" si="466"/>
        <v>0</v>
      </c>
      <c r="O1890" s="1996">
        <v>0</v>
      </c>
      <c r="P1890" s="2034" t="str">
        <f t="shared" si="467"/>
        <v/>
      </c>
      <c r="Q1890" s="1996">
        <v>0</v>
      </c>
      <c r="R1890" s="2087" t="str">
        <f t="shared" si="468"/>
        <v/>
      </c>
      <c r="S1890" s="2035">
        <f t="shared" si="469"/>
        <v>0</v>
      </c>
      <c r="U1890" s="1996">
        <f t="shared" si="470"/>
        <v>0</v>
      </c>
      <c r="V1890" s="1996">
        <f t="shared" si="471"/>
        <v>0</v>
      </c>
      <c r="W1890" s="1996">
        <f t="shared" si="472"/>
        <v>0</v>
      </c>
      <c r="X1890" s="2000"/>
      <c r="Y1890" s="2013"/>
      <c r="Z1890" s="2002"/>
      <c r="AA1890" s="2069"/>
      <c r="AB1890" s="2069"/>
      <c r="AH1890" s="2090"/>
      <c r="AK1890" s="2092"/>
      <c r="AL1890" s="2092"/>
    </row>
    <row r="1891" spans="1:38" x14ac:dyDescent="0.2">
      <c r="A1891" s="1958">
        <v>2017717</v>
      </c>
      <c r="C1891" s="1955" t="s">
        <v>3883</v>
      </c>
      <c r="D1891" s="1956" t="s">
        <v>353</v>
      </c>
      <c r="E1891" s="1956">
        <v>0</v>
      </c>
      <c r="I1891" s="2012">
        <v>0</v>
      </c>
      <c r="J1891" s="2012">
        <v>0</v>
      </c>
      <c r="N1891" s="1996">
        <f t="shared" si="466"/>
        <v>0</v>
      </c>
      <c r="O1891" s="1996">
        <v>0</v>
      </c>
      <c r="P1891" s="2034" t="str">
        <f t="shared" si="467"/>
        <v/>
      </c>
      <c r="Q1891" s="1996">
        <v>0</v>
      </c>
      <c r="R1891" s="2087" t="str">
        <f t="shared" si="468"/>
        <v/>
      </c>
      <c r="S1891" s="2035">
        <f t="shared" si="469"/>
        <v>0</v>
      </c>
      <c r="U1891" s="1996">
        <f t="shared" si="470"/>
        <v>0</v>
      </c>
      <c r="V1891" s="1996">
        <f t="shared" si="471"/>
        <v>0</v>
      </c>
      <c r="W1891" s="1996">
        <f t="shared" si="472"/>
        <v>0</v>
      </c>
      <c r="X1891" s="2000"/>
      <c r="Y1891" s="2013"/>
      <c r="Z1891" s="2002"/>
      <c r="AA1891" s="2069"/>
      <c r="AB1891" s="2069"/>
      <c r="AH1891" s="2090"/>
      <c r="AK1891" s="2092"/>
      <c r="AL1891" s="2092"/>
    </row>
    <row r="1892" spans="1:38" x14ac:dyDescent="0.2">
      <c r="A1892" s="1958">
        <v>2017718</v>
      </c>
      <c r="C1892" s="1955" t="s">
        <v>3884</v>
      </c>
      <c r="D1892" s="1956" t="s">
        <v>353</v>
      </c>
      <c r="E1892" s="1956">
        <v>1</v>
      </c>
      <c r="I1892" s="2012">
        <v>0</v>
      </c>
      <c r="J1892" s="2012">
        <v>0</v>
      </c>
      <c r="N1892" s="1996">
        <f t="shared" si="466"/>
        <v>0</v>
      </c>
      <c r="O1892" s="1996">
        <v>0</v>
      </c>
      <c r="P1892" s="2034" t="str">
        <f t="shared" si="467"/>
        <v/>
      </c>
      <c r="Q1892" s="1996">
        <v>0</v>
      </c>
      <c r="R1892" s="2087" t="str">
        <f t="shared" si="468"/>
        <v/>
      </c>
      <c r="S1892" s="2035">
        <f t="shared" si="469"/>
        <v>0</v>
      </c>
      <c r="U1892" s="1996">
        <f t="shared" si="470"/>
        <v>0</v>
      </c>
      <c r="V1892" s="1996">
        <f t="shared" si="471"/>
        <v>0</v>
      </c>
      <c r="W1892" s="1996">
        <f t="shared" si="472"/>
        <v>0</v>
      </c>
      <c r="X1892" s="2000"/>
      <c r="Y1892" s="2013"/>
      <c r="Z1892" s="2002"/>
      <c r="AA1892" s="2069"/>
      <c r="AB1892" s="2069"/>
      <c r="AH1892" s="2090"/>
      <c r="AK1892" s="2092"/>
      <c r="AL1892" s="2092"/>
    </row>
    <row r="1893" spans="1:38" x14ac:dyDescent="0.2">
      <c r="A1893" s="1958">
        <v>2017719</v>
      </c>
      <c r="C1893" s="1955" t="s">
        <v>3885</v>
      </c>
      <c r="D1893" s="1956" t="s">
        <v>353</v>
      </c>
      <c r="E1893" s="1956">
        <v>0</v>
      </c>
      <c r="I1893" s="2012">
        <v>0</v>
      </c>
      <c r="J1893" s="2012">
        <v>0</v>
      </c>
      <c r="N1893" s="1996">
        <f t="shared" si="466"/>
        <v>0</v>
      </c>
      <c r="O1893" s="1996">
        <v>0</v>
      </c>
      <c r="P1893" s="2034" t="str">
        <f t="shared" si="467"/>
        <v/>
      </c>
      <c r="Q1893" s="1996">
        <v>0</v>
      </c>
      <c r="R1893" s="2087" t="str">
        <f t="shared" si="468"/>
        <v/>
      </c>
      <c r="S1893" s="2035">
        <f t="shared" si="469"/>
        <v>0</v>
      </c>
      <c r="U1893" s="1996">
        <f t="shared" si="470"/>
        <v>0</v>
      </c>
      <c r="V1893" s="1996">
        <f t="shared" si="471"/>
        <v>0</v>
      </c>
      <c r="W1893" s="1996">
        <f t="shared" si="472"/>
        <v>0</v>
      </c>
      <c r="X1893" s="2000"/>
      <c r="Y1893" s="2013"/>
      <c r="Z1893" s="2002"/>
      <c r="AA1893" s="2069"/>
      <c r="AB1893" s="2069"/>
      <c r="AH1893" s="2090"/>
      <c r="AK1893" s="2092"/>
      <c r="AL1893" s="2092"/>
    </row>
    <row r="1894" spans="1:38" x14ac:dyDescent="0.2">
      <c r="A1894" s="1958">
        <v>2017720</v>
      </c>
      <c r="C1894" s="1955" t="s">
        <v>3886</v>
      </c>
      <c r="D1894" s="1956" t="s">
        <v>353</v>
      </c>
      <c r="E1894" s="1956">
        <v>1</v>
      </c>
      <c r="I1894" s="2012">
        <v>0</v>
      </c>
      <c r="J1894" s="2012">
        <v>0</v>
      </c>
      <c r="N1894" s="1996">
        <f t="shared" si="458"/>
        <v>0</v>
      </c>
      <c r="O1894" s="1996">
        <v>0</v>
      </c>
      <c r="P1894" s="2034" t="str">
        <f t="shared" si="454"/>
        <v/>
      </c>
      <c r="Q1894" s="1996">
        <v>0</v>
      </c>
      <c r="R1894" s="2087" t="str">
        <f t="shared" si="455"/>
        <v/>
      </c>
      <c r="S1894" s="2035">
        <f t="shared" si="450"/>
        <v>0</v>
      </c>
      <c r="U1894" s="1996">
        <f t="shared" si="451"/>
        <v>0</v>
      </c>
      <c r="V1894" s="1996">
        <f t="shared" si="452"/>
        <v>0</v>
      </c>
      <c r="W1894" s="1996">
        <f t="shared" si="453"/>
        <v>0</v>
      </c>
      <c r="X1894" s="2000"/>
      <c r="Y1894" s="2013"/>
      <c r="Z1894" s="2002"/>
      <c r="AA1894" s="2069"/>
      <c r="AB1894" s="2069"/>
      <c r="AH1894" s="2090"/>
      <c r="AK1894" s="2092"/>
      <c r="AL1894" s="2092"/>
    </row>
    <row r="1895" spans="1:38" x14ac:dyDescent="0.2">
      <c r="A1895" s="1958">
        <v>2017721</v>
      </c>
      <c r="C1895" s="1955" t="s">
        <v>3887</v>
      </c>
      <c r="D1895" s="1956" t="s">
        <v>353</v>
      </c>
      <c r="E1895" s="1956">
        <v>0</v>
      </c>
      <c r="I1895" s="2012">
        <v>0</v>
      </c>
      <c r="J1895" s="2012">
        <v>0</v>
      </c>
      <c r="N1895" s="1996">
        <f t="shared" si="458"/>
        <v>0</v>
      </c>
      <c r="O1895" s="1996">
        <v>0</v>
      </c>
      <c r="P1895" s="2034" t="str">
        <f t="shared" si="454"/>
        <v/>
      </c>
      <c r="Q1895" s="1996">
        <v>0</v>
      </c>
      <c r="R1895" s="2087" t="str">
        <f t="shared" si="455"/>
        <v/>
      </c>
      <c r="S1895" s="2035">
        <f t="shared" si="450"/>
        <v>0</v>
      </c>
      <c r="U1895" s="1996">
        <f t="shared" si="451"/>
        <v>0</v>
      </c>
      <c r="V1895" s="1996">
        <f t="shared" si="452"/>
        <v>0</v>
      </c>
      <c r="W1895" s="1996">
        <f t="shared" si="453"/>
        <v>0</v>
      </c>
      <c r="X1895" s="2000"/>
      <c r="Y1895" s="2013"/>
      <c r="Z1895" s="2002"/>
      <c r="AA1895" s="2069"/>
      <c r="AB1895" s="2069"/>
      <c r="AH1895" s="2090"/>
      <c r="AK1895" s="2092"/>
      <c r="AL1895" s="2092"/>
    </row>
    <row r="1896" spans="1:38" x14ac:dyDescent="0.2">
      <c r="A1896" s="1958">
        <v>2017722</v>
      </c>
      <c r="C1896" s="1955" t="s">
        <v>3888</v>
      </c>
      <c r="D1896" s="1956" t="s">
        <v>353</v>
      </c>
      <c r="E1896" s="1956">
        <v>1</v>
      </c>
      <c r="I1896" s="2012">
        <v>0</v>
      </c>
      <c r="J1896" s="2012">
        <v>0</v>
      </c>
      <c r="N1896" s="1996">
        <f t="shared" si="458"/>
        <v>0</v>
      </c>
      <c r="O1896" s="1996">
        <v>0</v>
      </c>
      <c r="P1896" s="2034" t="str">
        <f t="shared" si="454"/>
        <v/>
      </c>
      <c r="Q1896" s="1996">
        <v>0</v>
      </c>
      <c r="R1896" s="2087" t="str">
        <f t="shared" si="455"/>
        <v/>
      </c>
      <c r="S1896" s="2035">
        <f t="shared" si="450"/>
        <v>0</v>
      </c>
      <c r="U1896" s="1996">
        <f t="shared" si="451"/>
        <v>0</v>
      </c>
      <c r="V1896" s="1996">
        <f t="shared" si="452"/>
        <v>0</v>
      </c>
      <c r="W1896" s="1996">
        <f t="shared" si="453"/>
        <v>0</v>
      </c>
      <c r="X1896" s="2000"/>
      <c r="Y1896" s="2013"/>
      <c r="Z1896" s="2002"/>
      <c r="AA1896" s="2069"/>
      <c r="AB1896" s="2069"/>
      <c r="AH1896" s="2090"/>
      <c r="AK1896" s="2092"/>
      <c r="AL1896" s="2092"/>
    </row>
    <row r="1897" spans="1:38" x14ac:dyDescent="0.2">
      <c r="A1897" s="1958">
        <v>2017723</v>
      </c>
      <c r="C1897" s="1955" t="s">
        <v>3889</v>
      </c>
      <c r="D1897" s="1956" t="s">
        <v>353</v>
      </c>
      <c r="E1897" s="1956">
        <v>0</v>
      </c>
      <c r="I1897" s="2012">
        <v>0</v>
      </c>
      <c r="J1897" s="2012">
        <v>0</v>
      </c>
      <c r="N1897" s="1996">
        <f t="shared" ref="N1897:N1960" si="473">O1897+Q1897</f>
        <v>0</v>
      </c>
      <c r="O1897" s="1996">
        <v>0</v>
      </c>
      <c r="P1897" s="2034" t="str">
        <f t="shared" ref="P1897:P1960" si="474">IF(N1897&lt;=0,"",O1897/N1897)</f>
        <v/>
      </c>
      <c r="Q1897" s="1996">
        <v>0</v>
      </c>
      <c r="R1897" s="2087" t="str">
        <f t="shared" ref="R1897:R1960" si="475">IF(N1897&lt;=0,"",Q1897/N1897)</f>
        <v/>
      </c>
      <c r="S1897" s="2035">
        <f t="shared" ref="S1897:S1960" si="476">Q1897/$S$1</f>
        <v>0</v>
      </c>
      <c r="U1897" s="1996">
        <f t="shared" ref="U1897:U1960" si="477">((1-I1897)*O1897)+((1-J1897)*Q1897)</f>
        <v>0</v>
      </c>
      <c r="V1897" s="1996">
        <f t="shared" ref="V1897:V1960" si="478">L1897-W1897</f>
        <v>0</v>
      </c>
      <c r="W1897" s="1996">
        <f t="shared" ref="W1897:W1960" si="479">X1897+AC1897+AH1897+AM1897+AO1897+AR1897</f>
        <v>0</v>
      </c>
      <c r="X1897" s="2000"/>
      <c r="Y1897" s="2013"/>
      <c r="Z1897" s="2002"/>
      <c r="AA1897" s="2069"/>
      <c r="AB1897" s="2069"/>
      <c r="AH1897" s="2090"/>
      <c r="AK1897" s="2092"/>
      <c r="AL1897" s="2092"/>
    </row>
    <row r="1898" spans="1:38" x14ac:dyDescent="0.2">
      <c r="A1898" s="1958">
        <v>2017724</v>
      </c>
      <c r="C1898" s="1955" t="s">
        <v>3890</v>
      </c>
      <c r="D1898" s="1956" t="s">
        <v>353</v>
      </c>
      <c r="E1898" s="1956">
        <v>1</v>
      </c>
      <c r="I1898" s="2012">
        <v>0</v>
      </c>
      <c r="J1898" s="2012">
        <v>0</v>
      </c>
      <c r="N1898" s="1996">
        <f t="shared" si="473"/>
        <v>0</v>
      </c>
      <c r="O1898" s="1996">
        <v>0</v>
      </c>
      <c r="P1898" s="2034" t="str">
        <f t="shared" si="474"/>
        <v/>
      </c>
      <c r="Q1898" s="1996">
        <v>0</v>
      </c>
      <c r="R1898" s="2087" t="str">
        <f t="shared" si="475"/>
        <v/>
      </c>
      <c r="S1898" s="2035">
        <f t="shared" si="476"/>
        <v>0</v>
      </c>
      <c r="U1898" s="1996">
        <f t="shared" si="477"/>
        <v>0</v>
      </c>
      <c r="V1898" s="1996">
        <f t="shared" si="478"/>
        <v>0</v>
      </c>
      <c r="W1898" s="1996">
        <f t="shared" si="479"/>
        <v>0</v>
      </c>
      <c r="X1898" s="2000"/>
      <c r="Y1898" s="2013"/>
      <c r="Z1898" s="2002"/>
      <c r="AA1898" s="2069"/>
      <c r="AB1898" s="2069"/>
      <c r="AH1898" s="2090"/>
      <c r="AK1898" s="2092"/>
      <c r="AL1898" s="2092"/>
    </row>
    <row r="1899" spans="1:38" x14ac:dyDescent="0.2">
      <c r="A1899" s="1958">
        <v>2017725</v>
      </c>
      <c r="C1899" s="1955" t="s">
        <v>3890</v>
      </c>
      <c r="D1899" s="1956" t="s">
        <v>353</v>
      </c>
      <c r="E1899" s="1956">
        <v>0</v>
      </c>
      <c r="I1899" s="2012">
        <v>0</v>
      </c>
      <c r="J1899" s="2012">
        <v>0</v>
      </c>
      <c r="N1899" s="1996">
        <f t="shared" si="473"/>
        <v>0</v>
      </c>
      <c r="O1899" s="1996">
        <v>0</v>
      </c>
      <c r="P1899" s="2034" t="str">
        <f t="shared" si="474"/>
        <v/>
      </c>
      <c r="Q1899" s="1996">
        <v>0</v>
      </c>
      <c r="R1899" s="2087" t="str">
        <f t="shared" si="475"/>
        <v/>
      </c>
      <c r="S1899" s="2035">
        <f t="shared" si="476"/>
        <v>0</v>
      </c>
      <c r="U1899" s="1996">
        <f t="shared" si="477"/>
        <v>0</v>
      </c>
      <c r="V1899" s="1996">
        <f t="shared" si="478"/>
        <v>0</v>
      </c>
      <c r="W1899" s="1996">
        <f t="shared" si="479"/>
        <v>0</v>
      </c>
      <c r="X1899" s="2000"/>
      <c r="Y1899" s="2013"/>
      <c r="Z1899" s="2002"/>
      <c r="AA1899" s="2069"/>
      <c r="AB1899" s="2069"/>
      <c r="AH1899" s="2090"/>
      <c r="AK1899" s="2092"/>
      <c r="AL1899" s="2092"/>
    </row>
    <row r="1900" spans="1:38" x14ac:dyDescent="0.2">
      <c r="A1900" s="1958">
        <v>2017726</v>
      </c>
      <c r="C1900" s="1955">
        <v>692918</v>
      </c>
      <c r="D1900" s="1956" t="s">
        <v>26</v>
      </c>
      <c r="E1900" s="1956">
        <v>1</v>
      </c>
      <c r="F1900" s="1956">
        <v>11</v>
      </c>
      <c r="G1900" s="1956">
        <v>5</v>
      </c>
      <c r="H1900" s="1956">
        <v>4</v>
      </c>
      <c r="I1900" s="2012">
        <v>0</v>
      </c>
      <c r="J1900" s="2012">
        <v>0</v>
      </c>
      <c r="N1900" s="1996">
        <f t="shared" si="473"/>
        <v>0</v>
      </c>
      <c r="O1900" s="1996">
        <v>0</v>
      </c>
      <c r="P1900" s="2034" t="str">
        <f t="shared" si="474"/>
        <v/>
      </c>
      <c r="Q1900" s="1996">
        <v>0</v>
      </c>
      <c r="R1900" s="2087" t="str">
        <f t="shared" si="475"/>
        <v/>
      </c>
      <c r="S1900" s="2035">
        <f t="shared" si="476"/>
        <v>0</v>
      </c>
      <c r="U1900" s="1996">
        <f t="shared" si="477"/>
        <v>0</v>
      </c>
      <c r="V1900" s="1996">
        <f t="shared" si="478"/>
        <v>0</v>
      </c>
      <c r="W1900" s="1996">
        <f t="shared" si="479"/>
        <v>0</v>
      </c>
      <c r="X1900" s="2000"/>
      <c r="Y1900" s="2013"/>
      <c r="Z1900" s="2002"/>
      <c r="AA1900" s="2069"/>
      <c r="AB1900" s="2069"/>
      <c r="AH1900" s="2090"/>
      <c r="AK1900" s="2092"/>
      <c r="AL1900" s="2092"/>
    </row>
    <row r="1901" spans="1:38" x14ac:dyDescent="0.2">
      <c r="A1901" s="1958">
        <v>2017727</v>
      </c>
      <c r="C1901" s="1955" t="s">
        <v>3908</v>
      </c>
      <c r="D1901" s="1956" t="s">
        <v>26</v>
      </c>
      <c r="I1901" s="2012">
        <v>0</v>
      </c>
      <c r="J1901" s="2012">
        <v>0</v>
      </c>
      <c r="L1901" s="1996">
        <v>45</v>
      </c>
      <c r="N1901" s="1996">
        <f t="shared" si="473"/>
        <v>22.5</v>
      </c>
      <c r="O1901" s="1996">
        <v>7.5</v>
      </c>
      <c r="P1901" s="2034">
        <f t="shared" si="474"/>
        <v>0.33333333333333331</v>
      </c>
      <c r="Q1901" s="1996">
        <v>15</v>
      </c>
      <c r="R1901" s="2087">
        <f t="shared" si="475"/>
        <v>0.66666666666666663</v>
      </c>
      <c r="S1901" s="2035">
        <f t="shared" si="476"/>
        <v>0.6</v>
      </c>
      <c r="U1901" s="1996">
        <f t="shared" si="477"/>
        <v>22.5</v>
      </c>
      <c r="V1901" s="1996">
        <f t="shared" si="478"/>
        <v>45</v>
      </c>
      <c r="W1901" s="1996">
        <f t="shared" si="479"/>
        <v>0</v>
      </c>
      <c r="X1901" s="2000"/>
      <c r="Y1901" s="2013"/>
      <c r="Z1901" s="2002"/>
      <c r="AA1901" s="2069"/>
      <c r="AB1901" s="2069"/>
      <c r="AH1901" s="2090"/>
      <c r="AK1901" s="2092"/>
      <c r="AL1901" s="2092"/>
    </row>
    <row r="1902" spans="1:38" x14ac:dyDescent="0.2">
      <c r="A1902" s="1958" t="s">
        <v>3909</v>
      </c>
      <c r="C1902" s="1955">
        <v>680517</v>
      </c>
      <c r="D1902" s="1956" t="s">
        <v>26</v>
      </c>
      <c r="E1902" s="1956">
        <v>1</v>
      </c>
      <c r="F1902" s="1956">
        <v>10</v>
      </c>
      <c r="G1902" s="1956">
        <v>7</v>
      </c>
      <c r="H1902" s="1956">
        <v>3</v>
      </c>
      <c r="I1902" s="2012">
        <v>0</v>
      </c>
      <c r="J1902" s="2012">
        <v>0</v>
      </c>
      <c r="N1902" s="1996">
        <f t="shared" si="473"/>
        <v>0</v>
      </c>
      <c r="O1902" s="1996">
        <v>0</v>
      </c>
      <c r="P1902" s="2034" t="str">
        <f t="shared" si="474"/>
        <v/>
      </c>
      <c r="Q1902" s="1996">
        <v>0</v>
      </c>
      <c r="R1902" s="2087" t="str">
        <f t="shared" si="475"/>
        <v/>
      </c>
      <c r="S1902" s="2035">
        <f t="shared" si="476"/>
        <v>0</v>
      </c>
      <c r="U1902" s="1996">
        <f t="shared" si="477"/>
        <v>0</v>
      </c>
      <c r="V1902" s="1996">
        <f t="shared" si="478"/>
        <v>0</v>
      </c>
      <c r="W1902" s="1996">
        <f t="shared" si="479"/>
        <v>0</v>
      </c>
      <c r="X1902" s="2000"/>
      <c r="Y1902" s="2013"/>
      <c r="Z1902" s="2002"/>
      <c r="AA1902" s="2069"/>
      <c r="AB1902" s="2069"/>
      <c r="AH1902" s="2090"/>
      <c r="AK1902" s="2092"/>
      <c r="AL1902" s="2092"/>
    </row>
    <row r="1903" spans="1:38" x14ac:dyDescent="0.2">
      <c r="A1903" s="1958">
        <v>2017729</v>
      </c>
      <c r="C1903" s="1955">
        <v>672917</v>
      </c>
      <c r="D1903" s="1956" t="s">
        <v>26</v>
      </c>
      <c r="E1903" s="1956">
        <v>1</v>
      </c>
      <c r="F1903" s="1956">
        <v>7</v>
      </c>
      <c r="G1903" s="1956">
        <v>2</v>
      </c>
      <c r="H1903" s="1956">
        <v>7</v>
      </c>
      <c r="I1903" s="2012">
        <v>0</v>
      </c>
      <c r="J1903" s="2012">
        <v>0</v>
      </c>
      <c r="N1903" s="1996">
        <f t="shared" si="473"/>
        <v>0</v>
      </c>
      <c r="O1903" s="1996">
        <v>0</v>
      </c>
      <c r="P1903" s="2034" t="str">
        <f t="shared" si="474"/>
        <v/>
      </c>
      <c r="Q1903" s="1996">
        <v>0</v>
      </c>
      <c r="R1903" s="2087" t="str">
        <f t="shared" si="475"/>
        <v/>
      </c>
      <c r="S1903" s="2035">
        <f t="shared" si="476"/>
        <v>0</v>
      </c>
      <c r="U1903" s="1996">
        <f t="shared" si="477"/>
        <v>0</v>
      </c>
      <c r="V1903" s="1996">
        <f t="shared" si="478"/>
        <v>0</v>
      </c>
      <c r="W1903" s="1996">
        <f t="shared" si="479"/>
        <v>0</v>
      </c>
      <c r="X1903" s="2000"/>
      <c r="Y1903" s="2013"/>
      <c r="Z1903" s="2002"/>
      <c r="AA1903" s="2069"/>
      <c r="AB1903" s="2069"/>
      <c r="AH1903" s="2090"/>
      <c r="AK1903" s="2092"/>
      <c r="AL1903" s="2092"/>
    </row>
    <row r="1904" spans="1:38" x14ac:dyDescent="0.2">
      <c r="A1904" s="1958">
        <v>2017730</v>
      </c>
      <c r="C1904" s="1955" t="s">
        <v>3911</v>
      </c>
      <c r="D1904" s="1956" t="s">
        <v>2376</v>
      </c>
      <c r="E1904" s="1956">
        <v>0</v>
      </c>
      <c r="F1904" s="1956">
        <v>0</v>
      </c>
      <c r="G1904" s="1956">
        <v>0</v>
      </c>
      <c r="H1904" s="1956">
        <v>0</v>
      </c>
      <c r="I1904" s="2012">
        <v>0</v>
      </c>
      <c r="J1904" s="2012">
        <v>0</v>
      </c>
      <c r="N1904" s="1996">
        <f t="shared" si="473"/>
        <v>0</v>
      </c>
      <c r="O1904" s="1996">
        <v>0</v>
      </c>
      <c r="P1904" s="2034" t="str">
        <f t="shared" si="474"/>
        <v/>
      </c>
      <c r="Q1904" s="1996">
        <v>0</v>
      </c>
      <c r="R1904" s="2087" t="str">
        <f t="shared" si="475"/>
        <v/>
      </c>
      <c r="S1904" s="2035">
        <f t="shared" si="476"/>
        <v>0</v>
      </c>
      <c r="U1904" s="1996">
        <f t="shared" si="477"/>
        <v>0</v>
      </c>
      <c r="V1904" s="1996">
        <f t="shared" si="478"/>
        <v>0</v>
      </c>
      <c r="W1904" s="1996">
        <f t="shared" si="479"/>
        <v>0</v>
      </c>
      <c r="X1904" s="2000"/>
      <c r="Y1904" s="2013"/>
      <c r="Z1904" s="2002"/>
      <c r="AA1904" s="2069"/>
      <c r="AB1904" s="2069"/>
      <c r="AH1904" s="2090"/>
      <c r="AK1904" s="2092"/>
      <c r="AL1904" s="2092"/>
    </row>
    <row r="1905" spans="1:38" x14ac:dyDescent="0.2">
      <c r="A1905" s="2186">
        <v>2017731</v>
      </c>
      <c r="C1905" s="1955" t="s">
        <v>3912</v>
      </c>
      <c r="D1905" s="1956" t="s">
        <v>26</v>
      </c>
      <c r="E1905" s="1956">
        <v>0</v>
      </c>
      <c r="F1905" s="1956">
        <v>0</v>
      </c>
      <c r="G1905" s="1956">
        <v>0</v>
      </c>
      <c r="H1905" s="1956">
        <v>0</v>
      </c>
      <c r="I1905" s="2012">
        <v>0</v>
      </c>
      <c r="J1905" s="2012">
        <v>0</v>
      </c>
      <c r="L1905" s="1996">
        <v>137</v>
      </c>
      <c r="N1905" s="1996">
        <f t="shared" si="473"/>
        <v>63</v>
      </c>
      <c r="O1905" s="1996">
        <v>48</v>
      </c>
      <c r="P1905" s="2034">
        <f t="shared" si="474"/>
        <v>0.76190476190476186</v>
      </c>
      <c r="Q1905" s="1996">
        <v>15</v>
      </c>
      <c r="R1905" s="2087">
        <f t="shared" si="475"/>
        <v>0.23809523809523808</v>
      </c>
      <c r="S1905" s="2035">
        <f t="shared" si="476"/>
        <v>0.6</v>
      </c>
      <c r="U1905" s="1996">
        <f t="shared" si="477"/>
        <v>63</v>
      </c>
      <c r="V1905" s="1996">
        <f t="shared" si="478"/>
        <v>137</v>
      </c>
      <c r="W1905" s="1996">
        <f t="shared" si="479"/>
        <v>0</v>
      </c>
      <c r="X1905" s="2000"/>
      <c r="Y1905" s="2013"/>
      <c r="Z1905" s="2002"/>
      <c r="AA1905" s="2069"/>
      <c r="AB1905" s="2069"/>
      <c r="AH1905" s="2090"/>
      <c r="AK1905" s="2092"/>
      <c r="AL1905" s="2092"/>
    </row>
    <row r="1906" spans="1:38" x14ac:dyDescent="0.2">
      <c r="A1906" s="1958">
        <v>2017732</v>
      </c>
      <c r="C1906" s="1955" t="s">
        <v>3914</v>
      </c>
      <c r="D1906" s="1956" t="s">
        <v>474</v>
      </c>
      <c r="E1906" s="1956">
        <v>2</v>
      </c>
      <c r="F1906" s="1956">
        <v>16</v>
      </c>
      <c r="G1906" s="1956">
        <v>8</v>
      </c>
      <c r="H1906" s="1956">
        <v>4</v>
      </c>
      <c r="I1906" s="2012">
        <v>0</v>
      </c>
      <c r="J1906" s="2012">
        <v>0</v>
      </c>
      <c r="N1906" s="1996">
        <f t="shared" si="473"/>
        <v>0</v>
      </c>
      <c r="O1906" s="1996">
        <v>0</v>
      </c>
      <c r="P1906" s="2034" t="str">
        <f t="shared" si="474"/>
        <v/>
      </c>
      <c r="Q1906" s="1996">
        <v>0</v>
      </c>
      <c r="R1906" s="2087" t="str">
        <f t="shared" si="475"/>
        <v/>
      </c>
      <c r="S1906" s="2035">
        <f t="shared" si="476"/>
        <v>0</v>
      </c>
      <c r="U1906" s="1996">
        <f t="shared" si="477"/>
        <v>0</v>
      </c>
      <c r="V1906" s="1996">
        <f t="shared" si="478"/>
        <v>0</v>
      </c>
      <c r="W1906" s="1996">
        <f t="shared" si="479"/>
        <v>0</v>
      </c>
      <c r="X1906" s="2000"/>
      <c r="Y1906" s="2013"/>
      <c r="Z1906" s="2002"/>
      <c r="AA1906" s="2069"/>
      <c r="AB1906" s="2069"/>
      <c r="AH1906" s="2090"/>
      <c r="AK1906" s="2092"/>
      <c r="AL1906" s="2092"/>
    </row>
    <row r="1907" spans="1:38" x14ac:dyDescent="0.2">
      <c r="A1907" s="1958">
        <v>2017733</v>
      </c>
      <c r="C1907" s="1955" t="s">
        <v>3913</v>
      </c>
      <c r="D1907" s="1956" t="s">
        <v>318</v>
      </c>
      <c r="E1907" s="1956">
        <v>1</v>
      </c>
      <c r="F1907" s="1956">
        <v>2</v>
      </c>
      <c r="G1907" s="1956">
        <v>1</v>
      </c>
      <c r="H1907" s="1956">
        <v>1</v>
      </c>
      <c r="I1907" s="2012">
        <v>0</v>
      </c>
      <c r="J1907" s="2012">
        <v>0</v>
      </c>
      <c r="N1907" s="1996">
        <f t="shared" si="473"/>
        <v>0</v>
      </c>
      <c r="O1907" s="1996">
        <v>0</v>
      </c>
      <c r="P1907" s="2034" t="str">
        <f t="shared" si="474"/>
        <v/>
      </c>
      <c r="Q1907" s="1996">
        <v>0</v>
      </c>
      <c r="R1907" s="2087" t="str">
        <f t="shared" si="475"/>
        <v/>
      </c>
      <c r="S1907" s="2035">
        <f t="shared" si="476"/>
        <v>0</v>
      </c>
      <c r="U1907" s="1996">
        <f t="shared" si="477"/>
        <v>0</v>
      </c>
      <c r="V1907" s="1996">
        <f t="shared" si="478"/>
        <v>0</v>
      </c>
      <c r="W1907" s="1996">
        <f t="shared" si="479"/>
        <v>0</v>
      </c>
      <c r="X1907" s="2000"/>
      <c r="Y1907" s="2013"/>
      <c r="Z1907" s="2002"/>
      <c r="AA1907" s="2069"/>
      <c r="AB1907" s="2069"/>
      <c r="AH1907" s="2090"/>
      <c r="AK1907" s="2092"/>
      <c r="AL1907" s="2092"/>
    </row>
    <row r="1908" spans="1:38" x14ac:dyDescent="0.2">
      <c r="A1908" s="1958">
        <v>2017734</v>
      </c>
      <c r="C1908" s="1955" t="s">
        <v>3915</v>
      </c>
      <c r="D1908" s="1956" t="s">
        <v>474</v>
      </c>
      <c r="E1908" s="1956">
        <v>2</v>
      </c>
      <c r="F1908" s="1956">
        <v>18</v>
      </c>
      <c r="G1908" s="1956">
        <v>8</v>
      </c>
      <c r="H1908" s="1956">
        <v>2</v>
      </c>
      <c r="I1908" s="2012">
        <v>0</v>
      </c>
      <c r="J1908" s="2012">
        <v>0</v>
      </c>
      <c r="N1908" s="1996">
        <f t="shared" si="473"/>
        <v>0</v>
      </c>
      <c r="O1908" s="1996">
        <v>0</v>
      </c>
      <c r="P1908" s="2034" t="str">
        <f t="shared" si="474"/>
        <v/>
      </c>
      <c r="Q1908" s="1996">
        <v>0</v>
      </c>
      <c r="R1908" s="2087" t="str">
        <f t="shared" si="475"/>
        <v/>
      </c>
      <c r="S1908" s="2035">
        <f t="shared" si="476"/>
        <v>0</v>
      </c>
      <c r="U1908" s="1996">
        <f t="shared" si="477"/>
        <v>0</v>
      </c>
      <c r="V1908" s="1996">
        <f t="shared" si="478"/>
        <v>0</v>
      </c>
      <c r="W1908" s="1996">
        <f t="shared" si="479"/>
        <v>0</v>
      </c>
      <c r="X1908" s="2000"/>
      <c r="Y1908" s="2013"/>
      <c r="Z1908" s="2002"/>
      <c r="AA1908" s="2069"/>
      <c r="AB1908" s="2069"/>
      <c r="AH1908" s="2090"/>
      <c r="AK1908" s="2092"/>
      <c r="AL1908" s="2092"/>
    </row>
    <row r="1909" spans="1:38" x14ac:dyDescent="0.2">
      <c r="A1909" s="1958">
        <v>2017735</v>
      </c>
      <c r="C1909" s="1955">
        <v>693117</v>
      </c>
      <c r="D1909" s="1956" t="s">
        <v>26</v>
      </c>
      <c r="E1909" s="1956">
        <v>1</v>
      </c>
      <c r="F1909" s="1956">
        <v>10</v>
      </c>
      <c r="G1909" s="1956">
        <v>7</v>
      </c>
      <c r="H1909" s="1956">
        <v>3</v>
      </c>
      <c r="I1909" s="2012">
        <v>0</v>
      </c>
      <c r="J1909" s="2012">
        <v>0</v>
      </c>
      <c r="N1909" s="1996">
        <f t="shared" si="473"/>
        <v>0</v>
      </c>
      <c r="O1909" s="1996">
        <v>0</v>
      </c>
      <c r="P1909" s="2034" t="str">
        <f t="shared" si="474"/>
        <v/>
      </c>
      <c r="Q1909" s="1996">
        <v>0</v>
      </c>
      <c r="R1909" s="2087" t="str">
        <f t="shared" si="475"/>
        <v/>
      </c>
      <c r="S1909" s="2035">
        <f t="shared" si="476"/>
        <v>0</v>
      </c>
      <c r="U1909" s="1996">
        <f t="shared" si="477"/>
        <v>0</v>
      </c>
      <c r="V1909" s="1996">
        <f t="shared" si="478"/>
        <v>0</v>
      </c>
      <c r="W1909" s="1996">
        <f t="shared" si="479"/>
        <v>0</v>
      </c>
      <c r="X1909" s="2000"/>
      <c r="Y1909" s="2013"/>
      <c r="Z1909" s="2002"/>
      <c r="AA1909" s="2069"/>
      <c r="AB1909" s="2069"/>
      <c r="AH1909" s="2090"/>
      <c r="AK1909" s="2092"/>
      <c r="AL1909" s="2092"/>
    </row>
    <row r="1910" spans="1:38" x14ac:dyDescent="0.2">
      <c r="A1910" s="1958">
        <v>2017736</v>
      </c>
      <c r="C1910" s="1955">
        <v>709417</v>
      </c>
      <c r="D1910" s="1956" t="s">
        <v>26</v>
      </c>
      <c r="E1910" s="1956">
        <v>1</v>
      </c>
      <c r="F1910" s="1956">
        <v>11</v>
      </c>
      <c r="G1910" s="1956">
        <v>7</v>
      </c>
      <c r="H1910" s="1956">
        <v>3</v>
      </c>
      <c r="I1910" s="2012">
        <v>0</v>
      </c>
      <c r="J1910" s="2012">
        <v>0</v>
      </c>
      <c r="N1910" s="1996">
        <f t="shared" si="473"/>
        <v>0</v>
      </c>
      <c r="O1910" s="1996">
        <v>0</v>
      </c>
      <c r="P1910" s="2034" t="str">
        <f t="shared" si="474"/>
        <v/>
      </c>
      <c r="Q1910" s="1996">
        <v>0</v>
      </c>
      <c r="R1910" s="2087" t="str">
        <f t="shared" si="475"/>
        <v/>
      </c>
      <c r="S1910" s="2035">
        <f t="shared" si="476"/>
        <v>0</v>
      </c>
      <c r="U1910" s="1996">
        <f t="shared" si="477"/>
        <v>0</v>
      </c>
      <c r="V1910" s="1996">
        <f t="shared" si="478"/>
        <v>0</v>
      </c>
      <c r="W1910" s="1996">
        <f t="shared" si="479"/>
        <v>0</v>
      </c>
      <c r="X1910" s="2000"/>
      <c r="Y1910" s="2013"/>
      <c r="Z1910" s="2002"/>
      <c r="AA1910" s="2069"/>
      <c r="AB1910" s="2069"/>
      <c r="AH1910" s="2090"/>
      <c r="AK1910" s="2092"/>
      <c r="AL1910" s="2092"/>
    </row>
    <row r="1911" spans="1:38" x14ac:dyDescent="0.2">
      <c r="A1911" s="2186" t="s">
        <v>115</v>
      </c>
      <c r="C1911" s="1955" t="s">
        <v>3920</v>
      </c>
      <c r="D1911" s="1956" t="s">
        <v>26</v>
      </c>
      <c r="I1911" s="2012">
        <v>0</v>
      </c>
      <c r="J1911" s="2012">
        <v>0</v>
      </c>
      <c r="L1911" s="1996">
        <v>87.2</v>
      </c>
      <c r="N1911" s="1996">
        <f t="shared" si="473"/>
        <v>51.1</v>
      </c>
      <c r="O1911" s="1996">
        <v>36.1</v>
      </c>
      <c r="P1911" s="2034">
        <f t="shared" si="474"/>
        <v>0.70645792563600784</v>
      </c>
      <c r="Q1911" s="1996">
        <v>15</v>
      </c>
      <c r="R1911" s="2087">
        <f t="shared" si="475"/>
        <v>0.29354207436399216</v>
      </c>
      <c r="S1911" s="2035">
        <f t="shared" si="476"/>
        <v>0.6</v>
      </c>
      <c r="U1911" s="1996">
        <f t="shared" si="477"/>
        <v>51.1</v>
      </c>
      <c r="V1911" s="1996">
        <f t="shared" si="478"/>
        <v>87.2</v>
      </c>
      <c r="W1911" s="1996">
        <f t="shared" si="479"/>
        <v>0</v>
      </c>
      <c r="X1911" s="2000"/>
      <c r="Y1911" s="2013"/>
      <c r="Z1911" s="2002"/>
      <c r="AA1911" s="2069"/>
      <c r="AB1911" s="2069"/>
      <c r="AH1911" s="2090"/>
      <c r="AK1911" s="2092"/>
      <c r="AL1911" s="2092"/>
    </row>
    <row r="1912" spans="1:38" x14ac:dyDescent="0.2">
      <c r="A1912" s="1958">
        <v>2017738</v>
      </c>
      <c r="C1912" s="1955" t="s">
        <v>3923</v>
      </c>
      <c r="D1912" s="1956" t="s">
        <v>26</v>
      </c>
      <c r="I1912" s="2012">
        <v>0</v>
      </c>
      <c r="J1912" s="2012">
        <v>0</v>
      </c>
      <c r="L1912" s="1996">
        <v>53.28</v>
      </c>
      <c r="N1912" s="1996">
        <f t="shared" si="473"/>
        <v>34.14</v>
      </c>
      <c r="O1912" s="1996">
        <v>19.14</v>
      </c>
      <c r="P1912" s="2034">
        <f t="shared" si="474"/>
        <v>0.56063268892794382</v>
      </c>
      <c r="Q1912" s="1996">
        <v>15</v>
      </c>
      <c r="R1912" s="2087">
        <f t="shared" si="475"/>
        <v>0.43936731107205623</v>
      </c>
      <c r="S1912" s="2035">
        <f t="shared" si="476"/>
        <v>0.6</v>
      </c>
      <c r="U1912" s="1996">
        <f t="shared" si="477"/>
        <v>34.14</v>
      </c>
      <c r="V1912" s="1996">
        <f t="shared" si="478"/>
        <v>53.28</v>
      </c>
      <c r="W1912" s="1996">
        <f t="shared" si="479"/>
        <v>0</v>
      </c>
      <c r="X1912" s="2000"/>
      <c r="Y1912" s="2013"/>
      <c r="Z1912" s="2002"/>
      <c r="AA1912" s="2069"/>
      <c r="AB1912" s="2069"/>
      <c r="AH1912" s="2090"/>
      <c r="AK1912" s="2092"/>
      <c r="AL1912" s="2092"/>
    </row>
    <row r="1913" spans="1:38" x14ac:dyDescent="0.2">
      <c r="A1913" s="1958">
        <v>2017739</v>
      </c>
      <c r="C1913" s="1955" t="s">
        <v>750</v>
      </c>
      <c r="I1913" s="2012">
        <v>0</v>
      </c>
      <c r="J1913" s="2012">
        <v>0</v>
      </c>
      <c r="N1913" s="1996">
        <f t="shared" si="473"/>
        <v>0</v>
      </c>
      <c r="O1913" s="1996">
        <v>0</v>
      </c>
      <c r="P1913" s="2034" t="str">
        <f t="shared" si="474"/>
        <v/>
      </c>
      <c r="Q1913" s="1996">
        <v>0</v>
      </c>
      <c r="R1913" s="2087" t="str">
        <f t="shared" si="475"/>
        <v/>
      </c>
      <c r="S1913" s="2035">
        <f t="shared" si="476"/>
        <v>0</v>
      </c>
      <c r="U1913" s="1996">
        <f t="shared" si="477"/>
        <v>0</v>
      </c>
      <c r="V1913" s="1996">
        <f t="shared" si="478"/>
        <v>0</v>
      </c>
      <c r="W1913" s="1996">
        <f t="shared" si="479"/>
        <v>0</v>
      </c>
      <c r="X1913" s="2000"/>
      <c r="Y1913" s="2013"/>
      <c r="Z1913" s="2002"/>
      <c r="AA1913" s="2069"/>
      <c r="AB1913" s="2069"/>
      <c r="AH1913" s="2090"/>
      <c r="AK1913" s="2092"/>
      <c r="AL1913" s="2092"/>
    </row>
    <row r="1914" spans="1:38" x14ac:dyDescent="0.2">
      <c r="A1914" s="1958">
        <v>2017740</v>
      </c>
      <c r="C1914" s="1955" t="s">
        <v>3929</v>
      </c>
      <c r="D1914" s="1956" t="s">
        <v>353</v>
      </c>
      <c r="I1914" s="2012">
        <v>0</v>
      </c>
      <c r="J1914" s="2012">
        <v>0</v>
      </c>
      <c r="N1914" s="1996">
        <f t="shared" si="473"/>
        <v>0</v>
      </c>
      <c r="O1914" s="1996">
        <v>0</v>
      </c>
      <c r="P1914" s="2034" t="str">
        <f t="shared" si="474"/>
        <v/>
      </c>
      <c r="Q1914" s="1996">
        <v>0</v>
      </c>
      <c r="R1914" s="2087" t="str">
        <f t="shared" si="475"/>
        <v/>
      </c>
      <c r="S1914" s="2035">
        <f t="shared" si="476"/>
        <v>0</v>
      </c>
      <c r="U1914" s="1996">
        <f t="shared" si="477"/>
        <v>0</v>
      </c>
      <c r="V1914" s="1996">
        <f t="shared" si="478"/>
        <v>0</v>
      </c>
      <c r="W1914" s="1996">
        <f t="shared" si="479"/>
        <v>0</v>
      </c>
      <c r="X1914" s="2000"/>
      <c r="Y1914" s="2013"/>
      <c r="Z1914" s="2002"/>
      <c r="AA1914" s="2069"/>
      <c r="AB1914" s="2069"/>
      <c r="AH1914" s="2090"/>
      <c r="AK1914" s="2092"/>
      <c r="AL1914" s="2092"/>
    </row>
    <row r="1915" spans="1:38" x14ac:dyDescent="0.2">
      <c r="A1915" s="1958">
        <v>2017741</v>
      </c>
      <c r="C1915" s="1955" t="s">
        <v>3930</v>
      </c>
      <c r="D1915" s="1956" t="s">
        <v>26</v>
      </c>
      <c r="I1915" s="2012">
        <v>0</v>
      </c>
      <c r="J1915" s="2012">
        <v>0</v>
      </c>
      <c r="N1915" s="1996">
        <f t="shared" si="473"/>
        <v>0</v>
      </c>
      <c r="O1915" s="1996">
        <v>0</v>
      </c>
      <c r="P1915" s="2034" t="str">
        <f t="shared" si="474"/>
        <v/>
      </c>
      <c r="Q1915" s="1996">
        <v>0</v>
      </c>
      <c r="R1915" s="2087" t="str">
        <f t="shared" si="475"/>
        <v/>
      </c>
      <c r="S1915" s="2035">
        <f t="shared" si="476"/>
        <v>0</v>
      </c>
      <c r="U1915" s="1996">
        <f t="shared" si="477"/>
        <v>0</v>
      </c>
      <c r="V1915" s="1996">
        <f t="shared" si="478"/>
        <v>0</v>
      </c>
      <c r="W1915" s="1996">
        <f t="shared" si="479"/>
        <v>0</v>
      </c>
      <c r="X1915" s="2000"/>
      <c r="Y1915" s="2013"/>
      <c r="Z1915" s="2002"/>
      <c r="AA1915" s="2069"/>
      <c r="AB1915" s="2069"/>
      <c r="AH1915" s="2090"/>
      <c r="AK1915" s="2092"/>
      <c r="AL1915" s="2092"/>
    </row>
    <row r="1916" spans="1:38" x14ac:dyDescent="0.2">
      <c r="A1916" s="1958">
        <v>2017742</v>
      </c>
      <c r="C1916" s="1955">
        <v>683117</v>
      </c>
      <c r="D1916" s="1956" t="s">
        <v>26</v>
      </c>
      <c r="E1916" s="1956">
        <v>1</v>
      </c>
      <c r="F1916" s="1956">
        <v>6</v>
      </c>
      <c r="G1916" s="1956">
        <v>5</v>
      </c>
      <c r="H1916" s="1956">
        <v>2</v>
      </c>
      <c r="I1916" s="2012">
        <v>0</v>
      </c>
      <c r="J1916" s="2012">
        <v>0</v>
      </c>
      <c r="N1916" s="1996">
        <f t="shared" si="473"/>
        <v>0</v>
      </c>
      <c r="O1916" s="1996">
        <v>0</v>
      </c>
      <c r="P1916" s="2034" t="str">
        <f t="shared" si="474"/>
        <v/>
      </c>
      <c r="Q1916" s="1996">
        <v>0</v>
      </c>
      <c r="R1916" s="2087" t="str">
        <f t="shared" si="475"/>
        <v/>
      </c>
      <c r="S1916" s="2035">
        <f t="shared" si="476"/>
        <v>0</v>
      </c>
      <c r="U1916" s="1996">
        <f t="shared" si="477"/>
        <v>0</v>
      </c>
      <c r="V1916" s="1996">
        <f t="shared" si="478"/>
        <v>0</v>
      </c>
      <c r="W1916" s="1996">
        <f t="shared" si="479"/>
        <v>0</v>
      </c>
      <c r="X1916" s="2000"/>
      <c r="Y1916" s="2013"/>
      <c r="Z1916" s="2002"/>
      <c r="AA1916" s="2069"/>
      <c r="AB1916" s="2069"/>
      <c r="AH1916" s="2090"/>
      <c r="AK1916" s="2092"/>
      <c r="AL1916" s="2092"/>
    </row>
    <row r="1917" spans="1:38" x14ac:dyDescent="0.2">
      <c r="A1917" s="1958">
        <v>2017743</v>
      </c>
      <c r="C1917" s="1955">
        <v>683217</v>
      </c>
      <c r="D1917" s="1956" t="s">
        <v>26</v>
      </c>
      <c r="E1917" s="1956">
        <v>1</v>
      </c>
      <c r="F1917" s="1956">
        <v>6</v>
      </c>
      <c r="G1917" s="1956">
        <v>5</v>
      </c>
      <c r="H1917" s="1956">
        <v>2</v>
      </c>
      <c r="I1917" s="2012">
        <v>0</v>
      </c>
      <c r="J1917" s="2012">
        <v>0</v>
      </c>
      <c r="N1917" s="1996">
        <f t="shared" si="473"/>
        <v>0</v>
      </c>
      <c r="O1917" s="1996">
        <v>0</v>
      </c>
      <c r="P1917" s="2034" t="str">
        <f t="shared" si="474"/>
        <v/>
      </c>
      <c r="Q1917" s="1996">
        <v>0</v>
      </c>
      <c r="R1917" s="2087" t="str">
        <f t="shared" si="475"/>
        <v/>
      </c>
      <c r="S1917" s="2035">
        <f t="shared" si="476"/>
        <v>0</v>
      </c>
      <c r="U1917" s="1996">
        <f t="shared" si="477"/>
        <v>0</v>
      </c>
      <c r="V1917" s="1996">
        <f t="shared" si="478"/>
        <v>0</v>
      </c>
      <c r="W1917" s="1996">
        <f t="shared" si="479"/>
        <v>0</v>
      </c>
      <c r="X1917" s="2000"/>
      <c r="Y1917" s="2013"/>
      <c r="Z1917" s="2002"/>
      <c r="AA1917" s="2069"/>
      <c r="AB1917" s="2069"/>
      <c r="AH1917" s="2090"/>
      <c r="AK1917" s="2092"/>
      <c r="AL1917" s="2092"/>
    </row>
    <row r="1918" spans="1:38" x14ac:dyDescent="0.2">
      <c r="A1918" s="1958">
        <v>2017744</v>
      </c>
      <c r="C1918" s="1955">
        <v>683317</v>
      </c>
      <c r="D1918" s="1956" t="s">
        <v>26</v>
      </c>
      <c r="E1918" s="1956">
        <v>1</v>
      </c>
      <c r="F1918" s="1956">
        <v>6</v>
      </c>
      <c r="G1918" s="1956">
        <v>5</v>
      </c>
      <c r="H1918" s="1956">
        <v>2</v>
      </c>
      <c r="I1918" s="2012">
        <v>0</v>
      </c>
      <c r="J1918" s="2012">
        <v>0</v>
      </c>
      <c r="N1918" s="1996">
        <f t="shared" si="473"/>
        <v>0</v>
      </c>
      <c r="O1918" s="1996">
        <v>0</v>
      </c>
      <c r="P1918" s="2034" t="str">
        <f t="shared" si="474"/>
        <v/>
      </c>
      <c r="Q1918" s="1996">
        <v>0</v>
      </c>
      <c r="R1918" s="2087" t="str">
        <f t="shared" si="475"/>
        <v/>
      </c>
      <c r="S1918" s="2035">
        <f t="shared" si="476"/>
        <v>0</v>
      </c>
      <c r="U1918" s="1996">
        <f t="shared" si="477"/>
        <v>0</v>
      </c>
      <c r="V1918" s="1996">
        <f t="shared" si="478"/>
        <v>0</v>
      </c>
      <c r="W1918" s="1996">
        <f t="shared" si="479"/>
        <v>0</v>
      </c>
      <c r="X1918" s="2000"/>
      <c r="Y1918" s="2013"/>
      <c r="Z1918" s="2002"/>
      <c r="AA1918" s="2069"/>
      <c r="AB1918" s="2069"/>
      <c r="AH1918" s="2090"/>
      <c r="AK1918" s="2092"/>
      <c r="AL1918" s="2092"/>
    </row>
    <row r="1919" spans="1:38" x14ac:dyDescent="0.2">
      <c r="A1919" s="1958">
        <v>2017745</v>
      </c>
      <c r="C1919" s="1955">
        <v>683417</v>
      </c>
      <c r="D1919" s="1956" t="s">
        <v>26</v>
      </c>
      <c r="E1919" s="1956">
        <v>1</v>
      </c>
      <c r="F1919" s="1956">
        <v>6</v>
      </c>
      <c r="G1919" s="1956">
        <v>5</v>
      </c>
      <c r="H1919" s="1956">
        <v>2</v>
      </c>
      <c r="I1919" s="2012">
        <v>0</v>
      </c>
      <c r="J1919" s="2012">
        <v>0</v>
      </c>
      <c r="N1919" s="1996">
        <f t="shared" si="473"/>
        <v>0</v>
      </c>
      <c r="O1919" s="1996">
        <v>0</v>
      </c>
      <c r="P1919" s="2034" t="str">
        <f t="shared" si="474"/>
        <v/>
      </c>
      <c r="Q1919" s="1996">
        <v>0</v>
      </c>
      <c r="R1919" s="2087" t="str">
        <f t="shared" si="475"/>
        <v/>
      </c>
      <c r="S1919" s="2035">
        <f t="shared" si="476"/>
        <v>0</v>
      </c>
      <c r="U1919" s="1996">
        <f t="shared" si="477"/>
        <v>0</v>
      </c>
      <c r="V1919" s="1996">
        <f t="shared" si="478"/>
        <v>0</v>
      </c>
      <c r="W1919" s="1996">
        <f t="shared" si="479"/>
        <v>0</v>
      </c>
      <c r="X1919" s="2000"/>
      <c r="Y1919" s="2013"/>
      <c r="Z1919" s="2002"/>
      <c r="AA1919" s="2069"/>
      <c r="AB1919" s="2069"/>
      <c r="AH1919" s="2090"/>
      <c r="AK1919" s="2092"/>
      <c r="AL1919" s="2092"/>
    </row>
    <row r="1920" spans="1:38" x14ac:dyDescent="0.2">
      <c r="A1920" s="1958">
        <v>2017746</v>
      </c>
      <c r="C1920" s="1955">
        <v>683517</v>
      </c>
      <c r="D1920" s="1956" t="s">
        <v>26</v>
      </c>
      <c r="E1920" s="1956">
        <v>1</v>
      </c>
      <c r="F1920" s="1956">
        <v>11</v>
      </c>
      <c r="G1920" s="1956">
        <v>7</v>
      </c>
      <c r="H1920" s="1956">
        <v>2</v>
      </c>
      <c r="I1920" s="2012">
        <v>0</v>
      </c>
      <c r="J1920" s="2012">
        <v>0</v>
      </c>
      <c r="N1920" s="1996">
        <f t="shared" si="473"/>
        <v>0</v>
      </c>
      <c r="O1920" s="1996">
        <v>0</v>
      </c>
      <c r="P1920" s="2034" t="str">
        <f t="shared" si="474"/>
        <v/>
      </c>
      <c r="Q1920" s="1996">
        <v>0</v>
      </c>
      <c r="R1920" s="2087" t="str">
        <f t="shared" si="475"/>
        <v/>
      </c>
      <c r="S1920" s="2035">
        <f t="shared" si="476"/>
        <v>0</v>
      </c>
      <c r="U1920" s="1996">
        <f t="shared" si="477"/>
        <v>0</v>
      </c>
      <c r="V1920" s="1996">
        <f t="shared" si="478"/>
        <v>0</v>
      </c>
      <c r="W1920" s="1996">
        <f t="shared" si="479"/>
        <v>0</v>
      </c>
      <c r="X1920" s="2000"/>
      <c r="Y1920" s="2013"/>
      <c r="Z1920" s="2002"/>
      <c r="AA1920" s="2069"/>
      <c r="AB1920" s="2069"/>
      <c r="AH1920" s="2090"/>
      <c r="AK1920" s="2092"/>
      <c r="AL1920" s="2092"/>
    </row>
    <row r="1921" spans="1:38" x14ac:dyDescent="0.2">
      <c r="A1921" s="1958">
        <v>2017747</v>
      </c>
      <c r="C1921" s="1955">
        <v>683617</v>
      </c>
      <c r="D1921" s="1956" t="s">
        <v>26</v>
      </c>
      <c r="E1921" s="1956">
        <v>1</v>
      </c>
      <c r="F1921" s="1956">
        <v>11</v>
      </c>
      <c r="G1921" s="1956">
        <v>7</v>
      </c>
      <c r="H1921" s="1956">
        <v>2</v>
      </c>
      <c r="I1921" s="2012">
        <v>0</v>
      </c>
      <c r="J1921" s="2012">
        <v>0</v>
      </c>
      <c r="N1921" s="1996">
        <f t="shared" si="473"/>
        <v>0</v>
      </c>
      <c r="O1921" s="1996">
        <v>0</v>
      </c>
      <c r="P1921" s="2034" t="str">
        <f t="shared" si="474"/>
        <v/>
      </c>
      <c r="Q1921" s="1996">
        <v>0</v>
      </c>
      <c r="R1921" s="2087" t="str">
        <f t="shared" si="475"/>
        <v/>
      </c>
      <c r="S1921" s="2035">
        <f t="shared" si="476"/>
        <v>0</v>
      </c>
      <c r="U1921" s="1996">
        <f t="shared" si="477"/>
        <v>0</v>
      </c>
      <c r="V1921" s="1996">
        <f t="shared" si="478"/>
        <v>0</v>
      </c>
      <c r="W1921" s="1996">
        <f t="shared" si="479"/>
        <v>0</v>
      </c>
      <c r="X1921" s="2000"/>
      <c r="Y1921" s="2013"/>
      <c r="Z1921" s="2002"/>
      <c r="AA1921" s="2069"/>
      <c r="AB1921" s="2069"/>
      <c r="AH1921" s="2090"/>
      <c r="AK1921" s="2092"/>
      <c r="AL1921" s="2092"/>
    </row>
    <row r="1922" spans="1:38" x14ac:dyDescent="0.2">
      <c r="A1922" s="1958">
        <v>2017748</v>
      </c>
      <c r="C1922" s="1955">
        <v>683717</v>
      </c>
      <c r="D1922" s="1956" t="s">
        <v>26</v>
      </c>
      <c r="E1922" s="1956">
        <v>1</v>
      </c>
      <c r="F1922" s="1956">
        <v>11</v>
      </c>
      <c r="G1922" s="1956">
        <v>7</v>
      </c>
      <c r="H1922" s="1956">
        <v>2</v>
      </c>
      <c r="I1922" s="2012">
        <v>0</v>
      </c>
      <c r="J1922" s="2012">
        <v>0</v>
      </c>
      <c r="N1922" s="1996">
        <f t="shared" si="473"/>
        <v>0</v>
      </c>
      <c r="O1922" s="1996">
        <v>0</v>
      </c>
      <c r="P1922" s="2034" t="str">
        <f t="shared" si="474"/>
        <v/>
      </c>
      <c r="Q1922" s="1996">
        <v>0</v>
      </c>
      <c r="R1922" s="2087" t="str">
        <f t="shared" si="475"/>
        <v/>
      </c>
      <c r="S1922" s="2035">
        <f t="shared" si="476"/>
        <v>0</v>
      </c>
      <c r="U1922" s="1996">
        <f t="shared" si="477"/>
        <v>0</v>
      </c>
      <c r="V1922" s="1996">
        <f t="shared" si="478"/>
        <v>0</v>
      </c>
      <c r="W1922" s="1996">
        <f t="shared" si="479"/>
        <v>0</v>
      </c>
      <c r="X1922" s="2000"/>
      <c r="Y1922" s="2013"/>
      <c r="Z1922" s="2002"/>
      <c r="AA1922" s="2069"/>
      <c r="AB1922" s="2069"/>
      <c r="AH1922" s="2090"/>
      <c r="AK1922" s="2092"/>
      <c r="AL1922" s="2092"/>
    </row>
    <row r="1923" spans="1:38" x14ac:dyDescent="0.2">
      <c r="A1923" s="1958">
        <v>2017749</v>
      </c>
      <c r="C1923" s="1955">
        <v>683817</v>
      </c>
      <c r="D1923" s="1956" t="s">
        <v>26</v>
      </c>
      <c r="E1923" s="1956">
        <v>1</v>
      </c>
      <c r="F1923" s="1956">
        <v>11</v>
      </c>
      <c r="G1923" s="1956">
        <v>7</v>
      </c>
      <c r="H1923" s="1956">
        <v>2</v>
      </c>
      <c r="I1923" s="2012">
        <v>0</v>
      </c>
      <c r="J1923" s="2012">
        <v>0</v>
      </c>
      <c r="N1923" s="1996">
        <f t="shared" si="473"/>
        <v>0</v>
      </c>
      <c r="O1923" s="1996">
        <v>0</v>
      </c>
      <c r="P1923" s="2034" t="str">
        <f t="shared" si="474"/>
        <v/>
      </c>
      <c r="Q1923" s="1996">
        <v>0</v>
      </c>
      <c r="R1923" s="2087" t="str">
        <f t="shared" si="475"/>
        <v/>
      </c>
      <c r="S1923" s="2035">
        <f t="shared" si="476"/>
        <v>0</v>
      </c>
      <c r="U1923" s="1996">
        <f t="shared" si="477"/>
        <v>0</v>
      </c>
      <c r="V1923" s="1996">
        <f t="shared" si="478"/>
        <v>0</v>
      </c>
      <c r="W1923" s="1996">
        <f t="shared" si="479"/>
        <v>0</v>
      </c>
      <c r="X1923" s="2000"/>
      <c r="Y1923" s="2013"/>
      <c r="Z1923" s="2002"/>
      <c r="AA1923" s="2069"/>
      <c r="AB1923" s="2069"/>
      <c r="AH1923" s="2090"/>
      <c r="AK1923" s="2092"/>
      <c r="AL1923" s="2092"/>
    </row>
    <row r="1924" spans="1:38" x14ac:dyDescent="0.2">
      <c r="A1924" s="1958">
        <v>2017750</v>
      </c>
      <c r="C1924" s="1955">
        <v>683917</v>
      </c>
      <c r="D1924" s="1956" t="s">
        <v>26</v>
      </c>
      <c r="E1924" s="1956">
        <v>1</v>
      </c>
      <c r="F1924" s="1956">
        <v>11</v>
      </c>
      <c r="G1924" s="1956">
        <v>7</v>
      </c>
      <c r="H1924" s="1956">
        <v>2</v>
      </c>
      <c r="I1924" s="2012">
        <v>0</v>
      </c>
      <c r="J1924" s="2012">
        <v>0</v>
      </c>
      <c r="N1924" s="1996">
        <f t="shared" si="473"/>
        <v>0</v>
      </c>
      <c r="O1924" s="1996">
        <v>0</v>
      </c>
      <c r="P1924" s="2034" t="str">
        <f t="shared" si="474"/>
        <v/>
      </c>
      <c r="Q1924" s="1996">
        <v>0</v>
      </c>
      <c r="R1924" s="2087" t="str">
        <f t="shared" si="475"/>
        <v/>
      </c>
      <c r="S1924" s="2035">
        <f t="shared" si="476"/>
        <v>0</v>
      </c>
      <c r="U1924" s="1996">
        <f t="shared" si="477"/>
        <v>0</v>
      </c>
      <c r="V1924" s="1996">
        <f t="shared" si="478"/>
        <v>0</v>
      </c>
      <c r="W1924" s="1996">
        <f t="shared" si="479"/>
        <v>0</v>
      </c>
      <c r="X1924" s="2000"/>
      <c r="Y1924" s="2013"/>
      <c r="Z1924" s="2002"/>
      <c r="AA1924" s="2069"/>
      <c r="AB1924" s="2069"/>
      <c r="AH1924" s="2090"/>
      <c r="AK1924" s="2092"/>
      <c r="AL1924" s="2092"/>
    </row>
    <row r="1925" spans="1:38" x14ac:dyDescent="0.2">
      <c r="A1925" s="1958">
        <v>2017751</v>
      </c>
      <c r="C1925" s="1955">
        <v>684017</v>
      </c>
      <c r="D1925" s="1956" t="s">
        <v>26</v>
      </c>
      <c r="E1925" s="1956">
        <v>1</v>
      </c>
      <c r="F1925" s="1956">
        <v>11</v>
      </c>
      <c r="G1925" s="1956">
        <v>7</v>
      </c>
      <c r="H1925" s="1956">
        <v>2</v>
      </c>
      <c r="I1925" s="2012">
        <v>0</v>
      </c>
      <c r="J1925" s="2012">
        <v>0</v>
      </c>
      <c r="N1925" s="1996">
        <f t="shared" si="473"/>
        <v>0</v>
      </c>
      <c r="O1925" s="1996">
        <v>0</v>
      </c>
      <c r="P1925" s="2034" t="str">
        <f t="shared" si="474"/>
        <v/>
      </c>
      <c r="Q1925" s="1996">
        <v>0</v>
      </c>
      <c r="R1925" s="2087" t="str">
        <f t="shared" si="475"/>
        <v/>
      </c>
      <c r="S1925" s="2035">
        <f t="shared" si="476"/>
        <v>0</v>
      </c>
      <c r="U1925" s="1996">
        <f t="shared" si="477"/>
        <v>0</v>
      </c>
      <c r="V1925" s="1996">
        <f t="shared" si="478"/>
        <v>0</v>
      </c>
      <c r="W1925" s="1996">
        <f t="shared" si="479"/>
        <v>0</v>
      </c>
      <c r="X1925" s="2000"/>
      <c r="Y1925" s="2013"/>
      <c r="Z1925" s="2002"/>
      <c r="AA1925" s="2069"/>
      <c r="AB1925" s="2069"/>
      <c r="AH1925" s="2090"/>
      <c r="AK1925" s="2092"/>
      <c r="AL1925" s="2092"/>
    </row>
    <row r="1926" spans="1:38" x14ac:dyDescent="0.2">
      <c r="A1926" s="1958">
        <v>2017752</v>
      </c>
      <c r="I1926" s="2012">
        <v>0</v>
      </c>
      <c r="J1926" s="2012">
        <v>0</v>
      </c>
      <c r="N1926" s="1996">
        <f t="shared" si="473"/>
        <v>0</v>
      </c>
      <c r="O1926" s="1996">
        <v>0</v>
      </c>
      <c r="P1926" s="2034" t="str">
        <f t="shared" si="474"/>
        <v/>
      </c>
      <c r="Q1926" s="1996">
        <v>0</v>
      </c>
      <c r="R1926" s="2087" t="str">
        <f t="shared" si="475"/>
        <v/>
      </c>
      <c r="S1926" s="2035">
        <f t="shared" si="476"/>
        <v>0</v>
      </c>
      <c r="U1926" s="1996">
        <f t="shared" si="477"/>
        <v>0</v>
      </c>
      <c r="V1926" s="1996">
        <f t="shared" si="478"/>
        <v>0</v>
      </c>
      <c r="W1926" s="1996">
        <f t="shared" si="479"/>
        <v>0</v>
      </c>
      <c r="X1926" s="2000"/>
      <c r="Y1926" s="2013"/>
      <c r="Z1926" s="2002"/>
      <c r="AA1926" s="2069"/>
      <c r="AB1926" s="2069"/>
      <c r="AH1926" s="2090"/>
      <c r="AK1926" s="2092"/>
      <c r="AL1926" s="2092"/>
    </row>
    <row r="1927" spans="1:38" x14ac:dyDescent="0.2">
      <c r="A1927" s="1958">
        <v>2017753</v>
      </c>
      <c r="I1927" s="2012">
        <v>0</v>
      </c>
      <c r="J1927" s="2012">
        <v>0</v>
      </c>
      <c r="N1927" s="1996">
        <f t="shared" si="473"/>
        <v>0</v>
      </c>
      <c r="O1927" s="1996">
        <v>0</v>
      </c>
      <c r="P1927" s="2034" t="str">
        <f t="shared" si="474"/>
        <v/>
      </c>
      <c r="Q1927" s="1996">
        <v>0</v>
      </c>
      <c r="R1927" s="2087" t="str">
        <f t="shared" si="475"/>
        <v/>
      </c>
      <c r="S1927" s="2035">
        <f t="shared" si="476"/>
        <v>0</v>
      </c>
      <c r="U1927" s="1996">
        <f t="shared" si="477"/>
        <v>0</v>
      </c>
      <c r="V1927" s="1996">
        <f t="shared" si="478"/>
        <v>0</v>
      </c>
      <c r="W1927" s="1996">
        <f t="shared" si="479"/>
        <v>0</v>
      </c>
      <c r="X1927" s="2000"/>
      <c r="Y1927" s="2013"/>
      <c r="Z1927" s="2002"/>
      <c r="AA1927" s="2069"/>
      <c r="AB1927" s="2069"/>
      <c r="AH1927" s="2090"/>
      <c r="AK1927" s="2092"/>
      <c r="AL1927" s="2092"/>
    </row>
    <row r="1928" spans="1:38" x14ac:dyDescent="0.2">
      <c r="A1928" s="1958">
        <v>2017754</v>
      </c>
      <c r="I1928" s="2012">
        <v>0</v>
      </c>
      <c r="J1928" s="2012">
        <v>0</v>
      </c>
      <c r="N1928" s="1996">
        <f t="shared" si="473"/>
        <v>0</v>
      </c>
      <c r="O1928" s="1996">
        <v>0</v>
      </c>
      <c r="P1928" s="2034" t="str">
        <f t="shared" si="474"/>
        <v/>
      </c>
      <c r="Q1928" s="1996">
        <v>0</v>
      </c>
      <c r="R1928" s="2087" t="str">
        <f t="shared" si="475"/>
        <v/>
      </c>
      <c r="S1928" s="2035">
        <f t="shared" si="476"/>
        <v>0</v>
      </c>
      <c r="U1928" s="1996">
        <f t="shared" si="477"/>
        <v>0</v>
      </c>
      <c r="V1928" s="1996">
        <f t="shared" si="478"/>
        <v>0</v>
      </c>
      <c r="W1928" s="1996">
        <f t="shared" si="479"/>
        <v>0</v>
      </c>
      <c r="X1928" s="2000"/>
      <c r="Y1928" s="2013"/>
      <c r="Z1928" s="2002"/>
      <c r="AA1928" s="2069"/>
      <c r="AB1928" s="2069"/>
      <c r="AH1928" s="2090"/>
      <c r="AK1928" s="2092"/>
      <c r="AL1928" s="2092"/>
    </row>
    <row r="1929" spans="1:38" x14ac:dyDescent="0.2">
      <c r="A1929" s="1958">
        <v>2017755</v>
      </c>
      <c r="I1929" s="2012">
        <v>0</v>
      </c>
      <c r="J1929" s="2012">
        <v>0</v>
      </c>
      <c r="N1929" s="1996">
        <f t="shared" si="473"/>
        <v>0</v>
      </c>
      <c r="O1929" s="1996">
        <v>0</v>
      </c>
      <c r="P1929" s="2034" t="str">
        <f t="shared" si="474"/>
        <v/>
      </c>
      <c r="Q1929" s="1996">
        <v>0</v>
      </c>
      <c r="R1929" s="2087" t="str">
        <f t="shared" si="475"/>
        <v/>
      </c>
      <c r="S1929" s="2035">
        <f t="shared" si="476"/>
        <v>0</v>
      </c>
      <c r="U1929" s="1996">
        <f t="shared" si="477"/>
        <v>0</v>
      </c>
      <c r="V1929" s="1996">
        <f t="shared" si="478"/>
        <v>0</v>
      </c>
      <c r="W1929" s="1996">
        <f t="shared" si="479"/>
        <v>0</v>
      </c>
      <c r="X1929" s="2000"/>
      <c r="Y1929" s="2013"/>
      <c r="Z1929" s="2002"/>
      <c r="AA1929" s="2069"/>
      <c r="AB1929" s="2069"/>
      <c r="AH1929" s="2090"/>
      <c r="AK1929" s="2092"/>
      <c r="AL1929" s="2092"/>
    </row>
    <row r="1930" spans="1:38" x14ac:dyDescent="0.2">
      <c r="I1930" s="2012">
        <v>0</v>
      </c>
      <c r="J1930" s="2012">
        <v>0</v>
      </c>
      <c r="N1930" s="1996">
        <f t="shared" si="473"/>
        <v>0</v>
      </c>
      <c r="O1930" s="1996">
        <v>0</v>
      </c>
      <c r="P1930" s="2034" t="str">
        <f t="shared" si="474"/>
        <v/>
      </c>
      <c r="Q1930" s="1996">
        <v>0</v>
      </c>
      <c r="R1930" s="2087" t="str">
        <f t="shared" si="475"/>
        <v/>
      </c>
      <c r="S1930" s="2035">
        <f t="shared" si="476"/>
        <v>0</v>
      </c>
      <c r="U1930" s="1996">
        <f t="shared" si="477"/>
        <v>0</v>
      </c>
      <c r="V1930" s="1996">
        <f t="shared" si="478"/>
        <v>0</v>
      </c>
      <c r="W1930" s="1996">
        <f t="shared" si="479"/>
        <v>0</v>
      </c>
      <c r="X1930" s="2000"/>
      <c r="Y1930" s="2013"/>
      <c r="Z1930" s="2002"/>
      <c r="AA1930" s="2069"/>
      <c r="AB1930" s="2069"/>
      <c r="AH1930" s="2090"/>
      <c r="AK1930" s="2092"/>
      <c r="AL1930" s="2092"/>
    </row>
    <row r="1931" spans="1:38" x14ac:dyDescent="0.2">
      <c r="I1931" s="2012">
        <v>0</v>
      </c>
      <c r="J1931" s="2012">
        <v>0</v>
      </c>
      <c r="N1931" s="1996">
        <f t="shared" si="473"/>
        <v>0</v>
      </c>
      <c r="O1931" s="1996">
        <v>0</v>
      </c>
      <c r="P1931" s="2034" t="str">
        <f t="shared" si="474"/>
        <v/>
      </c>
      <c r="Q1931" s="1996">
        <v>0</v>
      </c>
      <c r="R1931" s="2087" t="str">
        <f t="shared" si="475"/>
        <v/>
      </c>
      <c r="S1931" s="2035">
        <f t="shared" si="476"/>
        <v>0</v>
      </c>
      <c r="U1931" s="1996">
        <f t="shared" si="477"/>
        <v>0</v>
      </c>
      <c r="V1931" s="1996">
        <f t="shared" si="478"/>
        <v>0</v>
      </c>
      <c r="W1931" s="1996">
        <f t="shared" si="479"/>
        <v>0</v>
      </c>
      <c r="X1931" s="2000"/>
      <c r="Y1931" s="2013"/>
      <c r="Z1931" s="2002"/>
      <c r="AA1931" s="2069"/>
      <c r="AB1931" s="2069"/>
      <c r="AH1931" s="2090"/>
      <c r="AK1931" s="2092"/>
      <c r="AL1931" s="2092"/>
    </row>
    <row r="1932" spans="1:38" x14ac:dyDescent="0.2">
      <c r="I1932" s="2012">
        <v>0</v>
      </c>
      <c r="J1932" s="2012">
        <v>0</v>
      </c>
      <c r="N1932" s="1996">
        <f t="shared" si="473"/>
        <v>0</v>
      </c>
      <c r="O1932" s="1996">
        <v>0</v>
      </c>
      <c r="P1932" s="2034" t="str">
        <f t="shared" si="474"/>
        <v/>
      </c>
      <c r="Q1932" s="1996">
        <v>0</v>
      </c>
      <c r="R1932" s="2087" t="str">
        <f t="shared" si="475"/>
        <v/>
      </c>
      <c r="S1932" s="2035">
        <f t="shared" si="476"/>
        <v>0</v>
      </c>
      <c r="U1932" s="1996">
        <f t="shared" si="477"/>
        <v>0</v>
      </c>
      <c r="V1932" s="1996">
        <f t="shared" si="478"/>
        <v>0</v>
      </c>
      <c r="W1932" s="1996">
        <f t="shared" si="479"/>
        <v>0</v>
      </c>
      <c r="X1932" s="2000"/>
      <c r="Y1932" s="2013"/>
      <c r="Z1932" s="2002"/>
      <c r="AA1932" s="2069"/>
      <c r="AB1932" s="2069"/>
      <c r="AH1932" s="2090"/>
      <c r="AK1932" s="2092"/>
      <c r="AL1932" s="2092"/>
    </row>
    <row r="1933" spans="1:38" x14ac:dyDescent="0.2">
      <c r="I1933" s="2012">
        <v>0</v>
      </c>
      <c r="J1933" s="2012">
        <v>0</v>
      </c>
      <c r="N1933" s="1996">
        <f t="shared" si="473"/>
        <v>0</v>
      </c>
      <c r="O1933" s="1996">
        <v>0</v>
      </c>
      <c r="P1933" s="2034" t="str">
        <f t="shared" si="474"/>
        <v/>
      </c>
      <c r="Q1933" s="1996">
        <v>0</v>
      </c>
      <c r="R1933" s="2087" t="str">
        <f t="shared" si="475"/>
        <v/>
      </c>
      <c r="S1933" s="2035">
        <f t="shared" si="476"/>
        <v>0</v>
      </c>
      <c r="U1933" s="1996">
        <f t="shared" si="477"/>
        <v>0</v>
      </c>
      <c r="V1933" s="1996">
        <f t="shared" si="478"/>
        <v>0</v>
      </c>
      <c r="W1933" s="1996">
        <f t="shared" si="479"/>
        <v>0</v>
      </c>
      <c r="X1933" s="2000"/>
      <c r="Y1933" s="2013"/>
      <c r="Z1933" s="2002"/>
      <c r="AA1933" s="2069"/>
      <c r="AB1933" s="2069"/>
      <c r="AH1933" s="2090"/>
      <c r="AK1933" s="2092"/>
      <c r="AL1933" s="2092"/>
    </row>
    <row r="1934" spans="1:38" x14ac:dyDescent="0.2">
      <c r="I1934" s="2012">
        <v>0</v>
      </c>
      <c r="J1934" s="2012">
        <v>0</v>
      </c>
      <c r="N1934" s="1996">
        <f t="shared" si="473"/>
        <v>0</v>
      </c>
      <c r="O1934" s="1996">
        <v>0</v>
      </c>
      <c r="P1934" s="2034" t="str">
        <f t="shared" si="474"/>
        <v/>
      </c>
      <c r="Q1934" s="1996">
        <v>0</v>
      </c>
      <c r="R1934" s="2087" t="str">
        <f t="shared" si="475"/>
        <v/>
      </c>
      <c r="S1934" s="2035">
        <f t="shared" si="476"/>
        <v>0</v>
      </c>
      <c r="U1934" s="1996">
        <f t="shared" si="477"/>
        <v>0</v>
      </c>
      <c r="V1934" s="1996">
        <f t="shared" si="478"/>
        <v>0</v>
      </c>
      <c r="W1934" s="1996">
        <f t="shared" si="479"/>
        <v>0</v>
      </c>
      <c r="X1934" s="2000"/>
      <c r="Y1934" s="2013"/>
      <c r="Z1934" s="2002"/>
      <c r="AA1934" s="2069"/>
      <c r="AB1934" s="2069"/>
      <c r="AH1934" s="2090"/>
      <c r="AK1934" s="2092"/>
      <c r="AL1934" s="2092"/>
    </row>
    <row r="1935" spans="1:38" x14ac:dyDescent="0.2">
      <c r="I1935" s="2012">
        <v>0</v>
      </c>
      <c r="J1935" s="2012">
        <v>0</v>
      </c>
      <c r="N1935" s="1996">
        <f t="shared" si="473"/>
        <v>0</v>
      </c>
      <c r="O1935" s="1996">
        <v>0</v>
      </c>
      <c r="P1935" s="2034" t="str">
        <f t="shared" si="474"/>
        <v/>
      </c>
      <c r="Q1935" s="1996">
        <v>0</v>
      </c>
      <c r="R1935" s="2087" t="str">
        <f t="shared" si="475"/>
        <v/>
      </c>
      <c r="S1935" s="2035">
        <f t="shared" si="476"/>
        <v>0</v>
      </c>
      <c r="U1935" s="1996">
        <f t="shared" si="477"/>
        <v>0</v>
      </c>
      <c r="V1935" s="1996">
        <f t="shared" si="478"/>
        <v>0</v>
      </c>
      <c r="W1935" s="1996">
        <f t="shared" si="479"/>
        <v>0</v>
      </c>
      <c r="X1935" s="2000"/>
      <c r="Y1935" s="2013"/>
      <c r="Z1935" s="2002"/>
      <c r="AA1935" s="2069"/>
      <c r="AB1935" s="2069"/>
      <c r="AH1935" s="2090"/>
      <c r="AK1935" s="2092"/>
      <c r="AL1935" s="2092"/>
    </row>
    <row r="1936" spans="1:38" x14ac:dyDescent="0.2">
      <c r="I1936" s="2012">
        <v>0</v>
      </c>
      <c r="J1936" s="2012">
        <v>0</v>
      </c>
      <c r="N1936" s="1996">
        <f t="shared" si="473"/>
        <v>0</v>
      </c>
      <c r="O1936" s="1996">
        <v>0</v>
      </c>
      <c r="P1936" s="2034" t="str">
        <f t="shared" si="474"/>
        <v/>
      </c>
      <c r="Q1936" s="1996">
        <v>0</v>
      </c>
      <c r="R1936" s="2087" t="str">
        <f t="shared" si="475"/>
        <v/>
      </c>
      <c r="S1936" s="2035">
        <f t="shared" si="476"/>
        <v>0</v>
      </c>
      <c r="U1936" s="1996">
        <f t="shared" si="477"/>
        <v>0</v>
      </c>
      <c r="V1936" s="1996">
        <f t="shared" si="478"/>
        <v>0</v>
      </c>
      <c r="W1936" s="1996">
        <f t="shared" si="479"/>
        <v>0</v>
      </c>
      <c r="X1936" s="2000"/>
      <c r="Y1936" s="2013"/>
      <c r="Z1936" s="2002"/>
      <c r="AA1936" s="2069"/>
      <c r="AB1936" s="2069"/>
      <c r="AH1936" s="2090"/>
      <c r="AK1936" s="2092"/>
      <c r="AL1936" s="2092"/>
    </row>
    <row r="1937" spans="9:38" x14ac:dyDescent="0.2">
      <c r="I1937" s="2012">
        <v>0</v>
      </c>
      <c r="J1937" s="2012">
        <v>0</v>
      </c>
      <c r="N1937" s="1996">
        <f t="shared" si="473"/>
        <v>0</v>
      </c>
      <c r="O1937" s="1996">
        <v>0</v>
      </c>
      <c r="P1937" s="2034" t="str">
        <f t="shared" si="474"/>
        <v/>
      </c>
      <c r="Q1937" s="1996">
        <v>0</v>
      </c>
      <c r="R1937" s="2087" t="str">
        <f t="shared" si="475"/>
        <v/>
      </c>
      <c r="S1937" s="2035">
        <f t="shared" si="476"/>
        <v>0</v>
      </c>
      <c r="U1937" s="1996">
        <f t="shared" si="477"/>
        <v>0</v>
      </c>
      <c r="V1937" s="1996">
        <f t="shared" si="478"/>
        <v>0</v>
      </c>
      <c r="W1937" s="1996">
        <f t="shared" si="479"/>
        <v>0</v>
      </c>
      <c r="X1937" s="2000"/>
      <c r="Y1937" s="2013"/>
      <c r="Z1937" s="2002"/>
      <c r="AA1937" s="2069"/>
      <c r="AB1937" s="2069"/>
      <c r="AH1937" s="2090"/>
      <c r="AK1937" s="2092"/>
      <c r="AL1937" s="2092"/>
    </row>
    <row r="1938" spans="9:38" x14ac:dyDescent="0.2">
      <c r="I1938" s="2012">
        <v>0</v>
      </c>
      <c r="J1938" s="2012">
        <v>0</v>
      </c>
      <c r="N1938" s="1996">
        <f t="shared" si="473"/>
        <v>0</v>
      </c>
      <c r="O1938" s="1996">
        <v>0</v>
      </c>
      <c r="P1938" s="2034" t="str">
        <f t="shared" si="474"/>
        <v/>
      </c>
      <c r="Q1938" s="1996">
        <v>0</v>
      </c>
      <c r="R1938" s="2087" t="str">
        <f t="shared" si="475"/>
        <v/>
      </c>
      <c r="S1938" s="2035">
        <f t="shared" si="476"/>
        <v>0</v>
      </c>
      <c r="U1938" s="1996">
        <f t="shared" si="477"/>
        <v>0</v>
      </c>
      <c r="V1938" s="1996">
        <f t="shared" si="478"/>
        <v>0</v>
      </c>
      <c r="W1938" s="1996">
        <f t="shared" si="479"/>
        <v>0</v>
      </c>
      <c r="X1938" s="2000"/>
      <c r="Y1938" s="2013"/>
      <c r="Z1938" s="2002"/>
      <c r="AA1938" s="2069"/>
      <c r="AB1938" s="2069"/>
      <c r="AH1938" s="2090"/>
      <c r="AK1938" s="2092"/>
      <c r="AL1938" s="2092"/>
    </row>
    <row r="1939" spans="9:38" x14ac:dyDescent="0.2">
      <c r="I1939" s="2012">
        <v>0</v>
      </c>
      <c r="J1939" s="2012">
        <v>0</v>
      </c>
      <c r="N1939" s="1996">
        <f t="shared" si="473"/>
        <v>0</v>
      </c>
      <c r="O1939" s="1996">
        <v>0</v>
      </c>
      <c r="P1939" s="2034" t="str">
        <f t="shared" si="474"/>
        <v/>
      </c>
      <c r="Q1939" s="1996">
        <v>0</v>
      </c>
      <c r="R1939" s="2087" t="str">
        <f t="shared" si="475"/>
        <v/>
      </c>
      <c r="S1939" s="2035">
        <f t="shared" si="476"/>
        <v>0</v>
      </c>
      <c r="U1939" s="1996">
        <f t="shared" si="477"/>
        <v>0</v>
      </c>
      <c r="V1939" s="1996">
        <f t="shared" si="478"/>
        <v>0</v>
      </c>
      <c r="W1939" s="1996">
        <f t="shared" si="479"/>
        <v>0</v>
      </c>
      <c r="X1939" s="2000"/>
      <c r="Y1939" s="2013"/>
      <c r="Z1939" s="2002"/>
      <c r="AA1939" s="2069"/>
      <c r="AB1939" s="2069"/>
      <c r="AH1939" s="2090"/>
      <c r="AK1939" s="2092"/>
      <c r="AL1939" s="2092"/>
    </row>
    <row r="1940" spans="9:38" x14ac:dyDescent="0.2">
      <c r="I1940" s="2012">
        <v>0</v>
      </c>
      <c r="J1940" s="2012">
        <v>0</v>
      </c>
      <c r="N1940" s="1996">
        <f t="shared" si="473"/>
        <v>0</v>
      </c>
      <c r="O1940" s="1996">
        <v>0</v>
      </c>
      <c r="P1940" s="2034" t="str">
        <f t="shared" si="474"/>
        <v/>
      </c>
      <c r="Q1940" s="1996">
        <v>0</v>
      </c>
      <c r="R1940" s="2087" t="str">
        <f t="shared" si="475"/>
        <v/>
      </c>
      <c r="S1940" s="2035">
        <f t="shared" si="476"/>
        <v>0</v>
      </c>
      <c r="U1940" s="1996">
        <f t="shared" si="477"/>
        <v>0</v>
      </c>
      <c r="V1940" s="1996">
        <f t="shared" si="478"/>
        <v>0</v>
      </c>
      <c r="W1940" s="1996">
        <f t="shared" si="479"/>
        <v>0</v>
      </c>
      <c r="X1940" s="2000"/>
      <c r="Y1940" s="2013"/>
      <c r="Z1940" s="2002"/>
      <c r="AA1940" s="2069"/>
      <c r="AB1940" s="2069"/>
      <c r="AH1940" s="2090"/>
      <c r="AK1940" s="2092"/>
      <c r="AL1940" s="2092"/>
    </row>
    <row r="1941" spans="9:38" x14ac:dyDescent="0.2">
      <c r="I1941" s="2012">
        <v>0</v>
      </c>
      <c r="J1941" s="2012">
        <v>0</v>
      </c>
      <c r="N1941" s="1996">
        <f t="shared" si="473"/>
        <v>0</v>
      </c>
      <c r="O1941" s="1996">
        <v>0</v>
      </c>
      <c r="P1941" s="2034" t="str">
        <f t="shared" si="474"/>
        <v/>
      </c>
      <c r="Q1941" s="1996">
        <v>0</v>
      </c>
      <c r="R1941" s="2087" t="str">
        <f t="shared" si="475"/>
        <v/>
      </c>
      <c r="S1941" s="2035">
        <f t="shared" si="476"/>
        <v>0</v>
      </c>
      <c r="U1941" s="1996">
        <f t="shared" si="477"/>
        <v>0</v>
      </c>
      <c r="V1941" s="1996">
        <f t="shared" si="478"/>
        <v>0</v>
      </c>
      <c r="W1941" s="1996">
        <f t="shared" si="479"/>
        <v>0</v>
      </c>
      <c r="X1941" s="2000"/>
      <c r="Y1941" s="2013"/>
      <c r="Z1941" s="2002"/>
      <c r="AA1941" s="2069"/>
      <c r="AB1941" s="2069"/>
      <c r="AH1941" s="2090"/>
      <c r="AK1941" s="2092"/>
      <c r="AL1941" s="2092"/>
    </row>
    <row r="1942" spans="9:38" x14ac:dyDescent="0.2">
      <c r="I1942" s="2012">
        <v>0</v>
      </c>
      <c r="J1942" s="2012">
        <v>0</v>
      </c>
      <c r="N1942" s="1996">
        <f t="shared" si="473"/>
        <v>0</v>
      </c>
      <c r="O1942" s="1996">
        <v>0</v>
      </c>
      <c r="P1942" s="2034" t="str">
        <f t="shared" si="474"/>
        <v/>
      </c>
      <c r="Q1942" s="1996">
        <v>0</v>
      </c>
      <c r="R1942" s="2087" t="str">
        <f t="shared" si="475"/>
        <v/>
      </c>
      <c r="S1942" s="2035">
        <f t="shared" si="476"/>
        <v>0</v>
      </c>
      <c r="U1942" s="1996">
        <f t="shared" si="477"/>
        <v>0</v>
      </c>
      <c r="V1942" s="1996">
        <f t="shared" si="478"/>
        <v>0</v>
      </c>
      <c r="W1942" s="1996">
        <f t="shared" si="479"/>
        <v>0</v>
      </c>
      <c r="X1942" s="2000"/>
      <c r="Y1942" s="2013"/>
      <c r="Z1942" s="2002"/>
      <c r="AA1942" s="2069"/>
      <c r="AB1942" s="2069"/>
      <c r="AH1942" s="2090"/>
      <c r="AK1942" s="2092"/>
      <c r="AL1942" s="2092"/>
    </row>
    <row r="1943" spans="9:38" x14ac:dyDescent="0.2">
      <c r="I1943" s="2012">
        <v>0</v>
      </c>
      <c r="J1943" s="2012">
        <v>0</v>
      </c>
      <c r="N1943" s="1996">
        <f t="shared" si="473"/>
        <v>0</v>
      </c>
      <c r="O1943" s="1996">
        <v>0</v>
      </c>
      <c r="P1943" s="2034" t="str">
        <f t="shared" si="474"/>
        <v/>
      </c>
      <c r="Q1943" s="1996">
        <v>0</v>
      </c>
      <c r="R1943" s="2087" t="str">
        <f t="shared" si="475"/>
        <v/>
      </c>
      <c r="S1943" s="2035">
        <f t="shared" si="476"/>
        <v>0</v>
      </c>
      <c r="U1943" s="1996">
        <f t="shared" si="477"/>
        <v>0</v>
      </c>
      <c r="V1943" s="1996">
        <f t="shared" si="478"/>
        <v>0</v>
      </c>
      <c r="W1943" s="1996">
        <f t="shared" si="479"/>
        <v>0</v>
      </c>
      <c r="X1943" s="2000"/>
      <c r="Y1943" s="2013"/>
      <c r="Z1943" s="2002"/>
      <c r="AA1943" s="2069"/>
      <c r="AB1943" s="2069"/>
      <c r="AH1943" s="2090"/>
      <c r="AK1943" s="2092"/>
      <c r="AL1943" s="2092"/>
    </row>
    <row r="1944" spans="9:38" x14ac:dyDescent="0.2">
      <c r="I1944" s="2012">
        <v>0</v>
      </c>
      <c r="J1944" s="2012">
        <v>0</v>
      </c>
      <c r="N1944" s="1996">
        <f t="shared" si="473"/>
        <v>0</v>
      </c>
      <c r="O1944" s="1996">
        <v>0</v>
      </c>
      <c r="P1944" s="2034" t="str">
        <f t="shared" si="474"/>
        <v/>
      </c>
      <c r="Q1944" s="1996">
        <v>0</v>
      </c>
      <c r="R1944" s="2087" t="str">
        <f t="shared" si="475"/>
        <v/>
      </c>
      <c r="S1944" s="2035">
        <f t="shared" si="476"/>
        <v>0</v>
      </c>
      <c r="U1944" s="1996">
        <f t="shared" si="477"/>
        <v>0</v>
      </c>
      <c r="V1944" s="1996">
        <f t="shared" si="478"/>
        <v>0</v>
      </c>
      <c r="W1944" s="1996">
        <f t="shared" si="479"/>
        <v>0</v>
      </c>
      <c r="X1944" s="2000"/>
      <c r="Y1944" s="2013"/>
      <c r="Z1944" s="2002"/>
      <c r="AA1944" s="2069"/>
      <c r="AB1944" s="2069"/>
      <c r="AH1944" s="2090"/>
      <c r="AK1944" s="2092"/>
      <c r="AL1944" s="2092"/>
    </row>
    <row r="1945" spans="9:38" x14ac:dyDescent="0.2">
      <c r="I1945" s="2012">
        <v>0</v>
      </c>
      <c r="J1945" s="2012">
        <v>0</v>
      </c>
      <c r="N1945" s="1996">
        <f t="shared" si="473"/>
        <v>0</v>
      </c>
      <c r="O1945" s="1996">
        <v>0</v>
      </c>
      <c r="P1945" s="2034" t="str">
        <f t="shared" si="474"/>
        <v/>
      </c>
      <c r="Q1945" s="1996">
        <v>0</v>
      </c>
      <c r="R1945" s="2087" t="str">
        <f t="shared" si="475"/>
        <v/>
      </c>
      <c r="S1945" s="2035">
        <f t="shared" si="476"/>
        <v>0</v>
      </c>
      <c r="U1945" s="1996">
        <f t="shared" si="477"/>
        <v>0</v>
      </c>
      <c r="V1945" s="1996">
        <f t="shared" si="478"/>
        <v>0</v>
      </c>
      <c r="W1945" s="1996">
        <f t="shared" si="479"/>
        <v>0</v>
      </c>
      <c r="X1945" s="2000"/>
      <c r="Y1945" s="2013"/>
      <c r="Z1945" s="2002"/>
      <c r="AA1945" s="2069"/>
      <c r="AB1945" s="2069"/>
      <c r="AH1945" s="2090"/>
      <c r="AK1945" s="2092"/>
      <c r="AL1945" s="2092"/>
    </row>
    <row r="1946" spans="9:38" x14ac:dyDescent="0.2">
      <c r="I1946" s="2012">
        <v>0</v>
      </c>
      <c r="J1946" s="2012">
        <v>0</v>
      </c>
      <c r="N1946" s="1996">
        <f t="shared" si="473"/>
        <v>0</v>
      </c>
      <c r="O1946" s="1996">
        <v>0</v>
      </c>
      <c r="P1946" s="2034" t="str">
        <f t="shared" si="474"/>
        <v/>
      </c>
      <c r="Q1946" s="1996">
        <v>0</v>
      </c>
      <c r="R1946" s="2087" t="str">
        <f t="shared" si="475"/>
        <v/>
      </c>
      <c r="S1946" s="2035">
        <f t="shared" si="476"/>
        <v>0</v>
      </c>
      <c r="U1946" s="1996">
        <f t="shared" si="477"/>
        <v>0</v>
      </c>
      <c r="V1946" s="1996">
        <f t="shared" si="478"/>
        <v>0</v>
      </c>
      <c r="W1946" s="1996">
        <f t="shared" si="479"/>
        <v>0</v>
      </c>
      <c r="X1946" s="2000"/>
      <c r="Y1946" s="2013"/>
      <c r="Z1946" s="2002"/>
      <c r="AA1946" s="2069"/>
      <c r="AB1946" s="2069"/>
      <c r="AH1946" s="2090"/>
      <c r="AK1946" s="2092"/>
      <c r="AL1946" s="2092"/>
    </row>
    <row r="1947" spans="9:38" x14ac:dyDescent="0.2">
      <c r="I1947" s="2012">
        <v>0</v>
      </c>
      <c r="J1947" s="2012">
        <v>0</v>
      </c>
      <c r="N1947" s="1996">
        <f t="shared" si="473"/>
        <v>0</v>
      </c>
      <c r="O1947" s="1996">
        <v>0</v>
      </c>
      <c r="P1947" s="2034" t="str">
        <f t="shared" si="474"/>
        <v/>
      </c>
      <c r="Q1947" s="1996">
        <v>0</v>
      </c>
      <c r="R1947" s="2087" t="str">
        <f t="shared" si="475"/>
        <v/>
      </c>
      <c r="S1947" s="2035">
        <f t="shared" si="476"/>
        <v>0</v>
      </c>
      <c r="U1947" s="1996">
        <f t="shared" si="477"/>
        <v>0</v>
      </c>
      <c r="V1947" s="1996">
        <f t="shared" si="478"/>
        <v>0</v>
      </c>
      <c r="W1947" s="1996">
        <f t="shared" si="479"/>
        <v>0</v>
      </c>
      <c r="X1947" s="2000"/>
      <c r="Y1947" s="2013"/>
      <c r="Z1947" s="2002"/>
      <c r="AA1947" s="2069"/>
      <c r="AB1947" s="2069"/>
      <c r="AH1947" s="2090"/>
      <c r="AK1947" s="2092"/>
      <c r="AL1947" s="2092"/>
    </row>
    <row r="1948" spans="9:38" x14ac:dyDescent="0.2">
      <c r="I1948" s="2012">
        <v>0</v>
      </c>
      <c r="J1948" s="2012">
        <v>0</v>
      </c>
      <c r="N1948" s="1996">
        <f t="shared" si="473"/>
        <v>0</v>
      </c>
      <c r="O1948" s="1996">
        <v>0</v>
      </c>
      <c r="P1948" s="2034" t="str">
        <f t="shared" si="474"/>
        <v/>
      </c>
      <c r="Q1948" s="1996">
        <v>0</v>
      </c>
      <c r="R1948" s="2087" t="str">
        <f t="shared" si="475"/>
        <v/>
      </c>
      <c r="S1948" s="2035">
        <f t="shared" si="476"/>
        <v>0</v>
      </c>
      <c r="U1948" s="1996">
        <f t="shared" si="477"/>
        <v>0</v>
      </c>
      <c r="V1948" s="1996">
        <f t="shared" si="478"/>
        <v>0</v>
      </c>
      <c r="W1948" s="1996">
        <f t="shared" si="479"/>
        <v>0</v>
      </c>
      <c r="X1948" s="2000"/>
      <c r="Y1948" s="2013"/>
      <c r="Z1948" s="2002"/>
      <c r="AA1948" s="2069"/>
      <c r="AB1948" s="2069"/>
      <c r="AH1948" s="2090"/>
      <c r="AK1948" s="2092"/>
      <c r="AL1948" s="2092"/>
    </row>
    <row r="1949" spans="9:38" x14ac:dyDescent="0.2">
      <c r="I1949" s="2012">
        <v>0</v>
      </c>
      <c r="J1949" s="2012">
        <v>0</v>
      </c>
      <c r="N1949" s="1996">
        <f t="shared" si="473"/>
        <v>0</v>
      </c>
      <c r="O1949" s="1996">
        <v>0</v>
      </c>
      <c r="P1949" s="2034" t="str">
        <f t="shared" si="474"/>
        <v/>
      </c>
      <c r="Q1949" s="1996">
        <v>0</v>
      </c>
      <c r="R1949" s="2087" t="str">
        <f t="shared" si="475"/>
        <v/>
      </c>
      <c r="S1949" s="2035">
        <f t="shared" si="476"/>
        <v>0</v>
      </c>
      <c r="U1949" s="1996">
        <f t="shared" si="477"/>
        <v>0</v>
      </c>
      <c r="V1949" s="1996">
        <f t="shared" si="478"/>
        <v>0</v>
      </c>
      <c r="W1949" s="1996">
        <f t="shared" si="479"/>
        <v>0</v>
      </c>
      <c r="X1949" s="2000"/>
      <c r="Y1949" s="2013"/>
      <c r="Z1949" s="2002"/>
      <c r="AA1949" s="2069"/>
      <c r="AB1949" s="2069"/>
      <c r="AH1949" s="2090"/>
      <c r="AK1949" s="2092"/>
      <c r="AL1949" s="2092"/>
    </row>
    <row r="1950" spans="9:38" x14ac:dyDescent="0.2">
      <c r="I1950" s="2012">
        <v>0</v>
      </c>
      <c r="J1950" s="2012">
        <v>0</v>
      </c>
      <c r="N1950" s="1996">
        <f t="shared" si="473"/>
        <v>0</v>
      </c>
      <c r="O1950" s="1996">
        <v>0</v>
      </c>
      <c r="P1950" s="2034" t="str">
        <f t="shared" si="474"/>
        <v/>
      </c>
      <c r="Q1950" s="1996">
        <v>0</v>
      </c>
      <c r="R1950" s="2087" t="str">
        <f t="shared" si="475"/>
        <v/>
      </c>
      <c r="S1950" s="2035">
        <f t="shared" si="476"/>
        <v>0</v>
      </c>
      <c r="U1950" s="1996">
        <f t="shared" si="477"/>
        <v>0</v>
      </c>
      <c r="V1950" s="1996">
        <f t="shared" si="478"/>
        <v>0</v>
      </c>
      <c r="W1950" s="1996">
        <f t="shared" si="479"/>
        <v>0</v>
      </c>
      <c r="X1950" s="2000"/>
      <c r="Y1950" s="2013"/>
      <c r="Z1950" s="2002"/>
      <c r="AA1950" s="2069"/>
      <c r="AB1950" s="2069"/>
      <c r="AH1950" s="2090"/>
      <c r="AK1950" s="2092"/>
      <c r="AL1950" s="2092"/>
    </row>
    <row r="1951" spans="9:38" x14ac:dyDescent="0.2">
      <c r="I1951" s="2012">
        <v>0</v>
      </c>
      <c r="J1951" s="2012">
        <v>0</v>
      </c>
      <c r="N1951" s="1996">
        <f t="shared" si="473"/>
        <v>0</v>
      </c>
      <c r="O1951" s="1996">
        <v>0</v>
      </c>
      <c r="P1951" s="2034" t="str">
        <f t="shared" si="474"/>
        <v/>
      </c>
      <c r="Q1951" s="1996">
        <v>0</v>
      </c>
      <c r="R1951" s="2087" t="str">
        <f t="shared" si="475"/>
        <v/>
      </c>
      <c r="S1951" s="2035">
        <f t="shared" si="476"/>
        <v>0</v>
      </c>
      <c r="U1951" s="1996">
        <f t="shared" si="477"/>
        <v>0</v>
      </c>
      <c r="V1951" s="1996">
        <f t="shared" si="478"/>
        <v>0</v>
      </c>
      <c r="W1951" s="1996">
        <f t="shared" si="479"/>
        <v>0</v>
      </c>
      <c r="X1951" s="2000"/>
      <c r="Y1951" s="2013"/>
      <c r="Z1951" s="2002"/>
      <c r="AA1951" s="2069"/>
      <c r="AB1951" s="2069"/>
      <c r="AH1951" s="2090"/>
      <c r="AK1951" s="2092"/>
      <c r="AL1951" s="2092"/>
    </row>
    <row r="1952" spans="9:38" x14ac:dyDescent="0.2">
      <c r="I1952" s="2012">
        <v>0</v>
      </c>
      <c r="J1952" s="2012">
        <v>0</v>
      </c>
      <c r="N1952" s="1996">
        <f t="shared" si="473"/>
        <v>0</v>
      </c>
      <c r="O1952" s="1996">
        <v>0</v>
      </c>
      <c r="P1952" s="2034" t="str">
        <f t="shared" si="474"/>
        <v/>
      </c>
      <c r="Q1952" s="1996">
        <v>0</v>
      </c>
      <c r="R1952" s="2087" t="str">
        <f t="shared" si="475"/>
        <v/>
      </c>
      <c r="S1952" s="2035">
        <f t="shared" si="476"/>
        <v>0</v>
      </c>
      <c r="U1952" s="1996">
        <f t="shared" si="477"/>
        <v>0</v>
      </c>
      <c r="V1952" s="1996">
        <f t="shared" si="478"/>
        <v>0</v>
      </c>
      <c r="W1952" s="1996">
        <f t="shared" si="479"/>
        <v>0</v>
      </c>
      <c r="X1952" s="2000"/>
      <c r="Y1952" s="2013"/>
      <c r="Z1952" s="2002"/>
      <c r="AA1952" s="2069"/>
      <c r="AB1952" s="2069"/>
      <c r="AH1952" s="2090"/>
      <c r="AK1952" s="2092"/>
      <c r="AL1952" s="2092"/>
    </row>
    <row r="1953" spans="9:38" x14ac:dyDescent="0.2">
      <c r="I1953" s="2012">
        <v>0</v>
      </c>
      <c r="J1953" s="2012">
        <v>0</v>
      </c>
      <c r="N1953" s="1996">
        <f t="shared" si="473"/>
        <v>0</v>
      </c>
      <c r="O1953" s="1996">
        <v>0</v>
      </c>
      <c r="P1953" s="2034" t="str">
        <f t="shared" si="474"/>
        <v/>
      </c>
      <c r="Q1953" s="1996">
        <v>0</v>
      </c>
      <c r="R1953" s="2087" t="str">
        <f t="shared" si="475"/>
        <v/>
      </c>
      <c r="S1953" s="2035">
        <f t="shared" si="476"/>
        <v>0</v>
      </c>
      <c r="U1953" s="1996">
        <f t="shared" si="477"/>
        <v>0</v>
      </c>
      <c r="V1953" s="1996">
        <f t="shared" si="478"/>
        <v>0</v>
      </c>
      <c r="W1953" s="1996">
        <f t="shared" si="479"/>
        <v>0</v>
      </c>
      <c r="X1953" s="2000"/>
      <c r="Y1953" s="2013"/>
      <c r="Z1953" s="2002"/>
      <c r="AA1953" s="2069"/>
      <c r="AB1953" s="2069"/>
      <c r="AH1953" s="2090"/>
      <c r="AK1953" s="2092"/>
      <c r="AL1953" s="2092"/>
    </row>
    <row r="1954" spans="9:38" x14ac:dyDescent="0.2">
      <c r="I1954" s="2012">
        <v>0</v>
      </c>
      <c r="J1954" s="2012">
        <v>0</v>
      </c>
      <c r="N1954" s="1996">
        <f t="shared" si="473"/>
        <v>0</v>
      </c>
      <c r="O1954" s="1996">
        <v>0</v>
      </c>
      <c r="P1954" s="2034" t="str">
        <f t="shared" si="474"/>
        <v/>
      </c>
      <c r="Q1954" s="1996">
        <v>0</v>
      </c>
      <c r="R1954" s="2087" t="str">
        <f t="shared" si="475"/>
        <v/>
      </c>
      <c r="S1954" s="2035">
        <f t="shared" si="476"/>
        <v>0</v>
      </c>
      <c r="U1954" s="1996">
        <f t="shared" si="477"/>
        <v>0</v>
      </c>
      <c r="V1954" s="1996">
        <f t="shared" si="478"/>
        <v>0</v>
      </c>
      <c r="W1954" s="1996">
        <f t="shared" si="479"/>
        <v>0</v>
      </c>
      <c r="X1954" s="2000"/>
      <c r="Y1954" s="2013"/>
      <c r="Z1954" s="2002"/>
      <c r="AA1954" s="2069"/>
      <c r="AB1954" s="2069"/>
      <c r="AH1954" s="2090"/>
      <c r="AK1954" s="2092"/>
      <c r="AL1954" s="2092"/>
    </row>
    <row r="1955" spans="9:38" x14ac:dyDescent="0.2">
      <c r="I1955" s="2012">
        <v>0</v>
      </c>
      <c r="J1955" s="2012">
        <v>0</v>
      </c>
      <c r="N1955" s="1996">
        <f t="shared" si="473"/>
        <v>0</v>
      </c>
      <c r="O1955" s="1996">
        <v>0</v>
      </c>
      <c r="P1955" s="2034" t="str">
        <f t="shared" si="474"/>
        <v/>
      </c>
      <c r="Q1955" s="1996">
        <v>0</v>
      </c>
      <c r="R1955" s="2087" t="str">
        <f t="shared" si="475"/>
        <v/>
      </c>
      <c r="S1955" s="2035">
        <f t="shared" si="476"/>
        <v>0</v>
      </c>
      <c r="U1955" s="1996">
        <f t="shared" si="477"/>
        <v>0</v>
      </c>
      <c r="V1955" s="1996">
        <f t="shared" si="478"/>
        <v>0</v>
      </c>
      <c r="W1955" s="1996">
        <f t="shared" si="479"/>
        <v>0</v>
      </c>
      <c r="X1955" s="2000"/>
      <c r="Y1955" s="2013"/>
      <c r="Z1955" s="2002"/>
      <c r="AA1955" s="2069"/>
      <c r="AB1955" s="2069"/>
      <c r="AH1955" s="2090"/>
      <c r="AK1955" s="2092"/>
      <c r="AL1955" s="2092"/>
    </row>
    <row r="1956" spans="9:38" x14ac:dyDescent="0.2">
      <c r="I1956" s="2012">
        <v>0</v>
      </c>
      <c r="J1956" s="2012">
        <v>0</v>
      </c>
      <c r="N1956" s="1996">
        <f t="shared" si="473"/>
        <v>0</v>
      </c>
      <c r="O1956" s="1996">
        <v>0</v>
      </c>
      <c r="P1956" s="2034" t="str">
        <f t="shared" si="474"/>
        <v/>
      </c>
      <c r="Q1956" s="1996">
        <v>0</v>
      </c>
      <c r="R1956" s="2087" t="str">
        <f t="shared" si="475"/>
        <v/>
      </c>
      <c r="S1956" s="2035">
        <f t="shared" si="476"/>
        <v>0</v>
      </c>
      <c r="U1956" s="1996">
        <f t="shared" si="477"/>
        <v>0</v>
      </c>
      <c r="V1956" s="1996">
        <f t="shared" si="478"/>
        <v>0</v>
      </c>
      <c r="W1956" s="1996">
        <f t="shared" si="479"/>
        <v>0</v>
      </c>
      <c r="X1956" s="2000"/>
      <c r="Y1956" s="2013"/>
      <c r="Z1956" s="2002"/>
      <c r="AA1956" s="2069"/>
      <c r="AB1956" s="2069"/>
      <c r="AH1956" s="2090"/>
      <c r="AK1956" s="2092"/>
      <c r="AL1956" s="2092"/>
    </row>
    <row r="1957" spans="9:38" x14ac:dyDescent="0.2">
      <c r="I1957" s="2012">
        <v>0</v>
      </c>
      <c r="J1957" s="2012">
        <v>0</v>
      </c>
      <c r="N1957" s="1996">
        <f t="shared" si="473"/>
        <v>0</v>
      </c>
      <c r="O1957" s="1996">
        <v>0</v>
      </c>
      <c r="P1957" s="2034" t="str">
        <f t="shared" si="474"/>
        <v/>
      </c>
      <c r="Q1957" s="1996">
        <v>0</v>
      </c>
      <c r="R1957" s="2087" t="str">
        <f t="shared" si="475"/>
        <v/>
      </c>
      <c r="S1957" s="2035">
        <f t="shared" si="476"/>
        <v>0</v>
      </c>
      <c r="U1957" s="1996">
        <f t="shared" si="477"/>
        <v>0</v>
      </c>
      <c r="V1957" s="1996">
        <f t="shared" si="478"/>
        <v>0</v>
      </c>
      <c r="W1957" s="1996">
        <f t="shared" si="479"/>
        <v>0</v>
      </c>
      <c r="X1957" s="2000"/>
      <c r="Y1957" s="2013"/>
      <c r="Z1957" s="2002"/>
      <c r="AA1957" s="2069"/>
      <c r="AB1957" s="2069"/>
      <c r="AH1957" s="2090"/>
      <c r="AK1957" s="2092"/>
      <c r="AL1957" s="2092"/>
    </row>
    <row r="1958" spans="9:38" x14ac:dyDescent="0.2">
      <c r="I1958" s="2012">
        <v>0</v>
      </c>
      <c r="J1958" s="2012">
        <v>0</v>
      </c>
      <c r="N1958" s="1996">
        <f t="shared" si="473"/>
        <v>0</v>
      </c>
      <c r="O1958" s="1996">
        <v>0</v>
      </c>
      <c r="P1958" s="2034" t="str">
        <f t="shared" si="474"/>
        <v/>
      </c>
      <c r="Q1958" s="1996">
        <v>0</v>
      </c>
      <c r="R1958" s="2087" t="str">
        <f t="shared" si="475"/>
        <v/>
      </c>
      <c r="S1958" s="2035">
        <f t="shared" si="476"/>
        <v>0</v>
      </c>
      <c r="U1958" s="1996">
        <f t="shared" si="477"/>
        <v>0</v>
      </c>
      <c r="V1958" s="1996">
        <f t="shared" si="478"/>
        <v>0</v>
      </c>
      <c r="W1958" s="1996">
        <f t="shared" si="479"/>
        <v>0</v>
      </c>
      <c r="X1958" s="2000"/>
      <c r="Y1958" s="2013"/>
      <c r="Z1958" s="2002"/>
      <c r="AA1958" s="2069"/>
      <c r="AB1958" s="2069"/>
      <c r="AH1958" s="2090"/>
      <c r="AK1958" s="2092"/>
      <c r="AL1958" s="2092"/>
    </row>
    <row r="1959" spans="9:38" x14ac:dyDescent="0.2">
      <c r="I1959" s="2012">
        <v>0</v>
      </c>
      <c r="J1959" s="2012">
        <v>0</v>
      </c>
      <c r="N1959" s="1996">
        <f t="shared" si="473"/>
        <v>0</v>
      </c>
      <c r="O1959" s="1996">
        <v>0</v>
      </c>
      <c r="P1959" s="2034" t="str">
        <f t="shared" si="474"/>
        <v/>
      </c>
      <c r="Q1959" s="1996">
        <v>0</v>
      </c>
      <c r="R1959" s="2087" t="str">
        <f t="shared" si="475"/>
        <v/>
      </c>
      <c r="S1959" s="2035">
        <f t="shared" si="476"/>
        <v>0</v>
      </c>
      <c r="U1959" s="1996">
        <f t="shared" si="477"/>
        <v>0</v>
      </c>
      <c r="V1959" s="1996">
        <f t="shared" si="478"/>
        <v>0</v>
      </c>
      <c r="W1959" s="1996">
        <f t="shared" si="479"/>
        <v>0</v>
      </c>
      <c r="X1959" s="2000"/>
      <c r="Y1959" s="2013"/>
      <c r="Z1959" s="2002"/>
      <c r="AA1959" s="2069"/>
      <c r="AB1959" s="2069"/>
      <c r="AH1959" s="2090"/>
      <c r="AK1959" s="2092"/>
      <c r="AL1959" s="2092"/>
    </row>
    <row r="1960" spans="9:38" x14ac:dyDescent="0.2">
      <c r="I1960" s="2012">
        <v>0</v>
      </c>
      <c r="J1960" s="2012">
        <v>0</v>
      </c>
      <c r="N1960" s="1996">
        <f t="shared" si="473"/>
        <v>0</v>
      </c>
      <c r="O1960" s="1996">
        <v>0</v>
      </c>
      <c r="P1960" s="2034" t="str">
        <f t="shared" si="474"/>
        <v/>
      </c>
      <c r="Q1960" s="1996">
        <v>0</v>
      </c>
      <c r="R1960" s="2087" t="str">
        <f t="shared" si="475"/>
        <v/>
      </c>
      <c r="S1960" s="2035">
        <f t="shared" si="476"/>
        <v>0</v>
      </c>
      <c r="U1960" s="1996">
        <f t="shared" si="477"/>
        <v>0</v>
      </c>
      <c r="V1960" s="1996">
        <f t="shared" si="478"/>
        <v>0</v>
      </c>
      <c r="W1960" s="1996">
        <f t="shared" si="479"/>
        <v>0</v>
      </c>
      <c r="X1960" s="2000"/>
      <c r="Y1960" s="2013"/>
      <c r="Z1960" s="2002"/>
      <c r="AA1960" s="2069"/>
      <c r="AB1960" s="2069"/>
      <c r="AH1960" s="2090"/>
      <c r="AK1960" s="2092"/>
      <c r="AL1960" s="2092"/>
    </row>
    <row r="1961" spans="9:38" x14ac:dyDescent="0.2">
      <c r="I1961" s="2012">
        <v>0</v>
      </c>
      <c r="J1961" s="2012">
        <v>0</v>
      </c>
      <c r="N1961" s="1996">
        <f t="shared" ref="N1961:N1990" si="480">O1961+Q1961</f>
        <v>0</v>
      </c>
      <c r="O1961" s="1996">
        <v>0</v>
      </c>
      <c r="P1961" s="2034" t="str">
        <f t="shared" ref="P1961:P1990" si="481">IF(N1961&lt;=0,"",O1961/N1961)</f>
        <v/>
      </c>
      <c r="Q1961" s="1996">
        <v>0</v>
      </c>
      <c r="R1961" s="2087" t="str">
        <f t="shared" ref="R1961:R1990" si="482">IF(N1961&lt;=0,"",Q1961/N1961)</f>
        <v/>
      </c>
      <c r="S1961" s="2035">
        <f t="shared" ref="S1961:S1990" si="483">Q1961/$S$1</f>
        <v>0</v>
      </c>
      <c r="U1961" s="1996">
        <f t="shared" ref="U1961:U1990" si="484">((1-I1961)*O1961)+((1-J1961)*Q1961)</f>
        <v>0</v>
      </c>
      <c r="V1961" s="1996">
        <f t="shared" ref="V1961:V1990" si="485">L1961-W1961</f>
        <v>0</v>
      </c>
      <c r="W1961" s="1996">
        <f t="shared" ref="W1961:W1990" si="486">X1961+AC1961+AH1961+AM1961+AO1961+AR1961</f>
        <v>0</v>
      </c>
      <c r="X1961" s="2000"/>
      <c r="Y1961" s="2013"/>
      <c r="Z1961" s="2002"/>
      <c r="AA1961" s="2069"/>
      <c r="AB1961" s="2069"/>
      <c r="AH1961" s="2090"/>
      <c r="AK1961" s="2092"/>
      <c r="AL1961" s="2092"/>
    </row>
    <row r="1962" spans="9:38" x14ac:dyDescent="0.2">
      <c r="I1962" s="2012">
        <v>0</v>
      </c>
      <c r="J1962" s="2012">
        <v>0</v>
      </c>
      <c r="N1962" s="1996">
        <f t="shared" si="480"/>
        <v>0</v>
      </c>
      <c r="O1962" s="1996">
        <v>0</v>
      </c>
      <c r="P1962" s="2034" t="str">
        <f t="shared" si="481"/>
        <v/>
      </c>
      <c r="Q1962" s="1996">
        <v>0</v>
      </c>
      <c r="R1962" s="2087" t="str">
        <f t="shared" si="482"/>
        <v/>
      </c>
      <c r="S1962" s="2035">
        <f t="shared" si="483"/>
        <v>0</v>
      </c>
      <c r="U1962" s="1996">
        <f t="shared" si="484"/>
        <v>0</v>
      </c>
      <c r="V1962" s="1996">
        <f t="shared" si="485"/>
        <v>0</v>
      </c>
      <c r="W1962" s="1996">
        <f t="shared" si="486"/>
        <v>0</v>
      </c>
      <c r="X1962" s="2000"/>
      <c r="Y1962" s="2013"/>
      <c r="Z1962" s="2002"/>
      <c r="AA1962" s="2069"/>
      <c r="AB1962" s="2069"/>
      <c r="AH1962" s="2090"/>
      <c r="AK1962" s="2092"/>
      <c r="AL1962" s="2092"/>
    </row>
    <row r="1963" spans="9:38" x14ac:dyDescent="0.2">
      <c r="I1963" s="2012">
        <v>0</v>
      </c>
      <c r="J1963" s="2012">
        <v>0</v>
      </c>
      <c r="N1963" s="1996">
        <f t="shared" si="480"/>
        <v>0</v>
      </c>
      <c r="O1963" s="1996">
        <v>0</v>
      </c>
      <c r="P1963" s="2034" t="str">
        <f t="shared" si="481"/>
        <v/>
      </c>
      <c r="Q1963" s="1996">
        <v>0</v>
      </c>
      <c r="R1963" s="2087" t="str">
        <f t="shared" si="482"/>
        <v/>
      </c>
      <c r="S1963" s="2035">
        <f t="shared" si="483"/>
        <v>0</v>
      </c>
      <c r="U1963" s="1996">
        <f t="shared" si="484"/>
        <v>0</v>
      </c>
      <c r="V1963" s="1996">
        <f t="shared" si="485"/>
        <v>0</v>
      </c>
      <c r="W1963" s="1996">
        <f t="shared" si="486"/>
        <v>0</v>
      </c>
      <c r="X1963" s="2000"/>
      <c r="Y1963" s="2013"/>
      <c r="Z1963" s="2002"/>
      <c r="AA1963" s="2069"/>
      <c r="AB1963" s="2069"/>
      <c r="AH1963" s="2090"/>
      <c r="AK1963" s="2092"/>
      <c r="AL1963" s="2092"/>
    </row>
    <row r="1964" spans="9:38" x14ac:dyDescent="0.2">
      <c r="I1964" s="2012">
        <v>0</v>
      </c>
      <c r="J1964" s="2012">
        <v>0</v>
      </c>
      <c r="N1964" s="1996">
        <f t="shared" si="480"/>
        <v>0</v>
      </c>
      <c r="O1964" s="1996">
        <v>0</v>
      </c>
      <c r="P1964" s="2034" t="str">
        <f t="shared" si="481"/>
        <v/>
      </c>
      <c r="Q1964" s="1996">
        <v>0</v>
      </c>
      <c r="R1964" s="2087" t="str">
        <f t="shared" si="482"/>
        <v/>
      </c>
      <c r="S1964" s="2035">
        <f t="shared" si="483"/>
        <v>0</v>
      </c>
      <c r="U1964" s="1996">
        <f t="shared" si="484"/>
        <v>0</v>
      </c>
      <c r="V1964" s="1996">
        <f t="shared" si="485"/>
        <v>0</v>
      </c>
      <c r="W1964" s="1996">
        <f t="shared" si="486"/>
        <v>0</v>
      </c>
      <c r="X1964" s="2000"/>
      <c r="Y1964" s="2013"/>
      <c r="Z1964" s="2002"/>
      <c r="AA1964" s="2069"/>
      <c r="AB1964" s="2069"/>
      <c r="AH1964" s="2090"/>
      <c r="AK1964" s="2092"/>
      <c r="AL1964" s="2092"/>
    </row>
    <row r="1965" spans="9:38" x14ac:dyDescent="0.2">
      <c r="I1965" s="2012">
        <v>0</v>
      </c>
      <c r="J1965" s="2012">
        <v>0</v>
      </c>
      <c r="N1965" s="1996">
        <f t="shared" si="480"/>
        <v>0</v>
      </c>
      <c r="O1965" s="1996">
        <v>0</v>
      </c>
      <c r="P1965" s="2034" t="str">
        <f t="shared" si="481"/>
        <v/>
      </c>
      <c r="Q1965" s="1996">
        <v>0</v>
      </c>
      <c r="R1965" s="2087" t="str">
        <f t="shared" si="482"/>
        <v/>
      </c>
      <c r="S1965" s="2035">
        <f t="shared" si="483"/>
        <v>0</v>
      </c>
      <c r="U1965" s="1996">
        <f t="shared" si="484"/>
        <v>0</v>
      </c>
      <c r="V1965" s="1996">
        <f t="shared" si="485"/>
        <v>0</v>
      </c>
      <c r="W1965" s="1996">
        <f t="shared" si="486"/>
        <v>0</v>
      </c>
      <c r="X1965" s="2000"/>
      <c r="Y1965" s="2013"/>
      <c r="Z1965" s="2002"/>
      <c r="AA1965" s="2069"/>
      <c r="AB1965" s="2069"/>
      <c r="AH1965" s="2090"/>
      <c r="AK1965" s="2092"/>
      <c r="AL1965" s="2092"/>
    </row>
    <row r="1966" spans="9:38" x14ac:dyDescent="0.2">
      <c r="I1966" s="2012">
        <v>0</v>
      </c>
      <c r="J1966" s="2012">
        <v>0</v>
      </c>
      <c r="N1966" s="1996">
        <f t="shared" si="480"/>
        <v>0</v>
      </c>
      <c r="O1966" s="1996">
        <v>0</v>
      </c>
      <c r="P1966" s="2034" t="str">
        <f t="shared" si="481"/>
        <v/>
      </c>
      <c r="Q1966" s="1996">
        <v>0</v>
      </c>
      <c r="R1966" s="2087" t="str">
        <f t="shared" si="482"/>
        <v/>
      </c>
      <c r="S1966" s="2035">
        <f t="shared" si="483"/>
        <v>0</v>
      </c>
      <c r="U1966" s="1996">
        <f t="shared" si="484"/>
        <v>0</v>
      </c>
      <c r="V1966" s="1996">
        <f t="shared" si="485"/>
        <v>0</v>
      </c>
      <c r="W1966" s="1996">
        <f t="shared" si="486"/>
        <v>0</v>
      </c>
      <c r="X1966" s="2000"/>
      <c r="Y1966" s="2013"/>
      <c r="Z1966" s="2002"/>
      <c r="AA1966" s="2069"/>
      <c r="AB1966" s="2069"/>
      <c r="AH1966" s="2090"/>
      <c r="AK1966" s="2092"/>
      <c r="AL1966" s="2092"/>
    </row>
    <row r="1967" spans="9:38" x14ac:dyDescent="0.2">
      <c r="I1967" s="2012">
        <v>0</v>
      </c>
      <c r="J1967" s="2012">
        <v>0</v>
      </c>
      <c r="N1967" s="1996">
        <f t="shared" si="480"/>
        <v>0</v>
      </c>
      <c r="O1967" s="1996">
        <v>0</v>
      </c>
      <c r="P1967" s="2034" t="str">
        <f t="shared" si="481"/>
        <v/>
      </c>
      <c r="Q1967" s="1996">
        <v>0</v>
      </c>
      <c r="R1967" s="2087" t="str">
        <f t="shared" si="482"/>
        <v/>
      </c>
      <c r="S1967" s="2035">
        <f t="shared" si="483"/>
        <v>0</v>
      </c>
      <c r="U1967" s="1996">
        <f t="shared" si="484"/>
        <v>0</v>
      </c>
      <c r="V1967" s="1996">
        <f t="shared" si="485"/>
        <v>0</v>
      </c>
      <c r="W1967" s="1996">
        <f t="shared" si="486"/>
        <v>0</v>
      </c>
      <c r="X1967" s="2000"/>
      <c r="Y1967" s="2013"/>
      <c r="Z1967" s="2002"/>
      <c r="AA1967" s="2069"/>
      <c r="AB1967" s="2069"/>
      <c r="AH1967" s="2090"/>
      <c r="AK1967" s="2092"/>
      <c r="AL1967" s="2092"/>
    </row>
    <row r="1968" spans="9:38" x14ac:dyDescent="0.2">
      <c r="I1968" s="2012">
        <v>0</v>
      </c>
      <c r="J1968" s="2012">
        <v>0</v>
      </c>
      <c r="N1968" s="1996">
        <f t="shared" si="480"/>
        <v>0</v>
      </c>
      <c r="O1968" s="1996">
        <v>0</v>
      </c>
      <c r="P1968" s="2034" t="str">
        <f t="shared" si="481"/>
        <v/>
      </c>
      <c r="Q1968" s="1996">
        <v>0</v>
      </c>
      <c r="R1968" s="2087" t="str">
        <f t="shared" si="482"/>
        <v/>
      </c>
      <c r="S1968" s="2035">
        <f t="shared" si="483"/>
        <v>0</v>
      </c>
      <c r="U1968" s="1996">
        <f t="shared" si="484"/>
        <v>0</v>
      </c>
      <c r="V1968" s="1996">
        <f t="shared" si="485"/>
        <v>0</v>
      </c>
      <c r="W1968" s="1996">
        <f t="shared" si="486"/>
        <v>0</v>
      </c>
      <c r="X1968" s="2000"/>
      <c r="Y1968" s="2013"/>
      <c r="Z1968" s="2002"/>
      <c r="AA1968" s="2069"/>
      <c r="AB1968" s="2069"/>
      <c r="AH1968" s="2090"/>
      <c r="AK1968" s="2092"/>
      <c r="AL1968" s="2092"/>
    </row>
    <row r="1969" spans="9:38" x14ac:dyDescent="0.2">
      <c r="I1969" s="2012">
        <v>0</v>
      </c>
      <c r="J1969" s="2012">
        <v>0</v>
      </c>
      <c r="N1969" s="1996">
        <f t="shared" si="480"/>
        <v>0</v>
      </c>
      <c r="O1969" s="1996">
        <v>0</v>
      </c>
      <c r="P1969" s="2034" t="str">
        <f t="shared" si="481"/>
        <v/>
      </c>
      <c r="Q1969" s="1996">
        <v>0</v>
      </c>
      <c r="R1969" s="2087" t="str">
        <f t="shared" si="482"/>
        <v/>
      </c>
      <c r="S1969" s="2035">
        <f t="shared" si="483"/>
        <v>0</v>
      </c>
      <c r="U1969" s="1996">
        <f t="shared" si="484"/>
        <v>0</v>
      </c>
      <c r="V1969" s="1996">
        <f t="shared" si="485"/>
        <v>0</v>
      </c>
      <c r="W1969" s="1996">
        <f t="shared" si="486"/>
        <v>0</v>
      </c>
      <c r="X1969" s="2000"/>
      <c r="Y1969" s="2013"/>
      <c r="Z1969" s="2002"/>
      <c r="AA1969" s="2069"/>
      <c r="AB1969" s="2069"/>
      <c r="AH1969" s="2090"/>
      <c r="AK1969" s="2092"/>
      <c r="AL1969" s="2092"/>
    </row>
    <row r="1970" spans="9:38" x14ac:dyDescent="0.2">
      <c r="I1970" s="2012">
        <v>0</v>
      </c>
      <c r="J1970" s="2012">
        <v>0</v>
      </c>
      <c r="N1970" s="1996">
        <f t="shared" si="480"/>
        <v>0</v>
      </c>
      <c r="O1970" s="1996">
        <v>0</v>
      </c>
      <c r="P1970" s="2034" t="str">
        <f t="shared" si="481"/>
        <v/>
      </c>
      <c r="Q1970" s="1996">
        <v>0</v>
      </c>
      <c r="R1970" s="2087" t="str">
        <f t="shared" si="482"/>
        <v/>
      </c>
      <c r="S1970" s="2035">
        <f t="shared" si="483"/>
        <v>0</v>
      </c>
      <c r="U1970" s="1996">
        <f t="shared" si="484"/>
        <v>0</v>
      </c>
      <c r="V1970" s="1996">
        <f t="shared" si="485"/>
        <v>0</v>
      </c>
      <c r="W1970" s="1996">
        <f t="shared" si="486"/>
        <v>0</v>
      </c>
      <c r="X1970" s="2000"/>
      <c r="Y1970" s="2013"/>
      <c r="Z1970" s="2002"/>
      <c r="AA1970" s="2069"/>
      <c r="AB1970" s="2069"/>
      <c r="AH1970" s="2090"/>
      <c r="AK1970" s="2092"/>
      <c r="AL1970" s="2092"/>
    </row>
    <row r="1971" spans="9:38" x14ac:dyDescent="0.2">
      <c r="I1971" s="2012">
        <v>0</v>
      </c>
      <c r="J1971" s="2012">
        <v>0</v>
      </c>
      <c r="N1971" s="1996">
        <f t="shared" si="480"/>
        <v>0</v>
      </c>
      <c r="O1971" s="1996">
        <v>0</v>
      </c>
      <c r="P1971" s="2034" t="str">
        <f t="shared" si="481"/>
        <v/>
      </c>
      <c r="Q1971" s="1996">
        <v>0</v>
      </c>
      <c r="R1971" s="2087" t="str">
        <f t="shared" si="482"/>
        <v/>
      </c>
      <c r="S1971" s="2035">
        <f t="shared" si="483"/>
        <v>0</v>
      </c>
      <c r="U1971" s="1996">
        <f t="shared" si="484"/>
        <v>0</v>
      </c>
      <c r="V1971" s="1996">
        <f t="shared" si="485"/>
        <v>0</v>
      </c>
      <c r="W1971" s="1996">
        <f t="shared" si="486"/>
        <v>0</v>
      </c>
      <c r="X1971" s="2000"/>
      <c r="Y1971" s="2013"/>
      <c r="Z1971" s="2002"/>
      <c r="AA1971" s="2069"/>
      <c r="AB1971" s="2069"/>
      <c r="AH1971" s="2090"/>
      <c r="AK1971" s="2092"/>
      <c r="AL1971" s="2092"/>
    </row>
    <row r="1972" spans="9:38" x14ac:dyDescent="0.2">
      <c r="I1972" s="2012">
        <v>0</v>
      </c>
      <c r="J1972" s="2012">
        <v>0</v>
      </c>
      <c r="N1972" s="1996">
        <f t="shared" si="480"/>
        <v>0</v>
      </c>
      <c r="O1972" s="1996">
        <v>0</v>
      </c>
      <c r="P1972" s="2034" t="str">
        <f t="shared" si="481"/>
        <v/>
      </c>
      <c r="Q1972" s="1996">
        <v>0</v>
      </c>
      <c r="R1972" s="2087" t="str">
        <f t="shared" si="482"/>
        <v/>
      </c>
      <c r="S1972" s="2035">
        <f t="shared" si="483"/>
        <v>0</v>
      </c>
      <c r="U1972" s="1996">
        <f t="shared" si="484"/>
        <v>0</v>
      </c>
      <c r="V1972" s="1996">
        <f t="shared" si="485"/>
        <v>0</v>
      </c>
      <c r="W1972" s="1996">
        <f t="shared" si="486"/>
        <v>0</v>
      </c>
      <c r="X1972" s="2000"/>
      <c r="Y1972" s="2013"/>
      <c r="Z1972" s="2002"/>
      <c r="AA1972" s="2069"/>
      <c r="AB1972" s="2069"/>
      <c r="AH1972" s="2090"/>
      <c r="AK1972" s="2092"/>
      <c r="AL1972" s="2092"/>
    </row>
    <row r="1973" spans="9:38" x14ac:dyDescent="0.2">
      <c r="I1973" s="2012">
        <v>0</v>
      </c>
      <c r="J1973" s="2012">
        <v>0</v>
      </c>
      <c r="N1973" s="1996">
        <f t="shared" si="480"/>
        <v>0</v>
      </c>
      <c r="O1973" s="1996">
        <v>0</v>
      </c>
      <c r="P1973" s="2034" t="str">
        <f t="shared" si="481"/>
        <v/>
      </c>
      <c r="Q1973" s="1996">
        <v>0</v>
      </c>
      <c r="R1973" s="2087" t="str">
        <f t="shared" si="482"/>
        <v/>
      </c>
      <c r="S1973" s="2035">
        <f t="shared" si="483"/>
        <v>0</v>
      </c>
      <c r="U1973" s="1996">
        <f t="shared" si="484"/>
        <v>0</v>
      </c>
      <c r="V1973" s="1996">
        <f t="shared" si="485"/>
        <v>0</v>
      </c>
      <c r="W1973" s="1996">
        <f t="shared" si="486"/>
        <v>0</v>
      </c>
      <c r="X1973" s="2000"/>
      <c r="Y1973" s="2013"/>
      <c r="Z1973" s="2002"/>
      <c r="AA1973" s="2069"/>
      <c r="AB1973" s="2069"/>
      <c r="AH1973" s="2090"/>
      <c r="AK1973" s="2092"/>
      <c r="AL1973" s="2092"/>
    </row>
    <row r="1974" spans="9:38" x14ac:dyDescent="0.2">
      <c r="I1974" s="2012">
        <v>0</v>
      </c>
      <c r="J1974" s="2012">
        <v>0</v>
      </c>
      <c r="N1974" s="1996">
        <f t="shared" si="480"/>
        <v>0</v>
      </c>
      <c r="O1974" s="1996">
        <v>0</v>
      </c>
      <c r="P1974" s="2034" t="str">
        <f t="shared" si="481"/>
        <v/>
      </c>
      <c r="Q1974" s="1996">
        <v>0</v>
      </c>
      <c r="R1974" s="2087" t="str">
        <f t="shared" si="482"/>
        <v/>
      </c>
      <c r="S1974" s="2035">
        <f t="shared" si="483"/>
        <v>0</v>
      </c>
      <c r="U1974" s="1996">
        <f t="shared" si="484"/>
        <v>0</v>
      </c>
      <c r="V1974" s="1996">
        <f t="shared" si="485"/>
        <v>0</v>
      </c>
      <c r="W1974" s="1996">
        <f t="shared" si="486"/>
        <v>0</v>
      </c>
      <c r="X1974" s="2000"/>
      <c r="Y1974" s="2013"/>
      <c r="Z1974" s="2002"/>
      <c r="AA1974" s="2069"/>
      <c r="AB1974" s="2069"/>
      <c r="AH1974" s="2090"/>
      <c r="AK1974" s="2092"/>
      <c r="AL1974" s="2092"/>
    </row>
    <row r="1975" spans="9:38" x14ac:dyDescent="0.2">
      <c r="I1975" s="2012">
        <v>0</v>
      </c>
      <c r="J1975" s="2012">
        <v>0</v>
      </c>
      <c r="N1975" s="1996">
        <f t="shared" si="480"/>
        <v>0</v>
      </c>
      <c r="O1975" s="1996">
        <v>0</v>
      </c>
      <c r="P1975" s="2034" t="str">
        <f t="shared" si="481"/>
        <v/>
      </c>
      <c r="Q1975" s="1996">
        <v>0</v>
      </c>
      <c r="R1975" s="2087" t="str">
        <f t="shared" si="482"/>
        <v/>
      </c>
      <c r="S1975" s="2035">
        <f t="shared" si="483"/>
        <v>0</v>
      </c>
      <c r="U1975" s="1996">
        <f t="shared" si="484"/>
        <v>0</v>
      </c>
      <c r="V1975" s="1996">
        <f t="shared" si="485"/>
        <v>0</v>
      </c>
      <c r="W1975" s="1996">
        <f t="shared" si="486"/>
        <v>0</v>
      </c>
      <c r="X1975" s="2000"/>
      <c r="Y1975" s="2013"/>
      <c r="Z1975" s="2002"/>
      <c r="AA1975" s="2069"/>
      <c r="AB1975" s="2069"/>
      <c r="AH1975" s="2090"/>
      <c r="AK1975" s="2092"/>
      <c r="AL1975" s="2092"/>
    </row>
    <row r="1976" spans="9:38" x14ac:dyDescent="0.2">
      <c r="I1976" s="2012">
        <v>0</v>
      </c>
      <c r="J1976" s="2012">
        <v>0</v>
      </c>
      <c r="N1976" s="1996">
        <f t="shared" si="480"/>
        <v>0</v>
      </c>
      <c r="O1976" s="1996">
        <v>0</v>
      </c>
      <c r="P1976" s="2034" t="str">
        <f t="shared" si="481"/>
        <v/>
      </c>
      <c r="Q1976" s="1996">
        <v>0</v>
      </c>
      <c r="R1976" s="2087" t="str">
        <f t="shared" si="482"/>
        <v/>
      </c>
      <c r="S1976" s="2035">
        <f t="shared" si="483"/>
        <v>0</v>
      </c>
      <c r="U1976" s="1996">
        <f t="shared" si="484"/>
        <v>0</v>
      </c>
      <c r="V1976" s="1996">
        <f t="shared" si="485"/>
        <v>0</v>
      </c>
      <c r="W1976" s="1996">
        <f t="shared" si="486"/>
        <v>0</v>
      </c>
      <c r="X1976" s="2000"/>
      <c r="Y1976" s="2013"/>
      <c r="Z1976" s="2002"/>
      <c r="AA1976" s="2069"/>
      <c r="AB1976" s="2069"/>
      <c r="AH1976" s="2090"/>
      <c r="AK1976" s="2092"/>
      <c r="AL1976" s="2092"/>
    </row>
    <row r="1977" spans="9:38" x14ac:dyDescent="0.2">
      <c r="I1977" s="2012">
        <v>0</v>
      </c>
      <c r="J1977" s="2012">
        <v>0</v>
      </c>
      <c r="N1977" s="1996">
        <f t="shared" si="480"/>
        <v>0</v>
      </c>
      <c r="O1977" s="1996">
        <v>0</v>
      </c>
      <c r="P1977" s="2034" t="str">
        <f t="shared" si="481"/>
        <v/>
      </c>
      <c r="Q1977" s="1996">
        <v>0</v>
      </c>
      <c r="R1977" s="2087" t="str">
        <f t="shared" si="482"/>
        <v/>
      </c>
      <c r="S1977" s="2035">
        <f t="shared" si="483"/>
        <v>0</v>
      </c>
      <c r="U1977" s="1996">
        <f t="shared" si="484"/>
        <v>0</v>
      </c>
      <c r="V1977" s="1996">
        <f t="shared" si="485"/>
        <v>0</v>
      </c>
      <c r="W1977" s="1996">
        <f t="shared" si="486"/>
        <v>0</v>
      </c>
      <c r="X1977" s="2000"/>
      <c r="Y1977" s="2013"/>
      <c r="Z1977" s="2002"/>
      <c r="AA1977" s="2069"/>
      <c r="AB1977" s="2069"/>
      <c r="AH1977" s="2090"/>
      <c r="AK1977" s="2092"/>
      <c r="AL1977" s="2092"/>
    </row>
    <row r="1978" spans="9:38" x14ac:dyDescent="0.2">
      <c r="I1978" s="2012">
        <v>0</v>
      </c>
      <c r="J1978" s="2012">
        <v>0</v>
      </c>
      <c r="N1978" s="1996">
        <f t="shared" si="480"/>
        <v>0</v>
      </c>
      <c r="O1978" s="1996">
        <v>0</v>
      </c>
      <c r="P1978" s="2034" t="str">
        <f t="shared" si="481"/>
        <v/>
      </c>
      <c r="Q1978" s="1996">
        <v>0</v>
      </c>
      <c r="R1978" s="2087" t="str">
        <f t="shared" si="482"/>
        <v/>
      </c>
      <c r="S1978" s="2035">
        <f t="shared" si="483"/>
        <v>0</v>
      </c>
      <c r="U1978" s="1996">
        <f t="shared" si="484"/>
        <v>0</v>
      </c>
      <c r="V1978" s="1996">
        <f t="shared" si="485"/>
        <v>0</v>
      </c>
      <c r="W1978" s="1996">
        <f t="shared" si="486"/>
        <v>0</v>
      </c>
      <c r="X1978" s="2000"/>
      <c r="Y1978" s="2013"/>
      <c r="Z1978" s="2002"/>
      <c r="AA1978" s="2069"/>
      <c r="AB1978" s="2069"/>
      <c r="AH1978" s="2090"/>
      <c r="AK1978" s="2092"/>
      <c r="AL1978" s="2092"/>
    </row>
    <row r="1979" spans="9:38" x14ac:dyDescent="0.2">
      <c r="I1979" s="2012">
        <v>0</v>
      </c>
      <c r="J1979" s="2012">
        <v>0</v>
      </c>
      <c r="N1979" s="1996">
        <f t="shared" si="480"/>
        <v>0</v>
      </c>
      <c r="O1979" s="1996">
        <v>0</v>
      </c>
      <c r="P1979" s="2034" t="str">
        <f t="shared" si="481"/>
        <v/>
      </c>
      <c r="Q1979" s="1996">
        <v>0</v>
      </c>
      <c r="R1979" s="2087" t="str">
        <f t="shared" si="482"/>
        <v/>
      </c>
      <c r="S1979" s="2035">
        <f t="shared" si="483"/>
        <v>0</v>
      </c>
      <c r="U1979" s="1996">
        <f t="shared" si="484"/>
        <v>0</v>
      </c>
      <c r="V1979" s="1996">
        <f t="shared" si="485"/>
        <v>0</v>
      </c>
      <c r="W1979" s="1996">
        <f t="shared" si="486"/>
        <v>0</v>
      </c>
      <c r="X1979" s="2000"/>
      <c r="Y1979" s="2013"/>
      <c r="Z1979" s="2002"/>
      <c r="AA1979" s="2069"/>
      <c r="AB1979" s="2069"/>
      <c r="AH1979" s="2090"/>
      <c r="AK1979" s="2092"/>
      <c r="AL1979" s="2092"/>
    </row>
    <row r="1980" spans="9:38" x14ac:dyDescent="0.2">
      <c r="I1980" s="2012">
        <v>0</v>
      </c>
      <c r="J1980" s="2012">
        <v>0</v>
      </c>
      <c r="N1980" s="1996">
        <f t="shared" si="480"/>
        <v>0</v>
      </c>
      <c r="O1980" s="1996">
        <v>0</v>
      </c>
      <c r="P1980" s="2034" t="str">
        <f t="shared" si="481"/>
        <v/>
      </c>
      <c r="Q1980" s="1996">
        <v>0</v>
      </c>
      <c r="R1980" s="2087" t="str">
        <f t="shared" si="482"/>
        <v/>
      </c>
      <c r="S1980" s="2035">
        <f t="shared" si="483"/>
        <v>0</v>
      </c>
      <c r="U1980" s="1996">
        <f t="shared" si="484"/>
        <v>0</v>
      </c>
      <c r="V1980" s="1996">
        <f t="shared" si="485"/>
        <v>0</v>
      </c>
      <c r="W1980" s="1996">
        <f t="shared" si="486"/>
        <v>0</v>
      </c>
      <c r="X1980" s="2000"/>
      <c r="Y1980" s="2013"/>
      <c r="Z1980" s="2002"/>
      <c r="AA1980" s="2069"/>
      <c r="AB1980" s="2069"/>
      <c r="AH1980" s="2090"/>
      <c r="AK1980" s="2092"/>
      <c r="AL1980" s="2092"/>
    </row>
    <row r="1981" spans="9:38" x14ac:dyDescent="0.2">
      <c r="I1981" s="2012">
        <v>0</v>
      </c>
      <c r="J1981" s="2012">
        <v>0</v>
      </c>
      <c r="N1981" s="1996">
        <f t="shared" si="480"/>
        <v>0</v>
      </c>
      <c r="O1981" s="1996">
        <v>0</v>
      </c>
      <c r="P1981" s="2034" t="str">
        <f t="shared" si="481"/>
        <v/>
      </c>
      <c r="Q1981" s="1996">
        <v>0</v>
      </c>
      <c r="R1981" s="2087" t="str">
        <f t="shared" si="482"/>
        <v/>
      </c>
      <c r="S1981" s="2035">
        <f t="shared" si="483"/>
        <v>0</v>
      </c>
      <c r="U1981" s="1996">
        <f t="shared" si="484"/>
        <v>0</v>
      </c>
      <c r="V1981" s="1996">
        <f t="shared" si="485"/>
        <v>0</v>
      </c>
      <c r="W1981" s="1996">
        <f t="shared" si="486"/>
        <v>0</v>
      </c>
      <c r="X1981" s="2000"/>
      <c r="Y1981" s="2013"/>
      <c r="Z1981" s="2002"/>
      <c r="AA1981" s="2069"/>
      <c r="AB1981" s="2069"/>
      <c r="AH1981" s="2090"/>
      <c r="AK1981" s="2092"/>
      <c r="AL1981" s="2092"/>
    </row>
    <row r="1982" spans="9:38" x14ac:dyDescent="0.2">
      <c r="I1982" s="2012">
        <v>0</v>
      </c>
      <c r="J1982" s="2012">
        <v>0</v>
      </c>
      <c r="N1982" s="1996">
        <f t="shared" si="480"/>
        <v>0</v>
      </c>
      <c r="O1982" s="1996">
        <v>0</v>
      </c>
      <c r="P1982" s="2034" t="str">
        <f t="shared" si="481"/>
        <v/>
      </c>
      <c r="Q1982" s="1996">
        <v>0</v>
      </c>
      <c r="R1982" s="2087" t="str">
        <f t="shared" si="482"/>
        <v/>
      </c>
      <c r="S1982" s="2035">
        <f t="shared" si="483"/>
        <v>0</v>
      </c>
      <c r="U1982" s="1996">
        <f t="shared" si="484"/>
        <v>0</v>
      </c>
      <c r="V1982" s="1996">
        <f t="shared" si="485"/>
        <v>0</v>
      </c>
      <c r="W1982" s="1996">
        <f t="shared" si="486"/>
        <v>0</v>
      </c>
      <c r="X1982" s="2000"/>
      <c r="Y1982" s="2013"/>
      <c r="Z1982" s="2002"/>
      <c r="AA1982" s="2069"/>
      <c r="AB1982" s="2069"/>
      <c r="AH1982" s="2090"/>
      <c r="AK1982" s="2092"/>
      <c r="AL1982" s="2092"/>
    </row>
    <row r="1983" spans="9:38" x14ac:dyDescent="0.2">
      <c r="I1983" s="2012">
        <v>0</v>
      </c>
      <c r="J1983" s="2012">
        <v>0</v>
      </c>
      <c r="N1983" s="1996">
        <f t="shared" si="480"/>
        <v>0</v>
      </c>
      <c r="O1983" s="1996">
        <v>0</v>
      </c>
      <c r="P1983" s="2034" t="str">
        <f t="shared" si="481"/>
        <v/>
      </c>
      <c r="Q1983" s="1996">
        <v>0</v>
      </c>
      <c r="R1983" s="2087" t="str">
        <f t="shared" si="482"/>
        <v/>
      </c>
      <c r="S1983" s="2035">
        <f t="shared" si="483"/>
        <v>0</v>
      </c>
      <c r="U1983" s="1996">
        <f t="shared" si="484"/>
        <v>0</v>
      </c>
      <c r="V1983" s="1996">
        <f t="shared" si="485"/>
        <v>0</v>
      </c>
      <c r="W1983" s="1996">
        <f t="shared" si="486"/>
        <v>0</v>
      </c>
      <c r="X1983" s="2000"/>
      <c r="Y1983" s="2013"/>
      <c r="Z1983" s="2002"/>
      <c r="AA1983" s="2069"/>
      <c r="AB1983" s="2069"/>
      <c r="AH1983" s="2090"/>
      <c r="AK1983" s="2092"/>
      <c r="AL1983" s="2092"/>
    </row>
    <row r="1984" spans="9:38" x14ac:dyDescent="0.2">
      <c r="I1984" s="2012">
        <v>0</v>
      </c>
      <c r="J1984" s="2012">
        <v>0</v>
      </c>
      <c r="N1984" s="1996">
        <f t="shared" si="480"/>
        <v>0</v>
      </c>
      <c r="O1984" s="1996">
        <v>0</v>
      </c>
      <c r="P1984" s="2034" t="str">
        <f t="shared" si="481"/>
        <v/>
      </c>
      <c r="Q1984" s="1996">
        <v>0</v>
      </c>
      <c r="R1984" s="2087" t="str">
        <f t="shared" si="482"/>
        <v/>
      </c>
      <c r="S1984" s="2035">
        <f t="shared" si="483"/>
        <v>0</v>
      </c>
      <c r="U1984" s="1996">
        <f t="shared" si="484"/>
        <v>0</v>
      </c>
      <c r="V1984" s="1996">
        <f t="shared" si="485"/>
        <v>0</v>
      </c>
      <c r="W1984" s="1996">
        <f t="shared" si="486"/>
        <v>0</v>
      </c>
      <c r="X1984" s="2000"/>
      <c r="Y1984" s="2013"/>
      <c r="Z1984" s="2002"/>
      <c r="AA1984" s="2069"/>
      <c r="AB1984" s="2069"/>
      <c r="AH1984" s="2090"/>
      <c r="AK1984" s="2092"/>
      <c r="AL1984" s="2092"/>
    </row>
    <row r="1985" spans="9:38" x14ac:dyDescent="0.2">
      <c r="I1985" s="2012">
        <v>0</v>
      </c>
      <c r="J1985" s="2012">
        <v>0</v>
      </c>
      <c r="N1985" s="1996">
        <f t="shared" si="480"/>
        <v>0</v>
      </c>
      <c r="O1985" s="1996">
        <v>0</v>
      </c>
      <c r="P1985" s="2034" t="str">
        <f t="shared" si="481"/>
        <v/>
      </c>
      <c r="Q1985" s="1996">
        <v>0</v>
      </c>
      <c r="R1985" s="2087" t="str">
        <f t="shared" si="482"/>
        <v/>
      </c>
      <c r="S1985" s="2035">
        <f t="shared" si="483"/>
        <v>0</v>
      </c>
      <c r="U1985" s="1996">
        <f t="shared" si="484"/>
        <v>0</v>
      </c>
      <c r="V1985" s="1996">
        <f t="shared" si="485"/>
        <v>0</v>
      </c>
      <c r="W1985" s="1996">
        <f t="shared" si="486"/>
        <v>0</v>
      </c>
      <c r="X1985" s="2000"/>
      <c r="Y1985" s="2013"/>
      <c r="Z1985" s="2002"/>
      <c r="AA1985" s="2069"/>
      <c r="AB1985" s="2069"/>
      <c r="AH1985" s="2090"/>
      <c r="AK1985" s="2092"/>
      <c r="AL1985" s="2092"/>
    </row>
    <row r="1986" spans="9:38" x14ac:dyDescent="0.2">
      <c r="I1986" s="2012">
        <v>0</v>
      </c>
      <c r="J1986" s="2012">
        <v>0</v>
      </c>
      <c r="N1986" s="1996">
        <f t="shared" si="480"/>
        <v>0</v>
      </c>
      <c r="O1986" s="1996">
        <v>0</v>
      </c>
      <c r="P1986" s="2034" t="str">
        <f t="shared" si="481"/>
        <v/>
      </c>
      <c r="Q1986" s="1996">
        <v>0</v>
      </c>
      <c r="R1986" s="2087" t="str">
        <f t="shared" si="482"/>
        <v/>
      </c>
      <c r="S1986" s="2035">
        <f t="shared" si="483"/>
        <v>0</v>
      </c>
      <c r="U1986" s="1996">
        <f t="shared" si="484"/>
        <v>0</v>
      </c>
      <c r="V1986" s="1996">
        <f t="shared" si="485"/>
        <v>0</v>
      </c>
      <c r="W1986" s="1996">
        <f t="shared" si="486"/>
        <v>0</v>
      </c>
      <c r="X1986" s="2000"/>
      <c r="Y1986" s="2013"/>
      <c r="Z1986" s="2002"/>
      <c r="AA1986" s="2069"/>
      <c r="AB1986" s="2069"/>
      <c r="AH1986" s="2090"/>
      <c r="AK1986" s="2092"/>
      <c r="AL1986" s="2092"/>
    </row>
    <row r="1987" spans="9:38" x14ac:dyDescent="0.2">
      <c r="I1987" s="2012">
        <v>0</v>
      </c>
      <c r="J1987" s="2012">
        <v>0</v>
      </c>
      <c r="N1987" s="1996">
        <f t="shared" si="480"/>
        <v>0</v>
      </c>
      <c r="O1987" s="1996">
        <v>0</v>
      </c>
      <c r="P1987" s="2034" t="str">
        <f t="shared" si="481"/>
        <v/>
      </c>
      <c r="Q1987" s="1996">
        <v>0</v>
      </c>
      <c r="R1987" s="2087" t="str">
        <f t="shared" si="482"/>
        <v/>
      </c>
      <c r="S1987" s="2035">
        <f t="shared" si="483"/>
        <v>0</v>
      </c>
      <c r="U1987" s="1996">
        <f t="shared" si="484"/>
        <v>0</v>
      </c>
      <c r="V1987" s="1996">
        <f t="shared" si="485"/>
        <v>0</v>
      </c>
      <c r="W1987" s="1996">
        <f t="shared" si="486"/>
        <v>0</v>
      </c>
      <c r="X1987" s="2000"/>
      <c r="Y1987" s="2013"/>
      <c r="Z1987" s="2002"/>
      <c r="AA1987" s="2069"/>
      <c r="AB1987" s="2069"/>
      <c r="AH1987" s="2090"/>
      <c r="AK1987" s="2092"/>
      <c r="AL1987" s="2092"/>
    </row>
    <row r="1988" spans="9:38" x14ac:dyDescent="0.2">
      <c r="I1988" s="2012">
        <v>0</v>
      </c>
      <c r="J1988" s="2012">
        <v>0</v>
      </c>
      <c r="N1988" s="1996">
        <f t="shared" si="480"/>
        <v>0</v>
      </c>
      <c r="O1988" s="1996">
        <v>0</v>
      </c>
      <c r="P1988" s="2034" t="str">
        <f t="shared" si="481"/>
        <v/>
      </c>
      <c r="Q1988" s="1996">
        <v>0</v>
      </c>
      <c r="R1988" s="2087" t="str">
        <f t="shared" si="482"/>
        <v/>
      </c>
      <c r="S1988" s="2035">
        <f t="shared" si="483"/>
        <v>0</v>
      </c>
      <c r="U1988" s="1996">
        <f t="shared" si="484"/>
        <v>0</v>
      </c>
      <c r="V1988" s="1996">
        <f t="shared" si="485"/>
        <v>0</v>
      </c>
      <c r="W1988" s="1996">
        <f t="shared" si="486"/>
        <v>0</v>
      </c>
      <c r="X1988" s="2000"/>
      <c r="Y1988" s="2013"/>
      <c r="Z1988" s="2002"/>
      <c r="AA1988" s="2069"/>
      <c r="AB1988" s="2069"/>
      <c r="AH1988" s="2090"/>
      <c r="AK1988" s="2092"/>
      <c r="AL1988" s="2092"/>
    </row>
    <row r="1989" spans="9:38" x14ac:dyDescent="0.2">
      <c r="I1989" s="2012">
        <v>0</v>
      </c>
      <c r="J1989" s="2012">
        <v>0</v>
      </c>
      <c r="N1989" s="1996">
        <f t="shared" si="480"/>
        <v>0</v>
      </c>
      <c r="O1989" s="1996">
        <v>0</v>
      </c>
      <c r="P1989" s="2034" t="str">
        <f t="shared" si="481"/>
        <v/>
      </c>
      <c r="Q1989" s="1996">
        <v>0</v>
      </c>
      <c r="R1989" s="2087" t="str">
        <f t="shared" si="482"/>
        <v/>
      </c>
      <c r="S1989" s="2035">
        <f t="shared" si="483"/>
        <v>0</v>
      </c>
      <c r="U1989" s="1996">
        <f t="shared" si="484"/>
        <v>0</v>
      </c>
      <c r="V1989" s="1996">
        <f t="shared" si="485"/>
        <v>0</v>
      </c>
      <c r="W1989" s="1996">
        <f t="shared" si="486"/>
        <v>0</v>
      </c>
      <c r="X1989" s="2000"/>
      <c r="Y1989" s="2013"/>
      <c r="Z1989" s="2002"/>
      <c r="AA1989" s="2069"/>
      <c r="AB1989" s="2069"/>
      <c r="AH1989" s="2090"/>
      <c r="AK1989" s="2092"/>
      <c r="AL1989" s="2092"/>
    </row>
    <row r="1990" spans="9:38" x14ac:dyDescent="0.2">
      <c r="I1990" s="2012">
        <v>0</v>
      </c>
      <c r="J1990" s="2012">
        <v>0</v>
      </c>
      <c r="N1990" s="1996">
        <f t="shared" si="480"/>
        <v>0</v>
      </c>
      <c r="O1990" s="1996">
        <v>0</v>
      </c>
      <c r="P1990" s="2034" t="str">
        <f t="shared" si="481"/>
        <v/>
      </c>
      <c r="Q1990" s="1996">
        <v>0</v>
      </c>
      <c r="R1990" s="2087" t="str">
        <f t="shared" si="482"/>
        <v/>
      </c>
      <c r="S1990" s="2035">
        <f t="shared" si="483"/>
        <v>0</v>
      </c>
      <c r="U1990" s="1996">
        <f t="shared" si="484"/>
        <v>0</v>
      </c>
      <c r="V1990" s="1996">
        <f t="shared" si="485"/>
        <v>0</v>
      </c>
      <c r="W1990" s="1996">
        <f t="shared" si="486"/>
        <v>0</v>
      </c>
      <c r="X1990" s="2000"/>
      <c r="Y1990" s="2013"/>
      <c r="Z1990" s="2002"/>
      <c r="AA1990" s="2069"/>
      <c r="AB1990" s="2069"/>
      <c r="AH1990" s="2090"/>
      <c r="AK1990" s="2092"/>
      <c r="AL1990" s="2092"/>
    </row>
    <row r="1991" spans="9:38" x14ac:dyDescent="0.2">
      <c r="AH1991" s="2090"/>
      <c r="AK1991" s="2092"/>
      <c r="AL1991" s="2092"/>
    </row>
    <row r="1992" spans="9:38" x14ac:dyDescent="0.2">
      <c r="AH1992" s="2090"/>
      <c r="AK1992" s="2092"/>
      <c r="AL1992" s="2092"/>
    </row>
    <row r="1993" spans="9:38" x14ac:dyDescent="0.2">
      <c r="AH1993" s="2090"/>
      <c r="AK1993" s="2092"/>
      <c r="AL1993" s="2092"/>
    </row>
    <row r="1994" spans="9:38" x14ac:dyDescent="0.2">
      <c r="AH1994" s="2090"/>
      <c r="AK1994" s="2092"/>
      <c r="AL1994" s="2092"/>
    </row>
    <row r="1995" spans="9:38" x14ac:dyDescent="0.2">
      <c r="AH1995" s="2090"/>
      <c r="AK1995" s="2092"/>
      <c r="AL1995" s="2092"/>
    </row>
    <row r="1996" spans="9:38" x14ac:dyDescent="0.2">
      <c r="AH1996" s="2090"/>
      <c r="AK1996" s="2092"/>
      <c r="AL1996" s="2092"/>
    </row>
    <row r="1997" spans="9:38" x14ac:dyDescent="0.2">
      <c r="AH1997" s="2090"/>
      <c r="AK1997" s="2092"/>
      <c r="AL1997" s="2092"/>
    </row>
    <row r="1998" spans="9:38" x14ac:dyDescent="0.2">
      <c r="AH1998" s="2090"/>
      <c r="AK1998" s="2092"/>
      <c r="AL1998" s="2092"/>
    </row>
    <row r="1999" spans="9:38" x14ac:dyDescent="0.2">
      <c r="AH1999" s="2090"/>
      <c r="AK1999" s="2092"/>
      <c r="AL1999" s="2092"/>
    </row>
    <row r="2000" spans="9:38" x14ac:dyDescent="0.2">
      <c r="AH2000" s="2090"/>
      <c r="AK2000" s="2092"/>
      <c r="AL2000" s="2092"/>
    </row>
    <row r="2001" spans="34:38" x14ac:dyDescent="0.2">
      <c r="AH2001" s="2090"/>
      <c r="AK2001" s="2092"/>
      <c r="AL2001" s="2092"/>
    </row>
    <row r="2002" spans="34:38" x14ac:dyDescent="0.2">
      <c r="AH2002" s="2090"/>
      <c r="AK2002" s="2092"/>
      <c r="AL2002" s="2092"/>
    </row>
    <row r="2003" spans="34:38" x14ac:dyDescent="0.2">
      <c r="AH2003" s="2090"/>
      <c r="AK2003" s="2092"/>
      <c r="AL2003" s="2092"/>
    </row>
    <row r="2004" spans="34:38" x14ac:dyDescent="0.2">
      <c r="AH2004" s="2090"/>
      <c r="AK2004" s="2092"/>
      <c r="AL2004" s="2092"/>
    </row>
    <row r="2005" spans="34:38" x14ac:dyDescent="0.2">
      <c r="AH2005" s="2090"/>
      <c r="AK2005" s="2092"/>
      <c r="AL2005" s="2092"/>
    </row>
    <row r="2006" spans="34:38" x14ac:dyDescent="0.2">
      <c r="AH2006" s="2090"/>
      <c r="AK2006" s="2092"/>
      <c r="AL2006" s="2092"/>
    </row>
    <row r="2007" spans="34:38" x14ac:dyDescent="0.2">
      <c r="AH2007" s="2090"/>
      <c r="AK2007" s="2092"/>
      <c r="AL2007" s="2092"/>
    </row>
    <row r="2008" spans="34:38" x14ac:dyDescent="0.2">
      <c r="AH2008" s="2090"/>
      <c r="AK2008" s="2092"/>
      <c r="AL2008" s="2092"/>
    </row>
    <row r="2009" spans="34:38" x14ac:dyDescent="0.2">
      <c r="AH2009" s="2090"/>
      <c r="AK2009" s="2092"/>
      <c r="AL2009" s="2092"/>
    </row>
    <row r="2010" spans="34:38" x14ac:dyDescent="0.2">
      <c r="AH2010" s="2090"/>
      <c r="AK2010" s="2092"/>
      <c r="AL2010" s="2092"/>
    </row>
    <row r="2011" spans="34:38" x14ac:dyDescent="0.2">
      <c r="AH2011" s="2090"/>
      <c r="AK2011" s="2092"/>
      <c r="AL2011" s="2092"/>
    </row>
    <row r="2012" spans="34:38" x14ac:dyDescent="0.2">
      <c r="AH2012" s="2090"/>
      <c r="AK2012" s="2092"/>
      <c r="AL2012" s="2092"/>
    </row>
    <row r="2013" spans="34:38" x14ac:dyDescent="0.2">
      <c r="AH2013" s="2090"/>
      <c r="AK2013" s="2092"/>
      <c r="AL2013" s="2092"/>
    </row>
    <row r="2014" spans="34:38" x14ac:dyDescent="0.2">
      <c r="AH2014" s="2090"/>
      <c r="AK2014" s="2092"/>
      <c r="AL2014" s="2092"/>
    </row>
    <row r="2015" spans="34:38" x14ac:dyDescent="0.2">
      <c r="AH2015" s="2090"/>
      <c r="AK2015" s="2092"/>
      <c r="AL2015" s="2092"/>
    </row>
    <row r="2016" spans="34:38" x14ac:dyDescent="0.2">
      <c r="AH2016" s="2090"/>
      <c r="AK2016" s="2092"/>
      <c r="AL2016" s="2092"/>
    </row>
    <row r="2017" spans="34:38" x14ac:dyDescent="0.2">
      <c r="AH2017" s="2090"/>
      <c r="AK2017" s="2092"/>
      <c r="AL2017" s="2092"/>
    </row>
    <row r="2018" spans="34:38" x14ac:dyDescent="0.2">
      <c r="AH2018" s="2090"/>
      <c r="AK2018" s="2092"/>
      <c r="AL2018" s="2092"/>
    </row>
    <row r="2019" spans="34:38" x14ac:dyDescent="0.2">
      <c r="AH2019" s="2090"/>
      <c r="AK2019" s="2092"/>
      <c r="AL2019" s="2092"/>
    </row>
    <row r="2020" spans="34:38" x14ac:dyDescent="0.2">
      <c r="AH2020" s="2090"/>
      <c r="AK2020" s="2092"/>
      <c r="AL2020" s="2092"/>
    </row>
    <row r="2021" spans="34:38" x14ac:dyDescent="0.2">
      <c r="AH2021" s="2090"/>
      <c r="AK2021" s="2092"/>
      <c r="AL2021" s="2092"/>
    </row>
    <row r="2022" spans="34:38" x14ac:dyDescent="0.2">
      <c r="AH2022" s="2090"/>
      <c r="AK2022" s="2092"/>
      <c r="AL2022" s="2092"/>
    </row>
    <row r="2023" spans="34:38" x14ac:dyDescent="0.2">
      <c r="AH2023" s="2090"/>
      <c r="AK2023" s="2092"/>
      <c r="AL2023" s="2092"/>
    </row>
    <row r="2024" spans="34:38" x14ac:dyDescent="0.2">
      <c r="AH2024" s="2090"/>
      <c r="AK2024" s="2092"/>
      <c r="AL2024" s="2092"/>
    </row>
    <row r="2025" spans="34:38" x14ac:dyDescent="0.2">
      <c r="AH2025" s="2090"/>
      <c r="AK2025" s="2092"/>
      <c r="AL2025" s="2092"/>
    </row>
    <row r="2026" spans="34:38" x14ac:dyDescent="0.2">
      <c r="AH2026" s="2090"/>
      <c r="AK2026" s="2092"/>
      <c r="AL2026" s="2092"/>
    </row>
    <row r="2027" spans="34:38" x14ac:dyDescent="0.2">
      <c r="AH2027" s="2090"/>
      <c r="AK2027" s="2092"/>
      <c r="AL2027" s="2092"/>
    </row>
    <row r="2028" spans="34:38" x14ac:dyDescent="0.2">
      <c r="AH2028" s="2090"/>
      <c r="AK2028" s="2092"/>
      <c r="AL2028" s="2092"/>
    </row>
    <row r="2029" spans="34:38" x14ac:dyDescent="0.2">
      <c r="AH2029" s="2090"/>
      <c r="AK2029" s="2092"/>
      <c r="AL2029" s="2092"/>
    </row>
    <row r="2030" spans="34:38" x14ac:dyDescent="0.2">
      <c r="AH2030" s="2090"/>
      <c r="AK2030" s="2092"/>
      <c r="AL2030" s="2092"/>
    </row>
    <row r="2031" spans="34:38" x14ac:dyDescent="0.2">
      <c r="AH2031" s="2090"/>
      <c r="AK2031" s="2092"/>
      <c r="AL2031" s="2092"/>
    </row>
    <row r="2032" spans="34:38" x14ac:dyDescent="0.2">
      <c r="AH2032" s="2090"/>
      <c r="AK2032" s="2092"/>
      <c r="AL2032" s="2092"/>
    </row>
    <row r="2033" spans="34:38" x14ac:dyDescent="0.2">
      <c r="AH2033" s="2090"/>
      <c r="AK2033" s="2092"/>
      <c r="AL2033" s="2092"/>
    </row>
    <row r="2034" spans="34:38" x14ac:dyDescent="0.2">
      <c r="AH2034" s="2090"/>
      <c r="AK2034" s="2092"/>
      <c r="AL2034" s="2092"/>
    </row>
    <row r="2035" spans="34:38" x14ac:dyDescent="0.2">
      <c r="AH2035" s="2090"/>
      <c r="AK2035" s="2092"/>
      <c r="AL2035" s="2092"/>
    </row>
    <row r="2036" spans="34:38" x14ac:dyDescent="0.2">
      <c r="AH2036" s="2090"/>
      <c r="AK2036" s="2092"/>
      <c r="AL2036" s="2092"/>
    </row>
    <row r="2037" spans="34:38" x14ac:dyDescent="0.2">
      <c r="AH2037" s="2090"/>
      <c r="AK2037" s="2092"/>
      <c r="AL2037" s="2092"/>
    </row>
    <row r="2038" spans="34:38" x14ac:dyDescent="0.2">
      <c r="AH2038" s="2090"/>
      <c r="AK2038" s="2092"/>
      <c r="AL2038" s="2092"/>
    </row>
    <row r="2039" spans="34:38" x14ac:dyDescent="0.2">
      <c r="AH2039" s="2090"/>
      <c r="AK2039" s="2092"/>
      <c r="AL2039" s="2092"/>
    </row>
    <row r="2040" spans="34:38" x14ac:dyDescent="0.2">
      <c r="AH2040" s="2090"/>
      <c r="AK2040" s="2092"/>
      <c r="AL2040" s="2092"/>
    </row>
    <row r="2041" spans="34:38" x14ac:dyDescent="0.2">
      <c r="AH2041" s="2090"/>
      <c r="AK2041" s="2092"/>
      <c r="AL2041" s="2092"/>
    </row>
    <row r="2042" spans="34:38" x14ac:dyDescent="0.2">
      <c r="AH2042" s="2090"/>
      <c r="AK2042" s="2092"/>
      <c r="AL2042" s="2092"/>
    </row>
    <row r="2043" spans="34:38" x14ac:dyDescent="0.2">
      <c r="AH2043" s="2090"/>
      <c r="AK2043" s="2092"/>
      <c r="AL2043" s="2092"/>
    </row>
    <row r="2044" spans="34:38" x14ac:dyDescent="0.2">
      <c r="AH2044" s="2090"/>
      <c r="AK2044" s="2092"/>
      <c r="AL2044" s="2092"/>
    </row>
    <row r="2045" spans="34:38" x14ac:dyDescent="0.2">
      <c r="AH2045" s="2090"/>
      <c r="AK2045" s="2092"/>
      <c r="AL2045" s="2092"/>
    </row>
    <row r="2046" spans="34:38" x14ac:dyDescent="0.2">
      <c r="AH2046" s="2090"/>
      <c r="AK2046" s="2092"/>
      <c r="AL2046" s="2092"/>
    </row>
    <row r="2047" spans="34:38" x14ac:dyDescent="0.2">
      <c r="AH2047" s="2090"/>
      <c r="AK2047" s="2092"/>
      <c r="AL2047" s="2092"/>
    </row>
    <row r="2048" spans="34:38" x14ac:dyDescent="0.2">
      <c r="AH2048" s="2090"/>
      <c r="AK2048" s="2092"/>
      <c r="AL2048" s="2092"/>
    </row>
    <row r="2049" spans="34:38" x14ac:dyDescent="0.2">
      <c r="AH2049" s="2090"/>
      <c r="AK2049" s="2092"/>
      <c r="AL2049" s="2092"/>
    </row>
    <row r="2050" spans="34:38" x14ac:dyDescent="0.2">
      <c r="AH2050" s="2090"/>
      <c r="AK2050" s="2092"/>
      <c r="AL2050" s="2092"/>
    </row>
    <row r="2051" spans="34:38" x14ac:dyDescent="0.2">
      <c r="AH2051" s="2090"/>
      <c r="AK2051" s="2092"/>
      <c r="AL2051" s="2092"/>
    </row>
    <row r="2052" spans="34:38" x14ac:dyDescent="0.2">
      <c r="AH2052" s="2090"/>
      <c r="AK2052" s="2092"/>
      <c r="AL2052" s="2092"/>
    </row>
    <row r="2053" spans="34:38" x14ac:dyDescent="0.2">
      <c r="AH2053" s="2090"/>
      <c r="AK2053" s="2092"/>
      <c r="AL2053" s="2092"/>
    </row>
    <row r="2054" spans="34:38" x14ac:dyDescent="0.2">
      <c r="AH2054" s="2090"/>
      <c r="AK2054" s="2092"/>
      <c r="AL2054" s="2092"/>
    </row>
    <row r="2055" spans="34:38" x14ac:dyDescent="0.2">
      <c r="AH2055" s="2090"/>
      <c r="AK2055" s="2092"/>
      <c r="AL2055" s="2092"/>
    </row>
    <row r="2056" spans="34:38" x14ac:dyDescent="0.2">
      <c r="AH2056" s="2090"/>
      <c r="AK2056" s="2092"/>
      <c r="AL2056" s="2092"/>
    </row>
    <row r="2057" spans="34:38" x14ac:dyDescent="0.2">
      <c r="AH2057" s="2090"/>
      <c r="AK2057" s="2092"/>
      <c r="AL2057" s="2092"/>
    </row>
    <row r="2058" spans="34:38" x14ac:dyDescent="0.2">
      <c r="AH2058" s="2090"/>
      <c r="AK2058" s="2092"/>
      <c r="AL2058" s="2092"/>
    </row>
    <row r="2059" spans="34:38" x14ac:dyDescent="0.2">
      <c r="AH2059" s="2090"/>
      <c r="AK2059" s="2092"/>
      <c r="AL2059" s="2092"/>
    </row>
    <row r="2060" spans="34:38" x14ac:dyDescent="0.2">
      <c r="AH2060" s="2090"/>
      <c r="AK2060" s="2092"/>
      <c r="AL2060" s="2092"/>
    </row>
    <row r="2061" spans="34:38" x14ac:dyDescent="0.2">
      <c r="AH2061" s="2090"/>
      <c r="AK2061" s="2092"/>
      <c r="AL2061" s="2092"/>
    </row>
    <row r="2062" spans="34:38" x14ac:dyDescent="0.2">
      <c r="AH2062" s="2090"/>
      <c r="AK2062" s="2092"/>
      <c r="AL2062" s="2092"/>
    </row>
    <row r="2063" spans="34:38" x14ac:dyDescent="0.2">
      <c r="AH2063" s="2090"/>
      <c r="AK2063" s="2092"/>
      <c r="AL2063" s="2092"/>
    </row>
    <row r="2064" spans="34:38" x14ac:dyDescent="0.2">
      <c r="AH2064" s="2090"/>
      <c r="AK2064" s="2092"/>
      <c r="AL2064" s="2092"/>
    </row>
    <row r="2065" spans="34:38" x14ac:dyDescent="0.2">
      <c r="AH2065" s="2090"/>
      <c r="AK2065" s="2092"/>
      <c r="AL2065" s="2092"/>
    </row>
    <row r="2066" spans="34:38" x14ac:dyDescent="0.2">
      <c r="AH2066" s="2090"/>
      <c r="AK2066" s="2092"/>
      <c r="AL2066" s="2092"/>
    </row>
    <row r="2067" spans="34:38" x14ac:dyDescent="0.2">
      <c r="AH2067" s="2090"/>
      <c r="AK2067" s="2092"/>
      <c r="AL2067" s="2092"/>
    </row>
    <row r="2068" spans="34:38" x14ac:dyDescent="0.2">
      <c r="AH2068" s="2090"/>
      <c r="AK2068" s="2092"/>
      <c r="AL2068" s="2092"/>
    </row>
    <row r="2069" spans="34:38" x14ac:dyDescent="0.2">
      <c r="AH2069" s="2090"/>
      <c r="AK2069" s="2092"/>
      <c r="AL2069" s="2092"/>
    </row>
    <row r="2070" spans="34:38" x14ac:dyDescent="0.2">
      <c r="AH2070" s="2090"/>
      <c r="AK2070" s="2092"/>
      <c r="AL2070" s="2092"/>
    </row>
    <row r="2071" spans="34:38" x14ac:dyDescent="0.2">
      <c r="AH2071" s="2090"/>
      <c r="AK2071" s="2092"/>
      <c r="AL2071" s="2092"/>
    </row>
    <row r="2072" spans="34:38" x14ac:dyDescent="0.2">
      <c r="AH2072" s="2090"/>
      <c r="AK2072" s="2092"/>
      <c r="AL2072" s="2092"/>
    </row>
    <row r="2073" spans="34:38" x14ac:dyDescent="0.2">
      <c r="AH2073" s="2090"/>
      <c r="AK2073" s="2092"/>
      <c r="AL2073" s="2092"/>
    </row>
    <row r="2074" spans="34:38" x14ac:dyDescent="0.2">
      <c r="AH2074" s="2090"/>
      <c r="AK2074" s="2092"/>
      <c r="AL2074" s="2092"/>
    </row>
    <row r="2075" spans="34:38" x14ac:dyDescent="0.2">
      <c r="AH2075" s="2090"/>
      <c r="AK2075" s="2092"/>
      <c r="AL2075" s="2092"/>
    </row>
    <row r="2076" spans="34:38" x14ac:dyDescent="0.2">
      <c r="AH2076" s="2090"/>
      <c r="AK2076" s="2092"/>
      <c r="AL2076" s="2092"/>
    </row>
    <row r="2077" spans="34:38" x14ac:dyDescent="0.2">
      <c r="AH2077" s="2090"/>
      <c r="AK2077" s="2092"/>
      <c r="AL2077" s="2092"/>
    </row>
    <row r="2078" spans="34:38" x14ac:dyDescent="0.2">
      <c r="AH2078" s="2090"/>
      <c r="AK2078" s="2092"/>
      <c r="AL2078" s="2092"/>
    </row>
    <row r="2079" spans="34:38" x14ac:dyDescent="0.2">
      <c r="AH2079" s="2090"/>
      <c r="AK2079" s="2092"/>
      <c r="AL2079" s="2092"/>
    </row>
    <row r="2080" spans="34:38" x14ac:dyDescent="0.2">
      <c r="AH2080" s="2090"/>
      <c r="AK2080" s="2092"/>
      <c r="AL2080" s="2092"/>
    </row>
    <row r="2081" spans="34:38" x14ac:dyDescent="0.2">
      <c r="AH2081" s="2090"/>
      <c r="AK2081" s="2092"/>
      <c r="AL2081" s="2092"/>
    </row>
    <row r="2082" spans="34:38" x14ac:dyDescent="0.2">
      <c r="AH2082" s="2090"/>
      <c r="AK2082" s="2092"/>
      <c r="AL2082" s="2092"/>
    </row>
    <row r="2083" spans="34:38" x14ac:dyDescent="0.2">
      <c r="AH2083" s="2090"/>
      <c r="AK2083" s="2092"/>
      <c r="AL2083" s="2092"/>
    </row>
    <row r="2084" spans="34:38" x14ac:dyDescent="0.2">
      <c r="AH2084" s="2090"/>
      <c r="AK2084" s="2092"/>
      <c r="AL2084" s="2092"/>
    </row>
    <row r="2085" spans="34:38" x14ac:dyDescent="0.2">
      <c r="AH2085" s="2090"/>
      <c r="AK2085" s="2092"/>
      <c r="AL2085" s="2092"/>
    </row>
    <row r="2086" spans="34:38" x14ac:dyDescent="0.2">
      <c r="AH2086" s="2090"/>
      <c r="AK2086" s="2092"/>
      <c r="AL2086" s="2092"/>
    </row>
    <row r="2087" spans="34:38" x14ac:dyDescent="0.2">
      <c r="AH2087" s="2090"/>
      <c r="AK2087" s="2092"/>
      <c r="AL2087" s="2092"/>
    </row>
    <row r="2088" spans="34:38" x14ac:dyDescent="0.2">
      <c r="AH2088" s="2090"/>
      <c r="AK2088" s="2092"/>
      <c r="AL2088" s="2092"/>
    </row>
    <row r="2089" spans="34:38" x14ac:dyDescent="0.2">
      <c r="AH2089" s="2090"/>
      <c r="AK2089" s="2092"/>
      <c r="AL2089" s="2092"/>
    </row>
    <row r="2090" spans="34:38" x14ac:dyDescent="0.2">
      <c r="AH2090" s="2090"/>
      <c r="AK2090" s="2092"/>
      <c r="AL2090" s="2092"/>
    </row>
    <row r="2091" spans="34:38" x14ac:dyDescent="0.2">
      <c r="AH2091" s="2090"/>
      <c r="AK2091" s="2092"/>
      <c r="AL2091" s="2092"/>
    </row>
    <row r="2092" spans="34:38" x14ac:dyDescent="0.2">
      <c r="AH2092" s="2090"/>
      <c r="AK2092" s="2092"/>
      <c r="AL2092" s="2092"/>
    </row>
    <row r="2093" spans="34:38" x14ac:dyDescent="0.2">
      <c r="AH2093" s="2090"/>
      <c r="AK2093" s="2092"/>
      <c r="AL2093" s="2092"/>
    </row>
    <row r="2094" spans="34:38" x14ac:dyDescent="0.2">
      <c r="AH2094" s="2090"/>
      <c r="AK2094" s="2092"/>
      <c r="AL2094" s="2092"/>
    </row>
    <row r="2095" spans="34:38" x14ac:dyDescent="0.2">
      <c r="AH2095" s="2090"/>
      <c r="AK2095" s="2092"/>
      <c r="AL2095" s="2092"/>
    </row>
    <row r="2096" spans="34:38" x14ac:dyDescent="0.2">
      <c r="AH2096" s="2090"/>
      <c r="AK2096" s="2092"/>
      <c r="AL2096" s="2092"/>
    </row>
    <row r="2097" spans="34:38" x14ac:dyDescent="0.2">
      <c r="AH2097" s="2090"/>
      <c r="AK2097" s="2092"/>
      <c r="AL2097" s="2092"/>
    </row>
    <row r="2098" spans="34:38" x14ac:dyDescent="0.2">
      <c r="AH2098" s="2090"/>
      <c r="AK2098" s="2092"/>
      <c r="AL2098" s="2092"/>
    </row>
    <row r="2099" spans="34:38" x14ac:dyDescent="0.2">
      <c r="AH2099" s="2090"/>
      <c r="AK2099" s="2092"/>
      <c r="AL2099" s="2092"/>
    </row>
    <row r="2100" spans="34:38" x14ac:dyDescent="0.2">
      <c r="AH2100" s="2090"/>
      <c r="AK2100" s="2092"/>
      <c r="AL2100" s="2092"/>
    </row>
    <row r="2101" spans="34:38" x14ac:dyDescent="0.2">
      <c r="AH2101" s="2090"/>
      <c r="AK2101" s="2092"/>
      <c r="AL2101" s="2092"/>
    </row>
    <row r="2102" spans="34:38" x14ac:dyDescent="0.2">
      <c r="AH2102" s="2090"/>
      <c r="AK2102" s="2092"/>
      <c r="AL2102" s="2092"/>
    </row>
    <row r="2103" spans="34:38" x14ac:dyDescent="0.2">
      <c r="AH2103" s="2090"/>
      <c r="AK2103" s="2092"/>
      <c r="AL2103" s="2092"/>
    </row>
    <row r="2104" spans="34:38" x14ac:dyDescent="0.2">
      <c r="AH2104" s="2090"/>
      <c r="AK2104" s="2092"/>
      <c r="AL2104" s="2092"/>
    </row>
    <row r="2105" spans="34:38" x14ac:dyDescent="0.2">
      <c r="AH2105" s="2090"/>
      <c r="AK2105" s="2092"/>
      <c r="AL2105" s="2092"/>
    </row>
    <row r="2106" spans="34:38" x14ac:dyDescent="0.2">
      <c r="AH2106" s="2090"/>
      <c r="AK2106" s="2092"/>
      <c r="AL2106" s="2092"/>
    </row>
    <row r="2107" spans="34:38" x14ac:dyDescent="0.2">
      <c r="AH2107" s="2090"/>
      <c r="AK2107" s="2092"/>
      <c r="AL2107" s="2092"/>
    </row>
    <row r="2108" spans="34:38" x14ac:dyDescent="0.2">
      <c r="AH2108" s="2090"/>
      <c r="AK2108" s="2092"/>
      <c r="AL2108" s="2092"/>
    </row>
    <row r="2109" spans="34:38" x14ac:dyDescent="0.2">
      <c r="AH2109" s="2090"/>
      <c r="AK2109" s="2092"/>
      <c r="AL2109" s="2092"/>
    </row>
    <row r="2110" spans="34:38" x14ac:dyDescent="0.2">
      <c r="AH2110" s="2090"/>
      <c r="AK2110" s="2092"/>
      <c r="AL2110" s="2092"/>
    </row>
    <row r="2111" spans="34:38" x14ac:dyDescent="0.2">
      <c r="AH2111" s="2090"/>
      <c r="AK2111" s="2092"/>
      <c r="AL2111" s="2092"/>
    </row>
    <row r="2112" spans="34:38" x14ac:dyDescent="0.2">
      <c r="AH2112" s="2090"/>
      <c r="AK2112" s="2092"/>
      <c r="AL2112" s="2092"/>
    </row>
    <row r="2113" spans="34:38" x14ac:dyDescent="0.2">
      <c r="AH2113" s="2090"/>
      <c r="AK2113" s="2092"/>
      <c r="AL2113" s="2092"/>
    </row>
    <row r="2114" spans="34:38" x14ac:dyDescent="0.2">
      <c r="AH2114" s="2090"/>
      <c r="AK2114" s="2092"/>
      <c r="AL2114" s="2092"/>
    </row>
    <row r="2115" spans="34:38" x14ac:dyDescent="0.2">
      <c r="AH2115" s="2090"/>
      <c r="AK2115" s="2092"/>
      <c r="AL2115" s="2092"/>
    </row>
    <row r="2116" spans="34:38" x14ac:dyDescent="0.2">
      <c r="AH2116" s="2090"/>
      <c r="AK2116" s="2092"/>
      <c r="AL2116" s="2092"/>
    </row>
    <row r="2117" spans="34:38" x14ac:dyDescent="0.2">
      <c r="AH2117" s="2090"/>
      <c r="AK2117" s="2092"/>
      <c r="AL2117" s="2092"/>
    </row>
    <row r="2118" spans="34:38" x14ac:dyDescent="0.2">
      <c r="AH2118" s="2090"/>
      <c r="AK2118" s="2092"/>
      <c r="AL2118" s="2092"/>
    </row>
    <row r="2119" spans="34:38" x14ac:dyDescent="0.2">
      <c r="AH2119" s="2090"/>
      <c r="AK2119" s="2092"/>
      <c r="AL2119" s="2092"/>
    </row>
    <row r="2120" spans="34:38" x14ac:dyDescent="0.2">
      <c r="AH2120" s="2090"/>
      <c r="AK2120" s="2092"/>
      <c r="AL2120" s="2092"/>
    </row>
    <row r="2121" spans="34:38" x14ac:dyDescent="0.2">
      <c r="AH2121" s="2090"/>
      <c r="AK2121" s="2092"/>
      <c r="AL2121" s="2092"/>
    </row>
    <row r="2122" spans="34:38" x14ac:dyDescent="0.2">
      <c r="AH2122" s="2090"/>
      <c r="AK2122" s="2092"/>
      <c r="AL2122" s="2092"/>
    </row>
    <row r="2123" spans="34:38" x14ac:dyDescent="0.2">
      <c r="AH2123" s="2090"/>
      <c r="AK2123" s="2092"/>
      <c r="AL2123" s="2092"/>
    </row>
    <row r="2124" spans="34:38" x14ac:dyDescent="0.2">
      <c r="AH2124" s="2090"/>
      <c r="AK2124" s="2092"/>
      <c r="AL2124" s="2092"/>
    </row>
    <row r="2125" spans="34:38" x14ac:dyDescent="0.2">
      <c r="AH2125" s="2090"/>
      <c r="AK2125" s="2092"/>
      <c r="AL2125" s="2092"/>
    </row>
    <row r="2126" spans="34:38" x14ac:dyDescent="0.2">
      <c r="AH2126" s="2090"/>
      <c r="AK2126" s="2092"/>
      <c r="AL2126" s="2092"/>
    </row>
    <row r="2127" spans="34:38" x14ac:dyDescent="0.2">
      <c r="AH2127" s="2090"/>
      <c r="AK2127" s="2092"/>
      <c r="AL2127" s="2092"/>
    </row>
    <row r="2128" spans="34:38" x14ac:dyDescent="0.2">
      <c r="AH2128" s="2090"/>
      <c r="AK2128" s="2092"/>
      <c r="AL2128" s="2092"/>
    </row>
    <row r="2129" spans="34:38" x14ac:dyDescent="0.2">
      <c r="AH2129" s="2090"/>
      <c r="AK2129" s="2092"/>
      <c r="AL2129" s="2092"/>
    </row>
    <row r="2130" spans="34:38" x14ac:dyDescent="0.2">
      <c r="AH2130" s="2090"/>
      <c r="AK2130" s="2092"/>
      <c r="AL2130" s="2092"/>
    </row>
    <row r="2131" spans="34:38" x14ac:dyDescent="0.2">
      <c r="AH2131" s="2090"/>
      <c r="AK2131" s="2092"/>
      <c r="AL2131" s="2092"/>
    </row>
    <row r="2132" spans="34:38" x14ac:dyDescent="0.2">
      <c r="AH2132" s="2090"/>
      <c r="AK2132" s="2092"/>
      <c r="AL2132" s="2092"/>
    </row>
    <row r="2133" spans="34:38" x14ac:dyDescent="0.2">
      <c r="AH2133" s="2090"/>
      <c r="AK2133" s="2092"/>
      <c r="AL2133" s="2092"/>
    </row>
    <row r="2134" spans="34:38" x14ac:dyDescent="0.2">
      <c r="AH2134" s="2090"/>
      <c r="AK2134" s="2092"/>
      <c r="AL2134" s="2092"/>
    </row>
    <row r="2135" spans="34:38" x14ac:dyDescent="0.2">
      <c r="AH2135" s="2090"/>
      <c r="AK2135" s="2092"/>
      <c r="AL2135" s="2092"/>
    </row>
    <row r="2136" spans="34:38" x14ac:dyDescent="0.2">
      <c r="AH2136" s="2090"/>
      <c r="AK2136" s="2092"/>
      <c r="AL2136" s="2092"/>
    </row>
    <row r="2137" spans="34:38" x14ac:dyDescent="0.2">
      <c r="AH2137" s="2090"/>
      <c r="AK2137" s="2092"/>
      <c r="AL2137" s="2092"/>
    </row>
    <row r="2138" spans="34:38" x14ac:dyDescent="0.2">
      <c r="AH2138" s="2090"/>
      <c r="AK2138" s="2092"/>
      <c r="AL2138" s="2092"/>
    </row>
    <row r="2139" spans="34:38" x14ac:dyDescent="0.2">
      <c r="AH2139" s="2090"/>
      <c r="AK2139" s="2092"/>
      <c r="AL2139" s="2092"/>
    </row>
    <row r="2140" spans="34:38" x14ac:dyDescent="0.2">
      <c r="AH2140" s="2090"/>
      <c r="AK2140" s="2092"/>
      <c r="AL2140" s="2092"/>
    </row>
    <row r="2141" spans="34:38" x14ac:dyDescent="0.2">
      <c r="AH2141" s="2090"/>
      <c r="AK2141" s="2092"/>
      <c r="AL2141" s="2092"/>
    </row>
    <row r="2142" spans="34:38" x14ac:dyDescent="0.2">
      <c r="AH2142" s="2090"/>
      <c r="AK2142" s="2092"/>
      <c r="AL2142" s="2092"/>
    </row>
    <row r="2143" spans="34:38" x14ac:dyDescent="0.2">
      <c r="AH2143" s="2090"/>
      <c r="AK2143" s="2092"/>
      <c r="AL2143" s="2092"/>
    </row>
    <row r="2144" spans="34:38" x14ac:dyDescent="0.2">
      <c r="AH2144" s="2090"/>
      <c r="AK2144" s="2092"/>
      <c r="AL2144" s="2092"/>
    </row>
    <row r="2145" spans="34:38" x14ac:dyDescent="0.2">
      <c r="AH2145" s="2090"/>
      <c r="AK2145" s="2092"/>
      <c r="AL2145" s="2092"/>
    </row>
    <row r="2146" spans="34:38" x14ac:dyDescent="0.2">
      <c r="AH2146" s="2090"/>
      <c r="AK2146" s="2092"/>
      <c r="AL2146" s="2092"/>
    </row>
    <row r="2147" spans="34:38" x14ac:dyDescent="0.2">
      <c r="AH2147" s="2090"/>
      <c r="AK2147" s="2092"/>
      <c r="AL2147" s="2092"/>
    </row>
    <row r="2148" spans="34:38" x14ac:dyDescent="0.2">
      <c r="AH2148" s="2090"/>
      <c r="AK2148" s="2092"/>
      <c r="AL2148" s="2092"/>
    </row>
    <row r="2149" spans="34:38" x14ac:dyDescent="0.2">
      <c r="AH2149" s="2090"/>
      <c r="AK2149" s="2092"/>
      <c r="AL2149" s="2092"/>
    </row>
    <row r="2150" spans="34:38" x14ac:dyDescent="0.2">
      <c r="AH2150" s="2090"/>
      <c r="AK2150" s="2092"/>
      <c r="AL2150" s="2092"/>
    </row>
    <row r="2151" spans="34:38" x14ac:dyDescent="0.2">
      <c r="AH2151" s="2090"/>
      <c r="AK2151" s="2092"/>
      <c r="AL2151" s="2092"/>
    </row>
    <row r="2152" spans="34:38" x14ac:dyDescent="0.2">
      <c r="AH2152" s="2090"/>
      <c r="AK2152" s="2092"/>
      <c r="AL2152" s="2092"/>
    </row>
    <row r="2153" spans="34:38" x14ac:dyDescent="0.2">
      <c r="AH2153" s="2090"/>
      <c r="AK2153" s="2092"/>
      <c r="AL2153" s="2092"/>
    </row>
    <row r="2154" spans="34:38" x14ac:dyDescent="0.2">
      <c r="AH2154" s="2090"/>
      <c r="AK2154" s="2092"/>
      <c r="AL2154" s="2092"/>
    </row>
    <row r="2155" spans="34:38" x14ac:dyDescent="0.2">
      <c r="AH2155" s="2090"/>
      <c r="AK2155" s="2092"/>
      <c r="AL2155" s="2092"/>
    </row>
    <row r="2156" spans="34:38" x14ac:dyDescent="0.2">
      <c r="AH2156" s="2090"/>
      <c r="AK2156" s="2092"/>
      <c r="AL2156" s="2092"/>
    </row>
    <row r="2157" spans="34:38" x14ac:dyDescent="0.2">
      <c r="AH2157" s="2090"/>
      <c r="AK2157" s="2092"/>
      <c r="AL2157" s="2092"/>
    </row>
    <row r="2158" spans="34:38" x14ac:dyDescent="0.2">
      <c r="AH2158" s="2090"/>
      <c r="AK2158" s="2092"/>
      <c r="AL2158" s="2092"/>
    </row>
    <row r="2159" spans="34:38" x14ac:dyDescent="0.2">
      <c r="AH2159" s="2090"/>
      <c r="AK2159" s="2092"/>
      <c r="AL2159" s="2092"/>
    </row>
    <row r="2160" spans="34:38" x14ac:dyDescent="0.2">
      <c r="AH2160" s="2090"/>
      <c r="AK2160" s="2092"/>
      <c r="AL2160" s="2092"/>
    </row>
    <row r="2161" spans="34:38" x14ac:dyDescent="0.2">
      <c r="AH2161" s="2090"/>
      <c r="AK2161" s="2092"/>
      <c r="AL2161" s="2092"/>
    </row>
    <row r="2162" spans="34:38" x14ac:dyDescent="0.2">
      <c r="AH2162" s="2090"/>
      <c r="AK2162" s="2092"/>
      <c r="AL2162" s="2092"/>
    </row>
    <row r="2163" spans="34:38" x14ac:dyDescent="0.2">
      <c r="AH2163" s="2090"/>
      <c r="AK2163" s="2092"/>
      <c r="AL2163" s="2092"/>
    </row>
    <row r="2164" spans="34:38" x14ac:dyDescent="0.2">
      <c r="AH2164" s="2090"/>
      <c r="AK2164" s="2092"/>
      <c r="AL2164" s="2092"/>
    </row>
    <row r="2165" spans="34:38" x14ac:dyDescent="0.2">
      <c r="AH2165" s="2090"/>
      <c r="AK2165" s="2092"/>
      <c r="AL2165" s="2092"/>
    </row>
    <row r="2166" spans="34:38" x14ac:dyDescent="0.2">
      <c r="AH2166" s="2090"/>
      <c r="AK2166" s="2092"/>
      <c r="AL2166" s="2092"/>
    </row>
    <row r="2167" spans="34:38" x14ac:dyDescent="0.2">
      <c r="AH2167" s="2090"/>
      <c r="AK2167" s="2092"/>
      <c r="AL2167" s="2092"/>
    </row>
    <row r="2168" spans="34:38" x14ac:dyDescent="0.2">
      <c r="AH2168" s="2090"/>
      <c r="AK2168" s="2092"/>
      <c r="AL2168" s="2092"/>
    </row>
    <row r="2169" spans="34:38" x14ac:dyDescent="0.2">
      <c r="AH2169" s="2090"/>
      <c r="AK2169" s="2092"/>
      <c r="AL2169" s="2092"/>
    </row>
    <row r="2170" spans="34:38" x14ac:dyDescent="0.2">
      <c r="AH2170" s="2090"/>
      <c r="AK2170" s="2092"/>
      <c r="AL2170" s="2092"/>
    </row>
    <row r="2171" spans="34:38" x14ac:dyDescent="0.2">
      <c r="AH2171" s="2090"/>
      <c r="AK2171" s="2092"/>
      <c r="AL2171" s="2092"/>
    </row>
    <row r="2172" spans="34:38" x14ac:dyDescent="0.2">
      <c r="AH2172" s="2090"/>
      <c r="AK2172" s="2092"/>
      <c r="AL2172" s="2092"/>
    </row>
    <row r="2173" spans="34:38" x14ac:dyDescent="0.2">
      <c r="AH2173" s="2090"/>
      <c r="AK2173" s="2092"/>
      <c r="AL2173" s="2092"/>
    </row>
    <row r="2174" spans="34:38" x14ac:dyDescent="0.2">
      <c r="AH2174" s="2090"/>
      <c r="AK2174" s="2092"/>
      <c r="AL2174" s="2092"/>
    </row>
    <row r="2175" spans="34:38" x14ac:dyDescent="0.2">
      <c r="AH2175" s="2090"/>
      <c r="AK2175" s="2092"/>
      <c r="AL2175" s="2092"/>
    </row>
    <row r="2176" spans="34:38" x14ac:dyDescent="0.2">
      <c r="AH2176" s="2090"/>
      <c r="AK2176" s="2092"/>
      <c r="AL2176" s="2092"/>
    </row>
    <row r="2177" spans="34:38" x14ac:dyDescent="0.2">
      <c r="AH2177" s="2090"/>
      <c r="AK2177" s="2092"/>
      <c r="AL2177" s="2092"/>
    </row>
    <row r="2178" spans="34:38" x14ac:dyDescent="0.2">
      <c r="AH2178" s="2090"/>
      <c r="AK2178" s="2092"/>
      <c r="AL2178" s="2092"/>
    </row>
    <row r="2179" spans="34:38" x14ac:dyDescent="0.2">
      <c r="AH2179" s="2090"/>
      <c r="AK2179" s="2092"/>
      <c r="AL2179" s="2092"/>
    </row>
    <row r="2180" spans="34:38" x14ac:dyDescent="0.2">
      <c r="AH2180" s="2090"/>
      <c r="AK2180" s="2092"/>
      <c r="AL2180" s="2092"/>
    </row>
    <row r="2181" spans="34:38" x14ac:dyDescent="0.2">
      <c r="AH2181" s="2090"/>
      <c r="AK2181" s="2092"/>
      <c r="AL2181" s="2092"/>
    </row>
    <row r="2182" spans="34:38" x14ac:dyDescent="0.2">
      <c r="AH2182" s="2090"/>
      <c r="AK2182" s="2092"/>
      <c r="AL2182" s="2092"/>
    </row>
    <row r="2183" spans="34:38" x14ac:dyDescent="0.2">
      <c r="AH2183" s="2090"/>
      <c r="AK2183" s="2092"/>
      <c r="AL2183" s="2092"/>
    </row>
    <row r="2184" spans="34:38" x14ac:dyDescent="0.2">
      <c r="AH2184" s="2090"/>
      <c r="AK2184" s="2092"/>
      <c r="AL2184" s="2092"/>
    </row>
    <row r="2185" spans="34:38" x14ac:dyDescent="0.2">
      <c r="AH2185" s="2090"/>
      <c r="AK2185" s="2092"/>
      <c r="AL2185" s="2092"/>
    </row>
    <row r="2186" spans="34:38" x14ac:dyDescent="0.2">
      <c r="AH2186" s="2090"/>
      <c r="AK2186" s="2092"/>
      <c r="AL2186" s="2092"/>
    </row>
    <row r="2187" spans="34:38" x14ac:dyDescent="0.2">
      <c r="AH2187" s="2090"/>
      <c r="AK2187" s="2092"/>
      <c r="AL2187" s="2092"/>
    </row>
  </sheetData>
  <sheetProtection selectLockedCells="1" selectUnlockedCells="1"/>
  <customSheetViews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6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AN245"/>
  <sheetViews>
    <sheetView tabSelected="1" showRuler="0" zoomScaleNormal="100" zoomScaleSheetLayoutView="100" workbookViewId="0">
      <pane xSplit="17" ySplit="2" topLeftCell="R111" activePane="bottomRight" state="frozen"/>
      <selection pane="topRight" activeCell="R1" sqref="R1"/>
      <selection pane="bottomLeft" activeCell="A3" sqref="A3"/>
      <selection pane="bottomRight" activeCell="B155" sqref="B155"/>
    </sheetView>
  </sheetViews>
  <sheetFormatPr defaultRowHeight="11.25" x14ac:dyDescent="0.2"/>
  <cols>
    <col min="1" max="1" width="5" style="2274" bestFit="1" customWidth="1"/>
    <col min="2" max="2" width="19.42578125" style="2211" customWidth="1"/>
    <col min="3" max="3" width="17.28515625" style="2226" customWidth="1"/>
    <col min="4" max="4" width="55.140625" style="2226" customWidth="1"/>
    <col min="5" max="5" width="15.28515625" style="2274" bestFit="1" customWidth="1"/>
    <col min="6" max="6" width="3" style="2274" bestFit="1" customWidth="1"/>
    <col min="7" max="8" width="4" style="2274" bestFit="1" customWidth="1"/>
    <col min="9" max="9" width="3" style="2274" bestFit="1" customWidth="1"/>
    <col min="10" max="11" width="5" style="2271" bestFit="1" customWidth="1"/>
    <col min="12" max="13" width="4.140625" style="2283" customWidth="1"/>
    <col min="14" max="17" width="3.7109375" style="2283" customWidth="1"/>
    <col min="18" max="18" width="8.5703125" style="2226" customWidth="1"/>
    <col min="19" max="19" width="32.28515625" style="2271" customWidth="1"/>
    <col min="20" max="20" width="5.42578125" style="2283" bestFit="1" customWidth="1"/>
    <col min="21" max="21" width="2.140625" style="2273" bestFit="1" customWidth="1"/>
    <col min="22" max="22" width="10.7109375" style="2274" bestFit="1" customWidth="1"/>
    <col min="23" max="23" width="39.140625" style="2274" customWidth="1"/>
    <col min="24" max="24" width="7.42578125" style="2291" bestFit="1" customWidth="1"/>
    <col min="25" max="25" width="6.42578125" style="2274" bestFit="1" customWidth="1"/>
    <col min="26" max="26" width="6.85546875" style="2274" bestFit="1" customWidth="1"/>
    <col min="27" max="27" width="11.5703125" style="2226" bestFit="1" customWidth="1"/>
    <col min="28" max="28" width="5.42578125" style="2211" bestFit="1" customWidth="1"/>
    <col min="29" max="30" width="11.42578125" style="2227" hidden="1" customWidth="1"/>
    <col min="31" max="31" width="4.42578125" style="2227" bestFit="1" customWidth="1"/>
    <col min="32" max="32" width="3.28515625" style="2228" bestFit="1" customWidth="1"/>
    <col min="33" max="33" width="12.140625" style="2229" bestFit="1" customWidth="1"/>
    <col min="34" max="34" width="10.28515625" style="2227" bestFit="1" customWidth="1"/>
    <col min="35" max="35" width="12.140625" style="2230" bestFit="1" customWidth="1"/>
    <col min="36" max="38" width="9.140625" style="2211" hidden="1" customWidth="1"/>
    <col min="39" max="16384" width="9.140625" style="2211"/>
  </cols>
  <sheetData>
    <row r="1" spans="1:40" ht="12.75" customHeight="1" x14ac:dyDescent="0.2">
      <c r="B1" s="2212" t="s">
        <v>115</v>
      </c>
      <c r="C1" s="2213"/>
      <c r="D1" s="2214"/>
      <c r="E1" s="2215">
        <v>42969</v>
      </c>
      <c r="F1" s="2216"/>
      <c r="G1" s="2216"/>
      <c r="H1" s="2216"/>
      <c r="I1" s="2216"/>
      <c r="J1" s="2217"/>
      <c r="K1" s="2217"/>
      <c r="L1" s="2217"/>
      <c r="M1" s="2218"/>
      <c r="N1" s="2219" t="s">
        <v>38</v>
      </c>
      <c r="O1" s="2218"/>
      <c r="P1" s="2218"/>
      <c r="Q1" s="2218"/>
      <c r="R1" s="2220"/>
      <c r="S1" s="2221"/>
      <c r="T1" s="2222" t="s">
        <v>39</v>
      </c>
      <c r="U1" s="2222"/>
      <c r="V1" s="2211"/>
      <c r="W1" s="2223" t="str">
        <f>CONCATENATE("weken vol: ",Z1)</f>
        <v>weken vol: 12</v>
      </c>
      <c r="X1" s="2224">
        <f>SUM(X2:X1048576)</f>
        <v>4789.5</v>
      </c>
      <c r="Y1" s="2224">
        <v>400</v>
      </c>
      <c r="Z1" s="2225">
        <f>CEILING(X1/Y1,0.1)</f>
        <v>12</v>
      </c>
      <c r="AA1" s="2226" t="s">
        <v>371</v>
      </c>
    </row>
    <row r="2" spans="1:40" s="2231" customFormat="1" ht="37.5" customHeight="1" x14ac:dyDescent="0.2">
      <c r="A2" s="2566"/>
      <c r="B2" s="2232" t="s">
        <v>3633</v>
      </c>
      <c r="C2" s="2233" t="s">
        <v>121</v>
      </c>
      <c r="D2" s="2233" t="s">
        <v>41</v>
      </c>
      <c r="E2" s="2231" t="s">
        <v>2</v>
      </c>
      <c r="F2" s="2216" t="s">
        <v>37</v>
      </c>
      <c r="G2" s="2216" t="s">
        <v>4</v>
      </c>
      <c r="H2" s="2216" t="s">
        <v>5</v>
      </c>
      <c r="I2" s="2216" t="s">
        <v>6</v>
      </c>
      <c r="J2" s="2217" t="s">
        <v>240</v>
      </c>
      <c r="K2" s="2217" t="s">
        <v>239</v>
      </c>
      <c r="L2" s="2217" t="s">
        <v>2032</v>
      </c>
      <c r="M2" s="2218" t="s">
        <v>242</v>
      </c>
      <c r="N2" s="2218" t="s">
        <v>105</v>
      </c>
      <c r="O2" s="2218" t="s">
        <v>106</v>
      </c>
      <c r="P2" s="2218" t="s">
        <v>107</v>
      </c>
      <c r="Q2" s="2218" t="s">
        <v>108</v>
      </c>
      <c r="R2" s="2234" t="s">
        <v>42</v>
      </c>
      <c r="S2" s="2235" t="s">
        <v>697</v>
      </c>
      <c r="T2" s="2236" t="s">
        <v>42</v>
      </c>
      <c r="U2" s="2237" t="s">
        <v>43</v>
      </c>
      <c r="V2" s="2238" t="s">
        <v>165</v>
      </c>
      <c r="W2" s="2238" t="s">
        <v>166</v>
      </c>
      <c r="X2" s="2239" t="s">
        <v>44</v>
      </c>
      <c r="Y2" s="2240" t="s">
        <v>45</v>
      </c>
      <c r="Z2" s="2241" t="s">
        <v>46</v>
      </c>
      <c r="AA2" s="2242" t="s">
        <v>619</v>
      </c>
      <c r="AC2" s="2243"/>
      <c r="AD2" s="2243"/>
      <c r="AE2" s="2243"/>
      <c r="AF2" s="2244" t="s">
        <v>24</v>
      </c>
      <c r="AG2" s="2245" t="s">
        <v>2111</v>
      </c>
      <c r="AH2" s="2243" t="s">
        <v>2129</v>
      </c>
      <c r="AI2" s="2246" t="s">
        <v>2128</v>
      </c>
    </row>
    <row r="3" spans="1:40" s="2247" customFormat="1" x14ac:dyDescent="0.2">
      <c r="A3" s="2250"/>
      <c r="C3" s="2248"/>
      <c r="D3" s="2249">
        <f>SUM(G3:I3)</f>
        <v>355</v>
      </c>
      <c r="E3" s="2250"/>
      <c r="F3" s="2250">
        <f>SUM(F4:F25)</f>
        <v>16</v>
      </c>
      <c r="G3" s="2250">
        <f>SUM(G4:G25)</f>
        <v>198</v>
      </c>
      <c r="H3" s="2250">
        <f>SUM(H4:H25)</f>
        <v>78</v>
      </c>
      <c r="I3" s="2250">
        <f>SUM(I4:I25)</f>
        <v>79</v>
      </c>
      <c r="J3" s="2251"/>
      <c r="K3" s="2251"/>
      <c r="L3" s="2251"/>
      <c r="M3" s="2252"/>
      <c r="N3" s="2252"/>
      <c r="O3" s="2252"/>
      <c r="P3" s="2252"/>
      <c r="Q3" s="2252"/>
      <c r="R3" s="2253">
        <v>41</v>
      </c>
      <c r="S3" s="2254"/>
      <c r="T3" s="2255"/>
      <c r="U3" s="2255"/>
      <c r="V3" s="2256"/>
      <c r="W3" s="2257">
        <f>SUM(X3:X25)</f>
        <v>434.75</v>
      </c>
      <c r="X3" s="2258"/>
      <c r="Y3" s="2258">
        <v>0</v>
      </c>
      <c r="Z3" s="2259">
        <f>W3-Y3</f>
        <v>434.75</v>
      </c>
      <c r="AA3" s="2248"/>
      <c r="AC3" s="2260"/>
      <c r="AD3" s="2260"/>
      <c r="AE3" s="2261" t="str">
        <f>CONCATENATE("week ",R3)</f>
        <v>week 41</v>
      </c>
      <c r="AG3" s="2264">
        <f>SUM(AG4:AG25)</f>
        <v>67363.390000000014</v>
      </c>
    </row>
    <row r="4" spans="1:40" x14ac:dyDescent="0.2">
      <c r="B4" s="2265"/>
      <c r="C4" s="2561"/>
      <c r="D4" s="2281"/>
      <c r="E4" s="2268"/>
      <c r="F4" s="2268"/>
      <c r="G4" s="2268"/>
      <c r="H4" s="2268"/>
      <c r="I4" s="2268"/>
      <c r="J4" s="2269"/>
      <c r="K4" s="2269"/>
      <c r="L4" s="2269"/>
      <c r="M4" s="2270"/>
      <c r="N4" s="2270"/>
      <c r="O4" s="2270"/>
      <c r="P4" s="2270"/>
      <c r="Q4" s="2270"/>
      <c r="R4" s="2226" t="s">
        <v>3429</v>
      </c>
      <c r="T4" s="2272"/>
      <c r="W4" s="2275" t="s">
        <v>3732</v>
      </c>
      <c r="AF4" s="2277" t="str">
        <f>IF(B4="","",(IFERROR(VLOOKUP(B4,Projecten!A$4:X$2358,5,FALSE),"niet bekend")))</f>
        <v/>
      </c>
      <c r="AG4" s="2230" t="str">
        <f t="shared" ref="AG4:AG14" si="0">IF(AF4="","",(IF(F4=0,AI4,(F4/AF4*AI4))))</f>
        <v/>
      </c>
      <c r="AH4" s="2227" t="str">
        <f>IF(B4="","",(IFERROR(VLOOKUP(B4,Projecten!A$4:X$2358,23,FALSE),"niet bekend")))</f>
        <v/>
      </c>
      <c r="AI4" s="2230" t="str">
        <f>IF(B4="","",(IFERROR(VLOOKUP(B4,Projecten!A$4:X$2358,12,FALSE),"niet bekend")))</f>
        <v/>
      </c>
    </row>
    <row r="5" spans="1:40" s="2278" customFormat="1" x14ac:dyDescent="0.2">
      <c r="A5" s="2274">
        <v>3540</v>
      </c>
      <c r="B5" s="2279"/>
      <c r="C5" s="2280"/>
      <c r="D5" s="2280" t="s">
        <v>3559</v>
      </c>
      <c r="E5" s="2281"/>
      <c r="F5" s="2281"/>
      <c r="G5" s="2281"/>
      <c r="H5" s="2281"/>
      <c r="I5" s="2281"/>
      <c r="J5" s="2282"/>
      <c r="K5" s="2282"/>
      <c r="L5" s="2282"/>
      <c r="M5" s="2282"/>
      <c r="N5" s="2283"/>
      <c r="O5" s="2283"/>
      <c r="P5" s="2283"/>
      <c r="Q5" s="2283"/>
      <c r="R5" s="2280"/>
      <c r="S5" s="2282"/>
      <c r="T5" s="2284"/>
      <c r="U5" s="2285"/>
      <c r="V5" s="2281"/>
      <c r="W5" s="2281"/>
      <c r="X5" s="2276"/>
      <c r="Y5" s="2281"/>
      <c r="Z5" s="2281"/>
      <c r="AA5" s="2286"/>
      <c r="AC5" s="2287"/>
      <c r="AD5" s="2287"/>
      <c r="AE5" s="2287"/>
      <c r="AF5" s="2277" t="str">
        <f>IF(B5="","",(IFERROR(VLOOKUP(B5,Projecten!A$4:X$2358,5,FALSE),"niet bekend")))</f>
        <v/>
      </c>
      <c r="AG5" s="2230" t="str">
        <f t="shared" si="0"/>
        <v/>
      </c>
      <c r="AH5" s="2227" t="str">
        <f>IF(B5="","",(IFERROR(VLOOKUP(B5,Projecten!A$4:X$2358,23,FALSE),"niet bekend")))</f>
        <v/>
      </c>
      <c r="AI5" s="2230" t="str">
        <f>IF(B5="","",(IFERROR(VLOOKUP(B5,Projecten!A$4:X$2358,12,FALSE),"niet bekend")))</f>
        <v/>
      </c>
    </row>
    <row r="6" spans="1:40" s="2278" customFormat="1" x14ac:dyDescent="0.2">
      <c r="A6" s="2274">
        <v>3541</v>
      </c>
      <c r="B6" s="2279"/>
      <c r="C6" s="2280"/>
      <c r="D6" s="2280" t="s">
        <v>3872</v>
      </c>
      <c r="E6" s="2281"/>
      <c r="F6" s="2520"/>
      <c r="G6" s="2281"/>
      <c r="H6" s="2281"/>
      <c r="I6" s="2281"/>
      <c r="J6" s="2282"/>
      <c r="K6" s="2282"/>
      <c r="L6" s="2282"/>
      <c r="M6" s="2282"/>
      <c r="N6" s="2283"/>
      <c r="O6" s="2283"/>
      <c r="P6" s="2283"/>
      <c r="Q6" s="2283"/>
      <c r="R6" s="2280"/>
      <c r="S6" s="2282"/>
      <c r="T6" s="2284"/>
      <c r="U6" s="2285"/>
      <c r="V6" s="2281"/>
      <c r="W6" s="2281"/>
      <c r="X6" s="2276">
        <v>2</v>
      </c>
      <c r="Y6" s="2281"/>
      <c r="Z6" s="2281"/>
      <c r="AA6" s="2286"/>
      <c r="AC6" s="2287"/>
      <c r="AD6" s="2287"/>
      <c r="AE6" s="2287"/>
      <c r="AF6" s="2277"/>
      <c r="AG6" s="2230"/>
      <c r="AH6" s="2227"/>
      <c r="AI6" s="2230"/>
    </row>
    <row r="7" spans="1:40" s="2278" customFormat="1" x14ac:dyDescent="0.2">
      <c r="A7" s="2274">
        <v>3542</v>
      </c>
      <c r="B7" s="2279"/>
      <c r="C7" s="2280"/>
      <c r="D7" s="2280" t="s">
        <v>3819</v>
      </c>
      <c r="E7" s="2281"/>
      <c r="F7" s="2520"/>
      <c r="G7" s="2281"/>
      <c r="H7" s="2281"/>
      <c r="I7" s="2281"/>
      <c r="J7" s="2282"/>
      <c r="K7" s="2282"/>
      <c r="L7" s="2282"/>
      <c r="M7" s="2282"/>
      <c r="N7" s="2283"/>
      <c r="O7" s="2283"/>
      <c r="P7" s="2283"/>
      <c r="Q7" s="2283"/>
      <c r="R7" s="2280"/>
      <c r="S7" s="2282"/>
      <c r="T7" s="2284"/>
      <c r="U7" s="2285"/>
      <c r="V7" s="2281"/>
      <c r="W7" s="2281"/>
      <c r="X7" s="2276">
        <v>16.5</v>
      </c>
      <c r="Y7" s="2281"/>
      <c r="Z7" s="2281"/>
      <c r="AA7" s="2286"/>
      <c r="AC7" s="2287"/>
      <c r="AD7" s="2287"/>
      <c r="AE7" s="2287"/>
      <c r="AF7" s="2277"/>
      <c r="AG7" s="2230"/>
      <c r="AH7" s="2227"/>
      <c r="AI7" s="2230"/>
    </row>
    <row r="8" spans="1:40" s="2278" customFormat="1" x14ac:dyDescent="0.2">
      <c r="A8" s="2274">
        <v>3543</v>
      </c>
      <c r="B8" s="2279"/>
      <c r="C8" s="2280"/>
      <c r="D8" s="2280" t="s">
        <v>3820</v>
      </c>
      <c r="E8" s="2281"/>
      <c r="F8" s="2520"/>
      <c r="G8" s="2281"/>
      <c r="H8" s="2281"/>
      <c r="I8" s="2281"/>
      <c r="J8" s="2282"/>
      <c r="K8" s="2282"/>
      <c r="L8" s="2282"/>
      <c r="M8" s="2282"/>
      <c r="N8" s="2283"/>
      <c r="O8" s="2283"/>
      <c r="P8" s="2283"/>
      <c r="Q8" s="2283"/>
      <c r="R8" s="2280"/>
      <c r="S8" s="2282"/>
      <c r="T8" s="2284"/>
      <c r="U8" s="2285"/>
      <c r="V8" s="2281"/>
      <c r="W8" s="2281"/>
      <c r="X8" s="2276">
        <v>10</v>
      </c>
      <c r="Y8" s="2281"/>
      <c r="Z8" s="2281"/>
      <c r="AA8" s="2286"/>
      <c r="AC8" s="2287"/>
      <c r="AD8" s="2287"/>
      <c r="AE8" s="2287"/>
      <c r="AF8" s="2277"/>
      <c r="AG8" s="2230"/>
      <c r="AH8" s="2227"/>
      <c r="AI8" s="2230"/>
    </row>
    <row r="9" spans="1:40" s="2278" customFormat="1" x14ac:dyDescent="0.2">
      <c r="A9" s="2274">
        <v>3544</v>
      </c>
      <c r="B9" s="2279"/>
      <c r="C9" s="2280"/>
      <c r="D9" s="2280" t="s">
        <v>3924</v>
      </c>
      <c r="E9" s="2281"/>
      <c r="F9" s="2520"/>
      <c r="G9" s="2281"/>
      <c r="H9" s="2281"/>
      <c r="I9" s="2281"/>
      <c r="J9" s="2282"/>
      <c r="K9" s="2282"/>
      <c r="L9" s="2282"/>
      <c r="M9" s="2282"/>
      <c r="N9" s="2283"/>
      <c r="O9" s="2283"/>
      <c r="P9" s="2283"/>
      <c r="Q9" s="2283"/>
      <c r="R9" s="2280"/>
      <c r="S9" s="2282"/>
      <c r="T9" s="2284"/>
      <c r="U9" s="2285"/>
      <c r="V9" s="2281"/>
      <c r="W9" s="2281"/>
      <c r="X9" s="2276">
        <v>16.5</v>
      </c>
      <c r="Y9" s="2281"/>
      <c r="Z9" s="2281"/>
      <c r="AA9" s="2286"/>
      <c r="AC9" s="2287"/>
      <c r="AD9" s="2287"/>
      <c r="AE9" s="2287"/>
      <c r="AF9" s="2277"/>
      <c r="AG9" s="2230"/>
      <c r="AH9" s="2227"/>
      <c r="AI9" s="2230"/>
    </row>
    <row r="10" spans="1:40" s="2278" customFormat="1" x14ac:dyDescent="0.2">
      <c r="A10" s="2274">
        <v>3545</v>
      </c>
      <c r="B10" s="2279"/>
      <c r="C10" s="2280"/>
      <c r="D10" s="2280" t="s">
        <v>3925</v>
      </c>
      <c r="E10" s="2281"/>
      <c r="F10" s="2520"/>
      <c r="G10" s="2281"/>
      <c r="H10" s="2281"/>
      <c r="I10" s="2281"/>
      <c r="J10" s="2282"/>
      <c r="K10" s="2282"/>
      <c r="L10" s="2282"/>
      <c r="M10" s="2282"/>
      <c r="N10" s="2283"/>
      <c r="O10" s="2283"/>
      <c r="P10" s="2283"/>
      <c r="Q10" s="2283"/>
      <c r="R10" s="2280"/>
      <c r="S10" s="2282"/>
      <c r="T10" s="2284"/>
      <c r="U10" s="2285"/>
      <c r="V10" s="2281"/>
      <c r="W10" s="2281"/>
      <c r="X10" s="2276">
        <v>7</v>
      </c>
      <c r="Y10" s="2281"/>
      <c r="Z10" s="2281"/>
      <c r="AA10" s="2286"/>
      <c r="AC10" s="2287"/>
      <c r="AD10" s="2287"/>
      <c r="AE10" s="2287"/>
      <c r="AF10" s="2277"/>
      <c r="AG10" s="2230"/>
      <c r="AH10" s="2227"/>
      <c r="AI10" s="2230"/>
    </row>
    <row r="11" spans="1:40" s="2278" customFormat="1" x14ac:dyDescent="0.2">
      <c r="A11" s="2274">
        <v>3546</v>
      </c>
      <c r="B11" s="2279"/>
      <c r="C11" s="2280"/>
      <c r="D11" s="2280" t="s">
        <v>3822</v>
      </c>
      <c r="E11" s="2281"/>
      <c r="F11" s="2520"/>
      <c r="G11" s="2281"/>
      <c r="H11" s="2281"/>
      <c r="I11" s="2281"/>
      <c r="J11" s="2282"/>
      <c r="K11" s="2282"/>
      <c r="L11" s="2282"/>
      <c r="M11" s="2282"/>
      <c r="N11" s="2283"/>
      <c r="O11" s="2283"/>
      <c r="P11" s="2283"/>
      <c r="Q11" s="2283"/>
      <c r="R11" s="2280"/>
      <c r="S11" s="2282"/>
      <c r="T11" s="2284"/>
      <c r="U11" s="2285"/>
      <c r="V11" s="2281"/>
      <c r="W11" s="2281"/>
      <c r="X11" s="2276"/>
      <c r="Y11" s="2281"/>
      <c r="Z11" s="2281"/>
      <c r="AA11" s="2286"/>
      <c r="AC11" s="2287"/>
      <c r="AD11" s="2287"/>
      <c r="AE11" s="2287"/>
      <c r="AF11" s="2277"/>
      <c r="AG11" s="2230"/>
      <c r="AH11" s="2227"/>
      <c r="AI11" s="2230"/>
    </row>
    <row r="12" spans="1:40" s="2278" customFormat="1" x14ac:dyDescent="0.2">
      <c r="A12" s="2274">
        <v>3547</v>
      </c>
      <c r="B12" s="2279"/>
      <c r="C12" s="2280"/>
      <c r="D12" s="2280" t="s">
        <v>3821</v>
      </c>
      <c r="E12" s="2281"/>
      <c r="F12" s="2520"/>
      <c r="G12" s="2281"/>
      <c r="H12" s="2281"/>
      <c r="I12" s="2281"/>
      <c r="J12" s="2282"/>
      <c r="K12" s="2282"/>
      <c r="L12" s="2282"/>
      <c r="M12" s="2282"/>
      <c r="N12" s="2283"/>
      <c r="O12" s="2283"/>
      <c r="P12" s="2283"/>
      <c r="Q12" s="2283"/>
      <c r="R12" s="2280"/>
      <c r="S12" s="2282"/>
      <c r="T12" s="2284"/>
      <c r="U12" s="2285"/>
      <c r="V12" s="2281"/>
      <c r="W12" s="2281"/>
      <c r="X12" s="2276"/>
      <c r="Y12" s="2281"/>
      <c r="Z12" s="2281"/>
      <c r="AA12" s="2286"/>
      <c r="AC12" s="2287"/>
      <c r="AD12" s="2287"/>
      <c r="AE12" s="2287"/>
      <c r="AF12" s="2277"/>
      <c r="AG12" s="2230"/>
      <c r="AH12" s="2227"/>
      <c r="AI12" s="2230"/>
    </row>
    <row r="13" spans="1:40" s="2278" customFormat="1" x14ac:dyDescent="0.2">
      <c r="A13" s="2274">
        <v>3548</v>
      </c>
      <c r="B13" s="2292">
        <v>2017565</v>
      </c>
      <c r="C13" s="2292">
        <v>121513</v>
      </c>
      <c r="D13" s="2292" t="s">
        <v>3605</v>
      </c>
      <c r="E13" s="1953" t="s">
        <v>353</v>
      </c>
      <c r="F13" s="2293">
        <v>0</v>
      </c>
      <c r="G13" s="2293">
        <v>1</v>
      </c>
      <c r="H13" s="2293">
        <v>1</v>
      </c>
      <c r="I13" s="2293">
        <v>0</v>
      </c>
      <c r="J13" s="2294">
        <v>42997</v>
      </c>
      <c r="K13" s="2294">
        <v>42998</v>
      </c>
      <c r="L13" s="2290" t="s">
        <v>1524</v>
      </c>
      <c r="M13" s="2290" t="s">
        <v>1524</v>
      </c>
      <c r="N13" s="2283" t="s">
        <v>47</v>
      </c>
      <c r="O13" s="2283" t="s">
        <v>47</v>
      </c>
      <c r="P13" s="2283" t="s">
        <v>473</v>
      </c>
      <c r="Q13" s="2283"/>
      <c r="R13" s="2280"/>
      <c r="S13" s="2282"/>
      <c r="T13" s="2272">
        <v>40</v>
      </c>
      <c r="U13" s="2273"/>
      <c r="V13" s="2274" t="s">
        <v>2978</v>
      </c>
      <c r="W13" s="2226" t="s">
        <v>3614</v>
      </c>
      <c r="X13" s="2291">
        <v>3</v>
      </c>
      <c r="Y13" s="2274"/>
      <c r="Z13" s="2274"/>
      <c r="AA13" s="2296">
        <v>42989</v>
      </c>
      <c r="AB13" s="2211"/>
      <c r="AC13" s="2287"/>
      <c r="AD13" s="2287"/>
      <c r="AE13" s="2287"/>
      <c r="AF13" s="2277">
        <f>IF(B13="","",(IFERROR(VLOOKUP(B13,Projecten!A$4:X$2358,5,FALSE),"niet bekend")))</f>
        <v>0</v>
      </c>
      <c r="AG13" s="2230">
        <f>IF(AF13="","",(IF(F13=0,AI13,(F13/AF13*AI13))))</f>
        <v>470.55</v>
      </c>
      <c r="AH13" s="2227">
        <f>IF(B13="","",(IFERROR(VLOOKUP(B13,Projecten!A$4:X$2358,23,FALSE),"niet bekend")))</f>
        <v>0</v>
      </c>
      <c r="AI13" s="2230">
        <f>IF(B13="","",(IFERROR(VLOOKUP(B13,Projecten!A$4:X$2358,12,FALSE),"niet bekend")))</f>
        <v>470.55</v>
      </c>
    </row>
    <row r="14" spans="1:40" x14ac:dyDescent="0.2">
      <c r="A14" s="2274">
        <v>3549</v>
      </c>
      <c r="B14" s="2343">
        <v>2017661</v>
      </c>
      <c r="C14" s="2226">
        <v>121529</v>
      </c>
      <c r="D14" s="2226" t="s">
        <v>3813</v>
      </c>
      <c r="E14" s="2274" t="s">
        <v>1976</v>
      </c>
      <c r="F14" s="2530">
        <v>0</v>
      </c>
      <c r="G14" s="2274">
        <v>1</v>
      </c>
      <c r="H14" s="2274">
        <v>0</v>
      </c>
      <c r="I14" s="2274">
        <v>0</v>
      </c>
      <c r="J14" s="2294">
        <v>43018</v>
      </c>
      <c r="K14" s="2294">
        <v>43014</v>
      </c>
      <c r="L14" s="2290" t="s">
        <v>1524</v>
      </c>
      <c r="M14" s="2290" t="s">
        <v>1524</v>
      </c>
      <c r="N14" s="2283" t="s">
        <v>47</v>
      </c>
      <c r="O14" s="2283" t="s">
        <v>47</v>
      </c>
      <c r="P14" s="2283" t="s">
        <v>47</v>
      </c>
      <c r="Q14" s="2283" t="s">
        <v>47</v>
      </c>
      <c r="T14" s="2272">
        <v>41</v>
      </c>
      <c r="V14" s="2469" t="s">
        <v>1979</v>
      </c>
      <c r="X14" s="2291">
        <v>2</v>
      </c>
      <c r="AA14" s="2296"/>
      <c r="AF14" s="2277">
        <f>IF(B14="","",(IFERROR(VLOOKUP(B14,Projecten!A$4:X$2358,5,FALSE),"niet bekend")))</f>
        <v>0</v>
      </c>
      <c r="AG14" s="2230">
        <f t="shared" si="0"/>
        <v>0</v>
      </c>
      <c r="AH14" s="2227">
        <f>IF(B14="","",(IFERROR(VLOOKUP(B14,Projecten!A$4:X$2358,23,FALSE),"niet bekend")))</f>
        <v>0</v>
      </c>
      <c r="AI14" s="2230">
        <f>IF(B14="","",(IFERROR(VLOOKUP(B14,Projecten!A$4:X$2358,12,FALSE),"niet bekend")))</f>
        <v>0</v>
      </c>
    </row>
    <row r="15" spans="1:40" s="2492" customFormat="1" x14ac:dyDescent="0.2">
      <c r="A15" s="2567">
        <v>3550</v>
      </c>
      <c r="B15" s="2297">
        <v>2017634</v>
      </c>
      <c r="C15" s="2297">
        <v>121530</v>
      </c>
      <c r="D15" s="2297" t="s">
        <v>3747</v>
      </c>
      <c r="E15" s="2334" t="s">
        <v>26</v>
      </c>
      <c r="F15" s="2522">
        <v>3</v>
      </c>
      <c r="G15" s="2512">
        <v>33</v>
      </c>
      <c r="H15" s="2512">
        <v>12</v>
      </c>
      <c r="I15" s="2512">
        <v>18</v>
      </c>
      <c r="J15" s="2517">
        <v>43006</v>
      </c>
      <c r="K15" s="2517" t="s">
        <v>47</v>
      </c>
      <c r="L15" s="2517">
        <v>43005</v>
      </c>
      <c r="M15" s="2517" t="s">
        <v>3767</v>
      </c>
      <c r="N15" s="2513" t="s">
        <v>47</v>
      </c>
      <c r="O15" s="2513" t="s">
        <v>47</v>
      </c>
      <c r="P15" s="2513" t="s">
        <v>47</v>
      </c>
      <c r="Q15" s="2513" t="s">
        <v>47</v>
      </c>
      <c r="R15" s="2484"/>
      <c r="S15" s="2482"/>
      <c r="T15" s="2485">
        <v>42</v>
      </c>
      <c r="U15" s="2486"/>
      <c r="V15" s="2546" t="s">
        <v>2592</v>
      </c>
      <c r="W15" s="2498" t="s">
        <v>3754</v>
      </c>
      <c r="X15" s="2488">
        <v>75</v>
      </c>
      <c r="Y15" s="2487"/>
      <c r="Z15" s="2487"/>
      <c r="AA15" s="2489"/>
      <c r="AB15" s="2490"/>
      <c r="AC15" s="2491"/>
      <c r="AD15" s="2491"/>
      <c r="AE15" s="2491"/>
      <c r="AF15" s="2277">
        <f>IF(B15="","",(IFERROR(VLOOKUP(B15,Projecten!A$4:X$2358,5,FALSE),"niet bekend")))</f>
        <v>9</v>
      </c>
      <c r="AG15" s="2230">
        <f t="shared" ref="AG15" si="1">IF(AF15="","",(IF(F15=0,AI15,(F15/AF15*AI15))))</f>
        <v>13505.970000000001</v>
      </c>
      <c r="AH15" s="2227">
        <f>IF(B15="","",(IFERROR(VLOOKUP(B15,Projecten!A$4:X$2358,23,FALSE),"niet bekend")))</f>
        <v>0</v>
      </c>
      <c r="AI15" s="2230">
        <f>IF(B15="","",(IFERROR(VLOOKUP(B15,Projecten!A$4:X$2358,12,FALSE),"niet bekend")))</f>
        <v>40517.910000000003</v>
      </c>
      <c r="AJ15" s="2490"/>
      <c r="AK15" s="2490"/>
      <c r="AL15" s="2490"/>
      <c r="AM15" s="2490"/>
      <c r="AN15" s="2490"/>
    </row>
    <row r="16" spans="1:40" s="2278" customFormat="1" x14ac:dyDescent="0.2">
      <c r="A16" s="2274">
        <v>3551</v>
      </c>
      <c r="B16" s="2292">
        <v>2017558</v>
      </c>
      <c r="C16" s="2292">
        <v>121531</v>
      </c>
      <c r="D16" s="2292" t="s">
        <v>3564</v>
      </c>
      <c r="E16" s="1953" t="s">
        <v>26</v>
      </c>
      <c r="F16" s="2293">
        <v>2</v>
      </c>
      <c r="G16" s="2293">
        <v>14</v>
      </c>
      <c r="H16" s="2293">
        <v>12</v>
      </c>
      <c r="I16" s="2293">
        <v>4</v>
      </c>
      <c r="J16" s="2294">
        <v>42997</v>
      </c>
      <c r="K16" s="2294">
        <v>42996</v>
      </c>
      <c r="L16" s="2290" t="s">
        <v>1524</v>
      </c>
      <c r="M16" s="2290" t="s">
        <v>1524</v>
      </c>
      <c r="N16" s="2283" t="s">
        <v>47</v>
      </c>
      <c r="O16" s="2283" t="s">
        <v>47</v>
      </c>
      <c r="P16" s="2283" t="s">
        <v>47</v>
      </c>
      <c r="Q16" s="2283" t="s">
        <v>47</v>
      </c>
      <c r="R16" s="2280"/>
      <c r="S16" s="2282" t="s">
        <v>3566</v>
      </c>
      <c r="T16" s="2272">
        <v>44</v>
      </c>
      <c r="U16" s="2285"/>
      <c r="V16" s="2274" t="s">
        <v>423</v>
      </c>
      <c r="W16" s="2274" t="s">
        <v>3684</v>
      </c>
      <c r="X16" s="2291">
        <v>28</v>
      </c>
      <c r="Y16" s="2274"/>
      <c r="Z16" s="2274"/>
      <c r="AA16" s="2296">
        <v>42989</v>
      </c>
      <c r="AB16" s="2211"/>
      <c r="AC16" s="2287"/>
      <c r="AD16" s="2287"/>
      <c r="AE16" s="2287"/>
      <c r="AF16" s="2277">
        <f>IF(B16="","",(IFERROR(VLOOKUP(B16,Projecten!A$4:X$2358,5,FALSE),"niet bekend")))</f>
        <v>9</v>
      </c>
      <c r="AG16" s="2230">
        <f>IF(AF16="","",(IF(F16=0,AI16,(F16/AF16*AI16))))</f>
        <v>5100.5599999999995</v>
      </c>
      <c r="AH16" s="2227">
        <f>IF(B16="","",(IFERROR(VLOOKUP(B16,Projecten!A$4:X$2358,23,FALSE),"niet bekend")))</f>
        <v>22952.52</v>
      </c>
      <c r="AI16" s="2230">
        <f>IF(B16="","",(IFERROR(VLOOKUP(B16,Projecten!A$4:X$2358,12,FALSE),"niet bekend")))</f>
        <v>22952.52</v>
      </c>
    </row>
    <row r="17" spans="1:40" s="2278" customFormat="1" x14ac:dyDescent="0.2">
      <c r="A17" s="2274">
        <v>3552</v>
      </c>
      <c r="B17" s="2461">
        <v>2017622</v>
      </c>
      <c r="C17" s="1955">
        <v>121532</v>
      </c>
      <c r="D17" s="2462">
        <v>670517</v>
      </c>
      <c r="E17" s="2463" t="s">
        <v>26</v>
      </c>
      <c r="F17" s="2463">
        <v>1</v>
      </c>
      <c r="G17" s="1956">
        <v>17</v>
      </c>
      <c r="H17" s="2463">
        <v>6</v>
      </c>
      <c r="I17" s="2463">
        <v>5</v>
      </c>
      <c r="J17" s="2294">
        <v>43006</v>
      </c>
      <c r="K17" s="2518">
        <v>43005</v>
      </c>
      <c r="L17" s="2290" t="s">
        <v>1524</v>
      </c>
      <c r="M17" s="2290" t="s">
        <v>1524</v>
      </c>
      <c r="N17" s="2283" t="s">
        <v>47</v>
      </c>
      <c r="O17" s="2283" t="s">
        <v>47</v>
      </c>
      <c r="P17" s="2283" t="s">
        <v>47</v>
      </c>
      <c r="Q17" s="2283" t="s">
        <v>47</v>
      </c>
      <c r="R17" s="2280"/>
      <c r="S17" s="2282"/>
      <c r="T17" s="2303">
        <v>43</v>
      </c>
      <c r="U17" s="2304"/>
      <c r="V17" s="2365" t="s">
        <v>2559</v>
      </c>
      <c r="W17" s="2365"/>
      <c r="X17" s="2307">
        <v>38</v>
      </c>
      <c r="Y17" s="2281"/>
      <c r="Z17" s="2281"/>
      <c r="AA17" s="2286"/>
      <c r="AC17" s="2287"/>
      <c r="AD17" s="2287"/>
      <c r="AE17" s="2287"/>
      <c r="AF17" s="2277">
        <f>IF(B17="","",(IFERROR(VLOOKUP(B17,Projecten!A$4:X$2358,5,FALSE),"niet bekend")))</f>
        <v>1</v>
      </c>
      <c r="AG17" s="2230">
        <f>IF(AF17="","",(IF(F17=0,AI17,(F17/AF17*AI17))))</f>
        <v>6480.09</v>
      </c>
      <c r="AH17" s="2227">
        <f>IF(B17="","",(IFERROR(VLOOKUP(B17,Projecten!A$4:X$2358,23,FALSE),"niet bekend")))</f>
        <v>0</v>
      </c>
      <c r="AI17" s="2230">
        <f>IF(B17="","",(IFERROR(VLOOKUP(B17,Projecten!A$4:X$2358,12,FALSE),"niet bekend")))</f>
        <v>6480.09</v>
      </c>
    </row>
    <row r="18" spans="1:40" s="2278" customFormat="1" x14ac:dyDescent="0.2">
      <c r="A18" s="2568">
        <v>3553</v>
      </c>
      <c r="B18" s="2470">
        <v>2017623</v>
      </c>
      <c r="C18" s="2457">
        <v>121532</v>
      </c>
      <c r="D18" s="2471">
        <v>670617</v>
      </c>
      <c r="E18" s="2472" t="s">
        <v>26</v>
      </c>
      <c r="F18" s="2472">
        <v>1</v>
      </c>
      <c r="G18" s="2458">
        <v>17</v>
      </c>
      <c r="H18" s="2472">
        <v>6</v>
      </c>
      <c r="I18" s="2472">
        <v>5</v>
      </c>
      <c r="J18" s="2541">
        <v>43006</v>
      </c>
      <c r="K18" s="2527">
        <v>43005</v>
      </c>
      <c r="L18" s="2473" t="s">
        <v>1524</v>
      </c>
      <c r="M18" s="2290" t="s">
        <v>1524</v>
      </c>
      <c r="N18" s="2283" t="s">
        <v>47</v>
      </c>
      <c r="O18" s="2283" t="s">
        <v>47</v>
      </c>
      <c r="P18" s="2283" t="s">
        <v>47</v>
      </c>
      <c r="Q18" s="2283" t="s">
        <v>47</v>
      </c>
      <c r="R18" s="2280"/>
      <c r="S18" s="2282"/>
      <c r="T18" s="2303">
        <v>43</v>
      </c>
      <c r="U18" s="2304"/>
      <c r="V18" s="2365" t="s">
        <v>2559</v>
      </c>
      <c r="W18" s="2365"/>
      <c r="X18" s="2474">
        <v>38</v>
      </c>
      <c r="Y18" s="2475"/>
      <c r="Z18" s="2475"/>
      <c r="AA18" s="2476"/>
      <c r="AB18" s="2477"/>
      <c r="AC18" s="2478"/>
      <c r="AD18" s="2478"/>
      <c r="AE18" s="2478"/>
      <c r="AF18" s="2479">
        <f>IF(B18="","",(IFERROR(VLOOKUP(B18,Projecten!A$4:X$2358,5,FALSE),"niet bekend")))</f>
        <v>1</v>
      </c>
      <c r="AG18" s="2480">
        <f>IF(AF18="","",(IF(F18=0,AI18,(F18/AF18*AI18))))</f>
        <v>6480.09</v>
      </c>
      <c r="AH18" s="2481">
        <f>IF(B18="","",(IFERROR(VLOOKUP(B18,Projecten!A$4:X$2358,23,FALSE),"niet bekend")))</f>
        <v>0</v>
      </c>
      <c r="AI18" s="2480">
        <f>IF(B18="","",(IFERROR(VLOOKUP(B18,Projecten!A$4:X$2358,12,FALSE),"niet bekend")))</f>
        <v>6480.09</v>
      </c>
      <c r="AJ18" s="2477"/>
      <c r="AK18" s="2477"/>
      <c r="AL18" s="2477"/>
      <c r="AM18" s="2477"/>
      <c r="AN18" s="2477"/>
    </row>
    <row r="19" spans="1:40" s="2492" customFormat="1" x14ac:dyDescent="0.2">
      <c r="A19" s="2306">
        <v>3554</v>
      </c>
      <c r="B19" s="2297">
        <v>2017634</v>
      </c>
      <c r="C19" s="2493">
        <v>121533</v>
      </c>
      <c r="D19" s="2166" t="s">
        <v>3748</v>
      </c>
      <c r="E19" s="2091" t="s">
        <v>26</v>
      </c>
      <c r="F19" s="2091">
        <v>3</v>
      </c>
      <c r="G19" s="2091">
        <v>33</v>
      </c>
      <c r="H19" s="2091">
        <v>12</v>
      </c>
      <c r="I19" s="2091">
        <v>18</v>
      </c>
      <c r="J19" s="2517">
        <v>43006</v>
      </c>
      <c r="K19" s="2517" t="s">
        <v>47</v>
      </c>
      <c r="L19" s="2517">
        <v>43005</v>
      </c>
      <c r="M19" s="2294" t="s">
        <v>3767</v>
      </c>
      <c r="N19" s="2300" t="s">
        <v>47</v>
      </c>
      <c r="O19" s="2300" t="s">
        <v>47</v>
      </c>
      <c r="P19" s="2300" t="s">
        <v>47</v>
      </c>
      <c r="Q19" s="2300" t="s">
        <v>47</v>
      </c>
      <c r="R19" s="2429"/>
      <c r="S19" s="2482"/>
      <c r="T19" s="2485">
        <v>43</v>
      </c>
      <c r="U19" s="2486"/>
      <c r="V19" s="2365" t="s">
        <v>2592</v>
      </c>
      <c r="W19" s="2498" t="s">
        <v>3755</v>
      </c>
      <c r="X19" s="2488">
        <v>75</v>
      </c>
      <c r="Y19" s="2494"/>
      <c r="Z19" s="2494"/>
      <c r="AA19" s="2495"/>
      <c r="AC19" s="2496"/>
      <c r="AD19" s="2496"/>
      <c r="AE19" s="2496"/>
      <c r="AF19" s="2277">
        <f>IF(B19="","",(IFERROR(VLOOKUP(B19,Projecten!A$4:X$2358,5,FALSE),"niet bekend")))</f>
        <v>9</v>
      </c>
      <c r="AG19" s="2230">
        <f>IF(AF19="","",(IF(F19=0,AI19,(F19/AF19*AI19))))</f>
        <v>13505.970000000001</v>
      </c>
      <c r="AH19" s="2227">
        <f>IF(B19="","",(IFERROR(VLOOKUP(B19,Projecten!A$4:X$2358,23,FALSE),"niet bekend")))</f>
        <v>0</v>
      </c>
      <c r="AI19" s="2230">
        <f>IF(B19="","",(IFERROR(VLOOKUP(B19,Projecten!A$4:X$2358,12,FALSE),"niet bekend")))</f>
        <v>40517.910000000003</v>
      </c>
    </row>
    <row r="20" spans="1:40" s="2298" customFormat="1" x14ac:dyDescent="0.2">
      <c r="A20" s="2306">
        <v>3555</v>
      </c>
      <c r="B20" s="2292">
        <v>2017635</v>
      </c>
      <c r="C20" s="2292">
        <v>121534</v>
      </c>
      <c r="D20" s="2292" t="s">
        <v>3758</v>
      </c>
      <c r="E20" s="1953" t="s">
        <v>318</v>
      </c>
      <c r="F20" s="2455">
        <v>1</v>
      </c>
      <c r="G20" s="2455">
        <v>9</v>
      </c>
      <c r="H20" s="2455">
        <v>4</v>
      </c>
      <c r="I20" s="2455">
        <v>4</v>
      </c>
      <c r="J20" s="2336">
        <v>43006</v>
      </c>
      <c r="K20" s="2290" t="s">
        <v>1524</v>
      </c>
      <c r="L20" s="2290" t="s">
        <v>1524</v>
      </c>
      <c r="M20" s="2290" t="s">
        <v>1524</v>
      </c>
      <c r="N20" s="2332" t="s">
        <v>47</v>
      </c>
      <c r="O20" s="2332" t="s">
        <v>47</v>
      </c>
      <c r="P20" s="2332" t="s">
        <v>47</v>
      </c>
      <c r="Q20" s="2332" t="s">
        <v>47</v>
      </c>
      <c r="R20" s="2309"/>
      <c r="S20" s="2302"/>
      <c r="T20" s="2303">
        <v>42</v>
      </c>
      <c r="U20" s="2304"/>
      <c r="V20" s="2469" t="s">
        <v>786</v>
      </c>
      <c r="W20" s="2494" t="s">
        <v>3806</v>
      </c>
      <c r="X20" s="2307">
        <v>18</v>
      </c>
      <c r="Y20" s="2306"/>
      <c r="Z20" s="2308"/>
      <c r="AA20" s="2333"/>
      <c r="AC20" s="2310"/>
      <c r="AD20" s="2310"/>
      <c r="AE20" s="2310"/>
      <c r="AF20" s="2277">
        <f>IF(B20="","",(IFERROR(VLOOKUP(B20,Projecten!A$4:X$2358,5,FALSE),"niet bekend")))</f>
        <v>1</v>
      </c>
      <c r="AG20" s="2230">
        <f t="shared" ref="AG20" si="2">IF(AF20="","",(IF(F20=0,AI20,(F20/AF20*AI20))))</f>
        <v>3186.72</v>
      </c>
      <c r="AH20" s="2227">
        <f>IF(B20="","",(IFERROR(VLOOKUP(B20,Projecten!A$4:X$2358,23,FALSE),"niet bekend")))</f>
        <v>0</v>
      </c>
      <c r="AI20" s="2230">
        <f>IF(B20="","",(IFERROR(VLOOKUP(B20,Projecten!A$4:X$2358,12,FALSE),"niet bekend")))</f>
        <v>3186.72</v>
      </c>
    </row>
    <row r="21" spans="1:40" s="2298" customFormat="1" x14ac:dyDescent="0.2">
      <c r="A21" s="2306">
        <v>3556</v>
      </c>
      <c r="B21" s="2292">
        <v>2017630</v>
      </c>
      <c r="C21" s="2292">
        <v>121534</v>
      </c>
      <c r="D21" s="2292" t="s">
        <v>3740</v>
      </c>
      <c r="E21" s="1953" t="s">
        <v>318</v>
      </c>
      <c r="F21" s="2456">
        <v>0</v>
      </c>
      <c r="G21" s="1956">
        <v>1</v>
      </c>
      <c r="H21" s="1956">
        <v>0</v>
      </c>
      <c r="I21" s="1956">
        <v>10</v>
      </c>
      <c r="J21" s="2336">
        <v>43006</v>
      </c>
      <c r="K21" s="2290" t="s">
        <v>1524</v>
      </c>
      <c r="L21" s="2290" t="s">
        <v>1524</v>
      </c>
      <c r="M21" s="2290" t="s">
        <v>1524</v>
      </c>
      <c r="N21" s="2332" t="s">
        <v>47</v>
      </c>
      <c r="O21" s="2332" t="s">
        <v>47</v>
      </c>
      <c r="P21" s="2332" t="s">
        <v>47</v>
      </c>
      <c r="Q21" s="2332" t="s">
        <v>47</v>
      </c>
      <c r="R21" s="2309"/>
      <c r="S21" s="2302"/>
      <c r="T21" s="2303">
        <v>42</v>
      </c>
      <c r="U21" s="2304"/>
      <c r="V21" s="2469" t="s">
        <v>786</v>
      </c>
      <c r="W21" s="2306"/>
      <c r="X21" s="2307">
        <v>3.75</v>
      </c>
      <c r="Y21" s="2306"/>
      <c r="Z21" s="2308"/>
      <c r="AA21" s="2333"/>
      <c r="AC21" s="2310"/>
      <c r="AD21" s="2310"/>
      <c r="AE21" s="2310"/>
      <c r="AF21" s="2277">
        <f>IF(B21="","",(IFERROR(VLOOKUP(B21,Projecten!A$4:X$2358,5,FALSE),"niet bekend")))</f>
        <v>0</v>
      </c>
      <c r="AG21" s="2230">
        <f t="shared" ref="AG21" si="3">IF(AF21="","",(IF(F21=0,AI21,(F21/AF21*AI21))))</f>
        <v>627.91</v>
      </c>
      <c r="AH21" s="2227">
        <f>IF(B21="","",(IFERROR(VLOOKUP(B21,Projecten!A$4:X$2358,23,FALSE),"niet bekend")))</f>
        <v>0</v>
      </c>
      <c r="AI21" s="2230">
        <f>IF(B21="","",(IFERROR(VLOOKUP(B21,Projecten!A$4:X$2358,12,FALSE),"niet bekend")))</f>
        <v>627.91</v>
      </c>
    </row>
    <row r="22" spans="1:40" s="2278" customFormat="1" x14ac:dyDescent="0.2">
      <c r="A22" s="2274">
        <v>3557</v>
      </c>
      <c r="B22" s="2461">
        <v>2017633</v>
      </c>
      <c r="C22" s="2292">
        <v>121535</v>
      </c>
      <c r="D22" s="2462" t="s">
        <v>3743</v>
      </c>
      <c r="E22" s="2463" t="s">
        <v>26</v>
      </c>
      <c r="F22" s="2521">
        <v>5</v>
      </c>
      <c r="G22" s="1953">
        <v>40</v>
      </c>
      <c r="H22" s="2463">
        <v>25</v>
      </c>
      <c r="I22" s="2463">
        <v>15</v>
      </c>
      <c r="J22" s="2541">
        <v>43013</v>
      </c>
      <c r="K22" s="2527">
        <v>43017</v>
      </c>
      <c r="L22" s="2473" t="s">
        <v>1524</v>
      </c>
      <c r="M22" s="2290" t="s">
        <v>1524</v>
      </c>
      <c r="N22" s="2283" t="s">
        <v>47</v>
      </c>
      <c r="O22" s="2283" t="s">
        <v>47</v>
      </c>
      <c r="P22" s="2283" t="s">
        <v>47</v>
      </c>
      <c r="Q22" s="2283" t="s">
        <v>473</v>
      </c>
      <c r="R22" s="2280"/>
      <c r="S22" s="2282" t="s">
        <v>3772</v>
      </c>
      <c r="T22" s="2303">
        <v>42</v>
      </c>
      <c r="U22" s="2304"/>
      <c r="V22" s="2365" t="s">
        <v>423</v>
      </c>
      <c r="W22" s="2365" t="s">
        <v>3771</v>
      </c>
      <c r="X22" s="2307">
        <v>77</v>
      </c>
      <c r="Y22" s="2281"/>
      <c r="Z22" s="2281"/>
      <c r="AA22" s="2286"/>
      <c r="AC22" s="2287"/>
      <c r="AD22" s="2287"/>
      <c r="AE22" s="2287"/>
      <c r="AF22" s="2277">
        <f>IF(B22="","",(IFERROR(VLOOKUP(B22,Projecten!A$4:X$2358,5,FALSE),"niet bekend")))</f>
        <v>5</v>
      </c>
      <c r="AG22" s="2230">
        <f t="shared" ref="AG22" si="4">IF(AF22="","",(IF(F22=0,AI22,(F22/AF22*AI22))))</f>
        <v>15952.25</v>
      </c>
      <c r="AH22" s="2227">
        <f>IF(B22="","",(IFERROR(VLOOKUP(B22,Projecten!A$4:X$2358,23,FALSE),"niet bekend")))</f>
        <v>0</v>
      </c>
      <c r="AI22" s="2230">
        <f>IF(B22="","",(IFERROR(VLOOKUP(B22,Projecten!A$4:X$2358,12,FALSE),"niet bekend")))</f>
        <v>15952.25</v>
      </c>
    </row>
    <row r="23" spans="1:40" s="2298" customFormat="1" x14ac:dyDescent="0.2">
      <c r="A23" s="2306">
        <v>3558</v>
      </c>
      <c r="B23" s="2431" t="s">
        <v>3714</v>
      </c>
      <c r="C23" s="1955">
        <v>121536</v>
      </c>
      <c r="D23" s="1955" t="s">
        <v>3722</v>
      </c>
      <c r="E23" s="1956" t="s">
        <v>26</v>
      </c>
      <c r="F23" s="1956">
        <v>0</v>
      </c>
      <c r="G23" s="1956">
        <v>32</v>
      </c>
      <c r="H23" s="1956">
        <v>0</v>
      </c>
      <c r="I23" s="1956">
        <v>0</v>
      </c>
      <c r="J23" s="2290" t="s">
        <v>1524</v>
      </c>
      <c r="K23" s="2290" t="s">
        <v>1524</v>
      </c>
      <c r="L23" s="2290" t="s">
        <v>1524</v>
      </c>
      <c r="M23" s="2290" t="s">
        <v>1524</v>
      </c>
      <c r="N23" s="2332" t="s">
        <v>47</v>
      </c>
      <c r="O23" s="2332"/>
      <c r="P23" s="2332"/>
      <c r="Q23" s="2332"/>
      <c r="R23" s="2364"/>
      <c r="S23" s="2311"/>
      <c r="T23" s="2303">
        <v>43</v>
      </c>
      <c r="U23" s="2304"/>
      <c r="V23" s="2365" t="s">
        <v>1581</v>
      </c>
      <c r="W23" s="2365"/>
      <c r="X23" s="2307">
        <v>22</v>
      </c>
      <c r="Y23" s="2306"/>
      <c r="Z23" s="2308"/>
      <c r="AA23" s="2333"/>
      <c r="AC23" s="2310"/>
      <c r="AD23" s="2310"/>
      <c r="AE23" s="2310"/>
      <c r="AF23" s="2277">
        <f>IF(B23="","",(IFERROR(VLOOKUP(B23,Projecten!A$4:X$2358,5,FALSE),"niet bekend")))</f>
        <v>0</v>
      </c>
      <c r="AG23" s="2230">
        <f>IF(AF23="","",(IF(F23=0,AI23,(F23/AF23*AI23))))</f>
        <v>2053.2800000000002</v>
      </c>
      <c r="AH23" s="2227">
        <f>IF(B23="","",(IFERROR(VLOOKUP(B23,Projecten!A$4:X$2358,23,FALSE),"niet bekend")))</f>
        <v>0</v>
      </c>
      <c r="AI23" s="2230">
        <f>IF(B23="","",(IFERROR(VLOOKUP(B23,Projecten!A$4:X$2358,12,FALSE),"niet bekend")))</f>
        <v>2053.2800000000002</v>
      </c>
    </row>
    <row r="24" spans="1:40" s="2298" customFormat="1" x14ac:dyDescent="0.2">
      <c r="A24" s="2306">
        <v>3559</v>
      </c>
      <c r="B24" s="2560">
        <v>2017730</v>
      </c>
      <c r="C24" s="2454">
        <v>121490</v>
      </c>
      <c r="D24" s="2454" t="s">
        <v>3911</v>
      </c>
      <c r="E24" s="2455" t="s">
        <v>2376</v>
      </c>
      <c r="F24" s="2455">
        <v>0</v>
      </c>
      <c r="G24" s="2455">
        <v>0</v>
      </c>
      <c r="H24" s="2455">
        <v>0</v>
      </c>
      <c r="I24" s="2455">
        <v>0</v>
      </c>
      <c r="J24" s="2290" t="s">
        <v>1524</v>
      </c>
      <c r="K24" s="2290" t="s">
        <v>1524</v>
      </c>
      <c r="L24" s="2290" t="s">
        <v>1524</v>
      </c>
      <c r="M24" s="2290" t="s">
        <v>1524</v>
      </c>
      <c r="N24" s="2290" t="s">
        <v>1524</v>
      </c>
      <c r="O24" s="2290" t="s">
        <v>1524</v>
      </c>
      <c r="P24" s="2290" t="s">
        <v>1524</v>
      </c>
      <c r="Q24" s="2332" t="s">
        <v>473</v>
      </c>
      <c r="R24" s="2364"/>
      <c r="S24" s="2311"/>
      <c r="T24" s="2303">
        <v>42</v>
      </c>
      <c r="U24" s="2304"/>
      <c r="V24" s="2365" t="s">
        <v>2583</v>
      </c>
      <c r="W24" s="2365"/>
      <c r="X24" s="2307">
        <v>3</v>
      </c>
      <c r="Y24" s="2306"/>
      <c r="Z24" s="2308"/>
      <c r="AA24" s="2333"/>
      <c r="AC24" s="2310"/>
      <c r="AD24" s="2310"/>
      <c r="AE24" s="2310"/>
      <c r="AF24" s="2277">
        <f>IF(B24="","",(IFERROR(VLOOKUP(B24,Projecten!A$4:X$2358,5,FALSE),"niet bekend")))</f>
        <v>0</v>
      </c>
      <c r="AG24" s="2230">
        <f>IF(AF24="","",(IF(F24=0,AI24,(F24/AF24*AI24))))</f>
        <v>0</v>
      </c>
      <c r="AH24" s="2227">
        <f>IF(B24="","",(IFERROR(VLOOKUP(B24,Projecten!A$4:X$2358,23,FALSE),"niet bekend")))</f>
        <v>0</v>
      </c>
      <c r="AI24" s="2230">
        <f>IF(B24="","",(IFERROR(VLOOKUP(B24,Projecten!A$4:X$2358,12,FALSE),"niet bekend")))</f>
        <v>0</v>
      </c>
    </row>
    <row r="25" spans="1:40" s="2315" customFormat="1" x14ac:dyDescent="0.2">
      <c r="A25" s="2325"/>
      <c r="B25" s="2316"/>
      <c r="C25" s="2317"/>
      <c r="D25" s="2318"/>
      <c r="E25" s="2318"/>
      <c r="F25" s="2318"/>
      <c r="G25" s="2318"/>
      <c r="H25" s="2318"/>
      <c r="I25" s="2318"/>
      <c r="J25" s="2319"/>
      <c r="K25" s="2319"/>
      <c r="L25" s="2319"/>
      <c r="M25" s="2320"/>
      <c r="N25" s="2320"/>
      <c r="O25" s="2320"/>
      <c r="P25" s="2320"/>
      <c r="Q25" s="2320"/>
      <c r="R25" s="2321"/>
      <c r="S25" s="2322"/>
      <c r="T25" s="2323"/>
      <c r="U25" s="2323"/>
      <c r="V25" s="2324"/>
      <c r="W25" s="2324"/>
      <c r="X25" s="2324"/>
      <c r="Y25" s="2325"/>
      <c r="Z25" s="2326"/>
      <c r="AA25" s="2327"/>
      <c r="AC25" s="2328"/>
      <c r="AD25" s="2328"/>
      <c r="AE25" s="2328"/>
      <c r="AF25" s="2329"/>
      <c r="AG25" s="2330"/>
      <c r="AH25" s="2328" t="s">
        <v>3226</v>
      </c>
      <c r="AI25" s="2331" t="s">
        <v>3226</v>
      </c>
    </row>
    <row r="26" spans="1:40" s="2247" customFormat="1" x14ac:dyDescent="0.2">
      <c r="A26" s="2250"/>
      <c r="C26" s="2248"/>
      <c r="D26" s="2249">
        <f>SUM(G26:I26)</f>
        <v>353</v>
      </c>
      <c r="E26" s="2250"/>
      <c r="F26" s="2250">
        <f>SUM(F27:F47)</f>
        <v>23</v>
      </c>
      <c r="G26" s="2250">
        <f>SUM(G27:G47)</f>
        <v>169</v>
      </c>
      <c r="H26" s="2250">
        <f>SUM(H27:H47)</f>
        <v>128</v>
      </c>
      <c r="I26" s="2250">
        <f>SUM(I27:I47)</f>
        <v>56</v>
      </c>
      <c r="J26" s="2251"/>
      <c r="K26" s="2251"/>
      <c r="L26" s="2251"/>
      <c r="M26" s="2252"/>
      <c r="N26" s="2252"/>
      <c r="O26" s="2252"/>
      <c r="P26" s="2252"/>
      <c r="Q26" s="2252"/>
      <c r="R26" s="2253">
        <v>42</v>
      </c>
      <c r="S26" s="2254"/>
      <c r="T26" s="2255"/>
      <c r="U26" s="2255"/>
      <c r="V26" s="2256"/>
      <c r="W26" s="2257">
        <f>SUM(X26:X47)</f>
        <v>371.75</v>
      </c>
      <c r="X26" s="2258"/>
      <c r="Y26" s="2258">
        <v>0</v>
      </c>
      <c r="Z26" s="2259">
        <f>W26-Y26</f>
        <v>371.75</v>
      </c>
      <c r="AA26" s="2248"/>
      <c r="AC26" s="2260"/>
      <c r="AD26" s="2260"/>
      <c r="AE26" s="2261" t="str">
        <f>CONCATENATE("week ",R26)</f>
        <v>week 42</v>
      </c>
      <c r="AG26" s="2264">
        <f>SUM(AG27:AG47)</f>
        <v>66474.899999999994</v>
      </c>
    </row>
    <row r="27" spans="1:40" x14ac:dyDescent="0.2">
      <c r="B27" s="2265"/>
      <c r="C27" s="2561"/>
      <c r="D27" s="2281"/>
      <c r="E27" s="2268"/>
      <c r="F27" s="2268"/>
      <c r="G27" s="2268"/>
      <c r="H27" s="2268"/>
      <c r="I27" s="2268"/>
      <c r="J27" s="2269"/>
      <c r="K27" s="2269"/>
      <c r="L27" s="2269"/>
      <c r="M27" s="2270"/>
      <c r="N27" s="2270"/>
      <c r="O27" s="2270"/>
      <c r="P27" s="2270"/>
      <c r="Q27" s="2270"/>
      <c r="R27" s="2226" t="s">
        <v>3430</v>
      </c>
      <c r="T27" s="2272"/>
      <c r="W27" s="2275" t="s">
        <v>3732</v>
      </c>
      <c r="AF27" s="2277" t="str">
        <f>IF(B27="","",(IFERROR(VLOOKUP(B27,Projecten!A$4:X$2358,5,FALSE),"niet bekend")))</f>
        <v/>
      </c>
      <c r="AG27" s="2230" t="str">
        <f t="shared" ref="AG27:AG29" si="5">IF(AF27="","",(IF(F27=0,AI27,(F27/AF27*AI27))))</f>
        <v/>
      </c>
      <c r="AH27" s="2227" t="str">
        <f>IF(B27="","",(IFERROR(VLOOKUP(B27,Projecten!A$4:X$2358,23,FALSE),"niet bekend")))</f>
        <v/>
      </c>
      <c r="AI27" s="2230" t="str">
        <f>IF(B27="","",(IFERROR(VLOOKUP(B27,Projecten!A$4:X$2358,12,FALSE),"niet bekend")))</f>
        <v/>
      </c>
    </row>
    <row r="28" spans="1:40" s="2278" customFormat="1" x14ac:dyDescent="0.2">
      <c r="A28" s="2274">
        <v>3560</v>
      </c>
      <c r="B28" s="2279"/>
      <c r="C28" s="2280"/>
      <c r="D28" s="2280" t="s">
        <v>3928</v>
      </c>
      <c r="E28" s="2281"/>
      <c r="F28" s="2520"/>
      <c r="G28" s="2281"/>
      <c r="H28" s="2281"/>
      <c r="I28" s="2281"/>
      <c r="J28" s="2282"/>
      <c r="K28" s="2282"/>
      <c r="L28" s="2282"/>
      <c r="M28" s="2282"/>
      <c r="N28" s="2283"/>
      <c r="O28" s="2283"/>
      <c r="P28" s="2283"/>
      <c r="Q28" s="2283"/>
      <c r="R28" s="2280"/>
      <c r="S28" s="2282"/>
      <c r="T28" s="2284"/>
      <c r="U28" s="2285"/>
      <c r="V28" s="2281"/>
      <c r="W28" s="2281"/>
      <c r="X28" s="2276">
        <v>16.75</v>
      </c>
      <c r="Y28" s="2281"/>
      <c r="Z28" s="2281"/>
      <c r="AA28" s="2286"/>
      <c r="AC28" s="2287"/>
      <c r="AD28" s="2287"/>
      <c r="AE28" s="2287"/>
      <c r="AF28" s="2277"/>
      <c r="AG28" s="2230"/>
      <c r="AH28" s="2227"/>
      <c r="AI28" s="2230"/>
    </row>
    <row r="29" spans="1:40" s="2278" customFormat="1" x14ac:dyDescent="0.2">
      <c r="A29" s="2274">
        <v>3561</v>
      </c>
      <c r="B29" s="2279"/>
      <c r="C29" s="2280"/>
      <c r="D29" s="2280" t="s">
        <v>3931</v>
      </c>
      <c r="E29" s="2281"/>
      <c r="F29" s="2281"/>
      <c r="G29" s="2281"/>
      <c r="H29" s="2281"/>
      <c r="I29" s="2281"/>
      <c r="J29" s="2282"/>
      <c r="K29" s="2282"/>
      <c r="L29" s="2282"/>
      <c r="M29" s="2282"/>
      <c r="N29" s="2283"/>
      <c r="O29" s="2283"/>
      <c r="P29" s="2283"/>
      <c r="Q29" s="2283"/>
      <c r="R29" s="2280"/>
      <c r="S29" s="2282"/>
      <c r="T29" s="2284"/>
      <c r="U29" s="2285"/>
      <c r="V29" s="2281"/>
      <c r="W29" s="2281"/>
      <c r="X29" s="2276"/>
      <c r="Y29" s="2281"/>
      <c r="Z29" s="2281"/>
      <c r="AA29" s="2286"/>
      <c r="AC29" s="2287"/>
      <c r="AD29" s="2287"/>
      <c r="AE29" s="2287"/>
      <c r="AF29" s="2277" t="str">
        <f>IF(B29="","",(IFERROR(VLOOKUP(B29,Projecten!A$4:X$2358,5,FALSE),"niet bekend")))</f>
        <v/>
      </c>
      <c r="AG29" s="2230" t="str">
        <f t="shared" si="5"/>
        <v/>
      </c>
      <c r="AH29" s="2227" t="str">
        <f>IF(B29="","",(IFERROR(VLOOKUP(B29,Projecten!A$4:X$2358,23,FALSE),"niet bekend")))</f>
        <v/>
      </c>
      <c r="AI29" s="2230" t="str">
        <f>IF(B29="","",(IFERROR(VLOOKUP(B29,Projecten!A$4:X$2358,12,FALSE),"niet bekend")))</f>
        <v/>
      </c>
    </row>
    <row r="30" spans="1:40" s="2492" customFormat="1" x14ac:dyDescent="0.2">
      <c r="A30" s="2306">
        <v>3562</v>
      </c>
      <c r="B30" s="2297">
        <v>2017639</v>
      </c>
      <c r="C30" s="2297">
        <v>121542</v>
      </c>
      <c r="D30" s="2297">
        <v>625317</v>
      </c>
      <c r="E30" s="2334" t="s">
        <v>26</v>
      </c>
      <c r="F30" s="2334">
        <v>1</v>
      </c>
      <c r="G30" s="2334">
        <v>11</v>
      </c>
      <c r="H30" s="2334">
        <v>5</v>
      </c>
      <c r="I30" s="2334">
        <v>3</v>
      </c>
      <c r="J30" s="2294">
        <v>43014</v>
      </c>
      <c r="K30" s="2294">
        <v>43012</v>
      </c>
      <c r="L30" s="2473" t="s">
        <v>1524</v>
      </c>
      <c r="M30" s="2290" t="s">
        <v>1524</v>
      </c>
      <c r="N30" s="2300" t="s">
        <v>47</v>
      </c>
      <c r="O30" s="2300" t="s">
        <v>47</v>
      </c>
      <c r="P30" s="2300" t="s">
        <v>473</v>
      </c>
      <c r="Q30" s="2300"/>
      <c r="R30" s="2429"/>
      <c r="S30" s="2302"/>
      <c r="T30" s="2303">
        <v>43</v>
      </c>
      <c r="U30" s="2304"/>
      <c r="V30" s="2365" t="s">
        <v>2559</v>
      </c>
      <c r="W30" s="2528" t="s">
        <v>3800</v>
      </c>
      <c r="X30" s="2488">
        <v>18</v>
      </c>
      <c r="Y30" s="2487"/>
      <c r="Z30" s="2487"/>
      <c r="AA30" s="2489"/>
      <c r="AB30" s="2490"/>
      <c r="AC30" s="2491"/>
      <c r="AD30" s="2491"/>
      <c r="AE30" s="2491"/>
      <c r="AF30" s="2479">
        <f>IF(B30="","",(IFERROR(VLOOKUP(B30,Projecten!A$4:X$2358,5,FALSE),"niet bekend")))</f>
        <v>1</v>
      </c>
      <c r="AG30" s="2480">
        <f t="shared" ref="AG30:AG35" si="6">IF(AF30="","",(IF(F30=0,AI30,(F30/AF30*AI30))))</f>
        <v>3939.02</v>
      </c>
      <c r="AH30" s="2481">
        <f>IF(B30="","",(IFERROR(VLOOKUP(B30,Projecten!A$4:X$2358,23,FALSE),"niet bekend")))</f>
        <v>0</v>
      </c>
      <c r="AI30" s="2480">
        <f>IF(B30="","",(IFERROR(VLOOKUP(B30,Projecten!A$4:X$2358,12,FALSE),"niet bekend")))</f>
        <v>3939.02</v>
      </c>
      <c r="AJ30" s="2490"/>
      <c r="AK30" s="2490"/>
      <c r="AL30" s="2490"/>
      <c r="AM30" s="2490"/>
      <c r="AN30" s="2490"/>
    </row>
    <row r="31" spans="1:40" s="2492" customFormat="1" x14ac:dyDescent="0.2">
      <c r="A31" s="2306">
        <v>3563</v>
      </c>
      <c r="B31" s="2297">
        <v>2017641</v>
      </c>
      <c r="C31" s="2297">
        <v>121542</v>
      </c>
      <c r="D31" s="2297">
        <v>672517</v>
      </c>
      <c r="E31" s="2334" t="s">
        <v>26</v>
      </c>
      <c r="F31" s="2334">
        <v>1</v>
      </c>
      <c r="G31" s="2334">
        <v>7</v>
      </c>
      <c r="H31" s="2334">
        <v>5</v>
      </c>
      <c r="I31" s="2334">
        <v>2</v>
      </c>
      <c r="J31" s="2294">
        <v>43014</v>
      </c>
      <c r="K31" s="2294">
        <v>43017</v>
      </c>
      <c r="L31" s="2473" t="s">
        <v>1524</v>
      </c>
      <c r="M31" s="2290" t="s">
        <v>1524</v>
      </c>
      <c r="N31" s="2300" t="s">
        <v>47</v>
      </c>
      <c r="O31" s="2300" t="s">
        <v>47</v>
      </c>
      <c r="P31" s="2300" t="s">
        <v>473</v>
      </c>
      <c r="Q31" s="2300"/>
      <c r="R31" s="2429"/>
      <c r="S31" s="2302"/>
      <c r="T31" s="2303">
        <v>43</v>
      </c>
      <c r="U31" s="2304"/>
      <c r="V31" s="2365" t="s">
        <v>2559</v>
      </c>
      <c r="W31" s="2306"/>
      <c r="X31" s="2488">
        <v>14</v>
      </c>
      <c r="Y31" s="2487"/>
      <c r="Z31" s="2487"/>
      <c r="AA31" s="2489"/>
      <c r="AB31" s="2490"/>
      <c r="AC31" s="2491"/>
      <c r="AD31" s="2491"/>
      <c r="AE31" s="2491"/>
      <c r="AF31" s="2479">
        <f>IF(B31="","",(IFERROR(VLOOKUP(B31,Projecten!A$4:X$2358,5,FALSE),"niet bekend")))</f>
        <v>1</v>
      </c>
      <c r="AG31" s="2480">
        <f>IF(AF31="","",(IF(F31=0,AI31,(F31/AF31*AI31))))</f>
        <v>2502.12</v>
      </c>
      <c r="AH31" s="2481">
        <f>IF(B31="","",(IFERROR(VLOOKUP(B31,Projecten!A$4:X$2358,23,FALSE),"niet bekend")))</f>
        <v>0</v>
      </c>
      <c r="AI31" s="2480">
        <f>IF(B31="","",(IFERROR(VLOOKUP(B31,Projecten!A$4:X$2358,12,FALSE),"niet bekend")))</f>
        <v>2502.12</v>
      </c>
      <c r="AJ31" s="2490"/>
      <c r="AK31" s="2490"/>
      <c r="AL31" s="2490"/>
      <c r="AM31" s="2490"/>
      <c r="AN31" s="2490"/>
    </row>
    <row r="32" spans="1:40" s="2492" customFormat="1" x14ac:dyDescent="0.2">
      <c r="A32" s="2306">
        <v>3564</v>
      </c>
      <c r="B32" s="2297">
        <v>2017652</v>
      </c>
      <c r="C32" s="2493">
        <v>121544</v>
      </c>
      <c r="D32" s="2166" t="s">
        <v>3801</v>
      </c>
      <c r="E32" s="2091" t="s">
        <v>26</v>
      </c>
      <c r="F32" s="2091">
        <v>1</v>
      </c>
      <c r="G32" s="2091">
        <v>8</v>
      </c>
      <c r="H32" s="2091">
        <v>5</v>
      </c>
      <c r="I32" s="2091">
        <v>3</v>
      </c>
      <c r="J32" s="2516">
        <v>43018</v>
      </c>
      <c r="K32" s="2516">
        <v>43012</v>
      </c>
      <c r="L32" s="2473" t="s">
        <v>1524</v>
      </c>
      <c r="M32" s="2290" t="s">
        <v>1524</v>
      </c>
      <c r="N32" s="2483" t="s">
        <v>47</v>
      </c>
      <c r="O32" s="2483" t="s">
        <v>47</v>
      </c>
      <c r="P32" s="2483" t="s">
        <v>473</v>
      </c>
      <c r="Q32" s="2483"/>
      <c r="R32" s="2484"/>
      <c r="S32" s="2482"/>
      <c r="T32" s="2485">
        <v>43</v>
      </c>
      <c r="U32" s="2486"/>
      <c r="V32" s="2365" t="s">
        <v>2559</v>
      </c>
      <c r="W32" s="2498"/>
      <c r="X32" s="2488">
        <v>16</v>
      </c>
      <c r="Y32" s="2494"/>
      <c r="Z32" s="2494"/>
      <c r="AA32" s="2495"/>
      <c r="AC32" s="2496"/>
      <c r="AD32" s="2496"/>
      <c r="AE32" s="2496"/>
      <c r="AF32" s="2277">
        <f>IF(B32="","",(IFERROR(VLOOKUP(B32,Projecten!A$4:X$2358,5,FALSE),"niet bekend")))</f>
        <v>1</v>
      </c>
      <c r="AG32" s="2230">
        <f t="shared" ref="AG32:AG33" si="7">IF(AF32="","",(IF(F32=0,AI32,(F32/AF32*AI32))))</f>
        <v>3060.59</v>
      </c>
      <c r="AH32" s="2227">
        <f>IF(B32="","",(IFERROR(VLOOKUP(B32,Projecten!A$4:X$2358,23,FALSE),"niet bekend")))</f>
        <v>0</v>
      </c>
      <c r="AI32" s="2230">
        <f>IF(B32="","",(IFERROR(VLOOKUP(B32,Projecten!A$4:X$2358,12,FALSE),"niet bekend")))</f>
        <v>3060.59</v>
      </c>
    </row>
    <row r="33" spans="1:40" s="2492" customFormat="1" x14ac:dyDescent="0.2">
      <c r="A33" s="2306">
        <v>3565</v>
      </c>
      <c r="B33" s="2431">
        <v>2017653</v>
      </c>
      <c r="C33" s="2493">
        <v>121544</v>
      </c>
      <c r="D33" s="1955">
        <v>674917</v>
      </c>
      <c r="E33" s="1956" t="s">
        <v>26</v>
      </c>
      <c r="F33" s="1956">
        <v>1</v>
      </c>
      <c r="G33" s="1956">
        <v>8</v>
      </c>
      <c r="H33" s="1956">
        <v>10</v>
      </c>
      <c r="I33" s="1956">
        <v>3</v>
      </c>
      <c r="J33" s="2516">
        <v>43018</v>
      </c>
      <c r="K33" s="2516">
        <v>43012</v>
      </c>
      <c r="L33" s="2473" t="s">
        <v>1524</v>
      </c>
      <c r="M33" s="2290" t="s">
        <v>1524</v>
      </c>
      <c r="N33" s="2483" t="s">
        <v>47</v>
      </c>
      <c r="O33" s="2483" t="s">
        <v>47</v>
      </c>
      <c r="P33" s="2483" t="s">
        <v>473</v>
      </c>
      <c r="Q33" s="2483"/>
      <c r="R33" s="2484"/>
      <c r="S33" s="2482"/>
      <c r="T33" s="2485">
        <v>43</v>
      </c>
      <c r="U33" s="2486"/>
      <c r="V33" s="2365" t="s">
        <v>2559</v>
      </c>
      <c r="W33" s="2498"/>
      <c r="X33" s="2488">
        <v>22</v>
      </c>
      <c r="Y33" s="2494"/>
      <c r="Z33" s="2494"/>
      <c r="AA33" s="2495"/>
      <c r="AC33" s="2496"/>
      <c r="AD33" s="2496"/>
      <c r="AE33" s="2496"/>
      <c r="AF33" s="2277">
        <f>IF(B33="","",(IFERROR(VLOOKUP(B33,Projecten!A$4:X$2358,5,FALSE),"niet bekend")))</f>
        <v>1</v>
      </c>
      <c r="AG33" s="2230">
        <f t="shared" si="7"/>
        <v>3936.26</v>
      </c>
      <c r="AH33" s="2227">
        <f>IF(B33="","",(IFERROR(VLOOKUP(B33,Projecten!A$4:X$2358,23,FALSE),"niet bekend")))</f>
        <v>0</v>
      </c>
      <c r="AI33" s="2230">
        <f>IF(B33="","",(IFERROR(VLOOKUP(B33,Projecten!A$4:X$2358,12,FALSE),"niet bekend")))</f>
        <v>3936.26</v>
      </c>
    </row>
    <row r="34" spans="1:40" s="2492" customFormat="1" x14ac:dyDescent="0.2">
      <c r="A34" s="2306">
        <v>3566</v>
      </c>
      <c r="B34" s="2297">
        <v>2017645</v>
      </c>
      <c r="C34" s="2297">
        <v>121545</v>
      </c>
      <c r="D34" s="2297" t="s">
        <v>3779</v>
      </c>
      <c r="E34" s="2334" t="s">
        <v>26</v>
      </c>
      <c r="F34" s="2334">
        <v>1</v>
      </c>
      <c r="G34" s="2334">
        <v>10</v>
      </c>
      <c r="H34" s="2334">
        <v>6</v>
      </c>
      <c r="I34" s="2334">
        <v>2</v>
      </c>
      <c r="J34" s="2294">
        <v>43014</v>
      </c>
      <c r="K34" s="2294">
        <v>43012</v>
      </c>
      <c r="L34" s="2473" t="s">
        <v>1524</v>
      </c>
      <c r="M34" s="2290" t="s">
        <v>1524</v>
      </c>
      <c r="N34" s="2300" t="s">
        <v>47</v>
      </c>
      <c r="O34" s="2300" t="s">
        <v>473</v>
      </c>
      <c r="P34" s="2300"/>
      <c r="Q34" s="2300"/>
      <c r="R34" s="2429"/>
      <c r="S34" s="2302"/>
      <c r="T34" s="2303">
        <v>43</v>
      </c>
      <c r="U34" s="2304"/>
      <c r="V34" s="2365" t="s">
        <v>2559</v>
      </c>
      <c r="W34" s="2526" t="s">
        <v>959</v>
      </c>
      <c r="X34" s="2488">
        <v>19</v>
      </c>
      <c r="Y34" s="2487"/>
      <c r="Z34" s="2487"/>
      <c r="AA34" s="2489"/>
      <c r="AB34" s="2490"/>
      <c r="AC34" s="2491"/>
      <c r="AD34" s="2491"/>
      <c r="AE34" s="2491"/>
      <c r="AF34" s="2479">
        <f>IF(B34="","",(IFERROR(VLOOKUP(B34,Projecten!A$4:X$2358,5,FALSE),"niet bekend")))</f>
        <v>1</v>
      </c>
      <c r="AG34" s="2480">
        <f>IF(AF34="","",(IF(F34=0,AI34,(F34/AF34*AI34))))</f>
        <v>3977.47</v>
      </c>
      <c r="AH34" s="2481">
        <f>IF(B34="","",(IFERROR(VLOOKUP(B34,Projecten!A$4:X$2358,23,FALSE),"niet bekend")))</f>
        <v>0</v>
      </c>
      <c r="AI34" s="2480">
        <f>IF(B34="","",(IFERROR(VLOOKUP(B34,Projecten!A$4:X$2358,12,FALSE),"niet bekend")))</f>
        <v>3977.47</v>
      </c>
      <c r="AJ34" s="2490"/>
      <c r="AK34" s="2490"/>
      <c r="AL34" s="2490"/>
      <c r="AM34" s="2490"/>
      <c r="AN34" s="2490"/>
    </row>
    <row r="35" spans="1:40" s="2492" customFormat="1" x14ac:dyDescent="0.2">
      <c r="A35" s="2306">
        <v>3567</v>
      </c>
      <c r="B35" s="2297">
        <v>2017640</v>
      </c>
      <c r="C35" s="2297">
        <v>121546</v>
      </c>
      <c r="D35" s="2297">
        <v>674017</v>
      </c>
      <c r="E35" s="2334" t="s">
        <v>26</v>
      </c>
      <c r="F35" s="2334">
        <v>1</v>
      </c>
      <c r="G35" s="2334">
        <v>9</v>
      </c>
      <c r="H35" s="2334">
        <v>6</v>
      </c>
      <c r="I35" s="2334">
        <v>3</v>
      </c>
      <c r="J35" s="2294">
        <v>43014</v>
      </c>
      <c r="K35" s="2294">
        <v>43012</v>
      </c>
      <c r="L35" s="2473" t="s">
        <v>1524</v>
      </c>
      <c r="M35" s="2290" t="s">
        <v>1524</v>
      </c>
      <c r="N35" s="2300" t="s">
        <v>47</v>
      </c>
      <c r="O35" s="2300"/>
      <c r="P35" s="2300"/>
      <c r="Q35" s="2300"/>
      <c r="R35" s="2429"/>
      <c r="S35" s="2302"/>
      <c r="T35" s="2303">
        <v>43</v>
      </c>
      <c r="U35" s="2304"/>
      <c r="V35" s="2365" t="s">
        <v>2559</v>
      </c>
      <c r="W35" s="2306" t="s">
        <v>1284</v>
      </c>
      <c r="X35" s="2488">
        <v>20</v>
      </c>
      <c r="Y35" s="2487"/>
      <c r="Z35" s="2487"/>
      <c r="AA35" s="2489"/>
      <c r="AB35" s="2490"/>
      <c r="AC35" s="2491"/>
      <c r="AD35" s="2491"/>
      <c r="AE35" s="2491"/>
      <c r="AF35" s="2479">
        <f>IF(B35="","",(IFERROR(VLOOKUP(B35,Projecten!A$4:X$2358,5,FALSE),"niet bekend")))</f>
        <v>1</v>
      </c>
      <c r="AG35" s="2480">
        <f t="shared" si="6"/>
        <v>4061.88</v>
      </c>
      <c r="AH35" s="2481">
        <f>IF(B35="","",(IFERROR(VLOOKUP(B35,Projecten!A$4:X$2358,23,FALSE),"niet bekend")))</f>
        <v>0</v>
      </c>
      <c r="AI35" s="2480">
        <f>IF(B35="","",(IFERROR(VLOOKUP(B35,Projecten!A$4:X$2358,12,FALSE),"niet bekend")))</f>
        <v>4061.88</v>
      </c>
      <c r="AJ35" s="2490"/>
      <c r="AK35" s="2490"/>
      <c r="AL35" s="2490"/>
      <c r="AM35" s="2490"/>
      <c r="AN35" s="2490"/>
    </row>
    <row r="36" spans="1:40" s="2278" customFormat="1" x14ac:dyDescent="0.2">
      <c r="A36" s="2274">
        <v>3568</v>
      </c>
      <c r="B36" s="2292">
        <v>2017558</v>
      </c>
      <c r="C36" s="2292">
        <v>121546</v>
      </c>
      <c r="D36" s="2292" t="s">
        <v>3565</v>
      </c>
      <c r="E36" s="1953" t="s">
        <v>26</v>
      </c>
      <c r="F36" s="2293">
        <v>3</v>
      </c>
      <c r="G36" s="2293">
        <v>21</v>
      </c>
      <c r="H36" s="2293">
        <v>18</v>
      </c>
      <c r="I36" s="2293">
        <v>6</v>
      </c>
      <c r="J36" s="2294">
        <v>42997</v>
      </c>
      <c r="K36" s="2294">
        <v>42996</v>
      </c>
      <c r="L36" s="2290" t="s">
        <v>1524</v>
      </c>
      <c r="M36" s="2290" t="s">
        <v>1524</v>
      </c>
      <c r="N36" s="2283" t="s">
        <v>47</v>
      </c>
      <c r="O36" s="2283"/>
      <c r="P36" s="2283"/>
      <c r="Q36" s="2283"/>
      <c r="R36" s="2280"/>
      <c r="S36" s="2282" t="s">
        <v>3566</v>
      </c>
      <c r="T36" s="2272">
        <v>44</v>
      </c>
      <c r="U36" s="2285"/>
      <c r="V36" s="2274" t="s">
        <v>423</v>
      </c>
      <c r="W36" s="2274" t="s">
        <v>3684</v>
      </c>
      <c r="X36" s="2291">
        <v>42</v>
      </c>
      <c r="Y36" s="2274"/>
      <c r="Z36" s="2274"/>
      <c r="AA36" s="2296">
        <v>42989</v>
      </c>
      <c r="AB36" s="2211"/>
      <c r="AC36" s="2287"/>
      <c r="AD36" s="2287"/>
      <c r="AE36" s="2287"/>
      <c r="AF36" s="2277">
        <f>IF(B36="","",(IFERROR(VLOOKUP(B36,Projecten!A$4:X$2358,5,FALSE),"niet bekend")))</f>
        <v>9</v>
      </c>
      <c r="AG36" s="2230">
        <f t="shared" ref="AG36:AG45" si="8">IF(AF36="","",(IF(F36=0,AI36,(F36/AF36*AI36))))</f>
        <v>7650.84</v>
      </c>
      <c r="AH36" s="2227">
        <f>IF(B36="","",(IFERROR(VLOOKUP(B36,Projecten!A$4:X$2358,23,FALSE),"niet bekend")))</f>
        <v>22952.52</v>
      </c>
      <c r="AI36" s="2230">
        <f>IF(B36="","",(IFERROR(VLOOKUP(B36,Projecten!A$4:X$2358,12,FALSE),"niet bekend")))</f>
        <v>22952.52</v>
      </c>
    </row>
    <row r="37" spans="1:40" s="2278" customFormat="1" x14ac:dyDescent="0.2">
      <c r="A37" s="2274">
        <v>3569</v>
      </c>
      <c r="B37" s="2431">
        <v>2017648</v>
      </c>
      <c r="C37" s="2292">
        <v>121547</v>
      </c>
      <c r="D37" s="1955" t="s">
        <v>3797</v>
      </c>
      <c r="E37" s="1956" t="s">
        <v>26</v>
      </c>
      <c r="F37" s="1956">
        <v>4</v>
      </c>
      <c r="G37" s="1956">
        <v>24</v>
      </c>
      <c r="H37" s="1956">
        <v>20</v>
      </c>
      <c r="I37" s="1956">
        <v>8</v>
      </c>
      <c r="J37" s="2294">
        <v>43018</v>
      </c>
      <c r="K37" s="2337"/>
      <c r="L37" s="2337"/>
      <c r="M37" s="2337"/>
      <c r="N37" s="2283" t="s">
        <v>47</v>
      </c>
      <c r="O37" s="2283"/>
      <c r="P37" s="2283"/>
      <c r="Q37" s="2283"/>
      <c r="R37" s="2280"/>
      <c r="S37" s="2282"/>
      <c r="T37" s="2272">
        <v>46</v>
      </c>
      <c r="U37" s="2285"/>
      <c r="V37" s="2274" t="s">
        <v>3796</v>
      </c>
      <c r="W37" s="2274" t="s">
        <v>3802</v>
      </c>
      <c r="X37" s="2291">
        <v>50</v>
      </c>
      <c r="Y37" s="2281"/>
      <c r="Z37" s="2281"/>
      <c r="AA37" s="2296">
        <v>43004</v>
      </c>
      <c r="AC37" s="2287"/>
      <c r="AD37" s="2287"/>
      <c r="AE37" s="2287"/>
      <c r="AF37" s="2277">
        <f>IF(B37="","",(IFERROR(VLOOKUP(B37,Projecten!A$4:X$2358,5,FALSE),"niet bekend")))</f>
        <v>10</v>
      </c>
      <c r="AG37" s="2230">
        <f t="shared" si="8"/>
        <v>9354.7199999999993</v>
      </c>
      <c r="AH37" s="2227">
        <f>IF(B37="","",(IFERROR(VLOOKUP(B37,Projecten!A$4:X$2358,23,FALSE),"niet bekend")))</f>
        <v>0</v>
      </c>
      <c r="AI37" s="2230">
        <f>IF(B37="","",(IFERROR(VLOOKUP(B37,Projecten!A$4:X$2358,12,FALSE),"niet bekend")))</f>
        <v>23386.799999999999</v>
      </c>
    </row>
    <row r="38" spans="1:40" s="2278" customFormat="1" x14ac:dyDescent="0.2">
      <c r="A38" s="2274">
        <v>3570</v>
      </c>
      <c r="B38" s="2431">
        <v>2017648</v>
      </c>
      <c r="C38" s="2292">
        <v>121548</v>
      </c>
      <c r="D38" s="1955" t="s">
        <v>3798</v>
      </c>
      <c r="E38" s="1956" t="s">
        <v>26</v>
      </c>
      <c r="F38" s="1956">
        <v>3</v>
      </c>
      <c r="G38" s="1956">
        <v>18</v>
      </c>
      <c r="H38" s="1956">
        <v>15</v>
      </c>
      <c r="I38" s="1956">
        <v>6</v>
      </c>
      <c r="J38" s="2563">
        <v>43018</v>
      </c>
      <c r="K38" s="2337"/>
      <c r="L38" s="2337"/>
      <c r="M38" s="2337"/>
      <c r="N38" s="2283"/>
      <c r="O38" s="2283"/>
      <c r="P38" s="2283"/>
      <c r="Q38" s="2283"/>
      <c r="R38" s="2280"/>
      <c r="S38" s="2282"/>
      <c r="T38" s="2272">
        <v>48</v>
      </c>
      <c r="U38" s="2285"/>
      <c r="V38" s="2274" t="s">
        <v>3796</v>
      </c>
      <c r="W38" s="2274" t="s">
        <v>3684</v>
      </c>
      <c r="X38" s="2291">
        <v>37.5</v>
      </c>
      <c r="Y38" s="2281"/>
      <c r="Z38" s="2281"/>
      <c r="AA38" s="2296">
        <v>43004</v>
      </c>
      <c r="AC38" s="2287"/>
      <c r="AD38" s="2287"/>
      <c r="AE38" s="2287"/>
      <c r="AF38" s="2277">
        <f>IF(B38="","",(IFERROR(VLOOKUP(B38,Projecten!A$4:X$2358,5,FALSE),"niet bekend")))</f>
        <v>10</v>
      </c>
      <c r="AG38" s="2230">
        <f t="shared" si="8"/>
        <v>7016.04</v>
      </c>
      <c r="AH38" s="2227">
        <f>IF(B38="","",(IFERROR(VLOOKUP(B38,Projecten!A$4:X$2358,23,FALSE),"niet bekend")))</f>
        <v>0</v>
      </c>
      <c r="AI38" s="2230">
        <f>IF(B38="","",(IFERROR(VLOOKUP(B38,Projecten!A$4:X$2358,12,FALSE),"niet bekend")))</f>
        <v>23386.799999999999</v>
      </c>
    </row>
    <row r="39" spans="1:40" s="2278" customFormat="1" x14ac:dyDescent="0.2">
      <c r="A39" s="2274">
        <v>3571</v>
      </c>
      <c r="B39" s="2431">
        <v>2017648</v>
      </c>
      <c r="C39" s="2292">
        <v>121549</v>
      </c>
      <c r="D39" s="1955" t="s">
        <v>3799</v>
      </c>
      <c r="E39" s="1956" t="s">
        <v>26</v>
      </c>
      <c r="F39" s="1956">
        <v>3</v>
      </c>
      <c r="G39" s="1956">
        <v>18</v>
      </c>
      <c r="H39" s="1956">
        <v>15</v>
      </c>
      <c r="I39" s="1956">
        <v>6</v>
      </c>
      <c r="J39" s="2563">
        <v>43018</v>
      </c>
      <c r="K39" s="2563">
        <v>43017</v>
      </c>
      <c r="L39" s="2337"/>
      <c r="M39" s="2337"/>
      <c r="N39" s="2283"/>
      <c r="O39" s="2283"/>
      <c r="P39" s="2283"/>
      <c r="Q39" s="2283"/>
      <c r="R39" s="2280"/>
      <c r="S39" s="2282"/>
      <c r="T39" s="2272">
        <v>49</v>
      </c>
      <c r="U39" s="2285"/>
      <c r="V39" s="2274" t="s">
        <v>3796</v>
      </c>
      <c r="W39" s="2274" t="s">
        <v>3684</v>
      </c>
      <c r="X39" s="2291">
        <v>37.5</v>
      </c>
      <c r="Y39" s="2281"/>
      <c r="Z39" s="2281"/>
      <c r="AA39" s="2296">
        <v>43004</v>
      </c>
      <c r="AC39" s="2287"/>
      <c r="AD39" s="2287"/>
      <c r="AE39" s="2287"/>
      <c r="AF39" s="2277">
        <f>IF(B39="","",(IFERROR(VLOOKUP(B39,Projecten!A$4:X$2358,5,FALSE),"niet bekend")))</f>
        <v>10</v>
      </c>
      <c r="AG39" s="2230">
        <f t="shared" si="8"/>
        <v>7016.04</v>
      </c>
      <c r="AH39" s="2227">
        <f>IF(B39="","",(IFERROR(VLOOKUP(B39,Projecten!A$4:X$2358,23,FALSE),"niet bekend")))</f>
        <v>0</v>
      </c>
      <c r="AI39" s="2230">
        <f>IF(B39="","",(IFERROR(VLOOKUP(B39,Projecten!A$4:X$2358,12,FALSE),"niet bekend")))</f>
        <v>23386.799999999999</v>
      </c>
    </row>
    <row r="40" spans="1:40" s="2278" customFormat="1" x14ac:dyDescent="0.2">
      <c r="A40" s="2274">
        <v>3572</v>
      </c>
      <c r="B40" s="2292">
        <v>2017654</v>
      </c>
      <c r="C40" s="2449">
        <v>121550</v>
      </c>
      <c r="D40" s="1955">
        <v>693217</v>
      </c>
      <c r="E40" s="1956" t="s">
        <v>26</v>
      </c>
      <c r="F40" s="1956">
        <v>1</v>
      </c>
      <c r="G40" s="1956">
        <v>8</v>
      </c>
      <c r="H40" s="1956">
        <v>5</v>
      </c>
      <c r="I40" s="1956">
        <v>3</v>
      </c>
      <c r="J40" s="2314">
        <v>43025</v>
      </c>
      <c r="K40" s="2314">
        <v>43024</v>
      </c>
      <c r="L40" s="2290" t="s">
        <v>1524</v>
      </c>
      <c r="M40" s="2290" t="s">
        <v>1524</v>
      </c>
      <c r="N40" s="2283" t="s">
        <v>47</v>
      </c>
      <c r="O40" s="2283"/>
      <c r="P40" s="2283"/>
      <c r="Q40" s="2283"/>
      <c r="R40" s="2280"/>
      <c r="S40" s="2282"/>
      <c r="T40" s="2272">
        <v>44</v>
      </c>
      <c r="U40" s="2285"/>
      <c r="V40" s="2365" t="s">
        <v>2559</v>
      </c>
      <c r="W40" s="2274"/>
      <c r="X40" s="2291">
        <v>17</v>
      </c>
      <c r="Y40" s="2274"/>
      <c r="Z40" s="2274"/>
      <c r="AA40" s="2296"/>
      <c r="AB40" s="2211"/>
      <c r="AC40" s="2287"/>
      <c r="AD40" s="2287"/>
      <c r="AE40" s="2287"/>
      <c r="AF40" s="2277">
        <f>IF(B40="","",(IFERROR(VLOOKUP(B40,Projecten!A$4:X$2358,5,FALSE),"niet bekend")))</f>
        <v>1</v>
      </c>
      <c r="AG40" s="2230">
        <f t="shared" si="8"/>
        <v>3236.91</v>
      </c>
      <c r="AH40" s="2227">
        <f>IF(B40="","",(IFERROR(VLOOKUP(B40,Projecten!A$4:X$2358,23,FALSE),"niet bekend")))</f>
        <v>0</v>
      </c>
      <c r="AI40" s="2230">
        <f>IF(B40="","",(IFERROR(VLOOKUP(B40,Projecten!A$4:X$2358,12,FALSE),"niet bekend")))</f>
        <v>3236.91</v>
      </c>
    </row>
    <row r="41" spans="1:40" s="2278" customFormat="1" x14ac:dyDescent="0.2">
      <c r="A41" s="2274">
        <v>3573</v>
      </c>
      <c r="B41" s="2292">
        <v>2017655</v>
      </c>
      <c r="C41" s="2449">
        <v>121550</v>
      </c>
      <c r="D41" s="1955">
        <v>672617</v>
      </c>
      <c r="E41" s="1956" t="s">
        <v>26</v>
      </c>
      <c r="F41" s="1956">
        <v>1</v>
      </c>
      <c r="G41" s="1956">
        <v>8</v>
      </c>
      <c r="H41" s="1956">
        <v>5</v>
      </c>
      <c r="I41" s="1956">
        <v>3</v>
      </c>
      <c r="J41" s="2314">
        <v>43025</v>
      </c>
      <c r="K41" s="2314">
        <v>43026</v>
      </c>
      <c r="L41" s="2290" t="s">
        <v>1524</v>
      </c>
      <c r="M41" s="2290" t="s">
        <v>1524</v>
      </c>
      <c r="N41" s="2283" t="s">
        <v>47</v>
      </c>
      <c r="O41" s="2283"/>
      <c r="P41" s="2283"/>
      <c r="Q41" s="2283"/>
      <c r="R41" s="2280"/>
      <c r="S41" s="2282"/>
      <c r="T41" s="2272">
        <v>44</v>
      </c>
      <c r="U41" s="2285"/>
      <c r="V41" s="2365" t="s">
        <v>2559</v>
      </c>
      <c r="W41" s="2274"/>
      <c r="X41" s="2291">
        <v>18</v>
      </c>
      <c r="Y41" s="2274"/>
      <c r="Z41" s="2274"/>
      <c r="AA41" s="2296"/>
      <c r="AB41" s="2211"/>
      <c r="AC41" s="2287"/>
      <c r="AD41" s="2287"/>
      <c r="AE41" s="2287"/>
      <c r="AF41" s="2277">
        <f>IF(B41="","",(IFERROR(VLOOKUP(B41,Projecten!A$4:X$2358,5,FALSE),"niet bekend")))</f>
        <v>1</v>
      </c>
      <c r="AG41" s="2230">
        <f t="shared" si="8"/>
        <v>3145.55</v>
      </c>
      <c r="AH41" s="2227">
        <f>IF(B41="","",(IFERROR(VLOOKUP(B41,Projecten!A$4:X$2358,23,FALSE),"niet bekend")))</f>
        <v>0</v>
      </c>
      <c r="AI41" s="2230">
        <f>IF(B41="","",(IFERROR(VLOOKUP(B41,Projecten!A$4:X$2358,12,FALSE),"niet bekend")))</f>
        <v>3145.55</v>
      </c>
    </row>
    <row r="42" spans="1:40" s="2278" customFormat="1" x14ac:dyDescent="0.2">
      <c r="A42" s="2274">
        <v>3574</v>
      </c>
      <c r="B42" s="2292">
        <v>2017656</v>
      </c>
      <c r="C42" s="2449">
        <v>121551</v>
      </c>
      <c r="D42" s="1955">
        <v>675017</v>
      </c>
      <c r="E42" s="1956" t="s">
        <v>26</v>
      </c>
      <c r="F42" s="1956">
        <v>1</v>
      </c>
      <c r="G42" s="1956">
        <v>7</v>
      </c>
      <c r="H42" s="1956">
        <v>6</v>
      </c>
      <c r="I42" s="1956">
        <v>3</v>
      </c>
      <c r="J42" s="2314">
        <v>43025</v>
      </c>
      <c r="K42" s="2314">
        <v>43026</v>
      </c>
      <c r="L42" s="2290" t="s">
        <v>1524</v>
      </c>
      <c r="M42" s="2290" t="s">
        <v>1524</v>
      </c>
      <c r="N42" s="2283" t="s">
        <v>47</v>
      </c>
      <c r="O42" s="2283"/>
      <c r="P42" s="2283"/>
      <c r="Q42" s="2283"/>
      <c r="R42" s="2280"/>
      <c r="S42" s="2282"/>
      <c r="T42" s="2272">
        <v>44</v>
      </c>
      <c r="U42" s="2285"/>
      <c r="V42" s="2365" t="s">
        <v>2559</v>
      </c>
      <c r="W42" s="2274"/>
      <c r="X42" s="2291">
        <v>18</v>
      </c>
      <c r="Y42" s="2274"/>
      <c r="Z42" s="2274"/>
      <c r="AA42" s="2296"/>
      <c r="AB42" s="2211"/>
      <c r="AC42" s="2287"/>
      <c r="AD42" s="2287"/>
      <c r="AE42" s="2287"/>
      <c r="AF42" s="2277">
        <f>IF(B42="","",(IFERROR(VLOOKUP(B42,Projecten!A$4:X$2358,5,FALSE),"niet bekend")))</f>
        <v>1</v>
      </c>
      <c r="AG42" s="2230">
        <f t="shared" si="8"/>
        <v>2997.03</v>
      </c>
      <c r="AH42" s="2227">
        <f>IF(B42="","",(IFERROR(VLOOKUP(B42,Projecten!A$4:X$2358,23,FALSE),"niet bekend")))</f>
        <v>0</v>
      </c>
      <c r="AI42" s="2230">
        <f>IF(B42="","",(IFERROR(VLOOKUP(B42,Projecten!A$4:X$2358,12,FALSE),"niet bekend")))</f>
        <v>2997.03</v>
      </c>
    </row>
    <row r="43" spans="1:40" s="2278" customFormat="1" x14ac:dyDescent="0.2">
      <c r="A43" s="2274">
        <v>3575</v>
      </c>
      <c r="B43" s="2292">
        <v>2017658</v>
      </c>
      <c r="C43" s="2449">
        <v>121551</v>
      </c>
      <c r="D43" s="1955" t="s">
        <v>3808</v>
      </c>
      <c r="E43" s="1956" t="s">
        <v>26</v>
      </c>
      <c r="F43" s="1956">
        <v>0</v>
      </c>
      <c r="G43" s="1956">
        <v>2</v>
      </c>
      <c r="H43" s="1956">
        <v>1</v>
      </c>
      <c r="I43" s="1956">
        <v>1</v>
      </c>
      <c r="J43" s="2314">
        <v>43025</v>
      </c>
      <c r="K43" s="2290" t="s">
        <v>1524</v>
      </c>
      <c r="L43" s="2290" t="s">
        <v>1524</v>
      </c>
      <c r="M43" s="2290" t="s">
        <v>1524</v>
      </c>
      <c r="N43" s="2283" t="s">
        <v>47</v>
      </c>
      <c r="O43" s="2283"/>
      <c r="P43" s="2283"/>
      <c r="Q43" s="2283"/>
      <c r="R43" s="2280"/>
      <c r="S43" s="2282"/>
      <c r="T43" s="2272">
        <v>44</v>
      </c>
      <c r="U43" s="2285"/>
      <c r="V43" s="2365" t="s">
        <v>2559</v>
      </c>
      <c r="W43" s="2274"/>
      <c r="X43" s="2291">
        <v>5</v>
      </c>
      <c r="Y43" s="2274"/>
      <c r="Z43" s="2274"/>
      <c r="AA43" s="2296"/>
      <c r="AB43" s="2211"/>
      <c r="AC43" s="2287"/>
      <c r="AD43" s="2287"/>
      <c r="AE43" s="2287"/>
      <c r="AF43" s="2277">
        <f>IF(B43="","",(IFERROR(VLOOKUP(B43,Projecten!A$4:X$2358,5,FALSE),"niet bekend")))</f>
        <v>0</v>
      </c>
      <c r="AG43" s="2230">
        <f t="shared" si="8"/>
        <v>759.92</v>
      </c>
      <c r="AH43" s="2227">
        <f>IF(B43="","",(IFERROR(VLOOKUP(B43,Projecten!A$4:X$2358,23,FALSE),"niet bekend")))</f>
        <v>0</v>
      </c>
      <c r="AI43" s="2230">
        <f>IF(B43="","",(IFERROR(VLOOKUP(B43,Projecten!A$4:X$2358,12,FALSE),"niet bekend")))</f>
        <v>759.92</v>
      </c>
    </row>
    <row r="44" spans="1:40" s="2278" customFormat="1" x14ac:dyDescent="0.2">
      <c r="A44" s="2274">
        <v>3576</v>
      </c>
      <c r="B44" s="2292">
        <v>2017659</v>
      </c>
      <c r="C44" s="2449">
        <v>121551</v>
      </c>
      <c r="D44" s="1955" t="s">
        <v>3809</v>
      </c>
      <c r="E44" s="1956" t="s">
        <v>26</v>
      </c>
      <c r="F44" s="1956">
        <v>0</v>
      </c>
      <c r="G44" s="1956">
        <v>2</v>
      </c>
      <c r="H44" s="1956">
        <v>1</v>
      </c>
      <c r="I44" s="1956">
        <v>1</v>
      </c>
      <c r="J44" s="2314">
        <v>43025</v>
      </c>
      <c r="K44" s="2290" t="s">
        <v>1524</v>
      </c>
      <c r="L44" s="2290" t="s">
        <v>1524</v>
      </c>
      <c r="M44" s="2290" t="s">
        <v>1524</v>
      </c>
      <c r="N44" s="2283" t="s">
        <v>47</v>
      </c>
      <c r="O44" s="2283"/>
      <c r="P44" s="2283"/>
      <c r="Q44" s="2283"/>
      <c r="R44" s="2280"/>
      <c r="S44" s="2282"/>
      <c r="T44" s="2272">
        <v>44</v>
      </c>
      <c r="U44" s="2285"/>
      <c r="V44" s="2365" t="s">
        <v>2559</v>
      </c>
      <c r="W44" s="2274"/>
      <c r="X44" s="2291">
        <v>5</v>
      </c>
      <c r="Y44" s="2274"/>
      <c r="Z44" s="2274"/>
      <c r="AA44" s="2296"/>
      <c r="AB44" s="2211"/>
      <c r="AC44" s="2287"/>
      <c r="AD44" s="2287"/>
      <c r="AE44" s="2287"/>
      <c r="AF44" s="2277">
        <f>IF(B44="","",(IFERROR(VLOOKUP(B44,Projecten!A$4:X$2358,5,FALSE),"niet bekend")))</f>
        <v>0</v>
      </c>
      <c r="AG44" s="2230">
        <f t="shared" si="8"/>
        <v>759.92</v>
      </c>
      <c r="AH44" s="2227">
        <f>IF(B44="","",(IFERROR(VLOOKUP(B44,Projecten!A$4:X$2358,23,FALSE),"niet bekend")))</f>
        <v>0</v>
      </c>
      <c r="AI44" s="2230">
        <f>IF(B44="","",(IFERROR(VLOOKUP(B44,Projecten!A$4:X$2358,12,FALSE),"niet bekend")))</f>
        <v>759.92</v>
      </c>
    </row>
    <row r="45" spans="1:40" s="2278" customFormat="1" x14ac:dyDescent="0.2">
      <c r="A45" s="2274">
        <v>3577</v>
      </c>
      <c r="B45" s="2292">
        <v>2017660</v>
      </c>
      <c r="C45" s="2449">
        <v>121551</v>
      </c>
      <c r="D45" s="1955" t="s">
        <v>3810</v>
      </c>
      <c r="E45" s="1956" t="s">
        <v>26</v>
      </c>
      <c r="F45" s="1956">
        <v>1</v>
      </c>
      <c r="G45" s="1956">
        <v>8</v>
      </c>
      <c r="H45" s="1956">
        <v>5</v>
      </c>
      <c r="I45" s="1956">
        <v>3</v>
      </c>
      <c r="J45" s="2314">
        <v>43025</v>
      </c>
      <c r="K45" s="2314">
        <v>43026</v>
      </c>
      <c r="L45" s="2290" t="s">
        <v>1524</v>
      </c>
      <c r="M45" s="2290" t="s">
        <v>1524</v>
      </c>
      <c r="N45" s="2283" t="s">
        <v>47</v>
      </c>
      <c r="O45" s="2283"/>
      <c r="P45" s="2283"/>
      <c r="Q45" s="2283"/>
      <c r="R45" s="2280"/>
      <c r="S45" s="2282"/>
      <c r="T45" s="2272">
        <v>44</v>
      </c>
      <c r="U45" s="2285"/>
      <c r="V45" s="2365" t="s">
        <v>2559</v>
      </c>
      <c r="W45" s="2274" t="s">
        <v>3849</v>
      </c>
      <c r="X45" s="2291">
        <v>16</v>
      </c>
      <c r="Y45" s="2274"/>
      <c r="Z45" s="2274"/>
      <c r="AA45" s="2296"/>
      <c r="AB45" s="2211"/>
      <c r="AC45" s="2287"/>
      <c r="AD45" s="2287"/>
      <c r="AE45" s="2287"/>
      <c r="AF45" s="2277">
        <f>IF(B45="","",(IFERROR(VLOOKUP(B45,Projecten!A$4:X$2358,5,FALSE),"niet bekend")))</f>
        <v>1</v>
      </c>
      <c r="AG45" s="2230">
        <f t="shared" si="8"/>
        <v>3060.59</v>
      </c>
      <c r="AH45" s="2227">
        <f>IF(B45="","",(IFERROR(VLOOKUP(B45,Projecten!A$4:X$2358,23,FALSE),"niet bekend")))</f>
        <v>0</v>
      </c>
      <c r="AI45" s="2230">
        <f>IF(B45="","",(IFERROR(VLOOKUP(B45,Projecten!A$4:X$2358,12,FALSE),"niet bekend")))</f>
        <v>3060.59</v>
      </c>
    </row>
    <row r="46" spans="1:40" s="2298" customFormat="1" x14ac:dyDescent="0.2">
      <c r="A46" s="2306">
        <v>3578</v>
      </c>
      <c r="B46" s="2560">
        <v>2017649</v>
      </c>
      <c r="C46" s="2449" t="s">
        <v>3926</v>
      </c>
      <c r="D46" s="1955" t="s">
        <v>3871</v>
      </c>
      <c r="E46" s="1956" t="s">
        <v>318</v>
      </c>
      <c r="F46" s="1956">
        <v>0</v>
      </c>
      <c r="G46" s="2455">
        <v>0</v>
      </c>
      <c r="H46" s="2455">
        <v>0</v>
      </c>
      <c r="I46" s="2455">
        <v>0</v>
      </c>
      <c r="J46" s="2314">
        <v>43025</v>
      </c>
      <c r="K46" s="2290"/>
      <c r="L46" s="2290"/>
      <c r="M46" s="2290"/>
      <c r="N46" s="2332"/>
      <c r="O46" s="2332"/>
      <c r="P46" s="2332"/>
      <c r="Q46" s="2332"/>
      <c r="R46" s="2364"/>
      <c r="S46" s="2311"/>
      <c r="T46" s="2303">
        <v>0</v>
      </c>
      <c r="U46" s="2304"/>
      <c r="V46" s="2365"/>
      <c r="W46" s="2365"/>
      <c r="X46" s="2545"/>
      <c r="Y46" s="2306"/>
      <c r="Z46" s="2308"/>
      <c r="AA46" s="2333"/>
      <c r="AC46" s="2310"/>
      <c r="AD46" s="2310"/>
      <c r="AE46" s="2310"/>
      <c r="AF46" s="2277"/>
      <c r="AG46" s="2230"/>
      <c r="AH46" s="2227"/>
      <c r="AI46" s="2230"/>
    </row>
    <row r="47" spans="1:40" s="2315" customFormat="1" x14ac:dyDescent="0.2">
      <c r="A47" s="2325"/>
      <c r="B47" s="2316"/>
      <c r="C47" s="2317"/>
      <c r="D47" s="2318"/>
      <c r="E47" s="2318"/>
      <c r="F47" s="2318"/>
      <c r="G47" s="2318"/>
      <c r="H47" s="2318"/>
      <c r="I47" s="2318"/>
      <c r="J47" s="2319"/>
      <c r="K47" s="2319"/>
      <c r="L47" s="2319"/>
      <c r="M47" s="2320"/>
      <c r="N47" s="2320"/>
      <c r="O47" s="2320"/>
      <c r="P47" s="2320"/>
      <c r="Q47" s="2320"/>
      <c r="R47" s="2321"/>
      <c r="S47" s="2322"/>
      <c r="T47" s="2323"/>
      <c r="U47" s="2323"/>
      <c r="V47" s="2324"/>
      <c r="W47" s="2324"/>
      <c r="X47" s="2324"/>
      <c r="Y47" s="2325"/>
      <c r="Z47" s="2326"/>
      <c r="AA47" s="2327"/>
      <c r="AC47" s="2328"/>
      <c r="AD47" s="2328"/>
      <c r="AE47" s="2328"/>
      <c r="AF47" s="2329"/>
      <c r="AG47" s="2330"/>
      <c r="AH47" s="2328" t="s">
        <v>3226</v>
      </c>
      <c r="AI47" s="2331" t="s">
        <v>3226</v>
      </c>
    </row>
    <row r="48" spans="1:40" s="2247" customFormat="1" x14ac:dyDescent="0.2">
      <c r="A48" s="2250"/>
      <c r="C48" s="2248"/>
      <c r="D48" s="2249">
        <f>SUM(G48:I48)</f>
        <v>216</v>
      </c>
      <c r="E48" s="2250"/>
      <c r="F48" s="2250">
        <f>SUM(F49:F63)</f>
        <v>13</v>
      </c>
      <c r="G48" s="2250">
        <f>SUM(G49:G63)</f>
        <v>130</v>
      </c>
      <c r="H48" s="2250">
        <f>SUM(H49:H63)</f>
        <v>64</v>
      </c>
      <c r="I48" s="2250">
        <f>SUM(I49:I63)</f>
        <v>22</v>
      </c>
      <c r="J48" s="2251"/>
      <c r="K48" s="2251"/>
      <c r="L48" s="2251"/>
      <c r="M48" s="2252"/>
      <c r="N48" s="2252"/>
      <c r="O48" s="2252"/>
      <c r="P48" s="2252"/>
      <c r="Q48" s="2252"/>
      <c r="R48" s="2253">
        <v>43</v>
      </c>
      <c r="S48" s="2254"/>
      <c r="T48" s="2255"/>
      <c r="U48" s="2255"/>
      <c r="V48" s="2256"/>
      <c r="W48" s="2257">
        <f>SUM(X48:X63)</f>
        <v>274.25</v>
      </c>
      <c r="X48" s="2258"/>
      <c r="Y48" s="2258">
        <v>0</v>
      </c>
      <c r="Z48" s="2259">
        <f>W48-Y48</f>
        <v>274.25</v>
      </c>
      <c r="AA48" s="2248"/>
      <c r="AC48" s="2260"/>
      <c r="AD48" s="2260"/>
      <c r="AE48" s="2261" t="str">
        <f>CONCATENATE("week ",R48)</f>
        <v>week 43</v>
      </c>
      <c r="AG48" s="2264">
        <f>SUM(AG49:AG63)</f>
        <v>47937.839999999989</v>
      </c>
    </row>
    <row r="49" spans="1:35" x14ac:dyDescent="0.2">
      <c r="A49" s="2274">
        <v>3579</v>
      </c>
      <c r="B49" s="2265"/>
      <c r="C49" s="2266"/>
      <c r="D49" s="2281" t="s">
        <v>3728</v>
      </c>
      <c r="E49" s="2268"/>
      <c r="F49" s="2268"/>
      <c r="G49" s="2268"/>
      <c r="H49" s="2268"/>
      <c r="I49" s="2268"/>
      <c r="J49" s="2269"/>
      <c r="K49" s="2269"/>
      <c r="L49" s="2269"/>
      <c r="M49" s="2270"/>
      <c r="N49" s="2270"/>
      <c r="O49" s="2270"/>
      <c r="P49" s="2270"/>
      <c r="Q49" s="2270"/>
      <c r="R49" s="2226" t="s">
        <v>3431</v>
      </c>
      <c r="T49" s="2272"/>
      <c r="W49" s="2275" t="s">
        <v>3732</v>
      </c>
      <c r="AF49" s="2277" t="str">
        <f>IF(B49="","",(IFERROR(VLOOKUP(B49,Projecten!A$4:X$2358,5,FALSE),"niet bekend")))</f>
        <v/>
      </c>
      <c r="AG49" s="2230" t="str">
        <f t="shared" ref="AG49" si="9">IF(AF49="","",(IF(F49=0,AI49,(F49/AF49*AI49))))</f>
        <v/>
      </c>
      <c r="AH49" s="2227" t="str">
        <f>IF(B49="","",(IFERROR(VLOOKUP(B49,Projecten!A$4:X$2358,23,FALSE),"niet bekend")))</f>
        <v/>
      </c>
      <c r="AI49" s="2230" t="str">
        <f>IF(B49="","",(IFERROR(VLOOKUP(B49,Projecten!A$4:X$2358,12,FALSE),"niet bekend")))</f>
        <v/>
      </c>
    </row>
    <row r="50" spans="1:35" x14ac:dyDescent="0.2">
      <c r="A50" s="2274">
        <v>3580</v>
      </c>
      <c r="B50" s="2265"/>
      <c r="C50" s="2266"/>
      <c r="D50" s="2281" t="s">
        <v>3893</v>
      </c>
      <c r="E50" s="2268"/>
      <c r="F50" s="2268"/>
      <c r="G50" s="2268"/>
      <c r="H50" s="2268"/>
      <c r="I50" s="2268"/>
      <c r="J50" s="2269"/>
      <c r="K50" s="2269"/>
      <c r="L50" s="2269"/>
      <c r="M50" s="2270"/>
      <c r="N50" s="2270"/>
      <c r="O50" s="2270"/>
      <c r="P50" s="2270"/>
      <c r="Q50" s="2270"/>
      <c r="T50" s="2272"/>
      <c r="W50" s="2275"/>
      <c r="X50" s="2276">
        <v>8.25</v>
      </c>
      <c r="AF50" s="2277"/>
      <c r="AG50" s="2230"/>
    </row>
    <row r="51" spans="1:35" s="2278" customFormat="1" x14ac:dyDescent="0.2">
      <c r="A51" s="2274">
        <v>3581</v>
      </c>
      <c r="B51" s="2450">
        <v>2017663</v>
      </c>
      <c r="C51" s="1955" t="s">
        <v>846</v>
      </c>
      <c r="D51" s="1955">
        <v>725917</v>
      </c>
      <c r="E51" s="1956" t="s">
        <v>26</v>
      </c>
      <c r="F51" s="1956">
        <v>1</v>
      </c>
      <c r="G51" s="1956">
        <v>8</v>
      </c>
      <c r="H51" s="1956">
        <v>5</v>
      </c>
      <c r="I51" s="1956">
        <v>3</v>
      </c>
      <c r="J51" s="2314">
        <v>43025</v>
      </c>
      <c r="K51" s="2314">
        <v>43026</v>
      </c>
      <c r="L51" s="2290" t="s">
        <v>1524</v>
      </c>
      <c r="M51" s="2290" t="s">
        <v>1524</v>
      </c>
      <c r="N51" s="2283"/>
      <c r="O51" s="2283"/>
      <c r="P51" s="2283"/>
      <c r="Q51" s="2283"/>
      <c r="R51" s="2280"/>
      <c r="S51" s="2282"/>
      <c r="T51" s="2272">
        <v>44</v>
      </c>
      <c r="U51" s="2285"/>
      <c r="V51" s="2365" t="s">
        <v>2559</v>
      </c>
      <c r="W51" s="2274"/>
      <c r="X51" s="2291">
        <v>16</v>
      </c>
      <c r="Y51" s="2274"/>
      <c r="Z51" s="2274"/>
      <c r="AA51" s="2296"/>
      <c r="AB51" s="2211"/>
      <c r="AC51" s="2287"/>
      <c r="AD51" s="2287"/>
      <c r="AE51" s="2287"/>
      <c r="AF51" s="2277">
        <f>IF(B51="","",(IFERROR(VLOOKUP(B51,Projecten!A$4:X$2358,5,FALSE),"niet bekend")))</f>
        <v>1</v>
      </c>
      <c r="AG51" s="2230">
        <f t="shared" ref="AG51:AG55" si="10">IF(AF51="","",(IF(F51=0,AI51,(F51/AF51*AI51))))</f>
        <v>2956.49</v>
      </c>
      <c r="AH51" s="2227">
        <f>IF(B51="","",(IFERROR(VLOOKUP(B51,Projecten!A$4:X$2358,23,FALSE),"niet bekend")))</f>
        <v>0</v>
      </c>
      <c r="AI51" s="2230">
        <f>IF(B51="","",(IFERROR(VLOOKUP(B51,Projecten!A$4:X$2358,12,FALSE),"niet bekend")))</f>
        <v>2956.49</v>
      </c>
    </row>
    <row r="52" spans="1:35" s="2278" customFormat="1" x14ac:dyDescent="0.2">
      <c r="A52" s="2274">
        <v>3582</v>
      </c>
      <c r="B52" s="2446">
        <v>2017664</v>
      </c>
      <c r="C52" s="2446" t="s">
        <v>846</v>
      </c>
      <c r="D52" s="2446">
        <v>680417</v>
      </c>
      <c r="E52" s="2542" t="s">
        <v>26</v>
      </c>
      <c r="F52" s="2542">
        <v>1</v>
      </c>
      <c r="G52" s="2542">
        <v>9</v>
      </c>
      <c r="H52" s="2542">
        <v>6</v>
      </c>
      <c r="I52" s="2542">
        <v>3</v>
      </c>
      <c r="J52" s="2314">
        <v>43025</v>
      </c>
      <c r="K52" s="2314">
        <v>43026</v>
      </c>
      <c r="L52" s="2290" t="s">
        <v>1524</v>
      </c>
      <c r="M52" s="2290" t="s">
        <v>1524</v>
      </c>
      <c r="N52" s="2283"/>
      <c r="O52" s="2283"/>
      <c r="P52" s="2283"/>
      <c r="Q52" s="2283"/>
      <c r="R52" s="2280"/>
      <c r="S52" s="2282"/>
      <c r="T52" s="2272">
        <v>44</v>
      </c>
      <c r="U52" s="2285"/>
      <c r="V52" s="2365" t="s">
        <v>2559</v>
      </c>
      <c r="W52" s="2274"/>
      <c r="X52" s="2291">
        <v>19</v>
      </c>
      <c r="Y52" s="2274"/>
      <c r="Z52" s="2274"/>
      <c r="AA52" s="2296"/>
      <c r="AB52" s="2211"/>
      <c r="AC52" s="2287"/>
      <c r="AD52" s="2287"/>
      <c r="AE52" s="2287"/>
      <c r="AF52" s="2277">
        <f>IF(B52="","",(IFERROR(VLOOKUP(B52,Projecten!A$4:X$2358,5,FALSE),"niet bekend")))</f>
        <v>1</v>
      </c>
      <c r="AG52" s="2230">
        <f t="shared" si="10"/>
        <v>3384.27</v>
      </c>
      <c r="AH52" s="2227">
        <f>IF(B52="","",(IFERROR(VLOOKUP(B52,Projecten!A$4:X$2358,23,FALSE),"niet bekend")))</f>
        <v>0</v>
      </c>
      <c r="AI52" s="2230">
        <f>IF(B52="","",(IFERROR(VLOOKUP(B52,Projecten!A$4:X$2358,12,FALSE),"niet bekend")))</f>
        <v>3384.27</v>
      </c>
    </row>
    <row r="53" spans="1:35" s="2278" customFormat="1" x14ac:dyDescent="0.2">
      <c r="A53" s="2274">
        <v>3583</v>
      </c>
      <c r="B53" s="2292" t="s">
        <v>3816</v>
      </c>
      <c r="C53" s="2292" t="s">
        <v>846</v>
      </c>
      <c r="D53" s="2292" t="s">
        <v>3817</v>
      </c>
      <c r="E53" s="1953" t="s">
        <v>26</v>
      </c>
      <c r="F53" s="1953">
        <v>0</v>
      </c>
      <c r="G53" s="1953">
        <v>14</v>
      </c>
      <c r="H53" s="1953">
        <v>0</v>
      </c>
      <c r="I53" s="1953">
        <v>0</v>
      </c>
      <c r="J53" s="2562">
        <v>43028</v>
      </c>
      <c r="K53" s="2290" t="s">
        <v>1524</v>
      </c>
      <c r="L53" s="2290" t="s">
        <v>1524</v>
      </c>
      <c r="M53" s="2290" t="s">
        <v>1524</v>
      </c>
      <c r="N53" s="2283"/>
      <c r="O53" s="2283"/>
      <c r="P53" s="2283"/>
      <c r="Q53" s="2283"/>
      <c r="R53" s="2280"/>
      <c r="S53" s="2282"/>
      <c r="T53" s="2272">
        <v>44</v>
      </c>
      <c r="U53" s="2285"/>
      <c r="V53" s="2365" t="s">
        <v>2559</v>
      </c>
      <c r="W53" s="2274"/>
      <c r="X53" s="2291">
        <v>9</v>
      </c>
      <c r="Y53" s="2274"/>
      <c r="Z53" s="2274"/>
      <c r="AA53" s="2296"/>
      <c r="AB53" s="2211"/>
      <c r="AC53" s="2287"/>
      <c r="AD53" s="2287"/>
      <c r="AE53" s="2287"/>
      <c r="AF53" s="2277">
        <f>IF(B53="","",(IFERROR(VLOOKUP(B53,Projecten!A$4:X$2358,5,FALSE),"niet bekend")))</f>
        <v>0</v>
      </c>
      <c r="AG53" s="2230">
        <f t="shared" si="10"/>
        <v>1487.54</v>
      </c>
      <c r="AH53" s="2227">
        <f>IF(B53="","",(IFERROR(VLOOKUP(B53,Projecten!A$4:X$2358,23,FALSE),"niet bekend")))</f>
        <v>0</v>
      </c>
      <c r="AI53" s="2230">
        <f>IF(B53="","",(IFERROR(VLOOKUP(B53,Projecten!A$4:X$2358,12,FALSE),"niet bekend")))</f>
        <v>1487.54</v>
      </c>
    </row>
    <row r="54" spans="1:35" s="2278" customFormat="1" x14ac:dyDescent="0.2">
      <c r="A54" s="2274">
        <v>3584</v>
      </c>
      <c r="B54" s="2292">
        <v>2017666</v>
      </c>
      <c r="C54" s="2292" t="s">
        <v>846</v>
      </c>
      <c r="D54" s="2292" t="s">
        <v>3850</v>
      </c>
      <c r="E54" s="1953" t="s">
        <v>26</v>
      </c>
      <c r="F54" s="1953">
        <v>1</v>
      </c>
      <c r="G54" s="1953">
        <v>11</v>
      </c>
      <c r="H54" s="1953">
        <v>8</v>
      </c>
      <c r="I54" s="1953">
        <v>3</v>
      </c>
      <c r="J54" s="2314">
        <v>43025</v>
      </c>
      <c r="K54" s="2314">
        <v>43026</v>
      </c>
      <c r="L54" s="2290" t="s">
        <v>1524</v>
      </c>
      <c r="M54" s="2290" t="s">
        <v>1524</v>
      </c>
      <c r="N54" s="2283"/>
      <c r="O54" s="2283"/>
      <c r="P54" s="2283"/>
      <c r="Q54" s="2283"/>
      <c r="R54" s="2280"/>
      <c r="S54" s="2282"/>
      <c r="T54" s="2272">
        <v>44</v>
      </c>
      <c r="U54" s="2285"/>
      <c r="V54" s="2365" t="s">
        <v>2559</v>
      </c>
      <c r="W54" s="2274" t="s">
        <v>3849</v>
      </c>
      <c r="X54" s="2291">
        <v>24</v>
      </c>
      <c r="Y54" s="2274"/>
      <c r="Z54" s="2274"/>
      <c r="AA54" s="2296"/>
      <c r="AB54" s="2211"/>
      <c r="AC54" s="2287"/>
      <c r="AD54" s="2287"/>
      <c r="AE54" s="2287"/>
      <c r="AF54" s="2277">
        <f>IF(B54="","",(IFERROR(VLOOKUP(B54,Projecten!A$4:X$2358,5,FALSE),"niet bekend")))</f>
        <v>1</v>
      </c>
      <c r="AG54" s="2230">
        <f t="shared" si="10"/>
        <v>4217.84</v>
      </c>
      <c r="AH54" s="2227">
        <f>IF(B54="","",(IFERROR(VLOOKUP(B54,Projecten!A$4:X$2358,23,FALSE),"niet bekend")))</f>
        <v>0</v>
      </c>
      <c r="AI54" s="2230">
        <f>IF(B54="","",(IFERROR(VLOOKUP(B54,Projecten!A$4:X$2358,12,FALSE),"niet bekend")))</f>
        <v>4217.84</v>
      </c>
    </row>
    <row r="55" spans="1:35" s="2278" customFormat="1" x14ac:dyDescent="0.2">
      <c r="A55" s="2274">
        <v>3585</v>
      </c>
      <c r="B55" s="2508" t="s">
        <v>3818</v>
      </c>
      <c r="C55" s="2543" t="s">
        <v>846</v>
      </c>
      <c r="D55" s="2543" t="s">
        <v>3902</v>
      </c>
      <c r="E55" s="2544" t="s">
        <v>26</v>
      </c>
      <c r="F55" s="2544">
        <v>1</v>
      </c>
      <c r="G55" s="2544">
        <v>8</v>
      </c>
      <c r="H55" s="2544">
        <v>4</v>
      </c>
      <c r="I55" s="2544">
        <v>3</v>
      </c>
      <c r="J55" s="2314">
        <v>43025</v>
      </c>
      <c r="K55" s="2314">
        <v>43024</v>
      </c>
      <c r="L55" s="2290"/>
      <c r="M55" s="2290"/>
      <c r="N55" s="2283"/>
      <c r="O55" s="2283"/>
      <c r="P55" s="2283"/>
      <c r="Q55" s="2283"/>
      <c r="R55" s="2280"/>
      <c r="S55" s="2282" t="s">
        <v>3828</v>
      </c>
      <c r="T55" s="2272">
        <v>44</v>
      </c>
      <c r="U55" s="2285"/>
      <c r="V55" s="2365" t="s">
        <v>2559</v>
      </c>
      <c r="W55" s="2274" t="s">
        <v>1284</v>
      </c>
      <c r="X55" s="2291">
        <v>25</v>
      </c>
      <c r="Y55" s="2274"/>
      <c r="Z55" s="2274"/>
      <c r="AA55" s="2296"/>
      <c r="AB55" s="2211"/>
      <c r="AC55" s="2287"/>
      <c r="AD55" s="2287"/>
      <c r="AE55" s="2287"/>
      <c r="AF55" s="2277">
        <f>IF(B55="","",(IFERROR(VLOOKUP(B55,Projecten!A$4:X$2358,5,FALSE),"niet bekend")))</f>
        <v>1</v>
      </c>
      <c r="AG55" s="2230">
        <f t="shared" si="10"/>
        <v>5635.05</v>
      </c>
      <c r="AH55" s="2227">
        <f>IF(B55="","",(IFERROR(VLOOKUP(B55,Projecten!A$4:X$2358,23,FALSE),"niet bekend")))</f>
        <v>0</v>
      </c>
      <c r="AI55" s="2230">
        <f>IF(B55="","",(IFERROR(VLOOKUP(B55,Projecten!A$4:X$2358,12,FALSE),"niet bekend")))</f>
        <v>5635.05</v>
      </c>
    </row>
    <row r="56" spans="1:35" s="2298" customFormat="1" x14ac:dyDescent="0.2">
      <c r="A56" s="2306">
        <v>3586</v>
      </c>
      <c r="B56" s="2431">
        <v>2017673</v>
      </c>
      <c r="C56" s="1955" t="s">
        <v>846</v>
      </c>
      <c r="D56" s="1955" t="s">
        <v>3829</v>
      </c>
      <c r="E56" s="1956" t="s">
        <v>26</v>
      </c>
      <c r="F56" s="1956">
        <v>5</v>
      </c>
      <c r="G56" s="1956">
        <v>40</v>
      </c>
      <c r="H56" s="1956">
        <v>25</v>
      </c>
      <c r="I56" s="1956">
        <v>3</v>
      </c>
      <c r="J56" s="2314">
        <v>43025</v>
      </c>
      <c r="K56" s="2314">
        <v>43026</v>
      </c>
      <c r="L56" s="2290" t="s">
        <v>1524</v>
      </c>
      <c r="M56" s="2290" t="s">
        <v>1524</v>
      </c>
      <c r="N56" s="2332"/>
      <c r="O56" s="2332"/>
      <c r="P56" s="2332"/>
      <c r="Q56" s="2332"/>
      <c r="R56" s="2364"/>
      <c r="S56" s="2311"/>
      <c r="T56" s="2303">
        <v>44</v>
      </c>
      <c r="U56" s="2304"/>
      <c r="V56" s="2365" t="s">
        <v>3830</v>
      </c>
      <c r="W56" s="2365"/>
      <c r="X56" s="2307">
        <v>81</v>
      </c>
      <c r="Y56" s="2306"/>
      <c r="Z56" s="2308"/>
      <c r="AA56" s="2333"/>
      <c r="AC56" s="2310"/>
      <c r="AD56" s="2310"/>
      <c r="AE56" s="2310"/>
      <c r="AF56" s="2277">
        <f>IF(B56="","",(IFERROR(VLOOKUP(B56,Projecten!A$4:X$2358,5,FALSE),"niet bekend")))</f>
        <v>5</v>
      </c>
      <c r="AG56" s="2230">
        <f t="shared" ref="AG56" si="11">IF(AF56="","",(IF(F56=0,AI56,(F56/AF56*AI56))))</f>
        <v>14322.9</v>
      </c>
      <c r="AH56" s="2227">
        <f>IF(B56="","",(IFERROR(VLOOKUP(B56,Projecten!A$4:X$2358,23,FALSE),"niet bekend")))</f>
        <v>0</v>
      </c>
      <c r="AI56" s="2230">
        <f>IF(B56="","",(IFERROR(VLOOKUP(B56,Projecten!A$4:X$2358,12,FALSE),"niet bekend")))</f>
        <v>14322.9</v>
      </c>
    </row>
    <row r="57" spans="1:35" s="2298" customFormat="1" x14ac:dyDescent="0.2">
      <c r="A57" s="2306">
        <v>3587</v>
      </c>
      <c r="B57" s="2547">
        <v>2017670</v>
      </c>
      <c r="C57" s="2457" t="s">
        <v>846</v>
      </c>
      <c r="D57" s="2457" t="s">
        <v>3825</v>
      </c>
      <c r="E57" s="2458" t="s">
        <v>902</v>
      </c>
      <c r="F57" s="2458">
        <v>0</v>
      </c>
      <c r="G57" s="2458">
        <v>1</v>
      </c>
      <c r="H57" s="2458">
        <v>0</v>
      </c>
      <c r="I57" s="2458">
        <v>1</v>
      </c>
      <c r="J57" s="2505">
        <v>43025</v>
      </c>
      <c r="K57" s="2290" t="s">
        <v>1524</v>
      </c>
      <c r="L57" s="2290" t="s">
        <v>1524</v>
      </c>
      <c r="M57" s="2290" t="s">
        <v>1524</v>
      </c>
      <c r="N57" s="2332"/>
      <c r="O57" s="2332"/>
      <c r="P57" s="2332"/>
      <c r="Q57" s="2332"/>
      <c r="R57" s="2364"/>
      <c r="S57" s="2311"/>
      <c r="T57" s="2303">
        <v>45</v>
      </c>
      <c r="U57" s="2304"/>
      <c r="V57" s="2365" t="s">
        <v>813</v>
      </c>
      <c r="W57" s="2365"/>
      <c r="X57" s="2307">
        <v>4</v>
      </c>
      <c r="Y57" s="2306"/>
      <c r="Z57" s="2308"/>
      <c r="AA57" s="2333"/>
      <c r="AC57" s="2310"/>
      <c r="AD57" s="2310"/>
      <c r="AE57" s="2310"/>
      <c r="AF57" s="2277">
        <f>IF(B57="","",(IFERROR(VLOOKUP(B57,Projecten!A$4:X$2358,5,FALSE),"niet bekend")))</f>
        <v>0</v>
      </c>
      <c r="AG57" s="2230">
        <f t="shared" ref="AG57" si="12">IF(AF57="","",(IF(F57=0,AI57,(F57/AF57*AI57))))</f>
        <v>652.82000000000005</v>
      </c>
      <c r="AH57" s="2227">
        <f>IF(B57="","",(IFERROR(VLOOKUP(B57,Projecten!A$4:X$2358,23,FALSE),"niet bekend")))</f>
        <v>0</v>
      </c>
      <c r="AI57" s="2230">
        <f>IF(B57="","",(IFERROR(VLOOKUP(B57,Projecten!A$4:X$2358,12,FALSE),"niet bekend")))</f>
        <v>652.82000000000005</v>
      </c>
    </row>
    <row r="58" spans="1:35" s="2298" customFormat="1" x14ac:dyDescent="0.2">
      <c r="A58" s="2306">
        <v>3588</v>
      </c>
      <c r="B58" s="2292">
        <v>2017672</v>
      </c>
      <c r="C58" s="2292" t="s">
        <v>846</v>
      </c>
      <c r="D58" s="2292" t="s">
        <v>3827</v>
      </c>
      <c r="E58" s="1953" t="s">
        <v>474</v>
      </c>
      <c r="F58" s="1953">
        <v>1</v>
      </c>
      <c r="G58" s="1953">
        <v>9</v>
      </c>
      <c r="H58" s="1953">
        <v>5</v>
      </c>
      <c r="I58" s="1953">
        <v>3</v>
      </c>
      <c r="J58" s="2314">
        <v>43025</v>
      </c>
      <c r="K58" s="2314">
        <v>43024</v>
      </c>
      <c r="L58" s="2290" t="s">
        <v>1524</v>
      </c>
      <c r="M58" s="2290" t="s">
        <v>1524</v>
      </c>
      <c r="N58" s="2332"/>
      <c r="O58" s="2332"/>
      <c r="P58" s="2332"/>
      <c r="Q58" s="2332"/>
      <c r="R58" s="2364"/>
      <c r="S58" s="2311"/>
      <c r="T58" s="2303">
        <v>45</v>
      </c>
      <c r="U58" s="2304"/>
      <c r="V58" s="2365" t="s">
        <v>813</v>
      </c>
      <c r="W58" s="2365"/>
      <c r="X58" s="2307">
        <v>19</v>
      </c>
      <c r="Y58" s="2306"/>
      <c r="Z58" s="2308"/>
      <c r="AA58" s="2333"/>
      <c r="AC58" s="2310"/>
      <c r="AD58" s="2310"/>
      <c r="AE58" s="2310"/>
      <c r="AF58" s="2277">
        <f>IF(B58="","",(IFERROR(VLOOKUP(B58,Projecten!A$4:X$2358,5,FALSE),"niet bekend")))</f>
        <v>1</v>
      </c>
      <c r="AG58" s="2230">
        <f t="shared" ref="AG58:AG61" si="13">IF(AF58="","",(IF(F58=0,AI58,(F58/AF58*AI58))))</f>
        <v>3268.2</v>
      </c>
      <c r="AH58" s="2227">
        <f>IF(B58="","",(IFERROR(VLOOKUP(B58,Projecten!A$4:X$2358,23,FALSE),"niet bekend")))</f>
        <v>0</v>
      </c>
      <c r="AI58" s="2230">
        <f>IF(B58="","",(IFERROR(VLOOKUP(B58,Projecten!A$4:X$2358,12,FALSE),"niet bekend")))</f>
        <v>3268.2</v>
      </c>
    </row>
    <row r="59" spans="1:35" x14ac:dyDescent="0.2">
      <c r="A59" s="2274">
        <v>3589</v>
      </c>
      <c r="B59" s="2343">
        <v>2017575</v>
      </c>
      <c r="C59" s="2226" t="s">
        <v>846</v>
      </c>
      <c r="D59" s="2226" t="s">
        <v>3596</v>
      </c>
      <c r="E59" s="2274" t="s">
        <v>353</v>
      </c>
      <c r="F59" s="2274">
        <v>1</v>
      </c>
      <c r="G59" s="2274">
        <v>5</v>
      </c>
      <c r="H59" s="2274">
        <v>2</v>
      </c>
      <c r="I59" s="2274">
        <v>1</v>
      </c>
      <c r="J59" s="2314">
        <v>43025</v>
      </c>
      <c r="K59" s="2314">
        <v>43026</v>
      </c>
      <c r="L59" s="2290" t="s">
        <v>1524</v>
      </c>
      <c r="M59" s="2290" t="s">
        <v>1524</v>
      </c>
      <c r="T59" s="2272">
        <v>44</v>
      </c>
      <c r="V59" s="2274" t="s">
        <v>2978</v>
      </c>
      <c r="X59" s="2291">
        <v>10</v>
      </c>
      <c r="AA59" s="2296"/>
      <c r="AF59" s="2277">
        <f>IF(B59="","",(IFERROR(VLOOKUP(B59,Projecten!A$4:X$2358,5,FALSE),"niet bekend")))</f>
        <v>1</v>
      </c>
      <c r="AG59" s="2230">
        <f>IF(AF59="","",(IF(F59=0,AI59,(F59/AF59*AI59))))</f>
        <v>1416.24</v>
      </c>
      <c r="AH59" s="2227">
        <f>IF(B59="","",(IFERROR(VLOOKUP(B59,Projecten!A$4:X$2358,23,FALSE),"niet bekend")))</f>
        <v>0</v>
      </c>
      <c r="AI59" s="2230">
        <f>IF(B59="","",(IFERROR(VLOOKUP(B59,Projecten!A$4:X$2358,12,FALSE),"niet bekend")))</f>
        <v>1416.24</v>
      </c>
    </row>
    <row r="60" spans="1:35" s="2298" customFormat="1" x14ac:dyDescent="0.2">
      <c r="A60" s="2306">
        <v>3590</v>
      </c>
      <c r="B60" s="2431">
        <v>2017668</v>
      </c>
      <c r="C60" s="1955" t="s">
        <v>846</v>
      </c>
      <c r="D60" s="1955" t="s">
        <v>3823</v>
      </c>
      <c r="E60" s="1956" t="s">
        <v>202</v>
      </c>
      <c r="F60" s="1956">
        <v>0</v>
      </c>
      <c r="G60" s="1956">
        <v>6</v>
      </c>
      <c r="H60" s="1956">
        <v>0</v>
      </c>
      <c r="I60" s="1956">
        <v>0</v>
      </c>
      <c r="J60" s="2290" t="s">
        <v>47</v>
      </c>
      <c r="K60" s="2290" t="s">
        <v>1524</v>
      </c>
      <c r="L60" s="2290" t="s">
        <v>1524</v>
      </c>
      <c r="M60" s="2290" t="s">
        <v>1524</v>
      </c>
      <c r="N60" s="2332"/>
      <c r="O60" s="2332"/>
      <c r="P60" s="2332"/>
      <c r="Q60" s="2332"/>
      <c r="R60" s="2364"/>
      <c r="S60" s="2311"/>
      <c r="T60" s="2303">
        <v>44</v>
      </c>
      <c r="U60" s="2304"/>
      <c r="V60" s="2365" t="s">
        <v>661</v>
      </c>
      <c r="W60" s="2365" t="s">
        <v>3917</v>
      </c>
      <c r="X60" s="2307">
        <v>11</v>
      </c>
      <c r="Y60" s="2306"/>
      <c r="Z60" s="2308"/>
      <c r="AA60" s="2333"/>
      <c r="AC60" s="2310"/>
      <c r="AD60" s="2310"/>
      <c r="AE60" s="2310"/>
      <c r="AF60" s="2277">
        <f>IF(B60="","",(IFERROR(VLOOKUP(B60,Projecten!A$4:X$2358,5,FALSE),"niet bekend")))</f>
        <v>0</v>
      </c>
      <c r="AG60" s="2230">
        <f>IF(AF60="","",(IF(F60=0,AI60,(F60/AF60*AI60))))</f>
        <v>4350</v>
      </c>
      <c r="AH60" s="2227">
        <f>IF(B60="","",(IFERROR(VLOOKUP(B60,Projecten!A$4:X$2358,23,FALSE),"niet bekend")))</f>
        <v>0</v>
      </c>
      <c r="AI60" s="2230">
        <f>IF(B60="","",(IFERROR(VLOOKUP(B60,Projecten!A$4:X$2358,12,FALSE),"niet bekend")))</f>
        <v>4350</v>
      </c>
    </row>
    <row r="61" spans="1:35" s="2298" customFormat="1" x14ac:dyDescent="0.2">
      <c r="A61" s="2306">
        <v>3591</v>
      </c>
      <c r="B61" s="2292">
        <v>2017677</v>
      </c>
      <c r="C61" s="2292" t="s">
        <v>47</v>
      </c>
      <c r="D61" s="2292" t="s">
        <v>3839</v>
      </c>
      <c r="E61" s="1953" t="s">
        <v>353</v>
      </c>
      <c r="F61" s="1953">
        <v>1</v>
      </c>
      <c r="G61" s="1953">
        <v>10</v>
      </c>
      <c r="H61" s="1953">
        <v>0</v>
      </c>
      <c r="I61" s="1953">
        <v>0</v>
      </c>
      <c r="J61" s="2290"/>
      <c r="K61" s="2290"/>
      <c r="L61" s="2290"/>
      <c r="M61" s="2290"/>
      <c r="N61" s="2332"/>
      <c r="O61" s="2332"/>
      <c r="P61" s="2332"/>
      <c r="Q61" s="2332"/>
      <c r="R61" s="2364"/>
      <c r="S61" s="2311"/>
      <c r="T61" s="2303">
        <v>44</v>
      </c>
      <c r="U61" s="2304"/>
      <c r="V61" s="2365" t="s">
        <v>3840</v>
      </c>
      <c r="W61" s="2365"/>
      <c r="X61" s="2545">
        <v>20</v>
      </c>
      <c r="Y61" s="2306"/>
      <c r="Z61" s="2308"/>
      <c r="AA61" s="2333"/>
      <c r="AC61" s="2310"/>
      <c r="AD61" s="2310"/>
      <c r="AE61" s="2310"/>
      <c r="AF61" s="2277">
        <f>IF(B61="","",(IFERROR(VLOOKUP(B61,Projecten!A$4:X$2358,5,FALSE),"niet bekend")))</f>
        <v>1</v>
      </c>
      <c r="AG61" s="2230">
        <f t="shared" si="13"/>
        <v>0</v>
      </c>
      <c r="AH61" s="2227">
        <f>IF(B61="","",(IFERROR(VLOOKUP(B61,Projecten!A$4:X$2358,23,FALSE),"niet bekend")))</f>
        <v>0</v>
      </c>
      <c r="AI61" s="2230">
        <f>IF(B61="","",(IFERROR(VLOOKUP(B61,Projecten!A$4:X$2358,12,FALSE),"niet bekend")))</f>
        <v>0</v>
      </c>
    </row>
    <row r="62" spans="1:35" s="2298" customFormat="1" x14ac:dyDescent="0.2">
      <c r="A62" s="2306">
        <v>3592</v>
      </c>
      <c r="B62" s="2292" t="s">
        <v>3704</v>
      </c>
      <c r="C62" s="2449" t="s">
        <v>846</v>
      </c>
      <c r="D62" s="1955" t="s">
        <v>3703</v>
      </c>
      <c r="E62" s="1956" t="s">
        <v>647</v>
      </c>
      <c r="F62" s="1956">
        <v>1</v>
      </c>
      <c r="G62" s="1956">
        <v>9</v>
      </c>
      <c r="H62" s="1956">
        <v>9</v>
      </c>
      <c r="I62" s="1956">
        <v>2</v>
      </c>
      <c r="J62" s="2290" t="s">
        <v>47</v>
      </c>
      <c r="K62" s="2290" t="s">
        <v>47</v>
      </c>
      <c r="L62" s="2290" t="s">
        <v>47</v>
      </c>
      <c r="M62" s="2290" t="s">
        <v>1524</v>
      </c>
      <c r="N62" s="2332"/>
      <c r="O62" s="2332"/>
      <c r="P62" s="2332"/>
      <c r="Q62" s="2332"/>
      <c r="R62" s="2364"/>
      <c r="S62" s="2311"/>
      <c r="T62" s="2303">
        <v>44</v>
      </c>
      <c r="U62" s="2304"/>
      <c r="V62" s="2365" t="s">
        <v>659</v>
      </c>
      <c r="W62" s="2365" t="s">
        <v>3731</v>
      </c>
      <c r="X62" s="2307">
        <v>28</v>
      </c>
      <c r="Y62" s="2306"/>
      <c r="Z62" s="2308"/>
      <c r="AA62" s="2333"/>
      <c r="AC62" s="2310"/>
      <c r="AD62" s="2310"/>
      <c r="AE62" s="2310"/>
      <c r="AF62" s="2277">
        <f>IF(B62="","",(IFERROR(VLOOKUP(B62,Projecten!A$4:X$2358,5,FALSE),"niet bekend")))</f>
        <v>1</v>
      </c>
      <c r="AG62" s="2230">
        <f>IF(AF62="","",(IF(F62=0,AI62,(F62/AF62*AI62))))</f>
        <v>6246.49</v>
      </c>
      <c r="AH62" s="2227">
        <f>IF(B62="","",(IFERROR(VLOOKUP(B62,Projecten!A$4:X$2358,23,FALSE),"niet bekend")))</f>
        <v>0</v>
      </c>
      <c r="AI62" s="2230">
        <f>IF(B62="","",(IFERROR(VLOOKUP(B62,Projecten!A$4:X$2358,12,FALSE),"niet bekend")))</f>
        <v>6246.49</v>
      </c>
    </row>
    <row r="63" spans="1:35" s="2315" customFormat="1" x14ac:dyDescent="0.2">
      <c r="A63" s="2325"/>
      <c r="B63" s="2316"/>
      <c r="C63" s="2317"/>
      <c r="D63" s="2318"/>
      <c r="E63" s="2318"/>
      <c r="F63" s="2318"/>
      <c r="G63" s="2318"/>
      <c r="H63" s="2318"/>
      <c r="I63" s="2318"/>
      <c r="J63" s="2319"/>
      <c r="K63" s="2319"/>
      <c r="L63" s="2319"/>
      <c r="M63" s="2320"/>
      <c r="N63" s="2320"/>
      <c r="O63" s="2320"/>
      <c r="P63" s="2320"/>
      <c r="Q63" s="2320"/>
      <c r="R63" s="2321"/>
      <c r="S63" s="2322"/>
      <c r="T63" s="2323"/>
      <c r="U63" s="2323"/>
      <c r="V63" s="2324"/>
      <c r="W63" s="2324"/>
      <c r="X63" s="2324"/>
      <c r="Y63" s="2325"/>
      <c r="Z63" s="2326"/>
      <c r="AA63" s="2327"/>
      <c r="AC63" s="2328"/>
      <c r="AD63" s="2328"/>
      <c r="AE63" s="2328"/>
      <c r="AF63" s="2329"/>
      <c r="AG63" s="2330"/>
      <c r="AH63" s="2328" t="s">
        <v>3226</v>
      </c>
      <c r="AI63" s="2331" t="s">
        <v>3226</v>
      </c>
    </row>
    <row r="64" spans="1:35" s="2247" customFormat="1" x14ac:dyDescent="0.2">
      <c r="A64" s="2250"/>
      <c r="C64" s="2248"/>
      <c r="D64" s="2249">
        <f>SUM(G64:I64)</f>
        <v>189</v>
      </c>
      <c r="E64" s="2250"/>
      <c r="F64" s="2250">
        <f>SUM(F65:F98)</f>
        <v>19</v>
      </c>
      <c r="G64" s="2250">
        <f>SUM(G65:G98)</f>
        <v>99</v>
      </c>
      <c r="H64" s="2250">
        <f>SUM(H65:H98)</f>
        <v>58</v>
      </c>
      <c r="I64" s="2250">
        <f>SUM(I65:I98)</f>
        <v>32</v>
      </c>
      <c r="J64" s="2251"/>
      <c r="K64" s="2251"/>
      <c r="L64" s="2251"/>
      <c r="M64" s="2252"/>
      <c r="N64" s="2252"/>
      <c r="O64" s="2252"/>
      <c r="P64" s="2252"/>
      <c r="Q64" s="2252"/>
      <c r="R64" s="2253">
        <v>44</v>
      </c>
      <c r="S64" s="2254"/>
      <c r="T64" s="2255"/>
      <c r="U64" s="2255"/>
      <c r="V64" s="2256"/>
      <c r="W64" s="2257">
        <f>SUM(X64:X98)</f>
        <v>481.5</v>
      </c>
      <c r="X64" s="2258"/>
      <c r="Y64" s="2258">
        <v>0</v>
      </c>
      <c r="Z64" s="2259">
        <f>W64-Y64</f>
        <v>481.5</v>
      </c>
      <c r="AA64" s="2248"/>
      <c r="AC64" s="2260"/>
      <c r="AD64" s="2260"/>
      <c r="AE64" s="2261" t="str">
        <f>CONCATENATE("week ",R64)</f>
        <v>week 44</v>
      </c>
      <c r="AG64" s="2264">
        <f>SUM(AG65:AG98)</f>
        <v>4418.8900000000003</v>
      </c>
    </row>
    <row r="65" spans="1:35" x14ac:dyDescent="0.2">
      <c r="B65" s="2265"/>
      <c r="C65" s="2266"/>
      <c r="D65" s="2281"/>
      <c r="E65" s="2268"/>
      <c r="F65" s="2268"/>
      <c r="G65" s="2268"/>
      <c r="H65" s="2268"/>
      <c r="I65" s="2268"/>
      <c r="J65" s="2269"/>
      <c r="K65" s="2269"/>
      <c r="L65" s="2269"/>
      <c r="M65" s="2270"/>
      <c r="N65" s="2270"/>
      <c r="O65" s="2270"/>
      <c r="P65" s="2270"/>
      <c r="Q65" s="2270"/>
      <c r="R65" s="2226" t="s">
        <v>3432</v>
      </c>
      <c r="T65" s="2272"/>
      <c r="W65" s="2275" t="s">
        <v>3732</v>
      </c>
      <c r="AF65" s="2277" t="str">
        <f>IF(B65="","",(IFERROR(VLOOKUP(B65,Projecten!A$4:X$2358,5,FALSE),"niet bekend")))</f>
        <v/>
      </c>
      <c r="AG65" s="2230" t="str">
        <f t="shared" ref="AG65:AG74" si="14">IF(AF65="","",(IF(F65=0,AI65,(F65/AF65*AI65))))</f>
        <v/>
      </c>
      <c r="AH65" s="2227" t="str">
        <f>IF(B65="","",(IFERROR(VLOOKUP(B65,Projecten!A$4:X$2358,23,FALSE),"niet bekend")))</f>
        <v/>
      </c>
      <c r="AI65" s="2230" t="str">
        <f>IF(B65="","",(IFERROR(VLOOKUP(B65,Projecten!A$4:X$2358,12,FALSE),"niet bekend")))</f>
        <v/>
      </c>
    </row>
    <row r="66" spans="1:35" s="2278" customFormat="1" x14ac:dyDescent="0.2">
      <c r="A66" s="2274">
        <v>3593</v>
      </c>
      <c r="B66" s="2279"/>
      <c r="C66" s="2280"/>
      <c r="D66" s="2280" t="s">
        <v>2513</v>
      </c>
      <c r="E66" s="2281"/>
      <c r="F66" s="2281"/>
      <c r="G66" s="2281"/>
      <c r="H66" s="2281"/>
      <c r="I66" s="2281"/>
      <c r="J66" s="2282"/>
      <c r="K66" s="2282"/>
      <c r="L66" s="2282"/>
      <c r="M66" s="2282"/>
      <c r="N66" s="2283"/>
      <c r="O66" s="2283"/>
      <c r="P66" s="2283"/>
      <c r="Q66" s="2283"/>
      <c r="R66" s="2280"/>
      <c r="S66" s="2282"/>
      <c r="T66" s="2284"/>
      <c r="U66" s="2285"/>
      <c r="V66" s="2281"/>
      <c r="W66" s="2281"/>
      <c r="X66" s="2276">
        <v>40</v>
      </c>
      <c r="Y66" s="2281"/>
      <c r="Z66" s="2281"/>
      <c r="AA66" s="2286"/>
      <c r="AC66" s="2287"/>
      <c r="AD66" s="2287"/>
      <c r="AE66" s="2287"/>
      <c r="AF66" s="2277" t="str">
        <f>IF(B66="","",(IFERROR(VLOOKUP(B66,Projecten!A$4:X$2358,5,FALSE),"niet bekend")))</f>
        <v/>
      </c>
      <c r="AG66" s="2230" t="str">
        <f t="shared" si="14"/>
        <v/>
      </c>
      <c r="AH66" s="2227" t="str">
        <f>IF(B66="","",(IFERROR(VLOOKUP(B66,Projecten!A$4:X$2358,23,FALSE),"niet bekend")))</f>
        <v/>
      </c>
      <c r="AI66" s="2230" t="str">
        <f>IF(B66="","",(IFERROR(VLOOKUP(B66,Projecten!A$4:X$2358,12,FALSE),"niet bekend")))</f>
        <v/>
      </c>
    </row>
    <row r="67" spans="1:35" s="2278" customFormat="1" x14ac:dyDescent="0.2">
      <c r="A67" s="2274"/>
      <c r="B67" s="2279"/>
      <c r="C67" s="2280"/>
      <c r="D67" s="2280"/>
      <c r="E67" s="2281"/>
      <c r="F67" s="2281"/>
      <c r="G67" s="2281"/>
      <c r="H67" s="2281"/>
      <c r="I67" s="2281"/>
      <c r="J67" s="2282"/>
      <c r="K67" s="2282"/>
      <c r="L67" s="2282"/>
      <c r="M67" s="2282"/>
      <c r="N67" s="2283"/>
      <c r="O67" s="2283"/>
      <c r="P67" s="2283"/>
      <c r="Q67" s="2283"/>
      <c r="R67" s="2280"/>
      <c r="S67" s="2282"/>
      <c r="T67" s="2284"/>
      <c r="U67" s="2285"/>
      <c r="V67" s="2281"/>
      <c r="W67" s="2281"/>
      <c r="X67" s="2276"/>
      <c r="Y67" s="2281"/>
      <c r="Z67" s="2281"/>
      <c r="AA67" s="2286"/>
      <c r="AC67" s="2287"/>
      <c r="AD67" s="2287"/>
      <c r="AE67" s="2287"/>
      <c r="AF67" s="2277" t="str">
        <f>IF(B67="","",(IFERROR(VLOOKUP(B67,Projecten!A$4:X$2358,5,FALSE),"niet bekend")))</f>
        <v/>
      </c>
      <c r="AG67" s="2230" t="str">
        <f t="shared" si="14"/>
        <v/>
      </c>
      <c r="AH67" s="2227" t="str">
        <f>IF(B67="","",(IFERROR(VLOOKUP(B67,Projecten!A$4:X$2358,23,FALSE),"niet bekend")))</f>
        <v/>
      </c>
      <c r="AI67" s="2230" t="str">
        <f>IF(B67="","",(IFERROR(VLOOKUP(B67,Projecten!A$4:X$2358,12,FALSE),"niet bekend")))</f>
        <v/>
      </c>
    </row>
    <row r="68" spans="1:35" s="2278" customFormat="1" x14ac:dyDescent="0.2">
      <c r="A68" s="2274">
        <v>3594</v>
      </c>
      <c r="B68" s="2431">
        <v>2017674</v>
      </c>
      <c r="C68" s="1955" t="s">
        <v>846</v>
      </c>
      <c r="D68" s="1955">
        <v>726417</v>
      </c>
      <c r="E68" s="1956" t="s">
        <v>26</v>
      </c>
      <c r="F68" s="1956">
        <v>1</v>
      </c>
      <c r="G68" s="1956">
        <v>10</v>
      </c>
      <c r="H68" s="1956">
        <v>4</v>
      </c>
      <c r="I68" s="1956">
        <v>2</v>
      </c>
      <c r="J68" s="2290" t="s">
        <v>47</v>
      </c>
      <c r="K68" s="2290" t="s">
        <v>47</v>
      </c>
      <c r="L68" s="2290" t="s">
        <v>1524</v>
      </c>
      <c r="M68" s="2290" t="s">
        <v>1524</v>
      </c>
      <c r="N68" s="2283"/>
      <c r="O68" s="2283"/>
      <c r="P68" s="2283"/>
      <c r="Q68" s="2283"/>
      <c r="R68" s="2280"/>
      <c r="S68" s="2282"/>
      <c r="T68" s="2272">
        <v>45</v>
      </c>
      <c r="U68" s="2273"/>
      <c r="V68" s="2274" t="s">
        <v>162</v>
      </c>
      <c r="W68" s="2274" t="s">
        <v>3867</v>
      </c>
      <c r="X68" s="2291">
        <v>18</v>
      </c>
      <c r="Y68" s="2281"/>
      <c r="Z68" s="2281"/>
      <c r="AA68" s="2286"/>
      <c r="AC68" s="2287"/>
      <c r="AD68" s="2287"/>
      <c r="AE68" s="2287"/>
      <c r="AF68" s="2277">
        <f>IF(B68="","",(IFERROR(VLOOKUP(B68,Projecten!A$4:X$2358,5,FALSE),"niet bekend")))</f>
        <v>1</v>
      </c>
      <c r="AG68" s="2230">
        <f t="shared" si="14"/>
        <v>4418.8900000000003</v>
      </c>
      <c r="AH68" s="2227">
        <f>IF(B68="","",(IFERROR(VLOOKUP(B68,Projecten!A$4:X$2358,23,FALSE),"niet bekend")))</f>
        <v>0</v>
      </c>
      <c r="AI68" s="2230">
        <f>IF(B68="","",(IFERROR(VLOOKUP(B68,Projecten!A$4:X$2358,12,FALSE),"niet bekend")))</f>
        <v>4418.8900000000003</v>
      </c>
    </row>
    <row r="69" spans="1:35" s="2278" customFormat="1" x14ac:dyDescent="0.2">
      <c r="A69" s="2274">
        <v>3595</v>
      </c>
      <c r="B69" s="2446">
        <v>2017679</v>
      </c>
      <c r="C69" s="2447" t="s">
        <v>846</v>
      </c>
      <c r="D69" s="1955">
        <v>704918</v>
      </c>
      <c r="E69" s="1956" t="s">
        <v>26</v>
      </c>
      <c r="F69" s="1956">
        <v>0</v>
      </c>
      <c r="G69" s="1956">
        <v>1</v>
      </c>
      <c r="H69" s="1956">
        <v>1</v>
      </c>
      <c r="I69" s="1956">
        <v>0</v>
      </c>
      <c r="J69" s="2337"/>
      <c r="K69" s="2337"/>
      <c r="L69" s="2337"/>
      <c r="M69" s="2337"/>
      <c r="N69" s="2283"/>
      <c r="O69" s="2283"/>
      <c r="P69" s="2283"/>
      <c r="Q69" s="2283"/>
      <c r="R69" s="2280"/>
      <c r="S69" s="2282"/>
      <c r="T69" s="2272">
        <v>45</v>
      </c>
      <c r="U69" s="2273"/>
      <c r="V69" s="2274" t="s">
        <v>162</v>
      </c>
      <c r="W69" s="2281"/>
      <c r="X69" s="2276">
        <v>2</v>
      </c>
      <c r="Y69" s="2281"/>
      <c r="Z69" s="2281"/>
      <c r="AA69" s="2286"/>
      <c r="AC69" s="2287"/>
      <c r="AD69" s="2287"/>
      <c r="AE69" s="2287"/>
      <c r="AF69" s="2277">
        <f>IF(B69="","",(IFERROR(VLOOKUP(B69,Projecten!A$4:X$2358,5,FALSE),"niet bekend")))</f>
        <v>0</v>
      </c>
      <c r="AG69" s="2230">
        <f t="shared" si="14"/>
        <v>0</v>
      </c>
      <c r="AH69" s="2227">
        <f>IF(B69="","",(IFERROR(VLOOKUP(B69,Projecten!A$4:X$2358,23,FALSE),"niet bekend")))</f>
        <v>0</v>
      </c>
      <c r="AI69" s="2230">
        <f>IF(B69="","",(IFERROR(VLOOKUP(B69,Projecten!A$4:X$2358,12,FALSE),"niet bekend")))</f>
        <v>0</v>
      </c>
    </row>
    <row r="70" spans="1:35" s="2278" customFormat="1" x14ac:dyDescent="0.2">
      <c r="A70" s="2274">
        <v>3596</v>
      </c>
      <c r="B70" s="2292">
        <v>2017680</v>
      </c>
      <c r="C70" s="2447" t="s">
        <v>846</v>
      </c>
      <c r="D70" s="1955">
        <v>689917</v>
      </c>
      <c r="E70" s="1956" t="s">
        <v>26</v>
      </c>
      <c r="F70" s="1956">
        <v>1</v>
      </c>
      <c r="G70" s="1956">
        <v>11</v>
      </c>
      <c r="H70" s="1956">
        <v>8</v>
      </c>
      <c r="I70" s="1956">
        <v>3</v>
      </c>
      <c r="J70" s="2337"/>
      <c r="K70" s="2337"/>
      <c r="L70" s="2337"/>
      <c r="M70" s="2337"/>
      <c r="N70" s="2283"/>
      <c r="O70" s="2283"/>
      <c r="P70" s="2283"/>
      <c r="Q70" s="2283"/>
      <c r="R70" s="2280"/>
      <c r="S70" s="2282"/>
      <c r="T70" s="2272">
        <v>45</v>
      </c>
      <c r="U70" s="2273"/>
      <c r="V70" s="2274" t="s">
        <v>162</v>
      </c>
      <c r="W70" s="2274" t="s">
        <v>3849</v>
      </c>
      <c r="X70" s="2276">
        <v>24</v>
      </c>
      <c r="Y70" s="2281"/>
      <c r="Z70" s="2281"/>
      <c r="AA70" s="2286"/>
      <c r="AC70" s="2287"/>
      <c r="AD70" s="2287"/>
      <c r="AE70" s="2287"/>
      <c r="AF70" s="2277">
        <f>IF(B70="","",(IFERROR(VLOOKUP(B70,Projecten!A$4:X$2358,5,FALSE),"niet bekend")))</f>
        <v>1</v>
      </c>
      <c r="AG70" s="2230">
        <f t="shared" ref="AG70" si="15">IF(AF70="","",(IF(F70=0,AI70,(F70/AF70*AI70))))</f>
        <v>0</v>
      </c>
      <c r="AH70" s="2227">
        <f>IF(B70="","",(IFERROR(VLOOKUP(B70,Projecten!A$4:X$2358,23,FALSE),"niet bekend")))</f>
        <v>0</v>
      </c>
      <c r="AI70" s="2230">
        <f>IF(B70="","",(IFERROR(VLOOKUP(B70,Projecten!A$4:X$2358,12,FALSE),"niet bekend")))</f>
        <v>0</v>
      </c>
    </row>
    <row r="71" spans="1:35" s="2278" customFormat="1" x14ac:dyDescent="0.2">
      <c r="A71" s="2274">
        <v>3597</v>
      </c>
      <c r="B71" s="2292">
        <v>2017681</v>
      </c>
      <c r="C71" s="2447" t="s">
        <v>846</v>
      </c>
      <c r="D71" s="1955">
        <v>690017</v>
      </c>
      <c r="E71" s="1956" t="s">
        <v>26</v>
      </c>
      <c r="F71" s="1956">
        <v>1</v>
      </c>
      <c r="G71" s="1956">
        <v>11</v>
      </c>
      <c r="H71" s="1956">
        <v>8</v>
      </c>
      <c r="I71" s="1956">
        <v>3</v>
      </c>
      <c r="J71" s="2337"/>
      <c r="K71" s="2337"/>
      <c r="L71" s="2337"/>
      <c r="M71" s="2337"/>
      <c r="N71" s="2283"/>
      <c r="O71" s="2283"/>
      <c r="P71" s="2283"/>
      <c r="Q71" s="2283"/>
      <c r="R71" s="2280"/>
      <c r="S71" s="2282"/>
      <c r="T71" s="2272">
        <v>45</v>
      </c>
      <c r="U71" s="2273"/>
      <c r="V71" s="2274" t="s">
        <v>162</v>
      </c>
      <c r="W71" s="2274" t="s">
        <v>3849</v>
      </c>
      <c r="X71" s="2276">
        <v>24</v>
      </c>
      <c r="Y71" s="2281"/>
      <c r="Z71" s="2281"/>
      <c r="AA71" s="2286"/>
      <c r="AC71" s="2287"/>
      <c r="AD71" s="2287"/>
      <c r="AE71" s="2287"/>
      <c r="AF71" s="2277">
        <f>IF(B71="","",(IFERROR(VLOOKUP(B71,Projecten!A$4:X$2358,5,FALSE),"niet bekend")))</f>
        <v>1</v>
      </c>
      <c r="AG71" s="2230">
        <f t="shared" si="14"/>
        <v>0</v>
      </c>
      <c r="AH71" s="2227">
        <f>IF(B71="","",(IFERROR(VLOOKUP(B71,Projecten!A$4:X$2358,23,FALSE),"niet bekend")))</f>
        <v>0</v>
      </c>
      <c r="AI71" s="2230">
        <f>IF(B71="","",(IFERROR(VLOOKUP(B71,Projecten!A$4:X$2358,12,FALSE),"niet bekend")))</f>
        <v>0</v>
      </c>
    </row>
    <row r="72" spans="1:35" s="2278" customFormat="1" x14ac:dyDescent="0.2">
      <c r="A72" s="2274">
        <v>3598</v>
      </c>
      <c r="B72" s="2461">
        <v>2017682</v>
      </c>
      <c r="C72" s="2462" t="s">
        <v>846</v>
      </c>
      <c r="D72" s="2462">
        <v>670917</v>
      </c>
      <c r="E72" s="2274" t="s">
        <v>26</v>
      </c>
      <c r="F72" s="2274">
        <v>1</v>
      </c>
      <c r="G72" s="2274">
        <v>9</v>
      </c>
      <c r="H72" s="2274">
        <v>5</v>
      </c>
      <c r="I72" s="2274">
        <v>3</v>
      </c>
      <c r="J72" s="2337"/>
      <c r="K72" s="2337"/>
      <c r="L72" s="2337"/>
      <c r="M72" s="2337"/>
      <c r="N72" s="2283"/>
      <c r="O72" s="2283"/>
      <c r="P72" s="2283"/>
      <c r="Q72" s="2283"/>
      <c r="R72" s="2280"/>
      <c r="S72" s="2282"/>
      <c r="T72" s="2272">
        <v>45</v>
      </c>
      <c r="U72" s="2273"/>
      <c r="V72" s="2274" t="s">
        <v>162</v>
      </c>
      <c r="W72" s="2281"/>
      <c r="X72" s="2276">
        <v>20</v>
      </c>
      <c r="Y72" s="2281"/>
      <c r="Z72" s="2281"/>
      <c r="AA72" s="2286"/>
      <c r="AC72" s="2287"/>
      <c r="AD72" s="2287"/>
      <c r="AE72" s="2287"/>
      <c r="AF72" s="2277">
        <f>IF(B72="","",(IFERROR(VLOOKUP(B72,Projecten!A$4:X$2358,5,FALSE),"niet bekend")))</f>
        <v>1</v>
      </c>
      <c r="AG72" s="2230">
        <f t="shared" ref="AG72" si="16">IF(AF72="","",(IF(F72=0,AI72,(F72/AF72*AI72))))</f>
        <v>0</v>
      </c>
      <c r="AH72" s="2227">
        <f>IF(B72="","",(IFERROR(VLOOKUP(B72,Projecten!A$4:X$2358,23,FALSE),"niet bekend")))</f>
        <v>0</v>
      </c>
      <c r="AI72" s="2230">
        <f>IF(B72="","",(IFERROR(VLOOKUP(B72,Projecten!A$4:X$2358,12,FALSE),"niet bekend")))</f>
        <v>0</v>
      </c>
    </row>
    <row r="73" spans="1:35" s="2278" customFormat="1" x14ac:dyDescent="0.2">
      <c r="A73" s="2274">
        <v>3599</v>
      </c>
      <c r="B73" s="2431">
        <v>2017685</v>
      </c>
      <c r="C73" s="1955" t="s">
        <v>846</v>
      </c>
      <c r="D73" s="1955">
        <v>671017</v>
      </c>
      <c r="E73" s="1956" t="s">
        <v>26</v>
      </c>
      <c r="F73" s="1956">
        <v>1</v>
      </c>
      <c r="G73" s="1956">
        <v>9</v>
      </c>
      <c r="H73" s="1956">
        <v>5</v>
      </c>
      <c r="I73" s="1956">
        <v>3</v>
      </c>
      <c r="J73" s="2337"/>
      <c r="K73" s="2337"/>
      <c r="L73" s="2337"/>
      <c r="M73" s="2337"/>
      <c r="N73" s="2283"/>
      <c r="O73" s="2283"/>
      <c r="P73" s="2283"/>
      <c r="Q73" s="2283"/>
      <c r="R73" s="2280"/>
      <c r="S73" s="2282"/>
      <c r="T73" s="2272">
        <v>45</v>
      </c>
      <c r="U73" s="2285"/>
      <c r="V73" s="2274" t="s">
        <v>162</v>
      </c>
      <c r="W73" s="2281"/>
      <c r="X73" s="2276">
        <v>20</v>
      </c>
      <c r="Y73" s="2281"/>
      <c r="Z73" s="2281"/>
      <c r="AA73" s="2286"/>
      <c r="AC73" s="2287"/>
      <c r="AD73" s="2287"/>
      <c r="AE73" s="2287"/>
      <c r="AF73" s="2277">
        <f>IF(B73="","",(IFERROR(VLOOKUP(B73,Projecten!A$4:X$2358,5,FALSE),"niet bekend")))</f>
        <v>1</v>
      </c>
      <c r="AG73" s="2230">
        <f t="shared" si="14"/>
        <v>0</v>
      </c>
      <c r="AH73" s="2227">
        <f>IF(B73="","",(IFERROR(VLOOKUP(B73,Projecten!A$4:X$2358,23,FALSE),"niet bekend")))</f>
        <v>0</v>
      </c>
      <c r="AI73" s="2230">
        <f>IF(B73="","",(IFERROR(VLOOKUP(B73,Projecten!A$4:X$2358,12,FALSE),"niet bekend")))</f>
        <v>0</v>
      </c>
    </row>
    <row r="74" spans="1:35" s="2278" customFormat="1" x14ac:dyDescent="0.2">
      <c r="A74" s="2274">
        <v>3600</v>
      </c>
      <c r="B74" s="2461">
        <v>2017687</v>
      </c>
      <c r="C74" s="2462" t="s">
        <v>846</v>
      </c>
      <c r="D74" s="2462">
        <v>680617</v>
      </c>
      <c r="E74" s="2463" t="s">
        <v>26</v>
      </c>
      <c r="F74" s="2463">
        <v>1</v>
      </c>
      <c r="G74" s="2463">
        <v>10</v>
      </c>
      <c r="H74" s="2463">
        <v>4</v>
      </c>
      <c r="I74" s="2463">
        <v>3</v>
      </c>
      <c r="J74" s="2337"/>
      <c r="K74" s="2337"/>
      <c r="L74" s="2337"/>
      <c r="M74" s="2337"/>
      <c r="N74" s="2283"/>
      <c r="O74" s="2283"/>
      <c r="P74" s="2283"/>
      <c r="Q74" s="2283"/>
      <c r="R74" s="2280"/>
      <c r="S74" s="2282"/>
      <c r="T74" s="2272">
        <v>45</v>
      </c>
      <c r="U74" s="2285"/>
      <c r="V74" s="2274" t="s">
        <v>162</v>
      </c>
      <c r="W74" s="2274" t="s">
        <v>3927</v>
      </c>
      <c r="X74" s="2291">
        <v>24</v>
      </c>
      <c r="Y74" s="2281"/>
      <c r="Z74" s="2281"/>
      <c r="AA74" s="2286"/>
      <c r="AC74" s="2287"/>
      <c r="AD74" s="2287"/>
      <c r="AE74" s="2287"/>
      <c r="AF74" s="2277">
        <f>IF(B74="","",(IFERROR(VLOOKUP(B74,Projecten!A$4:X$2358,5,FALSE),"niet bekend")))</f>
        <v>1</v>
      </c>
      <c r="AG74" s="2230">
        <f t="shared" si="14"/>
        <v>0</v>
      </c>
      <c r="AH74" s="2227">
        <f>IF(B74="","",(IFERROR(VLOOKUP(B74,Projecten!A$4:X$2358,23,FALSE),"niet bekend")))</f>
        <v>0</v>
      </c>
      <c r="AI74" s="2230">
        <f>IF(B74="","",(IFERROR(VLOOKUP(B74,Projecten!A$4:X$2358,12,FALSE),"niet bekend")))</f>
        <v>0</v>
      </c>
    </row>
    <row r="75" spans="1:35" s="2278" customFormat="1" x14ac:dyDescent="0.2">
      <c r="A75" s="2274">
        <v>3601</v>
      </c>
      <c r="B75" s="2461">
        <v>2017702</v>
      </c>
      <c r="C75" s="2462" t="s">
        <v>846</v>
      </c>
      <c r="D75" s="2462">
        <v>704817</v>
      </c>
      <c r="E75" s="2463" t="s">
        <v>26</v>
      </c>
      <c r="F75" s="2463">
        <v>1</v>
      </c>
      <c r="G75" s="2463">
        <v>9</v>
      </c>
      <c r="H75" s="2463">
        <v>6</v>
      </c>
      <c r="I75" s="2463">
        <v>3</v>
      </c>
      <c r="J75" s="2529">
        <v>43032</v>
      </c>
      <c r="K75" s="2337"/>
      <c r="L75" s="2337"/>
      <c r="M75" s="2337"/>
      <c r="N75" s="2283"/>
      <c r="O75" s="2283"/>
      <c r="P75" s="2283"/>
      <c r="Q75" s="2283"/>
      <c r="R75" s="2280"/>
      <c r="S75" s="2282"/>
      <c r="T75" s="2272">
        <v>45</v>
      </c>
      <c r="U75" s="2285"/>
      <c r="V75" s="2274" t="s">
        <v>162</v>
      </c>
      <c r="W75" s="2281"/>
      <c r="X75" s="2276">
        <v>20</v>
      </c>
      <c r="Y75" s="2281"/>
      <c r="Z75" s="2281"/>
      <c r="AA75" s="2286"/>
      <c r="AC75" s="2287"/>
      <c r="AD75" s="2287"/>
      <c r="AE75" s="2287"/>
      <c r="AF75" s="2277">
        <f>IF(B75="","",(IFERROR(VLOOKUP(B75,Projecten!A$4:X$2358,5,FALSE),"niet bekend")))</f>
        <v>1</v>
      </c>
      <c r="AG75" s="2230">
        <f t="shared" ref="AG75:AG96" si="17">IF(AF75="","",(IF(F75=0,AI75,(F75/AF75*AI75))))</f>
        <v>0</v>
      </c>
      <c r="AH75" s="2227">
        <f>IF(B75="","",(IFERROR(VLOOKUP(B75,Projecten!A$4:X$2358,23,FALSE),"niet bekend")))</f>
        <v>0</v>
      </c>
      <c r="AI75" s="2230">
        <f>IF(B75="","",(IFERROR(VLOOKUP(B75,Projecten!A$4:X$2358,12,FALSE),"niet bekend")))</f>
        <v>0</v>
      </c>
    </row>
    <row r="76" spans="1:35" s="2278" customFormat="1" x14ac:dyDescent="0.2">
      <c r="A76" s="2274">
        <v>3602</v>
      </c>
      <c r="B76" s="2461">
        <v>2017704</v>
      </c>
      <c r="C76" s="2462" t="s">
        <v>846</v>
      </c>
      <c r="D76" s="2462">
        <v>726517</v>
      </c>
      <c r="E76" s="2463" t="s">
        <v>26</v>
      </c>
      <c r="F76" s="2463">
        <v>1</v>
      </c>
      <c r="G76" s="2463">
        <v>8</v>
      </c>
      <c r="H76" s="2463">
        <v>5</v>
      </c>
      <c r="I76" s="2463">
        <v>3</v>
      </c>
      <c r="J76" s="2337"/>
      <c r="K76" s="2337"/>
      <c r="L76" s="2337"/>
      <c r="M76" s="2337"/>
      <c r="N76" s="2283"/>
      <c r="O76" s="2283"/>
      <c r="P76" s="2283"/>
      <c r="Q76" s="2283"/>
      <c r="R76" s="2280"/>
      <c r="S76" s="2282"/>
      <c r="T76" s="2272">
        <v>45</v>
      </c>
      <c r="U76" s="2285"/>
      <c r="V76" s="2274" t="s">
        <v>162</v>
      </c>
      <c r="W76" s="2281"/>
      <c r="X76" s="2276">
        <v>20</v>
      </c>
      <c r="Y76" s="2281"/>
      <c r="Z76" s="2281"/>
      <c r="AA76" s="2286"/>
      <c r="AC76" s="2287"/>
      <c r="AD76" s="2287"/>
      <c r="AE76" s="2287"/>
      <c r="AF76" s="2277">
        <f>IF(B76="","",(IFERROR(VLOOKUP(B76,Projecten!A$4:X$2358,5,FALSE),"niet bekend")))</f>
        <v>1</v>
      </c>
      <c r="AG76" s="2230">
        <f t="shared" si="17"/>
        <v>0</v>
      </c>
      <c r="AH76" s="2227">
        <f>IF(B76="","",(IFERROR(VLOOKUP(B76,Projecten!A$4:X$2358,23,FALSE),"niet bekend")))</f>
        <v>0</v>
      </c>
      <c r="AI76" s="2230">
        <f>IF(B76="","",(IFERROR(VLOOKUP(B76,Projecten!A$4:X$2358,12,FALSE),"niet bekend")))</f>
        <v>0</v>
      </c>
    </row>
    <row r="77" spans="1:35" s="2278" customFormat="1" x14ac:dyDescent="0.2">
      <c r="A77" s="2274">
        <v>3603</v>
      </c>
      <c r="B77" s="2461">
        <v>2017705</v>
      </c>
      <c r="C77" s="2462" t="s">
        <v>846</v>
      </c>
      <c r="D77" s="2462">
        <v>679217</v>
      </c>
      <c r="E77" s="2463" t="s">
        <v>26</v>
      </c>
      <c r="F77" s="2463">
        <v>1</v>
      </c>
      <c r="G77" s="2463">
        <v>8</v>
      </c>
      <c r="H77" s="2463">
        <v>4</v>
      </c>
      <c r="I77" s="2463">
        <v>4</v>
      </c>
      <c r="J77" s="2529">
        <v>43032</v>
      </c>
      <c r="K77" s="2337"/>
      <c r="L77" s="2337"/>
      <c r="M77" s="2337"/>
      <c r="N77" s="2283"/>
      <c r="O77" s="2283"/>
      <c r="P77" s="2283"/>
      <c r="Q77" s="2283"/>
      <c r="R77" s="2280"/>
      <c r="S77" s="2282"/>
      <c r="T77" s="2272">
        <v>45</v>
      </c>
      <c r="U77" s="2285"/>
      <c r="V77" s="2274" t="s">
        <v>162</v>
      </c>
      <c r="W77" s="2281"/>
      <c r="X77" s="2276">
        <v>23</v>
      </c>
      <c r="Y77" s="2281"/>
      <c r="Z77" s="2281"/>
      <c r="AA77" s="2286"/>
      <c r="AC77" s="2287"/>
      <c r="AD77" s="2287"/>
      <c r="AE77" s="2287"/>
      <c r="AF77" s="2277">
        <f>IF(B77="","",(IFERROR(VLOOKUP(B77,Projecten!A$4:X$2358,5,FALSE),"niet bekend")))</f>
        <v>1</v>
      </c>
      <c r="AG77" s="2230">
        <f t="shared" si="17"/>
        <v>0</v>
      </c>
      <c r="AH77" s="2227">
        <f>IF(B77="","",(IFERROR(VLOOKUP(B77,Projecten!A$4:X$2358,23,FALSE),"niet bekend")))</f>
        <v>0</v>
      </c>
      <c r="AI77" s="2230">
        <f>IF(B77="","",(IFERROR(VLOOKUP(B77,Projecten!A$4:X$2358,12,FALSE),"niet bekend")))</f>
        <v>0</v>
      </c>
    </row>
    <row r="78" spans="1:35" s="2278" customFormat="1" x14ac:dyDescent="0.2">
      <c r="A78" s="2274">
        <v>3604</v>
      </c>
      <c r="B78" s="2461" t="s">
        <v>3909</v>
      </c>
      <c r="C78" s="2462" t="s">
        <v>47</v>
      </c>
      <c r="D78" s="2462">
        <v>680517</v>
      </c>
      <c r="E78" s="2463" t="s">
        <v>26</v>
      </c>
      <c r="F78" s="2463">
        <v>1</v>
      </c>
      <c r="G78" s="2463">
        <v>10</v>
      </c>
      <c r="H78" s="2463">
        <v>7</v>
      </c>
      <c r="I78" s="2463">
        <v>3</v>
      </c>
      <c r="J78" s="2337"/>
      <c r="K78" s="2337"/>
      <c r="L78" s="2337"/>
      <c r="M78" s="2337"/>
      <c r="N78" s="2283"/>
      <c r="O78" s="2283"/>
      <c r="P78" s="2283"/>
      <c r="Q78" s="2283"/>
      <c r="R78" s="2280"/>
      <c r="S78" s="2282"/>
      <c r="T78" s="2272">
        <v>45</v>
      </c>
      <c r="U78" s="2285"/>
      <c r="V78" s="2274" t="s">
        <v>162</v>
      </c>
      <c r="W78" s="2274" t="s">
        <v>1284</v>
      </c>
      <c r="X78" s="2291">
        <v>42</v>
      </c>
      <c r="Y78" s="2281"/>
      <c r="Z78" s="2281"/>
      <c r="AA78" s="2286"/>
      <c r="AC78" s="2287"/>
      <c r="AD78" s="2287"/>
      <c r="AE78" s="2287"/>
      <c r="AF78" s="2277">
        <f>IF(B78="","",(IFERROR(VLOOKUP(B78,Projecten!A$4:X$2358,5,FALSE),"niet bekend")))</f>
        <v>1</v>
      </c>
      <c r="AG78" s="2230">
        <f t="shared" si="17"/>
        <v>0</v>
      </c>
      <c r="AH78" s="2227">
        <f>IF(B78="","",(IFERROR(VLOOKUP(B78,Projecten!A$4:X$2358,23,FALSE),"niet bekend")))</f>
        <v>0</v>
      </c>
      <c r="AI78" s="2230">
        <f>IF(B78="","",(IFERROR(VLOOKUP(B78,Projecten!A$4:X$2358,12,FALSE),"niet bekend")))</f>
        <v>0</v>
      </c>
    </row>
    <row r="79" spans="1:35" s="2278" customFormat="1" x14ac:dyDescent="0.2">
      <c r="A79" s="2274"/>
      <c r="B79" s="2461"/>
      <c r="C79" s="2462"/>
      <c r="D79" s="2462"/>
      <c r="E79" s="2463"/>
      <c r="F79" s="2463"/>
      <c r="G79" s="2463"/>
      <c r="H79" s="2463"/>
      <c r="I79" s="2463"/>
      <c r="J79" s="2282"/>
      <c r="K79" s="2282"/>
      <c r="L79" s="2282"/>
      <c r="M79" s="2282"/>
      <c r="N79" s="2283"/>
      <c r="O79" s="2283"/>
      <c r="P79" s="2283"/>
      <c r="Q79" s="2283"/>
      <c r="R79" s="2280"/>
      <c r="S79" s="2282"/>
      <c r="T79" s="2272"/>
      <c r="U79" s="2285"/>
      <c r="V79" s="2274"/>
      <c r="W79" s="2281"/>
      <c r="X79" s="2276"/>
      <c r="Y79" s="2281"/>
      <c r="Z79" s="2281"/>
      <c r="AA79" s="2286"/>
      <c r="AC79" s="2287"/>
      <c r="AD79" s="2287"/>
      <c r="AE79" s="2287"/>
      <c r="AF79" s="2277"/>
      <c r="AG79" s="2230"/>
      <c r="AH79" s="2227"/>
      <c r="AI79" s="2230"/>
    </row>
    <row r="80" spans="1:35" s="2278" customFormat="1" x14ac:dyDescent="0.2">
      <c r="A80" s="2274">
        <v>3605</v>
      </c>
      <c r="B80" s="2461">
        <v>2017733</v>
      </c>
      <c r="C80" s="2462"/>
      <c r="D80" s="2462" t="s">
        <v>3913</v>
      </c>
      <c r="E80" s="2463" t="s">
        <v>318</v>
      </c>
      <c r="F80" s="2463">
        <v>1</v>
      </c>
      <c r="G80" s="2463">
        <v>2</v>
      </c>
      <c r="H80" s="2463">
        <v>1</v>
      </c>
      <c r="I80" s="2463">
        <v>1</v>
      </c>
      <c r="J80" s="2337"/>
      <c r="K80" s="2337"/>
      <c r="L80" s="2337"/>
      <c r="M80" s="2337"/>
      <c r="N80" s="2283"/>
      <c r="O80" s="2283"/>
      <c r="P80" s="2283"/>
      <c r="Q80" s="2283"/>
      <c r="R80" s="2280"/>
      <c r="S80" s="2282"/>
      <c r="T80" s="2272">
        <v>45</v>
      </c>
      <c r="U80" s="2285"/>
      <c r="V80" s="2274" t="s">
        <v>786</v>
      </c>
      <c r="W80" s="2274"/>
      <c r="X80" s="2276">
        <v>6</v>
      </c>
      <c r="Y80" s="2281"/>
      <c r="Z80" s="2281"/>
      <c r="AA80" s="2286"/>
      <c r="AC80" s="2287"/>
      <c r="AD80" s="2287"/>
      <c r="AE80" s="2287"/>
      <c r="AF80" s="2277">
        <f>IF(B80="","",(IFERROR(VLOOKUP(B80,Projecten!A$4:X$2358,5,FALSE),"niet bekend")))</f>
        <v>1</v>
      </c>
      <c r="AG80" s="2230">
        <f t="shared" ref="AG80" si="18">IF(AF80="","",(IF(F80=0,AI80,(F80/AF80*AI80))))</f>
        <v>0</v>
      </c>
      <c r="AH80" s="2227">
        <f>IF(B80="","",(IFERROR(VLOOKUP(B80,Projecten!A$4:X$2358,23,FALSE),"niet bekend")))</f>
        <v>0</v>
      </c>
      <c r="AI80" s="2230">
        <f>IF(B80="","",(IFERROR(VLOOKUP(B80,Projecten!A$4:X$2358,12,FALSE),"niet bekend")))</f>
        <v>0</v>
      </c>
    </row>
    <row r="81" spans="1:35" s="2298" customFormat="1" x14ac:dyDescent="0.2">
      <c r="A81" s="2306">
        <v>3606</v>
      </c>
      <c r="B81" s="2292">
        <v>2017683</v>
      </c>
      <c r="C81" s="2292" t="s">
        <v>846</v>
      </c>
      <c r="D81" s="2292" t="s">
        <v>3843</v>
      </c>
      <c r="E81" s="1953" t="s">
        <v>318</v>
      </c>
      <c r="F81" s="1953">
        <v>1</v>
      </c>
      <c r="G81" s="1953">
        <v>0</v>
      </c>
      <c r="H81" s="1953">
        <v>0</v>
      </c>
      <c r="I81" s="1953">
        <v>0</v>
      </c>
      <c r="J81" s="2290" t="s">
        <v>47</v>
      </c>
      <c r="K81" s="2290" t="s">
        <v>47</v>
      </c>
      <c r="L81" s="2290" t="s">
        <v>1524</v>
      </c>
      <c r="M81" s="2290" t="s">
        <v>1524</v>
      </c>
      <c r="N81" s="2332"/>
      <c r="O81" s="2332"/>
      <c r="P81" s="2332"/>
      <c r="Q81" s="2332"/>
      <c r="R81" s="2364"/>
      <c r="S81" s="2311"/>
      <c r="T81" s="2303">
        <v>45</v>
      </c>
      <c r="U81" s="2304"/>
      <c r="V81" s="2365" t="s">
        <v>786</v>
      </c>
      <c r="W81" s="2365"/>
      <c r="X81" s="2545">
        <v>20</v>
      </c>
      <c r="Y81" s="2306"/>
      <c r="Z81" s="2308"/>
      <c r="AA81" s="2333"/>
      <c r="AC81" s="2310"/>
      <c r="AD81" s="2310"/>
      <c r="AE81" s="2310"/>
      <c r="AF81" s="2277">
        <f>IF(B81="","",(IFERROR(VLOOKUP(B81,Projecten!A$4:X$2358,5,FALSE),"niet bekend")))</f>
        <v>1</v>
      </c>
      <c r="AG81" s="2230">
        <f>IF(AF81="","",(IF(F81=0,AI81,(F81/AF81*AI81))))</f>
        <v>0</v>
      </c>
      <c r="AH81" s="2227">
        <f>IF(B81="","",(IFERROR(VLOOKUP(B81,Projecten!A$4:X$2358,23,FALSE),"niet bekend")))</f>
        <v>0</v>
      </c>
      <c r="AI81" s="2230">
        <f>IF(B81="","",(IFERROR(VLOOKUP(B81,Projecten!A$4:X$2358,12,FALSE),"niet bekend")))</f>
        <v>0</v>
      </c>
    </row>
    <row r="82" spans="1:35" s="2298" customFormat="1" x14ac:dyDescent="0.2">
      <c r="A82" s="2306">
        <v>3607</v>
      </c>
      <c r="B82" s="2431">
        <v>2017669</v>
      </c>
      <c r="C82" s="1955"/>
      <c r="D82" s="1955" t="s">
        <v>3824</v>
      </c>
      <c r="E82" s="1956" t="s">
        <v>318</v>
      </c>
      <c r="F82" s="1956">
        <v>1</v>
      </c>
      <c r="G82" s="2455">
        <v>0</v>
      </c>
      <c r="H82" s="2455">
        <v>0</v>
      </c>
      <c r="I82" s="2455">
        <v>0</v>
      </c>
      <c r="J82" s="2290"/>
      <c r="K82" s="2290"/>
      <c r="L82" s="2290"/>
      <c r="M82" s="2290"/>
      <c r="N82" s="2332"/>
      <c r="O82" s="2332"/>
      <c r="P82" s="2332"/>
      <c r="Q82" s="2332"/>
      <c r="R82" s="2364"/>
      <c r="S82" s="2311"/>
      <c r="T82" s="2303">
        <v>45</v>
      </c>
      <c r="U82" s="2304"/>
      <c r="V82" s="2365" t="s">
        <v>786</v>
      </c>
      <c r="W82" s="2365"/>
      <c r="X82" s="2307">
        <v>24</v>
      </c>
      <c r="Y82" s="2306"/>
      <c r="Z82" s="2308"/>
      <c r="AA82" s="2333"/>
      <c r="AC82" s="2310"/>
      <c r="AD82" s="2310"/>
      <c r="AE82" s="2310"/>
      <c r="AF82" s="2277">
        <f>IF(B82="","",(IFERROR(VLOOKUP(B82,Projecten!A$4:X$2358,5,FALSE),"niet bekend")))</f>
        <v>1</v>
      </c>
      <c r="AG82" s="2230">
        <f>IF(AF82="","",(IF(F82=0,AI82,(F82/AF82*AI82))))</f>
        <v>0</v>
      </c>
      <c r="AH82" s="2227">
        <f>IF(B82="","",(IFERROR(VLOOKUP(B82,Projecten!A$4:X$2358,23,FALSE),"niet bekend")))</f>
        <v>0</v>
      </c>
      <c r="AI82" s="2230">
        <f>IF(B82="","",(IFERROR(VLOOKUP(B82,Projecten!A$4:X$2358,12,FALSE),"niet bekend")))</f>
        <v>0</v>
      </c>
    </row>
    <row r="83" spans="1:35" s="2278" customFormat="1" x14ac:dyDescent="0.2">
      <c r="A83" s="2274">
        <v>3608</v>
      </c>
      <c r="B83" s="2461">
        <v>2017688</v>
      </c>
      <c r="C83" s="2462"/>
      <c r="D83" s="2462" t="s">
        <v>3851</v>
      </c>
      <c r="E83" s="2463" t="s">
        <v>855</v>
      </c>
      <c r="F83" s="2463">
        <v>0</v>
      </c>
      <c r="G83" s="2463">
        <v>0</v>
      </c>
      <c r="H83" s="2463">
        <v>0</v>
      </c>
      <c r="I83" s="2463">
        <v>0</v>
      </c>
      <c r="J83" s="2337"/>
      <c r="K83" s="2337"/>
      <c r="L83" s="2337"/>
      <c r="M83" s="2337"/>
      <c r="N83" s="2283"/>
      <c r="O83" s="2283"/>
      <c r="P83" s="2283"/>
      <c r="Q83" s="2283"/>
      <c r="R83" s="2280"/>
      <c r="S83" s="2282"/>
      <c r="T83" s="2272">
        <v>45</v>
      </c>
      <c r="U83" s="2285"/>
      <c r="V83" s="2274" t="s">
        <v>3840</v>
      </c>
      <c r="W83" s="2274"/>
      <c r="X83" s="2276">
        <v>3</v>
      </c>
      <c r="Y83" s="2281"/>
      <c r="Z83" s="2281"/>
      <c r="AA83" s="2286"/>
      <c r="AC83" s="2287"/>
      <c r="AD83" s="2287"/>
      <c r="AE83" s="2287"/>
      <c r="AF83" s="2277">
        <f>IF(B83="","",(IFERROR(VLOOKUP(B83,Projecten!A$4:X$2358,5,FALSE),"niet bekend")))</f>
        <v>0</v>
      </c>
      <c r="AG83" s="2230">
        <f t="shared" si="17"/>
        <v>0</v>
      </c>
      <c r="AH83" s="2227">
        <f>IF(B83="","",(IFERROR(VLOOKUP(B83,Projecten!A$4:X$2358,23,FALSE),"niet bekend")))</f>
        <v>0</v>
      </c>
      <c r="AI83" s="2230">
        <f>IF(B83="","",(IFERROR(VLOOKUP(B83,Projecten!A$4:X$2358,12,FALSE),"niet bekend")))</f>
        <v>0</v>
      </c>
    </row>
    <row r="84" spans="1:35" s="2278" customFormat="1" x14ac:dyDescent="0.2">
      <c r="A84" s="2274">
        <v>3609</v>
      </c>
      <c r="B84" s="2461">
        <v>2017689</v>
      </c>
      <c r="C84" s="2462"/>
      <c r="D84" s="2462" t="s">
        <v>3852</v>
      </c>
      <c r="E84" s="2463" t="s">
        <v>353</v>
      </c>
      <c r="F84" s="2463">
        <v>0</v>
      </c>
      <c r="G84" s="2463">
        <v>0</v>
      </c>
      <c r="H84" s="2463">
        <v>0</v>
      </c>
      <c r="I84" s="2463">
        <v>0</v>
      </c>
      <c r="J84" s="2337"/>
      <c r="K84" s="2337"/>
      <c r="L84" s="2337"/>
      <c r="M84" s="2337"/>
      <c r="N84" s="2283"/>
      <c r="O84" s="2283"/>
      <c r="P84" s="2283"/>
      <c r="Q84" s="2283"/>
      <c r="R84" s="2280"/>
      <c r="S84" s="2282"/>
      <c r="T84" s="2272">
        <v>45</v>
      </c>
      <c r="U84" s="2285"/>
      <c r="V84" s="2274" t="s">
        <v>3840</v>
      </c>
      <c r="W84" s="2274"/>
      <c r="X84" s="2276">
        <v>2</v>
      </c>
      <c r="Y84" s="2281"/>
      <c r="Z84" s="2281"/>
      <c r="AA84" s="2286"/>
      <c r="AC84" s="2287"/>
      <c r="AD84" s="2287"/>
      <c r="AE84" s="2287"/>
      <c r="AF84" s="2277">
        <f>IF(B84="","",(IFERROR(VLOOKUP(B84,Projecten!A$4:X$2358,5,FALSE),"niet bekend")))</f>
        <v>0</v>
      </c>
      <c r="AG84" s="2230">
        <f t="shared" si="17"/>
        <v>0</v>
      </c>
      <c r="AH84" s="2227">
        <f>IF(B84="","",(IFERROR(VLOOKUP(B84,Projecten!A$4:X$2358,23,FALSE),"niet bekend")))</f>
        <v>0</v>
      </c>
      <c r="AI84" s="2230">
        <f>IF(B84="","",(IFERROR(VLOOKUP(B84,Projecten!A$4:X$2358,12,FALSE),"niet bekend")))</f>
        <v>0</v>
      </c>
    </row>
    <row r="85" spans="1:35" s="2278" customFormat="1" x14ac:dyDescent="0.2">
      <c r="A85" s="2274">
        <v>3610</v>
      </c>
      <c r="B85" s="2461">
        <v>2017690</v>
      </c>
      <c r="C85" s="2462"/>
      <c r="D85" s="2462" t="s">
        <v>3854</v>
      </c>
      <c r="E85" s="2463" t="s">
        <v>353</v>
      </c>
      <c r="F85" s="2463">
        <v>1</v>
      </c>
      <c r="G85" s="2463">
        <v>0</v>
      </c>
      <c r="H85" s="2463">
        <v>0</v>
      </c>
      <c r="I85" s="2463">
        <v>0</v>
      </c>
      <c r="J85" s="2337"/>
      <c r="K85" s="2337"/>
      <c r="L85" s="2337"/>
      <c r="M85" s="2337"/>
      <c r="N85" s="2283"/>
      <c r="O85" s="2283"/>
      <c r="P85" s="2283"/>
      <c r="Q85" s="2283"/>
      <c r="R85" s="2280"/>
      <c r="S85" s="2282"/>
      <c r="T85" s="2272">
        <v>45</v>
      </c>
      <c r="U85" s="2285"/>
      <c r="V85" s="2274" t="s">
        <v>3840</v>
      </c>
      <c r="W85" s="2274"/>
      <c r="X85" s="2276">
        <v>20</v>
      </c>
      <c r="Y85" s="2281"/>
      <c r="Z85" s="2281"/>
      <c r="AA85" s="2286"/>
      <c r="AC85" s="2287"/>
      <c r="AD85" s="2287"/>
      <c r="AE85" s="2287"/>
      <c r="AF85" s="2277">
        <f>IF(B85="","",(IFERROR(VLOOKUP(B85,Projecten!A$4:X$2358,5,FALSE),"niet bekend")))</f>
        <v>1</v>
      </c>
      <c r="AG85" s="2230">
        <f t="shared" si="17"/>
        <v>0</v>
      </c>
      <c r="AH85" s="2227">
        <f>IF(B85="","",(IFERROR(VLOOKUP(B85,Projecten!A$4:X$2358,23,FALSE),"niet bekend")))</f>
        <v>0</v>
      </c>
      <c r="AI85" s="2230">
        <f>IF(B85="","",(IFERROR(VLOOKUP(B85,Projecten!A$4:X$2358,12,FALSE),"niet bekend")))</f>
        <v>0</v>
      </c>
    </row>
    <row r="86" spans="1:35" s="2278" customFormat="1" x14ac:dyDescent="0.2">
      <c r="A86" s="2274">
        <v>3611</v>
      </c>
      <c r="B86" s="2461">
        <v>2017691</v>
      </c>
      <c r="C86" s="2462"/>
      <c r="D86" s="2462" t="s">
        <v>3853</v>
      </c>
      <c r="E86" s="2463" t="s">
        <v>353</v>
      </c>
      <c r="F86" s="2463">
        <v>0</v>
      </c>
      <c r="G86" s="2463">
        <v>0</v>
      </c>
      <c r="H86" s="2463">
        <v>0</v>
      </c>
      <c r="I86" s="2463">
        <v>0</v>
      </c>
      <c r="J86" s="2337"/>
      <c r="K86" s="2337"/>
      <c r="L86" s="2337"/>
      <c r="M86" s="2337"/>
      <c r="N86" s="2283"/>
      <c r="O86" s="2283"/>
      <c r="P86" s="2283"/>
      <c r="Q86" s="2283"/>
      <c r="R86" s="2280"/>
      <c r="S86" s="2282"/>
      <c r="T86" s="2272">
        <v>45</v>
      </c>
      <c r="U86" s="2285"/>
      <c r="V86" s="2274" t="s">
        <v>3840</v>
      </c>
      <c r="W86" s="2274"/>
      <c r="X86" s="2276">
        <v>3.25</v>
      </c>
      <c r="Y86" s="2281"/>
      <c r="Z86" s="2281"/>
      <c r="AA86" s="2286"/>
      <c r="AC86" s="2287"/>
      <c r="AD86" s="2287"/>
      <c r="AE86" s="2287"/>
      <c r="AF86" s="2277">
        <f>IF(B86="","",(IFERROR(VLOOKUP(B86,Projecten!A$4:X$2358,5,FALSE),"niet bekend")))</f>
        <v>0</v>
      </c>
      <c r="AG86" s="2230">
        <f t="shared" si="17"/>
        <v>0</v>
      </c>
      <c r="AH86" s="2227">
        <f>IF(B86="","",(IFERROR(VLOOKUP(B86,Projecten!A$4:X$2358,23,FALSE),"niet bekend")))</f>
        <v>0</v>
      </c>
      <c r="AI86" s="2230">
        <f>IF(B86="","",(IFERROR(VLOOKUP(B86,Projecten!A$4:X$2358,12,FALSE),"niet bekend")))</f>
        <v>0</v>
      </c>
    </row>
    <row r="87" spans="1:35" s="2278" customFormat="1" x14ac:dyDescent="0.2">
      <c r="A87" s="2274">
        <v>3612</v>
      </c>
      <c r="B87" s="2461">
        <v>2017692</v>
      </c>
      <c r="C87" s="2462"/>
      <c r="D87" s="2462" t="s">
        <v>3855</v>
      </c>
      <c r="E87" s="2463" t="s">
        <v>353</v>
      </c>
      <c r="F87" s="2463">
        <v>1</v>
      </c>
      <c r="G87" s="2463">
        <v>0</v>
      </c>
      <c r="H87" s="2463">
        <v>0</v>
      </c>
      <c r="I87" s="2463">
        <v>0</v>
      </c>
      <c r="J87" s="2337"/>
      <c r="K87" s="2337"/>
      <c r="L87" s="2337"/>
      <c r="M87" s="2337"/>
      <c r="N87" s="2283"/>
      <c r="O87" s="2283"/>
      <c r="P87" s="2283"/>
      <c r="Q87" s="2283"/>
      <c r="R87" s="2280"/>
      <c r="S87" s="2282"/>
      <c r="T87" s="2272">
        <v>45</v>
      </c>
      <c r="U87" s="2285"/>
      <c r="V87" s="2274" t="s">
        <v>3840</v>
      </c>
      <c r="W87" s="2274"/>
      <c r="X87" s="2276">
        <v>20</v>
      </c>
      <c r="Y87" s="2281"/>
      <c r="Z87" s="2281"/>
      <c r="AA87" s="2286"/>
      <c r="AC87" s="2287"/>
      <c r="AD87" s="2287"/>
      <c r="AE87" s="2287"/>
      <c r="AF87" s="2277">
        <f>IF(B87="","",(IFERROR(VLOOKUP(B87,Projecten!A$4:X$2358,5,FALSE),"niet bekend")))</f>
        <v>1</v>
      </c>
      <c r="AG87" s="2230">
        <f t="shared" si="17"/>
        <v>0</v>
      </c>
      <c r="AH87" s="2227">
        <f>IF(B87="","",(IFERROR(VLOOKUP(B87,Projecten!A$4:X$2358,23,FALSE),"niet bekend")))</f>
        <v>0</v>
      </c>
      <c r="AI87" s="2230">
        <f>IF(B87="","",(IFERROR(VLOOKUP(B87,Projecten!A$4:X$2358,12,FALSE),"niet bekend")))</f>
        <v>0</v>
      </c>
    </row>
    <row r="88" spans="1:35" s="2278" customFormat="1" x14ac:dyDescent="0.2">
      <c r="A88" s="2274">
        <v>3613</v>
      </c>
      <c r="B88" s="2461">
        <v>2017693</v>
      </c>
      <c r="C88" s="2462"/>
      <c r="D88" s="2462" t="s">
        <v>3856</v>
      </c>
      <c r="E88" s="2463" t="s">
        <v>353</v>
      </c>
      <c r="F88" s="2463">
        <v>0</v>
      </c>
      <c r="G88" s="2463">
        <v>0</v>
      </c>
      <c r="H88" s="2463">
        <v>0</v>
      </c>
      <c r="I88" s="2463">
        <v>0</v>
      </c>
      <c r="J88" s="2337"/>
      <c r="K88" s="2337"/>
      <c r="L88" s="2337"/>
      <c r="M88" s="2337"/>
      <c r="N88" s="2283"/>
      <c r="O88" s="2283"/>
      <c r="P88" s="2283"/>
      <c r="Q88" s="2283"/>
      <c r="R88" s="2280"/>
      <c r="S88" s="2282"/>
      <c r="T88" s="2272">
        <v>45</v>
      </c>
      <c r="U88" s="2285"/>
      <c r="V88" s="2274" t="s">
        <v>3840</v>
      </c>
      <c r="W88" s="2274"/>
      <c r="X88" s="2276">
        <v>3.25</v>
      </c>
      <c r="Y88" s="2281"/>
      <c r="Z88" s="2281"/>
      <c r="AA88" s="2286"/>
      <c r="AC88" s="2287"/>
      <c r="AD88" s="2287"/>
      <c r="AE88" s="2287"/>
      <c r="AF88" s="2277">
        <f>IF(B88="","",(IFERROR(VLOOKUP(B88,Projecten!A$4:X$2358,5,FALSE),"niet bekend")))</f>
        <v>0</v>
      </c>
      <c r="AG88" s="2230">
        <f t="shared" si="17"/>
        <v>0</v>
      </c>
      <c r="AH88" s="2227">
        <f>IF(B88="","",(IFERROR(VLOOKUP(B88,Projecten!A$4:X$2358,23,FALSE),"niet bekend")))</f>
        <v>0</v>
      </c>
      <c r="AI88" s="2230">
        <f>IF(B88="","",(IFERROR(VLOOKUP(B88,Projecten!A$4:X$2358,12,FALSE),"niet bekend")))</f>
        <v>0</v>
      </c>
    </row>
    <row r="89" spans="1:35" s="2278" customFormat="1" x14ac:dyDescent="0.2">
      <c r="A89" s="2274">
        <v>3614</v>
      </c>
      <c r="B89" s="2461">
        <v>2017694</v>
      </c>
      <c r="C89" s="2462"/>
      <c r="D89" s="2462" t="s">
        <v>3857</v>
      </c>
      <c r="E89" s="2463" t="s">
        <v>353</v>
      </c>
      <c r="F89" s="2463">
        <v>1</v>
      </c>
      <c r="G89" s="2463">
        <v>0</v>
      </c>
      <c r="H89" s="2463">
        <v>0</v>
      </c>
      <c r="I89" s="2463">
        <v>0</v>
      </c>
      <c r="J89" s="2337"/>
      <c r="K89" s="2337"/>
      <c r="L89" s="2337"/>
      <c r="M89" s="2337"/>
      <c r="N89" s="2283"/>
      <c r="O89" s="2283"/>
      <c r="P89" s="2283"/>
      <c r="Q89" s="2283"/>
      <c r="R89" s="2280"/>
      <c r="S89" s="2282"/>
      <c r="T89" s="2272">
        <v>45</v>
      </c>
      <c r="U89" s="2285"/>
      <c r="V89" s="2274" t="s">
        <v>3840</v>
      </c>
      <c r="W89" s="2274"/>
      <c r="X89" s="2276">
        <v>20</v>
      </c>
      <c r="Y89" s="2281"/>
      <c r="Z89" s="2281"/>
      <c r="AA89" s="2286"/>
      <c r="AC89" s="2287"/>
      <c r="AD89" s="2287"/>
      <c r="AE89" s="2287"/>
      <c r="AF89" s="2277">
        <f>IF(B89="","",(IFERROR(VLOOKUP(B89,Projecten!A$4:X$2358,5,FALSE),"niet bekend")))</f>
        <v>1</v>
      </c>
      <c r="AG89" s="2230">
        <f t="shared" si="17"/>
        <v>0</v>
      </c>
      <c r="AH89" s="2227">
        <f>IF(B89="","",(IFERROR(VLOOKUP(B89,Projecten!A$4:X$2358,23,FALSE),"niet bekend")))</f>
        <v>0</v>
      </c>
      <c r="AI89" s="2230">
        <f>IF(B89="","",(IFERROR(VLOOKUP(B89,Projecten!A$4:X$2358,12,FALSE),"niet bekend")))</f>
        <v>0</v>
      </c>
    </row>
    <row r="90" spans="1:35" s="2278" customFormat="1" x14ac:dyDescent="0.2">
      <c r="A90" s="2274">
        <v>3615</v>
      </c>
      <c r="B90" s="2461">
        <v>2017695</v>
      </c>
      <c r="C90" s="2462"/>
      <c r="D90" s="2462" t="s">
        <v>3858</v>
      </c>
      <c r="E90" s="2463" t="s">
        <v>353</v>
      </c>
      <c r="F90" s="2463">
        <v>0</v>
      </c>
      <c r="G90" s="2463">
        <v>0</v>
      </c>
      <c r="H90" s="2463">
        <v>0</v>
      </c>
      <c r="I90" s="2463">
        <v>0</v>
      </c>
      <c r="J90" s="2337"/>
      <c r="K90" s="2337"/>
      <c r="L90" s="2337"/>
      <c r="M90" s="2337"/>
      <c r="N90" s="2283"/>
      <c r="O90" s="2283"/>
      <c r="P90" s="2283"/>
      <c r="Q90" s="2283"/>
      <c r="R90" s="2280"/>
      <c r="S90" s="2282"/>
      <c r="T90" s="2272">
        <v>45</v>
      </c>
      <c r="U90" s="2285"/>
      <c r="V90" s="2274" t="s">
        <v>3840</v>
      </c>
      <c r="W90" s="2274"/>
      <c r="X90" s="2276">
        <v>3.25</v>
      </c>
      <c r="Y90" s="2281"/>
      <c r="Z90" s="2281"/>
      <c r="AA90" s="2286"/>
      <c r="AC90" s="2287"/>
      <c r="AD90" s="2287"/>
      <c r="AE90" s="2287"/>
      <c r="AF90" s="2277">
        <f>IF(B90="","",(IFERROR(VLOOKUP(B90,Projecten!A$4:X$2358,5,FALSE),"niet bekend")))</f>
        <v>0</v>
      </c>
      <c r="AG90" s="2230">
        <f t="shared" si="17"/>
        <v>0</v>
      </c>
      <c r="AH90" s="2227">
        <f>IF(B90="","",(IFERROR(VLOOKUP(B90,Projecten!A$4:X$2358,23,FALSE),"niet bekend")))</f>
        <v>0</v>
      </c>
      <c r="AI90" s="2230">
        <f>IF(B90="","",(IFERROR(VLOOKUP(B90,Projecten!A$4:X$2358,12,FALSE),"niet bekend")))</f>
        <v>0</v>
      </c>
    </row>
    <row r="91" spans="1:35" s="2278" customFormat="1" x14ac:dyDescent="0.2">
      <c r="A91" s="2274">
        <v>3616</v>
      </c>
      <c r="B91" s="2461">
        <v>2017696</v>
      </c>
      <c r="C91" s="2462"/>
      <c r="D91" s="2462" t="s">
        <v>3859</v>
      </c>
      <c r="E91" s="2463" t="s">
        <v>353</v>
      </c>
      <c r="F91" s="2463">
        <v>1</v>
      </c>
      <c r="G91" s="2463">
        <v>0</v>
      </c>
      <c r="H91" s="2463">
        <v>0</v>
      </c>
      <c r="I91" s="2463">
        <v>0</v>
      </c>
      <c r="J91" s="2337"/>
      <c r="K91" s="2337"/>
      <c r="L91" s="2337"/>
      <c r="M91" s="2337"/>
      <c r="N91" s="2283"/>
      <c r="O91" s="2283"/>
      <c r="P91" s="2283"/>
      <c r="Q91" s="2283"/>
      <c r="R91" s="2280"/>
      <c r="S91" s="2282"/>
      <c r="T91" s="2272">
        <v>45</v>
      </c>
      <c r="U91" s="2285"/>
      <c r="V91" s="2274" t="s">
        <v>3840</v>
      </c>
      <c r="W91" s="2274"/>
      <c r="X91" s="2276">
        <v>20</v>
      </c>
      <c r="Y91" s="2281"/>
      <c r="Z91" s="2281"/>
      <c r="AA91" s="2286"/>
      <c r="AC91" s="2287"/>
      <c r="AD91" s="2287"/>
      <c r="AE91" s="2287"/>
      <c r="AF91" s="2277">
        <f>IF(B91="","",(IFERROR(VLOOKUP(B91,Projecten!A$4:X$2358,5,FALSE),"niet bekend")))</f>
        <v>1</v>
      </c>
      <c r="AG91" s="2230">
        <f t="shared" si="17"/>
        <v>0</v>
      </c>
      <c r="AH91" s="2227">
        <f>IF(B91="","",(IFERROR(VLOOKUP(B91,Projecten!A$4:X$2358,23,FALSE),"niet bekend")))</f>
        <v>0</v>
      </c>
      <c r="AI91" s="2230">
        <f>IF(B91="","",(IFERROR(VLOOKUP(B91,Projecten!A$4:X$2358,12,FALSE),"niet bekend")))</f>
        <v>0</v>
      </c>
    </row>
    <row r="92" spans="1:35" s="2278" customFormat="1" x14ac:dyDescent="0.2">
      <c r="A92" s="2274">
        <v>3617</v>
      </c>
      <c r="B92" s="2461">
        <v>2017697</v>
      </c>
      <c r="C92" s="2462"/>
      <c r="D92" s="2462" t="s">
        <v>3860</v>
      </c>
      <c r="E92" s="2463" t="s">
        <v>353</v>
      </c>
      <c r="F92" s="2463">
        <v>0</v>
      </c>
      <c r="G92" s="2463">
        <v>0</v>
      </c>
      <c r="H92" s="2463">
        <v>0</v>
      </c>
      <c r="I92" s="2463">
        <v>0</v>
      </c>
      <c r="J92" s="2337"/>
      <c r="K92" s="2337"/>
      <c r="L92" s="2337"/>
      <c r="M92" s="2337"/>
      <c r="N92" s="2283"/>
      <c r="O92" s="2283"/>
      <c r="P92" s="2283"/>
      <c r="Q92" s="2283"/>
      <c r="R92" s="2280"/>
      <c r="S92" s="2282"/>
      <c r="T92" s="2272">
        <v>45</v>
      </c>
      <c r="U92" s="2285"/>
      <c r="V92" s="2274" t="s">
        <v>3840</v>
      </c>
      <c r="W92" s="2274"/>
      <c r="X92" s="2276">
        <v>3.25</v>
      </c>
      <c r="Y92" s="2281"/>
      <c r="Z92" s="2281"/>
      <c r="AA92" s="2286"/>
      <c r="AC92" s="2287"/>
      <c r="AD92" s="2287"/>
      <c r="AE92" s="2287"/>
      <c r="AF92" s="2277">
        <f>IF(B92="","",(IFERROR(VLOOKUP(B92,Projecten!A$4:X$2358,5,FALSE),"niet bekend")))</f>
        <v>0</v>
      </c>
      <c r="AG92" s="2230">
        <f t="shared" si="17"/>
        <v>0</v>
      </c>
      <c r="AH92" s="2227">
        <f>IF(B92="","",(IFERROR(VLOOKUP(B92,Projecten!A$4:X$2358,23,FALSE),"niet bekend")))</f>
        <v>0</v>
      </c>
      <c r="AI92" s="2230">
        <f>IF(B92="","",(IFERROR(VLOOKUP(B92,Projecten!A$4:X$2358,12,FALSE),"niet bekend")))</f>
        <v>0</v>
      </c>
    </row>
    <row r="93" spans="1:35" s="2278" customFormat="1" x14ac:dyDescent="0.2">
      <c r="A93" s="2274">
        <v>3618</v>
      </c>
      <c r="B93" s="2461">
        <v>2017698</v>
      </c>
      <c r="C93" s="2462"/>
      <c r="D93" s="2462" t="s">
        <v>3861</v>
      </c>
      <c r="E93" s="2463" t="s">
        <v>353</v>
      </c>
      <c r="F93" s="2463">
        <v>1</v>
      </c>
      <c r="G93" s="2463">
        <v>0</v>
      </c>
      <c r="H93" s="2463">
        <v>0</v>
      </c>
      <c r="I93" s="2463">
        <v>0</v>
      </c>
      <c r="J93" s="2337"/>
      <c r="K93" s="2337"/>
      <c r="L93" s="2337"/>
      <c r="M93" s="2337"/>
      <c r="N93" s="2283"/>
      <c r="O93" s="2283"/>
      <c r="P93" s="2283"/>
      <c r="Q93" s="2283"/>
      <c r="R93" s="2280"/>
      <c r="S93" s="2282"/>
      <c r="T93" s="2272">
        <v>45</v>
      </c>
      <c r="U93" s="2285"/>
      <c r="V93" s="2274" t="s">
        <v>3840</v>
      </c>
      <c r="W93" s="2274"/>
      <c r="X93" s="2276">
        <v>20</v>
      </c>
      <c r="Y93" s="2281"/>
      <c r="Z93" s="2281"/>
      <c r="AA93" s="2286"/>
      <c r="AC93" s="2287"/>
      <c r="AD93" s="2287"/>
      <c r="AE93" s="2287"/>
      <c r="AF93" s="2277">
        <f>IF(B93="","",(IFERROR(VLOOKUP(B93,Projecten!A$4:X$2358,5,FALSE),"niet bekend")))</f>
        <v>1</v>
      </c>
      <c r="AG93" s="2230">
        <f t="shared" si="17"/>
        <v>0</v>
      </c>
      <c r="AH93" s="2227">
        <f>IF(B93="","",(IFERROR(VLOOKUP(B93,Projecten!A$4:X$2358,23,FALSE),"niet bekend")))</f>
        <v>0</v>
      </c>
      <c r="AI93" s="2230">
        <f>IF(B93="","",(IFERROR(VLOOKUP(B93,Projecten!A$4:X$2358,12,FALSE),"niet bekend")))</f>
        <v>0</v>
      </c>
    </row>
    <row r="94" spans="1:35" s="2278" customFormat="1" x14ac:dyDescent="0.2">
      <c r="A94" s="2274">
        <v>3619</v>
      </c>
      <c r="B94" s="2461">
        <v>2017699</v>
      </c>
      <c r="C94" s="2462"/>
      <c r="D94" s="2462" t="s">
        <v>3862</v>
      </c>
      <c r="E94" s="2463" t="s">
        <v>353</v>
      </c>
      <c r="F94" s="2463">
        <v>0</v>
      </c>
      <c r="G94" s="2463">
        <v>0</v>
      </c>
      <c r="H94" s="2463">
        <v>0</v>
      </c>
      <c r="I94" s="2463">
        <v>0</v>
      </c>
      <c r="J94" s="2337"/>
      <c r="K94" s="2337"/>
      <c r="L94" s="2337"/>
      <c r="M94" s="2337"/>
      <c r="N94" s="2283"/>
      <c r="O94" s="2283"/>
      <c r="P94" s="2283"/>
      <c r="Q94" s="2283"/>
      <c r="R94" s="2280"/>
      <c r="S94" s="2282"/>
      <c r="T94" s="2272">
        <v>45</v>
      </c>
      <c r="U94" s="2285"/>
      <c r="V94" s="2274" t="s">
        <v>3840</v>
      </c>
      <c r="W94" s="2274"/>
      <c r="X94" s="2276">
        <v>3.25</v>
      </c>
      <c r="Y94" s="2281"/>
      <c r="Z94" s="2281"/>
      <c r="AA94" s="2286"/>
      <c r="AC94" s="2287"/>
      <c r="AD94" s="2287"/>
      <c r="AE94" s="2287"/>
      <c r="AF94" s="2277">
        <f>IF(B94="","",(IFERROR(VLOOKUP(B94,Projecten!A$4:X$2358,5,FALSE),"niet bekend")))</f>
        <v>0</v>
      </c>
      <c r="AG94" s="2230">
        <f t="shared" si="17"/>
        <v>0</v>
      </c>
      <c r="AH94" s="2227">
        <f>IF(B94="","",(IFERROR(VLOOKUP(B94,Projecten!A$4:X$2358,23,FALSE),"niet bekend")))</f>
        <v>0</v>
      </c>
      <c r="AI94" s="2230">
        <f>IF(B94="","",(IFERROR(VLOOKUP(B94,Projecten!A$4:X$2358,12,FALSE),"niet bekend")))</f>
        <v>0</v>
      </c>
    </row>
    <row r="95" spans="1:35" s="2278" customFormat="1" x14ac:dyDescent="0.2">
      <c r="A95" s="2274">
        <v>3620</v>
      </c>
      <c r="B95" s="2461">
        <v>2017700</v>
      </c>
      <c r="C95" s="2462"/>
      <c r="D95" s="2462" t="s">
        <v>3863</v>
      </c>
      <c r="E95" s="2463" t="s">
        <v>353</v>
      </c>
      <c r="F95" s="2463">
        <v>1</v>
      </c>
      <c r="G95" s="2463">
        <v>0</v>
      </c>
      <c r="H95" s="2463">
        <v>0</v>
      </c>
      <c r="I95" s="2463">
        <v>0</v>
      </c>
      <c r="J95" s="2337"/>
      <c r="K95" s="2337"/>
      <c r="L95" s="2337"/>
      <c r="M95" s="2337"/>
      <c r="N95" s="2283"/>
      <c r="O95" s="2283"/>
      <c r="P95" s="2283"/>
      <c r="Q95" s="2283"/>
      <c r="R95" s="2280"/>
      <c r="S95" s="2282"/>
      <c r="T95" s="2272">
        <v>45</v>
      </c>
      <c r="U95" s="2285"/>
      <c r="V95" s="2274" t="s">
        <v>3840</v>
      </c>
      <c r="W95" s="2274"/>
      <c r="X95" s="2276">
        <v>20</v>
      </c>
      <c r="Y95" s="2281"/>
      <c r="Z95" s="2281"/>
      <c r="AA95" s="2286"/>
      <c r="AC95" s="2287"/>
      <c r="AD95" s="2287"/>
      <c r="AE95" s="2287"/>
      <c r="AF95" s="2277">
        <f>IF(B95="","",(IFERROR(VLOOKUP(B95,Projecten!A$4:X$2358,5,FALSE),"niet bekend")))</f>
        <v>1</v>
      </c>
      <c r="AG95" s="2230">
        <f t="shared" si="17"/>
        <v>0</v>
      </c>
      <c r="AH95" s="2227">
        <f>IF(B95="","",(IFERROR(VLOOKUP(B95,Projecten!A$4:X$2358,23,FALSE),"niet bekend")))</f>
        <v>0</v>
      </c>
      <c r="AI95" s="2230">
        <f>IF(B95="","",(IFERROR(VLOOKUP(B95,Projecten!A$4:X$2358,12,FALSE),"niet bekend")))</f>
        <v>0</v>
      </c>
    </row>
    <row r="96" spans="1:35" s="2278" customFormat="1" x14ac:dyDescent="0.2">
      <c r="A96" s="2274">
        <v>3621</v>
      </c>
      <c r="B96" s="2461">
        <v>2017701</v>
      </c>
      <c r="C96" s="2462"/>
      <c r="D96" s="2462" t="s">
        <v>3864</v>
      </c>
      <c r="E96" s="2463" t="s">
        <v>353</v>
      </c>
      <c r="F96" s="2463">
        <v>0</v>
      </c>
      <c r="G96" s="2463">
        <v>0</v>
      </c>
      <c r="H96" s="2463">
        <v>0</v>
      </c>
      <c r="I96" s="2463">
        <v>0</v>
      </c>
      <c r="J96" s="2337"/>
      <c r="K96" s="2337"/>
      <c r="L96" s="2337"/>
      <c r="M96" s="2337"/>
      <c r="N96" s="2283"/>
      <c r="O96" s="2283"/>
      <c r="P96" s="2283"/>
      <c r="Q96" s="2283"/>
      <c r="R96" s="2280"/>
      <c r="S96" s="2282"/>
      <c r="T96" s="2272">
        <v>45</v>
      </c>
      <c r="U96" s="2285"/>
      <c r="V96" s="2274" t="s">
        <v>3840</v>
      </c>
      <c r="W96" s="2274"/>
      <c r="X96" s="2276">
        <v>3.25</v>
      </c>
      <c r="Y96" s="2281"/>
      <c r="Z96" s="2281"/>
      <c r="AA96" s="2286"/>
      <c r="AC96" s="2287"/>
      <c r="AD96" s="2287"/>
      <c r="AE96" s="2287"/>
      <c r="AF96" s="2277">
        <f>IF(B96="","",(IFERROR(VLOOKUP(B96,Projecten!A$4:X$2358,5,FALSE),"niet bekend")))</f>
        <v>0</v>
      </c>
      <c r="AG96" s="2230">
        <f t="shared" si="17"/>
        <v>0</v>
      </c>
      <c r="AH96" s="2227">
        <f>IF(B96="","",(IFERROR(VLOOKUP(B96,Projecten!A$4:X$2358,23,FALSE),"niet bekend")))</f>
        <v>0</v>
      </c>
      <c r="AI96" s="2230">
        <f>IF(B96="","",(IFERROR(VLOOKUP(B96,Projecten!A$4:X$2358,12,FALSE),"niet bekend")))</f>
        <v>0</v>
      </c>
    </row>
    <row r="97" spans="1:35" s="2298" customFormat="1" x14ac:dyDescent="0.2">
      <c r="A97" s="2567">
        <v>3622</v>
      </c>
      <c r="B97" s="2523">
        <v>2017592</v>
      </c>
      <c r="C97" s="2524"/>
      <c r="D97" s="2525" t="s">
        <v>3650</v>
      </c>
      <c r="E97" s="2460" t="s">
        <v>2436</v>
      </c>
      <c r="F97" s="1956">
        <v>0</v>
      </c>
      <c r="G97" s="1956">
        <v>1</v>
      </c>
      <c r="H97" s="1956">
        <v>0</v>
      </c>
      <c r="I97" s="1956">
        <v>1</v>
      </c>
      <c r="J97" s="2336">
        <v>42983</v>
      </c>
      <c r="K97" s="2290" t="s">
        <v>1524</v>
      </c>
      <c r="L97" s="2290" t="s">
        <v>1524</v>
      </c>
      <c r="M97" s="2290" t="s">
        <v>1524</v>
      </c>
      <c r="N97" s="2332"/>
      <c r="O97" s="2332"/>
      <c r="P97" s="2332"/>
      <c r="Q97" s="2332"/>
      <c r="R97" s="2309"/>
      <c r="S97" s="2302"/>
      <c r="T97" s="2303">
        <v>41</v>
      </c>
      <c r="U97" s="2304"/>
      <c r="V97" s="2306" t="s">
        <v>3653</v>
      </c>
      <c r="W97" s="2306"/>
      <c r="X97" s="2307">
        <v>10</v>
      </c>
      <c r="Y97" s="2306"/>
      <c r="Z97" s="2308"/>
      <c r="AA97" s="2333">
        <v>42976</v>
      </c>
      <c r="AC97" s="2310"/>
      <c r="AD97" s="2310"/>
      <c r="AE97" s="2310"/>
      <c r="AF97" s="2277">
        <f>IF(B97="","",(IFERROR(VLOOKUP(B97,Projecten!A$4:X$2358,5,FALSE),"niet bekend")))</f>
        <v>0</v>
      </c>
      <c r="AG97" s="2230">
        <f t="shared" ref="AG97" si="19">IF(AF97="","",(IF(F97=0,AI97,(F97/AF97*AI97))))</f>
        <v>0</v>
      </c>
      <c r="AH97" s="2227">
        <f>IF(B97="","",(IFERROR(VLOOKUP(B97,Projecten!A$4:X$2358,23,FALSE),"niet bekend")))</f>
        <v>0</v>
      </c>
      <c r="AI97" s="2230">
        <f>IF(B97="","",(IFERROR(VLOOKUP(B97,Projecten!A$4:X$2358,12,FALSE),"niet bekend")))</f>
        <v>0</v>
      </c>
    </row>
    <row r="98" spans="1:35" s="2315" customFormat="1" x14ac:dyDescent="0.2">
      <c r="A98" s="2325"/>
      <c r="B98" s="2316"/>
      <c r="C98" s="2317"/>
      <c r="D98" s="2318"/>
      <c r="E98" s="2318"/>
      <c r="F98" s="2318"/>
      <c r="G98" s="2318"/>
      <c r="H98" s="2318"/>
      <c r="I98" s="2318"/>
      <c r="J98" s="2319"/>
      <c r="K98" s="2319"/>
      <c r="L98" s="2319"/>
      <c r="M98" s="2320"/>
      <c r="N98" s="2320"/>
      <c r="O98" s="2320"/>
      <c r="P98" s="2320"/>
      <c r="Q98" s="2320"/>
      <c r="R98" s="2321"/>
      <c r="S98" s="2322"/>
      <c r="T98" s="2323"/>
      <c r="U98" s="2323"/>
      <c r="V98" s="2324"/>
      <c r="W98" s="2324"/>
      <c r="X98" s="2324"/>
      <c r="Y98" s="2325"/>
      <c r="Z98" s="2326"/>
      <c r="AA98" s="2327"/>
      <c r="AC98" s="2328"/>
      <c r="AD98" s="2328"/>
      <c r="AE98" s="2328"/>
      <c r="AF98" s="2329"/>
      <c r="AG98" s="2330"/>
      <c r="AH98" s="2328" t="s">
        <v>3226</v>
      </c>
      <c r="AI98" s="2331" t="s">
        <v>3226</v>
      </c>
    </row>
    <row r="99" spans="1:35" s="2247" customFormat="1" x14ac:dyDescent="0.2">
      <c r="A99" s="2250"/>
      <c r="C99" s="2248"/>
      <c r="D99" s="2249">
        <f>SUM(G99:I99)</f>
        <v>212</v>
      </c>
      <c r="E99" s="2250"/>
      <c r="F99" s="2250">
        <f>SUM(F100:F117)</f>
        <v>23</v>
      </c>
      <c r="G99" s="2250">
        <f>SUM(G100:G117)</f>
        <v>113</v>
      </c>
      <c r="H99" s="2250">
        <f>SUM(H100:H117)</f>
        <v>66</v>
      </c>
      <c r="I99" s="2250">
        <f>SUM(I100:I117)</f>
        <v>33</v>
      </c>
      <c r="J99" s="2251"/>
      <c r="K99" s="2251"/>
      <c r="L99" s="2251"/>
      <c r="M99" s="2252"/>
      <c r="N99" s="2252"/>
      <c r="O99" s="2252"/>
      <c r="P99" s="2252"/>
      <c r="Q99" s="2252"/>
      <c r="R99" s="2253">
        <v>45</v>
      </c>
      <c r="S99" s="2254"/>
      <c r="T99" s="2255"/>
      <c r="U99" s="2255"/>
      <c r="V99" s="2256"/>
      <c r="W99" s="2257">
        <f>SUM(X99:X117)</f>
        <v>413</v>
      </c>
      <c r="X99" s="2258"/>
      <c r="Y99" s="2258">
        <v>0</v>
      </c>
      <c r="Z99" s="2259">
        <f>W99-Y99</f>
        <v>413</v>
      </c>
      <c r="AA99" s="2248"/>
      <c r="AC99" s="2260"/>
      <c r="AD99" s="2260"/>
      <c r="AE99" s="2261" t="str">
        <f>CONCATENATE("week ",R99)</f>
        <v>week 45</v>
      </c>
      <c r="AG99" s="2264">
        <f>SUM(AG100:AG117)</f>
        <v>0</v>
      </c>
    </row>
    <row r="100" spans="1:35" x14ac:dyDescent="0.2">
      <c r="B100" s="2265"/>
      <c r="C100" s="2266"/>
      <c r="D100" s="2281"/>
      <c r="E100" s="2268"/>
      <c r="F100" s="2268"/>
      <c r="G100" s="2268"/>
      <c r="H100" s="2268"/>
      <c r="I100" s="2268"/>
      <c r="J100" s="2269"/>
      <c r="K100" s="2269"/>
      <c r="L100" s="2269"/>
      <c r="M100" s="2270"/>
      <c r="N100" s="2270"/>
      <c r="O100" s="2270"/>
      <c r="P100" s="2270"/>
      <c r="Q100" s="2270"/>
      <c r="R100" s="2226" t="s">
        <v>3433</v>
      </c>
      <c r="T100" s="2272"/>
      <c r="W100" s="2275" t="s">
        <v>3732</v>
      </c>
      <c r="AF100" s="2277" t="str">
        <f>IF(B100="","",(IFERROR(VLOOKUP(B100,Projecten!A$4:X$2358,5,FALSE),"niet bekend")))</f>
        <v/>
      </c>
      <c r="AG100" s="2230" t="str">
        <f t="shared" ref="AG100:AG116" si="20">IF(AF100="","",(IF(F100=0,AI100,(F100/AF100*AI100))))</f>
        <v/>
      </c>
      <c r="AH100" s="2227" t="str">
        <f>IF(B100="","",(IFERROR(VLOOKUP(B100,Projecten!A$4:X$2358,23,FALSE),"niet bekend")))</f>
        <v/>
      </c>
      <c r="AI100" s="2230" t="str">
        <f>IF(B100="","",(IFERROR(VLOOKUP(B100,Projecten!A$4:X$2358,12,FALSE),"niet bekend")))</f>
        <v/>
      </c>
    </row>
    <row r="101" spans="1:35" s="2278" customFormat="1" x14ac:dyDescent="0.2">
      <c r="A101" s="2274">
        <v>3623</v>
      </c>
      <c r="B101" s="2279"/>
      <c r="C101" s="2280"/>
      <c r="D101" s="2280" t="s">
        <v>3716</v>
      </c>
      <c r="E101" s="2281"/>
      <c r="F101" s="2281"/>
      <c r="G101" s="2281"/>
      <c r="H101" s="2281"/>
      <c r="I101" s="2281"/>
      <c r="J101" s="2282"/>
      <c r="K101" s="2282"/>
      <c r="L101" s="2282"/>
      <c r="M101" s="2282"/>
      <c r="N101" s="2283"/>
      <c r="O101" s="2283"/>
      <c r="P101" s="2283"/>
      <c r="Q101" s="2283"/>
      <c r="R101" s="2280"/>
      <c r="S101" s="2282"/>
      <c r="T101" s="2284"/>
      <c r="U101" s="2285"/>
      <c r="V101" s="2281"/>
      <c r="W101" s="2281"/>
      <c r="X101" s="2276"/>
      <c r="Y101" s="2281"/>
      <c r="Z101" s="2281"/>
      <c r="AA101" s="2286"/>
      <c r="AC101" s="2287"/>
      <c r="AD101" s="2287"/>
      <c r="AE101" s="2287"/>
      <c r="AF101" s="2277" t="str">
        <f>IF(B101="","",(IFERROR(VLOOKUP(B101,Projecten!A$4:X$2358,5,FALSE),"niet bekend")))</f>
        <v/>
      </c>
      <c r="AG101" s="2230" t="str">
        <f t="shared" si="20"/>
        <v/>
      </c>
      <c r="AH101" s="2227" t="str">
        <f>IF(B101="","",(IFERROR(VLOOKUP(B101,Projecten!A$4:X$2358,23,FALSE),"niet bekend")))</f>
        <v/>
      </c>
      <c r="AI101" s="2230" t="str">
        <f>IF(B101="","",(IFERROR(VLOOKUP(B101,Projecten!A$4:X$2358,12,FALSE),"niet bekend")))</f>
        <v/>
      </c>
    </row>
    <row r="102" spans="1:35" s="2278" customFormat="1" x14ac:dyDescent="0.2">
      <c r="A102" s="2274">
        <v>3624</v>
      </c>
      <c r="B102" s="2279"/>
      <c r="C102" s="2280"/>
      <c r="D102" s="2280" t="s">
        <v>3868</v>
      </c>
      <c r="E102" s="2281"/>
      <c r="F102" s="2281"/>
      <c r="G102" s="2281"/>
      <c r="H102" s="2281"/>
      <c r="I102" s="2281"/>
      <c r="J102" s="2282"/>
      <c r="K102" s="2282"/>
      <c r="L102" s="2282"/>
      <c r="M102" s="2282"/>
      <c r="N102" s="2283"/>
      <c r="O102" s="2283"/>
      <c r="P102" s="2283"/>
      <c r="Q102" s="2283"/>
      <c r="R102" s="2280"/>
      <c r="S102" s="2282"/>
      <c r="T102" s="2284"/>
      <c r="U102" s="2285"/>
      <c r="V102" s="2281"/>
      <c r="W102" s="2281"/>
      <c r="X102" s="2276">
        <v>2</v>
      </c>
      <c r="Y102" s="2281"/>
      <c r="Z102" s="2281"/>
      <c r="AA102" s="2286"/>
      <c r="AC102" s="2287"/>
      <c r="AD102" s="2287"/>
      <c r="AE102" s="2287"/>
      <c r="AF102" s="2277" t="str">
        <f>IF(B102="","",(IFERROR(VLOOKUP(B102,Projecten!A$4:X$2358,5,FALSE),"niet bekend")))</f>
        <v/>
      </c>
      <c r="AG102" s="2230" t="str">
        <f t="shared" si="20"/>
        <v/>
      </c>
      <c r="AH102" s="2227" t="str">
        <f>IF(B102="","",(IFERROR(VLOOKUP(B102,Projecten!A$4:X$2358,23,FALSE),"niet bekend")))</f>
        <v/>
      </c>
      <c r="AI102" s="2230" t="str">
        <f>IF(B102="","",(IFERROR(VLOOKUP(B102,Projecten!A$4:X$2358,12,FALSE),"niet bekend")))</f>
        <v/>
      </c>
    </row>
    <row r="103" spans="1:35" s="2278" customFormat="1" x14ac:dyDescent="0.2">
      <c r="A103" s="2274"/>
      <c r="B103" s="2279"/>
      <c r="C103" s="2280"/>
      <c r="D103" s="2280"/>
      <c r="E103" s="2281"/>
      <c r="F103" s="2281"/>
      <c r="G103" s="2281"/>
      <c r="H103" s="2281"/>
      <c r="I103" s="2281"/>
      <c r="J103" s="2282"/>
      <c r="K103" s="2282"/>
      <c r="L103" s="2282"/>
      <c r="M103" s="2282"/>
      <c r="N103" s="2283"/>
      <c r="O103" s="2283"/>
      <c r="P103" s="2283"/>
      <c r="Q103" s="2283"/>
      <c r="R103" s="2280"/>
      <c r="S103" s="2282"/>
      <c r="T103" s="2284"/>
      <c r="U103" s="2285"/>
      <c r="V103" s="2281"/>
      <c r="W103" s="2281"/>
      <c r="X103" s="2276"/>
      <c r="Y103" s="2281"/>
      <c r="Z103" s="2281"/>
      <c r="AA103" s="2286"/>
      <c r="AC103" s="2287"/>
      <c r="AD103" s="2287"/>
      <c r="AE103" s="2287"/>
      <c r="AF103" s="2277" t="str">
        <f>IF(B103="","",(IFERROR(VLOOKUP(B103,Projecten!A$4:X$2358,5,FALSE),"niet bekend")))</f>
        <v/>
      </c>
      <c r="AG103" s="2230" t="str">
        <f t="shared" si="20"/>
        <v/>
      </c>
      <c r="AH103" s="2227" t="str">
        <f>IF(B103="","",(IFERROR(VLOOKUP(B103,Projecten!A$4:X$2358,23,FALSE),"niet bekend")))</f>
        <v/>
      </c>
      <c r="AI103" s="2230" t="str">
        <f>IF(B103="","",(IFERROR(VLOOKUP(B103,Projecten!A$4:X$2358,12,FALSE),"niet bekend")))</f>
        <v/>
      </c>
    </row>
    <row r="104" spans="1:35" x14ac:dyDescent="0.2">
      <c r="A104" s="2274">
        <v>3625</v>
      </c>
      <c r="B104" s="2226">
        <v>2017729</v>
      </c>
      <c r="D104" s="2226">
        <v>672917</v>
      </c>
      <c r="E104" s="2274" t="s">
        <v>26</v>
      </c>
      <c r="F104" s="2274">
        <v>1</v>
      </c>
      <c r="G104" s="2274">
        <v>7</v>
      </c>
      <c r="H104" s="2274">
        <v>2</v>
      </c>
      <c r="I104" s="2274">
        <v>7</v>
      </c>
      <c r="J104" s="2290"/>
      <c r="K104" s="2290"/>
      <c r="L104" s="2564"/>
      <c r="M104" s="2564"/>
      <c r="T104" s="2283">
        <v>46</v>
      </c>
      <c r="V104" s="2274" t="s">
        <v>3910</v>
      </c>
      <c r="X104" s="2276">
        <v>22</v>
      </c>
      <c r="AF104" s="2277">
        <f>IF(B104="","",(IFERROR(VLOOKUP(B104,Projecten!A$4:X$2358,5,FALSE),"niet bekend")))</f>
        <v>1</v>
      </c>
      <c r="AG104" s="2230">
        <f t="shared" si="20"/>
        <v>0</v>
      </c>
      <c r="AH104" s="2227">
        <f>IF(B104="","",(IFERROR(VLOOKUP(B104,Projecten!A$4:X$2358,23,FALSE),"niet bekend")))</f>
        <v>0</v>
      </c>
      <c r="AI104" s="2230">
        <f>IF(B104="","",(IFERROR(VLOOKUP(B104,Projecten!A$4:X$2358,12,FALSE),"niet bekend")))</f>
        <v>0</v>
      </c>
    </row>
    <row r="105" spans="1:35" x14ac:dyDescent="0.2">
      <c r="A105" s="2274">
        <v>3626</v>
      </c>
      <c r="B105" s="2226">
        <v>2017726</v>
      </c>
      <c r="D105" s="2226">
        <v>692918</v>
      </c>
      <c r="E105" s="2274" t="s">
        <v>26</v>
      </c>
      <c r="F105" s="2274">
        <v>1</v>
      </c>
      <c r="G105" s="2274">
        <v>11</v>
      </c>
      <c r="H105" s="2274">
        <v>5</v>
      </c>
      <c r="I105" s="2274">
        <v>4</v>
      </c>
      <c r="J105" s="2290"/>
      <c r="K105" s="2290"/>
      <c r="L105" s="2564"/>
      <c r="M105" s="2564"/>
      <c r="T105" s="2283">
        <v>46</v>
      </c>
      <c r="V105" s="2274" t="s">
        <v>3910</v>
      </c>
      <c r="W105" s="2274" t="s">
        <v>3867</v>
      </c>
      <c r="X105" s="2276">
        <v>20</v>
      </c>
      <c r="AF105" s="2277">
        <f>IF(B105="","",(IFERROR(VLOOKUP(B105,Projecten!A$4:X$2358,5,FALSE),"niet bekend")))</f>
        <v>1</v>
      </c>
      <c r="AG105" s="2230">
        <f t="shared" si="20"/>
        <v>0</v>
      </c>
      <c r="AH105" s="2227">
        <f>IF(B105="","",(IFERROR(VLOOKUP(B105,Projecten!A$4:X$2358,23,FALSE),"niet bekend")))</f>
        <v>0</v>
      </c>
      <c r="AI105" s="2230">
        <f>IF(B105="","",(IFERROR(VLOOKUP(B105,Projecten!A$4:X$2358,12,FALSE),"niet bekend")))</f>
        <v>0</v>
      </c>
    </row>
    <row r="106" spans="1:35" x14ac:dyDescent="0.2">
      <c r="A106" s="2274">
        <v>3627</v>
      </c>
      <c r="B106" s="2226">
        <v>2017735</v>
      </c>
      <c r="D106" s="2226">
        <v>693117</v>
      </c>
      <c r="E106" s="2274" t="s">
        <v>26</v>
      </c>
      <c r="F106" s="2274">
        <v>1</v>
      </c>
      <c r="G106" s="2274">
        <v>10</v>
      </c>
      <c r="H106" s="2274">
        <v>7</v>
      </c>
      <c r="I106" s="2274">
        <v>3</v>
      </c>
      <c r="J106" s="2290"/>
      <c r="K106" s="2290"/>
      <c r="L106" s="2564"/>
      <c r="M106" s="2564"/>
      <c r="T106" s="2283">
        <v>46</v>
      </c>
      <c r="V106" s="2274" t="s">
        <v>3910</v>
      </c>
      <c r="X106" s="2276">
        <v>22</v>
      </c>
      <c r="AF106" s="2277">
        <f>IF(B106="","",(IFERROR(VLOOKUP(B106,Projecten!A$4:X$2358,5,FALSE),"niet bekend")))</f>
        <v>1</v>
      </c>
      <c r="AG106" s="2230">
        <f t="shared" si="20"/>
        <v>0</v>
      </c>
      <c r="AH106" s="2227">
        <f>IF(B106="","",(IFERROR(VLOOKUP(B106,Projecten!A$4:X$2358,23,FALSE),"niet bekend")))</f>
        <v>0</v>
      </c>
      <c r="AI106" s="2230">
        <f>IF(B106="","",(IFERROR(VLOOKUP(B106,Projecten!A$4:X$2358,12,FALSE),"niet bekend")))</f>
        <v>0</v>
      </c>
    </row>
    <row r="107" spans="1:35" x14ac:dyDescent="0.2">
      <c r="A107" s="2274">
        <v>3628</v>
      </c>
      <c r="B107" s="2226">
        <v>2017736</v>
      </c>
      <c r="D107" s="2226">
        <v>709417</v>
      </c>
      <c r="E107" s="2274" t="s">
        <v>26</v>
      </c>
      <c r="F107" s="2274">
        <v>1</v>
      </c>
      <c r="G107" s="2274">
        <v>11</v>
      </c>
      <c r="H107" s="2274">
        <v>7</v>
      </c>
      <c r="I107" s="2274">
        <v>3</v>
      </c>
      <c r="J107" s="2290"/>
      <c r="K107" s="2290"/>
      <c r="L107" s="2564"/>
      <c r="M107" s="2564"/>
      <c r="T107" s="2283">
        <v>46</v>
      </c>
      <c r="V107" s="2274" t="s">
        <v>3910</v>
      </c>
      <c r="X107" s="2276">
        <v>22</v>
      </c>
      <c r="AF107" s="2277">
        <f>IF(B107="","",(IFERROR(VLOOKUP(B107,Projecten!A$4:X$2358,5,FALSE),"niet bekend")))</f>
        <v>1</v>
      </c>
      <c r="AG107" s="2230">
        <f t="shared" si="20"/>
        <v>0</v>
      </c>
      <c r="AH107" s="2227">
        <f>IF(B107="","",(IFERROR(VLOOKUP(B107,Projecten!A$4:X$2358,23,FALSE),"niet bekend")))</f>
        <v>0</v>
      </c>
      <c r="AI107" s="2230">
        <f>IF(B107="","",(IFERROR(VLOOKUP(B107,Projecten!A$4:X$2358,12,FALSE),"niet bekend")))</f>
        <v>0</v>
      </c>
    </row>
    <row r="108" spans="1:35" x14ac:dyDescent="0.2">
      <c r="A108" s="2274">
        <v>3629</v>
      </c>
      <c r="B108" s="2226">
        <v>2017742</v>
      </c>
      <c r="D108" s="2226">
        <v>683117</v>
      </c>
      <c r="E108" s="2274" t="s">
        <v>26</v>
      </c>
      <c r="F108" s="2274">
        <v>1</v>
      </c>
      <c r="G108" s="2274">
        <v>6</v>
      </c>
      <c r="H108" s="2274">
        <v>5</v>
      </c>
      <c r="I108" s="2274">
        <v>2</v>
      </c>
      <c r="J108" s="2290"/>
      <c r="K108" s="2290"/>
      <c r="L108" s="2564"/>
      <c r="M108" s="2564"/>
      <c r="T108" s="2283">
        <v>46</v>
      </c>
      <c r="V108" s="2274" t="s">
        <v>3910</v>
      </c>
      <c r="X108" s="2276">
        <v>15</v>
      </c>
      <c r="AF108" s="2277"/>
      <c r="AG108" s="2230"/>
    </row>
    <row r="109" spans="1:35" x14ac:dyDescent="0.2">
      <c r="A109" s="2274">
        <v>3630</v>
      </c>
      <c r="B109" s="2226">
        <v>2017743</v>
      </c>
      <c r="D109" s="2226">
        <v>683217</v>
      </c>
      <c r="E109" s="2274" t="s">
        <v>26</v>
      </c>
      <c r="F109" s="2274">
        <v>1</v>
      </c>
      <c r="G109" s="2274">
        <v>6</v>
      </c>
      <c r="H109" s="2274">
        <v>5</v>
      </c>
      <c r="I109" s="2274">
        <v>2</v>
      </c>
      <c r="J109" s="2290"/>
      <c r="K109" s="2290"/>
      <c r="L109" s="2564"/>
      <c r="M109" s="2564"/>
      <c r="T109" s="2283">
        <v>46</v>
      </c>
      <c r="V109" s="2274" t="s">
        <v>3910</v>
      </c>
      <c r="X109" s="2276">
        <v>15</v>
      </c>
      <c r="AF109" s="2277"/>
      <c r="AG109" s="2230"/>
    </row>
    <row r="110" spans="1:35" x14ac:dyDescent="0.2">
      <c r="A110" s="2274">
        <v>3631</v>
      </c>
      <c r="B110" s="2226">
        <v>2017745</v>
      </c>
      <c r="D110" s="2226">
        <v>683417</v>
      </c>
      <c r="E110" s="2274" t="s">
        <v>26</v>
      </c>
      <c r="F110" s="2274">
        <v>1</v>
      </c>
      <c r="G110" s="2274">
        <v>6</v>
      </c>
      <c r="H110" s="2274">
        <v>5</v>
      </c>
      <c r="I110" s="2274">
        <v>2</v>
      </c>
      <c r="J110" s="2290"/>
      <c r="K110" s="2290"/>
      <c r="L110" s="2564"/>
      <c r="M110" s="2564"/>
      <c r="T110" s="2283">
        <v>46</v>
      </c>
      <c r="V110" s="2274" t="s">
        <v>3910</v>
      </c>
      <c r="X110" s="2276">
        <v>15</v>
      </c>
      <c r="AF110" s="2277"/>
      <c r="AG110" s="2230"/>
    </row>
    <row r="111" spans="1:35" x14ac:dyDescent="0.2">
      <c r="A111" s="2274">
        <v>3632</v>
      </c>
      <c r="B111" s="2226">
        <v>2017746</v>
      </c>
      <c r="D111" s="2226">
        <v>683517</v>
      </c>
      <c r="E111" s="2274" t="s">
        <v>26</v>
      </c>
      <c r="F111" s="2274">
        <v>1</v>
      </c>
      <c r="G111" s="2274">
        <v>11</v>
      </c>
      <c r="H111" s="2274">
        <v>7</v>
      </c>
      <c r="I111" s="2274">
        <v>2</v>
      </c>
      <c r="T111" s="2283">
        <v>46</v>
      </c>
      <c r="V111" s="2274" t="s">
        <v>162</v>
      </c>
      <c r="W111" s="2274" t="s">
        <v>3932</v>
      </c>
      <c r="X111" s="2276">
        <v>15</v>
      </c>
      <c r="AF111" s="2277">
        <f>IF(B111="","",(IFERROR(VLOOKUP(B111,Projecten!A$4:X$2358,5,FALSE),"niet bekend")))</f>
        <v>1</v>
      </c>
      <c r="AG111" s="2230">
        <f>IF(AF111="","",(IF(F111=0,AI111,(F111/AF111*AI111))))</f>
        <v>0</v>
      </c>
      <c r="AH111" s="2227">
        <f>IF(B111="","",(IFERROR(VLOOKUP(B111,Projecten!A$4:X$2358,23,FALSE),"niet bekend")))</f>
        <v>0</v>
      </c>
      <c r="AI111" s="2230">
        <f>IF(B111="","",(IFERROR(VLOOKUP(B111,Projecten!A$4:X$2358,12,FALSE),"niet bekend")))</f>
        <v>0</v>
      </c>
    </row>
    <row r="112" spans="1:35" x14ac:dyDescent="0.2">
      <c r="A112" s="2274">
        <v>3633</v>
      </c>
      <c r="B112" s="2226">
        <v>2017747</v>
      </c>
      <c r="D112" s="2226">
        <v>683617</v>
      </c>
      <c r="E112" s="2274" t="s">
        <v>26</v>
      </c>
      <c r="F112" s="2274">
        <v>1</v>
      </c>
      <c r="G112" s="2274">
        <v>11</v>
      </c>
      <c r="H112" s="2274">
        <v>7</v>
      </c>
      <c r="I112" s="2274">
        <v>2</v>
      </c>
      <c r="T112" s="2283">
        <v>46</v>
      </c>
      <c r="V112" s="2274" t="s">
        <v>162</v>
      </c>
      <c r="W112" s="2274" t="s">
        <v>3932</v>
      </c>
      <c r="X112" s="2276">
        <v>15</v>
      </c>
      <c r="AF112" s="2277">
        <f>IF(B112="","",(IFERROR(VLOOKUP(B112,Projecten!A$4:X$2358,5,FALSE),"niet bekend")))</f>
        <v>1</v>
      </c>
      <c r="AG112" s="2230">
        <f>IF(AF112="","",(IF(F112=0,AI112,(F112/AF112*AI112))))</f>
        <v>0</v>
      </c>
      <c r="AH112" s="2227">
        <f>IF(B112="","",(IFERROR(VLOOKUP(B112,Projecten!A$4:X$2358,23,FALSE),"niet bekend")))</f>
        <v>0</v>
      </c>
      <c r="AI112" s="2230">
        <f>IF(B112="","",(IFERROR(VLOOKUP(B112,Projecten!A$4:X$2358,12,FALSE),"niet bekend")))</f>
        <v>0</v>
      </c>
    </row>
    <row r="113" spans="1:35" x14ac:dyDescent="0.2">
      <c r="B113" s="2226"/>
      <c r="X113" s="2276"/>
      <c r="AF113" s="2277" t="str">
        <f>IF(B113="","",(IFERROR(VLOOKUP(B113,Projecten!A$4:X$2358,5,FALSE),"niet bekend")))</f>
        <v/>
      </c>
      <c r="AG113" s="2230" t="str">
        <f t="shared" si="20"/>
        <v/>
      </c>
      <c r="AH113" s="2227" t="str">
        <f>IF(B113="","",(IFERROR(VLOOKUP(B113,Projecten!A$4:X$2358,23,FALSE),"niet bekend")))</f>
        <v/>
      </c>
      <c r="AI113" s="2230" t="str">
        <f>IF(B113="","",(IFERROR(VLOOKUP(B113,Projecten!A$4:X$2358,12,FALSE),"niet bekend")))</f>
        <v/>
      </c>
    </row>
    <row r="114" spans="1:35" x14ac:dyDescent="0.2">
      <c r="A114" s="2274">
        <v>3634</v>
      </c>
      <c r="B114" s="2226">
        <v>2017732</v>
      </c>
      <c r="D114" s="2226" t="s">
        <v>3914</v>
      </c>
      <c r="E114" s="2274" t="s">
        <v>474</v>
      </c>
      <c r="F114" s="2274">
        <v>2</v>
      </c>
      <c r="G114" s="2274">
        <v>16</v>
      </c>
      <c r="H114" s="2274">
        <v>8</v>
      </c>
      <c r="I114" s="2274">
        <v>4</v>
      </c>
      <c r="J114" s="2290"/>
      <c r="K114" s="2290"/>
      <c r="L114" s="2564"/>
      <c r="M114" s="2564"/>
      <c r="T114" s="2283">
        <v>46</v>
      </c>
      <c r="V114" s="2274" t="s">
        <v>813</v>
      </c>
      <c r="X114" s="2276">
        <v>25</v>
      </c>
      <c r="AF114" s="2277">
        <f>IF(B114="","",(IFERROR(VLOOKUP(B114,Projecten!A$4:X$2358,5,FALSE),"niet bekend")))</f>
        <v>2</v>
      </c>
      <c r="AG114" s="2230">
        <f t="shared" si="20"/>
        <v>0</v>
      </c>
      <c r="AH114" s="2227">
        <f>IF(B114="","",(IFERROR(VLOOKUP(B114,Projecten!A$4:X$2358,23,FALSE),"niet bekend")))</f>
        <v>0</v>
      </c>
      <c r="AI114" s="2230">
        <f>IF(B114="","",(IFERROR(VLOOKUP(B114,Projecten!A$4:X$2358,12,FALSE),"niet bekend")))</f>
        <v>0</v>
      </c>
    </row>
    <row r="115" spans="1:35" x14ac:dyDescent="0.2">
      <c r="A115" s="2274">
        <v>3635</v>
      </c>
      <c r="B115" s="2226">
        <v>2017734</v>
      </c>
      <c r="D115" s="2226" t="s">
        <v>3915</v>
      </c>
      <c r="E115" s="2274" t="s">
        <v>474</v>
      </c>
      <c r="F115" s="2274">
        <v>2</v>
      </c>
      <c r="G115" s="2274">
        <v>18</v>
      </c>
      <c r="H115" s="2274">
        <v>8</v>
      </c>
      <c r="I115" s="2274">
        <v>2</v>
      </c>
      <c r="J115" s="2290"/>
      <c r="K115" s="2290"/>
      <c r="L115" s="2564"/>
      <c r="M115" s="2564"/>
      <c r="T115" s="2283">
        <v>46</v>
      </c>
      <c r="V115" s="2274" t="s">
        <v>813</v>
      </c>
      <c r="X115" s="2276">
        <v>25</v>
      </c>
      <c r="AF115" s="2277">
        <f>IF(B115="","",(IFERROR(VLOOKUP(B115,Projecten!A$4:X$2358,5,FALSE),"niet bekend")))</f>
        <v>2</v>
      </c>
      <c r="AG115" s="2230">
        <f t="shared" si="20"/>
        <v>0</v>
      </c>
      <c r="AH115" s="2227">
        <f>IF(B115="","",(IFERROR(VLOOKUP(B115,Projecten!A$4:X$2358,23,FALSE),"niet bekend")))</f>
        <v>0</v>
      </c>
      <c r="AI115" s="2230">
        <f>IF(B115="","",(IFERROR(VLOOKUP(B115,Projecten!A$4:X$2358,12,FALSE),"niet bekend")))</f>
        <v>0</v>
      </c>
    </row>
    <row r="116" spans="1:35" s="2557" customFormat="1" x14ac:dyDescent="0.2">
      <c r="A116" s="2550">
        <v>3636</v>
      </c>
      <c r="B116" s="2549"/>
      <c r="C116" s="2548"/>
      <c r="D116" s="2548" t="s">
        <v>3865</v>
      </c>
      <c r="E116" s="2550" t="s">
        <v>26</v>
      </c>
      <c r="F116" s="2550">
        <v>10</v>
      </c>
      <c r="G116" s="2550">
        <v>0</v>
      </c>
      <c r="H116" s="2550">
        <v>0</v>
      </c>
      <c r="I116" s="2550">
        <v>0</v>
      </c>
      <c r="J116" s="2551"/>
      <c r="K116" s="2551"/>
      <c r="L116" s="2551"/>
      <c r="M116" s="2551"/>
      <c r="N116" s="2552"/>
      <c r="O116" s="2552"/>
      <c r="P116" s="2552"/>
      <c r="Q116" s="2552"/>
      <c r="R116" s="2548"/>
      <c r="S116" s="2551"/>
      <c r="T116" s="2553">
        <v>48</v>
      </c>
      <c r="U116" s="2554"/>
      <c r="V116" s="2550" t="s">
        <v>2310</v>
      </c>
      <c r="W116" s="2550"/>
      <c r="X116" s="2555">
        <v>200</v>
      </c>
      <c r="Y116" s="2550"/>
      <c r="Z116" s="2550"/>
      <c r="AA116" s="2556"/>
      <c r="AC116" s="2558"/>
      <c r="AD116" s="2558"/>
      <c r="AE116" s="2558"/>
      <c r="AF116" s="2277" t="str">
        <f>IF(B116="","",(IFERROR(VLOOKUP(B116,Projecten!A$4:X$2358,5,FALSE),"niet bekend")))</f>
        <v/>
      </c>
      <c r="AG116" s="2230" t="str">
        <f t="shared" si="20"/>
        <v/>
      </c>
      <c r="AH116" s="2227" t="str">
        <f>IF(B116="","",(IFERROR(VLOOKUP(B116,Projecten!A$4:X$2358,23,FALSE),"niet bekend")))</f>
        <v/>
      </c>
      <c r="AI116" s="2230" t="str">
        <f>IF(B116="","",(IFERROR(VLOOKUP(B116,Projecten!A$4:X$2358,12,FALSE),"niet bekend")))</f>
        <v/>
      </c>
    </row>
    <row r="117" spans="1:35" s="2315" customFormat="1" x14ac:dyDescent="0.2">
      <c r="A117" s="2325"/>
      <c r="B117" s="2316"/>
      <c r="C117" s="2317"/>
      <c r="D117" s="2318"/>
      <c r="E117" s="2318"/>
      <c r="F117" s="2318"/>
      <c r="G117" s="2318"/>
      <c r="H117" s="2318"/>
      <c r="I117" s="2318"/>
      <c r="J117" s="2319"/>
      <c r="K117" s="2319"/>
      <c r="L117" s="2319"/>
      <c r="M117" s="2320"/>
      <c r="N117" s="2320"/>
      <c r="O117" s="2320"/>
      <c r="P117" s="2320"/>
      <c r="Q117" s="2320"/>
      <c r="R117" s="2321"/>
      <c r="S117" s="2322"/>
      <c r="T117" s="2323"/>
      <c r="U117" s="2323"/>
      <c r="V117" s="2324"/>
      <c r="W117" s="2324"/>
      <c r="X117" s="2324"/>
      <c r="Y117" s="2325"/>
      <c r="Z117" s="2326"/>
      <c r="AA117" s="2327"/>
      <c r="AC117" s="2328"/>
      <c r="AD117" s="2328"/>
      <c r="AE117" s="2328"/>
      <c r="AF117" s="2329"/>
      <c r="AG117" s="2330"/>
      <c r="AH117" s="2328" t="s">
        <v>3226</v>
      </c>
      <c r="AI117" s="2331" t="s">
        <v>3226</v>
      </c>
    </row>
    <row r="118" spans="1:35" s="2247" customFormat="1" x14ac:dyDescent="0.2">
      <c r="A118" s="2250"/>
      <c r="C118" s="2248"/>
      <c r="D118" s="2249">
        <f>SUM(G118:I118)</f>
        <v>93</v>
      </c>
      <c r="E118" s="2250"/>
      <c r="F118" s="2250">
        <f>SUM(F119:F136)</f>
        <v>19</v>
      </c>
      <c r="G118" s="2250">
        <f>SUM(G119:G136)</f>
        <v>50</v>
      </c>
      <c r="H118" s="2250">
        <f>SUM(H119:H136)</f>
        <v>33</v>
      </c>
      <c r="I118" s="2250">
        <f>SUM(I119:I136)</f>
        <v>10</v>
      </c>
      <c r="J118" s="2251"/>
      <c r="K118" s="2251"/>
      <c r="L118" s="2251"/>
      <c r="M118" s="2252"/>
      <c r="N118" s="2252"/>
      <c r="O118" s="2252"/>
      <c r="P118" s="2252"/>
      <c r="Q118" s="2252"/>
      <c r="R118" s="2253">
        <v>46</v>
      </c>
      <c r="S118" s="2254"/>
      <c r="T118" s="2255"/>
      <c r="U118" s="2255"/>
      <c r="V118" s="2256"/>
      <c r="W118" s="2257">
        <f>SUM(X118:X136)</f>
        <v>372.75</v>
      </c>
      <c r="X118" s="2258"/>
      <c r="Y118" s="2258">
        <v>0</v>
      </c>
      <c r="Z118" s="2259">
        <f>W118-Y118</f>
        <v>372.75</v>
      </c>
      <c r="AA118" s="2248"/>
      <c r="AC118" s="2260"/>
      <c r="AD118" s="2260"/>
      <c r="AE118" s="2261" t="str">
        <f>CONCATENATE("week ",R118)</f>
        <v>week 46</v>
      </c>
      <c r="AG118" s="2264">
        <f>SUM(AG119:AG136)</f>
        <v>0</v>
      </c>
    </row>
    <row r="119" spans="1:35" x14ac:dyDescent="0.2">
      <c r="B119" s="2265"/>
      <c r="C119" s="2266"/>
      <c r="D119" s="2281"/>
      <c r="E119" s="2268"/>
      <c r="F119" s="2268"/>
      <c r="G119" s="2268"/>
      <c r="H119" s="2268"/>
      <c r="I119" s="2268"/>
      <c r="J119" s="2269"/>
      <c r="K119" s="2269"/>
      <c r="L119" s="2269"/>
      <c r="M119" s="2270"/>
      <c r="N119" s="2270"/>
      <c r="O119" s="2270"/>
      <c r="P119" s="2270"/>
      <c r="Q119" s="2270"/>
      <c r="R119" s="2226" t="s">
        <v>3434</v>
      </c>
      <c r="T119" s="2272"/>
      <c r="W119" s="2275" t="s">
        <v>3732</v>
      </c>
      <c r="AF119" s="2277" t="str">
        <f>IF(B119="","",(IFERROR(VLOOKUP(B119,Projecten!A$4:X$2358,5,FALSE),"niet bekend")))</f>
        <v/>
      </c>
      <c r="AG119" s="2230" t="str">
        <f t="shared" ref="AG119:AG135" si="21">IF(AF119="","",(IF(F119=0,AI119,(F119/AF119*AI119))))</f>
        <v/>
      </c>
      <c r="AH119" s="2227" t="str">
        <f>IF(B119="","",(IFERROR(VLOOKUP(B119,Projecten!A$4:X$2358,23,FALSE),"niet bekend")))</f>
        <v/>
      </c>
      <c r="AI119" s="2230" t="str">
        <f>IF(B119="","",(IFERROR(VLOOKUP(B119,Projecten!A$4:X$2358,12,FALSE),"niet bekend")))</f>
        <v/>
      </c>
    </row>
    <row r="120" spans="1:35" s="2278" customFormat="1" x14ac:dyDescent="0.2">
      <c r="A120" s="2274"/>
      <c r="B120" s="2279"/>
      <c r="C120" s="2280"/>
      <c r="D120" s="2280"/>
      <c r="E120" s="2281"/>
      <c r="F120" s="2281"/>
      <c r="G120" s="2281"/>
      <c r="H120" s="2281"/>
      <c r="I120" s="2281"/>
      <c r="J120" s="2282"/>
      <c r="K120" s="2282"/>
      <c r="L120" s="2282"/>
      <c r="M120" s="2282"/>
      <c r="N120" s="2283"/>
      <c r="O120" s="2283"/>
      <c r="P120" s="2283"/>
      <c r="Q120" s="2283"/>
      <c r="R120" s="2280"/>
      <c r="S120" s="2282"/>
      <c r="T120" s="2284"/>
      <c r="U120" s="2285"/>
      <c r="V120" s="2281"/>
      <c r="W120" s="2281"/>
      <c r="X120" s="2276"/>
      <c r="Y120" s="2281"/>
      <c r="Z120" s="2281"/>
      <c r="AA120" s="2286"/>
      <c r="AC120" s="2287"/>
      <c r="AD120" s="2287"/>
      <c r="AE120" s="2287"/>
      <c r="AF120" s="2277" t="str">
        <f>IF(B120="","",(IFERROR(VLOOKUP(B120,Projecten!A$4:X$2358,5,FALSE),"niet bekend")))</f>
        <v/>
      </c>
      <c r="AG120" s="2230" t="str">
        <f t="shared" si="21"/>
        <v/>
      </c>
      <c r="AH120" s="2227" t="str">
        <f>IF(B120="","",(IFERROR(VLOOKUP(B120,Projecten!A$4:X$2358,23,FALSE),"niet bekend")))</f>
        <v/>
      </c>
      <c r="AI120" s="2230" t="str">
        <f>IF(B120="","",(IFERROR(VLOOKUP(B120,Projecten!A$4:X$2358,12,FALSE),"niet bekend")))</f>
        <v/>
      </c>
    </row>
    <row r="121" spans="1:35" s="2278" customFormat="1" x14ac:dyDescent="0.2">
      <c r="A121" s="2274"/>
      <c r="B121" s="2292">
        <v>2017708</v>
      </c>
      <c r="C121" s="2431"/>
      <c r="D121" s="1955" t="s">
        <v>3876</v>
      </c>
      <c r="E121" s="1956" t="s">
        <v>353</v>
      </c>
      <c r="F121" s="1956">
        <v>1</v>
      </c>
      <c r="G121" s="2281">
        <v>0</v>
      </c>
      <c r="H121" s="2281">
        <v>0</v>
      </c>
      <c r="I121" s="2281">
        <v>0</v>
      </c>
      <c r="J121" s="2337"/>
      <c r="K121" s="2337"/>
      <c r="L121" s="2337"/>
      <c r="M121" s="2337"/>
      <c r="N121" s="2283"/>
      <c r="O121" s="2283"/>
      <c r="P121" s="2283"/>
      <c r="Q121" s="2283"/>
      <c r="R121" s="2280"/>
      <c r="S121" s="2282"/>
      <c r="T121" s="2272">
        <v>47</v>
      </c>
      <c r="U121" s="2273"/>
      <c r="V121" s="2274" t="s">
        <v>3840</v>
      </c>
      <c r="W121" s="2281"/>
      <c r="X121" s="2276">
        <v>20</v>
      </c>
      <c r="Y121" s="2281"/>
      <c r="Z121" s="2281"/>
      <c r="AA121" s="2286"/>
      <c r="AC121" s="2287"/>
      <c r="AD121" s="2287"/>
      <c r="AE121" s="2287"/>
      <c r="AF121" s="2277">
        <f>IF(B121="","",(IFERROR(VLOOKUP(B121,Projecten!A$4:X$2358,5,FALSE),"niet bekend")))</f>
        <v>1</v>
      </c>
      <c r="AG121" s="2230">
        <f t="shared" si="21"/>
        <v>0</v>
      </c>
      <c r="AH121" s="2227">
        <f>IF(B121="","",(IFERROR(VLOOKUP(B121,Projecten!A$4:X$2358,23,FALSE),"niet bekend")))</f>
        <v>0</v>
      </c>
      <c r="AI121" s="2230">
        <f>IF(B121="","",(IFERROR(VLOOKUP(B121,Projecten!A$4:X$2358,12,FALSE),"niet bekend")))</f>
        <v>0</v>
      </c>
    </row>
    <row r="122" spans="1:35" s="2278" customFormat="1" x14ac:dyDescent="0.2">
      <c r="A122" s="2274"/>
      <c r="B122" s="2292">
        <v>2017709</v>
      </c>
      <c r="C122" s="2431"/>
      <c r="D122" s="1955" t="s">
        <v>3874</v>
      </c>
      <c r="E122" s="1956" t="s">
        <v>353</v>
      </c>
      <c r="F122" s="1956">
        <v>0</v>
      </c>
      <c r="G122" s="2281">
        <v>0</v>
      </c>
      <c r="H122" s="2281">
        <v>0</v>
      </c>
      <c r="I122" s="2281">
        <v>0</v>
      </c>
      <c r="J122" s="2337"/>
      <c r="K122" s="2337"/>
      <c r="L122" s="2337"/>
      <c r="M122" s="2337"/>
      <c r="N122" s="2283"/>
      <c r="O122" s="2283"/>
      <c r="P122" s="2283"/>
      <c r="Q122" s="2283"/>
      <c r="R122" s="2280"/>
      <c r="S122" s="2282"/>
      <c r="T122" s="2272">
        <v>47</v>
      </c>
      <c r="U122" s="2273"/>
      <c r="V122" s="2274" t="s">
        <v>3840</v>
      </c>
      <c r="W122" s="2281"/>
      <c r="X122" s="2276">
        <v>3.25</v>
      </c>
      <c r="Y122" s="2281"/>
      <c r="Z122" s="2281"/>
      <c r="AA122" s="2286"/>
      <c r="AC122" s="2287"/>
      <c r="AD122" s="2287"/>
      <c r="AE122" s="2287"/>
      <c r="AF122" s="2277">
        <f>IF(B122="","",(IFERROR(VLOOKUP(B122,Projecten!A$4:X$2358,5,FALSE),"niet bekend")))</f>
        <v>0</v>
      </c>
      <c r="AG122" s="2230">
        <f t="shared" si="21"/>
        <v>0</v>
      </c>
      <c r="AH122" s="2227">
        <f>IF(B122="","",(IFERROR(VLOOKUP(B122,Projecten!A$4:X$2358,23,FALSE),"niet bekend")))</f>
        <v>0</v>
      </c>
      <c r="AI122" s="2230">
        <f>IF(B122="","",(IFERROR(VLOOKUP(B122,Projecten!A$4:X$2358,12,FALSE),"niet bekend")))</f>
        <v>0</v>
      </c>
    </row>
    <row r="123" spans="1:35" s="2278" customFormat="1" x14ac:dyDescent="0.2">
      <c r="A123" s="2274"/>
      <c r="B123" s="2292">
        <v>2017710</v>
      </c>
      <c r="C123" s="2431"/>
      <c r="D123" s="1955" t="s">
        <v>3877</v>
      </c>
      <c r="E123" s="1956" t="s">
        <v>353</v>
      </c>
      <c r="F123" s="1956">
        <v>1</v>
      </c>
      <c r="G123" s="2281">
        <v>0</v>
      </c>
      <c r="H123" s="2281">
        <v>0</v>
      </c>
      <c r="I123" s="2281">
        <v>0</v>
      </c>
      <c r="J123" s="2337"/>
      <c r="K123" s="2337"/>
      <c r="L123" s="2337"/>
      <c r="M123" s="2337"/>
      <c r="N123" s="2283"/>
      <c r="O123" s="2283"/>
      <c r="P123" s="2283"/>
      <c r="Q123" s="2283"/>
      <c r="R123" s="2280"/>
      <c r="S123" s="2282"/>
      <c r="T123" s="2272">
        <v>47</v>
      </c>
      <c r="U123" s="2273"/>
      <c r="V123" s="2274" t="s">
        <v>3840</v>
      </c>
      <c r="W123" s="2281"/>
      <c r="X123" s="2276">
        <v>20</v>
      </c>
      <c r="Y123" s="2281"/>
      <c r="Z123" s="2281"/>
      <c r="AA123" s="2286"/>
      <c r="AC123" s="2287"/>
      <c r="AD123" s="2287"/>
      <c r="AE123" s="2287"/>
      <c r="AF123" s="2277">
        <f>IF(B123="","",(IFERROR(VLOOKUP(B123,Projecten!A$4:X$2358,5,FALSE),"niet bekend")))</f>
        <v>1</v>
      </c>
      <c r="AG123" s="2230">
        <f t="shared" si="21"/>
        <v>0</v>
      </c>
      <c r="AH123" s="2227">
        <f>IF(B123="","",(IFERROR(VLOOKUP(B123,Projecten!A$4:X$2358,23,FALSE),"niet bekend")))</f>
        <v>0</v>
      </c>
      <c r="AI123" s="2230">
        <f>IF(B123="","",(IFERROR(VLOOKUP(B123,Projecten!A$4:X$2358,12,FALSE),"niet bekend")))</f>
        <v>0</v>
      </c>
    </row>
    <row r="124" spans="1:35" s="2278" customFormat="1" x14ac:dyDescent="0.2">
      <c r="A124" s="2274"/>
      <c r="B124" s="2292">
        <v>2017711</v>
      </c>
      <c r="C124" s="2431"/>
      <c r="D124" s="1955" t="s">
        <v>3875</v>
      </c>
      <c r="E124" s="1956" t="s">
        <v>353</v>
      </c>
      <c r="F124" s="1956">
        <v>0</v>
      </c>
      <c r="G124" s="2281"/>
      <c r="H124" s="2281"/>
      <c r="I124" s="2281"/>
      <c r="J124" s="2282"/>
      <c r="K124" s="2282"/>
      <c r="L124" s="2282"/>
      <c r="M124" s="2282"/>
      <c r="N124" s="2283"/>
      <c r="O124" s="2283"/>
      <c r="P124" s="2283"/>
      <c r="Q124" s="2283"/>
      <c r="R124" s="2280"/>
      <c r="S124" s="2282"/>
      <c r="T124" s="2272">
        <v>47</v>
      </c>
      <c r="U124" s="2273"/>
      <c r="V124" s="2274" t="s">
        <v>3840</v>
      </c>
      <c r="W124" s="2281"/>
      <c r="X124" s="2276">
        <v>3.25</v>
      </c>
      <c r="Y124" s="2281"/>
      <c r="Z124" s="2281"/>
      <c r="AA124" s="2286"/>
      <c r="AC124" s="2287"/>
      <c r="AD124" s="2287"/>
      <c r="AE124" s="2287"/>
      <c r="AF124" s="2277">
        <f>IF(B124="","",(IFERROR(VLOOKUP(B124,Projecten!A$4:X$2358,5,FALSE),"niet bekend")))</f>
        <v>0</v>
      </c>
      <c r="AG124" s="2230">
        <f t="shared" si="21"/>
        <v>0</v>
      </c>
      <c r="AH124" s="2227">
        <f>IF(B124="","",(IFERROR(VLOOKUP(B124,Projecten!A$4:X$2358,23,FALSE),"niet bekend")))</f>
        <v>0</v>
      </c>
      <c r="AI124" s="2230">
        <f>IF(B124="","",(IFERROR(VLOOKUP(B124,Projecten!A$4:X$2358,12,FALSE),"niet bekend")))</f>
        <v>0</v>
      </c>
    </row>
    <row r="125" spans="1:35" s="2278" customFormat="1" x14ac:dyDescent="0.2">
      <c r="A125" s="2274"/>
      <c r="B125" s="2292">
        <v>2017712</v>
      </c>
      <c r="C125" s="2431"/>
      <c r="D125" s="1955" t="s">
        <v>3879</v>
      </c>
      <c r="E125" s="1956" t="s">
        <v>353</v>
      </c>
      <c r="F125" s="1956">
        <v>1</v>
      </c>
      <c r="G125" s="2281"/>
      <c r="H125" s="2281"/>
      <c r="I125" s="2281"/>
      <c r="J125" s="2282"/>
      <c r="K125" s="2282"/>
      <c r="L125" s="2282"/>
      <c r="M125" s="2282"/>
      <c r="N125" s="2283"/>
      <c r="O125" s="2283"/>
      <c r="P125" s="2283"/>
      <c r="Q125" s="2283"/>
      <c r="R125" s="2280"/>
      <c r="S125" s="2282"/>
      <c r="T125" s="2272">
        <v>47</v>
      </c>
      <c r="U125" s="2273"/>
      <c r="V125" s="2274" t="s">
        <v>3840</v>
      </c>
      <c r="W125" s="2281"/>
      <c r="X125" s="2276">
        <v>20</v>
      </c>
      <c r="Y125" s="2281"/>
      <c r="Z125" s="2281"/>
      <c r="AA125" s="2286"/>
      <c r="AC125" s="2287"/>
      <c r="AD125" s="2287"/>
      <c r="AE125" s="2287"/>
      <c r="AF125" s="2277">
        <f>IF(B125="","",(IFERROR(VLOOKUP(B125,Projecten!A$4:X$2358,5,FALSE),"niet bekend")))</f>
        <v>1</v>
      </c>
      <c r="AG125" s="2230">
        <f t="shared" si="21"/>
        <v>0</v>
      </c>
      <c r="AH125" s="2227">
        <f>IF(B125="","",(IFERROR(VLOOKUP(B125,Projecten!A$4:X$2358,23,FALSE),"niet bekend")))</f>
        <v>0</v>
      </c>
      <c r="AI125" s="2230">
        <f>IF(B125="","",(IFERROR(VLOOKUP(B125,Projecten!A$4:X$2358,12,FALSE),"niet bekend")))</f>
        <v>0</v>
      </c>
    </row>
    <row r="126" spans="1:35" s="2278" customFormat="1" x14ac:dyDescent="0.2">
      <c r="A126" s="2274"/>
      <c r="B126" s="2292">
        <v>2017713</v>
      </c>
      <c r="C126" s="2431"/>
      <c r="D126" s="1955" t="s">
        <v>3878</v>
      </c>
      <c r="E126" s="1956" t="s">
        <v>353</v>
      </c>
      <c r="F126" s="1956">
        <v>0</v>
      </c>
      <c r="G126" s="2281"/>
      <c r="H126" s="2281"/>
      <c r="I126" s="2281"/>
      <c r="J126" s="2282"/>
      <c r="K126" s="2282"/>
      <c r="L126" s="2282"/>
      <c r="M126" s="2282"/>
      <c r="N126" s="2283"/>
      <c r="O126" s="2283"/>
      <c r="P126" s="2283"/>
      <c r="Q126" s="2283"/>
      <c r="R126" s="2280"/>
      <c r="S126" s="2282"/>
      <c r="T126" s="2272">
        <v>47</v>
      </c>
      <c r="U126" s="2273"/>
      <c r="V126" s="2274" t="s">
        <v>3840</v>
      </c>
      <c r="W126" s="2281"/>
      <c r="X126" s="2276">
        <v>3.25</v>
      </c>
      <c r="Y126" s="2281"/>
      <c r="Z126" s="2281"/>
      <c r="AA126" s="2286"/>
      <c r="AC126" s="2287"/>
      <c r="AD126" s="2287"/>
      <c r="AE126" s="2287"/>
      <c r="AF126" s="2277">
        <f>IF(B126="","",(IFERROR(VLOOKUP(B126,Projecten!A$4:X$2358,5,FALSE),"niet bekend")))</f>
        <v>0</v>
      </c>
      <c r="AG126" s="2230">
        <f t="shared" si="21"/>
        <v>0</v>
      </c>
      <c r="AH126" s="2227">
        <f>IF(B126="","",(IFERROR(VLOOKUP(B126,Projecten!A$4:X$2358,23,FALSE),"niet bekend")))</f>
        <v>0</v>
      </c>
      <c r="AI126" s="2230">
        <f>IF(B126="","",(IFERROR(VLOOKUP(B126,Projecten!A$4:X$2358,12,FALSE),"niet bekend")))</f>
        <v>0</v>
      </c>
    </row>
    <row r="127" spans="1:35" s="2278" customFormat="1" x14ac:dyDescent="0.2">
      <c r="A127" s="2274"/>
      <c r="B127" s="2292"/>
      <c r="C127" s="2560"/>
      <c r="D127" s="2454"/>
      <c r="E127" s="2455"/>
      <c r="F127" s="2455"/>
      <c r="G127" s="2281"/>
      <c r="H127" s="2281"/>
      <c r="I127" s="2281"/>
      <c r="J127" s="2282"/>
      <c r="K127" s="2282"/>
      <c r="L127" s="2282"/>
      <c r="M127" s="2282"/>
      <c r="N127" s="2283"/>
      <c r="O127" s="2283"/>
      <c r="P127" s="2283"/>
      <c r="Q127" s="2283"/>
      <c r="R127" s="2280"/>
      <c r="S127" s="2282"/>
      <c r="T127" s="2272"/>
      <c r="U127" s="2273"/>
      <c r="V127" s="2274"/>
      <c r="W127" s="2281"/>
      <c r="X127" s="2276"/>
      <c r="Y127" s="2281"/>
      <c r="Z127" s="2281"/>
      <c r="AA127" s="2286"/>
      <c r="AC127" s="2287"/>
      <c r="AD127" s="2287"/>
      <c r="AE127" s="2287"/>
      <c r="AF127" s="2277" t="str">
        <f>IF(B127="","",(IFERROR(VLOOKUP(B127,Projecten!A$4:X$2358,5,FALSE),"niet bekend")))</f>
        <v/>
      </c>
      <c r="AG127" s="2230" t="str">
        <f t="shared" ref="AG127:AG133" si="22">IF(AF127="","",(IF(F127=0,AI127,(F127/AF127*AI127))))</f>
        <v/>
      </c>
      <c r="AH127" s="2227" t="str">
        <f>IF(B127="","",(IFERROR(VLOOKUP(B127,Projecten!A$4:X$2358,23,FALSE),"niet bekend")))</f>
        <v/>
      </c>
      <c r="AI127" s="2230" t="str">
        <f>IF(B127="","",(IFERROR(VLOOKUP(B127,Projecten!A$4:X$2358,12,FALSE),"niet bekend")))</f>
        <v/>
      </c>
    </row>
    <row r="128" spans="1:35" x14ac:dyDescent="0.2">
      <c r="B128" s="2226">
        <v>2017744</v>
      </c>
      <c r="D128" s="2226">
        <v>683317</v>
      </c>
      <c r="E128" s="2274" t="s">
        <v>26</v>
      </c>
      <c r="F128" s="2274">
        <v>1</v>
      </c>
      <c r="G128" s="2274">
        <v>6</v>
      </c>
      <c r="H128" s="2274">
        <v>5</v>
      </c>
      <c r="I128" s="2274">
        <v>2</v>
      </c>
      <c r="T128" s="2283">
        <v>46</v>
      </c>
      <c r="V128" s="2274" t="s">
        <v>162</v>
      </c>
      <c r="X128" s="2276">
        <v>15</v>
      </c>
      <c r="AF128" s="2277">
        <f>IF(B128="","",(IFERROR(VLOOKUP(B128,Projecten!A$4:X$2358,5,FALSE),"niet bekend")))</f>
        <v>1</v>
      </c>
      <c r="AG128" s="2230">
        <f t="shared" si="22"/>
        <v>0</v>
      </c>
      <c r="AH128" s="2227">
        <f>IF(B128="","",(IFERROR(VLOOKUP(B128,Projecten!A$4:X$2358,23,FALSE),"niet bekend")))</f>
        <v>0</v>
      </c>
      <c r="AI128" s="2230">
        <f>IF(B128="","",(IFERROR(VLOOKUP(B128,Projecten!A$4:X$2358,12,FALSE),"niet bekend")))</f>
        <v>0</v>
      </c>
    </row>
    <row r="129" spans="1:35" x14ac:dyDescent="0.2">
      <c r="B129" s="2226">
        <v>2017748</v>
      </c>
      <c r="D129" s="2226">
        <v>683717</v>
      </c>
      <c r="E129" s="2274" t="s">
        <v>26</v>
      </c>
      <c r="F129" s="2274">
        <v>1</v>
      </c>
      <c r="G129" s="2274">
        <v>11</v>
      </c>
      <c r="H129" s="2274">
        <v>7</v>
      </c>
      <c r="I129" s="2274">
        <v>2</v>
      </c>
      <c r="T129" s="2283">
        <v>46</v>
      </c>
      <c r="V129" s="2274" t="s">
        <v>162</v>
      </c>
      <c r="W129" s="2274" t="s">
        <v>3933</v>
      </c>
      <c r="X129" s="2276">
        <v>17</v>
      </c>
      <c r="AF129" s="2277">
        <f>IF(B129="","",(IFERROR(VLOOKUP(B129,Projecten!A$4:X$2358,5,FALSE),"niet bekend")))</f>
        <v>1</v>
      </c>
      <c r="AG129" s="2230">
        <f>IF(AF129="","",(IF(F129=0,AI129,(F129/AF129*AI129))))</f>
        <v>0</v>
      </c>
      <c r="AH129" s="2227">
        <f>IF(B129="","",(IFERROR(VLOOKUP(B129,Projecten!A$4:X$2358,23,FALSE),"niet bekend")))</f>
        <v>0</v>
      </c>
      <c r="AI129" s="2230">
        <f>IF(B129="","",(IFERROR(VLOOKUP(B129,Projecten!A$4:X$2358,12,FALSE),"niet bekend")))</f>
        <v>0</v>
      </c>
    </row>
    <row r="130" spans="1:35" x14ac:dyDescent="0.2">
      <c r="B130" s="2226">
        <v>2017749</v>
      </c>
      <c r="D130" s="2226">
        <v>683817</v>
      </c>
      <c r="E130" s="2274" t="s">
        <v>26</v>
      </c>
      <c r="F130" s="2274">
        <v>1</v>
      </c>
      <c r="G130" s="2274">
        <v>11</v>
      </c>
      <c r="H130" s="2274">
        <v>7</v>
      </c>
      <c r="I130" s="2274">
        <v>2</v>
      </c>
      <c r="T130" s="2283">
        <v>46</v>
      </c>
      <c r="V130" s="2274" t="s">
        <v>162</v>
      </c>
      <c r="W130" s="2274" t="s">
        <v>3933</v>
      </c>
      <c r="X130" s="2276">
        <v>17</v>
      </c>
      <c r="AF130" s="2277">
        <f>IF(B130="","",(IFERROR(VLOOKUP(B130,Projecten!A$4:X$2358,5,FALSE),"niet bekend")))</f>
        <v>1</v>
      </c>
      <c r="AG130" s="2230">
        <f t="shared" si="22"/>
        <v>0</v>
      </c>
      <c r="AH130" s="2227">
        <f>IF(B130="","",(IFERROR(VLOOKUP(B130,Projecten!A$4:X$2358,23,FALSE),"niet bekend")))</f>
        <v>0</v>
      </c>
      <c r="AI130" s="2230">
        <f>IF(B130="","",(IFERROR(VLOOKUP(B130,Projecten!A$4:X$2358,12,FALSE),"niet bekend")))</f>
        <v>0</v>
      </c>
    </row>
    <row r="131" spans="1:35" x14ac:dyDescent="0.2">
      <c r="B131" s="2226">
        <v>2017750</v>
      </c>
      <c r="D131" s="2226">
        <v>683917</v>
      </c>
      <c r="E131" s="2274" t="s">
        <v>26</v>
      </c>
      <c r="F131" s="2274">
        <v>1</v>
      </c>
      <c r="G131" s="2274">
        <v>11</v>
      </c>
      <c r="H131" s="2274">
        <v>7</v>
      </c>
      <c r="I131" s="2274">
        <v>2</v>
      </c>
      <c r="T131" s="2283">
        <v>46</v>
      </c>
      <c r="V131" s="2274" t="s">
        <v>162</v>
      </c>
      <c r="W131" s="2274" t="s">
        <v>3933</v>
      </c>
      <c r="X131" s="2276">
        <v>17</v>
      </c>
      <c r="AF131" s="2277">
        <f>IF(B131="","",(IFERROR(VLOOKUP(B131,Projecten!A$4:X$2358,5,FALSE),"niet bekend")))</f>
        <v>1</v>
      </c>
      <c r="AG131" s="2230">
        <f t="shared" si="22"/>
        <v>0</v>
      </c>
      <c r="AH131" s="2227">
        <f>IF(B131="","",(IFERROR(VLOOKUP(B131,Projecten!A$4:X$2358,23,FALSE),"niet bekend")))</f>
        <v>0</v>
      </c>
      <c r="AI131" s="2230">
        <f>IF(B131="","",(IFERROR(VLOOKUP(B131,Projecten!A$4:X$2358,12,FALSE),"niet bekend")))</f>
        <v>0</v>
      </c>
    </row>
    <row r="132" spans="1:35" x14ac:dyDescent="0.2">
      <c r="B132" s="2226">
        <v>2017751</v>
      </c>
      <c r="D132" s="2226">
        <v>684017</v>
      </c>
      <c r="E132" s="2274" t="s">
        <v>26</v>
      </c>
      <c r="F132" s="2274">
        <v>1</v>
      </c>
      <c r="G132" s="2274">
        <v>11</v>
      </c>
      <c r="H132" s="2274">
        <v>7</v>
      </c>
      <c r="I132" s="2274">
        <v>2</v>
      </c>
      <c r="T132" s="2283">
        <v>46</v>
      </c>
      <c r="V132" s="2274" t="s">
        <v>162</v>
      </c>
      <c r="W132" s="2274" t="s">
        <v>3933</v>
      </c>
      <c r="X132" s="2276">
        <v>17</v>
      </c>
      <c r="AF132" s="2277">
        <f>IF(B132="","",(IFERROR(VLOOKUP(B132,Projecten!A$4:X$2358,5,FALSE),"niet bekend")))</f>
        <v>1</v>
      </c>
      <c r="AG132" s="2230">
        <f t="shared" si="22"/>
        <v>0</v>
      </c>
      <c r="AH132" s="2227">
        <f>IF(B132="","",(IFERROR(VLOOKUP(B132,Projecten!A$4:X$2358,23,FALSE),"niet bekend")))</f>
        <v>0</v>
      </c>
      <c r="AI132" s="2230">
        <f>IF(B132="","",(IFERROR(VLOOKUP(B132,Projecten!A$4:X$2358,12,FALSE),"niet bekend")))</f>
        <v>0</v>
      </c>
    </row>
    <row r="133" spans="1:35" s="2278" customFormat="1" x14ac:dyDescent="0.2">
      <c r="A133" s="2274"/>
      <c r="B133" s="2279"/>
      <c r="C133" s="2280"/>
      <c r="D133" s="2280"/>
      <c r="E133" s="2281"/>
      <c r="F133" s="2281"/>
      <c r="G133" s="2281"/>
      <c r="H133" s="2281"/>
      <c r="I133" s="2281"/>
      <c r="J133" s="2282"/>
      <c r="K133" s="2282"/>
      <c r="L133" s="2282"/>
      <c r="M133" s="2282"/>
      <c r="N133" s="2283"/>
      <c r="O133" s="2283"/>
      <c r="P133" s="2283"/>
      <c r="Q133" s="2283"/>
      <c r="R133" s="2280"/>
      <c r="S133" s="2282"/>
      <c r="T133" s="2284"/>
      <c r="U133" s="2285"/>
      <c r="V133" s="2281"/>
      <c r="W133" s="2281"/>
      <c r="X133" s="2276"/>
      <c r="Y133" s="2281"/>
      <c r="Z133" s="2281"/>
      <c r="AA133" s="2286"/>
      <c r="AC133" s="2287"/>
      <c r="AD133" s="2287"/>
      <c r="AE133" s="2287"/>
      <c r="AF133" s="2277" t="str">
        <f>IF(B133="","",(IFERROR(VLOOKUP(B133,Projecten!A$4:X$2358,5,FALSE),"niet bekend")))</f>
        <v/>
      </c>
      <c r="AG133" s="2230" t="str">
        <f t="shared" si="22"/>
        <v/>
      </c>
      <c r="AH133" s="2227" t="str">
        <f>IF(B133="","",(IFERROR(VLOOKUP(B133,Projecten!A$4:X$2358,23,FALSE),"niet bekend")))</f>
        <v/>
      </c>
      <c r="AI133" s="2230" t="str">
        <f>IF(B133="","",(IFERROR(VLOOKUP(B133,Projecten!A$4:X$2358,12,FALSE),"niet bekend")))</f>
        <v/>
      </c>
    </row>
    <row r="134" spans="1:35" s="2557" customFormat="1" x14ac:dyDescent="0.2">
      <c r="A134" s="2550"/>
      <c r="B134" s="2549"/>
      <c r="C134" s="2548"/>
      <c r="D134" s="2548" t="s">
        <v>3832</v>
      </c>
      <c r="E134" s="2550" t="s">
        <v>26</v>
      </c>
      <c r="F134" s="2550">
        <v>7</v>
      </c>
      <c r="G134" s="2550">
        <v>0</v>
      </c>
      <c r="H134" s="2550">
        <v>0</v>
      </c>
      <c r="I134" s="2550">
        <v>0</v>
      </c>
      <c r="J134" s="2551"/>
      <c r="K134" s="2551"/>
      <c r="L134" s="2551"/>
      <c r="M134" s="2551"/>
      <c r="N134" s="2552"/>
      <c r="O134" s="2552"/>
      <c r="P134" s="2552"/>
      <c r="Q134" s="2552"/>
      <c r="R134" s="2548"/>
      <c r="S134" s="2551"/>
      <c r="T134" s="2553">
        <v>48</v>
      </c>
      <c r="U134" s="2554"/>
      <c r="V134" s="2550" t="s">
        <v>2310</v>
      </c>
      <c r="W134" s="2550"/>
      <c r="X134" s="2555">
        <v>140</v>
      </c>
      <c r="Y134" s="2550"/>
      <c r="Z134" s="2550"/>
      <c r="AA134" s="2556"/>
      <c r="AC134" s="2558"/>
      <c r="AD134" s="2558"/>
      <c r="AE134" s="2558"/>
      <c r="AF134" s="2277" t="str">
        <f>IF(B134="","",(IFERROR(VLOOKUP(B134,Projecten!A$4:X$2358,5,FALSE),"niet bekend")))</f>
        <v/>
      </c>
      <c r="AG134" s="2230" t="str">
        <f t="shared" si="21"/>
        <v/>
      </c>
      <c r="AH134" s="2227" t="str">
        <f>IF(B134="","",(IFERROR(VLOOKUP(B134,Projecten!A$4:X$2358,23,FALSE),"niet bekend")))</f>
        <v/>
      </c>
      <c r="AI134" s="2230" t="str">
        <f>IF(B134="","",(IFERROR(VLOOKUP(B134,Projecten!A$4:X$2358,12,FALSE),"niet bekend")))</f>
        <v/>
      </c>
    </row>
    <row r="135" spans="1:35" s="2344" customFormat="1" x14ac:dyDescent="0.2">
      <c r="A135" s="2355"/>
      <c r="B135" s="2345"/>
      <c r="C135" s="2346"/>
      <c r="D135" s="2346" t="s">
        <v>3916</v>
      </c>
      <c r="E135" s="2347" t="s">
        <v>26</v>
      </c>
      <c r="F135" s="2347">
        <v>4</v>
      </c>
      <c r="G135" s="2347">
        <v>0</v>
      </c>
      <c r="H135" s="2347">
        <v>0</v>
      </c>
      <c r="I135" s="2347">
        <v>0</v>
      </c>
      <c r="J135" s="2348"/>
      <c r="K135" s="2348"/>
      <c r="L135" s="2348"/>
      <c r="M135" s="2349"/>
      <c r="N135" s="2350"/>
      <c r="O135" s="2350"/>
      <c r="P135" s="2350"/>
      <c r="Q135" s="2350"/>
      <c r="R135" s="2351"/>
      <c r="S135" s="2352"/>
      <c r="T135" s="2353">
        <v>47</v>
      </c>
      <c r="U135" s="2354"/>
      <c r="V135" s="2355" t="s">
        <v>3464</v>
      </c>
      <c r="W135" s="2355"/>
      <c r="X135" s="2356">
        <v>80</v>
      </c>
      <c r="Y135" s="2355"/>
      <c r="Z135" s="2357"/>
      <c r="AA135" s="2351"/>
      <c r="AC135" s="2358"/>
      <c r="AD135" s="2358"/>
      <c r="AE135" s="2358"/>
      <c r="AF135" s="2277" t="str">
        <f>IF(B135="","",(IFERROR(VLOOKUP(B135,Projecten!A$4:X$2358,5,FALSE),"niet bekend")))</f>
        <v/>
      </c>
      <c r="AG135" s="2230" t="str">
        <f t="shared" si="21"/>
        <v/>
      </c>
      <c r="AH135" s="2227" t="str">
        <f>IF(B135="","",(IFERROR(VLOOKUP(B135,Projecten!A$4:X$2358,23,FALSE),"niet bekend")))</f>
        <v/>
      </c>
      <c r="AI135" s="2230" t="str">
        <f>IF(B135="","",(IFERROR(VLOOKUP(B135,Projecten!A$4:X$2358,12,FALSE),"niet bekend")))</f>
        <v/>
      </c>
    </row>
    <row r="136" spans="1:35" s="2315" customFormat="1" x14ac:dyDescent="0.2">
      <c r="A136" s="2325"/>
      <c r="B136" s="2316"/>
      <c r="C136" s="2317"/>
      <c r="D136" s="2318"/>
      <c r="E136" s="2318"/>
      <c r="F136" s="2318"/>
      <c r="G136" s="2318"/>
      <c r="H136" s="2318"/>
      <c r="I136" s="2318"/>
      <c r="J136" s="2319"/>
      <c r="K136" s="2319"/>
      <c r="L136" s="2319"/>
      <c r="M136" s="2320"/>
      <c r="N136" s="2320"/>
      <c r="O136" s="2320"/>
      <c r="P136" s="2320"/>
      <c r="Q136" s="2320"/>
      <c r="R136" s="2321"/>
      <c r="S136" s="2322"/>
      <c r="T136" s="2323"/>
      <c r="U136" s="2323"/>
      <c r="V136" s="2324"/>
      <c r="W136" s="2324"/>
      <c r="X136" s="2324"/>
      <c r="Y136" s="2325"/>
      <c r="Z136" s="2326"/>
      <c r="AA136" s="2327"/>
      <c r="AC136" s="2328"/>
      <c r="AD136" s="2328"/>
      <c r="AE136" s="2328"/>
      <c r="AF136" s="2329"/>
      <c r="AG136" s="2330"/>
      <c r="AH136" s="2328" t="s">
        <v>3226</v>
      </c>
      <c r="AI136" s="2331" t="s">
        <v>3226</v>
      </c>
    </row>
    <row r="137" spans="1:35" s="2247" customFormat="1" x14ac:dyDescent="0.2">
      <c r="A137" s="2250"/>
      <c r="C137" s="2248"/>
      <c r="D137" s="2249">
        <f>SUM(G137:I137)</f>
        <v>0</v>
      </c>
      <c r="E137" s="2250"/>
      <c r="F137" s="2250">
        <f>SUM(F138:F154)</f>
        <v>12</v>
      </c>
      <c r="G137" s="2250">
        <f>SUM(G138:G154)</f>
        <v>0</v>
      </c>
      <c r="H137" s="2250">
        <f>SUM(H138:H154)</f>
        <v>0</v>
      </c>
      <c r="I137" s="2250">
        <f>SUM(I138:I154)</f>
        <v>0</v>
      </c>
      <c r="J137" s="2251"/>
      <c r="K137" s="2251"/>
      <c r="L137" s="2251"/>
      <c r="M137" s="2252"/>
      <c r="N137" s="2252"/>
      <c r="O137" s="2252"/>
      <c r="P137" s="2252"/>
      <c r="Q137" s="2252"/>
      <c r="R137" s="2253">
        <v>47</v>
      </c>
      <c r="S137" s="2254"/>
      <c r="T137" s="2255"/>
      <c r="U137" s="2255"/>
      <c r="V137" s="2256"/>
      <c r="W137" s="2257">
        <f>SUM(X137:X154)</f>
        <v>249.75</v>
      </c>
      <c r="X137" s="2258"/>
      <c r="Y137" s="2258">
        <v>0</v>
      </c>
      <c r="Z137" s="2259">
        <f>W137-Y137</f>
        <v>249.75</v>
      </c>
      <c r="AA137" s="2248"/>
      <c r="AC137" s="2260"/>
      <c r="AD137" s="2260"/>
      <c r="AE137" s="2261" t="str">
        <f>CONCATENATE("week ",R137)</f>
        <v>week 47</v>
      </c>
      <c r="AG137" s="2264">
        <f>SUM(AG138:AG154)</f>
        <v>0</v>
      </c>
    </row>
    <row r="138" spans="1:35" x14ac:dyDescent="0.2">
      <c r="B138" s="2265"/>
      <c r="C138" s="2266"/>
      <c r="D138" s="2281"/>
      <c r="E138" s="2268"/>
      <c r="F138" s="2268"/>
      <c r="G138" s="2268"/>
      <c r="H138" s="2268"/>
      <c r="I138" s="2268"/>
      <c r="J138" s="2269"/>
      <c r="K138" s="2269"/>
      <c r="L138" s="2269"/>
      <c r="M138" s="2270"/>
      <c r="N138" s="2270"/>
      <c r="O138" s="2270"/>
      <c r="P138" s="2270"/>
      <c r="Q138" s="2270"/>
      <c r="R138" s="2226" t="s">
        <v>3435</v>
      </c>
      <c r="T138" s="2272"/>
      <c r="W138" s="2275" t="s">
        <v>3732</v>
      </c>
      <c r="AF138" s="2277" t="str">
        <f>IF(B138="","",(IFERROR(VLOOKUP(B138,Projecten!A$4:X$2358,5,FALSE),"niet bekend")))</f>
        <v/>
      </c>
      <c r="AG138" s="2230" t="str">
        <f t="shared" ref="AG138:AG153" si="23">IF(AF138="","",(IF(F138=0,AI138,(F138/AF138*AI138))))</f>
        <v/>
      </c>
      <c r="AH138" s="2227" t="str">
        <f>IF(B138="","",(IFERROR(VLOOKUP(B138,Projecten!A$4:X$2358,23,FALSE),"niet bekend")))</f>
        <v/>
      </c>
      <c r="AI138" s="2230" t="str">
        <f>IF(B138="","",(IFERROR(VLOOKUP(B138,Projecten!A$4:X$2358,12,FALSE),"niet bekend")))</f>
        <v/>
      </c>
    </row>
    <row r="139" spans="1:35" x14ac:dyDescent="0.2">
      <c r="B139" s="2265"/>
      <c r="C139" s="2266"/>
      <c r="D139" s="2281"/>
      <c r="E139" s="2268"/>
      <c r="F139" s="2268"/>
      <c r="G139" s="2268"/>
      <c r="H139" s="2268"/>
      <c r="I139" s="2268"/>
      <c r="J139" s="2269"/>
      <c r="K139" s="2269"/>
      <c r="L139" s="2269"/>
      <c r="M139" s="2270"/>
      <c r="N139" s="2270"/>
      <c r="O139" s="2270"/>
      <c r="P139" s="2270"/>
      <c r="Q139" s="2270"/>
      <c r="T139" s="2272"/>
      <c r="W139" s="2275"/>
      <c r="AF139" s="2277"/>
      <c r="AG139" s="2230"/>
    </row>
    <row r="140" spans="1:35" x14ac:dyDescent="0.2">
      <c r="B140" s="2339">
        <v>2017714</v>
      </c>
      <c r="C140" s="2266"/>
      <c r="D140" s="2274" t="s">
        <v>3880</v>
      </c>
      <c r="E140" s="2268" t="s">
        <v>353</v>
      </c>
      <c r="F140" s="2268">
        <v>1</v>
      </c>
      <c r="G140" s="2268"/>
      <c r="H140" s="2268"/>
      <c r="I140" s="2268"/>
      <c r="J140" s="2269"/>
      <c r="K140" s="2269"/>
      <c r="L140" s="2269"/>
      <c r="M140" s="2270"/>
      <c r="N140" s="2270"/>
      <c r="O140" s="2270"/>
      <c r="P140" s="2270"/>
      <c r="Q140" s="2270"/>
      <c r="T140" s="2272">
        <v>48</v>
      </c>
      <c r="V140" s="2274" t="s">
        <v>3840</v>
      </c>
      <c r="W140" s="2281"/>
      <c r="X140" s="2276">
        <v>20</v>
      </c>
      <c r="AF140" s="2277"/>
      <c r="AG140" s="2230"/>
    </row>
    <row r="141" spans="1:35" x14ac:dyDescent="0.2">
      <c r="B141" s="2339">
        <v>2017715</v>
      </c>
      <c r="C141" s="2266"/>
      <c r="D141" s="2274" t="s">
        <v>3881</v>
      </c>
      <c r="E141" s="2268" t="s">
        <v>353</v>
      </c>
      <c r="F141" s="2268">
        <v>0</v>
      </c>
      <c r="G141" s="2268"/>
      <c r="H141" s="2268"/>
      <c r="I141" s="2268"/>
      <c r="J141" s="2269"/>
      <c r="K141" s="2269"/>
      <c r="L141" s="2269"/>
      <c r="M141" s="2270"/>
      <c r="N141" s="2270"/>
      <c r="O141" s="2270"/>
      <c r="P141" s="2270"/>
      <c r="Q141" s="2270"/>
      <c r="T141" s="2272">
        <v>48</v>
      </c>
      <c r="V141" s="2274" t="s">
        <v>3840</v>
      </c>
      <c r="W141" s="2281"/>
      <c r="X141" s="2276">
        <v>3.25</v>
      </c>
      <c r="AF141" s="2277"/>
      <c r="AG141" s="2230"/>
    </row>
    <row r="142" spans="1:35" x14ac:dyDescent="0.2">
      <c r="B142" s="2339">
        <v>2017716</v>
      </c>
      <c r="C142" s="2266"/>
      <c r="D142" s="2274" t="s">
        <v>3882</v>
      </c>
      <c r="E142" s="2268" t="s">
        <v>353</v>
      </c>
      <c r="F142" s="2268">
        <v>1</v>
      </c>
      <c r="G142" s="2268"/>
      <c r="H142" s="2268"/>
      <c r="I142" s="2268"/>
      <c r="J142" s="2269"/>
      <c r="K142" s="2269"/>
      <c r="L142" s="2269"/>
      <c r="M142" s="2270"/>
      <c r="N142" s="2270"/>
      <c r="O142" s="2270"/>
      <c r="P142" s="2270"/>
      <c r="Q142" s="2270"/>
      <c r="T142" s="2272">
        <v>48</v>
      </c>
      <c r="V142" s="2274" t="s">
        <v>3840</v>
      </c>
      <c r="W142" s="2281"/>
      <c r="X142" s="2276">
        <v>20</v>
      </c>
      <c r="AF142" s="2277"/>
      <c r="AG142" s="2230"/>
    </row>
    <row r="143" spans="1:35" x14ac:dyDescent="0.2">
      <c r="B143" s="2339">
        <v>2017717</v>
      </c>
      <c r="C143" s="2266"/>
      <c r="D143" s="2274" t="s">
        <v>3883</v>
      </c>
      <c r="E143" s="2268" t="s">
        <v>353</v>
      </c>
      <c r="F143" s="2268">
        <v>0</v>
      </c>
      <c r="G143" s="2268"/>
      <c r="H143" s="2268"/>
      <c r="I143" s="2268"/>
      <c r="J143" s="2269"/>
      <c r="K143" s="2269"/>
      <c r="L143" s="2269"/>
      <c r="M143" s="2270"/>
      <c r="N143" s="2270"/>
      <c r="O143" s="2270"/>
      <c r="P143" s="2270"/>
      <c r="Q143" s="2270"/>
      <c r="T143" s="2272">
        <v>48</v>
      </c>
      <c r="V143" s="2274" t="s">
        <v>3840</v>
      </c>
      <c r="W143" s="2281"/>
      <c r="X143" s="2276">
        <v>3.25</v>
      </c>
      <c r="AF143" s="2277"/>
      <c r="AG143" s="2230"/>
    </row>
    <row r="144" spans="1:35" x14ac:dyDescent="0.2">
      <c r="B144" s="2339">
        <v>2017718</v>
      </c>
      <c r="C144" s="2266"/>
      <c r="D144" s="2274" t="s">
        <v>3884</v>
      </c>
      <c r="E144" s="2268" t="s">
        <v>353</v>
      </c>
      <c r="F144" s="2268">
        <v>1</v>
      </c>
      <c r="G144" s="2268"/>
      <c r="H144" s="2268"/>
      <c r="I144" s="2268"/>
      <c r="J144" s="2269"/>
      <c r="K144" s="2269"/>
      <c r="L144" s="2269"/>
      <c r="M144" s="2270"/>
      <c r="N144" s="2270"/>
      <c r="O144" s="2270"/>
      <c r="P144" s="2270"/>
      <c r="Q144" s="2270"/>
      <c r="T144" s="2272">
        <v>48</v>
      </c>
      <c r="V144" s="2274" t="s">
        <v>3840</v>
      </c>
      <c r="W144" s="2281"/>
      <c r="X144" s="2276">
        <v>20</v>
      </c>
      <c r="AF144" s="2277"/>
      <c r="AG144" s="2230"/>
    </row>
    <row r="145" spans="1:35" x14ac:dyDescent="0.2">
      <c r="B145" s="2339">
        <v>2017719</v>
      </c>
      <c r="C145" s="2266"/>
      <c r="D145" s="2274" t="s">
        <v>3885</v>
      </c>
      <c r="E145" s="2268" t="s">
        <v>353</v>
      </c>
      <c r="F145" s="2268">
        <v>0</v>
      </c>
      <c r="G145" s="2268"/>
      <c r="H145" s="2268"/>
      <c r="I145" s="2268"/>
      <c r="J145" s="2269"/>
      <c r="K145" s="2269"/>
      <c r="L145" s="2269"/>
      <c r="M145" s="2270"/>
      <c r="N145" s="2270"/>
      <c r="O145" s="2270"/>
      <c r="P145" s="2270"/>
      <c r="Q145" s="2270"/>
      <c r="T145" s="2272">
        <v>48</v>
      </c>
      <c r="V145" s="2274" t="s">
        <v>3840</v>
      </c>
      <c r="W145" s="2281"/>
      <c r="X145" s="2276">
        <v>3.25</v>
      </c>
      <c r="AF145" s="2277"/>
      <c r="AG145" s="2230"/>
    </row>
    <row r="146" spans="1:35" x14ac:dyDescent="0.2">
      <c r="B146" s="2339"/>
      <c r="C146" s="2266"/>
      <c r="D146" s="2274"/>
      <c r="E146" s="2268"/>
      <c r="F146" s="2268"/>
      <c r="G146" s="2268"/>
      <c r="H146" s="2268"/>
      <c r="I146" s="2268"/>
      <c r="J146" s="2269"/>
      <c r="K146" s="2269"/>
      <c r="L146" s="2269"/>
      <c r="M146" s="2270"/>
      <c r="N146" s="2270"/>
      <c r="O146" s="2270"/>
      <c r="P146" s="2270"/>
      <c r="Q146" s="2270"/>
      <c r="T146" s="2272"/>
      <c r="W146" s="2281"/>
      <c r="X146" s="2276"/>
      <c r="AF146" s="2277"/>
      <c r="AG146" s="2230"/>
    </row>
    <row r="147" spans="1:35" x14ac:dyDescent="0.2">
      <c r="B147" s="2339"/>
      <c r="C147" s="2266"/>
      <c r="D147" s="2274"/>
      <c r="E147" s="2268"/>
      <c r="F147" s="2268"/>
      <c r="G147" s="2268"/>
      <c r="H147" s="2268"/>
      <c r="I147" s="2268"/>
      <c r="J147" s="2269"/>
      <c r="K147" s="2269"/>
      <c r="L147" s="2269"/>
      <c r="M147" s="2270"/>
      <c r="N147" s="2270"/>
      <c r="O147" s="2270"/>
      <c r="P147" s="2270"/>
      <c r="Q147" s="2270"/>
      <c r="T147" s="2272"/>
      <c r="W147" s="2281"/>
      <c r="X147" s="2276"/>
      <c r="AF147" s="2277"/>
      <c r="AG147" s="2230"/>
    </row>
    <row r="148" spans="1:35" x14ac:dyDescent="0.2">
      <c r="B148" s="2339"/>
      <c r="C148" s="2266"/>
      <c r="D148" s="2274"/>
      <c r="E148" s="2268"/>
      <c r="F148" s="2268"/>
      <c r="G148" s="2268"/>
      <c r="H148" s="2268"/>
      <c r="I148" s="2268"/>
      <c r="J148" s="2269"/>
      <c r="K148" s="2269"/>
      <c r="L148" s="2269"/>
      <c r="M148" s="2270"/>
      <c r="N148" s="2270"/>
      <c r="O148" s="2270"/>
      <c r="P148" s="2270"/>
      <c r="Q148" s="2270"/>
      <c r="T148" s="2272"/>
      <c r="W148" s="2281"/>
      <c r="X148" s="2276"/>
      <c r="AF148" s="2277"/>
      <c r="AG148" s="2230"/>
    </row>
    <row r="149" spans="1:35" x14ac:dyDescent="0.2">
      <c r="B149" s="2339"/>
      <c r="C149" s="2266"/>
      <c r="D149" s="2274"/>
      <c r="E149" s="2268"/>
      <c r="F149" s="2268"/>
      <c r="G149" s="2268"/>
      <c r="H149" s="2268"/>
      <c r="I149" s="2268"/>
      <c r="J149" s="2269"/>
      <c r="K149" s="2269"/>
      <c r="L149" s="2269"/>
      <c r="M149" s="2270"/>
      <c r="N149" s="2270"/>
      <c r="O149" s="2270"/>
      <c r="P149" s="2270"/>
      <c r="Q149" s="2270"/>
      <c r="T149" s="2272"/>
      <c r="W149" s="2281"/>
      <c r="X149" s="2276"/>
      <c r="AF149" s="2277"/>
      <c r="AG149" s="2230"/>
    </row>
    <row r="150" spans="1:35" x14ac:dyDescent="0.2">
      <c r="B150" s="2339"/>
      <c r="C150" s="2266"/>
      <c r="D150" s="2274"/>
      <c r="E150" s="2268"/>
      <c r="F150" s="2268"/>
      <c r="G150" s="2268"/>
      <c r="H150" s="2268"/>
      <c r="I150" s="2268"/>
      <c r="J150" s="2269"/>
      <c r="K150" s="2269"/>
      <c r="L150" s="2269"/>
      <c r="M150" s="2270"/>
      <c r="N150" s="2270"/>
      <c r="O150" s="2270"/>
      <c r="P150" s="2270"/>
      <c r="Q150" s="2270"/>
      <c r="T150" s="2272"/>
      <c r="W150" s="2281"/>
      <c r="X150" s="2276"/>
      <c r="AF150" s="2277"/>
      <c r="AG150" s="2230"/>
    </row>
    <row r="151" spans="1:35" x14ac:dyDescent="0.2">
      <c r="B151" s="2339"/>
      <c r="C151" s="2266"/>
      <c r="D151" s="2274"/>
      <c r="E151" s="2268"/>
      <c r="F151" s="2268"/>
      <c r="G151" s="2268"/>
      <c r="H151" s="2268"/>
      <c r="I151" s="2268"/>
      <c r="J151" s="2269"/>
      <c r="K151" s="2269"/>
      <c r="L151" s="2269"/>
      <c r="M151" s="2270"/>
      <c r="N151" s="2270"/>
      <c r="O151" s="2270"/>
      <c r="P151" s="2270"/>
      <c r="Q151" s="2270"/>
      <c r="T151" s="2272"/>
      <c r="W151" s="2281"/>
      <c r="X151" s="2276"/>
      <c r="AF151" s="2277"/>
      <c r="AG151" s="2230"/>
    </row>
    <row r="152" spans="1:35" x14ac:dyDescent="0.2">
      <c r="B152" s="2265"/>
      <c r="C152" s="2266"/>
      <c r="D152" s="2281"/>
      <c r="E152" s="2268"/>
      <c r="F152" s="2268"/>
      <c r="G152" s="2268"/>
      <c r="H152" s="2268"/>
      <c r="I152" s="2268"/>
      <c r="J152" s="2269"/>
      <c r="K152" s="2269"/>
      <c r="L152" s="2269"/>
      <c r="M152" s="2270"/>
      <c r="N152" s="2270"/>
      <c r="O152" s="2270"/>
      <c r="P152" s="2270"/>
      <c r="Q152" s="2270"/>
      <c r="T152" s="2272"/>
      <c r="W152" s="2275"/>
      <c r="AF152" s="2277"/>
      <c r="AG152" s="2230"/>
    </row>
    <row r="153" spans="1:35" s="2344" customFormat="1" x14ac:dyDescent="0.2">
      <c r="A153" s="2355"/>
      <c r="B153" s="2345"/>
      <c r="C153" s="2346"/>
      <c r="D153" s="2346" t="s">
        <v>3831</v>
      </c>
      <c r="E153" s="2347" t="s">
        <v>26</v>
      </c>
      <c r="F153" s="2347">
        <v>9</v>
      </c>
      <c r="G153" s="2347">
        <v>0</v>
      </c>
      <c r="H153" s="2347">
        <v>0</v>
      </c>
      <c r="I153" s="2347">
        <v>0</v>
      </c>
      <c r="J153" s="2348"/>
      <c r="K153" s="2348"/>
      <c r="L153" s="2348"/>
      <c r="M153" s="2349"/>
      <c r="N153" s="2350"/>
      <c r="O153" s="2350"/>
      <c r="P153" s="2350"/>
      <c r="Q153" s="2350"/>
      <c r="R153" s="2351"/>
      <c r="S153" s="2352"/>
      <c r="T153" s="2353">
        <v>48</v>
      </c>
      <c r="U153" s="2354"/>
      <c r="V153" s="2355" t="s">
        <v>3464</v>
      </c>
      <c r="W153" s="2355"/>
      <c r="X153" s="2356">
        <v>180</v>
      </c>
      <c r="Y153" s="2355"/>
      <c r="Z153" s="2357"/>
      <c r="AA153" s="2351"/>
      <c r="AC153" s="2358"/>
      <c r="AD153" s="2358"/>
      <c r="AE153" s="2358"/>
      <c r="AF153" s="2277" t="str">
        <f>IF(B153="","",(IFERROR(VLOOKUP(B153,Projecten!A$4:X$2358,5,FALSE),"niet bekend")))</f>
        <v/>
      </c>
      <c r="AG153" s="2230" t="str">
        <f t="shared" si="23"/>
        <v/>
      </c>
      <c r="AH153" s="2227" t="str">
        <f>IF(B153="","",(IFERROR(VLOOKUP(B153,Projecten!A$4:X$2358,23,FALSE),"niet bekend")))</f>
        <v/>
      </c>
      <c r="AI153" s="2230" t="str">
        <f>IF(B153="","",(IFERROR(VLOOKUP(B153,Projecten!A$4:X$2358,12,FALSE),"niet bekend")))</f>
        <v/>
      </c>
    </row>
    <row r="154" spans="1:35" s="2315" customFormat="1" x14ac:dyDescent="0.2">
      <c r="A154" s="2325"/>
      <c r="B154" s="2316"/>
      <c r="C154" s="2317"/>
      <c r="D154" s="2318"/>
      <c r="E154" s="2318"/>
      <c r="F154" s="2318"/>
      <c r="G154" s="2318"/>
      <c r="H154" s="2318"/>
      <c r="I154" s="2318"/>
      <c r="J154" s="2319"/>
      <c r="K154" s="2319"/>
      <c r="L154" s="2319"/>
      <c r="M154" s="2320"/>
      <c r="N154" s="2320"/>
      <c r="O154" s="2320"/>
      <c r="P154" s="2320"/>
      <c r="Q154" s="2320"/>
      <c r="R154" s="2321"/>
      <c r="S154" s="2322"/>
      <c r="T154" s="2323"/>
      <c r="U154" s="2323"/>
      <c r="V154" s="2324"/>
      <c r="W154" s="2324"/>
      <c r="X154" s="2324"/>
      <c r="Y154" s="2325"/>
      <c r="Z154" s="2326"/>
      <c r="AA154" s="2327"/>
      <c r="AC154" s="2328"/>
      <c r="AD154" s="2328"/>
      <c r="AE154" s="2328"/>
      <c r="AF154" s="2329"/>
      <c r="AG154" s="2330"/>
      <c r="AH154" s="2328" t="s">
        <v>3226</v>
      </c>
      <c r="AI154" s="2331" t="s">
        <v>3226</v>
      </c>
    </row>
    <row r="155" spans="1:35" s="2247" customFormat="1" x14ac:dyDescent="0.2">
      <c r="A155" s="2250"/>
      <c r="C155" s="2248"/>
      <c r="D155" s="2249">
        <f>SUM(G155:I155)</f>
        <v>0</v>
      </c>
      <c r="E155" s="2250"/>
      <c r="F155" s="2250">
        <f>SUM(F156:F167)</f>
        <v>12</v>
      </c>
      <c r="G155" s="2250">
        <f>SUM(G156:G167)</f>
        <v>0</v>
      </c>
      <c r="H155" s="2250">
        <f>SUM(H156:H167)</f>
        <v>0</v>
      </c>
      <c r="I155" s="2250">
        <f>SUM(I156:I167)</f>
        <v>0</v>
      </c>
      <c r="J155" s="2251"/>
      <c r="K155" s="2251"/>
      <c r="L155" s="2251"/>
      <c r="M155" s="2252"/>
      <c r="N155" s="2252"/>
      <c r="O155" s="2252"/>
      <c r="P155" s="2252"/>
      <c r="Q155" s="2252"/>
      <c r="R155" s="2253">
        <v>48</v>
      </c>
      <c r="S155" s="2254"/>
      <c r="T155" s="2255"/>
      <c r="U155" s="2255"/>
      <c r="V155" s="2256"/>
      <c r="W155" s="2257">
        <f>SUM(X155:X167)</f>
        <v>289.75</v>
      </c>
      <c r="X155" s="2258"/>
      <c r="Y155" s="2258">
        <v>0</v>
      </c>
      <c r="Z155" s="2259">
        <f>W155-Y155</f>
        <v>289.75</v>
      </c>
      <c r="AA155" s="2248"/>
      <c r="AC155" s="2260"/>
      <c r="AD155" s="2260"/>
      <c r="AE155" s="2261" t="str">
        <f>CONCATENATE("week ",R155)</f>
        <v>week 48</v>
      </c>
      <c r="AG155" s="2264">
        <f>SUM(AG156:AG167)</f>
        <v>0</v>
      </c>
    </row>
    <row r="156" spans="1:35" x14ac:dyDescent="0.2">
      <c r="B156" s="2265"/>
      <c r="C156" s="2266"/>
      <c r="D156" s="2281"/>
      <c r="E156" s="2268"/>
      <c r="F156" s="2268"/>
      <c r="G156" s="2268"/>
      <c r="H156" s="2268"/>
      <c r="I156" s="2268"/>
      <c r="J156" s="2269"/>
      <c r="K156" s="2269"/>
      <c r="L156" s="2269"/>
      <c r="M156" s="2270"/>
      <c r="N156" s="2270"/>
      <c r="O156" s="2270"/>
      <c r="P156" s="2270"/>
      <c r="Q156" s="2270"/>
      <c r="R156" s="2226" t="s">
        <v>3436</v>
      </c>
      <c r="T156" s="2272"/>
      <c r="W156" s="2275" t="s">
        <v>3732</v>
      </c>
      <c r="AF156" s="2277" t="str">
        <f>IF(B156="","",(IFERROR(VLOOKUP(B156,Projecten!A$4:X$2358,5,FALSE),"niet bekend")))</f>
        <v/>
      </c>
      <c r="AG156" s="2230" t="str">
        <f t="shared" ref="AG156:AG166" si="24">IF(AF156="","",(IF(F156=0,AI156,(F156/AF156*AI156))))</f>
        <v/>
      </c>
      <c r="AH156" s="2227" t="str">
        <f>IF(B156="","",(IFERROR(VLOOKUP(B156,Projecten!A$4:X$2358,23,FALSE),"niet bekend")))</f>
        <v/>
      </c>
      <c r="AI156" s="2230" t="str">
        <f>IF(B156="","",(IFERROR(VLOOKUP(B156,Projecten!A$4:X$2358,12,FALSE),"niet bekend")))</f>
        <v/>
      </c>
    </row>
    <row r="157" spans="1:35" s="2278" customFormat="1" x14ac:dyDescent="0.2">
      <c r="A157" s="2274"/>
      <c r="B157" s="2279"/>
      <c r="C157" s="2280"/>
      <c r="D157" s="2280" t="s">
        <v>2513</v>
      </c>
      <c r="E157" s="2281"/>
      <c r="F157" s="2281"/>
      <c r="G157" s="2281"/>
      <c r="H157" s="2281"/>
      <c r="I157" s="2281"/>
      <c r="J157" s="2282"/>
      <c r="K157" s="2282"/>
      <c r="L157" s="2282"/>
      <c r="M157" s="2282"/>
      <c r="N157" s="2283"/>
      <c r="O157" s="2283"/>
      <c r="P157" s="2283"/>
      <c r="Q157" s="2283"/>
      <c r="R157" s="2280"/>
      <c r="S157" s="2282"/>
      <c r="T157" s="2284"/>
      <c r="U157" s="2285"/>
      <c r="V157" s="2281"/>
      <c r="W157" s="2281"/>
      <c r="X157" s="2276">
        <v>40</v>
      </c>
      <c r="Y157" s="2281"/>
      <c r="Z157" s="2281"/>
      <c r="AA157" s="2286"/>
      <c r="AC157" s="2287"/>
      <c r="AD157" s="2287"/>
      <c r="AE157" s="2287"/>
      <c r="AF157" s="2277" t="str">
        <f>IF(B157="","",(IFERROR(VLOOKUP(B157,Projecten!A$4:X$2358,5,FALSE),"niet bekend")))</f>
        <v/>
      </c>
      <c r="AG157" s="2230" t="str">
        <f t="shared" si="24"/>
        <v/>
      </c>
      <c r="AH157" s="2227" t="str">
        <f>IF(B157="","",(IFERROR(VLOOKUP(B157,Projecten!A$4:X$2358,23,FALSE),"niet bekend")))</f>
        <v/>
      </c>
      <c r="AI157" s="2230" t="str">
        <f>IF(B157="","",(IFERROR(VLOOKUP(B157,Projecten!A$4:X$2358,12,FALSE),"niet bekend")))</f>
        <v/>
      </c>
    </row>
    <row r="158" spans="1:35" s="2278" customFormat="1" x14ac:dyDescent="0.2">
      <c r="A158" s="2274"/>
      <c r="B158" s="2279"/>
      <c r="C158" s="2280"/>
      <c r="D158" s="2280"/>
      <c r="E158" s="2281"/>
      <c r="F158" s="2281"/>
      <c r="G158" s="2281"/>
      <c r="H158" s="2281"/>
      <c r="I158" s="2281"/>
      <c r="J158" s="2282"/>
      <c r="K158" s="2282"/>
      <c r="L158" s="2282"/>
      <c r="M158" s="2282"/>
      <c r="N158" s="2283"/>
      <c r="O158" s="2283"/>
      <c r="P158" s="2283"/>
      <c r="Q158" s="2283"/>
      <c r="R158" s="2280"/>
      <c r="S158" s="2282"/>
      <c r="T158" s="2284"/>
      <c r="U158" s="2285"/>
      <c r="V158" s="2281"/>
      <c r="W158" s="2281"/>
      <c r="X158" s="2276"/>
      <c r="Y158" s="2281"/>
      <c r="Z158" s="2281"/>
      <c r="AA158" s="2286"/>
      <c r="AC158" s="2287"/>
      <c r="AD158" s="2287"/>
      <c r="AE158" s="2287"/>
      <c r="AF158" s="2277" t="str">
        <f>IF(B158="","",(IFERROR(VLOOKUP(B158,Projecten!A$4:X$2358,5,FALSE),"niet bekend")))</f>
        <v/>
      </c>
      <c r="AG158" s="2230" t="str">
        <f t="shared" si="24"/>
        <v/>
      </c>
      <c r="AH158" s="2227" t="str">
        <f>IF(B158="","",(IFERROR(VLOOKUP(B158,Projecten!A$4:X$2358,23,FALSE),"niet bekend")))</f>
        <v/>
      </c>
      <c r="AI158" s="2230" t="str">
        <f>IF(B158="","",(IFERROR(VLOOKUP(B158,Projecten!A$4:X$2358,12,FALSE),"niet bekend")))</f>
        <v/>
      </c>
    </row>
    <row r="159" spans="1:35" x14ac:dyDescent="0.2">
      <c r="B159" s="2343">
        <v>2017720</v>
      </c>
      <c r="D159" s="2226" t="s">
        <v>3886</v>
      </c>
      <c r="E159" s="2274" t="s">
        <v>353</v>
      </c>
      <c r="F159" s="2274">
        <v>1</v>
      </c>
      <c r="L159" s="2271"/>
      <c r="M159" s="2271"/>
      <c r="T159" s="2272">
        <v>49</v>
      </c>
      <c r="V159" s="2274" t="s">
        <v>3840</v>
      </c>
      <c r="W159" s="2281"/>
      <c r="X159" s="2276">
        <v>20</v>
      </c>
      <c r="AA159" s="2296"/>
      <c r="AF159" s="2277"/>
      <c r="AG159" s="2230"/>
    </row>
    <row r="160" spans="1:35" x14ac:dyDescent="0.2">
      <c r="B160" s="2343">
        <v>2017721</v>
      </c>
      <c r="D160" s="2226" t="s">
        <v>3887</v>
      </c>
      <c r="E160" s="2274" t="s">
        <v>353</v>
      </c>
      <c r="F160" s="2274">
        <v>0</v>
      </c>
      <c r="L160" s="2271"/>
      <c r="M160" s="2271"/>
      <c r="T160" s="2272">
        <v>49</v>
      </c>
      <c r="V160" s="2274" t="s">
        <v>3840</v>
      </c>
      <c r="W160" s="2281"/>
      <c r="X160" s="2276">
        <v>3.25</v>
      </c>
      <c r="AA160" s="2296"/>
      <c r="AF160" s="2277"/>
      <c r="AG160" s="2230"/>
    </row>
    <row r="161" spans="1:39" x14ac:dyDescent="0.2">
      <c r="B161" s="2343">
        <v>2017722</v>
      </c>
      <c r="D161" s="2226" t="s">
        <v>3888</v>
      </c>
      <c r="E161" s="2274" t="s">
        <v>353</v>
      </c>
      <c r="F161" s="2274">
        <v>1</v>
      </c>
      <c r="L161" s="2271"/>
      <c r="M161" s="2271"/>
      <c r="T161" s="2272">
        <v>49</v>
      </c>
      <c r="V161" s="2274" t="s">
        <v>3840</v>
      </c>
      <c r="W161" s="2281"/>
      <c r="X161" s="2276">
        <v>20</v>
      </c>
      <c r="AA161" s="2296"/>
      <c r="AF161" s="2277"/>
      <c r="AG161" s="2230"/>
    </row>
    <row r="162" spans="1:39" x14ac:dyDescent="0.2">
      <c r="B162" s="2343">
        <v>2017723</v>
      </c>
      <c r="D162" s="2226" t="s">
        <v>3889</v>
      </c>
      <c r="E162" s="2274" t="s">
        <v>353</v>
      </c>
      <c r="F162" s="2274">
        <v>0</v>
      </c>
      <c r="L162" s="2271"/>
      <c r="M162" s="2271"/>
      <c r="T162" s="2272">
        <v>49</v>
      </c>
      <c r="V162" s="2274" t="s">
        <v>3840</v>
      </c>
      <c r="W162" s="2281"/>
      <c r="X162" s="2276">
        <v>3.25</v>
      </c>
      <c r="AA162" s="2296"/>
      <c r="AF162" s="2277"/>
      <c r="AG162" s="2230"/>
    </row>
    <row r="163" spans="1:39" x14ac:dyDescent="0.2">
      <c r="B163" s="2343">
        <v>2017724</v>
      </c>
      <c r="D163" s="2226" t="s">
        <v>3891</v>
      </c>
      <c r="E163" s="2274" t="s">
        <v>353</v>
      </c>
      <c r="F163" s="2274">
        <v>1</v>
      </c>
      <c r="L163" s="2271"/>
      <c r="M163" s="2271"/>
      <c r="T163" s="2272">
        <v>49</v>
      </c>
      <c r="V163" s="2274" t="s">
        <v>3840</v>
      </c>
      <c r="W163" s="2281"/>
      <c r="X163" s="2276">
        <v>20</v>
      </c>
      <c r="AA163" s="2296"/>
      <c r="AF163" s="2277"/>
      <c r="AG163" s="2230"/>
    </row>
    <row r="164" spans="1:39" x14ac:dyDescent="0.2">
      <c r="B164" s="2343">
        <v>2017725</v>
      </c>
      <c r="D164" s="2226" t="s">
        <v>3892</v>
      </c>
      <c r="E164" s="2274" t="s">
        <v>353</v>
      </c>
      <c r="F164" s="2274">
        <v>0</v>
      </c>
      <c r="L164" s="2271"/>
      <c r="M164" s="2271"/>
      <c r="T164" s="2272">
        <v>49</v>
      </c>
      <c r="V164" s="2274" t="s">
        <v>3840</v>
      </c>
      <c r="W164" s="2281"/>
      <c r="X164" s="2276">
        <v>3.25</v>
      </c>
      <c r="AA164" s="2296"/>
      <c r="AF164" s="2277"/>
      <c r="AG164" s="2230"/>
    </row>
    <row r="165" spans="1:39" x14ac:dyDescent="0.2">
      <c r="B165" s="2343"/>
      <c r="L165" s="2271"/>
      <c r="M165" s="2271"/>
      <c r="T165" s="2272"/>
      <c r="AA165" s="2296"/>
      <c r="AF165" s="2277"/>
      <c r="AG165" s="2230"/>
    </row>
    <row r="166" spans="1:39" s="2344" customFormat="1" x14ac:dyDescent="0.2">
      <c r="A166" s="2355"/>
      <c r="B166" s="2345"/>
      <c r="C166" s="2346"/>
      <c r="D166" s="2346" t="s">
        <v>3831</v>
      </c>
      <c r="E166" s="2347" t="s">
        <v>26</v>
      </c>
      <c r="F166" s="2347">
        <v>9</v>
      </c>
      <c r="G166" s="2347">
        <v>0</v>
      </c>
      <c r="H166" s="2347">
        <v>0</v>
      </c>
      <c r="I166" s="2347">
        <v>0</v>
      </c>
      <c r="J166" s="2348"/>
      <c r="K166" s="2348"/>
      <c r="L166" s="2348"/>
      <c r="M166" s="2349"/>
      <c r="N166" s="2350"/>
      <c r="O166" s="2350"/>
      <c r="P166" s="2350"/>
      <c r="Q166" s="2350"/>
      <c r="R166" s="2351"/>
      <c r="S166" s="2352"/>
      <c r="T166" s="2353">
        <v>49</v>
      </c>
      <c r="U166" s="2354"/>
      <c r="V166" s="2355" t="s">
        <v>3464</v>
      </c>
      <c r="W166" s="2355"/>
      <c r="X166" s="2356">
        <v>180</v>
      </c>
      <c r="Y166" s="2355"/>
      <c r="Z166" s="2357"/>
      <c r="AA166" s="2351"/>
      <c r="AC166" s="2358"/>
      <c r="AD166" s="2358"/>
      <c r="AE166" s="2358"/>
      <c r="AF166" s="2277" t="str">
        <f>IF(B166="","",(IFERROR(VLOOKUP(B166,Projecten!A$4:X$2358,5,FALSE),"niet bekend")))</f>
        <v/>
      </c>
      <c r="AG166" s="2230" t="str">
        <f t="shared" si="24"/>
        <v/>
      </c>
      <c r="AH166" s="2227" t="str">
        <f>IF(B166="","",(IFERROR(VLOOKUP(B166,Projecten!A$4:X$2358,23,FALSE),"niet bekend")))</f>
        <v/>
      </c>
      <c r="AI166" s="2230" t="str">
        <f>IF(B166="","",(IFERROR(VLOOKUP(B166,Projecten!A$4:X$2358,12,FALSE),"niet bekend")))</f>
        <v/>
      </c>
    </row>
    <row r="167" spans="1:39" s="2315" customFormat="1" x14ac:dyDescent="0.2">
      <c r="A167" s="2325"/>
      <c r="B167" s="2316"/>
      <c r="C167" s="2317"/>
      <c r="D167" s="2318"/>
      <c r="E167" s="2318"/>
      <c r="F167" s="2318"/>
      <c r="G167" s="2318"/>
      <c r="H167" s="2318"/>
      <c r="I167" s="2318"/>
      <c r="J167" s="2319"/>
      <c r="K167" s="2319"/>
      <c r="L167" s="2319"/>
      <c r="M167" s="2320"/>
      <c r="N167" s="2320"/>
      <c r="O167" s="2320"/>
      <c r="P167" s="2320"/>
      <c r="Q167" s="2320"/>
      <c r="R167" s="2321"/>
      <c r="S167" s="2322"/>
      <c r="T167" s="2323"/>
      <c r="U167" s="2323"/>
      <c r="V167" s="2324"/>
      <c r="W167" s="2324"/>
      <c r="X167" s="2324"/>
      <c r="Y167" s="2325"/>
      <c r="Z167" s="2326"/>
      <c r="AA167" s="2327"/>
      <c r="AC167" s="2328"/>
      <c r="AD167" s="2328"/>
      <c r="AE167" s="2328"/>
      <c r="AF167" s="2329"/>
      <c r="AG167" s="2330"/>
      <c r="AH167" s="2328" t="s">
        <v>3226</v>
      </c>
      <c r="AI167" s="2331" t="s">
        <v>3226</v>
      </c>
    </row>
    <row r="168" spans="1:39" s="2247" customFormat="1" x14ac:dyDescent="0.2">
      <c r="A168" s="2250"/>
      <c r="C168" s="2248"/>
      <c r="D168" s="2249">
        <f>SUM(G168:I168)</f>
        <v>0</v>
      </c>
      <c r="E168" s="2250"/>
      <c r="F168" s="2250">
        <f>SUM(F169:F173)</f>
        <v>9</v>
      </c>
      <c r="G168" s="2250">
        <f>SUM(G169:G173)</f>
        <v>0</v>
      </c>
      <c r="H168" s="2250">
        <f>SUM(H169:H173)</f>
        <v>0</v>
      </c>
      <c r="I168" s="2250">
        <f>SUM(I169:I173)</f>
        <v>0</v>
      </c>
      <c r="J168" s="2251"/>
      <c r="K168" s="2251"/>
      <c r="L168" s="2251"/>
      <c r="M168" s="2252"/>
      <c r="N168" s="2252"/>
      <c r="O168" s="2252"/>
      <c r="P168" s="2252"/>
      <c r="Q168" s="2252"/>
      <c r="R168" s="2253">
        <v>49</v>
      </c>
      <c r="S168" s="2254"/>
      <c r="T168" s="2255"/>
      <c r="U168" s="2255"/>
      <c r="V168" s="2256"/>
      <c r="W168" s="2257">
        <f>SUM(X168:X173)</f>
        <v>180</v>
      </c>
      <c r="X168" s="2258"/>
      <c r="Y168" s="2258">
        <v>0</v>
      </c>
      <c r="Z168" s="2259">
        <f>W168-Y168</f>
        <v>180</v>
      </c>
      <c r="AA168" s="2248"/>
      <c r="AC168" s="2260"/>
      <c r="AD168" s="2260"/>
      <c r="AE168" s="2261" t="str">
        <f>CONCATENATE("week ",R168)</f>
        <v>week 49</v>
      </c>
      <c r="AG168" s="2264">
        <f>SUM(AG169:AG173)</f>
        <v>0</v>
      </c>
    </row>
    <row r="169" spans="1:39" x14ac:dyDescent="0.2">
      <c r="B169" s="2265"/>
      <c r="C169" s="2266"/>
      <c r="D169" s="2281"/>
      <c r="E169" s="2268"/>
      <c r="F169" s="2268"/>
      <c r="G169" s="2268"/>
      <c r="H169" s="2268"/>
      <c r="I169" s="2268"/>
      <c r="J169" s="2269"/>
      <c r="K169" s="2269"/>
      <c r="L169" s="2269"/>
      <c r="M169" s="2270"/>
      <c r="N169" s="2270"/>
      <c r="O169" s="2270"/>
      <c r="P169" s="2270"/>
      <c r="Q169" s="2270"/>
      <c r="R169" s="2226" t="s">
        <v>3437</v>
      </c>
      <c r="T169" s="2272"/>
      <c r="W169" s="2275" t="s">
        <v>3732</v>
      </c>
      <c r="AF169" s="2277" t="str">
        <f>IF(B169="","",(IFERROR(VLOOKUP(B169,Projecten!A$4:X$2358,5,FALSE),"niet bekend")))</f>
        <v/>
      </c>
      <c r="AG169" s="2230" t="str">
        <f t="shared" ref="AG169:AG171" si="25">IF(AF169="","",(IF(F169=0,AI169,(F169/AF169*AI169))))</f>
        <v/>
      </c>
      <c r="AH169" s="2227" t="str">
        <f>IF(B169="","",(IFERROR(VLOOKUP(B169,Projecten!A$4:X$2358,23,FALSE),"niet bekend")))</f>
        <v/>
      </c>
      <c r="AI169" s="2230" t="str">
        <f>IF(B169="","",(IFERROR(VLOOKUP(B169,Projecten!A$4:X$2358,12,FALSE),"niet bekend")))</f>
        <v/>
      </c>
    </row>
    <row r="170" spans="1:39" s="2278" customFormat="1" x14ac:dyDescent="0.2">
      <c r="A170" s="2274"/>
      <c r="B170" s="2279"/>
      <c r="C170" s="2280"/>
      <c r="D170" s="2280"/>
      <c r="E170" s="2281"/>
      <c r="F170" s="2281"/>
      <c r="G170" s="2281"/>
      <c r="H170" s="2281"/>
      <c r="I170" s="2281"/>
      <c r="J170" s="2282"/>
      <c r="K170" s="2282"/>
      <c r="L170" s="2282"/>
      <c r="M170" s="2282"/>
      <c r="N170" s="2283"/>
      <c r="O170" s="2283"/>
      <c r="P170" s="2283"/>
      <c r="Q170" s="2283"/>
      <c r="R170" s="2280"/>
      <c r="S170" s="2282"/>
      <c r="T170" s="2284"/>
      <c r="U170" s="2285"/>
      <c r="V170" s="2281"/>
      <c r="W170" s="2281"/>
      <c r="X170" s="2276"/>
      <c r="Y170" s="2281"/>
      <c r="Z170" s="2281"/>
      <c r="AA170" s="2286"/>
      <c r="AC170" s="2287"/>
      <c r="AD170" s="2287"/>
      <c r="AE170" s="2287"/>
      <c r="AF170" s="2277" t="str">
        <f>IF(B170="","",(IFERROR(VLOOKUP(B170,Projecten!A$4:X$2358,5,FALSE),"niet bekend")))</f>
        <v/>
      </c>
      <c r="AG170" s="2230" t="str">
        <f t="shared" si="25"/>
        <v/>
      </c>
      <c r="AH170" s="2227" t="str">
        <f>IF(B170="","",(IFERROR(VLOOKUP(B170,Projecten!A$4:X$2358,23,FALSE),"niet bekend")))</f>
        <v/>
      </c>
      <c r="AI170" s="2230" t="str">
        <f>IF(B170="","",(IFERROR(VLOOKUP(B170,Projecten!A$4:X$2358,12,FALSE),"niet bekend")))</f>
        <v/>
      </c>
    </row>
    <row r="171" spans="1:39" x14ac:dyDescent="0.2">
      <c r="B171" s="2366"/>
      <c r="C171" s="2266"/>
      <c r="D171" s="2266"/>
      <c r="E171" s="2268"/>
      <c r="F171" s="2268"/>
      <c r="G171" s="2268"/>
      <c r="H171" s="2268"/>
      <c r="I171" s="2268"/>
      <c r="J171" s="2269"/>
      <c r="K171" s="2269"/>
      <c r="L171" s="2269"/>
      <c r="M171" s="2270"/>
      <c r="N171" s="2270"/>
      <c r="O171" s="2270"/>
      <c r="P171" s="2270"/>
      <c r="Q171" s="2270"/>
      <c r="T171" s="2272"/>
      <c r="X171" s="2276"/>
      <c r="AF171" s="2277" t="str">
        <f>IF(B171="","",(IFERROR(VLOOKUP(B171,Projecten!A$4:X$2358,5,FALSE),"niet bekend")))</f>
        <v/>
      </c>
      <c r="AG171" s="2230" t="str">
        <f t="shared" si="25"/>
        <v/>
      </c>
      <c r="AH171" s="2227" t="str">
        <f>IF(B171="","",(IFERROR(VLOOKUP(B171,Projecten!A$4:X$2358,23,FALSE),"niet bekend")))</f>
        <v/>
      </c>
      <c r="AI171" s="2230" t="str">
        <f>IF(B171="","",(IFERROR(VLOOKUP(B171,Projecten!A$4:X$2358,12,FALSE),"niet bekend")))</f>
        <v/>
      </c>
    </row>
    <row r="172" spans="1:39" s="2344" customFormat="1" x14ac:dyDescent="0.2">
      <c r="A172" s="2355"/>
      <c r="B172" s="2345"/>
      <c r="C172" s="2346"/>
      <c r="D172" s="2346" t="s">
        <v>3831</v>
      </c>
      <c r="E172" s="2347" t="s">
        <v>26</v>
      </c>
      <c r="F172" s="2347">
        <v>9</v>
      </c>
      <c r="G172" s="2347">
        <v>0</v>
      </c>
      <c r="H172" s="2347">
        <v>0</v>
      </c>
      <c r="I172" s="2347">
        <v>0</v>
      </c>
      <c r="J172" s="2348"/>
      <c r="K172" s="2348"/>
      <c r="L172" s="2348"/>
      <c r="M172" s="2349"/>
      <c r="N172" s="2350"/>
      <c r="O172" s="2350"/>
      <c r="P172" s="2350"/>
      <c r="Q172" s="2350"/>
      <c r="R172" s="2351"/>
      <c r="S172" s="2352"/>
      <c r="T172" s="2353">
        <v>50</v>
      </c>
      <c r="U172" s="2354"/>
      <c r="V172" s="2355" t="s">
        <v>3464</v>
      </c>
      <c r="W172" s="2355"/>
      <c r="X172" s="2356">
        <v>180</v>
      </c>
      <c r="Y172" s="2355"/>
      <c r="Z172" s="2357"/>
      <c r="AA172" s="2351"/>
      <c r="AC172" s="2358"/>
      <c r="AD172" s="2358"/>
      <c r="AE172" s="2358"/>
      <c r="AF172" s="2358"/>
      <c r="AG172" s="2358"/>
      <c r="AH172" s="2358"/>
      <c r="AI172" s="2358"/>
      <c r="AJ172" s="2358"/>
      <c r="AK172" s="2358"/>
      <c r="AL172" s="2358"/>
      <c r="AM172" s="2358"/>
    </row>
    <row r="173" spans="1:39" s="2315" customFormat="1" x14ac:dyDescent="0.2">
      <c r="A173" s="2325"/>
      <c r="B173" s="2316"/>
      <c r="C173" s="2317"/>
      <c r="D173" s="2318"/>
      <c r="E173" s="2318"/>
      <c r="F173" s="2318"/>
      <c r="G173" s="2318"/>
      <c r="H173" s="2318"/>
      <c r="I173" s="2318"/>
      <c r="J173" s="2319"/>
      <c r="K173" s="2319"/>
      <c r="L173" s="2319"/>
      <c r="M173" s="2320"/>
      <c r="N173" s="2320"/>
      <c r="O173" s="2320"/>
      <c r="P173" s="2320"/>
      <c r="Q173" s="2320"/>
      <c r="R173" s="2321"/>
      <c r="S173" s="2322"/>
      <c r="T173" s="2323"/>
      <c r="U173" s="2323"/>
      <c r="V173" s="2324"/>
      <c r="W173" s="2324"/>
      <c r="X173" s="2324"/>
      <c r="Y173" s="2325"/>
      <c r="Z173" s="2326"/>
      <c r="AA173" s="2327"/>
      <c r="AC173" s="2328"/>
      <c r="AD173" s="2328"/>
      <c r="AE173" s="2328"/>
      <c r="AF173" s="2329"/>
      <c r="AG173" s="2330"/>
      <c r="AH173" s="2328" t="s">
        <v>3226</v>
      </c>
      <c r="AI173" s="2331" t="s">
        <v>3226</v>
      </c>
    </row>
    <row r="174" spans="1:39" s="2247" customFormat="1" x14ac:dyDescent="0.2">
      <c r="A174" s="2250"/>
      <c r="C174" s="2248"/>
      <c r="D174" s="2249">
        <f>SUM(G174:I174)</f>
        <v>18</v>
      </c>
      <c r="E174" s="2250"/>
      <c r="F174" s="2250">
        <f>SUM(F175:F181)</f>
        <v>10</v>
      </c>
      <c r="G174" s="2250">
        <f>SUM(G175:G181)</f>
        <v>8</v>
      </c>
      <c r="H174" s="2250">
        <f>SUM(H175:H181)</f>
        <v>3</v>
      </c>
      <c r="I174" s="2250">
        <f>SUM(I175:I181)</f>
        <v>7</v>
      </c>
      <c r="J174" s="2251"/>
      <c r="K174" s="2251"/>
      <c r="L174" s="2251"/>
      <c r="M174" s="2252"/>
      <c r="N174" s="2252"/>
      <c r="O174" s="2252"/>
      <c r="P174" s="2252"/>
      <c r="Q174" s="2252"/>
      <c r="R174" s="2253">
        <v>50</v>
      </c>
      <c r="S174" s="2254"/>
      <c r="T174" s="2255"/>
      <c r="U174" s="2255"/>
      <c r="V174" s="2256"/>
      <c r="W174" s="2257">
        <f>SUM(X174:X181)</f>
        <v>210</v>
      </c>
      <c r="X174" s="2258"/>
      <c r="Y174" s="2258">
        <v>0</v>
      </c>
      <c r="Z174" s="2259">
        <f>W174-Y174</f>
        <v>210</v>
      </c>
      <c r="AA174" s="2248"/>
      <c r="AC174" s="2260"/>
      <c r="AD174" s="2260"/>
      <c r="AE174" s="2261" t="str">
        <f>CONCATENATE("week ",R174)</f>
        <v>week 50</v>
      </c>
      <c r="AG174" s="2264">
        <f t="shared" ref="AG174" si="26">SUM(AG175:AG181)</f>
        <v>7103.28</v>
      </c>
    </row>
    <row r="175" spans="1:39" x14ac:dyDescent="0.2">
      <c r="B175" s="2265"/>
      <c r="C175" s="2266"/>
      <c r="D175" s="2281"/>
      <c r="E175" s="2268"/>
      <c r="F175" s="2268"/>
      <c r="G175" s="2268"/>
      <c r="H175" s="2268"/>
      <c r="I175" s="2268"/>
      <c r="J175" s="2269"/>
      <c r="K175" s="2269"/>
      <c r="L175" s="2269"/>
      <c r="M175" s="2270"/>
      <c r="N175" s="2270"/>
      <c r="O175" s="2270"/>
      <c r="P175" s="2270"/>
      <c r="Q175" s="2270"/>
      <c r="R175" s="2367" t="s">
        <v>3440</v>
      </c>
      <c r="T175" s="2272"/>
      <c r="W175" s="2275" t="s">
        <v>3732</v>
      </c>
      <c r="AF175" s="2277" t="str">
        <f>IF(B175="","",(IFERROR(VLOOKUP(B175,Projecten!A$4:X$2358,5,FALSE),"niet bekend")))</f>
        <v/>
      </c>
      <c r="AG175" s="2230" t="str">
        <f t="shared" ref="AG175:AG179" si="27">IF(AF175="","",(IF(F175=0,AI175,(F175/AF175*AI175))))</f>
        <v/>
      </c>
      <c r="AH175" s="2227" t="str">
        <f>IF(B175="","",(IFERROR(VLOOKUP(B175,Projecten!A$4:X$2358,23,FALSE),"niet bekend")))</f>
        <v/>
      </c>
      <c r="AI175" s="2230" t="str">
        <f>IF(B175="","",(IFERROR(VLOOKUP(B175,Projecten!A$4:X$2358,12,FALSE),"niet bekend")))</f>
        <v/>
      </c>
    </row>
    <row r="176" spans="1:39" s="2298" customFormat="1" x14ac:dyDescent="0.2">
      <c r="A176" s="2306"/>
      <c r="B176" s="2292" t="s">
        <v>3082</v>
      </c>
      <c r="C176" s="2362" t="s">
        <v>3576</v>
      </c>
      <c r="D176" s="2292">
        <v>647017</v>
      </c>
      <c r="E176" s="1953" t="s">
        <v>26</v>
      </c>
      <c r="F176" s="2293">
        <v>1</v>
      </c>
      <c r="G176" s="2293">
        <v>8</v>
      </c>
      <c r="H176" s="2293">
        <v>3</v>
      </c>
      <c r="I176" s="2293">
        <v>7</v>
      </c>
      <c r="J176" s="2294">
        <v>42885</v>
      </c>
      <c r="K176" s="2363">
        <v>42886</v>
      </c>
      <c r="L176" s="2294">
        <v>42878</v>
      </c>
      <c r="M176" s="2363" t="s">
        <v>3155</v>
      </c>
      <c r="N176" s="2332"/>
      <c r="O176" s="2332"/>
      <c r="P176" s="2332"/>
      <c r="Q176" s="2332"/>
      <c r="R176" s="2364"/>
      <c r="S176" s="2311"/>
      <c r="T176" s="2303" t="s">
        <v>3570</v>
      </c>
      <c r="U176" s="2304"/>
      <c r="V176" s="2365" t="s">
        <v>162</v>
      </c>
      <c r="W176" s="2365" t="s">
        <v>3135</v>
      </c>
      <c r="X176" s="2307">
        <v>30</v>
      </c>
      <c r="Y176" s="2306"/>
      <c r="Z176" s="2308"/>
      <c r="AA176" s="2333">
        <v>42871</v>
      </c>
      <c r="AB176" s="2298" t="s">
        <v>3422</v>
      </c>
      <c r="AC176" s="2310"/>
      <c r="AD176" s="2310"/>
      <c r="AE176" s="2310"/>
      <c r="AF176" s="2277">
        <f>IF(B176="","",(IFERROR(VLOOKUP(B176,Projecten!A$4:X$2358,5,FALSE),"niet bekend")))</f>
        <v>1</v>
      </c>
      <c r="AG176" s="2230">
        <f>IF(AF176="","",(IF(F176=0,AI176,(F176/AF176*AI176))))</f>
        <v>7103.28</v>
      </c>
      <c r="AH176" s="2227">
        <f>IF(B176="","",(IFERROR(VLOOKUP(B176,Projecten!A$4:X$2358,23,FALSE),"niet bekend")))</f>
        <v>7103.28</v>
      </c>
      <c r="AI176" s="2230">
        <f>IF(B176="","",(IFERROR(VLOOKUP(B176,Projecten!A$4:X$2358,12,FALSE),"niet bekend")))</f>
        <v>7103.28</v>
      </c>
    </row>
    <row r="177" spans="1:38" s="2278" customFormat="1" x14ac:dyDescent="0.2">
      <c r="A177" s="2274"/>
      <c r="B177" s="2279"/>
      <c r="C177" s="2280"/>
      <c r="D177" s="2280"/>
      <c r="E177" s="2281"/>
      <c r="F177" s="2281"/>
      <c r="G177" s="2281"/>
      <c r="H177" s="2281"/>
      <c r="I177" s="2281"/>
      <c r="J177" s="2282"/>
      <c r="K177" s="2282"/>
      <c r="L177" s="2282"/>
      <c r="M177" s="2282"/>
      <c r="N177" s="2283"/>
      <c r="O177" s="2283"/>
      <c r="P177" s="2283"/>
      <c r="Q177" s="2283"/>
      <c r="R177" s="2280"/>
      <c r="S177" s="2282"/>
      <c r="T177" s="2284"/>
      <c r="U177" s="2285"/>
      <c r="V177" s="2281"/>
      <c r="W177" s="2281"/>
      <c r="X177" s="2276"/>
      <c r="Y177" s="2281"/>
      <c r="Z177" s="2281"/>
      <c r="AA177" s="2286"/>
      <c r="AC177" s="2287"/>
      <c r="AD177" s="2287"/>
      <c r="AE177" s="2287"/>
      <c r="AF177" s="2277" t="str">
        <f>IF(B177="","",(IFERROR(VLOOKUP(B177,Projecten!A$4:X$2358,5,FALSE),"niet bekend")))</f>
        <v/>
      </c>
      <c r="AG177" s="2230" t="str">
        <f t="shared" si="27"/>
        <v/>
      </c>
      <c r="AH177" s="2227" t="str">
        <f>IF(B177="","",(IFERROR(VLOOKUP(B177,Projecten!A$4:X$2358,23,FALSE),"niet bekend")))</f>
        <v/>
      </c>
      <c r="AI177" s="2230" t="str">
        <f>IF(B177="","",(IFERROR(VLOOKUP(B177,Projecten!A$4:X$2358,12,FALSE),"niet bekend")))</f>
        <v/>
      </c>
    </row>
    <row r="178" spans="1:38" x14ac:dyDescent="0.2">
      <c r="B178" s="2366"/>
      <c r="C178" s="2266"/>
      <c r="D178" s="2268"/>
      <c r="E178" s="2268"/>
      <c r="F178" s="2268"/>
      <c r="G178" s="2268"/>
      <c r="H178" s="2268"/>
      <c r="I178" s="2268"/>
      <c r="L178" s="2271"/>
      <c r="T178" s="2272"/>
      <c r="X178" s="2276"/>
      <c r="Z178" s="2340"/>
      <c r="AA178" s="2296"/>
      <c r="AF178" s="2277" t="str">
        <f>IF(B178="","",(IFERROR(VLOOKUP(B178,Projecten!A$4:X$2358,5,FALSE),"niet bekend")))</f>
        <v/>
      </c>
      <c r="AG178" s="2230" t="str">
        <f t="shared" si="27"/>
        <v/>
      </c>
      <c r="AH178" s="2227" t="str">
        <f>IF(B178="","",(IFERROR(VLOOKUP(B178,Projecten!A$4:X$2358,23,FALSE),"niet bekend")))</f>
        <v/>
      </c>
      <c r="AI178" s="2230" t="str">
        <f>IF(B178="","",(IFERROR(VLOOKUP(B178,Projecten!A$4:X$2358,12,FALSE),"niet bekend")))</f>
        <v/>
      </c>
    </row>
    <row r="179" spans="1:38" x14ac:dyDescent="0.2">
      <c r="B179" s="2366"/>
      <c r="C179" s="2266"/>
      <c r="D179" s="2266"/>
      <c r="E179" s="2268"/>
      <c r="F179" s="2268"/>
      <c r="G179" s="2268"/>
      <c r="H179" s="2268"/>
      <c r="I179" s="2268"/>
      <c r="J179" s="2269"/>
      <c r="K179" s="2269"/>
      <c r="L179" s="2269"/>
      <c r="M179" s="2270"/>
      <c r="N179" s="2270"/>
      <c r="O179" s="2270"/>
      <c r="P179" s="2270"/>
      <c r="Q179" s="2270"/>
      <c r="T179" s="2272"/>
      <c r="X179" s="2276"/>
      <c r="AF179" s="2277" t="str">
        <f>IF(B179="","",(IFERROR(VLOOKUP(B179,Projecten!A$4:X$2358,5,FALSE),"niet bekend")))</f>
        <v/>
      </c>
      <c r="AG179" s="2230" t="str">
        <f t="shared" si="27"/>
        <v/>
      </c>
      <c r="AH179" s="2227" t="str">
        <f>IF(B179="","",(IFERROR(VLOOKUP(B179,Projecten!A$4:X$2358,23,FALSE),"niet bekend")))</f>
        <v/>
      </c>
      <c r="AI179" s="2230" t="str">
        <f>IF(B179="","",(IFERROR(VLOOKUP(B179,Projecten!A$4:X$2358,12,FALSE),"niet bekend")))</f>
        <v/>
      </c>
    </row>
    <row r="180" spans="1:38" s="2344" customFormat="1" x14ac:dyDescent="0.2">
      <c r="A180" s="2355"/>
      <c r="B180" s="2345"/>
      <c r="C180" s="2346"/>
      <c r="D180" s="2346" t="s">
        <v>3831</v>
      </c>
      <c r="E180" s="2347" t="s">
        <v>26</v>
      </c>
      <c r="F180" s="2347">
        <v>9</v>
      </c>
      <c r="G180" s="2347">
        <v>0</v>
      </c>
      <c r="H180" s="2347">
        <v>0</v>
      </c>
      <c r="I180" s="2347">
        <v>0</v>
      </c>
      <c r="J180" s="2348"/>
      <c r="K180" s="2348"/>
      <c r="L180" s="2348"/>
      <c r="M180" s="2349"/>
      <c r="N180" s="2350"/>
      <c r="O180" s="2350"/>
      <c r="P180" s="2350"/>
      <c r="Q180" s="2350"/>
      <c r="R180" s="2351"/>
      <c r="S180" s="2352"/>
      <c r="T180" s="2353">
        <v>51</v>
      </c>
      <c r="U180" s="2354"/>
      <c r="V180" s="2355" t="s">
        <v>3464</v>
      </c>
      <c r="W180" s="2355"/>
      <c r="X180" s="2356">
        <v>180</v>
      </c>
      <c r="Y180" s="2355"/>
      <c r="Z180" s="2357"/>
      <c r="AA180" s="2351"/>
      <c r="AC180" s="2358"/>
      <c r="AD180" s="2358"/>
      <c r="AE180" s="2358"/>
      <c r="AF180" s="2358"/>
      <c r="AG180" s="2358"/>
      <c r="AH180" s="2358"/>
      <c r="AI180" s="2358"/>
      <c r="AJ180" s="2358"/>
      <c r="AK180" s="2358"/>
      <c r="AL180" s="2358"/>
    </row>
    <row r="181" spans="1:38" s="2315" customFormat="1" x14ac:dyDescent="0.2">
      <c r="A181" s="2325"/>
      <c r="B181" s="2316"/>
      <c r="C181" s="2317"/>
      <c r="D181" s="2318"/>
      <c r="E181" s="2318"/>
      <c r="F181" s="2318"/>
      <c r="G181" s="2318"/>
      <c r="H181" s="2318"/>
      <c r="I181" s="2318"/>
      <c r="J181" s="2319"/>
      <c r="K181" s="2319"/>
      <c r="L181" s="2319"/>
      <c r="M181" s="2320"/>
      <c r="N181" s="2320"/>
      <c r="O181" s="2320"/>
      <c r="P181" s="2320"/>
      <c r="Q181" s="2320"/>
      <c r="R181" s="2321"/>
      <c r="S181" s="2322"/>
      <c r="T181" s="2323"/>
      <c r="U181" s="2323"/>
      <c r="V181" s="2324"/>
      <c r="W181" s="2324"/>
      <c r="X181" s="2324"/>
      <c r="Y181" s="2325"/>
      <c r="Z181" s="2326"/>
      <c r="AA181" s="2327"/>
      <c r="AC181" s="2328"/>
      <c r="AD181" s="2328"/>
      <c r="AE181" s="2328"/>
      <c r="AF181" s="2329"/>
      <c r="AG181" s="2330"/>
      <c r="AH181" s="2328" t="s">
        <v>3226</v>
      </c>
      <c r="AI181" s="2331" t="s">
        <v>3226</v>
      </c>
    </row>
    <row r="182" spans="1:38" s="2247" customFormat="1" x14ac:dyDescent="0.2">
      <c r="A182" s="2250"/>
      <c r="C182" s="2248"/>
      <c r="D182" s="2249">
        <f>SUM(G182:I182)</f>
        <v>0</v>
      </c>
      <c r="E182" s="2250"/>
      <c r="F182" s="2250">
        <f>SUM(F183:F188)</f>
        <v>10</v>
      </c>
      <c r="G182" s="2250">
        <f>SUM(G183:G188)</f>
        <v>0</v>
      </c>
      <c r="H182" s="2250">
        <f>SUM(H183:H188)</f>
        <v>0</v>
      </c>
      <c r="I182" s="2250">
        <f>SUM(I183:I188)</f>
        <v>0</v>
      </c>
      <c r="J182" s="2251"/>
      <c r="K182" s="2251"/>
      <c r="L182" s="2251"/>
      <c r="M182" s="2252"/>
      <c r="N182" s="2252"/>
      <c r="O182" s="2252"/>
      <c r="P182" s="2252"/>
      <c r="Q182" s="2252"/>
      <c r="R182" s="2253">
        <v>51</v>
      </c>
      <c r="S182" s="2254"/>
      <c r="T182" s="2255"/>
      <c r="U182" s="2255"/>
      <c r="V182" s="2256"/>
      <c r="W182" s="2257">
        <f>SUM(X182:X188)</f>
        <v>292</v>
      </c>
      <c r="X182" s="2258"/>
      <c r="Y182" s="2258">
        <v>0</v>
      </c>
      <c r="Z182" s="2259">
        <f>W182-Y182</f>
        <v>292</v>
      </c>
      <c r="AA182" s="2248"/>
      <c r="AC182" s="2260"/>
      <c r="AD182" s="2260"/>
      <c r="AE182" s="2261" t="str">
        <f>CONCATENATE("week ",R182)</f>
        <v>week 51</v>
      </c>
      <c r="AG182" s="2264">
        <f t="shared" ref="AG182" si="28">SUM(AG183:AG188)</f>
        <v>0</v>
      </c>
    </row>
    <row r="183" spans="1:38" x14ac:dyDescent="0.2">
      <c r="B183" s="2265"/>
      <c r="C183" s="2266"/>
      <c r="D183" s="2281"/>
      <c r="E183" s="2268"/>
      <c r="F183" s="2268"/>
      <c r="G183" s="2268"/>
      <c r="H183" s="2268"/>
      <c r="I183" s="2268"/>
      <c r="J183" s="2269"/>
      <c r="K183" s="2269"/>
      <c r="L183" s="2269"/>
      <c r="M183" s="2270"/>
      <c r="N183" s="2270"/>
      <c r="O183" s="2270"/>
      <c r="P183" s="2270"/>
      <c r="Q183" s="2270"/>
      <c r="R183" s="2367" t="s">
        <v>3439</v>
      </c>
      <c r="T183" s="2272"/>
      <c r="W183" s="2275" t="s">
        <v>3732</v>
      </c>
      <c r="AF183" s="2277" t="str">
        <f>IF(B183="","",(IFERROR(VLOOKUP(B183,Projecten!A$4:X$2358,5,FALSE),"niet bekend")))</f>
        <v/>
      </c>
      <c r="AG183" s="2230" t="str">
        <f t="shared" ref="AG183:AG185" si="29">IF(AF183="","",(IF(F183=0,AI183,(F183/AF183*AI183))))</f>
        <v/>
      </c>
      <c r="AH183" s="2227" t="str">
        <f>IF(B183="","",(IFERROR(VLOOKUP(B183,Projecten!A$4:X$2358,23,FALSE),"niet bekend")))</f>
        <v/>
      </c>
      <c r="AI183" s="2230" t="str">
        <f>IF(B183="","",(IFERROR(VLOOKUP(B183,Projecten!A$4:X$2358,12,FALSE),"niet bekend")))</f>
        <v/>
      </c>
    </row>
    <row r="184" spans="1:38" s="2278" customFormat="1" x14ac:dyDescent="0.2">
      <c r="A184" s="2274"/>
      <c r="B184" s="2279"/>
      <c r="C184" s="2280"/>
      <c r="D184" s="2280" t="s">
        <v>3643</v>
      </c>
      <c r="E184" s="2281"/>
      <c r="F184" s="2281"/>
      <c r="G184" s="2281"/>
      <c r="H184" s="2281"/>
      <c r="I184" s="2281"/>
      <c r="J184" s="2282"/>
      <c r="K184" s="2282"/>
      <c r="L184" s="2282"/>
      <c r="M184" s="2282"/>
      <c r="N184" s="2283"/>
      <c r="O184" s="2283"/>
      <c r="P184" s="2283"/>
      <c r="Q184" s="2283"/>
      <c r="R184" s="2280"/>
      <c r="S184" s="2282"/>
      <c r="T184" s="2284"/>
      <c r="U184" s="2285"/>
      <c r="V184" s="2281"/>
      <c r="W184" s="2281" t="s">
        <v>3644</v>
      </c>
      <c r="X184" s="2276">
        <v>64</v>
      </c>
      <c r="Y184" s="2281"/>
      <c r="Z184" s="2281"/>
      <c r="AA184" s="2286"/>
      <c r="AC184" s="2287"/>
      <c r="AD184" s="2287"/>
      <c r="AE184" s="2287"/>
      <c r="AF184" s="2277" t="str">
        <f>IF(B184="","",(IFERROR(VLOOKUP(B184,Projecten!A$4:X$2358,5,FALSE),"niet bekend")))</f>
        <v/>
      </c>
      <c r="AG184" s="2230" t="str">
        <f t="shared" si="29"/>
        <v/>
      </c>
      <c r="AH184" s="2227" t="str">
        <f>IF(B184="","",(IFERROR(VLOOKUP(B184,Projecten!A$4:X$2358,23,FALSE),"niet bekend")))</f>
        <v/>
      </c>
      <c r="AI184" s="2230" t="str">
        <f>IF(B184="","",(IFERROR(VLOOKUP(B184,Projecten!A$4:X$2358,12,FALSE),"niet bekend")))</f>
        <v/>
      </c>
    </row>
    <row r="185" spans="1:38" s="2278" customFormat="1" x14ac:dyDescent="0.2">
      <c r="A185" s="2274"/>
      <c r="B185" s="2279"/>
      <c r="C185" s="2280"/>
      <c r="D185" s="2280"/>
      <c r="E185" s="2281"/>
      <c r="F185" s="2281"/>
      <c r="G185" s="2281"/>
      <c r="H185" s="2281"/>
      <c r="I185" s="2281"/>
      <c r="J185" s="2282"/>
      <c r="K185" s="2282"/>
      <c r="L185" s="2282"/>
      <c r="M185" s="2282"/>
      <c r="N185" s="2283"/>
      <c r="O185" s="2283"/>
      <c r="P185" s="2283"/>
      <c r="Q185" s="2283"/>
      <c r="R185" s="2280"/>
      <c r="S185" s="2282"/>
      <c r="T185" s="2284"/>
      <c r="U185" s="2285"/>
      <c r="V185" s="2281"/>
      <c r="W185" s="2281"/>
      <c r="X185" s="2276"/>
      <c r="Y185" s="2281"/>
      <c r="Z185" s="2281"/>
      <c r="AA185" s="2286"/>
      <c r="AC185" s="2287"/>
      <c r="AD185" s="2287"/>
      <c r="AE185" s="2287"/>
      <c r="AF185" s="2277" t="str">
        <f>IF(B185="","",(IFERROR(VLOOKUP(B185,Projecten!A$4:X$2358,5,FALSE),"niet bekend")))</f>
        <v/>
      </c>
      <c r="AG185" s="2230" t="str">
        <f t="shared" si="29"/>
        <v/>
      </c>
      <c r="AH185" s="2227" t="str">
        <f>IF(B185="","",(IFERROR(VLOOKUP(B185,Projecten!A$4:X$2358,23,FALSE),"niet bekend")))</f>
        <v/>
      </c>
      <c r="AI185" s="2230" t="str">
        <f>IF(B185="","",(IFERROR(VLOOKUP(B185,Projecten!A$4:X$2358,12,FALSE),"niet bekend")))</f>
        <v/>
      </c>
    </row>
    <row r="186" spans="1:38" s="2381" customFormat="1" x14ac:dyDescent="0.2">
      <c r="A186" s="2378"/>
      <c r="B186" s="2368"/>
      <c r="C186" s="2369"/>
      <c r="D186" s="2369" t="s">
        <v>2804</v>
      </c>
      <c r="E186" s="2370" t="s">
        <v>26</v>
      </c>
      <c r="F186" s="2370">
        <v>1</v>
      </c>
      <c r="G186" s="2370"/>
      <c r="H186" s="2370"/>
      <c r="I186" s="2370"/>
      <c r="J186" s="2371"/>
      <c r="K186" s="2371"/>
      <c r="L186" s="2371"/>
      <c r="M186" s="2372"/>
      <c r="N186" s="2373"/>
      <c r="O186" s="2373"/>
      <c r="P186" s="2373"/>
      <c r="Q186" s="2373"/>
      <c r="R186" s="2374"/>
      <c r="S186" s="2375"/>
      <c r="T186" s="2376">
        <v>2</v>
      </c>
      <c r="U186" s="2377"/>
      <c r="V186" s="2378" t="s">
        <v>423</v>
      </c>
      <c r="W186" s="2378"/>
      <c r="X186" s="2379">
        <v>48</v>
      </c>
      <c r="Y186" s="2378"/>
      <c r="Z186" s="2378"/>
      <c r="AA186" s="2380"/>
      <c r="AC186" s="2382"/>
      <c r="AD186" s="2382"/>
      <c r="AE186" s="2382"/>
      <c r="AF186" s="2382"/>
      <c r="AG186" s="2382"/>
      <c r="AH186" s="2382"/>
      <c r="AI186" s="2382"/>
    </row>
    <row r="187" spans="1:38" s="2344" customFormat="1" x14ac:dyDescent="0.2">
      <c r="A187" s="2355"/>
      <c r="B187" s="2345"/>
      <c r="C187" s="2346"/>
      <c r="D187" s="2346" t="s">
        <v>3831</v>
      </c>
      <c r="E187" s="2347" t="s">
        <v>26</v>
      </c>
      <c r="F187" s="2347">
        <v>9</v>
      </c>
      <c r="G187" s="2347">
        <v>0</v>
      </c>
      <c r="H187" s="2347">
        <v>0</v>
      </c>
      <c r="I187" s="2347">
        <v>0</v>
      </c>
      <c r="J187" s="2348"/>
      <c r="K187" s="2348"/>
      <c r="L187" s="2348"/>
      <c r="M187" s="2349"/>
      <c r="N187" s="2350"/>
      <c r="O187" s="2350"/>
      <c r="P187" s="2350"/>
      <c r="Q187" s="2350"/>
      <c r="R187" s="2351"/>
      <c r="S187" s="2352"/>
      <c r="T187" s="2353">
        <v>2</v>
      </c>
      <c r="U187" s="2354"/>
      <c r="V187" s="2355" t="s">
        <v>3464</v>
      </c>
      <c r="W187" s="2355"/>
      <c r="X187" s="2356">
        <v>180</v>
      </c>
      <c r="Y187" s="2355"/>
      <c r="Z187" s="2357"/>
      <c r="AA187" s="2351"/>
      <c r="AC187" s="2358"/>
      <c r="AD187" s="2358"/>
      <c r="AE187" s="2358"/>
      <c r="AF187" s="2358"/>
      <c r="AG187" s="2358"/>
      <c r="AH187" s="2358"/>
      <c r="AI187" s="2358"/>
    </row>
    <row r="188" spans="1:38" s="2315" customFormat="1" x14ac:dyDescent="0.2">
      <c r="A188" s="2325"/>
      <c r="B188" s="2316"/>
      <c r="C188" s="2317"/>
      <c r="D188" s="2318"/>
      <c r="E188" s="2318"/>
      <c r="F188" s="2318"/>
      <c r="G188" s="2318"/>
      <c r="H188" s="2318"/>
      <c r="I188" s="2318"/>
      <c r="J188" s="2319"/>
      <c r="K188" s="2319"/>
      <c r="L188" s="2319"/>
      <c r="M188" s="2320"/>
      <c r="N188" s="2320"/>
      <c r="O188" s="2320"/>
      <c r="P188" s="2320"/>
      <c r="Q188" s="2320"/>
      <c r="R188" s="2321"/>
      <c r="S188" s="2322"/>
      <c r="T188" s="2323"/>
      <c r="U188" s="2323"/>
      <c r="V188" s="2324"/>
      <c r="W188" s="2324"/>
      <c r="X188" s="2324"/>
      <c r="Y188" s="2325"/>
      <c r="Z188" s="2326"/>
      <c r="AA188" s="2327"/>
      <c r="AC188" s="2328"/>
      <c r="AD188" s="2328"/>
      <c r="AE188" s="2328"/>
      <c r="AF188" s="2329"/>
      <c r="AG188" s="2330"/>
      <c r="AH188" s="2328" t="s">
        <v>3226</v>
      </c>
      <c r="AI188" s="2331" t="s">
        <v>3226</v>
      </c>
    </row>
    <row r="189" spans="1:38" s="2247" customFormat="1" x14ac:dyDescent="0.2">
      <c r="A189" s="2250"/>
      <c r="C189" s="2248"/>
      <c r="D189" s="2249">
        <f>SUM(G189:I189)</f>
        <v>0</v>
      </c>
      <c r="E189" s="2250"/>
      <c r="F189" s="2250">
        <f>SUM(F190:F191)</f>
        <v>0</v>
      </c>
      <c r="G189" s="2250">
        <f>SUM(G190:G191)</f>
        <v>0</v>
      </c>
      <c r="H189" s="2250">
        <f>SUM(H190:H191)</f>
        <v>0</v>
      </c>
      <c r="I189" s="2250">
        <f>SUM(I190:I191)</f>
        <v>0</v>
      </c>
      <c r="J189" s="2251"/>
      <c r="K189" s="2251"/>
      <c r="L189" s="2251"/>
      <c r="M189" s="2252"/>
      <c r="N189" s="2252"/>
      <c r="O189" s="2252"/>
      <c r="P189" s="2252"/>
      <c r="Q189" s="2252"/>
      <c r="R189" s="2253">
        <v>52</v>
      </c>
      <c r="S189" s="2254"/>
      <c r="T189" s="2255"/>
      <c r="U189" s="2255"/>
      <c r="V189" s="2256"/>
      <c r="W189" s="2257">
        <f>SUM(X189:X191)</f>
        <v>0</v>
      </c>
      <c r="X189" s="2258"/>
      <c r="Y189" s="2258">
        <v>0</v>
      </c>
      <c r="Z189" s="2259">
        <f>W189-Y189</f>
        <v>0</v>
      </c>
      <c r="AA189" s="2248"/>
      <c r="AC189" s="2260"/>
      <c r="AD189" s="2260"/>
      <c r="AE189" s="2261" t="str">
        <f>CONCATENATE("week ",R189)</f>
        <v>week 52</v>
      </c>
      <c r="AF189" s="2262"/>
      <c r="AG189" s="2263">
        <f>SUM(AG190:AG191)</f>
        <v>0</v>
      </c>
      <c r="AH189" s="2260" t="s">
        <v>3226</v>
      </c>
      <c r="AI189" s="2264" t="s">
        <v>3226</v>
      </c>
    </row>
    <row r="190" spans="1:38" x14ac:dyDescent="0.2">
      <c r="B190" s="2265"/>
      <c r="C190" s="2266"/>
      <c r="D190" s="2386" t="s">
        <v>3463</v>
      </c>
      <c r="E190" s="2268"/>
      <c r="F190" s="2268"/>
      <c r="G190" s="2268"/>
      <c r="H190" s="2268"/>
      <c r="I190" s="2268"/>
      <c r="J190" s="2269"/>
      <c r="K190" s="2269"/>
      <c r="L190" s="2269"/>
      <c r="M190" s="2270"/>
      <c r="N190" s="2270"/>
      <c r="O190" s="2270"/>
      <c r="P190" s="2270"/>
      <c r="Q190" s="2270"/>
      <c r="R190" s="2226" t="s">
        <v>3438</v>
      </c>
      <c r="T190" s="2272"/>
      <c r="W190" s="2275"/>
      <c r="AF190" s="2277" t="s">
        <v>3226</v>
      </c>
      <c r="AG190" s="2229" t="str">
        <f>IF(AF190="","",(IF(F190=0,AI190,(F190/AF190*AI190))))</f>
        <v/>
      </c>
      <c r="AH190" s="2227" t="s">
        <v>3226</v>
      </c>
      <c r="AI190" s="2230" t="s">
        <v>3226</v>
      </c>
    </row>
    <row r="191" spans="1:38" s="2315" customFormat="1" x14ac:dyDescent="0.2">
      <c r="A191" s="2325"/>
      <c r="B191" s="2316"/>
      <c r="C191" s="2317"/>
      <c r="D191" s="2318"/>
      <c r="E191" s="2318"/>
      <c r="F191" s="2318"/>
      <c r="G191" s="2318"/>
      <c r="H191" s="2318"/>
      <c r="I191" s="2318"/>
      <c r="J191" s="2319"/>
      <c r="K191" s="2319"/>
      <c r="L191" s="2319"/>
      <c r="M191" s="2320"/>
      <c r="N191" s="2320"/>
      <c r="O191" s="2320"/>
      <c r="P191" s="2320"/>
      <c r="Q191" s="2320"/>
      <c r="R191" s="2321"/>
      <c r="S191" s="2322"/>
      <c r="T191" s="2323"/>
      <c r="U191" s="2323"/>
      <c r="V191" s="2324"/>
      <c r="W191" s="2324"/>
      <c r="X191" s="2324"/>
      <c r="Y191" s="2325"/>
      <c r="Z191" s="2326"/>
      <c r="AA191" s="2327"/>
      <c r="AC191" s="2328"/>
      <c r="AD191" s="2328"/>
      <c r="AE191" s="2328"/>
      <c r="AF191" s="2329"/>
      <c r="AG191" s="2330"/>
      <c r="AH191" s="2328" t="s">
        <v>3226</v>
      </c>
      <c r="AI191" s="2331" t="s">
        <v>3226</v>
      </c>
    </row>
    <row r="192" spans="1:38" s="2247" customFormat="1" x14ac:dyDescent="0.2">
      <c r="A192" s="2250"/>
      <c r="C192" s="2248"/>
      <c r="D192" s="2249">
        <f>SUM(G192:I192)</f>
        <v>0</v>
      </c>
      <c r="E192" s="2250"/>
      <c r="F192" s="2250">
        <f>SUM(F193:F194)</f>
        <v>0</v>
      </c>
      <c r="G192" s="2250">
        <f>SUM(G193:G194)</f>
        <v>0</v>
      </c>
      <c r="H192" s="2250">
        <f>SUM(H193:H194)</f>
        <v>0</v>
      </c>
      <c r="I192" s="2250">
        <f>SUM(I193:I194)</f>
        <v>0</v>
      </c>
      <c r="J192" s="2251"/>
      <c r="K192" s="2251"/>
      <c r="L192" s="2251"/>
      <c r="M192" s="2252"/>
      <c r="N192" s="2252"/>
      <c r="O192" s="2252"/>
      <c r="P192" s="2252"/>
      <c r="Q192" s="2252"/>
      <c r="R192" s="2253">
        <v>1</v>
      </c>
      <c r="S192" s="2254"/>
      <c r="T192" s="2255"/>
      <c r="U192" s="2255"/>
      <c r="V192" s="2256"/>
      <c r="W192" s="2257">
        <f>SUM(X192:X194)</f>
        <v>0</v>
      </c>
      <c r="X192" s="2258"/>
      <c r="Y192" s="2258">
        <v>0</v>
      </c>
      <c r="Z192" s="2259">
        <f>W192-Y192</f>
        <v>0</v>
      </c>
      <c r="AA192" s="2248"/>
      <c r="AC192" s="2260"/>
      <c r="AD192" s="2260"/>
      <c r="AE192" s="2261" t="str">
        <f>CONCATENATE("week ",R192)</f>
        <v>week 1</v>
      </c>
      <c r="AF192" s="2262"/>
      <c r="AG192" s="2263">
        <f>SUM(AG193:AG194)</f>
        <v>0</v>
      </c>
      <c r="AH192" s="2260" t="s">
        <v>3226</v>
      </c>
      <c r="AI192" s="2264" t="s">
        <v>3226</v>
      </c>
    </row>
    <row r="193" spans="1:35" x14ac:dyDescent="0.2">
      <c r="B193" s="2265"/>
      <c r="C193" s="2266"/>
      <c r="D193" s="2386" t="s">
        <v>3463</v>
      </c>
      <c r="E193" s="2268"/>
      <c r="F193" s="2268"/>
      <c r="G193" s="2268"/>
      <c r="H193" s="2268"/>
      <c r="I193" s="2268"/>
      <c r="J193" s="2269"/>
      <c r="K193" s="2269"/>
      <c r="L193" s="2269"/>
      <c r="M193" s="2270"/>
      <c r="N193" s="2270"/>
      <c r="O193" s="2270"/>
      <c r="P193" s="2270"/>
      <c r="Q193" s="2270"/>
      <c r="R193" s="2226" t="s">
        <v>3457</v>
      </c>
      <c r="T193" s="2272"/>
      <c r="W193" s="2275"/>
      <c r="AF193" s="2277" t="s">
        <v>3226</v>
      </c>
      <c r="AG193" s="2229" t="str">
        <f>IF(AF193="","",(IF(F193=0,AI193,(F193/AF193*AI193))))</f>
        <v/>
      </c>
      <c r="AH193" s="2227" t="s">
        <v>3226</v>
      </c>
      <c r="AI193" s="2230" t="s">
        <v>3226</v>
      </c>
    </row>
    <row r="194" spans="1:35" s="2315" customFormat="1" x14ac:dyDescent="0.2">
      <c r="A194" s="2325"/>
      <c r="B194" s="2316"/>
      <c r="C194" s="2317"/>
      <c r="D194" s="2318"/>
      <c r="E194" s="2318"/>
      <c r="F194" s="2318"/>
      <c r="G194" s="2318"/>
      <c r="H194" s="2318"/>
      <c r="I194" s="2318"/>
      <c r="J194" s="2319"/>
      <c r="K194" s="2319"/>
      <c r="L194" s="2319"/>
      <c r="M194" s="2320"/>
      <c r="N194" s="2320"/>
      <c r="O194" s="2320"/>
      <c r="P194" s="2320"/>
      <c r="Q194" s="2320"/>
      <c r="R194" s="2321"/>
      <c r="S194" s="2322"/>
      <c r="T194" s="2323"/>
      <c r="U194" s="2323"/>
      <c r="V194" s="2324"/>
      <c r="W194" s="2324"/>
      <c r="X194" s="2324"/>
      <c r="Y194" s="2325"/>
      <c r="Z194" s="2326"/>
      <c r="AA194" s="2327"/>
      <c r="AC194" s="2328"/>
      <c r="AD194" s="2328"/>
      <c r="AE194" s="2328"/>
      <c r="AF194" s="2329"/>
      <c r="AG194" s="2330"/>
      <c r="AH194" s="2328" t="s">
        <v>3226</v>
      </c>
      <c r="AI194" s="2331" t="s">
        <v>3226</v>
      </c>
    </row>
    <row r="195" spans="1:35" s="2247" customFormat="1" x14ac:dyDescent="0.2">
      <c r="A195" s="2250"/>
      <c r="C195" s="2248"/>
      <c r="D195" s="2249">
        <f>SUM(G195:I195)</f>
        <v>0</v>
      </c>
      <c r="E195" s="2250"/>
      <c r="F195" s="2250">
        <f>SUM(F196:F205)</f>
        <v>10</v>
      </c>
      <c r="G195" s="2250">
        <f>SUM(G196:G205)</f>
        <v>0</v>
      </c>
      <c r="H195" s="2250">
        <f>SUM(H196:H205)</f>
        <v>0</v>
      </c>
      <c r="I195" s="2250">
        <f>SUM(I196:I205)</f>
        <v>0</v>
      </c>
      <c r="J195" s="2251"/>
      <c r="K195" s="2251"/>
      <c r="L195" s="2251"/>
      <c r="M195" s="2252"/>
      <c r="N195" s="2252"/>
      <c r="O195" s="2252"/>
      <c r="P195" s="2252"/>
      <c r="Q195" s="2252"/>
      <c r="R195" s="2253">
        <v>2</v>
      </c>
      <c r="S195" s="2254"/>
      <c r="T195" s="2255"/>
      <c r="U195" s="2255"/>
      <c r="V195" s="2256"/>
      <c r="W195" s="2257">
        <f>SUM(X195:X205)</f>
        <v>268</v>
      </c>
      <c r="X195" s="2258"/>
      <c r="Y195" s="2258">
        <v>0</v>
      </c>
      <c r="Z195" s="2259">
        <f>W195-Y195</f>
        <v>268</v>
      </c>
      <c r="AA195" s="2248"/>
      <c r="AC195" s="2260"/>
      <c r="AD195" s="2260"/>
      <c r="AE195" s="2261" t="str">
        <f>CONCATENATE("week ",R195)</f>
        <v>week 2</v>
      </c>
      <c r="AF195" s="2262"/>
      <c r="AG195" s="2263">
        <f>SUM(AG196:AG205)</f>
        <v>0</v>
      </c>
      <c r="AH195" s="2260" t="s">
        <v>3226</v>
      </c>
      <c r="AI195" s="2264" t="s">
        <v>3226</v>
      </c>
    </row>
    <row r="196" spans="1:35" x14ac:dyDescent="0.2">
      <c r="B196" s="2265"/>
      <c r="C196" s="2266"/>
      <c r="D196" s="2281"/>
      <c r="E196" s="2268"/>
      <c r="F196" s="2268"/>
      <c r="G196" s="2268"/>
      <c r="H196" s="2268"/>
      <c r="I196" s="2268"/>
      <c r="J196" s="2269"/>
      <c r="K196" s="2269"/>
      <c r="L196" s="2269"/>
      <c r="M196" s="2270"/>
      <c r="N196" s="2270"/>
      <c r="O196" s="2270"/>
      <c r="P196" s="2270"/>
      <c r="Q196" s="2270"/>
      <c r="R196" s="2226" t="s">
        <v>3458</v>
      </c>
      <c r="T196" s="2272"/>
      <c r="W196" s="2275" t="s">
        <v>3732</v>
      </c>
      <c r="AF196" s="2277" t="str">
        <f>IF(B196="","",(IFERROR(VLOOKUP(B196,Projecten!A$4:X$2358,5,FALSE),"niet bekend")))</f>
        <v/>
      </c>
      <c r="AG196" s="2230" t="str">
        <f t="shared" ref="AG196:AG198" si="30">IF(AF196="","",(IF(F196=0,AI196,(F196/AF196*AI196))))</f>
        <v/>
      </c>
      <c r="AH196" s="2227" t="str">
        <f>IF(B196="","",(IFERROR(VLOOKUP(B196,Projecten!A$4:X$2358,23,FALSE),"niet bekend")))</f>
        <v/>
      </c>
      <c r="AI196" s="2230" t="str">
        <f>IF(B196="","",(IFERROR(VLOOKUP(B196,Projecten!A$4:X$2358,12,FALSE),"niet bekend")))</f>
        <v/>
      </c>
    </row>
    <row r="197" spans="1:35" s="2278" customFormat="1" x14ac:dyDescent="0.2">
      <c r="A197" s="2274"/>
      <c r="B197" s="2279"/>
      <c r="C197" s="2280"/>
      <c r="D197" s="2280" t="s">
        <v>2513</v>
      </c>
      <c r="E197" s="2281"/>
      <c r="F197" s="2281"/>
      <c r="G197" s="2281"/>
      <c r="H197" s="2281"/>
      <c r="I197" s="2281"/>
      <c r="J197" s="2282"/>
      <c r="K197" s="2282"/>
      <c r="L197" s="2282"/>
      <c r="M197" s="2282"/>
      <c r="N197" s="2283"/>
      <c r="O197" s="2283"/>
      <c r="P197" s="2283"/>
      <c r="Q197" s="2283"/>
      <c r="R197" s="2280"/>
      <c r="S197" s="2282"/>
      <c r="T197" s="2284"/>
      <c r="U197" s="2285"/>
      <c r="V197" s="2281"/>
      <c r="W197" s="2281"/>
      <c r="X197" s="2276">
        <v>40</v>
      </c>
      <c r="Y197" s="2281"/>
      <c r="Z197" s="2281"/>
      <c r="AA197" s="2286"/>
      <c r="AC197" s="2287"/>
      <c r="AD197" s="2287"/>
      <c r="AE197" s="2287"/>
      <c r="AF197" s="2277" t="str">
        <f>IF(B197="","",(IFERROR(VLOOKUP(B197,Projecten!A$4:X$2358,5,FALSE),"niet bekend")))</f>
        <v/>
      </c>
      <c r="AG197" s="2230" t="str">
        <f t="shared" si="30"/>
        <v/>
      </c>
      <c r="AH197" s="2227" t="str">
        <f>IF(B197="","",(IFERROR(VLOOKUP(B197,Projecten!A$4:X$2358,23,FALSE),"niet bekend")))</f>
        <v/>
      </c>
      <c r="AI197" s="2230" t="str">
        <f>IF(B197="","",(IFERROR(VLOOKUP(B197,Projecten!A$4:X$2358,12,FALSE),"niet bekend")))</f>
        <v/>
      </c>
    </row>
    <row r="198" spans="1:35" s="2278" customFormat="1" x14ac:dyDescent="0.2">
      <c r="A198" s="2274"/>
      <c r="B198" s="2279"/>
      <c r="C198" s="2280"/>
      <c r="D198" s="2280"/>
      <c r="E198" s="2281"/>
      <c r="F198" s="2281"/>
      <c r="G198" s="2281"/>
      <c r="H198" s="2281"/>
      <c r="I198" s="2281"/>
      <c r="J198" s="2282"/>
      <c r="K198" s="2282"/>
      <c r="L198" s="2282"/>
      <c r="M198" s="2282"/>
      <c r="N198" s="2283"/>
      <c r="O198" s="2283"/>
      <c r="P198" s="2283"/>
      <c r="Q198" s="2283"/>
      <c r="R198" s="2280"/>
      <c r="S198" s="2282"/>
      <c r="T198" s="2284"/>
      <c r="U198" s="2285"/>
      <c r="V198" s="2281"/>
      <c r="W198" s="2281"/>
      <c r="X198" s="2276"/>
      <c r="Y198" s="2281"/>
      <c r="Z198" s="2281"/>
      <c r="AA198" s="2286"/>
      <c r="AC198" s="2287"/>
      <c r="AD198" s="2287"/>
      <c r="AE198" s="2287"/>
      <c r="AF198" s="2277" t="str">
        <f>IF(B198="","",(IFERROR(VLOOKUP(B198,Projecten!A$4:X$2358,5,FALSE),"niet bekend")))</f>
        <v/>
      </c>
      <c r="AG198" s="2230" t="str">
        <f t="shared" si="30"/>
        <v/>
      </c>
      <c r="AH198" s="2227" t="str">
        <f>IF(B198="","",(IFERROR(VLOOKUP(B198,Projecten!A$4:X$2358,23,FALSE),"niet bekend")))</f>
        <v/>
      </c>
      <c r="AI198" s="2230" t="str">
        <f>IF(B198="","",(IFERROR(VLOOKUP(B198,Projecten!A$4:X$2358,12,FALSE),"niet bekend")))</f>
        <v/>
      </c>
    </row>
    <row r="199" spans="1:35" s="2278" customFormat="1" x14ac:dyDescent="0.2">
      <c r="A199" s="2274"/>
      <c r="B199" s="2279"/>
      <c r="C199" s="2280"/>
      <c r="D199" s="2280"/>
      <c r="E199" s="2281"/>
      <c r="F199" s="2281"/>
      <c r="G199" s="2281"/>
      <c r="H199" s="2281"/>
      <c r="I199" s="2281"/>
      <c r="J199" s="2282"/>
      <c r="K199" s="2282"/>
      <c r="L199" s="2282"/>
      <c r="M199" s="2282"/>
      <c r="N199" s="2283"/>
      <c r="O199" s="2283"/>
      <c r="P199" s="2283"/>
      <c r="Q199" s="2283"/>
      <c r="R199" s="2280"/>
      <c r="S199" s="2282"/>
      <c r="T199" s="2284"/>
      <c r="U199" s="2285"/>
      <c r="V199" s="2281"/>
      <c r="W199" s="2281"/>
      <c r="X199" s="2276"/>
      <c r="Y199" s="2281"/>
      <c r="Z199" s="2281"/>
      <c r="AA199" s="2286"/>
      <c r="AC199" s="2287"/>
      <c r="AD199" s="2287"/>
      <c r="AE199" s="2287"/>
      <c r="AF199" s="2277" t="str">
        <f>IF(B199="","",(IFERROR(VLOOKUP(B199,Projecten!A$4:X$2358,5,FALSE),"niet bekend")))</f>
        <v/>
      </c>
      <c r="AG199" s="2230" t="str">
        <f t="shared" ref="AG199:AG202" si="31">IF(AF199="","",(IF(F199=0,AI199,(F199/AF199*AI199))))</f>
        <v/>
      </c>
      <c r="AH199" s="2227" t="str">
        <f>IF(B199="","",(IFERROR(VLOOKUP(B199,Projecten!A$4:X$2358,23,FALSE),"niet bekend")))</f>
        <v/>
      </c>
      <c r="AI199" s="2230" t="str">
        <f>IF(B199="","",(IFERROR(VLOOKUP(B199,Projecten!A$4:X$2358,12,FALSE),"niet bekend")))</f>
        <v/>
      </c>
    </row>
    <row r="200" spans="1:35" s="2278" customFormat="1" x14ac:dyDescent="0.2">
      <c r="A200" s="2274"/>
      <c r="B200" s="2279"/>
      <c r="C200" s="2280"/>
      <c r="D200" s="2280"/>
      <c r="E200" s="2281"/>
      <c r="F200" s="2281"/>
      <c r="G200" s="2281"/>
      <c r="H200" s="2281"/>
      <c r="I200" s="2281"/>
      <c r="J200" s="2282"/>
      <c r="K200" s="2282"/>
      <c r="L200" s="2282"/>
      <c r="M200" s="2282"/>
      <c r="N200" s="2283"/>
      <c r="O200" s="2283"/>
      <c r="P200" s="2283"/>
      <c r="Q200" s="2283"/>
      <c r="R200" s="2280"/>
      <c r="S200" s="2282"/>
      <c r="T200" s="2284"/>
      <c r="U200" s="2285"/>
      <c r="V200" s="2281"/>
      <c r="W200" s="2281"/>
      <c r="X200" s="2276"/>
      <c r="Y200" s="2281"/>
      <c r="Z200" s="2281"/>
      <c r="AA200" s="2286"/>
      <c r="AC200" s="2287"/>
      <c r="AD200" s="2287"/>
      <c r="AE200" s="2287"/>
      <c r="AF200" s="2277" t="str">
        <f>IF(B200="","",(IFERROR(VLOOKUP(B200,Projecten!A$4:X$2358,5,FALSE),"niet bekend")))</f>
        <v/>
      </c>
      <c r="AG200" s="2230" t="str">
        <f t="shared" si="31"/>
        <v/>
      </c>
      <c r="AH200" s="2227" t="str">
        <f>IF(B200="","",(IFERROR(VLOOKUP(B200,Projecten!A$4:X$2358,23,FALSE),"niet bekend")))</f>
        <v/>
      </c>
      <c r="AI200" s="2230" t="str">
        <f>IF(B200="","",(IFERROR(VLOOKUP(B200,Projecten!A$4:X$2358,12,FALSE),"niet bekend")))</f>
        <v/>
      </c>
    </row>
    <row r="201" spans="1:35" x14ac:dyDescent="0.2">
      <c r="B201" s="2366"/>
      <c r="C201" s="2266"/>
      <c r="D201" s="2268"/>
      <c r="E201" s="2268"/>
      <c r="F201" s="2268"/>
      <c r="G201" s="2268"/>
      <c r="H201" s="2268"/>
      <c r="I201" s="2268"/>
      <c r="L201" s="2271"/>
      <c r="T201" s="2272"/>
      <c r="X201" s="2276"/>
      <c r="Z201" s="2340"/>
      <c r="AA201" s="2296"/>
      <c r="AF201" s="2277" t="str">
        <f>IF(B201="","",(IFERROR(VLOOKUP(B201,Projecten!A$4:X$2358,5,FALSE),"niet bekend")))</f>
        <v/>
      </c>
      <c r="AG201" s="2230" t="str">
        <f t="shared" si="31"/>
        <v/>
      </c>
      <c r="AH201" s="2227" t="str">
        <f>IF(B201="","",(IFERROR(VLOOKUP(B201,Projecten!A$4:X$2358,23,FALSE),"niet bekend")))</f>
        <v/>
      </c>
      <c r="AI201" s="2230" t="str">
        <f>IF(B201="","",(IFERROR(VLOOKUP(B201,Projecten!A$4:X$2358,12,FALSE),"niet bekend")))</f>
        <v/>
      </c>
    </row>
    <row r="202" spans="1:35" x14ac:dyDescent="0.2">
      <c r="B202" s="2366"/>
      <c r="C202" s="2266"/>
      <c r="D202" s="2266"/>
      <c r="E202" s="2268"/>
      <c r="F202" s="2268"/>
      <c r="G202" s="2268"/>
      <c r="H202" s="2268"/>
      <c r="I202" s="2268"/>
      <c r="J202" s="2269"/>
      <c r="K202" s="2269"/>
      <c r="L202" s="2269"/>
      <c r="M202" s="2270"/>
      <c r="N202" s="2270"/>
      <c r="O202" s="2270"/>
      <c r="P202" s="2270"/>
      <c r="Q202" s="2270"/>
      <c r="T202" s="2272"/>
      <c r="X202" s="2276"/>
      <c r="AF202" s="2277" t="str">
        <f>IF(B202="","",(IFERROR(VLOOKUP(B202,Projecten!A$4:X$2358,5,FALSE),"niet bekend")))</f>
        <v/>
      </c>
      <c r="AG202" s="2230" t="str">
        <f t="shared" si="31"/>
        <v/>
      </c>
      <c r="AH202" s="2227" t="str">
        <f>IF(B202="","",(IFERROR(VLOOKUP(B202,Projecten!A$4:X$2358,23,FALSE),"niet bekend")))</f>
        <v/>
      </c>
      <c r="AI202" s="2230" t="str">
        <f>IF(B202="","",(IFERROR(VLOOKUP(B202,Projecten!A$4:X$2358,12,FALSE),"niet bekend")))</f>
        <v/>
      </c>
    </row>
    <row r="203" spans="1:35" s="2381" customFormat="1" x14ac:dyDescent="0.2">
      <c r="A203" s="2378"/>
      <c r="B203" s="2368"/>
      <c r="C203" s="2369"/>
      <c r="D203" s="2369" t="s">
        <v>2804</v>
      </c>
      <c r="E203" s="2370" t="s">
        <v>26</v>
      </c>
      <c r="F203" s="2370">
        <v>1</v>
      </c>
      <c r="G203" s="2370"/>
      <c r="H203" s="2370"/>
      <c r="I203" s="2370"/>
      <c r="J203" s="2371"/>
      <c r="K203" s="2371"/>
      <c r="L203" s="2371"/>
      <c r="M203" s="2372"/>
      <c r="N203" s="2373"/>
      <c r="O203" s="2373"/>
      <c r="P203" s="2373"/>
      <c r="Q203" s="2373"/>
      <c r="R203" s="2374"/>
      <c r="S203" s="2375"/>
      <c r="T203" s="2376">
        <v>3</v>
      </c>
      <c r="U203" s="2377"/>
      <c r="V203" s="2378" t="s">
        <v>423</v>
      </c>
      <c r="W203" s="2378"/>
      <c r="X203" s="2379">
        <v>48</v>
      </c>
      <c r="Y203" s="2378"/>
      <c r="Z203" s="2378"/>
      <c r="AA203" s="2380"/>
      <c r="AC203" s="2382"/>
      <c r="AD203" s="2382"/>
      <c r="AE203" s="2382"/>
      <c r="AF203" s="2383" t="s">
        <v>3226</v>
      </c>
      <c r="AG203" s="2384" t="str">
        <f>IF(AF203="","",(IF(F203=0,AI203,(F203/AF203*AI203))))</f>
        <v/>
      </c>
      <c r="AH203" s="2382" t="s">
        <v>3226</v>
      </c>
      <c r="AI203" s="2385" t="s">
        <v>3226</v>
      </c>
    </row>
    <row r="204" spans="1:35" s="2344" customFormat="1" x14ac:dyDescent="0.2">
      <c r="A204" s="2355"/>
      <c r="B204" s="2345"/>
      <c r="C204" s="2346"/>
      <c r="D204" s="2346" t="s">
        <v>3831</v>
      </c>
      <c r="E204" s="2347" t="s">
        <v>26</v>
      </c>
      <c r="F204" s="2347">
        <v>9</v>
      </c>
      <c r="G204" s="2347"/>
      <c r="H204" s="2347"/>
      <c r="I204" s="2347"/>
      <c r="J204" s="2352"/>
      <c r="K204" s="2352"/>
      <c r="L204" s="2352"/>
      <c r="M204" s="2350"/>
      <c r="N204" s="2350"/>
      <c r="O204" s="2350"/>
      <c r="P204" s="2350"/>
      <c r="Q204" s="2350"/>
      <c r="R204" s="2351"/>
      <c r="S204" s="2352"/>
      <c r="T204" s="2353">
        <v>3</v>
      </c>
      <c r="U204" s="2354"/>
      <c r="V204" s="2355" t="s">
        <v>3464</v>
      </c>
      <c r="W204" s="2355"/>
      <c r="X204" s="2356">
        <v>180</v>
      </c>
      <c r="Y204" s="2355"/>
      <c r="Z204" s="2357"/>
      <c r="AA204" s="2351"/>
      <c r="AC204" s="2358"/>
      <c r="AD204" s="2358"/>
      <c r="AE204" s="2358"/>
      <c r="AF204" s="2359"/>
      <c r="AG204" s="2360"/>
      <c r="AH204" s="2358"/>
      <c r="AI204" s="2361"/>
    </row>
    <row r="205" spans="1:35" s="2315" customFormat="1" x14ac:dyDescent="0.2">
      <c r="A205" s="2325"/>
      <c r="B205" s="2316"/>
      <c r="C205" s="2317"/>
      <c r="D205" s="2318"/>
      <c r="E205" s="2318"/>
      <c r="F205" s="2318"/>
      <c r="G205" s="2318"/>
      <c r="H205" s="2318"/>
      <c r="I205" s="2318"/>
      <c r="J205" s="2319"/>
      <c r="K205" s="2319"/>
      <c r="L205" s="2319"/>
      <c r="M205" s="2320"/>
      <c r="N205" s="2320"/>
      <c r="O205" s="2320"/>
      <c r="P205" s="2320"/>
      <c r="Q205" s="2320"/>
      <c r="R205" s="2321"/>
      <c r="S205" s="2322"/>
      <c r="T205" s="2323"/>
      <c r="U205" s="2323"/>
      <c r="V205" s="2324"/>
      <c r="W205" s="2324"/>
      <c r="X205" s="2324"/>
      <c r="Y205" s="2325"/>
      <c r="Z205" s="2326"/>
      <c r="AA205" s="2327"/>
      <c r="AC205" s="2328"/>
      <c r="AD205" s="2328"/>
      <c r="AE205" s="2328"/>
      <c r="AF205" s="2329"/>
      <c r="AG205" s="2330"/>
      <c r="AH205" s="2328" t="s">
        <v>3226</v>
      </c>
      <c r="AI205" s="2331" t="s">
        <v>3226</v>
      </c>
    </row>
    <row r="206" spans="1:35" s="2247" customFormat="1" x14ac:dyDescent="0.2">
      <c r="A206" s="2250"/>
      <c r="C206" s="2248"/>
      <c r="D206" s="2249">
        <f>SUM(G206:I206)</f>
        <v>0</v>
      </c>
      <c r="E206" s="2250"/>
      <c r="F206" s="2250">
        <f>SUM(F207:F215)</f>
        <v>10</v>
      </c>
      <c r="G206" s="2250">
        <f>SUM(G207:G215)</f>
        <v>0</v>
      </c>
      <c r="H206" s="2250">
        <f>SUM(H207:H215)</f>
        <v>0</v>
      </c>
      <c r="I206" s="2250">
        <f>SUM(I207:I215)</f>
        <v>0</v>
      </c>
      <c r="J206" s="2251"/>
      <c r="K206" s="2251"/>
      <c r="L206" s="2251"/>
      <c r="M206" s="2252"/>
      <c r="N206" s="2252"/>
      <c r="O206" s="2252"/>
      <c r="P206" s="2252"/>
      <c r="Q206" s="2252"/>
      <c r="R206" s="2253">
        <v>3</v>
      </c>
      <c r="S206" s="2254"/>
      <c r="T206" s="2255"/>
      <c r="U206" s="2255"/>
      <c r="V206" s="2256"/>
      <c r="W206" s="2257">
        <f>SUM(X206:X215)</f>
        <v>228</v>
      </c>
      <c r="X206" s="2258"/>
      <c r="Y206" s="2258">
        <v>0</v>
      </c>
      <c r="Z206" s="2259">
        <f>W206-Y206</f>
        <v>228</v>
      </c>
      <c r="AA206" s="2248"/>
      <c r="AC206" s="2260"/>
      <c r="AD206" s="2260"/>
      <c r="AE206" s="2261" t="str">
        <f>CONCATENATE("week ",R206)</f>
        <v>week 3</v>
      </c>
      <c r="AF206" s="2262"/>
      <c r="AG206" s="2263">
        <f>SUM(AG207:AG215)</f>
        <v>0</v>
      </c>
      <c r="AH206" s="2260" t="s">
        <v>3226</v>
      </c>
      <c r="AI206" s="2264" t="s">
        <v>3226</v>
      </c>
    </row>
    <row r="207" spans="1:35" x14ac:dyDescent="0.2">
      <c r="B207" s="2265"/>
      <c r="C207" s="2266"/>
      <c r="D207" s="2281"/>
      <c r="E207" s="2268"/>
      <c r="F207" s="2268"/>
      <c r="G207" s="2268"/>
      <c r="H207" s="2268"/>
      <c r="I207" s="2268"/>
      <c r="J207" s="2269"/>
      <c r="K207" s="2269"/>
      <c r="L207" s="2269"/>
      <c r="M207" s="2270"/>
      <c r="N207" s="2270"/>
      <c r="O207" s="2270"/>
      <c r="P207" s="2270"/>
      <c r="Q207" s="2270"/>
      <c r="R207" s="2226" t="s">
        <v>3459</v>
      </c>
      <c r="T207" s="2272"/>
      <c r="W207" s="2275" t="s">
        <v>3732</v>
      </c>
      <c r="AF207" s="2277" t="str">
        <f>IF(B207="","",(IFERROR(VLOOKUP(B207,Projecten!A$4:X$2358,5,FALSE),"niet bekend")))</f>
        <v/>
      </c>
      <c r="AG207" s="2230" t="str">
        <f t="shared" ref="AG207:AG209" si="32">IF(AF207="","",(IF(F207=0,AI207,(F207/AF207*AI207))))</f>
        <v/>
      </c>
      <c r="AH207" s="2227" t="str">
        <f>IF(B207="","",(IFERROR(VLOOKUP(B207,Projecten!A$4:X$2358,23,FALSE),"niet bekend")))</f>
        <v/>
      </c>
      <c r="AI207" s="2230" t="str">
        <f>IF(B207="","",(IFERROR(VLOOKUP(B207,Projecten!A$4:X$2358,12,FALSE),"niet bekend")))</f>
        <v/>
      </c>
    </row>
    <row r="208" spans="1:35" s="2278" customFormat="1" x14ac:dyDescent="0.2">
      <c r="A208" s="2274"/>
      <c r="B208" s="2279"/>
      <c r="C208" s="2280"/>
      <c r="D208" s="2280"/>
      <c r="E208" s="2281"/>
      <c r="F208" s="2281"/>
      <c r="G208" s="2281"/>
      <c r="H208" s="2281"/>
      <c r="I208" s="2281"/>
      <c r="J208" s="2282"/>
      <c r="K208" s="2282"/>
      <c r="L208" s="2282"/>
      <c r="M208" s="2282"/>
      <c r="N208" s="2283"/>
      <c r="O208" s="2283"/>
      <c r="P208" s="2283"/>
      <c r="Q208" s="2283"/>
      <c r="R208" s="2280"/>
      <c r="S208" s="2282"/>
      <c r="T208" s="2284"/>
      <c r="U208" s="2285"/>
      <c r="V208" s="2281"/>
      <c r="W208" s="2281"/>
      <c r="X208" s="2276"/>
      <c r="Y208" s="2281"/>
      <c r="Z208" s="2281"/>
      <c r="AA208" s="2286"/>
      <c r="AC208" s="2287"/>
      <c r="AD208" s="2287"/>
      <c r="AE208" s="2287"/>
      <c r="AF208" s="2277" t="str">
        <f>IF(B208="","",(IFERROR(VLOOKUP(B208,Projecten!A$4:X$2358,5,FALSE),"niet bekend")))</f>
        <v/>
      </c>
      <c r="AG208" s="2230" t="str">
        <f t="shared" si="32"/>
        <v/>
      </c>
      <c r="AH208" s="2227" t="str">
        <f>IF(B208="","",(IFERROR(VLOOKUP(B208,Projecten!A$4:X$2358,23,FALSE),"niet bekend")))</f>
        <v/>
      </c>
      <c r="AI208" s="2230" t="str">
        <f>IF(B208="","",(IFERROR(VLOOKUP(B208,Projecten!A$4:X$2358,12,FALSE),"niet bekend")))</f>
        <v/>
      </c>
    </row>
    <row r="209" spans="1:35" s="2278" customFormat="1" x14ac:dyDescent="0.2">
      <c r="A209" s="2274"/>
      <c r="B209" s="2279"/>
      <c r="C209" s="2280"/>
      <c r="D209" s="2280"/>
      <c r="E209" s="2281"/>
      <c r="F209" s="2281"/>
      <c r="G209" s="2281"/>
      <c r="H209" s="2281"/>
      <c r="I209" s="2281"/>
      <c r="J209" s="2282"/>
      <c r="K209" s="2282"/>
      <c r="L209" s="2282"/>
      <c r="M209" s="2282"/>
      <c r="N209" s="2283"/>
      <c r="O209" s="2283"/>
      <c r="P209" s="2283"/>
      <c r="Q209" s="2283"/>
      <c r="R209" s="2280"/>
      <c r="S209" s="2282"/>
      <c r="T209" s="2284"/>
      <c r="U209" s="2285"/>
      <c r="V209" s="2281"/>
      <c r="W209" s="2281"/>
      <c r="X209" s="2276"/>
      <c r="Y209" s="2281"/>
      <c r="Z209" s="2281"/>
      <c r="AA209" s="2286"/>
      <c r="AC209" s="2287"/>
      <c r="AD209" s="2287"/>
      <c r="AE209" s="2287"/>
      <c r="AF209" s="2277" t="str">
        <f>IF(B209="","",(IFERROR(VLOOKUP(B209,Projecten!A$4:X$2358,5,FALSE),"niet bekend")))</f>
        <v/>
      </c>
      <c r="AG209" s="2230" t="str">
        <f t="shared" si="32"/>
        <v/>
      </c>
      <c r="AH209" s="2227" t="str">
        <f>IF(B209="","",(IFERROR(VLOOKUP(B209,Projecten!A$4:X$2358,23,FALSE),"niet bekend")))</f>
        <v/>
      </c>
      <c r="AI209" s="2230" t="str">
        <f>IF(B209="","",(IFERROR(VLOOKUP(B209,Projecten!A$4:X$2358,12,FALSE),"niet bekend")))</f>
        <v/>
      </c>
    </row>
    <row r="210" spans="1:35" s="2278" customFormat="1" x14ac:dyDescent="0.2">
      <c r="A210" s="2274"/>
      <c r="B210" s="2279"/>
      <c r="C210" s="2280"/>
      <c r="D210" s="2280"/>
      <c r="E210" s="2281"/>
      <c r="F210" s="2281"/>
      <c r="G210" s="2281"/>
      <c r="H210" s="2281"/>
      <c r="I210" s="2281"/>
      <c r="J210" s="2282"/>
      <c r="K210" s="2282"/>
      <c r="L210" s="2282"/>
      <c r="M210" s="2282"/>
      <c r="N210" s="2283"/>
      <c r="O210" s="2283"/>
      <c r="P210" s="2283"/>
      <c r="Q210" s="2283"/>
      <c r="R210" s="2280"/>
      <c r="S210" s="2282"/>
      <c r="T210" s="2284"/>
      <c r="U210" s="2285"/>
      <c r="V210" s="2281"/>
      <c r="W210" s="2281"/>
      <c r="X210" s="2276"/>
      <c r="Y210" s="2281"/>
      <c r="Z210" s="2281"/>
      <c r="AA210" s="2286"/>
      <c r="AC210" s="2287"/>
      <c r="AD210" s="2287"/>
      <c r="AE210" s="2287"/>
      <c r="AF210" s="2277" t="str">
        <f>IF(B210="","",(IFERROR(VLOOKUP(B210,Projecten!A$4:X$2358,5,FALSE),"niet bekend")))</f>
        <v/>
      </c>
      <c r="AG210" s="2230" t="str">
        <f t="shared" ref="AG210:AG212" si="33">IF(AF210="","",(IF(F210=0,AI210,(F210/AF210*AI210))))</f>
        <v/>
      </c>
      <c r="AH210" s="2227" t="str">
        <f>IF(B210="","",(IFERROR(VLOOKUP(B210,Projecten!A$4:X$2358,23,FALSE),"niet bekend")))</f>
        <v/>
      </c>
      <c r="AI210" s="2230" t="str">
        <f>IF(B210="","",(IFERROR(VLOOKUP(B210,Projecten!A$4:X$2358,12,FALSE),"niet bekend")))</f>
        <v/>
      </c>
    </row>
    <row r="211" spans="1:35" x14ac:dyDescent="0.2">
      <c r="B211" s="2366"/>
      <c r="C211" s="2266"/>
      <c r="D211" s="2268"/>
      <c r="E211" s="2268"/>
      <c r="F211" s="2268"/>
      <c r="G211" s="2268"/>
      <c r="H211" s="2268"/>
      <c r="I211" s="2268"/>
      <c r="L211" s="2271"/>
      <c r="T211" s="2272"/>
      <c r="X211" s="2276"/>
      <c r="Z211" s="2340"/>
      <c r="AA211" s="2296"/>
      <c r="AF211" s="2277" t="str">
        <f>IF(B211="","",(IFERROR(VLOOKUP(B211,Projecten!A$4:X$2358,5,FALSE),"niet bekend")))</f>
        <v/>
      </c>
      <c r="AG211" s="2230" t="str">
        <f t="shared" si="33"/>
        <v/>
      </c>
      <c r="AH211" s="2227" t="str">
        <f>IF(B211="","",(IFERROR(VLOOKUP(B211,Projecten!A$4:X$2358,23,FALSE),"niet bekend")))</f>
        <v/>
      </c>
      <c r="AI211" s="2230" t="str">
        <f>IF(B211="","",(IFERROR(VLOOKUP(B211,Projecten!A$4:X$2358,12,FALSE),"niet bekend")))</f>
        <v/>
      </c>
    </row>
    <row r="212" spans="1:35" x14ac:dyDescent="0.2">
      <c r="B212" s="2366"/>
      <c r="C212" s="2266"/>
      <c r="D212" s="2266"/>
      <c r="E212" s="2268"/>
      <c r="F212" s="2268"/>
      <c r="G212" s="2268"/>
      <c r="H212" s="2268"/>
      <c r="I212" s="2268"/>
      <c r="J212" s="2269"/>
      <c r="K212" s="2269"/>
      <c r="L212" s="2269"/>
      <c r="M212" s="2270"/>
      <c r="N212" s="2270"/>
      <c r="O212" s="2270"/>
      <c r="P212" s="2270"/>
      <c r="Q212" s="2270"/>
      <c r="T212" s="2272"/>
      <c r="X212" s="2276"/>
      <c r="AF212" s="2277" t="str">
        <f>IF(B212="","",(IFERROR(VLOOKUP(B212,Projecten!A$4:X$2358,5,FALSE),"niet bekend")))</f>
        <v/>
      </c>
      <c r="AG212" s="2230" t="str">
        <f t="shared" si="33"/>
        <v/>
      </c>
      <c r="AH212" s="2227" t="str">
        <f>IF(B212="","",(IFERROR(VLOOKUP(B212,Projecten!A$4:X$2358,23,FALSE),"niet bekend")))</f>
        <v/>
      </c>
      <c r="AI212" s="2230" t="str">
        <f>IF(B212="","",(IFERROR(VLOOKUP(B212,Projecten!A$4:X$2358,12,FALSE),"niet bekend")))</f>
        <v/>
      </c>
    </row>
    <row r="213" spans="1:35" s="2381" customFormat="1" x14ac:dyDescent="0.2">
      <c r="A213" s="2378"/>
      <c r="B213" s="2368"/>
      <c r="C213" s="2369"/>
      <c r="D213" s="2369" t="s">
        <v>2804</v>
      </c>
      <c r="E213" s="2370" t="s">
        <v>26</v>
      </c>
      <c r="F213" s="2370">
        <v>1</v>
      </c>
      <c r="G213" s="2370"/>
      <c r="H213" s="2370"/>
      <c r="I213" s="2370"/>
      <c r="J213" s="2371"/>
      <c r="K213" s="2371"/>
      <c r="L213" s="2371"/>
      <c r="M213" s="2372"/>
      <c r="N213" s="2373"/>
      <c r="O213" s="2373"/>
      <c r="P213" s="2373"/>
      <c r="Q213" s="2373"/>
      <c r="R213" s="2374"/>
      <c r="S213" s="2375"/>
      <c r="T213" s="2376">
        <v>4</v>
      </c>
      <c r="U213" s="2377"/>
      <c r="V213" s="2378" t="s">
        <v>423</v>
      </c>
      <c r="W213" s="2378"/>
      <c r="X213" s="2379">
        <v>48</v>
      </c>
      <c r="Y213" s="2378"/>
      <c r="Z213" s="2378"/>
      <c r="AA213" s="2380"/>
      <c r="AC213" s="2382"/>
      <c r="AD213" s="2382"/>
      <c r="AE213" s="2382"/>
      <c r="AF213" s="2383" t="s">
        <v>3226</v>
      </c>
      <c r="AG213" s="2384" t="str">
        <f>IF(AF213="","",(IF(F213=0,AI213,(F213/AF213*AI213))))</f>
        <v/>
      </c>
      <c r="AH213" s="2382" t="s">
        <v>3226</v>
      </c>
      <c r="AI213" s="2385" t="s">
        <v>3226</v>
      </c>
    </row>
    <row r="214" spans="1:35" s="2344" customFormat="1" x14ac:dyDescent="0.2">
      <c r="A214" s="2355"/>
      <c r="B214" s="2345"/>
      <c r="C214" s="2346"/>
      <c r="D214" s="2346" t="s">
        <v>3831</v>
      </c>
      <c r="E214" s="2347" t="s">
        <v>26</v>
      </c>
      <c r="F214" s="2347">
        <v>9</v>
      </c>
      <c r="G214" s="2347"/>
      <c r="H214" s="2347"/>
      <c r="I214" s="2347"/>
      <c r="J214" s="2352"/>
      <c r="K214" s="2352"/>
      <c r="L214" s="2352"/>
      <c r="M214" s="2350"/>
      <c r="N214" s="2350"/>
      <c r="O214" s="2350"/>
      <c r="P214" s="2350"/>
      <c r="Q214" s="2350"/>
      <c r="R214" s="2351"/>
      <c r="S214" s="2352"/>
      <c r="T214" s="2353">
        <v>4</v>
      </c>
      <c r="U214" s="2354"/>
      <c r="V214" s="2355" t="s">
        <v>3464</v>
      </c>
      <c r="W214" s="2355"/>
      <c r="X214" s="2356">
        <v>180</v>
      </c>
      <c r="Y214" s="2355"/>
      <c r="Z214" s="2357"/>
      <c r="AA214" s="2351"/>
      <c r="AC214" s="2358"/>
      <c r="AD214" s="2358"/>
      <c r="AE214" s="2358"/>
      <c r="AF214" s="2359"/>
      <c r="AG214" s="2360"/>
      <c r="AH214" s="2358"/>
      <c r="AI214" s="2361"/>
    </row>
    <row r="215" spans="1:35" s="2315" customFormat="1" x14ac:dyDescent="0.2">
      <c r="A215" s="2325"/>
      <c r="B215" s="2316"/>
      <c r="C215" s="2317"/>
      <c r="D215" s="2318"/>
      <c r="E215" s="2318"/>
      <c r="F215" s="2318"/>
      <c r="G215" s="2318"/>
      <c r="H215" s="2318"/>
      <c r="I215" s="2318"/>
      <c r="J215" s="2319"/>
      <c r="K215" s="2319"/>
      <c r="L215" s="2319"/>
      <c r="M215" s="2320"/>
      <c r="N215" s="2320"/>
      <c r="O215" s="2320"/>
      <c r="P215" s="2320"/>
      <c r="Q215" s="2320"/>
      <c r="R215" s="2321"/>
      <c r="S215" s="2322"/>
      <c r="T215" s="2323"/>
      <c r="U215" s="2323"/>
      <c r="V215" s="2324"/>
      <c r="W215" s="2324"/>
      <c r="X215" s="2324"/>
      <c r="Y215" s="2325"/>
      <c r="Z215" s="2326"/>
      <c r="AA215" s="2327"/>
      <c r="AC215" s="2328"/>
      <c r="AD215" s="2328"/>
      <c r="AE215" s="2328"/>
      <c r="AF215" s="2329"/>
      <c r="AG215" s="2330"/>
      <c r="AH215" s="2328" t="s">
        <v>3226</v>
      </c>
      <c r="AI215" s="2331" t="s">
        <v>3226</v>
      </c>
    </row>
    <row r="216" spans="1:35" s="2247" customFormat="1" x14ac:dyDescent="0.2">
      <c r="A216" s="2250"/>
      <c r="C216" s="2248"/>
      <c r="D216" s="2249">
        <f>SUM(G216:I216)</f>
        <v>0</v>
      </c>
      <c r="E216" s="2250"/>
      <c r="F216" s="2250">
        <f>SUM(F217:F225)</f>
        <v>10</v>
      </c>
      <c r="G216" s="2250">
        <f>SUM(G217:G225)</f>
        <v>0</v>
      </c>
      <c r="H216" s="2250">
        <f>SUM(H217:H225)</f>
        <v>0</v>
      </c>
      <c r="I216" s="2250">
        <f>SUM(I217:I225)</f>
        <v>0</v>
      </c>
      <c r="J216" s="2251"/>
      <c r="K216" s="2251"/>
      <c r="L216" s="2251"/>
      <c r="M216" s="2252"/>
      <c r="N216" s="2252"/>
      <c r="O216" s="2252"/>
      <c r="P216" s="2252"/>
      <c r="Q216" s="2252"/>
      <c r="R216" s="2253">
        <v>4</v>
      </c>
      <c r="S216" s="2254"/>
      <c r="T216" s="2255"/>
      <c r="U216" s="2255"/>
      <c r="V216" s="2256"/>
      <c r="W216" s="2257">
        <f>SUM(X216:X225)</f>
        <v>228</v>
      </c>
      <c r="X216" s="2258"/>
      <c r="Y216" s="2258">
        <v>0</v>
      </c>
      <c r="Z216" s="2259">
        <f>W216-Y216</f>
        <v>228</v>
      </c>
      <c r="AA216" s="2248"/>
      <c r="AC216" s="2260"/>
      <c r="AD216" s="2260"/>
      <c r="AE216" s="2261" t="str">
        <f>CONCATENATE("week ",R216)</f>
        <v>week 4</v>
      </c>
      <c r="AF216" s="2262"/>
      <c r="AG216" s="2263">
        <f>SUM(AG217:AG225)</f>
        <v>0</v>
      </c>
      <c r="AH216" s="2260" t="s">
        <v>3226</v>
      </c>
      <c r="AI216" s="2264" t="s">
        <v>3226</v>
      </c>
    </row>
    <row r="217" spans="1:35" x14ac:dyDescent="0.2">
      <c r="B217" s="2265"/>
      <c r="C217" s="2266"/>
      <c r="D217" s="2281"/>
      <c r="E217" s="2268"/>
      <c r="F217" s="2268"/>
      <c r="G217" s="2268"/>
      <c r="H217" s="2268"/>
      <c r="I217" s="2268"/>
      <c r="J217" s="2269"/>
      <c r="K217" s="2269"/>
      <c r="L217" s="2269"/>
      <c r="M217" s="2270"/>
      <c r="N217" s="2270"/>
      <c r="O217" s="2270"/>
      <c r="P217" s="2270"/>
      <c r="Q217" s="2270"/>
      <c r="R217" s="2226" t="s">
        <v>3460</v>
      </c>
      <c r="T217" s="2272"/>
      <c r="W217" s="2275" t="s">
        <v>3732</v>
      </c>
      <c r="AF217" s="2277" t="str">
        <f>IF(B217="","",(IFERROR(VLOOKUP(B217,Projecten!A$4:X$2358,5,FALSE),"niet bekend")))</f>
        <v/>
      </c>
      <c r="AG217" s="2230" t="str">
        <f t="shared" ref="AG217:AG222" si="34">IF(AF217="","",(IF(F217=0,AI217,(F217/AF217*AI217))))</f>
        <v/>
      </c>
      <c r="AH217" s="2227" t="str">
        <f>IF(B217="","",(IFERROR(VLOOKUP(B217,Projecten!A$4:X$2358,23,FALSE),"niet bekend")))</f>
        <v/>
      </c>
      <c r="AI217" s="2230" t="str">
        <f>IF(B217="","",(IFERROR(VLOOKUP(B217,Projecten!A$4:X$2358,12,FALSE),"niet bekend")))</f>
        <v/>
      </c>
    </row>
    <row r="218" spans="1:35" s="2278" customFormat="1" x14ac:dyDescent="0.2">
      <c r="A218" s="2274"/>
      <c r="B218" s="2279"/>
      <c r="C218" s="2280"/>
      <c r="D218" s="2280"/>
      <c r="E218" s="2281"/>
      <c r="F218" s="2281"/>
      <c r="G218" s="2281"/>
      <c r="H218" s="2281"/>
      <c r="I218" s="2281"/>
      <c r="J218" s="2282"/>
      <c r="K218" s="2282"/>
      <c r="L218" s="2282"/>
      <c r="M218" s="2282"/>
      <c r="N218" s="2283"/>
      <c r="O218" s="2283"/>
      <c r="P218" s="2283"/>
      <c r="Q218" s="2283"/>
      <c r="R218" s="2280"/>
      <c r="S218" s="2282"/>
      <c r="T218" s="2284"/>
      <c r="U218" s="2285"/>
      <c r="V218" s="2281"/>
      <c r="W218" s="2281"/>
      <c r="X218" s="2276"/>
      <c r="Y218" s="2281"/>
      <c r="Z218" s="2281"/>
      <c r="AA218" s="2286"/>
      <c r="AC218" s="2287"/>
      <c r="AD218" s="2287"/>
      <c r="AE218" s="2287"/>
      <c r="AF218" s="2277" t="str">
        <f>IF(B218="","",(IFERROR(VLOOKUP(B218,Projecten!A$4:X$2358,5,FALSE),"niet bekend")))</f>
        <v/>
      </c>
      <c r="AG218" s="2230" t="str">
        <f t="shared" si="34"/>
        <v/>
      </c>
      <c r="AH218" s="2227" t="str">
        <f>IF(B218="","",(IFERROR(VLOOKUP(B218,Projecten!A$4:X$2358,23,FALSE),"niet bekend")))</f>
        <v/>
      </c>
      <c r="AI218" s="2230" t="str">
        <f>IF(B218="","",(IFERROR(VLOOKUP(B218,Projecten!A$4:X$2358,12,FALSE),"niet bekend")))</f>
        <v/>
      </c>
    </row>
    <row r="219" spans="1:35" s="2278" customFormat="1" x14ac:dyDescent="0.2">
      <c r="A219" s="2274"/>
      <c r="B219" s="2279"/>
      <c r="C219" s="2280"/>
      <c r="D219" s="2280"/>
      <c r="E219" s="2281"/>
      <c r="F219" s="2281"/>
      <c r="G219" s="2281"/>
      <c r="H219" s="2281"/>
      <c r="I219" s="2281"/>
      <c r="J219" s="2282"/>
      <c r="K219" s="2282"/>
      <c r="L219" s="2282"/>
      <c r="M219" s="2282"/>
      <c r="N219" s="2283"/>
      <c r="O219" s="2283"/>
      <c r="P219" s="2283"/>
      <c r="Q219" s="2283"/>
      <c r="R219" s="2280"/>
      <c r="S219" s="2282"/>
      <c r="T219" s="2284"/>
      <c r="U219" s="2285"/>
      <c r="V219" s="2281"/>
      <c r="W219" s="2281"/>
      <c r="X219" s="2276"/>
      <c r="Y219" s="2281"/>
      <c r="Z219" s="2281"/>
      <c r="AA219" s="2286"/>
      <c r="AC219" s="2287"/>
      <c r="AD219" s="2287"/>
      <c r="AE219" s="2287"/>
      <c r="AF219" s="2277" t="str">
        <f>IF(B219="","",(IFERROR(VLOOKUP(B219,Projecten!A$4:X$2358,5,FALSE),"niet bekend")))</f>
        <v/>
      </c>
      <c r="AG219" s="2230" t="str">
        <f t="shared" si="34"/>
        <v/>
      </c>
      <c r="AH219" s="2227" t="str">
        <f>IF(B219="","",(IFERROR(VLOOKUP(B219,Projecten!A$4:X$2358,23,FALSE),"niet bekend")))</f>
        <v/>
      </c>
      <c r="AI219" s="2230" t="str">
        <f>IF(B219="","",(IFERROR(VLOOKUP(B219,Projecten!A$4:X$2358,12,FALSE),"niet bekend")))</f>
        <v/>
      </c>
    </row>
    <row r="220" spans="1:35" s="2278" customFormat="1" x14ac:dyDescent="0.2">
      <c r="A220" s="2274"/>
      <c r="B220" s="2279"/>
      <c r="C220" s="2280"/>
      <c r="D220" s="2280"/>
      <c r="E220" s="2281"/>
      <c r="F220" s="2281"/>
      <c r="G220" s="2281"/>
      <c r="H220" s="2281"/>
      <c r="I220" s="2281"/>
      <c r="J220" s="2282"/>
      <c r="K220" s="2282"/>
      <c r="L220" s="2282"/>
      <c r="M220" s="2282"/>
      <c r="N220" s="2283"/>
      <c r="O220" s="2283"/>
      <c r="P220" s="2283"/>
      <c r="Q220" s="2283"/>
      <c r="R220" s="2280"/>
      <c r="S220" s="2282"/>
      <c r="T220" s="2284"/>
      <c r="U220" s="2285"/>
      <c r="V220" s="2281"/>
      <c r="W220" s="2281"/>
      <c r="X220" s="2276"/>
      <c r="Y220" s="2281"/>
      <c r="Z220" s="2281"/>
      <c r="AA220" s="2286"/>
      <c r="AC220" s="2287"/>
      <c r="AD220" s="2287"/>
      <c r="AE220" s="2287"/>
      <c r="AF220" s="2277" t="str">
        <f>IF(B220="","",(IFERROR(VLOOKUP(B220,Projecten!A$4:X$2358,5,FALSE),"niet bekend")))</f>
        <v/>
      </c>
      <c r="AG220" s="2230" t="str">
        <f t="shared" si="34"/>
        <v/>
      </c>
      <c r="AH220" s="2227" t="str">
        <f>IF(B220="","",(IFERROR(VLOOKUP(B220,Projecten!A$4:X$2358,23,FALSE),"niet bekend")))</f>
        <v/>
      </c>
      <c r="AI220" s="2230" t="str">
        <f>IF(B220="","",(IFERROR(VLOOKUP(B220,Projecten!A$4:X$2358,12,FALSE),"niet bekend")))</f>
        <v/>
      </c>
    </row>
    <row r="221" spans="1:35" x14ac:dyDescent="0.2">
      <c r="B221" s="2366"/>
      <c r="C221" s="2266"/>
      <c r="D221" s="2268"/>
      <c r="E221" s="2268"/>
      <c r="F221" s="2268"/>
      <c r="G221" s="2268"/>
      <c r="H221" s="2268"/>
      <c r="I221" s="2268"/>
      <c r="L221" s="2271"/>
      <c r="T221" s="2272"/>
      <c r="X221" s="2276"/>
      <c r="Z221" s="2340"/>
      <c r="AA221" s="2296"/>
      <c r="AF221" s="2277" t="str">
        <f>IF(B221="","",(IFERROR(VLOOKUP(B221,Projecten!A$4:X$2358,5,FALSE),"niet bekend")))</f>
        <v/>
      </c>
      <c r="AG221" s="2230" t="str">
        <f t="shared" si="34"/>
        <v/>
      </c>
      <c r="AH221" s="2227" t="str">
        <f>IF(B221="","",(IFERROR(VLOOKUP(B221,Projecten!A$4:X$2358,23,FALSE),"niet bekend")))</f>
        <v/>
      </c>
      <c r="AI221" s="2230" t="str">
        <f>IF(B221="","",(IFERROR(VLOOKUP(B221,Projecten!A$4:X$2358,12,FALSE),"niet bekend")))</f>
        <v/>
      </c>
    </row>
    <row r="222" spans="1:35" x14ac:dyDescent="0.2">
      <c r="B222" s="2366"/>
      <c r="C222" s="2266"/>
      <c r="D222" s="2266"/>
      <c r="E222" s="2268"/>
      <c r="F222" s="2268"/>
      <c r="G222" s="2268"/>
      <c r="H222" s="2268"/>
      <c r="I222" s="2268"/>
      <c r="J222" s="2269"/>
      <c r="K222" s="2269"/>
      <c r="L222" s="2269"/>
      <c r="M222" s="2270"/>
      <c r="N222" s="2270"/>
      <c r="O222" s="2270"/>
      <c r="P222" s="2270"/>
      <c r="Q222" s="2270"/>
      <c r="T222" s="2272"/>
      <c r="X222" s="2276"/>
      <c r="AF222" s="2277" t="str">
        <f>IF(B222="","",(IFERROR(VLOOKUP(B222,Projecten!A$4:X$2358,5,FALSE),"niet bekend")))</f>
        <v/>
      </c>
      <c r="AG222" s="2230" t="str">
        <f t="shared" si="34"/>
        <v/>
      </c>
      <c r="AH222" s="2227" t="str">
        <f>IF(B222="","",(IFERROR(VLOOKUP(B222,Projecten!A$4:X$2358,23,FALSE),"niet bekend")))</f>
        <v/>
      </c>
      <c r="AI222" s="2230" t="str">
        <f>IF(B222="","",(IFERROR(VLOOKUP(B222,Projecten!A$4:X$2358,12,FALSE),"niet bekend")))</f>
        <v/>
      </c>
    </row>
    <row r="223" spans="1:35" s="2381" customFormat="1" x14ac:dyDescent="0.2">
      <c r="A223" s="2378"/>
      <c r="B223" s="2368"/>
      <c r="C223" s="2369"/>
      <c r="D223" s="2369" t="s">
        <v>2804</v>
      </c>
      <c r="E223" s="2370" t="s">
        <v>26</v>
      </c>
      <c r="F223" s="2370">
        <v>1</v>
      </c>
      <c r="G223" s="2370"/>
      <c r="H223" s="2370"/>
      <c r="I223" s="2370"/>
      <c r="J223" s="2371"/>
      <c r="K223" s="2371"/>
      <c r="L223" s="2371"/>
      <c r="M223" s="2372"/>
      <c r="N223" s="2373"/>
      <c r="O223" s="2373"/>
      <c r="P223" s="2373"/>
      <c r="Q223" s="2373"/>
      <c r="R223" s="2374"/>
      <c r="S223" s="2375"/>
      <c r="T223" s="2376">
        <v>5</v>
      </c>
      <c r="U223" s="2377"/>
      <c r="V223" s="2378" t="s">
        <v>423</v>
      </c>
      <c r="W223" s="2378"/>
      <c r="X223" s="2379">
        <v>48</v>
      </c>
      <c r="Y223" s="2378"/>
      <c r="Z223" s="2378"/>
      <c r="AA223" s="2380"/>
      <c r="AC223" s="2382"/>
      <c r="AD223" s="2382"/>
      <c r="AE223" s="2382"/>
      <c r="AF223" s="2383" t="s">
        <v>3226</v>
      </c>
      <c r="AG223" s="2384" t="str">
        <f>IF(AF223="","",(IF(F223=0,AI223,(F223/AF223*AI223))))</f>
        <v/>
      </c>
      <c r="AH223" s="2382" t="s">
        <v>3226</v>
      </c>
      <c r="AI223" s="2385" t="s">
        <v>3226</v>
      </c>
    </row>
    <row r="224" spans="1:35" s="2344" customFormat="1" x14ac:dyDescent="0.2">
      <c r="A224" s="2355"/>
      <c r="B224" s="2345"/>
      <c r="C224" s="2346"/>
      <c r="D224" s="2346" t="s">
        <v>3831</v>
      </c>
      <c r="E224" s="2347" t="s">
        <v>26</v>
      </c>
      <c r="F224" s="2347">
        <v>9</v>
      </c>
      <c r="G224" s="2347"/>
      <c r="H224" s="2347"/>
      <c r="I224" s="2347"/>
      <c r="J224" s="2352"/>
      <c r="K224" s="2352"/>
      <c r="L224" s="2352"/>
      <c r="M224" s="2350"/>
      <c r="N224" s="2350"/>
      <c r="O224" s="2350"/>
      <c r="P224" s="2350"/>
      <c r="Q224" s="2350"/>
      <c r="R224" s="2351"/>
      <c r="S224" s="2352"/>
      <c r="T224" s="2353">
        <v>5</v>
      </c>
      <c r="U224" s="2354"/>
      <c r="V224" s="2355" t="s">
        <v>3464</v>
      </c>
      <c r="W224" s="2355"/>
      <c r="X224" s="2356">
        <v>180</v>
      </c>
      <c r="Y224" s="2355"/>
      <c r="Z224" s="2357"/>
      <c r="AA224" s="2351"/>
      <c r="AC224" s="2358"/>
      <c r="AD224" s="2358"/>
      <c r="AE224" s="2358"/>
      <c r="AF224" s="2359"/>
      <c r="AG224" s="2360"/>
      <c r="AH224" s="2358"/>
      <c r="AI224" s="2361"/>
    </row>
    <row r="225" spans="1:35" s="2315" customFormat="1" x14ac:dyDescent="0.2">
      <c r="A225" s="2325"/>
      <c r="B225" s="2316"/>
      <c r="C225" s="2317"/>
      <c r="D225" s="2318"/>
      <c r="E225" s="2318"/>
      <c r="F225" s="2318"/>
      <c r="G225" s="2318"/>
      <c r="H225" s="2318"/>
      <c r="I225" s="2318"/>
      <c r="J225" s="2319"/>
      <c r="K225" s="2319"/>
      <c r="L225" s="2319"/>
      <c r="M225" s="2320"/>
      <c r="N225" s="2320"/>
      <c r="O225" s="2320"/>
      <c r="P225" s="2320"/>
      <c r="Q225" s="2320"/>
      <c r="R225" s="2321"/>
      <c r="S225" s="2322"/>
      <c r="T225" s="2323"/>
      <c r="U225" s="2323"/>
      <c r="V225" s="2324"/>
      <c r="W225" s="2324"/>
      <c r="X225" s="2324"/>
      <c r="Y225" s="2325"/>
      <c r="Z225" s="2326"/>
      <c r="AA225" s="2327"/>
      <c r="AC225" s="2328"/>
      <c r="AD225" s="2328"/>
      <c r="AE225" s="2328"/>
      <c r="AF225" s="2329"/>
      <c r="AG225" s="2330"/>
      <c r="AH225" s="2328" t="s">
        <v>3226</v>
      </c>
      <c r="AI225" s="2331" t="s">
        <v>3226</v>
      </c>
    </row>
    <row r="226" spans="1:35" s="2247" customFormat="1" ht="12" customHeight="1" x14ac:dyDescent="0.2">
      <c r="A226" s="2250"/>
      <c r="C226" s="2248"/>
      <c r="D226" s="2249">
        <f>SUM(G226:I226)</f>
        <v>0</v>
      </c>
      <c r="E226" s="2250"/>
      <c r="F226" s="2250">
        <f>SUM(F227:F235)</f>
        <v>10</v>
      </c>
      <c r="G226" s="2250">
        <f>SUM(G227:G235)</f>
        <v>0</v>
      </c>
      <c r="H226" s="2250">
        <f>SUM(H227:H235)</f>
        <v>0</v>
      </c>
      <c r="I226" s="2250">
        <f>SUM(I227:I235)</f>
        <v>0</v>
      </c>
      <c r="J226" s="2251"/>
      <c r="K226" s="2251"/>
      <c r="L226" s="2251"/>
      <c r="M226" s="2252"/>
      <c r="N226" s="2252"/>
      <c r="O226" s="2252"/>
      <c r="P226" s="2252"/>
      <c r="Q226" s="2252"/>
      <c r="R226" s="2253">
        <v>5</v>
      </c>
      <c r="S226" s="2254"/>
      <c r="T226" s="2255"/>
      <c r="U226" s="2255"/>
      <c r="V226" s="2256"/>
      <c r="W226" s="2257">
        <f>SUM(X226:X235)</f>
        <v>228</v>
      </c>
      <c r="X226" s="2258"/>
      <c r="Y226" s="2258">
        <v>0</v>
      </c>
      <c r="Z226" s="2259">
        <f>W226-Y226</f>
        <v>228</v>
      </c>
      <c r="AA226" s="2248"/>
      <c r="AC226" s="2260"/>
      <c r="AD226" s="2260"/>
      <c r="AE226" s="2261" t="str">
        <f>CONCATENATE("week ",R226)</f>
        <v>week 5</v>
      </c>
      <c r="AF226" s="2262"/>
      <c r="AG226" s="2263">
        <f>SUM(AG227:AG235)</f>
        <v>0</v>
      </c>
      <c r="AH226" s="2260" t="s">
        <v>3226</v>
      </c>
      <c r="AI226" s="2264" t="s">
        <v>3226</v>
      </c>
    </row>
    <row r="227" spans="1:35" x14ac:dyDescent="0.2">
      <c r="B227" s="2265"/>
      <c r="C227" s="2266"/>
      <c r="D227" s="2281"/>
      <c r="E227" s="2268"/>
      <c r="F227" s="2268"/>
      <c r="G227" s="2268"/>
      <c r="H227" s="2268"/>
      <c r="I227" s="2268"/>
      <c r="J227" s="2269"/>
      <c r="K227" s="2269"/>
      <c r="L227" s="2269"/>
      <c r="M227" s="2270"/>
      <c r="N227" s="2270"/>
      <c r="O227" s="2270"/>
      <c r="P227" s="2270"/>
      <c r="Q227" s="2270"/>
      <c r="R227" s="2226" t="s">
        <v>3461</v>
      </c>
      <c r="T227" s="2272"/>
      <c r="W227" s="2275" t="s">
        <v>3732</v>
      </c>
      <c r="AF227" s="2277" t="str">
        <f>IF(B227="","",(IFERROR(VLOOKUP(B227,Projecten!A$4:X$2358,5,FALSE),"niet bekend")))</f>
        <v/>
      </c>
      <c r="AG227" s="2230" t="str">
        <f t="shared" ref="AG227:AG232" si="35">IF(AF227="","",(IF(F227=0,AI227,(F227/AF227*AI227))))</f>
        <v/>
      </c>
      <c r="AH227" s="2227" t="str">
        <f>IF(B227="","",(IFERROR(VLOOKUP(B227,Projecten!A$4:X$2358,23,FALSE),"niet bekend")))</f>
        <v/>
      </c>
      <c r="AI227" s="2230" t="str">
        <f>IF(B227="","",(IFERROR(VLOOKUP(B227,Projecten!A$4:X$2358,12,FALSE),"niet bekend")))</f>
        <v/>
      </c>
    </row>
    <row r="228" spans="1:35" s="2278" customFormat="1" x14ac:dyDescent="0.2">
      <c r="A228" s="2274"/>
      <c r="B228" s="2279"/>
      <c r="C228" s="2280"/>
      <c r="D228" s="2280"/>
      <c r="E228" s="2281"/>
      <c r="F228" s="2281"/>
      <c r="G228" s="2281"/>
      <c r="H228" s="2281"/>
      <c r="I228" s="2281"/>
      <c r="J228" s="2282"/>
      <c r="K228" s="2282"/>
      <c r="L228" s="2282"/>
      <c r="M228" s="2282"/>
      <c r="N228" s="2283"/>
      <c r="O228" s="2283"/>
      <c r="P228" s="2283"/>
      <c r="Q228" s="2283"/>
      <c r="R228" s="2280"/>
      <c r="S228" s="2282"/>
      <c r="T228" s="2284"/>
      <c r="U228" s="2285"/>
      <c r="V228" s="2281"/>
      <c r="W228" s="2281"/>
      <c r="X228" s="2276"/>
      <c r="Y228" s="2281"/>
      <c r="Z228" s="2281"/>
      <c r="AA228" s="2286"/>
      <c r="AC228" s="2287"/>
      <c r="AD228" s="2287"/>
      <c r="AE228" s="2287"/>
      <c r="AF228" s="2277" t="str">
        <f>IF(B228="","",(IFERROR(VLOOKUP(B228,Projecten!A$4:X$2358,5,FALSE),"niet bekend")))</f>
        <v/>
      </c>
      <c r="AG228" s="2230" t="str">
        <f t="shared" si="35"/>
        <v/>
      </c>
      <c r="AH228" s="2227" t="str">
        <f>IF(B228="","",(IFERROR(VLOOKUP(B228,Projecten!A$4:X$2358,23,FALSE),"niet bekend")))</f>
        <v/>
      </c>
      <c r="AI228" s="2230" t="str">
        <f>IF(B228="","",(IFERROR(VLOOKUP(B228,Projecten!A$4:X$2358,12,FALSE),"niet bekend")))</f>
        <v/>
      </c>
    </row>
    <row r="229" spans="1:35" s="2278" customFormat="1" x14ac:dyDescent="0.2">
      <c r="A229" s="2274"/>
      <c r="B229" s="2279"/>
      <c r="C229" s="2280"/>
      <c r="D229" s="2280"/>
      <c r="E229" s="2281"/>
      <c r="F229" s="2281"/>
      <c r="G229" s="2281"/>
      <c r="H229" s="2281"/>
      <c r="I229" s="2281"/>
      <c r="J229" s="2282"/>
      <c r="K229" s="2282"/>
      <c r="L229" s="2282"/>
      <c r="M229" s="2282"/>
      <c r="N229" s="2283"/>
      <c r="O229" s="2283"/>
      <c r="P229" s="2283"/>
      <c r="Q229" s="2283"/>
      <c r="R229" s="2280"/>
      <c r="S229" s="2282"/>
      <c r="T229" s="2284"/>
      <c r="U229" s="2285"/>
      <c r="V229" s="2281"/>
      <c r="W229" s="2281"/>
      <c r="X229" s="2276"/>
      <c r="Y229" s="2281"/>
      <c r="Z229" s="2281"/>
      <c r="AA229" s="2286"/>
      <c r="AC229" s="2287"/>
      <c r="AD229" s="2287"/>
      <c r="AE229" s="2287"/>
      <c r="AF229" s="2277" t="str">
        <f>IF(B229="","",(IFERROR(VLOOKUP(B229,Projecten!A$4:X$2358,5,FALSE),"niet bekend")))</f>
        <v/>
      </c>
      <c r="AG229" s="2230" t="str">
        <f t="shared" si="35"/>
        <v/>
      </c>
      <c r="AH229" s="2227" t="str">
        <f>IF(B229="","",(IFERROR(VLOOKUP(B229,Projecten!A$4:X$2358,23,FALSE),"niet bekend")))</f>
        <v/>
      </c>
      <c r="AI229" s="2230" t="str">
        <f>IF(B229="","",(IFERROR(VLOOKUP(B229,Projecten!A$4:X$2358,12,FALSE),"niet bekend")))</f>
        <v/>
      </c>
    </row>
    <row r="230" spans="1:35" s="2278" customFormat="1" x14ac:dyDescent="0.2">
      <c r="A230" s="2274"/>
      <c r="B230" s="2279"/>
      <c r="C230" s="2280"/>
      <c r="D230" s="2280"/>
      <c r="E230" s="2281"/>
      <c r="F230" s="2281"/>
      <c r="G230" s="2281"/>
      <c r="H230" s="2281"/>
      <c r="I230" s="2281"/>
      <c r="J230" s="2282"/>
      <c r="K230" s="2282"/>
      <c r="L230" s="2282"/>
      <c r="M230" s="2282"/>
      <c r="N230" s="2283"/>
      <c r="O230" s="2283"/>
      <c r="P230" s="2283"/>
      <c r="Q230" s="2283"/>
      <c r="R230" s="2280"/>
      <c r="S230" s="2282"/>
      <c r="T230" s="2284"/>
      <c r="U230" s="2285"/>
      <c r="V230" s="2281"/>
      <c r="W230" s="2281"/>
      <c r="X230" s="2276"/>
      <c r="Y230" s="2281"/>
      <c r="Z230" s="2281"/>
      <c r="AA230" s="2286"/>
      <c r="AC230" s="2287"/>
      <c r="AD230" s="2287"/>
      <c r="AE230" s="2287"/>
      <c r="AF230" s="2277" t="str">
        <f>IF(B230="","",(IFERROR(VLOOKUP(B230,Projecten!A$4:X$2358,5,FALSE),"niet bekend")))</f>
        <v/>
      </c>
      <c r="AG230" s="2230" t="str">
        <f t="shared" si="35"/>
        <v/>
      </c>
      <c r="AH230" s="2227" t="str">
        <f>IF(B230="","",(IFERROR(VLOOKUP(B230,Projecten!A$4:X$2358,23,FALSE),"niet bekend")))</f>
        <v/>
      </c>
      <c r="AI230" s="2230" t="str">
        <f>IF(B230="","",(IFERROR(VLOOKUP(B230,Projecten!A$4:X$2358,12,FALSE),"niet bekend")))</f>
        <v/>
      </c>
    </row>
    <row r="231" spans="1:35" x14ac:dyDescent="0.2">
      <c r="B231" s="2366"/>
      <c r="C231" s="2266"/>
      <c r="D231" s="2268"/>
      <c r="E231" s="2268"/>
      <c r="F231" s="2268"/>
      <c r="G231" s="2268"/>
      <c r="H231" s="2268"/>
      <c r="I231" s="2268"/>
      <c r="L231" s="2271"/>
      <c r="T231" s="2272"/>
      <c r="X231" s="2276"/>
      <c r="Z231" s="2340"/>
      <c r="AA231" s="2296"/>
      <c r="AF231" s="2277" t="str">
        <f>IF(B231="","",(IFERROR(VLOOKUP(B231,Projecten!A$4:X$2358,5,FALSE),"niet bekend")))</f>
        <v/>
      </c>
      <c r="AG231" s="2230" t="str">
        <f t="shared" si="35"/>
        <v/>
      </c>
      <c r="AH231" s="2227" t="str">
        <f>IF(B231="","",(IFERROR(VLOOKUP(B231,Projecten!A$4:X$2358,23,FALSE),"niet bekend")))</f>
        <v/>
      </c>
      <c r="AI231" s="2230" t="str">
        <f>IF(B231="","",(IFERROR(VLOOKUP(B231,Projecten!A$4:X$2358,12,FALSE),"niet bekend")))</f>
        <v/>
      </c>
    </row>
    <row r="232" spans="1:35" x14ac:dyDescent="0.2">
      <c r="B232" s="2366"/>
      <c r="C232" s="2266"/>
      <c r="D232" s="2266"/>
      <c r="E232" s="2268"/>
      <c r="F232" s="2268"/>
      <c r="G232" s="2268"/>
      <c r="H232" s="2268"/>
      <c r="I232" s="2268"/>
      <c r="J232" s="2269"/>
      <c r="K232" s="2269"/>
      <c r="L232" s="2269"/>
      <c r="M232" s="2270"/>
      <c r="N232" s="2270"/>
      <c r="O232" s="2270"/>
      <c r="P232" s="2270"/>
      <c r="Q232" s="2270"/>
      <c r="T232" s="2272"/>
      <c r="X232" s="2276"/>
      <c r="AF232" s="2277" t="str">
        <f>IF(B232="","",(IFERROR(VLOOKUP(B232,Projecten!A$4:X$2358,5,FALSE),"niet bekend")))</f>
        <v/>
      </c>
      <c r="AG232" s="2230" t="str">
        <f t="shared" si="35"/>
        <v/>
      </c>
      <c r="AH232" s="2227" t="str">
        <f>IF(B232="","",(IFERROR(VLOOKUP(B232,Projecten!A$4:X$2358,23,FALSE),"niet bekend")))</f>
        <v/>
      </c>
      <c r="AI232" s="2230" t="str">
        <f>IF(B232="","",(IFERROR(VLOOKUP(B232,Projecten!A$4:X$2358,12,FALSE),"niet bekend")))</f>
        <v/>
      </c>
    </row>
    <row r="233" spans="1:35" s="2381" customFormat="1" x14ac:dyDescent="0.2">
      <c r="A233" s="2378"/>
      <c r="B233" s="2368"/>
      <c r="C233" s="2369"/>
      <c r="D233" s="2369" t="s">
        <v>2804</v>
      </c>
      <c r="E233" s="2370" t="s">
        <v>26</v>
      </c>
      <c r="F233" s="2370">
        <v>1</v>
      </c>
      <c r="G233" s="2370"/>
      <c r="H233" s="2370"/>
      <c r="I233" s="2370"/>
      <c r="J233" s="2371"/>
      <c r="K233" s="2371"/>
      <c r="L233" s="2371"/>
      <c r="M233" s="2372"/>
      <c r="N233" s="2373"/>
      <c r="O233" s="2373"/>
      <c r="P233" s="2373"/>
      <c r="Q233" s="2373"/>
      <c r="R233" s="2374"/>
      <c r="S233" s="2375"/>
      <c r="T233" s="2376">
        <v>6</v>
      </c>
      <c r="U233" s="2377"/>
      <c r="V233" s="2378" t="s">
        <v>423</v>
      </c>
      <c r="W233" s="2378"/>
      <c r="X233" s="2379">
        <v>48</v>
      </c>
      <c r="Y233" s="2378"/>
      <c r="Z233" s="2378"/>
      <c r="AA233" s="2380"/>
      <c r="AC233" s="2382"/>
      <c r="AD233" s="2382"/>
      <c r="AE233" s="2382"/>
      <c r="AF233" s="2383" t="s">
        <v>3226</v>
      </c>
      <c r="AG233" s="2384" t="str">
        <f>IF(AF233="","",(IF(F233=0,AI233,(F233/AF233*AI233))))</f>
        <v/>
      </c>
      <c r="AH233" s="2382" t="s">
        <v>3226</v>
      </c>
      <c r="AI233" s="2385" t="s">
        <v>3226</v>
      </c>
    </row>
    <row r="234" spans="1:35" s="2344" customFormat="1" x14ac:dyDescent="0.2">
      <c r="A234" s="2355"/>
      <c r="B234" s="2345"/>
      <c r="C234" s="2346"/>
      <c r="D234" s="2346" t="s">
        <v>3831</v>
      </c>
      <c r="E234" s="2347" t="s">
        <v>26</v>
      </c>
      <c r="F234" s="2347">
        <v>9</v>
      </c>
      <c r="G234" s="2347"/>
      <c r="H234" s="2347"/>
      <c r="I234" s="2347"/>
      <c r="J234" s="2352"/>
      <c r="K234" s="2352"/>
      <c r="L234" s="2352"/>
      <c r="M234" s="2350"/>
      <c r="N234" s="2350"/>
      <c r="O234" s="2350"/>
      <c r="P234" s="2350"/>
      <c r="Q234" s="2350"/>
      <c r="R234" s="2351"/>
      <c r="S234" s="2352"/>
      <c r="T234" s="2353">
        <v>6</v>
      </c>
      <c r="U234" s="2354"/>
      <c r="V234" s="2355" t="s">
        <v>3464</v>
      </c>
      <c r="W234" s="2355"/>
      <c r="X234" s="2356">
        <v>180</v>
      </c>
      <c r="Y234" s="2355"/>
      <c r="Z234" s="2357"/>
      <c r="AA234" s="2351"/>
      <c r="AC234" s="2358"/>
      <c r="AD234" s="2358"/>
      <c r="AE234" s="2358"/>
      <c r="AF234" s="2359"/>
      <c r="AG234" s="2360"/>
      <c r="AH234" s="2358"/>
      <c r="AI234" s="2361"/>
    </row>
    <row r="235" spans="1:35" s="2315" customFormat="1" x14ac:dyDescent="0.2">
      <c r="A235" s="2325"/>
      <c r="B235" s="2316"/>
      <c r="C235" s="2317"/>
      <c r="D235" s="2318"/>
      <c r="E235" s="2318"/>
      <c r="F235" s="2318"/>
      <c r="G235" s="2318"/>
      <c r="H235" s="2318"/>
      <c r="I235" s="2318"/>
      <c r="J235" s="2319"/>
      <c r="K235" s="2319"/>
      <c r="L235" s="2319"/>
      <c r="M235" s="2320"/>
      <c r="N235" s="2320"/>
      <c r="O235" s="2320"/>
      <c r="P235" s="2320"/>
      <c r="Q235" s="2320"/>
      <c r="R235" s="2321"/>
      <c r="S235" s="2322"/>
      <c r="T235" s="2323"/>
      <c r="U235" s="2323"/>
      <c r="V235" s="2324"/>
      <c r="W235" s="2324"/>
      <c r="X235" s="2324"/>
      <c r="Y235" s="2325"/>
      <c r="Z235" s="2326"/>
      <c r="AA235" s="2327"/>
      <c r="AC235" s="2328"/>
      <c r="AD235" s="2328"/>
      <c r="AE235" s="2328"/>
      <c r="AF235" s="2329"/>
      <c r="AG235" s="2330"/>
      <c r="AH235" s="2328" t="s">
        <v>3226</v>
      </c>
      <c r="AI235" s="2331" t="s">
        <v>3226</v>
      </c>
    </row>
    <row r="236" spans="1:35" s="2247" customFormat="1" ht="12" customHeight="1" x14ac:dyDescent="0.2">
      <c r="A236" s="2250"/>
      <c r="C236" s="2248"/>
      <c r="D236" s="2249">
        <f>SUM(G236:I236)</f>
        <v>0</v>
      </c>
      <c r="E236" s="2250"/>
      <c r="F236" s="2250">
        <f>SUM(F237:F245)</f>
        <v>10</v>
      </c>
      <c r="G236" s="2250">
        <f>SUM(G237:G245)</f>
        <v>0</v>
      </c>
      <c r="H236" s="2250">
        <f>SUM(H237:H245)</f>
        <v>0</v>
      </c>
      <c r="I236" s="2250">
        <f>SUM(I237:I245)</f>
        <v>0</v>
      </c>
      <c r="J236" s="2251"/>
      <c r="K236" s="2251"/>
      <c r="L236" s="2251"/>
      <c r="M236" s="2252"/>
      <c r="N236" s="2252"/>
      <c r="O236" s="2252"/>
      <c r="P236" s="2252"/>
      <c r="Q236" s="2252"/>
      <c r="R236" s="2253">
        <v>6</v>
      </c>
      <c r="S236" s="2254"/>
      <c r="T236" s="2255"/>
      <c r="U236" s="2255"/>
      <c r="V236" s="2256"/>
      <c r="W236" s="2257">
        <f>SUM(X236:X245)</f>
        <v>268</v>
      </c>
      <c r="X236" s="2258"/>
      <c r="Y236" s="2258">
        <v>0</v>
      </c>
      <c r="Z236" s="2259">
        <f>W236-Y236</f>
        <v>268</v>
      </c>
      <c r="AA236" s="2248"/>
      <c r="AC236" s="2260"/>
      <c r="AD236" s="2260"/>
      <c r="AE236" s="2261" t="str">
        <f>CONCATENATE("week ",R236)</f>
        <v>week 6</v>
      </c>
      <c r="AF236" s="2262"/>
      <c r="AG236" s="2263">
        <f>SUM(AG237:AG245)</f>
        <v>0</v>
      </c>
      <c r="AH236" s="2260" t="s">
        <v>3226</v>
      </c>
      <c r="AI236" s="2264" t="s">
        <v>3226</v>
      </c>
    </row>
    <row r="237" spans="1:35" x14ac:dyDescent="0.2">
      <c r="B237" s="2265"/>
      <c r="C237" s="2266"/>
      <c r="D237" s="2281"/>
      <c r="E237" s="2268"/>
      <c r="F237" s="2268"/>
      <c r="G237" s="2268"/>
      <c r="H237" s="2268"/>
      <c r="I237" s="2268"/>
      <c r="J237" s="2269"/>
      <c r="K237" s="2269"/>
      <c r="L237" s="2269"/>
      <c r="M237" s="2270"/>
      <c r="N237" s="2270"/>
      <c r="O237" s="2270"/>
      <c r="P237" s="2270"/>
      <c r="Q237" s="2270"/>
      <c r="R237" s="2226" t="s">
        <v>3462</v>
      </c>
      <c r="T237" s="2272"/>
      <c r="W237" s="2275" t="s">
        <v>3732</v>
      </c>
      <c r="AF237" s="2277" t="str">
        <f>IF(B237="","",(IFERROR(VLOOKUP(B237,Projecten!A$4:X$2358,5,FALSE),"niet bekend")))</f>
        <v/>
      </c>
      <c r="AG237" s="2230" t="str">
        <f t="shared" ref="AG237:AG242" si="36">IF(AF237="","",(IF(F237=0,AI237,(F237/AF237*AI237))))</f>
        <v/>
      </c>
      <c r="AH237" s="2227" t="str">
        <f>IF(B237="","",(IFERROR(VLOOKUP(B237,Projecten!A$4:X$2358,23,FALSE),"niet bekend")))</f>
        <v/>
      </c>
      <c r="AI237" s="2230" t="str">
        <f>IF(B237="","",(IFERROR(VLOOKUP(B237,Projecten!A$4:X$2358,12,FALSE),"niet bekend")))</f>
        <v/>
      </c>
    </row>
    <row r="238" spans="1:35" s="2278" customFormat="1" x14ac:dyDescent="0.2">
      <c r="A238" s="2274"/>
      <c r="B238" s="2279"/>
      <c r="C238" s="2280"/>
      <c r="D238" s="2280"/>
      <c r="E238" s="2281"/>
      <c r="F238" s="2281"/>
      <c r="G238" s="2281"/>
      <c r="H238" s="2281"/>
      <c r="I238" s="2281"/>
      <c r="J238" s="2282"/>
      <c r="K238" s="2282"/>
      <c r="L238" s="2282"/>
      <c r="M238" s="2282"/>
      <c r="N238" s="2283"/>
      <c r="O238" s="2283"/>
      <c r="P238" s="2283"/>
      <c r="Q238" s="2283"/>
      <c r="R238" s="2280"/>
      <c r="S238" s="2282"/>
      <c r="T238" s="2284"/>
      <c r="U238" s="2285"/>
      <c r="V238" s="2281"/>
      <c r="W238" s="2281"/>
      <c r="X238" s="2276"/>
      <c r="Y238" s="2281"/>
      <c r="Z238" s="2281"/>
      <c r="AA238" s="2286"/>
      <c r="AC238" s="2287"/>
      <c r="AD238" s="2287"/>
      <c r="AE238" s="2287"/>
      <c r="AF238" s="2277" t="str">
        <f>IF(B238="","",(IFERROR(VLOOKUP(B238,Projecten!A$4:X$2358,5,FALSE),"niet bekend")))</f>
        <v/>
      </c>
      <c r="AG238" s="2230" t="str">
        <f t="shared" si="36"/>
        <v/>
      </c>
      <c r="AH238" s="2227" t="str">
        <f>IF(B238="","",(IFERROR(VLOOKUP(B238,Projecten!A$4:X$2358,23,FALSE),"niet bekend")))</f>
        <v/>
      </c>
      <c r="AI238" s="2230" t="str">
        <f>IF(B238="","",(IFERROR(VLOOKUP(B238,Projecten!A$4:X$2358,12,FALSE),"niet bekend")))</f>
        <v/>
      </c>
    </row>
    <row r="239" spans="1:35" s="2278" customFormat="1" x14ac:dyDescent="0.2">
      <c r="A239" s="2274"/>
      <c r="B239" s="2279"/>
      <c r="C239" s="2280"/>
      <c r="D239" s="2280" t="s">
        <v>2513</v>
      </c>
      <c r="E239" s="2281"/>
      <c r="F239" s="2281"/>
      <c r="G239" s="2281"/>
      <c r="H239" s="2281"/>
      <c r="I239" s="2281"/>
      <c r="J239" s="2282"/>
      <c r="K239" s="2282"/>
      <c r="L239" s="2282"/>
      <c r="M239" s="2282"/>
      <c r="N239" s="2283"/>
      <c r="O239" s="2283"/>
      <c r="P239" s="2283"/>
      <c r="Q239" s="2283"/>
      <c r="R239" s="2280"/>
      <c r="S239" s="2282"/>
      <c r="T239" s="2284"/>
      <c r="U239" s="2285"/>
      <c r="V239" s="2281"/>
      <c r="W239" s="2281"/>
      <c r="X239" s="2276">
        <v>40</v>
      </c>
      <c r="Y239" s="2281"/>
      <c r="Z239" s="2281"/>
      <c r="AA239" s="2286"/>
      <c r="AC239" s="2287"/>
      <c r="AD239" s="2287"/>
      <c r="AE239" s="2287"/>
      <c r="AF239" s="2277" t="str">
        <f>IF(B239="","",(IFERROR(VLOOKUP(B239,Projecten!A$4:X$2358,5,FALSE),"niet bekend")))</f>
        <v/>
      </c>
      <c r="AG239" s="2230" t="str">
        <f t="shared" si="36"/>
        <v/>
      </c>
      <c r="AH239" s="2227" t="str">
        <f>IF(B239="","",(IFERROR(VLOOKUP(B239,Projecten!A$4:X$2358,23,FALSE),"niet bekend")))</f>
        <v/>
      </c>
      <c r="AI239" s="2230" t="str">
        <f>IF(B239="","",(IFERROR(VLOOKUP(B239,Projecten!A$4:X$2358,12,FALSE),"niet bekend")))</f>
        <v/>
      </c>
    </row>
    <row r="240" spans="1:35" s="2278" customFormat="1" x14ac:dyDescent="0.2">
      <c r="A240" s="2274"/>
      <c r="B240" s="2279"/>
      <c r="C240" s="2280"/>
      <c r="D240" s="2280"/>
      <c r="E240" s="2281"/>
      <c r="F240" s="2281"/>
      <c r="G240" s="2281"/>
      <c r="H240" s="2281"/>
      <c r="I240" s="2281"/>
      <c r="J240" s="2282"/>
      <c r="K240" s="2282"/>
      <c r="L240" s="2282"/>
      <c r="M240" s="2282"/>
      <c r="N240" s="2283"/>
      <c r="O240" s="2283"/>
      <c r="P240" s="2283"/>
      <c r="Q240" s="2283"/>
      <c r="R240" s="2280"/>
      <c r="S240" s="2282"/>
      <c r="T240" s="2284"/>
      <c r="U240" s="2285"/>
      <c r="V240" s="2281"/>
      <c r="W240" s="2281"/>
      <c r="X240" s="2276"/>
      <c r="Y240" s="2281"/>
      <c r="Z240" s="2281"/>
      <c r="AA240" s="2286"/>
      <c r="AC240" s="2287"/>
      <c r="AD240" s="2287"/>
      <c r="AE240" s="2287"/>
      <c r="AF240" s="2277" t="str">
        <f>IF(B240="","",(IFERROR(VLOOKUP(B240,Projecten!A$4:X$2358,5,FALSE),"niet bekend")))</f>
        <v/>
      </c>
      <c r="AG240" s="2230" t="str">
        <f t="shared" si="36"/>
        <v/>
      </c>
      <c r="AH240" s="2227" t="str">
        <f>IF(B240="","",(IFERROR(VLOOKUP(B240,Projecten!A$4:X$2358,23,FALSE),"niet bekend")))</f>
        <v/>
      </c>
      <c r="AI240" s="2230" t="str">
        <f>IF(B240="","",(IFERROR(VLOOKUP(B240,Projecten!A$4:X$2358,12,FALSE),"niet bekend")))</f>
        <v/>
      </c>
    </row>
    <row r="241" spans="1:35" x14ac:dyDescent="0.2">
      <c r="B241" s="2366"/>
      <c r="C241" s="2266"/>
      <c r="D241" s="2268"/>
      <c r="E241" s="2268"/>
      <c r="F241" s="2268"/>
      <c r="G241" s="2268"/>
      <c r="H241" s="2268"/>
      <c r="I241" s="2268"/>
      <c r="L241" s="2271"/>
      <c r="T241" s="2272"/>
      <c r="X241" s="2276"/>
      <c r="Z241" s="2340"/>
      <c r="AA241" s="2296"/>
      <c r="AF241" s="2277" t="str">
        <f>IF(B241="","",(IFERROR(VLOOKUP(B241,Projecten!A$4:X$2358,5,FALSE),"niet bekend")))</f>
        <v/>
      </c>
      <c r="AG241" s="2230" t="str">
        <f t="shared" si="36"/>
        <v/>
      </c>
      <c r="AH241" s="2227" t="str">
        <f>IF(B241="","",(IFERROR(VLOOKUP(B241,Projecten!A$4:X$2358,23,FALSE),"niet bekend")))</f>
        <v/>
      </c>
      <c r="AI241" s="2230" t="str">
        <f>IF(B241="","",(IFERROR(VLOOKUP(B241,Projecten!A$4:X$2358,12,FALSE),"niet bekend")))</f>
        <v/>
      </c>
    </row>
    <row r="242" spans="1:35" x14ac:dyDescent="0.2">
      <c r="B242" s="2366"/>
      <c r="C242" s="2266"/>
      <c r="D242" s="2266"/>
      <c r="E242" s="2268"/>
      <c r="F242" s="2268"/>
      <c r="G242" s="2268"/>
      <c r="H242" s="2268"/>
      <c r="I242" s="2268"/>
      <c r="J242" s="2269"/>
      <c r="K242" s="2269"/>
      <c r="L242" s="2269"/>
      <c r="M242" s="2270"/>
      <c r="N242" s="2270"/>
      <c r="O242" s="2270"/>
      <c r="P242" s="2270"/>
      <c r="Q242" s="2270"/>
      <c r="T242" s="2272"/>
      <c r="X242" s="2276"/>
      <c r="AF242" s="2277" t="str">
        <f>IF(B242="","",(IFERROR(VLOOKUP(B242,Projecten!A$4:X$2358,5,FALSE),"niet bekend")))</f>
        <v/>
      </c>
      <c r="AG242" s="2230" t="str">
        <f t="shared" si="36"/>
        <v/>
      </c>
      <c r="AH242" s="2227" t="str">
        <f>IF(B242="","",(IFERROR(VLOOKUP(B242,Projecten!A$4:X$2358,23,FALSE),"niet bekend")))</f>
        <v/>
      </c>
      <c r="AI242" s="2230" t="str">
        <f>IF(B242="","",(IFERROR(VLOOKUP(B242,Projecten!A$4:X$2358,12,FALSE),"niet bekend")))</f>
        <v/>
      </c>
    </row>
    <row r="243" spans="1:35" s="2381" customFormat="1" x14ac:dyDescent="0.2">
      <c r="A243" s="2378"/>
      <c r="B243" s="2368"/>
      <c r="C243" s="2369"/>
      <c r="D243" s="2369" t="s">
        <v>2804</v>
      </c>
      <c r="E243" s="2370" t="s">
        <v>26</v>
      </c>
      <c r="F243" s="2370">
        <v>1</v>
      </c>
      <c r="G243" s="2370"/>
      <c r="H243" s="2370"/>
      <c r="I243" s="2370"/>
      <c r="J243" s="2371"/>
      <c r="K243" s="2371"/>
      <c r="L243" s="2371"/>
      <c r="M243" s="2372"/>
      <c r="N243" s="2373"/>
      <c r="O243" s="2373"/>
      <c r="P243" s="2373"/>
      <c r="Q243" s="2373"/>
      <c r="R243" s="2374"/>
      <c r="S243" s="2375"/>
      <c r="T243" s="2376">
        <v>7</v>
      </c>
      <c r="U243" s="2377"/>
      <c r="V243" s="2378" t="s">
        <v>423</v>
      </c>
      <c r="W243" s="2378"/>
      <c r="X243" s="2379">
        <v>48</v>
      </c>
      <c r="Y243" s="2378"/>
      <c r="Z243" s="2378"/>
      <c r="AA243" s="2380"/>
      <c r="AC243" s="2382"/>
      <c r="AD243" s="2382"/>
      <c r="AE243" s="2382"/>
      <c r="AF243" s="2383" t="s">
        <v>3226</v>
      </c>
      <c r="AG243" s="2384" t="str">
        <f>IF(AF243="","",(IF(F243=0,AI243,(F243/AF243*AI243))))</f>
        <v/>
      </c>
      <c r="AH243" s="2382" t="s">
        <v>3226</v>
      </c>
      <c r="AI243" s="2385" t="s">
        <v>3226</v>
      </c>
    </row>
    <row r="244" spans="1:35" s="2344" customFormat="1" x14ac:dyDescent="0.2">
      <c r="A244" s="2355"/>
      <c r="B244" s="2345"/>
      <c r="C244" s="2346"/>
      <c r="D244" s="2346" t="s">
        <v>3831</v>
      </c>
      <c r="E244" s="2347" t="s">
        <v>26</v>
      </c>
      <c r="F244" s="2347">
        <v>9</v>
      </c>
      <c r="G244" s="2347"/>
      <c r="H244" s="2347"/>
      <c r="I244" s="2347"/>
      <c r="J244" s="2352"/>
      <c r="K244" s="2352"/>
      <c r="L244" s="2352"/>
      <c r="M244" s="2350"/>
      <c r="N244" s="2350"/>
      <c r="O244" s="2350"/>
      <c r="P244" s="2350"/>
      <c r="Q244" s="2350"/>
      <c r="R244" s="2351"/>
      <c r="S244" s="2352"/>
      <c r="T244" s="2353">
        <v>7</v>
      </c>
      <c r="U244" s="2354"/>
      <c r="V244" s="2355" t="s">
        <v>3464</v>
      </c>
      <c r="W244" s="2355"/>
      <c r="X244" s="2356">
        <v>180</v>
      </c>
      <c r="Y244" s="2355"/>
      <c r="Z244" s="2357"/>
      <c r="AA244" s="2351"/>
      <c r="AC244" s="2358"/>
      <c r="AD244" s="2358"/>
      <c r="AE244" s="2358"/>
      <c r="AF244" s="2359"/>
      <c r="AG244" s="2360"/>
      <c r="AH244" s="2358"/>
      <c r="AI244" s="2361"/>
    </row>
    <row r="245" spans="1:35" s="2315" customFormat="1" x14ac:dyDescent="0.2">
      <c r="A245" s="2325"/>
      <c r="B245" s="2316"/>
      <c r="C245" s="2317"/>
      <c r="D245" s="2318"/>
      <c r="E245" s="2318"/>
      <c r="F245" s="2318"/>
      <c r="G245" s="2318"/>
      <c r="H245" s="2318"/>
      <c r="I245" s="2318"/>
      <c r="J245" s="2319"/>
      <c r="K245" s="2319"/>
      <c r="L245" s="2319"/>
      <c r="M245" s="2320"/>
      <c r="N245" s="2320"/>
      <c r="O245" s="2320"/>
      <c r="P245" s="2320"/>
      <c r="Q245" s="2320"/>
      <c r="R245" s="2321"/>
      <c r="S245" s="2322"/>
      <c r="T245" s="2323"/>
      <c r="U245" s="2323"/>
      <c r="V245" s="2324"/>
      <c r="W245" s="2324"/>
      <c r="X245" s="2324"/>
      <c r="Y245" s="2325"/>
      <c r="Z245" s="2326"/>
      <c r="AA245" s="2327"/>
      <c r="AC245" s="2328"/>
      <c r="AD245" s="2328"/>
      <c r="AE245" s="2328"/>
      <c r="AF245" s="2329"/>
      <c r="AG245" s="2330"/>
      <c r="AH245" s="2328" t="s">
        <v>3226</v>
      </c>
      <c r="AI245" s="2331" t="s">
        <v>3226</v>
      </c>
    </row>
  </sheetData>
  <sheetProtection selectLockedCells="1" selectUnlockedCells="1"/>
  <customSheetViews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6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7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8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9"/>
      <headerFooter alignWithMargins="0">
        <oddFooter>&amp;L&amp;Z&amp;F&amp;Rafgedrukt: &amp;D</oddFooter>
      </headerFooter>
    </customSheetView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0"/>
      <headerFooter alignWithMargins="0">
        <oddFooter>&amp;L&amp;Z&amp;F&amp;Rafgedrukt: &amp;D</oddFooter>
      </headerFooter>
    </customSheetView>
  </customSheetViews>
  <phoneticPr fontId="16" type="noConversion"/>
  <pageMargins left="0.25" right="0.25" top="0.75" bottom="0.75" header="0.3" footer="0.3"/>
  <pageSetup paperSize="8" scale="29" firstPageNumber="0" orientation="landscape" r:id="rId11"/>
  <headerFooter alignWithMargins="0">
    <oddFooter>&amp;L&amp;Z&amp;F&amp;Rafgedrukt: &amp;D</oddFooter>
  </headerFooter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>
    <pageSetUpPr fitToPage="1"/>
  </sheetPr>
  <dimension ref="A1:XFD3350"/>
  <sheetViews>
    <sheetView showRuler="0" zoomScale="85" zoomScaleNormal="85" workbookViewId="0">
      <pane xSplit="18" ySplit="2" topLeftCell="S2428" activePane="bottomRight" state="frozen"/>
      <selection pane="topRight" activeCell="R1" sqref="R1"/>
      <selection pane="bottomLeft" activeCell="A3" sqref="A3"/>
      <selection pane="bottomRight" activeCell="C2469" sqref="C2469"/>
    </sheetView>
  </sheetViews>
  <sheetFormatPr defaultRowHeight="12.75" x14ac:dyDescent="0.2"/>
  <cols>
    <col min="1" max="1" width="9.140625" style="8"/>
    <col min="2" max="2" width="15" style="71" customWidth="1"/>
    <col min="3" max="3" width="31.28515625" style="1255" bestFit="1" customWidth="1"/>
    <col min="4" max="4" width="36.28515625" style="5" customWidth="1"/>
    <col min="5" max="5" width="19.28515625" style="6" customWidth="1"/>
    <col min="6" max="6" width="4.7109375" style="7" customWidth="1"/>
    <col min="7" max="8" width="4.7109375" style="6" customWidth="1"/>
    <col min="9" max="9" width="4.85546875" style="6" customWidth="1"/>
    <col min="10" max="11" width="6.28515625" style="7" customWidth="1"/>
    <col min="12" max="12" width="7" style="7" customWidth="1"/>
    <col min="13" max="13" width="5.28515625" style="7" customWidth="1"/>
    <col min="14" max="17" width="3.28515625" style="7" customWidth="1"/>
    <col min="18" max="18" width="9.85546875" style="7" customWidth="1"/>
    <col min="19" max="19" width="19.42578125" style="23" customWidth="1"/>
    <col min="20" max="20" width="6.5703125" style="7" customWidth="1"/>
    <col min="21" max="21" width="9.140625" style="158" bestFit="1"/>
    <col min="22" max="22" width="15.85546875" style="6" customWidth="1"/>
    <col min="23" max="23" width="40.85546875" style="6" customWidth="1"/>
    <col min="24" max="24" width="9.42578125" style="433" customWidth="1"/>
    <col min="25" max="25" width="8.28515625" style="5" customWidth="1"/>
    <col min="26" max="26" width="7.85546875" style="8" customWidth="1"/>
    <col min="27" max="27" width="15.28515625" style="8" customWidth="1"/>
    <col min="28" max="28" width="0" style="8" hidden="1" customWidth="1"/>
    <col min="29" max="30" width="10.7109375" style="8" hidden="1" customWidth="1"/>
    <col min="31" max="31" width="0" hidden="1" customWidth="1"/>
    <col min="33" max="33" width="14.140625" style="2399" customWidth="1"/>
    <col min="34" max="34" width="12.7109375" style="2399" customWidth="1"/>
    <col min="35" max="35" width="14.5703125" style="2399" bestFit="1" customWidth="1"/>
    <col min="36" max="36" width="12.7109375" style="906" customWidth="1"/>
    <col min="37" max="16384" width="9.140625" style="8"/>
  </cols>
  <sheetData>
    <row r="1" spans="2:36" s="4" customFormat="1" ht="12.75" customHeight="1" x14ac:dyDescent="0.2">
      <c r="B1" s="9" t="s">
        <v>2087</v>
      </c>
      <c r="C1" s="1249"/>
      <c r="D1" s="10"/>
      <c r="E1" s="115">
        <v>42005</v>
      </c>
      <c r="F1" s="11"/>
      <c r="G1" s="833"/>
      <c r="H1" s="833"/>
      <c r="I1" s="833"/>
      <c r="J1" s="11"/>
      <c r="K1" s="11"/>
      <c r="L1" s="11"/>
      <c r="M1" s="11"/>
      <c r="N1" s="10" t="s">
        <v>38</v>
      </c>
      <c r="O1" s="11"/>
      <c r="P1" s="11"/>
      <c r="Q1" s="11"/>
      <c r="R1" s="12"/>
      <c r="S1" s="1608"/>
      <c r="T1" s="1034" t="s">
        <v>39</v>
      </c>
      <c r="U1" s="849"/>
      <c r="V1" s="13"/>
      <c r="W1" s="13"/>
      <c r="X1" s="429">
        <f>SUM(X4:X1565)</f>
        <v>23659.491999999995</v>
      </c>
      <c r="Y1" s="14">
        <f>(38*4-10)</f>
        <v>142</v>
      </c>
      <c r="Z1" s="15">
        <f>CEILING(X1/Y1,0.1)</f>
        <v>166.70000000000002</v>
      </c>
      <c r="AG1" s="2399"/>
      <c r="AH1" s="2399"/>
      <c r="AI1" s="2399"/>
      <c r="AJ1" s="906"/>
    </row>
    <row r="2" spans="2:36" s="17" customFormat="1" ht="39.75" customHeight="1" x14ac:dyDescent="0.25">
      <c r="B2" s="16" t="s">
        <v>40</v>
      </c>
      <c r="C2" s="1250" t="s">
        <v>121</v>
      </c>
      <c r="D2" s="16" t="s">
        <v>41</v>
      </c>
      <c r="E2" s="17" t="s">
        <v>2</v>
      </c>
      <c r="F2" s="11" t="s">
        <v>37</v>
      </c>
      <c r="G2" s="833" t="s">
        <v>4</v>
      </c>
      <c r="H2" s="833" t="s">
        <v>5</v>
      </c>
      <c r="I2" s="833" t="s">
        <v>6</v>
      </c>
      <c r="J2" s="11" t="s">
        <v>240</v>
      </c>
      <c r="K2" s="11" t="s">
        <v>239</v>
      </c>
      <c r="L2" s="11" t="s">
        <v>241</v>
      </c>
      <c r="M2" s="11" t="s">
        <v>242</v>
      </c>
      <c r="N2" s="69" t="s">
        <v>105</v>
      </c>
      <c r="O2" s="69" t="s">
        <v>106</v>
      </c>
      <c r="P2" s="69" t="s">
        <v>107</v>
      </c>
      <c r="Q2" s="11" t="s">
        <v>100</v>
      </c>
      <c r="R2" s="18" t="s">
        <v>3638</v>
      </c>
      <c r="S2" s="1609" t="s">
        <v>167</v>
      </c>
      <c r="T2" s="18" t="s">
        <v>42</v>
      </c>
      <c r="U2" s="155" t="s">
        <v>43</v>
      </c>
      <c r="V2" s="19" t="s">
        <v>165</v>
      </c>
      <c r="W2" s="19" t="s">
        <v>188</v>
      </c>
      <c r="X2" s="430" t="s">
        <v>44</v>
      </c>
      <c r="Y2" s="20" t="s">
        <v>45</v>
      </c>
      <c r="Z2" s="21" t="s">
        <v>46</v>
      </c>
      <c r="AA2" s="17" t="s">
        <v>619</v>
      </c>
      <c r="AF2" s="61" t="s">
        <v>2109</v>
      </c>
      <c r="AG2" s="2400" t="s">
        <v>2111</v>
      </c>
      <c r="AH2" s="2400" t="s">
        <v>2110</v>
      </c>
      <c r="AI2" s="2400" t="s">
        <v>2112</v>
      </c>
      <c r="AJ2" s="995" t="s">
        <v>2130</v>
      </c>
    </row>
    <row r="3" spans="2:36" s="864" customFormat="1" ht="39.75" customHeight="1" x14ac:dyDescent="0.3">
      <c r="B3" s="1322"/>
      <c r="D3" s="864">
        <v>2015</v>
      </c>
      <c r="F3" s="1033"/>
      <c r="Q3" s="1033"/>
      <c r="S3" s="1595"/>
      <c r="T3" s="1033"/>
      <c r="AG3" s="2401"/>
      <c r="AH3" s="2401"/>
      <c r="AI3" s="2401">
        <f>SUM(AI4:AI363)</f>
        <v>1858263.31</v>
      </c>
      <c r="AJ3" s="952"/>
    </row>
    <row r="4" spans="2:36" s="911" customFormat="1" ht="12.75" customHeight="1" x14ac:dyDescent="0.2">
      <c r="B4" s="887"/>
      <c r="C4" s="1251"/>
      <c r="D4" s="888">
        <f>SUM(G4:I4)</f>
        <v>55</v>
      </c>
      <c r="E4" s="889"/>
      <c r="F4" s="890">
        <f>SUM(F5:F8)</f>
        <v>3</v>
      </c>
      <c r="G4" s="889">
        <f>SUM(G5:G8)</f>
        <v>27</v>
      </c>
      <c r="H4" s="889">
        <f>SUM(H5:H8)</f>
        <v>20</v>
      </c>
      <c r="I4" s="889">
        <f>SUM(I5:I8)</f>
        <v>8</v>
      </c>
      <c r="J4" s="890"/>
      <c r="K4" s="890"/>
      <c r="L4" s="890"/>
      <c r="M4" s="890"/>
      <c r="N4" s="890"/>
      <c r="O4" s="890"/>
      <c r="P4" s="890"/>
      <c r="Q4" s="890"/>
      <c r="R4" s="918">
        <v>11</v>
      </c>
      <c r="S4" s="918"/>
      <c r="T4" s="918"/>
      <c r="U4" s="919"/>
      <c r="V4" s="941"/>
      <c r="W4" s="920">
        <f>SUM(X4:X8)</f>
        <v>54</v>
      </c>
      <c r="X4" s="924"/>
      <c r="Y4" s="950">
        <f>$Y$1</f>
        <v>142</v>
      </c>
      <c r="Z4" s="861">
        <f>W4-Y4</f>
        <v>-88</v>
      </c>
      <c r="AG4" s="2402">
        <f>SUM(AG5:AG8)</f>
        <v>7507</v>
      </c>
      <c r="AH4" s="2402"/>
      <c r="AI4" s="2402"/>
      <c r="AJ4" s="907"/>
    </row>
    <row r="5" spans="2:36" s="71" customFormat="1" ht="12.75" customHeight="1" x14ac:dyDescent="0.25">
      <c r="B5" s="119">
        <v>2015006</v>
      </c>
      <c r="C5" s="1252"/>
      <c r="D5" s="95" t="s">
        <v>50</v>
      </c>
      <c r="E5" s="95" t="s">
        <v>26</v>
      </c>
      <c r="F5" s="72">
        <v>1</v>
      </c>
      <c r="G5" s="75">
        <v>8</v>
      </c>
      <c r="H5" s="75">
        <v>5</v>
      </c>
      <c r="I5" s="75">
        <v>3</v>
      </c>
      <c r="J5" s="76" t="s">
        <v>47</v>
      </c>
      <c r="K5" s="60"/>
      <c r="L5" s="60"/>
      <c r="M5" s="60"/>
      <c r="N5" s="110"/>
      <c r="O5" s="110"/>
      <c r="P5" s="110"/>
      <c r="Q5" s="487" t="s">
        <v>47</v>
      </c>
      <c r="S5" s="1600"/>
      <c r="T5" s="77">
        <f>IF(U5&lt;=0,"",(((U5-$E$1)/7)+1))</f>
        <v>11.714285714285714</v>
      </c>
      <c r="U5" s="156">
        <v>42080</v>
      </c>
      <c r="V5" s="78" t="s">
        <v>49</v>
      </c>
      <c r="W5" s="78"/>
      <c r="X5" s="431">
        <v>17</v>
      </c>
      <c r="AF5" s="71">
        <f>IF(B5="","",(IFERROR(VLOOKUP(B5,Projecten!A$4:W$2358,5,FALSE),"niet bekend")))</f>
        <v>1</v>
      </c>
      <c r="AG5" s="2403">
        <f>IF(AF5="","",(F5/AF5*AI5))</f>
        <v>2144</v>
      </c>
      <c r="AH5" s="2403">
        <f>IF(B5="","",(IFERROR(VLOOKUP(B5,Projecten!A$4:W$2358,23,FALSE),"niet bekend")))</f>
        <v>2144</v>
      </c>
      <c r="AI5" s="2403">
        <f>IF(B5="","",(IFERROR(VLOOKUP(B5,Projecten!A$4:W$2358,12,FALSE),"niet bekend")))</f>
        <v>2144</v>
      </c>
      <c r="AJ5" s="908">
        <f>IF(AG5="","",(AI5-AG5))</f>
        <v>0</v>
      </c>
    </row>
    <row r="6" spans="2:36" s="71" customFormat="1" ht="12.75" customHeight="1" x14ac:dyDescent="0.25">
      <c r="B6" s="119">
        <v>2015007</v>
      </c>
      <c r="C6" s="1252"/>
      <c r="D6" s="95" t="s">
        <v>51</v>
      </c>
      <c r="E6" s="95" t="s">
        <v>26</v>
      </c>
      <c r="F6" s="72">
        <v>1</v>
      </c>
      <c r="G6" s="75">
        <v>10</v>
      </c>
      <c r="H6" s="75">
        <v>7</v>
      </c>
      <c r="I6" s="75">
        <v>4</v>
      </c>
      <c r="J6" s="76" t="s">
        <v>47</v>
      </c>
      <c r="K6" s="60"/>
      <c r="L6" s="60"/>
      <c r="M6" s="60"/>
      <c r="N6" s="111"/>
      <c r="O6" s="111"/>
      <c r="P6" s="111"/>
      <c r="Q6" s="488" t="s">
        <v>47</v>
      </c>
      <c r="S6" s="1600"/>
      <c r="T6" s="77">
        <f>IF(U6&lt;=0,"",(((U6-$E$1)/7)+1))</f>
        <v>11.714285714285714</v>
      </c>
      <c r="U6" s="156">
        <v>42080</v>
      </c>
      <c r="V6" s="78" t="s">
        <v>49</v>
      </c>
      <c r="W6" s="78"/>
      <c r="X6" s="431">
        <v>18</v>
      </c>
      <c r="Y6" s="103"/>
      <c r="Z6" s="104"/>
      <c r="AF6" s="71">
        <f>IF(B6="","",(IFERROR(VLOOKUP(B6,Projecten!A$4:W$2358,5,FALSE),"niet bekend")))</f>
        <v>1</v>
      </c>
      <c r="AG6" s="2399">
        <f>IF(AF6="","",(F6/AF6*AI6))</f>
        <v>3303</v>
      </c>
      <c r="AH6" s="2403">
        <f>IF(B6="","",(IFERROR(VLOOKUP(B6,Projecten!A$4:W$2358,23,FALSE),"niet bekend")))</f>
        <v>3303</v>
      </c>
      <c r="AI6" s="2403">
        <f>IF(B6="","",(IFERROR(VLOOKUP(B6,Projecten!A$4:W$2358,12,FALSE),"niet bekend")))</f>
        <v>3303</v>
      </c>
      <c r="AJ6" s="908">
        <f>IF(AG6="","",(AI6-AG6))</f>
        <v>0</v>
      </c>
    </row>
    <row r="7" spans="2:36" s="71" customFormat="1" ht="12.75" customHeight="1" x14ac:dyDescent="0.25">
      <c r="B7" s="119">
        <v>2015008</v>
      </c>
      <c r="C7" s="1252"/>
      <c r="D7" s="95" t="s">
        <v>52</v>
      </c>
      <c r="E7" s="95" t="s">
        <v>26</v>
      </c>
      <c r="F7" s="72">
        <v>1</v>
      </c>
      <c r="G7" s="75">
        <v>9</v>
      </c>
      <c r="H7" s="75">
        <v>8</v>
      </c>
      <c r="I7" s="75">
        <v>1</v>
      </c>
      <c r="J7" s="76" t="s">
        <v>47</v>
      </c>
      <c r="K7" s="58"/>
      <c r="L7" s="58"/>
      <c r="M7" s="58"/>
      <c r="N7" s="79"/>
      <c r="O7" s="79"/>
      <c r="P7" s="79"/>
      <c r="Q7" s="489" t="s">
        <v>47</v>
      </c>
      <c r="S7" s="1600"/>
      <c r="T7" s="77">
        <f>IF(U7&lt;=0,"",(((U7-$E$1)/7)+1))</f>
        <v>11.714285714285714</v>
      </c>
      <c r="U7" s="156">
        <v>42080</v>
      </c>
      <c r="V7" s="78" t="s">
        <v>49</v>
      </c>
      <c r="W7" s="78"/>
      <c r="X7" s="431">
        <v>19</v>
      </c>
      <c r="AF7" s="71">
        <f>IF(B7="","",(IFERROR(VLOOKUP(B7,Projecten!A$4:W$2358,5,FALSE),"niet bekend")))</f>
        <v>1</v>
      </c>
      <c r="AG7" s="2403">
        <f>IF(AF7="","",(F7/AF7*AI7))</f>
        <v>2060</v>
      </c>
      <c r="AH7" s="2403">
        <f>IF(B7="","",(IFERROR(VLOOKUP(B7,Projecten!A$4:W$2358,23,FALSE),"niet bekend")))</f>
        <v>2060</v>
      </c>
      <c r="AI7" s="2403">
        <f>IF(B7="","",(IFERROR(VLOOKUP(B7,Projecten!A$4:W$2358,12,FALSE),"niet bekend")))</f>
        <v>2060</v>
      </c>
      <c r="AJ7" s="908">
        <f>IF(AG7="","",(AI7-AG7))</f>
        <v>0</v>
      </c>
    </row>
    <row r="8" spans="2:36" s="38" customFormat="1" ht="12.75" customHeight="1" x14ac:dyDescent="0.2">
      <c r="B8" s="30"/>
      <c r="C8" s="1253"/>
      <c r="D8" s="31"/>
      <c r="E8" s="31"/>
      <c r="F8" s="32"/>
      <c r="G8" s="31"/>
      <c r="H8" s="31"/>
      <c r="I8" s="31"/>
      <c r="J8" s="32"/>
      <c r="K8" s="33"/>
      <c r="L8" s="33"/>
      <c r="M8" s="33"/>
      <c r="N8" s="33"/>
      <c r="O8" s="33"/>
      <c r="P8" s="33"/>
      <c r="Q8" s="32"/>
      <c r="R8" s="33"/>
      <c r="S8" s="33"/>
      <c r="T8" s="1035"/>
      <c r="U8" s="157"/>
      <c r="V8" s="35"/>
      <c r="W8" s="35"/>
      <c r="X8" s="432"/>
      <c r="Y8" s="36"/>
      <c r="Z8" s="37"/>
      <c r="AG8" s="2404"/>
      <c r="AH8" s="2404"/>
      <c r="AI8" s="2404"/>
      <c r="AJ8" s="909"/>
    </row>
    <row r="9" spans="2:36" s="911" customFormat="1" ht="12.75" customHeight="1" x14ac:dyDescent="0.2">
      <c r="B9" s="887"/>
      <c r="C9" s="1251"/>
      <c r="D9" s="888">
        <f>SUM(G9:I9)</f>
        <v>83</v>
      </c>
      <c r="E9" s="889"/>
      <c r="F9" s="890">
        <f>SUM(F10:F15)</f>
        <v>5</v>
      </c>
      <c r="G9" s="889">
        <f>SUM(G10:G15)</f>
        <v>45</v>
      </c>
      <c r="H9" s="889">
        <f>SUM(H10:H15)</f>
        <v>24</v>
      </c>
      <c r="I9" s="889">
        <f>SUM(I10:I15)</f>
        <v>14</v>
      </c>
      <c r="J9" s="890"/>
      <c r="K9" s="938"/>
      <c r="L9" s="938"/>
      <c r="M9" s="938"/>
      <c r="N9" s="938"/>
      <c r="O9" s="938"/>
      <c r="P9" s="938"/>
      <c r="Q9" s="890"/>
      <c r="R9" s="918">
        <v>12</v>
      </c>
      <c r="S9" s="918"/>
      <c r="T9" s="918"/>
      <c r="U9" s="919"/>
      <c r="V9" s="941"/>
      <c r="W9" s="920">
        <f>SUM(X9:X14)</f>
        <v>72</v>
      </c>
      <c r="X9" s="924"/>
      <c r="Y9" s="950">
        <f>$Y$1</f>
        <v>142</v>
      </c>
      <c r="Z9" s="861">
        <f>W9-Y9</f>
        <v>-70</v>
      </c>
      <c r="AF9" s="911" t="str">
        <f>IF(B9="","",(IFERROR(VLOOKUP(B9,Projecten!A$4:W$2358,5,FALSE),"niet bekend")))</f>
        <v/>
      </c>
      <c r="AG9" s="2402">
        <f>SUM(AG10:AG15)</f>
        <v>11020</v>
      </c>
      <c r="AH9" s="2402" t="str">
        <f>IF(B9="","",(IFERROR(VLOOKUP(B9,Projecten!A$4:W$2358,23,FALSE),"niet bekend")))</f>
        <v/>
      </c>
      <c r="AI9" s="2402" t="str">
        <f>IF(B9="","",(IFERROR(VLOOKUP(B9,Projecten!A$4:W$2358,12,FALSE),"niet bekend")))</f>
        <v/>
      </c>
      <c r="AJ9" s="907"/>
    </row>
    <row r="10" spans="2:36" s="71" customFormat="1" ht="12.75" customHeight="1" x14ac:dyDescent="0.25">
      <c r="B10" s="119">
        <v>2015009</v>
      </c>
      <c r="C10" s="1252"/>
      <c r="D10" s="95" t="s">
        <v>94</v>
      </c>
      <c r="E10" s="95" t="s">
        <v>26</v>
      </c>
      <c r="F10" s="72">
        <v>1</v>
      </c>
      <c r="G10" s="75">
        <v>8</v>
      </c>
      <c r="H10" s="75">
        <v>5</v>
      </c>
      <c r="I10" s="75">
        <v>3</v>
      </c>
      <c r="J10" s="76" t="s">
        <v>47</v>
      </c>
      <c r="K10" s="58"/>
      <c r="L10" s="58"/>
      <c r="M10" s="58"/>
      <c r="N10" s="105"/>
      <c r="O10" s="105"/>
      <c r="P10" s="105"/>
      <c r="Q10" s="58" t="s">
        <v>47</v>
      </c>
      <c r="S10" s="1600"/>
      <c r="T10" s="77">
        <f>IF(U10&lt;=0,"",(((U10-$E$1)/7)+1))</f>
        <v>12.714285714285714</v>
      </c>
      <c r="U10" s="156">
        <v>42087</v>
      </c>
      <c r="V10" s="78" t="s">
        <v>49</v>
      </c>
      <c r="W10" s="78"/>
      <c r="X10" s="431">
        <v>14</v>
      </c>
      <c r="AF10" s="71">
        <f>IF(B10="","",(IFERROR(VLOOKUP(B10,Projecten!A$4:W$2358,5,FALSE),"niet bekend")))</f>
        <v>1</v>
      </c>
      <c r="AG10" s="2403">
        <f>IF(AF10="","",(F10/AF10*AI10))</f>
        <v>2109</v>
      </c>
      <c r="AH10" s="2403">
        <f>IF(B10="","",(IFERROR(VLOOKUP(B10,Projecten!A$4:W$2358,23,FALSE),"niet bekend")))</f>
        <v>2109</v>
      </c>
      <c r="AI10" s="2403">
        <f>IF(B10="","",(IFERROR(VLOOKUP(B10,Projecten!A$4:W$2358,12,FALSE),"niet bekend")))</f>
        <v>2109</v>
      </c>
      <c r="AJ10" s="908">
        <f>IF(AG10="","",(AI10-AG10))</f>
        <v>0</v>
      </c>
    </row>
    <row r="11" spans="2:36" s="71" customFormat="1" ht="12.75" customHeight="1" x14ac:dyDescent="0.25">
      <c r="B11" s="119">
        <v>2015012</v>
      </c>
      <c r="C11" s="1252"/>
      <c r="D11" s="95" t="s">
        <v>33</v>
      </c>
      <c r="E11" s="95" t="s">
        <v>26</v>
      </c>
      <c r="F11" s="72">
        <v>1</v>
      </c>
      <c r="G11" s="75">
        <v>11</v>
      </c>
      <c r="H11" s="75">
        <v>6</v>
      </c>
      <c r="I11" s="75">
        <v>3</v>
      </c>
      <c r="J11" s="76" t="s">
        <v>47</v>
      </c>
      <c r="K11" s="59"/>
      <c r="L11" s="59"/>
      <c r="M11" s="59"/>
      <c r="N11" s="106"/>
      <c r="O11" s="106"/>
      <c r="P11" s="106"/>
      <c r="Q11" s="59" t="s">
        <v>47</v>
      </c>
      <c r="S11" s="1600"/>
      <c r="T11" s="77">
        <f>IF(U11&lt;=0,"",(((U11-'In Productie'!$E$1)/7)+1))</f>
        <v>-123</v>
      </c>
      <c r="U11" s="156">
        <v>42101</v>
      </c>
      <c r="V11" s="78" t="s">
        <v>49</v>
      </c>
      <c r="W11" s="78"/>
      <c r="X11" s="431">
        <v>15</v>
      </c>
      <c r="AF11" s="71">
        <f>IF(B11="","",(IFERROR(VLOOKUP(B11,Projecten!A$4:W$2358,5,FALSE),"niet bekend")))</f>
        <v>1</v>
      </c>
      <c r="AG11" s="2403">
        <f>IF(AF11="","",(F11/AF11*AI11))</f>
        <v>2133</v>
      </c>
      <c r="AH11" s="2403">
        <f>IF(B11="","",(IFERROR(VLOOKUP(B11,Projecten!A$4:W$2358,23,FALSE),"niet bekend")))</f>
        <v>2133</v>
      </c>
      <c r="AI11" s="2403">
        <f>IF(B11="","",(IFERROR(VLOOKUP(B11,Projecten!A$4:W$2358,12,FALSE),"niet bekend")))</f>
        <v>2133</v>
      </c>
      <c r="AJ11" s="908">
        <f>IF(AG11="","",(AI11-AG11))</f>
        <v>0</v>
      </c>
    </row>
    <row r="12" spans="2:36" s="71" customFormat="1" ht="12.75" customHeight="1" x14ac:dyDescent="0.25">
      <c r="B12" s="119">
        <v>2015010</v>
      </c>
      <c r="C12" s="1252"/>
      <c r="D12" s="95" t="s">
        <v>31</v>
      </c>
      <c r="E12" s="95" t="s">
        <v>26</v>
      </c>
      <c r="F12" s="72">
        <v>1</v>
      </c>
      <c r="G12" s="75">
        <v>8</v>
      </c>
      <c r="H12" s="75">
        <v>4</v>
      </c>
      <c r="I12" s="75">
        <v>3</v>
      </c>
      <c r="J12" s="76" t="s">
        <v>47</v>
      </c>
      <c r="K12" s="59"/>
      <c r="L12" s="59"/>
      <c r="M12" s="59"/>
      <c r="N12" s="107"/>
      <c r="O12" s="107"/>
      <c r="P12" s="107"/>
      <c r="Q12" s="108" t="s">
        <v>47</v>
      </c>
      <c r="S12" s="1600"/>
      <c r="T12" s="77">
        <f>IF(U12&lt;=0,"",(((U12-$E$1)/7)+1))</f>
        <v>12.714285714285714</v>
      </c>
      <c r="U12" s="156">
        <v>42087</v>
      </c>
      <c r="V12" s="78" t="s">
        <v>49</v>
      </c>
      <c r="W12" s="78"/>
      <c r="X12" s="431">
        <v>14</v>
      </c>
      <c r="AF12" s="71">
        <f>IF(B12="","",(IFERROR(VLOOKUP(B12,Projecten!A$4:W$2358,5,FALSE),"niet bekend")))</f>
        <v>1</v>
      </c>
      <c r="AG12" s="2403">
        <f>IF(AF12="","",(F12/AF12*AI12))</f>
        <v>2296</v>
      </c>
      <c r="AH12" s="2403">
        <f>IF(B12="","",(IFERROR(VLOOKUP(B12,Projecten!A$4:W$2358,23,FALSE),"niet bekend")))</f>
        <v>2296</v>
      </c>
      <c r="AI12" s="2403">
        <f>IF(B12="","",(IFERROR(VLOOKUP(B12,Projecten!A$4:W$2358,12,FALSE),"niet bekend")))</f>
        <v>2296</v>
      </c>
      <c r="AJ12" s="908">
        <f>IF(AG12="","",(AI12-AG12))</f>
        <v>0</v>
      </c>
    </row>
    <row r="13" spans="2:36" s="71" customFormat="1" ht="12.75" customHeight="1" x14ac:dyDescent="0.25">
      <c r="B13" s="119">
        <v>2015011</v>
      </c>
      <c r="C13" s="1252"/>
      <c r="D13" s="95" t="s">
        <v>32</v>
      </c>
      <c r="E13" s="95" t="s">
        <v>26</v>
      </c>
      <c r="F13" s="72">
        <v>1</v>
      </c>
      <c r="G13" s="75">
        <v>8</v>
      </c>
      <c r="H13" s="75">
        <v>5</v>
      </c>
      <c r="I13" s="75">
        <v>3</v>
      </c>
      <c r="J13" s="76" t="s">
        <v>47</v>
      </c>
      <c r="K13" s="60"/>
      <c r="L13" s="60"/>
      <c r="M13" s="60"/>
      <c r="N13" s="109"/>
      <c r="O13" s="109"/>
      <c r="P13" s="109"/>
      <c r="Q13" s="96" t="s">
        <v>47</v>
      </c>
      <c r="S13" s="1600"/>
      <c r="T13" s="77">
        <f>IF(U13&lt;=0,"",(((U13-$E$1)/7)+1))</f>
        <v>13.714285714285714</v>
      </c>
      <c r="U13" s="156">
        <v>42094</v>
      </c>
      <c r="V13" s="78" t="s">
        <v>49</v>
      </c>
      <c r="W13" s="78"/>
      <c r="X13" s="431">
        <v>14</v>
      </c>
      <c r="AF13" s="71">
        <f>IF(B13="","",(IFERROR(VLOOKUP(B13,Projecten!A$4:W$2358,5,FALSE),"niet bekend")))</f>
        <v>1</v>
      </c>
      <c r="AG13" s="2403">
        <f>IF(AF13="","",(F13/AF13*AI13))</f>
        <v>2191</v>
      </c>
      <c r="AH13" s="2403">
        <f>IF(B13="","",(IFERROR(VLOOKUP(B13,Projecten!A$4:W$2358,23,FALSE),"niet bekend")))</f>
        <v>2191</v>
      </c>
      <c r="AI13" s="2403">
        <f>IF(B13="","",(IFERROR(VLOOKUP(B13,Projecten!A$4:W$2358,12,FALSE),"niet bekend")))</f>
        <v>2191</v>
      </c>
      <c r="AJ13" s="908">
        <f>IF(AG13="","",(AI13-AG13))</f>
        <v>0</v>
      </c>
    </row>
    <row r="14" spans="2:36" s="71" customFormat="1" ht="12.75" customHeight="1" x14ac:dyDescent="0.25">
      <c r="B14" s="119">
        <v>2015013</v>
      </c>
      <c r="C14" s="1252"/>
      <c r="D14" s="95" t="s">
        <v>34</v>
      </c>
      <c r="E14" s="95" t="s">
        <v>26</v>
      </c>
      <c r="F14" s="72">
        <v>1</v>
      </c>
      <c r="G14" s="75">
        <v>10</v>
      </c>
      <c r="H14" s="75">
        <v>4</v>
      </c>
      <c r="I14" s="75">
        <v>2</v>
      </c>
      <c r="J14" s="76" t="s">
        <v>47</v>
      </c>
      <c r="K14" s="60"/>
      <c r="L14" s="60"/>
      <c r="M14" s="60"/>
      <c r="N14" s="58"/>
      <c r="O14" s="58"/>
      <c r="P14" s="58"/>
      <c r="Q14" s="58" t="s">
        <v>47</v>
      </c>
      <c r="S14" s="1600"/>
      <c r="T14" s="77">
        <f>IF(U14&lt;=0,"",(((U14-$E$1)/7)+1))</f>
        <v>14.714285714285714</v>
      </c>
      <c r="U14" s="156">
        <v>42101</v>
      </c>
      <c r="V14" s="78" t="s">
        <v>49</v>
      </c>
      <c r="W14" s="78"/>
      <c r="X14" s="431">
        <v>15</v>
      </c>
      <c r="AF14" s="71">
        <f>IF(B14="","",(IFERROR(VLOOKUP(B14,Projecten!A$4:W$2358,5,FALSE),"niet bekend")))</f>
        <v>1</v>
      </c>
      <c r="AG14" s="2403">
        <f>IF(AF14="","",(F14/AF14*AI14))</f>
        <v>2291</v>
      </c>
      <c r="AH14" s="2403">
        <f>IF(B14="","",(IFERROR(VLOOKUP(B14,Projecten!A$4:W$2358,23,FALSE),"niet bekend")))</f>
        <v>2291</v>
      </c>
      <c r="AI14" s="2403">
        <f>IF(B14="","",(IFERROR(VLOOKUP(B14,Projecten!A$4:W$2358,12,FALSE),"niet bekend")))</f>
        <v>2291</v>
      </c>
      <c r="AJ14" s="908">
        <f>IF(AG14="","",(AI14-AG14))</f>
        <v>0</v>
      </c>
    </row>
    <row r="15" spans="2:36" s="38" customFormat="1" ht="12.75" customHeight="1" x14ac:dyDescent="0.2">
      <c r="B15" s="30"/>
      <c r="C15" s="1253"/>
      <c r="D15" s="31"/>
      <c r="E15" s="31"/>
      <c r="F15" s="32"/>
      <c r="G15" s="31"/>
      <c r="H15" s="31"/>
      <c r="I15" s="31"/>
      <c r="J15" s="32"/>
      <c r="K15" s="33"/>
      <c r="L15" s="33"/>
      <c r="M15" s="33"/>
      <c r="N15" s="33"/>
      <c r="O15" s="33"/>
      <c r="P15" s="33"/>
      <c r="Q15" s="32"/>
      <c r="R15" s="33"/>
      <c r="S15" s="33"/>
      <c r="T15" s="1035"/>
      <c r="U15" s="157"/>
      <c r="V15" s="35"/>
      <c r="W15" s="35"/>
      <c r="X15" s="432"/>
      <c r="Y15" s="36"/>
      <c r="Z15" s="37"/>
      <c r="AG15" s="2404"/>
      <c r="AH15" s="2404"/>
      <c r="AI15" s="2404"/>
      <c r="AJ15" s="909"/>
    </row>
    <row r="16" spans="2:36" s="911" customFormat="1" ht="12.75" customHeight="1" x14ac:dyDescent="0.2">
      <c r="B16" s="887"/>
      <c r="C16" s="1251"/>
      <c r="D16" s="888">
        <f>SUM(G16:I16)</f>
        <v>38</v>
      </c>
      <c r="E16" s="889"/>
      <c r="F16" s="890">
        <f>SUM(F17:F19)</f>
        <v>2</v>
      </c>
      <c r="G16" s="889">
        <f>SUM(G17:G19)</f>
        <v>20</v>
      </c>
      <c r="H16" s="889">
        <f>SUM(H17:H19)</f>
        <v>12</v>
      </c>
      <c r="I16" s="889">
        <f>SUM(I17:I19)</f>
        <v>6</v>
      </c>
      <c r="J16" s="890"/>
      <c r="K16" s="938"/>
      <c r="L16" s="938"/>
      <c r="M16" s="938"/>
      <c r="N16" s="938"/>
      <c r="O16" s="938"/>
      <c r="P16" s="938"/>
      <c r="Q16" s="890"/>
      <c r="R16" s="918">
        <v>13</v>
      </c>
      <c r="S16" s="918"/>
      <c r="T16" s="1036"/>
      <c r="U16" s="919"/>
      <c r="V16" s="941"/>
      <c r="W16" s="920">
        <f>SUM(X16:X18)</f>
        <v>31</v>
      </c>
      <c r="X16" s="924"/>
      <c r="Y16" s="950">
        <f>$Y$1</f>
        <v>142</v>
      </c>
      <c r="Z16" s="861">
        <f>W16-Y16</f>
        <v>-111</v>
      </c>
      <c r="AF16" s="911" t="str">
        <f>IF(B16="","",(IFERROR(VLOOKUP(B16,Projecten!A$4:W$2358,5,FALSE),"niet bekend")))</f>
        <v/>
      </c>
      <c r="AG16" s="2402">
        <f>SUM(AG17:AG19)</f>
        <v>4673</v>
      </c>
      <c r="AH16" s="2402" t="str">
        <f>IF(B16="","",(IFERROR(VLOOKUP(B16,Projecten!A$4:W$2358,23,FALSE),"niet bekend")))</f>
        <v/>
      </c>
      <c r="AI16" s="2402" t="str">
        <f>IF(B16="","",(IFERROR(VLOOKUP(B16,Projecten!A$4:W$2358,12,FALSE),"niet bekend")))</f>
        <v/>
      </c>
      <c r="AJ16" s="907"/>
    </row>
    <row r="17" spans="2:36" s="71" customFormat="1" ht="12.75" customHeight="1" x14ac:dyDescent="0.25">
      <c r="B17" s="119">
        <v>2015014</v>
      </c>
      <c r="C17" s="1252"/>
      <c r="D17" s="95" t="s">
        <v>35</v>
      </c>
      <c r="E17" s="95" t="s">
        <v>26</v>
      </c>
      <c r="F17" s="72">
        <v>1</v>
      </c>
      <c r="G17" s="75">
        <v>9</v>
      </c>
      <c r="H17" s="75">
        <v>6</v>
      </c>
      <c r="I17" s="75">
        <v>3</v>
      </c>
      <c r="J17" s="76" t="s">
        <v>47</v>
      </c>
      <c r="K17" s="60"/>
      <c r="L17" s="60"/>
      <c r="M17" s="60"/>
      <c r="N17" s="102"/>
      <c r="O17" s="102"/>
      <c r="P17" s="102"/>
      <c r="Q17" s="58" t="s">
        <v>47</v>
      </c>
      <c r="S17" s="1600"/>
      <c r="T17" s="77">
        <f>IF(U17&lt;=0,"",(((U17-'In Productie'!$E$1)/7)+1))</f>
        <v>-123</v>
      </c>
      <c r="U17" s="156">
        <v>42101</v>
      </c>
      <c r="V17" s="78" t="s">
        <v>49</v>
      </c>
      <c r="W17" s="78"/>
      <c r="X17" s="431">
        <v>15</v>
      </c>
      <c r="AF17" s="71">
        <f>IF(B17="","",(IFERROR(VLOOKUP(B17,Projecten!A$4:W$2358,5,FALSE),"niet bekend")))</f>
        <v>1</v>
      </c>
      <c r="AG17" s="2403">
        <f>IF(AF17="","",(F17/AF17*AI17))</f>
        <v>2219</v>
      </c>
      <c r="AH17" s="2403">
        <f>IF(B17="","",(IFERROR(VLOOKUP(B17,Projecten!A$4:W$2358,23,FALSE),"niet bekend")))</f>
        <v>2219</v>
      </c>
      <c r="AI17" s="2403">
        <f>IF(B17="","",(IFERROR(VLOOKUP(B17,Projecten!A$4:W$2358,12,FALSE),"niet bekend")))</f>
        <v>2219</v>
      </c>
      <c r="AJ17" s="908">
        <f>IF(AG17="","",(AI17-AG17))</f>
        <v>0</v>
      </c>
    </row>
    <row r="18" spans="2:36" s="71" customFormat="1" ht="12.75" customHeight="1" x14ac:dyDescent="0.25">
      <c r="B18" s="119">
        <v>2015015</v>
      </c>
      <c r="C18" s="1252"/>
      <c r="D18" s="95" t="s">
        <v>36</v>
      </c>
      <c r="E18" s="95" t="s">
        <v>26</v>
      </c>
      <c r="F18" s="72">
        <v>1</v>
      </c>
      <c r="G18" s="75">
        <v>11</v>
      </c>
      <c r="H18" s="75">
        <v>6</v>
      </c>
      <c r="I18" s="75">
        <v>3</v>
      </c>
      <c r="J18" s="76" t="s">
        <v>47</v>
      </c>
      <c r="K18" s="58"/>
      <c r="L18" s="58"/>
      <c r="M18" s="58"/>
      <c r="N18" s="72"/>
      <c r="O18" s="72"/>
      <c r="P18" s="72"/>
      <c r="Q18" s="58" t="s">
        <v>47</v>
      </c>
      <c r="S18" s="1600"/>
      <c r="T18" s="77">
        <f>IF(U18&lt;=0,"",(((U18-'In Productie'!$E$1)/7)+1))</f>
        <v>-122</v>
      </c>
      <c r="U18" s="156">
        <v>42108</v>
      </c>
      <c r="V18" s="78" t="s">
        <v>49</v>
      </c>
      <c r="W18" s="78"/>
      <c r="X18" s="431">
        <v>16</v>
      </c>
      <c r="Y18" s="103"/>
      <c r="Z18" s="104"/>
      <c r="AF18" s="71">
        <f>IF(B18="","",(IFERROR(VLOOKUP(B18,Projecten!A$4:W$2358,5,FALSE),"niet bekend")))</f>
        <v>1</v>
      </c>
      <c r="AG18" s="2403">
        <f>IF(AF18="","",(F18/AF18*AI18))</f>
        <v>2454</v>
      </c>
      <c r="AH18" s="2403">
        <f>IF(B18="","",(IFERROR(VLOOKUP(B18,Projecten!A$4:W$2358,23,FALSE),"niet bekend")))</f>
        <v>2454</v>
      </c>
      <c r="AI18" s="2403">
        <f>IF(B18="","",(IFERROR(VLOOKUP(B18,Projecten!A$4:W$2358,12,FALSE),"niet bekend")))</f>
        <v>2454</v>
      </c>
      <c r="AJ18" s="908">
        <f>IF(AG18="","",(AI18-AG18))</f>
        <v>0</v>
      </c>
    </row>
    <row r="19" spans="2:36" s="38" customFormat="1" ht="12.75" customHeight="1" x14ac:dyDescent="0.2">
      <c r="B19" s="30"/>
      <c r="C19" s="1253"/>
      <c r="D19" s="31"/>
      <c r="E19" s="31"/>
      <c r="F19" s="32"/>
      <c r="G19" s="31"/>
      <c r="H19" s="31"/>
      <c r="I19" s="31"/>
      <c r="J19" s="32"/>
      <c r="K19" s="33"/>
      <c r="L19" s="33"/>
      <c r="M19" s="33"/>
      <c r="N19" s="33"/>
      <c r="O19" s="33"/>
      <c r="P19" s="33"/>
      <c r="Q19" s="32"/>
      <c r="R19" s="33"/>
      <c r="S19" s="33"/>
      <c r="T19" s="1035"/>
      <c r="U19" s="157"/>
      <c r="V19" s="35"/>
      <c r="W19" s="35"/>
      <c r="X19" s="432"/>
      <c r="Y19" s="36"/>
      <c r="Z19" s="37"/>
      <c r="AG19" s="2404"/>
      <c r="AH19" s="2404"/>
      <c r="AI19" s="2404"/>
      <c r="AJ19" s="909"/>
    </row>
    <row r="20" spans="2:36" s="911" customFormat="1" ht="12.75" customHeight="1" x14ac:dyDescent="0.2">
      <c r="B20" s="887"/>
      <c r="C20" s="1251"/>
      <c r="D20" s="888">
        <f>SUM(G20:I20)</f>
        <v>150</v>
      </c>
      <c r="E20" s="889"/>
      <c r="F20" s="890">
        <f>SUM(F21:F22)</f>
        <v>10</v>
      </c>
      <c r="G20" s="889">
        <f>SUM(G21:G22)</f>
        <v>70</v>
      </c>
      <c r="H20" s="889">
        <f>SUM(H21:H22)</f>
        <v>60</v>
      </c>
      <c r="I20" s="889">
        <f>SUM(I21:I22)</f>
        <v>20</v>
      </c>
      <c r="J20" s="890"/>
      <c r="K20" s="938"/>
      <c r="L20" s="938"/>
      <c r="M20" s="938"/>
      <c r="N20" s="938"/>
      <c r="O20" s="938"/>
      <c r="P20" s="938"/>
      <c r="Q20" s="890"/>
      <c r="R20" s="918">
        <v>14</v>
      </c>
      <c r="S20" s="918"/>
      <c r="T20" s="1036"/>
      <c r="U20" s="919"/>
      <c r="V20" s="941"/>
      <c r="W20" s="920">
        <f>SUM(X20:X22)</f>
        <v>148</v>
      </c>
      <c r="X20" s="924"/>
      <c r="Y20" s="950">
        <f>'In Productie'!$Y$1</f>
        <v>400</v>
      </c>
      <c r="Z20" s="861">
        <f>W20-Y20</f>
        <v>-252</v>
      </c>
      <c r="AF20" s="911" t="str">
        <f>IF(B20="","",(IFERROR(VLOOKUP(B20,Projecten!A$4:W$2358,5,FALSE),"niet bekend")))</f>
        <v/>
      </c>
      <c r="AG20" s="2402">
        <f>SUM(AG21:AG23)</f>
        <v>22840</v>
      </c>
      <c r="AH20" s="2402" t="str">
        <f>IF(B20="","",(IFERROR(VLOOKUP(B20,Projecten!A$4:W$2358,23,FALSE),"niet bekend")))</f>
        <v/>
      </c>
      <c r="AI20" s="2402" t="str">
        <f>IF(B20="","",(IFERROR(VLOOKUP(B20,Projecten!A$4:W$2358,12,FALSE),"niet bekend")))</f>
        <v/>
      </c>
      <c r="AJ20" s="907"/>
    </row>
    <row r="21" spans="2:36" s="4" customFormat="1" ht="12" customHeight="1" x14ac:dyDescent="0.25">
      <c r="B21" s="119">
        <v>2015003</v>
      </c>
      <c r="C21" s="1254"/>
      <c r="D21" s="3" t="s">
        <v>75</v>
      </c>
      <c r="E21" s="3" t="s">
        <v>26</v>
      </c>
      <c r="F21" s="39">
        <v>10</v>
      </c>
      <c r="G21" s="1">
        <v>70</v>
      </c>
      <c r="H21" s="1">
        <v>60</v>
      </c>
      <c r="I21" s="1">
        <v>20</v>
      </c>
      <c r="J21" s="76" t="s">
        <v>47</v>
      </c>
      <c r="K21" s="58"/>
      <c r="L21" s="58"/>
      <c r="M21" s="58"/>
      <c r="N21" s="60"/>
      <c r="O21" s="60"/>
      <c r="P21" s="60"/>
      <c r="Q21" s="490"/>
      <c r="R21" s="23"/>
      <c r="S21" s="23"/>
      <c r="T21" s="23">
        <f>IF(U21&lt;=0,"",(((U21-'In Productie'!$E$1)/7)+1))</f>
        <v>-122.85714285714286</v>
      </c>
      <c r="U21" s="158">
        <v>42102</v>
      </c>
      <c r="V21" s="25" t="s">
        <v>48</v>
      </c>
      <c r="W21" s="25"/>
      <c r="X21" s="433">
        <v>130</v>
      </c>
      <c r="Y21" s="26"/>
      <c r="AF21" s="4">
        <f>IF(B21="","",(IFERROR(VLOOKUP(B21,Projecten!A$4:W$2358,5,FALSE),"niet bekend")))</f>
        <v>10</v>
      </c>
      <c r="AG21" s="2399">
        <f>IF(AF21="","",(F21/AF21*AI21))</f>
        <v>22840</v>
      </c>
      <c r="AH21" s="2403">
        <f>IF(B21="","",(IFERROR(VLOOKUP(B21,Projecten!A$4:W$2358,23,FALSE),"niet bekend")))</f>
        <v>22840</v>
      </c>
      <c r="AI21" s="2403">
        <f>IF(B21="","",(IFERROR(VLOOKUP(B21,Projecten!A$4:W$2358,12,FALSE),"niet bekend")))</f>
        <v>22840</v>
      </c>
      <c r="AJ21" s="906">
        <f>IF(AG21="","",(AI21-AG21))</f>
        <v>0</v>
      </c>
    </row>
    <row r="22" spans="2:36" s="4" customFormat="1" ht="12.75" customHeight="1" x14ac:dyDescent="0.2">
      <c r="B22" s="2"/>
      <c r="C22" s="1254"/>
      <c r="D22" s="55" t="s">
        <v>96</v>
      </c>
      <c r="E22" s="55"/>
      <c r="F22" s="56"/>
      <c r="G22" s="55"/>
      <c r="H22" s="55"/>
      <c r="I22" s="55"/>
      <c r="J22" s="56"/>
      <c r="K22" s="59"/>
      <c r="L22" s="59"/>
      <c r="M22" s="59"/>
      <c r="N22" s="58"/>
      <c r="O22" s="58"/>
      <c r="P22" s="58"/>
      <c r="Q22" s="56"/>
      <c r="R22" s="56"/>
      <c r="S22" s="1610"/>
      <c r="T22" s="57"/>
      <c r="U22" s="159"/>
      <c r="V22" s="53"/>
      <c r="W22" s="53"/>
      <c r="X22" s="434">
        <f>4.5*4</f>
        <v>18</v>
      </c>
      <c r="Z22" s="27"/>
      <c r="AF22" s="4" t="str">
        <f>IF(B22="","",(IFERROR(VLOOKUP(B22,Projecten!A$4:W$2358,5,FALSE),"niet bekend")))</f>
        <v/>
      </c>
      <c r="AG22" s="2399" t="str">
        <f>IF(AF22="","",(F22/AF22*AI22))</f>
        <v/>
      </c>
      <c r="AH22" s="2403" t="str">
        <f>IF(B22="","",(IFERROR(VLOOKUP(B22,Projecten!A$4:W$2358,23,FALSE),"niet bekend")))</f>
        <v/>
      </c>
      <c r="AI22" s="2403" t="str">
        <f>IF(B22="","",(IFERROR(VLOOKUP(B22,Projecten!A$4:W$2358,12,FALSE),"niet bekend")))</f>
        <v/>
      </c>
      <c r="AJ22" s="906" t="str">
        <f>IF(AG22="","",(AI22-AG22))</f>
        <v/>
      </c>
    </row>
    <row r="23" spans="2:36" s="38" customFormat="1" ht="12.75" customHeight="1" x14ac:dyDescent="0.2">
      <c r="B23" s="30"/>
      <c r="C23" s="1253"/>
      <c r="D23" s="31"/>
      <c r="E23" s="31"/>
      <c r="F23" s="32"/>
      <c r="G23" s="31"/>
      <c r="H23" s="31"/>
      <c r="I23" s="31"/>
      <c r="J23" s="32"/>
      <c r="K23" s="33"/>
      <c r="L23" s="33"/>
      <c r="M23" s="33"/>
      <c r="N23" s="33"/>
      <c r="O23" s="33"/>
      <c r="P23" s="33"/>
      <c r="Q23" s="32"/>
      <c r="R23" s="33"/>
      <c r="S23" s="33"/>
      <c r="T23" s="1035"/>
      <c r="U23" s="157"/>
      <c r="V23" s="35"/>
      <c r="W23" s="35"/>
      <c r="X23" s="432"/>
      <c r="Y23" s="36"/>
      <c r="Z23" s="37"/>
      <c r="AG23" s="2404"/>
      <c r="AH23" s="2404"/>
      <c r="AI23" s="2404"/>
      <c r="AJ23" s="909"/>
    </row>
    <row r="24" spans="2:36" s="911" customFormat="1" ht="12" customHeight="1" x14ac:dyDescent="0.2">
      <c r="B24" s="1323"/>
      <c r="C24" s="942"/>
      <c r="D24" s="943">
        <f>SUM(G24:I24)</f>
        <v>0</v>
      </c>
      <c r="E24" s="944"/>
      <c r="F24" s="1440">
        <f>SUM(F25-F26)</f>
        <v>0</v>
      </c>
      <c r="G24" s="945">
        <f>SUM(G25-G26)</f>
        <v>0</v>
      </c>
      <c r="H24" s="945">
        <f>SUM(H25-H26)</f>
        <v>0</v>
      </c>
      <c r="I24" s="945">
        <f>SUM(I25-I26)</f>
        <v>0</v>
      </c>
      <c r="J24" s="946"/>
      <c r="K24" s="938"/>
      <c r="L24" s="938"/>
      <c r="M24" s="938"/>
      <c r="N24" s="947"/>
      <c r="O24" s="947"/>
      <c r="P24" s="947"/>
      <c r="Q24" s="948"/>
      <c r="R24" s="916">
        <v>15</v>
      </c>
      <c r="S24" s="916"/>
      <c r="T24" s="1037"/>
      <c r="U24" s="893"/>
      <c r="V24" s="949">
        <f>SUM(X24:X26)</f>
        <v>33</v>
      </c>
      <c r="W24" s="949"/>
      <c r="X24" s="855"/>
      <c r="Y24" s="950">
        <f>'In Productie'!$Y$1</f>
        <v>400</v>
      </c>
      <c r="Z24" s="951">
        <f>V24-Y24</f>
        <v>-367</v>
      </c>
      <c r="AF24" s="911" t="str">
        <f>IF(B24="","",(IFERROR(VLOOKUP(B24,Projecten!A$4:W$2358,5,FALSE),"niet bekend")))</f>
        <v/>
      </c>
      <c r="AG24" s="2402">
        <f>SUM(AG25:AG26)</f>
        <v>0</v>
      </c>
      <c r="AH24" s="2402" t="str">
        <f>IF(B24="","",(IFERROR(VLOOKUP(B24,Projecten!A$4:W$2358,23,FALSE),"niet bekend")))</f>
        <v/>
      </c>
      <c r="AI24" s="2402" t="str">
        <f>IF(B24="","",(IFERROR(VLOOKUP(B24,Projecten!A$4:W$2358,12,FALSE),"niet bekend")))</f>
        <v/>
      </c>
      <c r="AJ24" s="907"/>
    </row>
    <row r="25" spans="2:36" s="4" customFormat="1" ht="12" customHeight="1" x14ac:dyDescent="0.2">
      <c r="B25" s="1324"/>
      <c r="C25" s="83"/>
      <c r="D25" s="84" t="s">
        <v>112</v>
      </c>
      <c r="E25" s="85"/>
      <c r="F25" s="491"/>
      <c r="G25" s="85"/>
      <c r="H25" s="85"/>
      <c r="I25" s="85"/>
      <c r="J25" s="85"/>
      <c r="K25" s="60"/>
      <c r="L25" s="60"/>
      <c r="M25" s="60"/>
      <c r="N25" s="86"/>
      <c r="O25" s="86"/>
      <c r="P25" s="86"/>
      <c r="Q25" s="491"/>
      <c r="R25" s="87"/>
      <c r="S25" s="1611"/>
      <c r="T25" s="88"/>
      <c r="U25" s="160"/>
      <c r="V25" s="91" t="s">
        <v>113</v>
      </c>
      <c r="W25" s="91"/>
      <c r="X25" s="435">
        <f>8.25*4</f>
        <v>33</v>
      </c>
      <c r="Y25" s="89"/>
      <c r="Z25" s="90"/>
      <c r="AF25" s="4" t="str">
        <f>IF(B25="","",(IFERROR(VLOOKUP(B25,Projecten!A$4:W$2358,5,FALSE),"niet bekend")))</f>
        <v/>
      </c>
      <c r="AG25" s="2399" t="str">
        <f>IF(AF25="","",(F25/AF25*AI25))</f>
        <v/>
      </c>
      <c r="AH25" s="2403" t="str">
        <f>IF(B25="","",(IFERROR(VLOOKUP(B25,Projecten!A$4:W$2358,23,FALSE),"niet bekend")))</f>
        <v/>
      </c>
      <c r="AI25" s="2403" t="str">
        <f>IF(B25="","",(IFERROR(VLOOKUP(B25,Projecten!A$4:W$2358,12,FALSE),"niet bekend")))</f>
        <v/>
      </c>
      <c r="AJ25" s="906" t="str">
        <f>IF(AG25="","",(AI25-AG25))</f>
        <v/>
      </c>
    </row>
    <row r="26" spans="2:36" s="38" customFormat="1" x14ac:dyDescent="0.2">
      <c r="B26" s="30"/>
      <c r="C26" s="1253"/>
      <c r="D26" s="31"/>
      <c r="E26" s="31"/>
      <c r="F26" s="32"/>
      <c r="G26" s="31"/>
      <c r="H26" s="31"/>
      <c r="I26" s="31"/>
      <c r="J26" s="32"/>
      <c r="K26" s="33"/>
      <c r="L26" s="33"/>
      <c r="M26" s="33"/>
      <c r="N26" s="33"/>
      <c r="O26" s="33"/>
      <c r="P26" s="33"/>
      <c r="Q26" s="32"/>
      <c r="R26" s="33"/>
      <c r="S26" s="33"/>
      <c r="T26" s="1035"/>
      <c r="U26" s="157"/>
      <c r="V26" s="35"/>
      <c r="W26" s="35"/>
      <c r="X26" s="432"/>
      <c r="Y26" s="36"/>
      <c r="Z26" s="37"/>
      <c r="AG26" s="2404"/>
      <c r="AH26" s="2404"/>
      <c r="AI26" s="2404"/>
      <c r="AJ26" s="909"/>
    </row>
    <row r="27" spans="2:36" s="911" customFormat="1" ht="12.75" customHeight="1" x14ac:dyDescent="0.2">
      <c r="B27" s="887"/>
      <c r="C27" s="1251"/>
      <c r="D27" s="888">
        <f>SUM(G27:I27)</f>
        <v>83</v>
      </c>
      <c r="E27" s="889"/>
      <c r="F27" s="890">
        <f>SUM(F28:F32)</f>
        <v>4</v>
      </c>
      <c r="G27" s="889">
        <f>SUM(G28:G32)</f>
        <v>41</v>
      </c>
      <c r="H27" s="889">
        <f>SUM(H28:H32)</f>
        <v>30</v>
      </c>
      <c r="I27" s="889">
        <f>SUM(I28:I32)</f>
        <v>12</v>
      </c>
      <c r="J27" s="890"/>
      <c r="K27" s="938"/>
      <c r="L27" s="938"/>
      <c r="M27" s="938"/>
      <c r="N27" s="890"/>
      <c r="O27" s="890"/>
      <c r="P27" s="890"/>
      <c r="Q27" s="890"/>
      <c r="R27" s="918">
        <v>16</v>
      </c>
      <c r="S27" s="918"/>
      <c r="T27" s="1036"/>
      <c r="U27" s="919"/>
      <c r="V27" s="941"/>
      <c r="W27" s="920">
        <f>SUM(X27:X32)</f>
        <v>70</v>
      </c>
      <c r="X27" s="940"/>
      <c r="Y27" s="922">
        <f>$Y$1</f>
        <v>142</v>
      </c>
      <c r="Z27" s="856">
        <f>W27-Y27</f>
        <v>-72</v>
      </c>
      <c r="AF27" s="911" t="str">
        <f>IF(B27="","",(IFERROR(VLOOKUP(B27,Projecten!A$4:W$2358,5,FALSE),"niet bekend")))</f>
        <v/>
      </c>
      <c r="AG27" s="2402">
        <f>SUM(AG28:AG33)</f>
        <v>9552</v>
      </c>
      <c r="AH27" s="2402" t="str">
        <f>IF(B27="","",(IFERROR(VLOOKUP(B27,Projecten!A$4:W$2358,23,FALSE),"niet bekend")))</f>
        <v/>
      </c>
      <c r="AI27" s="2402" t="str">
        <f>IF(B27="","",(IFERROR(VLOOKUP(B27,Projecten!A$4:W$2358,12,FALSE),"niet bekend")))</f>
        <v/>
      </c>
      <c r="AJ27" s="907"/>
    </row>
    <row r="28" spans="2:36" s="71" customFormat="1" ht="12.75" customHeight="1" x14ac:dyDescent="0.25">
      <c r="B28" s="119">
        <v>2015019</v>
      </c>
      <c r="C28" s="1252"/>
      <c r="D28" s="75" t="s">
        <v>88</v>
      </c>
      <c r="E28" s="75" t="s">
        <v>26</v>
      </c>
      <c r="F28" s="72">
        <v>1</v>
      </c>
      <c r="G28" s="75">
        <v>11</v>
      </c>
      <c r="H28" s="75">
        <v>9</v>
      </c>
      <c r="I28" s="75">
        <v>3</v>
      </c>
      <c r="J28" s="112" t="s">
        <v>72</v>
      </c>
      <c r="K28" s="58"/>
      <c r="L28" s="58"/>
      <c r="M28" s="58"/>
      <c r="N28" s="72" t="s">
        <v>47</v>
      </c>
      <c r="O28" s="72" t="s">
        <v>47</v>
      </c>
      <c r="P28" s="72" t="s">
        <v>47</v>
      </c>
      <c r="Q28" s="72" t="s">
        <v>47</v>
      </c>
      <c r="R28" s="58"/>
      <c r="S28" s="1596"/>
      <c r="T28" s="77">
        <f>IF(U28&lt;=0,"",(((U28-$E$1)/7)+1))</f>
        <v>16.714285714285715</v>
      </c>
      <c r="U28" s="156">
        <v>42115</v>
      </c>
      <c r="V28" s="78" t="s">
        <v>49</v>
      </c>
      <c r="W28" s="78"/>
      <c r="X28" s="78">
        <v>17</v>
      </c>
      <c r="Y28" s="81"/>
      <c r="Z28" s="82"/>
      <c r="AF28" s="71">
        <f>IF(B28="","",(IFERROR(VLOOKUP(B28,Projecten!A$4:W$2358,5,FALSE),"niet bekend")))</f>
        <v>1</v>
      </c>
      <c r="AG28" s="2403">
        <f>IF(AF28="","",(F28/AF28*AI28))</f>
        <v>2600</v>
      </c>
      <c r="AH28" s="2403">
        <f>IF(B28="","",(IFERROR(VLOOKUP(B28,Projecten!A$4:W$2358,23,FALSE),"niet bekend")))</f>
        <v>2600</v>
      </c>
      <c r="AI28" s="2403">
        <f>IF(B28="","",(IFERROR(VLOOKUP(B28,Projecten!A$4:W$2358,12,FALSE),"niet bekend")))</f>
        <v>2600</v>
      </c>
      <c r="AJ28" s="908">
        <f>IF(AG28="","",(AI28-AG28))</f>
        <v>0</v>
      </c>
    </row>
    <row r="29" spans="2:36" s="71" customFormat="1" ht="12.75" customHeight="1" x14ac:dyDescent="0.2">
      <c r="B29" s="119">
        <v>2015022</v>
      </c>
      <c r="C29" s="1252"/>
      <c r="D29" s="75" t="s">
        <v>74</v>
      </c>
      <c r="E29" s="75" t="s">
        <v>26</v>
      </c>
      <c r="F29" s="72">
        <v>1</v>
      </c>
      <c r="G29" s="75">
        <v>8</v>
      </c>
      <c r="H29" s="75">
        <v>5</v>
      </c>
      <c r="I29" s="75">
        <v>3</v>
      </c>
      <c r="J29" s="113" t="s">
        <v>72</v>
      </c>
      <c r="K29" s="58"/>
      <c r="L29" s="58"/>
      <c r="M29" s="58"/>
      <c r="N29" s="60" t="s">
        <v>47</v>
      </c>
      <c r="O29" s="60" t="s">
        <v>47</v>
      </c>
      <c r="P29" s="60" t="s">
        <v>47</v>
      </c>
      <c r="Q29" s="60" t="s">
        <v>47</v>
      </c>
      <c r="S29" s="1600"/>
      <c r="T29" s="77">
        <f>IF(U29&lt;=0,"",(((U29-$E$1)/7)+1))</f>
        <v>17.714285714285715</v>
      </c>
      <c r="U29" s="161">
        <v>42122</v>
      </c>
      <c r="V29" s="71" t="s">
        <v>49</v>
      </c>
      <c r="X29" s="437">
        <v>14</v>
      </c>
      <c r="Y29" s="82"/>
      <c r="Z29" s="82"/>
      <c r="AF29" s="71">
        <f>IF(B29="","",(IFERROR(VLOOKUP(B29,Projecten!A$4:W$2358,5,FALSE),"niet bekend")))</f>
        <v>1</v>
      </c>
      <c r="AG29" s="2403">
        <f>IF(AF29="","",(F29/AF29*AI29))</f>
        <v>2401</v>
      </c>
      <c r="AH29" s="2403">
        <f>IF(B29="","",(IFERROR(VLOOKUP(B29,Projecten!A$4:W$2358,23,FALSE),"niet bekend")))</f>
        <v>2401</v>
      </c>
      <c r="AI29" s="2403">
        <f>IF(B29="","",(IFERROR(VLOOKUP(B29,Projecten!A$4:W$2358,12,FALSE),"niet bekend")))</f>
        <v>2401</v>
      </c>
      <c r="AJ29" s="908">
        <f>IF(AG29="","",(AI29-AG29))</f>
        <v>0</v>
      </c>
    </row>
    <row r="30" spans="2:36" s="71" customFormat="1" ht="12.75" customHeight="1" x14ac:dyDescent="0.25">
      <c r="B30" s="119">
        <v>2015017</v>
      </c>
      <c r="C30" s="1252"/>
      <c r="D30" s="95" t="s">
        <v>86</v>
      </c>
      <c r="E30" s="95" t="s">
        <v>26</v>
      </c>
      <c r="F30" s="72">
        <v>1</v>
      </c>
      <c r="G30" s="75">
        <v>8</v>
      </c>
      <c r="H30" s="75">
        <v>5</v>
      </c>
      <c r="I30" s="75">
        <v>3</v>
      </c>
      <c r="J30" s="112" t="s">
        <v>47</v>
      </c>
      <c r="K30" s="58"/>
      <c r="L30" s="58"/>
      <c r="M30" s="58"/>
      <c r="N30" s="96" t="s">
        <v>47</v>
      </c>
      <c r="O30" s="96" t="s">
        <v>47</v>
      </c>
      <c r="P30" s="96" t="s">
        <v>47</v>
      </c>
      <c r="Q30" s="96" t="s">
        <v>47</v>
      </c>
      <c r="R30" s="58"/>
      <c r="S30" s="1596"/>
      <c r="T30" s="77">
        <f>IF(U30&lt;=0,"",(((U30-'Reeds geproduceerd'!$E$1)/7)+1))</f>
        <v>15.714285714285714</v>
      </c>
      <c r="U30" s="156">
        <v>42108</v>
      </c>
      <c r="V30" s="78" t="s">
        <v>49</v>
      </c>
      <c r="W30" s="78"/>
      <c r="X30" s="78">
        <v>14</v>
      </c>
      <c r="Y30" s="81"/>
      <c r="Z30" s="82"/>
      <c r="AF30" s="71">
        <f>IF(B30="","",(IFERROR(VLOOKUP(B30,Projecten!A$4:W$2358,5,FALSE),"niet bekend")))</f>
        <v>1</v>
      </c>
      <c r="AG30" s="2403">
        <f>IF(AF30="","",(F30/AF30*AI30))</f>
        <v>2128</v>
      </c>
      <c r="AH30" s="2403">
        <f>IF(B30="","",(IFERROR(VLOOKUP(B30,Projecten!A$4:W$2358,23,FALSE),"niet bekend")))</f>
        <v>2128</v>
      </c>
      <c r="AI30" s="2403">
        <f>IF(B30="","",(IFERROR(VLOOKUP(B30,Projecten!A$4:W$2358,12,FALSE),"niet bekend")))</f>
        <v>2128</v>
      </c>
      <c r="AJ30" s="908">
        <f>IF(AG30="","",(AI30-AG30))</f>
        <v>0</v>
      </c>
    </row>
    <row r="31" spans="2:36" s="71" customFormat="1" ht="12.75" customHeight="1" x14ac:dyDescent="0.25">
      <c r="B31" s="119">
        <v>2015018</v>
      </c>
      <c r="C31" s="1252"/>
      <c r="D31" s="75" t="s">
        <v>87</v>
      </c>
      <c r="E31" s="75" t="s">
        <v>26</v>
      </c>
      <c r="F31" s="72">
        <v>1</v>
      </c>
      <c r="G31" s="75">
        <v>11</v>
      </c>
      <c r="H31" s="75">
        <v>9</v>
      </c>
      <c r="I31" s="75">
        <v>3</v>
      </c>
      <c r="J31" s="112" t="s">
        <v>72</v>
      </c>
      <c r="K31" s="59"/>
      <c r="L31" s="59"/>
      <c r="M31" s="59"/>
      <c r="N31" s="72" t="s">
        <v>47</v>
      </c>
      <c r="O31" s="72" t="s">
        <v>47</v>
      </c>
      <c r="P31" s="72" t="s">
        <v>47</v>
      </c>
      <c r="Q31" s="72" t="s">
        <v>47</v>
      </c>
      <c r="R31" s="58"/>
      <c r="S31" s="1596"/>
      <c r="T31" s="77">
        <f>IF(U31&lt;=0,"",(((U31-$E$1)/7)+1))</f>
        <v>15.714285714285714</v>
      </c>
      <c r="U31" s="156">
        <v>42108</v>
      </c>
      <c r="V31" s="78" t="s">
        <v>49</v>
      </c>
      <c r="W31" s="78"/>
      <c r="X31" s="78">
        <v>17</v>
      </c>
      <c r="Y31" s="81"/>
      <c r="Z31" s="97"/>
      <c r="AF31" s="71">
        <f>IF(B31="","",(IFERROR(VLOOKUP(B31,Projecten!A$4:W$2358,5,FALSE),"niet bekend")))</f>
        <v>1</v>
      </c>
      <c r="AG31" s="2403">
        <f>IF(AF31="","",(F31/AF31*AI31))</f>
        <v>2423</v>
      </c>
      <c r="AH31" s="2403">
        <f>IF(B31="","",(IFERROR(VLOOKUP(B31,Projecten!A$4:W$2358,23,FALSE),"niet bekend")))</f>
        <v>2423</v>
      </c>
      <c r="AI31" s="2403">
        <f>IF(B31="","",(IFERROR(VLOOKUP(B31,Projecten!A$4:W$2358,12,FALSE),"niet bekend")))</f>
        <v>2423</v>
      </c>
      <c r="AJ31" s="908">
        <f>IF(AG31="","",(AI31-AG31))</f>
        <v>0</v>
      </c>
    </row>
    <row r="32" spans="2:36" s="71" customFormat="1" ht="12.75" customHeight="1" x14ac:dyDescent="0.25">
      <c r="B32" s="120">
        <v>2015020</v>
      </c>
      <c r="C32" s="1030"/>
      <c r="D32" s="99" t="s">
        <v>55</v>
      </c>
      <c r="E32" s="100" t="s">
        <v>54</v>
      </c>
      <c r="F32" s="1441">
        <v>0</v>
      </c>
      <c r="G32" s="100">
        <v>3</v>
      </c>
      <c r="H32" s="100">
        <v>2</v>
      </c>
      <c r="I32" s="100">
        <v>0</v>
      </c>
      <c r="J32" s="114" t="s">
        <v>47</v>
      </c>
      <c r="K32" s="58"/>
      <c r="L32" s="58"/>
      <c r="M32" s="58"/>
      <c r="N32" s="101" t="s">
        <v>47</v>
      </c>
      <c r="O32" s="58" t="s">
        <v>47</v>
      </c>
      <c r="P32" s="58" t="s">
        <v>47</v>
      </c>
      <c r="Q32" s="58" t="s">
        <v>47</v>
      </c>
      <c r="R32" s="77"/>
      <c r="S32" s="77"/>
      <c r="T32" s="77">
        <f>IF(U32&lt;=0,"",(((U32-$E$1)/7)+1))</f>
        <v>16.714285714285715</v>
      </c>
      <c r="U32" s="156">
        <v>42115</v>
      </c>
      <c r="V32" s="78" t="s">
        <v>49</v>
      </c>
      <c r="W32" s="78"/>
      <c r="X32" s="437">
        <v>8</v>
      </c>
      <c r="Y32" s="81"/>
      <c r="Z32" s="82"/>
      <c r="AF32" s="71">
        <f>IF(B32="","",(IFERROR(VLOOKUP(B32,Projecten!A$4:W$2358,5,FALSE),"niet bekend")))</f>
        <v>0</v>
      </c>
      <c r="AG32" s="2403"/>
      <c r="AH32" s="2403">
        <f>IF(B32="","",(IFERROR(VLOOKUP(B32,Projecten!A$4:W$2358,23,FALSE),"niet bekend")))</f>
        <v>2000</v>
      </c>
      <c r="AI32" s="2403">
        <f>IF(B32="","",(IFERROR(VLOOKUP(B32,Projecten!A$4:W$2358,12,FALSE),"niet bekend")))</f>
        <v>2000</v>
      </c>
      <c r="AJ32" s="908" t="str">
        <f>IF(AG32="","",(AI32-AG32))</f>
        <v/>
      </c>
    </row>
    <row r="33" spans="2:36" s="38" customFormat="1" x14ac:dyDescent="0.2">
      <c r="B33" s="30"/>
      <c r="C33" s="1253"/>
      <c r="D33" s="31"/>
      <c r="E33" s="31"/>
      <c r="F33" s="32"/>
      <c r="G33" s="31"/>
      <c r="H33" s="31"/>
      <c r="I33" s="31"/>
      <c r="J33" s="32"/>
      <c r="K33" s="33"/>
      <c r="L33" s="33"/>
      <c r="M33" s="33"/>
      <c r="N33" s="33"/>
      <c r="O33" s="33"/>
      <c r="P33" s="33"/>
      <c r="Q33" s="32"/>
      <c r="R33" s="33"/>
      <c r="S33" s="33"/>
      <c r="T33" s="1035"/>
      <c r="U33" s="157"/>
      <c r="V33" s="35"/>
      <c r="W33" s="35"/>
      <c r="X33" s="432"/>
      <c r="Y33" s="36"/>
      <c r="Z33" s="37"/>
      <c r="AG33" s="2404"/>
      <c r="AH33" s="2404"/>
      <c r="AI33" s="2404"/>
      <c r="AJ33" s="909"/>
    </row>
    <row r="34" spans="2:36" s="911" customFormat="1" ht="12.75" customHeight="1" x14ac:dyDescent="0.2">
      <c r="B34" s="887"/>
      <c r="C34" s="1251"/>
      <c r="D34" s="888">
        <f>SUM(G34:I34)</f>
        <v>226</v>
      </c>
      <c r="E34" s="889"/>
      <c r="F34" s="890">
        <f>SUM(F35:F36)</f>
        <v>16</v>
      </c>
      <c r="G34" s="889">
        <f>SUM(G35:G36)</f>
        <v>108</v>
      </c>
      <c r="H34" s="889">
        <f>SUM(H35:H36)</f>
        <v>80</v>
      </c>
      <c r="I34" s="889">
        <f>SUM(I35:I36)</f>
        <v>38</v>
      </c>
      <c r="J34" s="890"/>
      <c r="K34" s="938"/>
      <c r="L34" s="938"/>
      <c r="M34" s="938"/>
      <c r="N34" s="890"/>
      <c r="O34" s="890"/>
      <c r="P34" s="890"/>
      <c r="Q34" s="890"/>
      <c r="R34" s="918">
        <v>17</v>
      </c>
      <c r="S34" s="918"/>
      <c r="T34" s="1036"/>
      <c r="U34" s="919"/>
      <c r="V34" s="941"/>
      <c r="W34" s="920">
        <f>SUM(X34:X38)</f>
        <v>198</v>
      </c>
      <c r="X34" s="940"/>
      <c r="Y34" s="922">
        <f>$Y$1</f>
        <v>142</v>
      </c>
      <c r="Z34" s="856">
        <f>W34-Y34</f>
        <v>56</v>
      </c>
      <c r="AF34" s="911" t="str">
        <f>IF(B34="","",(IFERROR(VLOOKUP(B34,Projecten!A$4:W$2358,5,FALSE),"niet bekend")))</f>
        <v/>
      </c>
      <c r="AG34" s="2402">
        <f>SUM(AG35:AG38)</f>
        <v>34258</v>
      </c>
      <c r="AH34" s="2402" t="str">
        <f>IF(B34="","",(IFERROR(VLOOKUP(B34,Projecten!A$4:W$2358,23,FALSE),"niet bekend")))</f>
        <v/>
      </c>
      <c r="AI34" s="2402" t="str">
        <f>IF(B34="","",(IFERROR(VLOOKUP(B34,Projecten!A$4:W$2358,12,FALSE),"niet bekend")))</f>
        <v/>
      </c>
      <c r="AJ34" s="907"/>
    </row>
    <row r="35" spans="2:36" s="4" customFormat="1" ht="12.75" customHeight="1" x14ac:dyDescent="0.2">
      <c r="B35" s="119">
        <v>2015021</v>
      </c>
      <c r="C35" s="1254">
        <v>120193</v>
      </c>
      <c r="D35" s="1" t="s">
        <v>95</v>
      </c>
      <c r="E35" s="1" t="s">
        <v>26</v>
      </c>
      <c r="F35" s="39">
        <v>6</v>
      </c>
      <c r="G35" s="1">
        <v>48</v>
      </c>
      <c r="H35" s="1">
        <v>30</v>
      </c>
      <c r="I35" s="1">
        <v>18</v>
      </c>
      <c r="J35" s="73" t="s">
        <v>47</v>
      </c>
      <c r="K35" s="60"/>
      <c r="L35" s="60"/>
      <c r="M35" s="60"/>
      <c r="N35" s="7" t="s">
        <v>47</v>
      </c>
      <c r="O35" s="7" t="s">
        <v>47</v>
      </c>
      <c r="P35" s="7" t="s">
        <v>47</v>
      </c>
      <c r="Q35" s="7" t="s">
        <v>47</v>
      </c>
      <c r="S35" s="1602"/>
      <c r="T35" s="23">
        <f>IF(U35&lt;=0,"",(((U35-$E$1)/7)+1))</f>
        <v>18.857142857142858</v>
      </c>
      <c r="U35" s="158">
        <v>42130</v>
      </c>
      <c r="V35" s="4" t="s">
        <v>49</v>
      </c>
      <c r="X35" s="436">
        <v>78</v>
      </c>
      <c r="Y35" s="64"/>
      <c r="Z35" s="66"/>
      <c r="AF35" s="4">
        <f>IF(B35="","",(IFERROR(VLOOKUP(B35,Projecten!A$4:W$2358,5,FALSE),"niet bekend")))</f>
        <v>11</v>
      </c>
      <c r="AG35" s="2399">
        <f>IF(AF35="","",(F35/AF35*AI35))</f>
        <v>12617.999999999998</v>
      </c>
      <c r="AH35" s="2403">
        <f>IF(B35="","",(IFERROR(VLOOKUP(B35,Projecten!A$4:W$2358,23,FALSE),"niet bekend")))</f>
        <v>23133</v>
      </c>
      <c r="AI35" s="2403">
        <f>IF(B35="","",(IFERROR(VLOOKUP(B35,Projecten!A$4:W$2358,12,FALSE),"niet bekend")))</f>
        <v>23133</v>
      </c>
      <c r="AJ35" s="906">
        <f>IF(AG35="","",(AI35-AG35))</f>
        <v>10515.000000000002</v>
      </c>
    </row>
    <row r="36" spans="2:36" s="4" customFormat="1" ht="12.75" customHeight="1" x14ac:dyDescent="0.25">
      <c r="B36" s="119">
        <v>2015004</v>
      </c>
      <c r="C36" s="1254">
        <v>120154</v>
      </c>
      <c r="D36" s="3" t="s">
        <v>76</v>
      </c>
      <c r="E36" s="3" t="s">
        <v>26</v>
      </c>
      <c r="F36" s="39">
        <v>10</v>
      </c>
      <c r="G36" s="1">
        <v>60</v>
      </c>
      <c r="H36" s="1">
        <v>50</v>
      </c>
      <c r="I36" s="1">
        <v>20</v>
      </c>
      <c r="J36" s="52" t="s">
        <v>47</v>
      </c>
      <c r="K36" s="59"/>
      <c r="L36" s="59"/>
      <c r="M36" s="59"/>
      <c r="N36" s="70" t="s">
        <v>47</v>
      </c>
      <c r="O36" s="70" t="s">
        <v>47</v>
      </c>
      <c r="P36" s="70" t="s">
        <v>47</v>
      </c>
      <c r="Q36" s="70" t="s">
        <v>47</v>
      </c>
      <c r="R36" s="39"/>
      <c r="S36" s="1610"/>
      <c r="T36" s="23">
        <f>IF(U36&lt;=0,"",(((U36-'In Productie'!$E$1)/7)+1))</f>
        <v>-118.71428571428571</v>
      </c>
      <c r="U36" s="158">
        <v>42131</v>
      </c>
      <c r="V36" s="25" t="s">
        <v>48</v>
      </c>
      <c r="W36" s="25"/>
      <c r="X36" s="25">
        <v>115</v>
      </c>
      <c r="Y36" s="64"/>
      <c r="Z36" s="66"/>
      <c r="AF36" s="4">
        <f>IF(B36="","",(IFERROR(VLOOKUP(B36,Projecten!A$4:W$2358,5,FALSE),"niet bekend")))</f>
        <v>10</v>
      </c>
      <c r="AG36" s="2399">
        <f>IF(AF36="","",(F36/AF36*AI36))</f>
        <v>21640</v>
      </c>
      <c r="AH36" s="2403">
        <f>IF(B36="","",(IFERROR(VLOOKUP(B36,Projecten!A$4:W$2358,23,FALSE),"niet bekend")))</f>
        <v>21640</v>
      </c>
      <c r="AI36" s="2403">
        <f>IF(B36="","",(IFERROR(VLOOKUP(B36,Projecten!A$4:W$2358,12,FALSE),"niet bekend")))</f>
        <v>21640</v>
      </c>
      <c r="AJ36" s="906">
        <f>IF(AG36="","",(AI36-AG36))</f>
        <v>0</v>
      </c>
    </row>
    <row r="37" spans="2:36" x14ac:dyDescent="0.2">
      <c r="B37" s="5"/>
      <c r="D37" s="116" t="s">
        <v>118</v>
      </c>
      <c r="K37" s="58"/>
      <c r="L37" s="58"/>
      <c r="M37" s="58"/>
      <c r="X37" s="154">
        <v>5</v>
      </c>
      <c r="Y37" s="6"/>
      <c r="Z37" s="6"/>
      <c r="AF37" s="4" t="str">
        <f>IF(B37="","",(IFERROR(VLOOKUP(B37,Projecten!A$4:W$2358,5,FALSE),"niet bekend")))</f>
        <v/>
      </c>
      <c r="AG37" s="2399" t="str">
        <f>IF(AF37="","",(F37/AF37*AI37))</f>
        <v/>
      </c>
      <c r="AH37" s="2403" t="str">
        <f>IF(B37="","",(IFERROR(VLOOKUP(B37,Projecten!A$4:W$2358,23,FALSE),"niet bekend")))</f>
        <v/>
      </c>
      <c r="AI37" s="2403" t="str">
        <f>IF(B37="","",(IFERROR(VLOOKUP(B37,Projecten!A$4:W$2358,12,FALSE),"niet bekend")))</f>
        <v/>
      </c>
      <c r="AJ37" s="906" t="str">
        <f>IF(AG37="","",(AI37-AG37))</f>
        <v/>
      </c>
    </row>
    <row r="38" spans="2:36" s="38" customFormat="1" ht="12.75" customHeight="1" x14ac:dyDescent="0.2">
      <c r="B38" s="30"/>
      <c r="C38" s="1253"/>
      <c r="D38" s="31"/>
      <c r="E38" s="31"/>
      <c r="F38" s="32"/>
      <c r="G38" s="31"/>
      <c r="H38" s="31"/>
      <c r="I38" s="31"/>
      <c r="J38" s="32"/>
      <c r="K38" s="33"/>
      <c r="L38" s="33"/>
      <c r="M38" s="33"/>
      <c r="N38" s="32"/>
      <c r="O38" s="32"/>
      <c r="P38" s="32"/>
      <c r="Q38" s="32"/>
      <c r="R38" s="33"/>
      <c r="S38" s="33"/>
      <c r="T38" s="1035"/>
      <c r="U38" s="157"/>
      <c r="V38" s="35"/>
      <c r="W38" s="35"/>
      <c r="X38" s="35"/>
      <c r="Y38" s="67"/>
      <c r="Z38" s="68"/>
      <c r="AG38" s="2404"/>
      <c r="AH38" s="2404"/>
      <c r="AI38" s="2404"/>
      <c r="AJ38" s="909"/>
    </row>
    <row r="39" spans="2:36" s="911" customFormat="1" ht="12.75" customHeight="1" x14ac:dyDescent="0.2">
      <c r="B39" s="887"/>
      <c r="C39" s="1251"/>
      <c r="D39" s="888">
        <f>SUM(G39:I39)</f>
        <v>0</v>
      </c>
      <c r="E39" s="889"/>
      <c r="F39" s="890">
        <f>SUM(F40)</f>
        <v>0</v>
      </c>
      <c r="G39" s="889">
        <f>SUM(G40:G41)</f>
        <v>0</v>
      </c>
      <c r="H39" s="889">
        <f>SUM(H40:H41)</f>
        <v>0</v>
      </c>
      <c r="I39" s="889">
        <f>SUM(I40:I41)</f>
        <v>0</v>
      </c>
      <c r="J39" s="890"/>
      <c r="K39" s="938"/>
      <c r="L39" s="938"/>
      <c r="M39" s="938"/>
      <c r="N39" s="890"/>
      <c r="O39" s="890"/>
      <c r="P39" s="890"/>
      <c r="Q39" s="890"/>
      <c r="R39" s="918">
        <v>18</v>
      </c>
      <c r="S39" s="918"/>
      <c r="T39" s="1036"/>
      <c r="U39" s="919"/>
      <c r="V39" s="941"/>
      <c r="W39" s="920">
        <f>SUM(X39:X41)</f>
        <v>33</v>
      </c>
      <c r="X39" s="940"/>
      <c r="Y39" s="922">
        <f>'In Productie'!$Y$1</f>
        <v>400</v>
      </c>
      <c r="Z39" s="856">
        <f>W39-Y39</f>
        <v>-367</v>
      </c>
      <c r="AF39" s="911" t="str">
        <f>IF(B39="","",(IFERROR(VLOOKUP(B39,Projecten!A$4:W$2358,5,FALSE),"niet bekend")))</f>
        <v/>
      </c>
      <c r="AG39" s="2402">
        <f>SUM(AG40:AG41)</f>
        <v>0</v>
      </c>
      <c r="AH39" s="2402" t="str">
        <f>IF(B39="","",(IFERROR(VLOOKUP(B39,Projecten!A$4:W$2358,23,FALSE),"niet bekend")))</f>
        <v/>
      </c>
      <c r="AI39" s="2402" t="str">
        <f>IF(B39="","",(IFERROR(VLOOKUP(B39,Projecten!A$4:W$2358,12,FALSE),"niet bekend")))</f>
        <v/>
      </c>
      <c r="AJ39" s="907"/>
    </row>
    <row r="40" spans="2:36" s="4" customFormat="1" ht="12.75" customHeight="1" x14ac:dyDescent="0.2">
      <c r="B40" s="5"/>
      <c r="C40" s="1255"/>
      <c r="D40" s="54" t="s">
        <v>97</v>
      </c>
      <c r="E40" s="28"/>
      <c r="F40" s="29"/>
      <c r="G40" s="28"/>
      <c r="H40" s="28"/>
      <c r="I40" s="28"/>
      <c r="J40" s="29"/>
      <c r="K40" s="59"/>
      <c r="L40" s="59"/>
      <c r="M40" s="59"/>
      <c r="N40" s="29"/>
      <c r="O40" s="29"/>
      <c r="P40" s="29"/>
      <c r="Q40" s="29"/>
      <c r="R40" s="23"/>
      <c r="S40" s="23"/>
      <c r="T40" s="23" t="str">
        <f>IF(U40&lt;=0,"",(((U40-'In Productie'!$E$1)/7)+1))</f>
        <v/>
      </c>
      <c r="U40" s="158"/>
      <c r="V40" s="25"/>
      <c r="W40" s="25"/>
      <c r="X40" s="438">
        <f>4*8.25</f>
        <v>33</v>
      </c>
      <c r="Y40" s="64"/>
      <c r="Z40" s="63"/>
      <c r="AF40" s="4" t="str">
        <f>IF(B40="","",(IFERROR(VLOOKUP(B40,Projecten!A$4:W$2358,5,FALSE),"niet bekend")))</f>
        <v/>
      </c>
      <c r="AG40" s="2399" t="str">
        <f>IF(AF40="","",(F40/AF40*AI40))</f>
        <v/>
      </c>
      <c r="AH40" s="2403" t="str">
        <f>IF(B40="","",(IFERROR(VLOOKUP(B40,Projecten!A$4:W$2358,23,FALSE),"niet bekend")))</f>
        <v/>
      </c>
      <c r="AI40" s="2403" t="str">
        <f>IF(B40="","",(IFERROR(VLOOKUP(B40,Projecten!A$4:W$2358,12,FALSE),"niet bekend")))</f>
        <v/>
      </c>
      <c r="AJ40" s="906" t="str">
        <f>IF(AG40="","",(AI40-AG40))</f>
        <v/>
      </c>
    </row>
    <row r="41" spans="2:36" s="38" customFormat="1" ht="12.75" customHeight="1" x14ac:dyDescent="0.2">
      <c r="B41" s="30"/>
      <c r="C41" s="1253"/>
      <c r="D41" s="31"/>
      <c r="E41" s="31"/>
      <c r="F41" s="32"/>
      <c r="G41" s="31"/>
      <c r="H41" s="31"/>
      <c r="I41" s="31"/>
      <c r="J41" s="32"/>
      <c r="K41" s="33"/>
      <c r="L41" s="33"/>
      <c r="M41" s="33"/>
      <c r="N41" s="32"/>
      <c r="O41" s="32"/>
      <c r="P41" s="32"/>
      <c r="Q41" s="32"/>
      <c r="R41" s="33"/>
      <c r="S41" s="33"/>
      <c r="T41" s="1035"/>
      <c r="U41" s="157"/>
      <c r="V41" s="35"/>
      <c r="W41" s="35"/>
      <c r="X41" s="35"/>
      <c r="Y41" s="67"/>
      <c r="Z41" s="68"/>
      <c r="AG41" s="2404"/>
      <c r="AH41" s="2404"/>
      <c r="AI41" s="2404"/>
      <c r="AJ41" s="909"/>
    </row>
    <row r="42" spans="2:36" s="911" customFormat="1" ht="12.75" customHeight="1" x14ac:dyDescent="0.2">
      <c r="B42" s="887"/>
      <c r="C42" s="1251"/>
      <c r="D42" s="888">
        <f>SUM(G42:I42)</f>
        <v>108</v>
      </c>
      <c r="E42" s="889"/>
      <c r="F42" s="890">
        <f>SUM(F43:F49)</f>
        <v>3</v>
      </c>
      <c r="G42" s="889">
        <f>SUM(G43:G49)</f>
        <v>59</v>
      </c>
      <c r="H42" s="889">
        <f>SUM(H43:H49)</f>
        <v>29</v>
      </c>
      <c r="I42" s="889">
        <f>SUM(I43:I49)</f>
        <v>20</v>
      </c>
      <c r="J42" s="890"/>
      <c r="K42" s="938"/>
      <c r="L42" s="938"/>
      <c r="M42" s="938"/>
      <c r="N42" s="890"/>
      <c r="O42" s="890"/>
      <c r="P42" s="890"/>
      <c r="Q42" s="890"/>
      <c r="R42" s="918">
        <v>19</v>
      </c>
      <c r="S42" s="918"/>
      <c r="T42" s="1036"/>
      <c r="U42" s="919"/>
      <c r="V42" s="941"/>
      <c r="W42" s="920">
        <f>SUM(X42:X49)</f>
        <v>97</v>
      </c>
      <c r="X42" s="940"/>
      <c r="Y42" s="922">
        <f>$Y$1+15</f>
        <v>157</v>
      </c>
      <c r="Z42" s="856">
        <f>W42-Y42</f>
        <v>-60</v>
      </c>
      <c r="AF42" s="911" t="str">
        <f>IF(B42="","",(IFERROR(VLOOKUP(B42,Projecten!A$4:W$2358,5,FALSE),"niet bekend")))</f>
        <v/>
      </c>
      <c r="AG42" s="2402">
        <f>SUM(AG43:AG49)</f>
        <v>8100</v>
      </c>
      <c r="AH42" s="2402" t="str">
        <f>IF(B42="","",(IFERROR(VLOOKUP(B42,Projecten!A$4:W$2358,23,FALSE),"niet bekend")))</f>
        <v/>
      </c>
      <c r="AI42" s="2402" t="str">
        <f>IF(B42="","",(IFERROR(VLOOKUP(B42,Projecten!A$4:W$2358,12,FALSE),"niet bekend")))</f>
        <v/>
      </c>
      <c r="AJ42" s="907"/>
    </row>
    <row r="43" spans="2:36" s="4" customFormat="1" ht="12.75" customHeight="1" x14ac:dyDescent="0.2">
      <c r="B43" s="5"/>
      <c r="C43" s="1255"/>
      <c r="D43" s="93" t="s">
        <v>103</v>
      </c>
      <c r="E43" s="28"/>
      <c r="F43" s="29"/>
      <c r="G43" s="28"/>
      <c r="H43" s="28"/>
      <c r="I43" s="28"/>
      <c r="J43" s="29"/>
      <c r="K43" s="60"/>
      <c r="L43" s="60"/>
      <c r="M43" s="60"/>
      <c r="N43" s="29"/>
      <c r="O43" s="29"/>
      <c r="P43" s="29"/>
      <c r="Q43" s="29"/>
      <c r="R43" s="23"/>
      <c r="S43" s="23"/>
      <c r="T43" s="23" t="str">
        <f>IF(U43&lt;=0,"",(((U43-$E$1)/7)+1))</f>
        <v/>
      </c>
      <c r="U43" s="158"/>
      <c r="V43" s="25"/>
      <c r="W43" s="25"/>
      <c r="X43" s="180">
        <v>33</v>
      </c>
      <c r="Y43" s="64"/>
      <c r="Z43" s="63"/>
      <c r="AF43" s="4" t="str">
        <f>IF(B43="","",(IFERROR(VLOOKUP(B43,Projecten!A$4:W$2358,5,FALSE),"niet bekend")))</f>
        <v/>
      </c>
      <c r="AG43" s="2399" t="str">
        <f t="shared" ref="AG43:AG48" si="0">IF(AF43="","",(F43/AF43*AI43))</f>
        <v/>
      </c>
      <c r="AH43" s="2403" t="str">
        <f>IF(B43="","",(IFERROR(VLOOKUP(B43,Projecten!A$4:W$2358,23,FALSE),"niet bekend")))</f>
        <v/>
      </c>
      <c r="AI43" s="2403" t="str">
        <f>IF(B43="","",(IFERROR(VLOOKUP(B43,Projecten!A$4:W$2358,12,FALSE),"niet bekend")))</f>
        <v/>
      </c>
      <c r="AJ43" s="906" t="str">
        <f t="shared" ref="AJ43:AJ48" si="1">IF(AG43="","",(AI43-AG43))</f>
        <v/>
      </c>
    </row>
    <row r="44" spans="2:36" s="4" customFormat="1" ht="12.75" customHeight="1" x14ac:dyDescent="0.2">
      <c r="B44" s="119">
        <v>2015025</v>
      </c>
      <c r="C44" s="1254">
        <v>120196</v>
      </c>
      <c r="D44" s="1" t="s">
        <v>109</v>
      </c>
      <c r="E44" s="1" t="s">
        <v>26</v>
      </c>
      <c r="F44" s="39">
        <v>1</v>
      </c>
      <c r="G44" s="1">
        <v>11</v>
      </c>
      <c r="H44" s="1">
        <v>10</v>
      </c>
      <c r="I44" s="1">
        <v>3</v>
      </c>
      <c r="J44" s="58" t="s">
        <v>47</v>
      </c>
      <c r="K44" s="60"/>
      <c r="L44" s="60"/>
      <c r="M44" s="60"/>
      <c r="N44" s="29" t="s">
        <v>47</v>
      </c>
      <c r="O44" s="29" t="s">
        <v>47</v>
      </c>
      <c r="P44" s="29" t="s">
        <v>47</v>
      </c>
      <c r="Q44" s="29" t="s">
        <v>47</v>
      </c>
      <c r="R44" s="23"/>
      <c r="S44" s="23"/>
      <c r="T44" s="23">
        <f>IF(U44&lt;=0,"",(((U44-$E$1)/7)+1))</f>
        <v>18.714285714285715</v>
      </c>
      <c r="U44" s="158">
        <v>42129</v>
      </c>
      <c r="V44" s="4" t="s">
        <v>49</v>
      </c>
      <c r="X44" s="436">
        <v>17</v>
      </c>
      <c r="Y44" s="64"/>
      <c r="Z44" s="63"/>
      <c r="AF44" s="4">
        <f>IF(B44="","",(IFERROR(VLOOKUP(B44,Projecten!A$4:W$2358,5,FALSE),"niet bekend")))</f>
        <v>1</v>
      </c>
      <c r="AG44" s="2399">
        <f t="shared" si="0"/>
        <v>2495</v>
      </c>
      <c r="AH44" s="2403">
        <f>IF(B44="","",(IFERROR(VLOOKUP(B44,Projecten!A$4:W$2358,23,FALSE),"niet bekend")))</f>
        <v>2495</v>
      </c>
      <c r="AI44" s="2403">
        <f>IF(B44="","",(IFERROR(VLOOKUP(B44,Projecten!A$4:W$2358,12,FALSE),"niet bekend")))</f>
        <v>2495</v>
      </c>
      <c r="AJ44" s="906">
        <f t="shared" si="1"/>
        <v>0</v>
      </c>
    </row>
    <row r="45" spans="2:36" s="4" customFormat="1" ht="12.75" customHeight="1" x14ac:dyDescent="0.2">
      <c r="B45" s="119" t="s">
        <v>157</v>
      </c>
      <c r="C45" s="1254"/>
      <c r="D45" s="1" t="s">
        <v>208</v>
      </c>
      <c r="E45" s="1" t="s">
        <v>26</v>
      </c>
      <c r="F45" s="39">
        <v>0</v>
      </c>
      <c r="G45" s="1">
        <v>1</v>
      </c>
      <c r="H45" s="1">
        <v>0</v>
      </c>
      <c r="I45" s="1">
        <v>10</v>
      </c>
      <c r="J45" s="58" t="s">
        <v>47</v>
      </c>
      <c r="K45" s="59"/>
      <c r="L45" s="59"/>
      <c r="M45" s="59"/>
      <c r="N45" s="29" t="s">
        <v>47</v>
      </c>
      <c r="O45" s="29" t="s">
        <v>47</v>
      </c>
      <c r="P45" s="29" t="s">
        <v>47</v>
      </c>
      <c r="Q45" s="29" t="s">
        <v>47</v>
      </c>
      <c r="R45" s="23"/>
      <c r="S45" s="23"/>
      <c r="T45" s="23">
        <f>IF(U45&lt;=0,"",(((U45-$E$1)/7)+1))</f>
        <v>18.714285714285715</v>
      </c>
      <c r="U45" s="158">
        <v>42129</v>
      </c>
      <c r="V45" s="4" t="s">
        <v>49</v>
      </c>
      <c r="X45" s="436">
        <v>3</v>
      </c>
      <c r="Y45" s="64"/>
      <c r="Z45" s="63"/>
      <c r="AF45" s="4">
        <f>IF(B45="","",(IFERROR(VLOOKUP(B45,Projecten!A$4:W$2358,5,FALSE),"niet bekend")))</f>
        <v>1</v>
      </c>
      <c r="AG45" s="2399">
        <f t="shared" si="0"/>
        <v>0</v>
      </c>
      <c r="AH45" s="2403">
        <f>IF(B45="","",(IFERROR(VLOOKUP(B45,Projecten!A$4:W$2358,23,FALSE),"niet bekend")))</f>
        <v>549</v>
      </c>
      <c r="AI45" s="2403">
        <f>IF(B45="","",(IFERROR(VLOOKUP(B45,Projecten!A$4:W$2358,12,FALSE),"niet bekend")))</f>
        <v>549</v>
      </c>
      <c r="AJ45" s="906">
        <f t="shared" si="1"/>
        <v>549</v>
      </c>
    </row>
    <row r="46" spans="2:36" s="4" customFormat="1" ht="12.75" customHeight="1" x14ac:dyDescent="0.2">
      <c r="B46" s="119">
        <v>2015028</v>
      </c>
      <c r="C46" s="1254">
        <v>120196</v>
      </c>
      <c r="D46" s="2" t="s">
        <v>110</v>
      </c>
      <c r="E46" s="1" t="s">
        <v>26</v>
      </c>
      <c r="F46" s="39">
        <v>1</v>
      </c>
      <c r="G46" s="1">
        <v>13</v>
      </c>
      <c r="H46" s="1">
        <v>10</v>
      </c>
      <c r="I46" s="1">
        <v>4</v>
      </c>
      <c r="J46" s="58" t="s">
        <v>47</v>
      </c>
      <c r="K46" s="58"/>
      <c r="L46" s="58"/>
      <c r="M46" s="58"/>
      <c r="N46" s="7" t="s">
        <v>47</v>
      </c>
      <c r="O46" s="7" t="s">
        <v>47</v>
      </c>
      <c r="P46" s="7" t="s">
        <v>47</v>
      </c>
      <c r="Q46" s="7" t="s">
        <v>47</v>
      </c>
      <c r="S46" s="1602"/>
      <c r="T46" s="23">
        <f>IF(U46&lt;=0,"",(((U46-$E$1)/7)+1))</f>
        <v>18.857142857142858</v>
      </c>
      <c r="U46" s="158">
        <v>42130</v>
      </c>
      <c r="V46" s="4" t="s">
        <v>49</v>
      </c>
      <c r="X46" s="436">
        <v>21</v>
      </c>
      <c r="Y46" s="64"/>
      <c r="Z46" s="66"/>
      <c r="AF46" s="4">
        <f>IF(B46="","",(IFERROR(VLOOKUP(B46,Projecten!A$4:W$2358,5,FALSE),"niet bekend")))</f>
        <v>1</v>
      </c>
      <c r="AG46" s="2399">
        <f t="shared" si="0"/>
        <v>3110</v>
      </c>
      <c r="AH46" s="2403">
        <f>IF(B46="","",(IFERROR(VLOOKUP(B46,Projecten!A$4:W$2358,23,FALSE),"niet bekend")))</f>
        <v>3110</v>
      </c>
      <c r="AI46" s="2403">
        <f>IF(B46="","",(IFERROR(VLOOKUP(B46,Projecten!A$4:W$2358,12,FALSE),"niet bekend")))</f>
        <v>3110</v>
      </c>
      <c r="AJ46" s="906">
        <f t="shared" si="1"/>
        <v>0</v>
      </c>
    </row>
    <row r="47" spans="2:36" s="4" customFormat="1" ht="12.75" customHeight="1" x14ac:dyDescent="0.2">
      <c r="B47" s="126">
        <v>2015005</v>
      </c>
      <c r="C47" s="1255">
        <v>120199</v>
      </c>
      <c r="D47" s="28" t="s">
        <v>123</v>
      </c>
      <c r="E47" s="28" t="s">
        <v>26</v>
      </c>
      <c r="F47" s="29">
        <v>0</v>
      </c>
      <c r="G47" s="28">
        <v>23</v>
      </c>
      <c r="H47" s="28">
        <v>0</v>
      </c>
      <c r="I47" s="28">
        <v>0</v>
      </c>
      <c r="J47" s="29" t="s">
        <v>125</v>
      </c>
      <c r="K47" s="58"/>
      <c r="L47" s="58"/>
      <c r="M47" s="58"/>
      <c r="N47" s="29" t="s">
        <v>47</v>
      </c>
      <c r="O47" s="29" t="s">
        <v>47</v>
      </c>
      <c r="P47" s="29" t="s">
        <v>47</v>
      </c>
      <c r="Q47" s="29" t="s">
        <v>47</v>
      </c>
      <c r="R47" s="23"/>
      <c r="S47" s="23"/>
      <c r="T47" s="23">
        <f>IF(U47&lt;=0,"",(((U47-'In Productie'!$E$1)/7)+1))</f>
        <v>-118.14285714285714</v>
      </c>
      <c r="U47" s="158">
        <v>42135</v>
      </c>
      <c r="V47" s="25" t="s">
        <v>48</v>
      </c>
      <c r="W47" s="25"/>
      <c r="X47" s="25">
        <v>6</v>
      </c>
      <c r="Y47" s="64"/>
      <c r="Z47" s="63"/>
      <c r="AF47" s="4">
        <f>IF(B47="","",(IFERROR(VLOOKUP(B47,Projecten!A$4:W$2358,5,FALSE),"niet bekend")))</f>
        <v>10</v>
      </c>
      <c r="AG47" s="2399">
        <f t="shared" si="0"/>
        <v>0</v>
      </c>
      <c r="AH47" s="2403">
        <f>IF(B47="","",(IFERROR(VLOOKUP(B47,Projecten!A$4:W$2358,23,FALSE),"niet bekend")))</f>
        <v>22810</v>
      </c>
      <c r="AI47" s="2403">
        <f>IF(B47="","",(IFERROR(VLOOKUP(B47,Projecten!A$4:W$2358,12,FALSE),"niet bekend")))</f>
        <v>22810</v>
      </c>
      <c r="AJ47" s="906">
        <f t="shared" si="1"/>
        <v>22810</v>
      </c>
    </row>
    <row r="48" spans="2:36" s="4" customFormat="1" ht="12.75" customHeight="1" x14ac:dyDescent="0.2">
      <c r="B48" s="119">
        <v>2015031</v>
      </c>
      <c r="C48" s="1254">
        <v>120196</v>
      </c>
      <c r="D48" s="2" t="s">
        <v>111</v>
      </c>
      <c r="E48" s="1" t="s">
        <v>26</v>
      </c>
      <c r="F48" s="39">
        <v>1</v>
      </c>
      <c r="G48" s="1">
        <v>11</v>
      </c>
      <c r="H48" s="1">
        <v>9</v>
      </c>
      <c r="I48" s="1">
        <v>3</v>
      </c>
      <c r="J48" s="60" t="s">
        <v>47</v>
      </c>
      <c r="K48" s="58"/>
      <c r="L48" s="58"/>
      <c r="M48" s="58"/>
      <c r="N48" s="41" t="s">
        <v>47</v>
      </c>
      <c r="O48" s="41" t="s">
        <v>47</v>
      </c>
      <c r="P48" s="41" t="s">
        <v>47</v>
      </c>
      <c r="Q48" s="41" t="s">
        <v>47</v>
      </c>
      <c r="S48" s="1602"/>
      <c r="T48" s="23">
        <f>IF(U48&lt;=0,"",(((U48-'In Productie'!$E$1)/7)+1))</f>
        <v>-118.14285714285714</v>
      </c>
      <c r="U48" s="158">
        <v>42135</v>
      </c>
      <c r="V48" s="4" t="s">
        <v>49</v>
      </c>
      <c r="X48" s="436">
        <v>17</v>
      </c>
      <c r="Y48" s="64"/>
      <c r="Z48" s="63"/>
      <c r="AF48" s="4">
        <f>IF(B48="","",(IFERROR(VLOOKUP(B48,Projecten!A$4:W$2358,5,FALSE),"niet bekend")))</f>
        <v>1</v>
      </c>
      <c r="AG48" s="2399">
        <f t="shared" si="0"/>
        <v>2495</v>
      </c>
      <c r="AH48" s="2403">
        <f>IF(B48="","",(IFERROR(VLOOKUP(B48,Projecten!A$4:W$2358,23,FALSE),"niet bekend")))</f>
        <v>2495</v>
      </c>
      <c r="AI48" s="2403">
        <f>IF(B48="","",(IFERROR(VLOOKUP(B48,Projecten!A$4:W$2358,12,FALSE),"niet bekend")))</f>
        <v>2495</v>
      </c>
      <c r="AJ48" s="906">
        <f t="shared" si="1"/>
        <v>0</v>
      </c>
    </row>
    <row r="49" spans="2:36" s="38" customFormat="1" ht="12.75" customHeight="1" x14ac:dyDescent="0.2">
      <c r="B49" s="30"/>
      <c r="C49" s="1253"/>
      <c r="D49" s="31"/>
      <c r="E49" s="31"/>
      <c r="F49" s="32"/>
      <c r="G49" s="31"/>
      <c r="H49" s="31"/>
      <c r="I49" s="31"/>
      <c r="J49" s="32"/>
      <c r="K49" s="33"/>
      <c r="L49" s="33"/>
      <c r="M49" s="33"/>
      <c r="N49" s="32"/>
      <c r="O49" s="32"/>
      <c r="P49" s="32"/>
      <c r="Q49" s="32"/>
      <c r="R49" s="33"/>
      <c r="S49" s="33"/>
      <c r="T49" s="1035"/>
      <c r="U49" s="157"/>
      <c r="V49" s="35"/>
      <c r="W49" s="35"/>
      <c r="X49" s="35"/>
      <c r="Y49" s="67"/>
      <c r="Z49" s="68"/>
      <c r="AG49" s="2404"/>
      <c r="AH49" s="2404"/>
      <c r="AI49" s="2404"/>
      <c r="AJ49" s="909"/>
    </row>
    <row r="50" spans="2:36" s="911" customFormat="1" ht="12.75" customHeight="1" x14ac:dyDescent="0.2">
      <c r="B50" s="887"/>
      <c r="C50" s="1251"/>
      <c r="D50" s="888">
        <f>SUM(G50:I50)</f>
        <v>195</v>
      </c>
      <c r="E50" s="889"/>
      <c r="F50" s="890">
        <f>SUM(F51:F54)</f>
        <v>15</v>
      </c>
      <c r="G50" s="889">
        <f>SUM(G51:G54)</f>
        <v>95</v>
      </c>
      <c r="H50" s="889">
        <f>SUM(H51:H54)</f>
        <v>70</v>
      </c>
      <c r="I50" s="889">
        <f>SUM(I51:I54)</f>
        <v>30</v>
      </c>
      <c r="J50" s="890"/>
      <c r="K50" s="938"/>
      <c r="L50" s="938"/>
      <c r="M50" s="938"/>
      <c r="N50" s="890"/>
      <c r="O50" s="890"/>
      <c r="P50" s="890"/>
      <c r="Q50" s="890"/>
      <c r="R50" s="918">
        <v>20</v>
      </c>
      <c r="S50" s="918"/>
      <c r="T50" s="1036"/>
      <c r="U50" s="919"/>
      <c r="V50" s="941"/>
      <c r="W50" s="920">
        <f>SUM(X50:X54)</f>
        <v>264</v>
      </c>
      <c r="X50" s="940"/>
      <c r="Y50" s="922">
        <f>'In Productie'!$Y$1+15</f>
        <v>415</v>
      </c>
      <c r="Z50" s="856">
        <f>W50-Y50</f>
        <v>-151</v>
      </c>
      <c r="AF50" s="911" t="str">
        <f>IF(B50="","",(IFERROR(VLOOKUP(B50,Projecten!A$4:W$2358,5,FALSE),"niet bekend")))</f>
        <v/>
      </c>
      <c r="AG50" s="2402">
        <f>SUM(AG51:AG54)</f>
        <v>41927</v>
      </c>
      <c r="AH50" s="2402" t="str">
        <f>IF(B50="","",(IFERROR(VLOOKUP(B50,Projecten!A$4:W$2358,23,FALSE),"niet bekend")))</f>
        <v/>
      </c>
      <c r="AI50" s="2402" t="str">
        <f>IF(B50="","",(IFERROR(VLOOKUP(B50,Projecten!A$4:W$2358,12,FALSE),"niet bekend")))</f>
        <v/>
      </c>
      <c r="AJ50" s="907"/>
    </row>
    <row r="51" spans="2:36" s="4" customFormat="1" ht="12.75" customHeight="1" x14ac:dyDescent="0.2">
      <c r="B51" s="119">
        <v>2015005</v>
      </c>
      <c r="C51" s="1254">
        <v>120155</v>
      </c>
      <c r="D51" s="3" t="s">
        <v>77</v>
      </c>
      <c r="E51" s="3" t="s">
        <v>26</v>
      </c>
      <c r="F51" s="39">
        <v>10</v>
      </c>
      <c r="G51" s="1">
        <v>60</v>
      </c>
      <c r="H51" s="1">
        <v>50</v>
      </c>
      <c r="I51" s="1">
        <v>20</v>
      </c>
      <c r="J51" s="123" t="s">
        <v>47</v>
      </c>
      <c r="K51" s="59"/>
      <c r="L51" s="59"/>
      <c r="M51" s="59"/>
      <c r="N51" s="51" t="s">
        <v>47</v>
      </c>
      <c r="O51" s="51" t="s">
        <v>47</v>
      </c>
      <c r="P51" s="51" t="s">
        <v>47</v>
      </c>
      <c r="Q51" s="51" t="s">
        <v>47</v>
      </c>
      <c r="R51" s="29"/>
      <c r="S51" s="1597"/>
      <c r="T51" s="23">
        <f>IF(U51&lt;=0,"",(((U51-'In Productie'!$E$1)/7)+1))</f>
        <v>-118.14285714285714</v>
      </c>
      <c r="U51" s="158">
        <v>42135</v>
      </c>
      <c r="V51" s="25" t="s">
        <v>48</v>
      </c>
      <c r="W51" s="25"/>
      <c r="X51" s="25">
        <v>118</v>
      </c>
      <c r="Y51" s="64"/>
      <c r="Z51" s="65"/>
      <c r="AF51" s="4">
        <f>IF(B51="","",(IFERROR(VLOOKUP(B51,Projecten!A$4:W$2358,5,FALSE),"niet bekend")))</f>
        <v>10</v>
      </c>
      <c r="AG51" s="2399">
        <f>IF(AF51="","",(F51/AF51*AI51))</f>
        <v>22810</v>
      </c>
      <c r="AH51" s="2403">
        <f>IF(B51="","",(IFERROR(VLOOKUP(B51,Projecten!A$4:W$2358,23,FALSE),"niet bekend")))</f>
        <v>22810</v>
      </c>
      <c r="AI51" s="2403">
        <f>IF(B51="","",(IFERROR(VLOOKUP(B51,Projecten!A$4:W$2358,12,FALSE),"niet bekend")))</f>
        <v>22810</v>
      </c>
      <c r="AJ51" s="906">
        <f>IF(AG51="","",(AI51-AG51))</f>
        <v>0</v>
      </c>
    </row>
    <row r="52" spans="2:36" s="4" customFormat="1" ht="12.75" customHeight="1" x14ac:dyDescent="0.2">
      <c r="B52" s="171">
        <v>2015029</v>
      </c>
      <c r="C52" s="1254" t="s">
        <v>124</v>
      </c>
      <c r="D52" s="2" t="s">
        <v>114</v>
      </c>
      <c r="E52" s="1" t="s">
        <v>26</v>
      </c>
      <c r="F52" s="39">
        <v>5</v>
      </c>
      <c r="G52" s="1">
        <v>35</v>
      </c>
      <c r="H52" s="1">
        <v>20</v>
      </c>
      <c r="I52" s="1">
        <v>10</v>
      </c>
      <c r="J52" s="122" t="s">
        <v>47</v>
      </c>
      <c r="K52" s="60"/>
      <c r="L52" s="60"/>
      <c r="M52" s="60"/>
      <c r="N52" s="41" t="s">
        <v>47</v>
      </c>
      <c r="O52" s="41" t="s">
        <v>47</v>
      </c>
      <c r="P52" s="41" t="s">
        <v>47</v>
      </c>
      <c r="Q52" s="41" t="s">
        <v>47</v>
      </c>
      <c r="S52" s="1602"/>
      <c r="T52" s="23">
        <f>IF(U52&lt;=0,"",(((U52-'In Productie'!$E$1)/7)+1))</f>
        <v>-117.14285714285714</v>
      </c>
      <c r="U52" s="158">
        <v>42142</v>
      </c>
      <c r="V52" s="4" t="s">
        <v>49</v>
      </c>
      <c r="X52" s="436">
        <v>95</v>
      </c>
      <c r="Y52" s="63"/>
      <c r="Z52" s="63"/>
      <c r="AF52" s="4">
        <f>IF(B52="","",(IFERROR(VLOOKUP(B52,Projecten!A$4:W$2358,5,FALSE),"niet bekend")))</f>
        <v>5</v>
      </c>
      <c r="AG52" s="2399">
        <f>IF(AF52="","",(F52/AF52*AI52))</f>
        <v>19117</v>
      </c>
      <c r="AH52" s="2403">
        <f>IF(B52="","",(IFERROR(VLOOKUP(B52,Projecten!A$4:W$2358,23,FALSE),"niet bekend")))</f>
        <v>19117</v>
      </c>
      <c r="AI52" s="2403">
        <f>IF(B52="","",(IFERROR(VLOOKUP(B52,Projecten!A$4:W$2358,12,FALSE),"niet bekend")))</f>
        <v>19117</v>
      </c>
      <c r="AJ52" s="906">
        <f>IF(AG52="","",(AI52-AG52))</f>
        <v>0</v>
      </c>
    </row>
    <row r="53" spans="2:36" s="4" customFormat="1" ht="12.75" customHeight="1" x14ac:dyDescent="0.2">
      <c r="C53" s="1256"/>
      <c r="D53" s="54" t="s">
        <v>98</v>
      </c>
      <c r="E53" s="28"/>
      <c r="F53" s="29"/>
      <c r="G53" s="28"/>
      <c r="H53" s="28"/>
      <c r="I53" s="28"/>
      <c r="J53" s="29"/>
      <c r="K53" s="60"/>
      <c r="L53" s="60"/>
      <c r="M53" s="60"/>
      <c r="N53" s="29"/>
      <c r="O53" s="29"/>
      <c r="P53" s="29"/>
      <c r="Q53" s="29"/>
      <c r="S53" s="1602"/>
      <c r="T53" s="23" t="str">
        <f>IF(U53&lt;=0,"",(((U53-'In Productie'!$E$1)/7)+1))</f>
        <v/>
      </c>
      <c r="U53" s="162"/>
      <c r="X53" s="438">
        <f>4*(8.25+4.5)</f>
        <v>51</v>
      </c>
      <c r="Y53" s="63"/>
      <c r="Z53" s="63"/>
      <c r="AF53" s="4" t="str">
        <f>IF(B53="","",(IFERROR(VLOOKUP(B53,Projecten!A$4:W$2358,5,FALSE),"niet bekend")))</f>
        <v/>
      </c>
      <c r="AG53" s="2399" t="str">
        <f>IF(AF53="","",(F53/AF53*AI53))</f>
        <v/>
      </c>
      <c r="AH53" s="2403" t="str">
        <f>IF(B53="","",(IFERROR(VLOOKUP(B53,Projecten!A$4:W$2358,23,FALSE),"niet bekend")))</f>
        <v/>
      </c>
      <c r="AI53" s="2403" t="str">
        <f>IF(B53="","",(IFERROR(VLOOKUP(B53,Projecten!A$4:W$2358,12,FALSE),"niet bekend")))</f>
        <v/>
      </c>
      <c r="AJ53" s="906" t="str">
        <f>IF(AG53="","",(AI53-AG53))</f>
        <v/>
      </c>
    </row>
    <row r="54" spans="2:36" s="38" customFormat="1" ht="12.75" customHeight="1" x14ac:dyDescent="0.2">
      <c r="B54" s="30"/>
      <c r="C54" s="1253"/>
      <c r="D54" s="31"/>
      <c r="E54" s="31"/>
      <c r="F54" s="32"/>
      <c r="G54" s="31"/>
      <c r="H54" s="31"/>
      <c r="I54" s="31"/>
      <c r="J54" s="32"/>
      <c r="K54" s="33"/>
      <c r="L54" s="33"/>
      <c r="M54" s="33"/>
      <c r="N54" s="32"/>
      <c r="O54" s="32"/>
      <c r="P54" s="32"/>
      <c r="Q54" s="32"/>
      <c r="R54" s="33"/>
      <c r="S54" s="33"/>
      <c r="T54" s="1035"/>
      <c r="U54" s="157"/>
      <c r="V54" s="35"/>
      <c r="W54" s="35"/>
      <c r="X54" s="35"/>
      <c r="Y54" s="67"/>
      <c r="Z54" s="68"/>
      <c r="AG54" s="2404"/>
      <c r="AH54" s="2404"/>
      <c r="AI54" s="2404"/>
      <c r="AJ54" s="909"/>
    </row>
    <row r="55" spans="2:36" s="911" customFormat="1" ht="12.75" customHeight="1" x14ac:dyDescent="0.2">
      <c r="B55" s="887"/>
      <c r="C55" s="1251"/>
      <c r="D55" s="888">
        <f>SUM(G55:I55)</f>
        <v>160</v>
      </c>
      <c r="E55" s="889"/>
      <c r="F55" s="890">
        <f>SUM(F58:F63)</f>
        <v>9</v>
      </c>
      <c r="G55" s="889">
        <f>SUM(G58:G63)</f>
        <v>80</v>
      </c>
      <c r="H55" s="889">
        <f>SUM(H58:H63)</f>
        <v>55</v>
      </c>
      <c r="I55" s="889">
        <f>SUM(I58:I63)</f>
        <v>25</v>
      </c>
      <c r="J55" s="890"/>
      <c r="K55" s="938"/>
      <c r="L55" s="938"/>
      <c r="M55" s="938"/>
      <c r="N55" s="890"/>
      <c r="O55" s="890"/>
      <c r="P55" s="890"/>
      <c r="Q55" s="890"/>
      <c r="R55" s="918">
        <v>21</v>
      </c>
      <c r="S55" s="918"/>
      <c r="T55" s="1036"/>
      <c r="U55" s="919"/>
      <c r="V55" s="941"/>
      <c r="W55" s="920">
        <f>SUM(X55:X63)</f>
        <v>166.5</v>
      </c>
      <c r="X55" s="940"/>
      <c r="Y55" s="922">
        <f>'In Productie'!$Y$1+60</f>
        <v>460</v>
      </c>
      <c r="Z55" s="856">
        <f>W55-Y55</f>
        <v>-293.5</v>
      </c>
      <c r="AF55" s="911" t="str">
        <f>IF(B55="","",(IFERROR(VLOOKUP(B55,Projecten!A$4:W$2358,5,FALSE),"niet bekend")))</f>
        <v/>
      </c>
      <c r="AG55" s="2402">
        <f>SUM(AG56:AG63)</f>
        <v>24032</v>
      </c>
      <c r="AH55" s="2402" t="str">
        <f>IF(B55="","",(IFERROR(VLOOKUP(B55,Projecten!A$4:W$2358,23,FALSE),"niet bekend")))</f>
        <v/>
      </c>
      <c r="AI55" s="2402" t="str">
        <f>IF(B55="","",(IFERROR(VLOOKUP(B55,Projecten!A$4:W$2358,12,FALSE),"niet bekend")))</f>
        <v/>
      </c>
      <c r="AJ55" s="907"/>
    </row>
    <row r="56" spans="2:36" s="4" customFormat="1" ht="12.75" customHeight="1" x14ac:dyDescent="0.2">
      <c r="B56" s="5"/>
      <c r="C56" s="1255"/>
      <c r="D56" s="117" t="s">
        <v>116</v>
      </c>
      <c r="E56" s="28"/>
      <c r="F56" s="29"/>
      <c r="G56" s="28"/>
      <c r="H56" s="28"/>
      <c r="I56" s="28"/>
      <c r="J56" s="29"/>
      <c r="K56" s="58"/>
      <c r="L56" s="58"/>
      <c r="M56" s="58"/>
      <c r="N56" s="29"/>
      <c r="O56" s="29"/>
      <c r="P56" s="29"/>
      <c r="Q56" s="29"/>
      <c r="R56" s="23"/>
      <c r="S56" s="23"/>
      <c r="T56" s="23" t="str">
        <f>IF(U56&lt;=0,"",(((U56-'In Productie'!$E$1)/7)+1))</f>
        <v/>
      </c>
      <c r="U56" s="158"/>
      <c r="V56" s="25"/>
      <c r="W56" s="25"/>
      <c r="X56" s="154">
        <v>8.25</v>
      </c>
      <c r="Y56" s="64"/>
      <c r="Z56" s="63"/>
      <c r="AF56" s="4" t="str">
        <f>IF(B56="","",(IFERROR(VLOOKUP(B56,Projecten!A$4:W$2358,5,FALSE),"niet bekend")))</f>
        <v/>
      </c>
      <c r="AG56" s="2399" t="str">
        <f t="shared" ref="AG56:AG62" si="2">IF(AF56="","",(F56/AF56*AI56))</f>
        <v/>
      </c>
      <c r="AH56" s="2403" t="str">
        <f>IF(B56="","",(IFERROR(VLOOKUP(B56,Projecten!A$4:W$2358,23,FALSE),"niet bekend")))</f>
        <v/>
      </c>
      <c r="AI56" s="2403" t="str">
        <f>IF(B56="","",(IFERROR(VLOOKUP(B56,Projecten!A$4:W$2358,12,FALSE),"niet bekend")))</f>
        <v/>
      </c>
      <c r="AJ56" s="906" t="str">
        <f>IF(AG56="","",(AI56-AG56))</f>
        <v/>
      </c>
    </row>
    <row r="57" spans="2:36" x14ac:dyDescent="0.2">
      <c r="B57" s="5"/>
      <c r="K57" s="58"/>
      <c r="L57" s="58"/>
      <c r="M57" s="58"/>
      <c r="AF57" s="4" t="str">
        <f>IF(B57="","",(IFERROR(VLOOKUP(B57,Projecten!A$4:W$2358,5,FALSE),"niet bekend")))</f>
        <v/>
      </c>
      <c r="AG57" s="2399" t="str">
        <f t="shared" si="2"/>
        <v/>
      </c>
      <c r="AH57" s="2403" t="str">
        <f>IF(B57="","",(IFERROR(VLOOKUP(B57,Projecten!A$4:W$2358,23,FALSE),"niet bekend")))</f>
        <v/>
      </c>
      <c r="AI57" s="2403" t="str">
        <f>IF(B57="","",(IFERROR(VLOOKUP(B57,Projecten!A$4:W$2358,12,FALSE),"niet bekend")))</f>
        <v/>
      </c>
      <c r="AJ57" s="906" t="str">
        <f>IF(AG57="","",(AI57-AG57))</f>
        <v/>
      </c>
    </row>
    <row r="58" spans="2:36" s="4" customFormat="1" ht="12.75" customHeight="1" x14ac:dyDescent="0.2">
      <c r="B58" s="171">
        <v>2015021</v>
      </c>
      <c r="C58" s="1252">
        <v>120194</v>
      </c>
      <c r="D58" s="75" t="s">
        <v>92</v>
      </c>
      <c r="E58" s="1" t="s">
        <v>26</v>
      </c>
      <c r="F58" s="39">
        <v>5</v>
      </c>
      <c r="G58" s="1">
        <v>40</v>
      </c>
      <c r="H58" s="1">
        <v>25</v>
      </c>
      <c r="I58" s="1">
        <v>15</v>
      </c>
      <c r="J58" s="121" t="s">
        <v>47</v>
      </c>
      <c r="K58" s="59"/>
      <c r="L58" s="59"/>
      <c r="M58" s="59"/>
      <c r="N58" s="7" t="s">
        <v>47</v>
      </c>
      <c r="O58" s="7" t="s">
        <v>47</v>
      </c>
      <c r="P58" s="7" t="s">
        <v>47</v>
      </c>
      <c r="Q58" s="7" t="s">
        <v>47</v>
      </c>
      <c r="S58" s="1602"/>
      <c r="T58" s="23">
        <f>IF(U58&lt;=0,"",(((U58-'In Productie'!$E$1)/7)+1))</f>
        <v>-116.57142857142857</v>
      </c>
      <c r="U58" s="158">
        <v>42146</v>
      </c>
      <c r="V58" s="4" t="s">
        <v>49</v>
      </c>
      <c r="X58" s="436">
        <v>65</v>
      </c>
      <c r="Y58" s="64"/>
      <c r="Z58" s="66"/>
      <c r="AF58" s="4">
        <f>IF(B58="","",(IFERROR(VLOOKUP(B58,Projecten!A$4:W$2358,5,FALSE),"niet bekend")))</f>
        <v>11</v>
      </c>
      <c r="AG58" s="2399">
        <f t="shared" si="2"/>
        <v>10515</v>
      </c>
      <c r="AH58" s="2403">
        <f>IF(B58="","",(IFERROR(VLOOKUP(B58,Projecten!A$4:W$2358,23,FALSE),"niet bekend")))</f>
        <v>23133</v>
      </c>
      <c r="AI58" s="2403">
        <f>IF(B58="","",(IFERROR(VLOOKUP(B58,Projecten!A$4:W$2358,12,FALSE),"niet bekend")))</f>
        <v>23133</v>
      </c>
      <c r="AJ58" s="906"/>
    </row>
    <row r="59" spans="2:36" s="4" customFormat="1" ht="12.75" customHeight="1" x14ac:dyDescent="0.2">
      <c r="B59" s="171">
        <v>2015027</v>
      </c>
      <c r="C59" s="1254">
        <v>120209</v>
      </c>
      <c r="D59" s="2" t="s">
        <v>120</v>
      </c>
      <c r="E59" s="1" t="s">
        <v>26</v>
      </c>
      <c r="F59" s="39">
        <v>1</v>
      </c>
      <c r="G59" s="1">
        <v>12</v>
      </c>
      <c r="H59" s="1">
        <v>10</v>
      </c>
      <c r="I59" s="1">
        <v>3</v>
      </c>
      <c r="J59" s="121" t="s">
        <v>47</v>
      </c>
      <c r="K59" s="58"/>
      <c r="L59" s="58"/>
      <c r="M59" s="58"/>
      <c r="N59" s="7" t="s">
        <v>47</v>
      </c>
      <c r="O59" s="7" t="s">
        <v>47</v>
      </c>
      <c r="P59" s="7" t="s">
        <v>47</v>
      </c>
      <c r="Q59" s="7" t="s">
        <v>47</v>
      </c>
      <c r="S59" s="1602"/>
      <c r="T59" s="23">
        <f>IF(U59&lt;=0,"",(((U59-'In Productie'!$E$1)/7)+1))</f>
        <v>-116.71428571428571</v>
      </c>
      <c r="U59" s="158">
        <v>42145</v>
      </c>
      <c r="V59" s="4" t="s">
        <v>134</v>
      </c>
      <c r="X59" s="426">
        <v>19</v>
      </c>
      <c r="Y59" s="64"/>
      <c r="Z59" s="66"/>
      <c r="AF59" s="4">
        <f>IF(B59="","",(IFERROR(VLOOKUP(B59,Projecten!A$4:W$2358,5,FALSE),"niet bekend")))</f>
        <v>1</v>
      </c>
      <c r="AG59" s="2399">
        <f t="shared" si="2"/>
        <v>2637</v>
      </c>
      <c r="AH59" s="2403">
        <f>IF(B59="","",(IFERROR(VLOOKUP(B59,Projecten!A$4:W$2358,23,FALSE),"niet bekend")))</f>
        <v>2637</v>
      </c>
      <c r="AI59" s="2403">
        <f>IF(B59="","",(IFERROR(VLOOKUP(B59,Projecten!A$4:W$2358,12,FALSE),"niet bekend")))</f>
        <v>2637</v>
      </c>
      <c r="AJ59" s="906">
        <f>IF(AG59="","",(AI59-AG59))</f>
        <v>0</v>
      </c>
    </row>
    <row r="60" spans="2:36" s="4" customFormat="1" ht="12.75" customHeight="1" x14ac:dyDescent="0.2">
      <c r="B60" s="171">
        <v>2015032</v>
      </c>
      <c r="C60" s="1254">
        <v>120209</v>
      </c>
      <c r="D60" s="2" t="s">
        <v>126</v>
      </c>
      <c r="E60" s="1" t="s">
        <v>26</v>
      </c>
      <c r="F60" s="39">
        <v>1</v>
      </c>
      <c r="G60" s="1">
        <v>12</v>
      </c>
      <c r="H60" s="1">
        <v>10</v>
      </c>
      <c r="I60" s="1">
        <v>3</v>
      </c>
      <c r="J60" s="122" t="s">
        <v>47</v>
      </c>
      <c r="K60" s="59"/>
      <c r="L60" s="59"/>
      <c r="M60" s="59"/>
      <c r="N60" s="41" t="s">
        <v>47</v>
      </c>
      <c r="O60" s="41" t="s">
        <v>47</v>
      </c>
      <c r="P60" s="41" t="s">
        <v>47</v>
      </c>
      <c r="Q60" s="41" t="s">
        <v>47</v>
      </c>
      <c r="S60" s="1602"/>
      <c r="T60" s="23">
        <f>IF(U60&lt;=0,"",(((U60-'In Productie'!$E$1)/7)+1))</f>
        <v>-116.57142857142857</v>
      </c>
      <c r="U60" s="158">
        <v>42146</v>
      </c>
      <c r="V60" s="4" t="s">
        <v>134</v>
      </c>
      <c r="X60" s="426">
        <v>19</v>
      </c>
      <c r="Y60" s="63"/>
      <c r="Z60" s="63"/>
      <c r="AF60" s="4">
        <f>IF(B60="","",(IFERROR(VLOOKUP(B60,Projecten!A$4:W$2358,5,FALSE),"niet bekend")))</f>
        <v>1</v>
      </c>
      <c r="AG60" s="2399">
        <f t="shared" si="2"/>
        <v>2920</v>
      </c>
      <c r="AH60" s="2403">
        <f>IF(B60="","",(IFERROR(VLOOKUP(B60,Projecten!A$4:W$2358,23,FALSE),"niet bekend")))</f>
        <v>2920</v>
      </c>
      <c r="AI60" s="2403">
        <f>IF(B60="","",(IFERROR(VLOOKUP(B60,Projecten!A$4:W$2358,12,FALSE),"niet bekend")))</f>
        <v>2920</v>
      </c>
      <c r="AJ60" s="906">
        <f>IF(AG60="","",(AI60-AG60))</f>
        <v>0</v>
      </c>
    </row>
    <row r="61" spans="2:36" s="4" customFormat="1" ht="12.75" customHeight="1" x14ac:dyDescent="0.2">
      <c r="B61" s="171">
        <v>2015026</v>
      </c>
      <c r="C61" s="1254" t="s">
        <v>133</v>
      </c>
      <c r="D61" s="2" t="s">
        <v>119</v>
      </c>
      <c r="E61" s="1" t="s">
        <v>26</v>
      </c>
      <c r="F61" s="39">
        <v>2</v>
      </c>
      <c r="G61" s="1">
        <f>40/5*2</f>
        <v>16</v>
      </c>
      <c r="H61" s="1">
        <f>25/5*2</f>
        <v>10</v>
      </c>
      <c r="I61" s="1">
        <f>10/5*2</f>
        <v>4</v>
      </c>
      <c r="J61" s="122" t="s">
        <v>47</v>
      </c>
      <c r="K61" s="60"/>
      <c r="L61" s="60"/>
      <c r="M61" s="60"/>
      <c r="N61" s="41" t="s">
        <v>47</v>
      </c>
      <c r="O61" s="41" t="s">
        <v>47</v>
      </c>
      <c r="P61" s="41" t="s">
        <v>47</v>
      </c>
      <c r="Q61" s="41" t="s">
        <v>47</v>
      </c>
      <c r="S61" s="1602"/>
      <c r="T61" s="23">
        <f>IF(U61&lt;=0,"",(((U61-'In Productie'!$E$1)/7)+1))</f>
        <v>-116.71428571428571</v>
      </c>
      <c r="U61" s="158">
        <v>42145</v>
      </c>
      <c r="V61" s="4" t="s">
        <v>49</v>
      </c>
      <c r="X61" s="439">
        <f>105/5*2</f>
        <v>42</v>
      </c>
      <c r="Y61" s="129"/>
      <c r="Z61" s="130"/>
      <c r="AF61" s="4">
        <f>IF(B61="","",(IFERROR(VLOOKUP(B61,Projecten!A$4:W$2358,5,FALSE),"niet bekend")))</f>
        <v>5</v>
      </c>
      <c r="AG61" s="2399">
        <f t="shared" si="2"/>
        <v>7960</v>
      </c>
      <c r="AH61" s="2403">
        <f>IF(B61="","",(IFERROR(VLOOKUP(B61,Projecten!A$4:W$2358,23,FALSE),"niet bekend")))</f>
        <v>19900</v>
      </c>
      <c r="AI61" s="2403">
        <f>IF(B61="","",(IFERROR(VLOOKUP(B61,Projecten!A$4:W$2358,12,FALSE),"niet bekend")))</f>
        <v>19900</v>
      </c>
      <c r="AJ61" s="906">
        <f>IF(AG61="","",(AI61-AG61))</f>
        <v>11940</v>
      </c>
    </row>
    <row r="62" spans="2:36" s="4" customFormat="1" ht="12.75" customHeight="1" x14ac:dyDescent="0.2">
      <c r="C62" s="1256"/>
      <c r="D62" s="93" t="s">
        <v>221</v>
      </c>
      <c r="E62" s="28"/>
      <c r="F62" s="29"/>
      <c r="G62" s="28"/>
      <c r="H62" s="28"/>
      <c r="I62" s="28"/>
      <c r="J62" s="29"/>
      <c r="K62" s="60"/>
      <c r="L62" s="60"/>
      <c r="M62" s="60"/>
      <c r="N62" s="29"/>
      <c r="O62" s="29"/>
      <c r="P62" s="29"/>
      <c r="Q62" s="29"/>
      <c r="S62" s="1602"/>
      <c r="T62" s="23" t="str">
        <f>IF(U62&lt;=0,"",(((U62-'In Productie'!$E$1)/7)+1))</f>
        <v/>
      </c>
      <c r="U62" s="162"/>
      <c r="X62" s="125">
        <v>13.25</v>
      </c>
      <c r="Y62" s="63"/>
      <c r="Z62" s="63"/>
      <c r="AF62" s="4" t="str">
        <f>IF(B62="","",(IFERROR(VLOOKUP(B62,Projecten!A$4:W$2358,5,FALSE),"niet bekend")))</f>
        <v/>
      </c>
      <c r="AG62" s="2399" t="str">
        <f t="shared" si="2"/>
        <v/>
      </c>
      <c r="AH62" s="2403" t="str">
        <f>IF(B62="","",(IFERROR(VLOOKUP(B62,Projecten!A$4:W$2358,23,FALSE),"niet bekend")))</f>
        <v/>
      </c>
      <c r="AI62" s="2403" t="str">
        <f>IF(B62="","",(IFERROR(VLOOKUP(B62,Projecten!A$4:W$2358,12,FALSE),"niet bekend")))</f>
        <v/>
      </c>
      <c r="AJ62" s="906" t="str">
        <f>IF(AG62="","",(AI62-AG62))</f>
        <v/>
      </c>
    </row>
    <row r="63" spans="2:36" s="38" customFormat="1" ht="12.75" customHeight="1" x14ac:dyDescent="0.2">
      <c r="B63" s="30"/>
      <c r="C63" s="1253"/>
      <c r="D63" s="31"/>
      <c r="E63" s="31"/>
      <c r="F63" s="32"/>
      <c r="G63" s="31"/>
      <c r="H63" s="31"/>
      <c r="I63" s="31"/>
      <c r="J63" s="32"/>
      <c r="K63" s="33"/>
      <c r="L63" s="33"/>
      <c r="M63" s="33"/>
      <c r="N63" s="32"/>
      <c r="O63" s="32"/>
      <c r="P63" s="32"/>
      <c r="Q63" s="32"/>
      <c r="R63" s="33"/>
      <c r="S63" s="33"/>
      <c r="T63" s="1035"/>
      <c r="U63" s="157"/>
      <c r="V63" s="35"/>
      <c r="W63" s="35"/>
      <c r="X63" s="35"/>
      <c r="Y63" s="67"/>
      <c r="Z63" s="68"/>
      <c r="AG63" s="2404"/>
      <c r="AH63" s="2404"/>
      <c r="AI63" s="2404"/>
      <c r="AJ63" s="909"/>
    </row>
    <row r="64" spans="2:36" s="911" customFormat="1" ht="12.75" customHeight="1" x14ac:dyDescent="0.2">
      <c r="B64" s="887"/>
      <c r="C64" s="1251"/>
      <c r="D64" s="888">
        <f>SUM(G64:I64)</f>
        <v>159</v>
      </c>
      <c r="E64" s="889"/>
      <c r="F64" s="890">
        <f>SUM(F65:F71)</f>
        <v>10</v>
      </c>
      <c r="G64" s="889">
        <f>SUM(G65:G71)</f>
        <v>82</v>
      </c>
      <c r="H64" s="889">
        <f>SUM(H65:H71)</f>
        <v>50</v>
      </c>
      <c r="I64" s="889">
        <f>SUM(I65:I71)</f>
        <v>27</v>
      </c>
      <c r="J64" s="890"/>
      <c r="K64" s="938"/>
      <c r="L64" s="938"/>
      <c r="M64" s="938"/>
      <c r="N64" s="890"/>
      <c r="O64" s="890"/>
      <c r="P64" s="890"/>
      <c r="Q64" s="890"/>
      <c r="R64" s="918">
        <v>22</v>
      </c>
      <c r="S64" s="918"/>
      <c r="T64" s="918"/>
      <c r="U64" s="919"/>
      <c r="V64" s="938"/>
      <c r="W64" s="920">
        <f>SUM(X64:X71)</f>
        <v>201</v>
      </c>
      <c r="X64" s="940"/>
      <c r="Y64" s="922">
        <f>'In Productie'!$Y$1+29.5+30</f>
        <v>459.5</v>
      </c>
      <c r="Z64" s="856">
        <f>W64-Y64</f>
        <v>-258.5</v>
      </c>
      <c r="AF64" s="911" t="str">
        <f>IF(B64="","",(IFERROR(VLOOKUP(B64,Projecten!A$4:W$2358,5,FALSE),"niet bekend")))</f>
        <v/>
      </c>
      <c r="AG64" s="2402">
        <f>SUM(AG65:AG71)</f>
        <v>15653</v>
      </c>
      <c r="AH64" s="2402" t="str">
        <f>IF(B64="","",(IFERROR(VLOOKUP(B64,Projecten!A$4:W$2358,23,FALSE),"niet bekend")))</f>
        <v/>
      </c>
      <c r="AI64" s="2402" t="str">
        <f>IF(B64="","",(IFERROR(VLOOKUP(B64,Projecten!A$4:W$2358,12,FALSE),"niet bekend")))</f>
        <v/>
      </c>
      <c r="AJ64" s="907"/>
    </row>
    <row r="65" spans="2:36" s="4" customFormat="1" ht="12.75" customHeight="1" x14ac:dyDescent="0.2">
      <c r="B65" s="5"/>
      <c r="C65" s="1255"/>
      <c r="D65" s="54" t="s">
        <v>99</v>
      </c>
      <c r="E65" s="28"/>
      <c r="F65" s="29"/>
      <c r="G65" s="28"/>
      <c r="H65" s="28"/>
      <c r="I65" s="28"/>
      <c r="J65" s="29"/>
      <c r="K65" s="58"/>
      <c r="L65" s="58"/>
      <c r="M65" s="58"/>
      <c r="N65" s="29"/>
      <c r="O65" s="29"/>
      <c r="P65" s="29"/>
      <c r="Q65" s="29"/>
      <c r="R65" s="23"/>
      <c r="S65" s="23"/>
      <c r="T65" s="23"/>
      <c r="U65" s="163" t="str">
        <f>IF(V65&lt;=0,"",(((V65-'In Productie'!$E$1)/7)+1))</f>
        <v/>
      </c>
      <c r="V65" s="24"/>
      <c r="W65" s="24"/>
      <c r="X65" s="438">
        <f>8.25*4</f>
        <v>33</v>
      </c>
      <c r="Y65" s="64"/>
      <c r="Z65" s="63"/>
      <c r="AF65" s="4" t="str">
        <f>IF(B65="","",(IFERROR(VLOOKUP(B65,Projecten!A$4:W$2358,5,FALSE),"niet bekend")))</f>
        <v/>
      </c>
      <c r="AG65" s="2399" t="str">
        <f>IF(AF65="","",(F65/AF65*AI65))</f>
        <v/>
      </c>
      <c r="AH65" s="2403" t="str">
        <f>IF(B65="","",(IFERROR(VLOOKUP(B65,Projecten!A$4:W$2358,23,FALSE),"niet bekend")))</f>
        <v/>
      </c>
      <c r="AI65" s="2403" t="str">
        <f>IF(B65="","",(IFERROR(VLOOKUP(B65,Projecten!A$4:W$2358,12,FALSE),"niet bekend")))</f>
        <v/>
      </c>
      <c r="AJ65" s="906" t="str">
        <f>IF(AG65="","",(AI65-AG65))</f>
        <v/>
      </c>
    </row>
    <row r="66" spans="2:36" s="4" customFormat="1" ht="12.75" customHeight="1" x14ac:dyDescent="0.2">
      <c r="B66" s="119" t="s">
        <v>161</v>
      </c>
      <c r="C66" s="1252" t="s">
        <v>133</v>
      </c>
      <c r="D66" s="74" t="s">
        <v>119</v>
      </c>
      <c r="E66" s="75" t="s">
        <v>26</v>
      </c>
      <c r="F66" s="72">
        <v>3</v>
      </c>
      <c r="G66" s="75">
        <f>40/5*3</f>
        <v>24</v>
      </c>
      <c r="H66" s="75">
        <f>25/5*3</f>
        <v>15</v>
      </c>
      <c r="I66" s="75">
        <f>10/5*3</f>
        <v>6</v>
      </c>
      <c r="J66" s="59" t="s">
        <v>47</v>
      </c>
      <c r="K66" s="58"/>
      <c r="L66" s="58"/>
      <c r="M66" s="58"/>
      <c r="N66" s="59" t="s">
        <v>47</v>
      </c>
      <c r="O66" s="59" t="s">
        <v>47</v>
      </c>
      <c r="P66" s="59" t="s">
        <v>47</v>
      </c>
      <c r="Q66" s="59" t="s">
        <v>47</v>
      </c>
      <c r="R66" s="71"/>
      <c r="S66" s="1600"/>
      <c r="T66" s="77">
        <f>IF(U66&lt;=0,"",(((U66-'In Productie'!$E$1)/7)+1))</f>
        <v>-116.71428571428571</v>
      </c>
      <c r="U66" s="156">
        <v>42145</v>
      </c>
      <c r="V66" s="131" t="s">
        <v>162</v>
      </c>
      <c r="W66" s="131"/>
      <c r="X66" s="437">
        <f>105/5*3</f>
        <v>63</v>
      </c>
      <c r="Y66" s="64"/>
      <c r="Z66" s="66"/>
      <c r="AF66" s="4">
        <f>IF(B66="","",(IFERROR(VLOOKUP(B66,Projecten!A$4:W$2358,5,FALSE),"niet bekend")))</f>
        <v>0</v>
      </c>
      <c r="AG66" s="2399"/>
      <c r="AH66" s="2403">
        <f>IF(B66="","",(IFERROR(VLOOKUP(B66,Projecten!A$4:W$2358,23,FALSE),"niet bekend")))</f>
        <v>113.5</v>
      </c>
      <c r="AI66" s="2403">
        <f>IF(B66="","",(IFERROR(VLOOKUP(B66,Projecten!A$4:W$2358,12,FALSE),"niet bekend")))</f>
        <v>113.5</v>
      </c>
      <c r="AJ66" s="906" t="str">
        <f>IF(AG66="","",(AI66-AG66))</f>
        <v/>
      </c>
    </row>
    <row r="67" spans="2:36" s="4" customFormat="1" ht="12.75" customHeight="1" x14ac:dyDescent="0.2">
      <c r="B67" s="119">
        <v>2015033</v>
      </c>
      <c r="C67" s="1252">
        <v>120211</v>
      </c>
      <c r="D67" s="74" t="s">
        <v>132</v>
      </c>
      <c r="E67" s="75" t="s">
        <v>26</v>
      </c>
      <c r="F67" s="72">
        <v>1</v>
      </c>
      <c r="G67" s="75">
        <v>8</v>
      </c>
      <c r="H67" s="75">
        <v>5</v>
      </c>
      <c r="I67" s="75">
        <v>3</v>
      </c>
      <c r="J67" s="59" t="s">
        <v>47</v>
      </c>
      <c r="K67" s="59"/>
      <c r="L67" s="59"/>
      <c r="M67" s="59"/>
      <c r="N67" s="59" t="s">
        <v>47</v>
      </c>
      <c r="O67" s="59" t="s">
        <v>47</v>
      </c>
      <c r="P67" s="59" t="s">
        <v>47</v>
      </c>
      <c r="Q67" s="59" t="s">
        <v>47</v>
      </c>
      <c r="R67" s="71"/>
      <c r="S67" s="1600"/>
      <c r="T67" s="77">
        <f>IF(U67&lt;=0,"",(((U67-'In Productie'!$E$1)/7)+1))</f>
        <v>-115.85714285714286</v>
      </c>
      <c r="U67" s="161">
        <v>42151</v>
      </c>
      <c r="V67" s="71" t="s">
        <v>162</v>
      </c>
      <c r="W67" s="71"/>
      <c r="X67" s="422">
        <v>17</v>
      </c>
      <c r="Y67" s="64"/>
      <c r="Z67" s="66"/>
      <c r="AF67" s="4">
        <f>IF(B67="","",(IFERROR(VLOOKUP(B67,Projecten!A$4:W$2358,5,FALSE),"niet bekend")))</f>
        <v>1</v>
      </c>
      <c r="AG67" s="2399">
        <f>IF(AF67="","",(F67/AF67*AI67))</f>
        <v>3263</v>
      </c>
      <c r="AH67" s="2403">
        <f>IF(B67="","",(IFERROR(VLOOKUP(B67,Projecten!A$4:W$2358,23,FALSE),"niet bekend")))</f>
        <v>3263</v>
      </c>
      <c r="AI67" s="2403">
        <f>IF(B67="","",(IFERROR(VLOOKUP(B67,Projecten!A$4:W$2358,12,FALSE),"niet bekend")))</f>
        <v>3263</v>
      </c>
      <c r="AJ67" s="906">
        <f>IF(AG67="","",(AI67-AG67))</f>
        <v>0</v>
      </c>
    </row>
    <row r="68" spans="2:36" s="4" customFormat="1" ht="12.75" customHeight="1" x14ac:dyDescent="0.2">
      <c r="B68" s="119">
        <v>2015035</v>
      </c>
      <c r="C68" s="1252">
        <v>120212</v>
      </c>
      <c r="D68" s="74" t="s">
        <v>136</v>
      </c>
      <c r="E68" s="75" t="s">
        <v>26</v>
      </c>
      <c r="F68" s="72">
        <v>5</v>
      </c>
      <c r="G68" s="75">
        <v>40</v>
      </c>
      <c r="H68" s="75">
        <v>25</v>
      </c>
      <c r="I68" s="75">
        <v>15</v>
      </c>
      <c r="J68" s="59" t="s">
        <v>47</v>
      </c>
      <c r="K68" s="58"/>
      <c r="L68" s="58"/>
      <c r="M68" s="58"/>
      <c r="N68" s="59" t="s">
        <v>47</v>
      </c>
      <c r="O68" s="59" t="s">
        <v>47</v>
      </c>
      <c r="P68" s="59" t="s">
        <v>47</v>
      </c>
      <c r="Q68" s="59" t="s">
        <v>47</v>
      </c>
      <c r="R68" s="71"/>
      <c r="S68" s="1600"/>
      <c r="T68" s="77">
        <f>IF(U68&lt;=0,"",(((U68-'In Productie'!$E$1)/7)+1))</f>
        <v>-115.85714285714286</v>
      </c>
      <c r="U68" s="161">
        <v>42151</v>
      </c>
      <c r="V68" s="71" t="s">
        <v>163</v>
      </c>
      <c r="W68" s="71"/>
      <c r="X68" s="437">
        <v>69</v>
      </c>
      <c r="Y68" s="64"/>
      <c r="Z68" s="66"/>
      <c r="AC68" s="4" t="s">
        <v>115</v>
      </c>
      <c r="AF68" s="4">
        <f>IF(B68="","",(IFERROR(VLOOKUP(B68,Projecten!A$4:W$2358,5,FALSE),"niet bekend")))</f>
        <v>15</v>
      </c>
      <c r="AG68" s="2399">
        <f>IF(AF68="","",(F68/AF68*AI68))</f>
        <v>10380</v>
      </c>
      <c r="AH68" s="2403">
        <f>IF(B68="","",(IFERROR(VLOOKUP(B68,Projecten!A$4:W$2358,23,FALSE),"niet bekend")))</f>
        <v>31140</v>
      </c>
      <c r="AI68" s="2403">
        <f>IF(B68="","",(IFERROR(VLOOKUP(B68,Projecten!A$4:W$2358,12,FALSE),"niet bekend")))</f>
        <v>31140</v>
      </c>
      <c r="AJ68" s="906"/>
    </row>
    <row r="69" spans="2:36" s="4" customFormat="1" ht="12.75" customHeight="1" x14ac:dyDescent="0.2">
      <c r="B69" s="119">
        <v>2015034</v>
      </c>
      <c r="C69" s="1252">
        <v>120212</v>
      </c>
      <c r="D69" s="74" t="s">
        <v>135</v>
      </c>
      <c r="E69" s="75" t="s">
        <v>26</v>
      </c>
      <c r="F69" s="72">
        <v>1</v>
      </c>
      <c r="G69" s="75">
        <v>10</v>
      </c>
      <c r="H69" s="75">
        <v>5</v>
      </c>
      <c r="I69" s="75">
        <v>3</v>
      </c>
      <c r="J69" s="59" t="s">
        <v>47</v>
      </c>
      <c r="K69" s="59"/>
      <c r="L69" s="59"/>
      <c r="M69" s="59"/>
      <c r="N69" s="59" t="s">
        <v>47</v>
      </c>
      <c r="O69" s="59" t="s">
        <v>47</v>
      </c>
      <c r="P69" s="59" t="s">
        <v>47</v>
      </c>
      <c r="Q69" s="59" t="s">
        <v>47</v>
      </c>
      <c r="R69" s="71"/>
      <c r="S69" s="1600"/>
      <c r="T69" s="77">
        <f>IF(U69&lt;=0,"",(((U69-'In Productie'!$E$1)/7)+1))</f>
        <v>-115.85714285714286</v>
      </c>
      <c r="U69" s="161">
        <v>42151</v>
      </c>
      <c r="V69" s="71" t="s">
        <v>162</v>
      </c>
      <c r="W69" s="71"/>
      <c r="X69" s="437">
        <v>14</v>
      </c>
      <c r="Y69" s="64"/>
      <c r="Z69" s="66"/>
      <c r="AF69" s="4">
        <f>IF(B69="","",(IFERROR(VLOOKUP(B69,Projecten!A$4:W$2358,5,FALSE),"niet bekend")))</f>
        <v>1</v>
      </c>
      <c r="AG69" s="2399">
        <f>IF(AF69="","",(F69/AF69*AI69))</f>
        <v>2010</v>
      </c>
      <c r="AH69" s="2403">
        <f>IF(B69="","",(IFERROR(VLOOKUP(B69,Projecten!A$4:W$2358,23,FALSE),"niet bekend")))</f>
        <v>2010</v>
      </c>
      <c r="AI69" s="2403">
        <f>IF(B69="","",(IFERROR(VLOOKUP(B69,Projecten!A$4:W$2358,12,FALSE),"niet bekend")))</f>
        <v>2010</v>
      </c>
      <c r="AJ69" s="906">
        <f>IF(AG69="","",(AI69-AG69))</f>
        <v>0</v>
      </c>
    </row>
    <row r="70" spans="2:36" s="4" customFormat="1" ht="12.75" customHeight="1" x14ac:dyDescent="0.2">
      <c r="B70" s="2"/>
      <c r="C70" s="1255"/>
      <c r="D70" s="124" t="s">
        <v>176</v>
      </c>
      <c r="E70" s="28"/>
      <c r="F70" s="41"/>
      <c r="G70" s="40"/>
      <c r="H70" s="40"/>
      <c r="I70" s="40"/>
      <c r="J70" s="41"/>
      <c r="K70" s="60"/>
      <c r="L70" s="60"/>
      <c r="M70" s="60"/>
      <c r="N70" s="41"/>
      <c r="O70" s="41"/>
      <c r="P70" s="41"/>
      <c r="Q70" s="41"/>
      <c r="S70" s="1602"/>
      <c r="T70" s="51"/>
      <c r="U70" s="163"/>
      <c r="V70" s="92"/>
      <c r="W70" s="92"/>
      <c r="X70" s="125">
        <v>5</v>
      </c>
      <c r="Y70" s="63"/>
      <c r="Z70" s="63"/>
      <c r="AF70" s="4" t="str">
        <f>IF(B70="","",(IFERROR(VLOOKUP(B70,Projecten!A$4:W$2358,5,FALSE),"niet bekend")))</f>
        <v/>
      </c>
      <c r="AG70" s="2399" t="str">
        <f>IF(AF70="","",(F70/AF70*AI70))</f>
        <v/>
      </c>
      <c r="AH70" s="2403" t="str">
        <f>IF(B70="","",(IFERROR(VLOOKUP(B70,Projecten!A$4:W$2358,23,FALSE),"niet bekend")))</f>
        <v/>
      </c>
      <c r="AI70" s="2403" t="str">
        <f>IF(B70="","",(IFERROR(VLOOKUP(B70,Projecten!A$4:W$2358,12,FALSE),"niet bekend")))</f>
        <v/>
      </c>
      <c r="AJ70" s="906" t="str">
        <f>IF(AG70="","",(AI70-AG70))</f>
        <v/>
      </c>
    </row>
    <row r="71" spans="2:36" s="38" customFormat="1" ht="12.75" customHeight="1" x14ac:dyDescent="0.2">
      <c r="B71" s="30"/>
      <c r="C71" s="1253"/>
      <c r="D71" s="31"/>
      <c r="E71" s="31"/>
      <c r="F71" s="32"/>
      <c r="G71" s="31"/>
      <c r="H71" s="31"/>
      <c r="I71" s="31"/>
      <c r="J71" s="32"/>
      <c r="K71" s="33"/>
      <c r="L71" s="33"/>
      <c r="M71" s="33"/>
      <c r="N71" s="32"/>
      <c r="O71" s="32"/>
      <c r="P71" s="32"/>
      <c r="Q71" s="32"/>
      <c r="R71" s="33"/>
      <c r="S71" s="33"/>
      <c r="T71" s="33"/>
      <c r="U71" s="157"/>
      <c r="V71" s="34"/>
      <c r="W71" s="34"/>
      <c r="X71" s="35"/>
      <c r="Y71" s="35"/>
      <c r="Z71" s="67"/>
      <c r="AA71" s="67"/>
      <c r="AB71" s="68"/>
      <c r="AG71" s="2404"/>
      <c r="AH71" s="2404"/>
      <c r="AI71" s="2404"/>
      <c r="AJ71" s="909"/>
    </row>
    <row r="72" spans="2:36" s="911" customFormat="1" ht="12.75" customHeight="1" x14ac:dyDescent="0.2">
      <c r="B72" s="887"/>
      <c r="C72" s="1251"/>
      <c r="D72" s="888">
        <f>SUM(G72:I72)</f>
        <v>188</v>
      </c>
      <c r="E72" s="889"/>
      <c r="F72" s="890">
        <f>SUM(F73:F80)</f>
        <v>11</v>
      </c>
      <c r="G72" s="889">
        <f>SUM(G73:G80)</f>
        <v>93</v>
      </c>
      <c r="H72" s="889">
        <f>SUM(H73:H80)</f>
        <v>59</v>
      </c>
      <c r="I72" s="889">
        <f>SUM(I73:I80)</f>
        <v>36</v>
      </c>
      <c r="J72" s="890"/>
      <c r="K72" s="938"/>
      <c r="L72" s="938"/>
      <c r="M72" s="938"/>
      <c r="N72" s="890"/>
      <c r="O72" s="890"/>
      <c r="P72" s="890"/>
      <c r="Q72" s="890"/>
      <c r="R72" s="918">
        <v>23</v>
      </c>
      <c r="S72" s="918"/>
      <c r="T72" s="1036"/>
      <c r="U72" s="919"/>
      <c r="V72" s="920"/>
      <c r="W72" s="920">
        <f>SUM(X72:X80)</f>
        <v>168</v>
      </c>
      <c r="X72" s="940"/>
      <c r="Y72" s="922">
        <f>'In Productie'!$Y$1+30+40</f>
        <v>470</v>
      </c>
      <c r="Z72" s="856">
        <f>V72-Y72</f>
        <v>-470</v>
      </c>
      <c r="AF72" s="911" t="str">
        <f>IF(B72="","",(IFERROR(VLOOKUP(B72,Projecten!A$4:W$2358,5,FALSE),"niet bekend")))</f>
        <v/>
      </c>
      <c r="AG72" s="2402">
        <f>SUM(AG73:AG80)</f>
        <v>26735</v>
      </c>
      <c r="AH72" s="2402" t="str">
        <f>IF(B72="","",(IFERROR(VLOOKUP(B72,Projecten!A$4:W$2358,23,FALSE),"niet bekend")))</f>
        <v/>
      </c>
      <c r="AI72" s="2402" t="str">
        <f>IF(B72="","",(IFERROR(VLOOKUP(B72,Projecten!A$4:W$2358,12,FALSE),"niet bekend")))</f>
        <v/>
      </c>
      <c r="AJ72" s="907"/>
    </row>
    <row r="73" spans="2:36" s="4" customFormat="1" ht="12.75" customHeight="1" x14ac:dyDescent="0.2">
      <c r="B73" s="171">
        <v>2015036</v>
      </c>
      <c r="C73" s="1254">
        <v>120215</v>
      </c>
      <c r="D73" s="2" t="s">
        <v>138</v>
      </c>
      <c r="E73" s="1" t="s">
        <v>26</v>
      </c>
      <c r="F73" s="39">
        <v>1</v>
      </c>
      <c r="G73" s="1">
        <v>9</v>
      </c>
      <c r="H73" s="1">
        <v>5</v>
      </c>
      <c r="I73" s="1">
        <v>3</v>
      </c>
      <c r="J73" s="122" t="s">
        <v>47</v>
      </c>
      <c r="K73" s="58"/>
      <c r="L73" s="58"/>
      <c r="M73" s="58"/>
      <c r="N73" s="41" t="s">
        <v>47</v>
      </c>
      <c r="O73" s="41" t="s">
        <v>47</v>
      </c>
      <c r="P73" s="133" t="s">
        <v>47</v>
      </c>
      <c r="Q73" s="133" t="s">
        <v>47</v>
      </c>
      <c r="S73" s="1602">
        <v>1</v>
      </c>
      <c r="T73" s="23">
        <f>IF(U73&lt;=0,"",(((U73-'In Productie'!$E$1)/7)+1))</f>
        <v>-114.71428571428571</v>
      </c>
      <c r="U73" s="164">
        <v>42159</v>
      </c>
      <c r="V73" s="4" t="s">
        <v>162</v>
      </c>
      <c r="X73" s="436">
        <v>14</v>
      </c>
      <c r="Y73" s="64"/>
      <c r="Z73" s="63"/>
      <c r="AF73" s="4">
        <f>IF(B73="","",(IFERROR(VLOOKUP(B73,Projecten!A$4:W$2358,5,FALSE),"niet bekend")))</f>
        <v>1</v>
      </c>
      <c r="AG73" s="2399">
        <f t="shared" ref="AG73:AG79" si="3">IF(AF73="","",(F73/AF73*AI73))</f>
        <v>2337</v>
      </c>
      <c r="AH73" s="2403">
        <f>IF(B73="","",(IFERROR(VLOOKUP(B73,Projecten!A$4:W$2358,23,FALSE),"niet bekend")))</f>
        <v>2337</v>
      </c>
      <c r="AI73" s="2403">
        <f>IF(B73="","",(IFERROR(VLOOKUP(B73,Projecten!A$4:W$2358,12,FALSE),"niet bekend")))</f>
        <v>2337</v>
      </c>
      <c r="AJ73" s="906">
        <f>IF(AG73="","",(AI73-AG73))</f>
        <v>0</v>
      </c>
    </row>
    <row r="74" spans="2:36" s="4" customFormat="1" ht="12.75" customHeight="1" x14ac:dyDescent="0.2">
      <c r="B74" s="171">
        <v>2015037</v>
      </c>
      <c r="C74" s="1254">
        <v>120215</v>
      </c>
      <c r="D74" s="2" t="s">
        <v>144</v>
      </c>
      <c r="E74" s="1" t="s">
        <v>26</v>
      </c>
      <c r="F74" s="39">
        <v>1</v>
      </c>
      <c r="G74" s="1">
        <v>9</v>
      </c>
      <c r="H74" s="1">
        <v>5</v>
      </c>
      <c r="I74" s="1">
        <v>4</v>
      </c>
      <c r="J74" s="122" t="s">
        <v>47</v>
      </c>
      <c r="K74" s="58"/>
      <c r="L74" s="58"/>
      <c r="M74" s="58"/>
      <c r="N74" s="41" t="s">
        <v>47</v>
      </c>
      <c r="O74" s="41" t="s">
        <v>47</v>
      </c>
      <c r="P74" s="133" t="s">
        <v>47</v>
      </c>
      <c r="Q74" s="133" t="s">
        <v>47</v>
      </c>
      <c r="S74" s="1602">
        <v>1</v>
      </c>
      <c r="T74" s="23">
        <f>IF(U74&lt;=0,"",(((U74-'In Productie'!$E$1)/7)+1))</f>
        <v>-114.71428571428571</v>
      </c>
      <c r="U74" s="164">
        <v>42159</v>
      </c>
      <c r="V74" s="4" t="s">
        <v>162</v>
      </c>
      <c r="X74" s="436">
        <v>17</v>
      </c>
      <c r="Y74" s="63"/>
      <c r="Z74" s="63"/>
      <c r="AF74" s="4">
        <f>IF(B74="","",(IFERROR(VLOOKUP(B74,Projecten!A$4:W$2358,5,FALSE),"niet bekend")))</f>
        <v>1</v>
      </c>
      <c r="AG74" s="2399">
        <f t="shared" si="3"/>
        <v>2536</v>
      </c>
      <c r="AH74" s="2403">
        <f>IF(B74="","",(IFERROR(VLOOKUP(B74,Projecten!A$4:W$2358,23,FALSE),"niet bekend")))</f>
        <v>2536</v>
      </c>
      <c r="AI74" s="2403">
        <f>IF(B74="","",(IFERROR(VLOOKUP(B74,Projecten!A$4:W$2358,12,FALSE),"niet bekend")))</f>
        <v>2536</v>
      </c>
      <c r="AJ74" s="906">
        <f>IF(AG74="","",(AI74-AG74))</f>
        <v>0</v>
      </c>
    </row>
    <row r="75" spans="2:36" s="4" customFormat="1" ht="12.75" customHeight="1" x14ac:dyDescent="0.2">
      <c r="B75" s="171">
        <v>2015039</v>
      </c>
      <c r="C75" s="1254">
        <v>120215</v>
      </c>
      <c r="D75" s="2" t="s">
        <v>143</v>
      </c>
      <c r="E75" s="1" t="s">
        <v>26</v>
      </c>
      <c r="F75" s="39">
        <v>1</v>
      </c>
      <c r="G75" s="1">
        <v>8</v>
      </c>
      <c r="H75" s="1">
        <v>6</v>
      </c>
      <c r="I75" s="1">
        <v>3</v>
      </c>
      <c r="J75" s="128" t="s">
        <v>47</v>
      </c>
      <c r="K75" s="58"/>
      <c r="L75" s="58"/>
      <c r="M75" s="58"/>
      <c r="N75" s="29" t="s">
        <v>47</v>
      </c>
      <c r="O75" s="29" t="s">
        <v>47</v>
      </c>
      <c r="P75" s="134" t="s">
        <v>47</v>
      </c>
      <c r="Q75" s="134" t="s">
        <v>47</v>
      </c>
      <c r="S75" s="1602">
        <v>1</v>
      </c>
      <c r="T75" s="23">
        <f>IF(U75&lt;=0,"",(((U75-'In Productie'!$E$1)/7)+1))</f>
        <v>-114.71428571428571</v>
      </c>
      <c r="U75" s="164">
        <v>42159</v>
      </c>
      <c r="V75" s="4" t="s">
        <v>162</v>
      </c>
      <c r="X75" s="436">
        <v>14</v>
      </c>
      <c r="Y75" s="63"/>
      <c r="Z75" s="63"/>
      <c r="AF75" s="4">
        <f>IF(B75="","",(IFERROR(VLOOKUP(B75,Projecten!A$4:W$2358,5,FALSE),"niet bekend")))</f>
        <v>1</v>
      </c>
      <c r="AG75" s="2399">
        <f t="shared" si="3"/>
        <v>2096</v>
      </c>
      <c r="AH75" s="2403">
        <f>IF(B75="","",(IFERROR(VLOOKUP(B75,Projecten!A$4:W$2358,23,FALSE),"niet bekend")))</f>
        <v>2096</v>
      </c>
      <c r="AI75" s="2403">
        <f>IF(B75="","",(IFERROR(VLOOKUP(B75,Projecten!A$4:W$2358,12,FALSE),"niet bekend")))</f>
        <v>2096</v>
      </c>
      <c r="AJ75" s="906">
        <f>IF(AG75="","",(AI75-AG75))</f>
        <v>0</v>
      </c>
    </row>
    <row r="76" spans="2:36" s="4" customFormat="1" ht="12.75" customHeight="1" x14ac:dyDescent="0.2">
      <c r="B76" s="171">
        <v>2015035</v>
      </c>
      <c r="C76" s="1254">
        <v>120216</v>
      </c>
      <c r="D76" s="2" t="s">
        <v>136</v>
      </c>
      <c r="E76" s="1" t="s">
        <v>26</v>
      </c>
      <c r="F76" s="39">
        <v>5</v>
      </c>
      <c r="G76" s="1">
        <v>40</v>
      </c>
      <c r="H76" s="1">
        <v>25</v>
      </c>
      <c r="I76" s="1">
        <v>15</v>
      </c>
      <c r="J76" s="122" t="s">
        <v>47</v>
      </c>
      <c r="K76" s="59"/>
      <c r="L76" s="59"/>
      <c r="M76" s="59"/>
      <c r="N76" s="41" t="s">
        <v>47</v>
      </c>
      <c r="O76" s="41" t="s">
        <v>47</v>
      </c>
      <c r="P76" s="133" t="s">
        <v>47</v>
      </c>
      <c r="Q76" s="133" t="s">
        <v>47</v>
      </c>
      <c r="S76" s="1602">
        <v>3</v>
      </c>
      <c r="T76" s="23">
        <f>IF(U76&lt;=0,"",(((U76-'In Productie'!$E$1)/7)+1))</f>
        <v>-114.71428571428571</v>
      </c>
      <c r="U76" s="164">
        <v>42159</v>
      </c>
      <c r="V76" s="4" t="s">
        <v>164</v>
      </c>
      <c r="X76" s="436">
        <v>69</v>
      </c>
      <c r="Y76" s="64"/>
      <c r="Z76" s="63"/>
      <c r="AF76" s="4">
        <f>IF(B76="","",(IFERROR(VLOOKUP(B76,Projecten!A$4:W$2358,5,FALSE),"niet bekend")))</f>
        <v>15</v>
      </c>
      <c r="AG76" s="2399">
        <f t="shared" si="3"/>
        <v>10380</v>
      </c>
      <c r="AH76" s="2403">
        <f>IF(B76="","",(IFERROR(VLOOKUP(B76,Projecten!A$4:W$2358,23,FALSE),"niet bekend")))</f>
        <v>31140</v>
      </c>
      <c r="AI76" s="2403">
        <f>IF(B76="","",(IFERROR(VLOOKUP(B76,Projecten!A$4:W$2358,12,FALSE),"niet bekend")))</f>
        <v>31140</v>
      </c>
      <c r="AJ76" s="906"/>
    </row>
    <row r="77" spans="2:36" s="4" customFormat="1" ht="12.75" customHeight="1" x14ac:dyDescent="0.2">
      <c r="B77" s="171">
        <v>2015038</v>
      </c>
      <c r="C77" s="1254">
        <v>120216</v>
      </c>
      <c r="D77" s="2" t="s">
        <v>140</v>
      </c>
      <c r="E77" s="1" t="s">
        <v>26</v>
      </c>
      <c r="F77" s="39">
        <v>1</v>
      </c>
      <c r="G77" s="1">
        <v>12</v>
      </c>
      <c r="H77" s="1">
        <v>10</v>
      </c>
      <c r="I77" s="1">
        <v>3</v>
      </c>
      <c r="J77" s="121" t="s">
        <v>47</v>
      </c>
      <c r="K77" s="58"/>
      <c r="L77" s="58"/>
      <c r="M77" s="58"/>
      <c r="N77" s="7" t="s">
        <v>47</v>
      </c>
      <c r="O77" s="7" t="s">
        <v>47</v>
      </c>
      <c r="P77" s="51" t="s">
        <v>47</v>
      </c>
      <c r="Q77" s="51" t="s">
        <v>47</v>
      </c>
      <c r="S77" s="1602">
        <v>1</v>
      </c>
      <c r="T77" s="23">
        <f>IF(U77&lt;=0,"",(((U77-'In Productie'!$E$1)/7)+1))</f>
        <v>-114.71428571428571</v>
      </c>
      <c r="U77" s="164">
        <v>42159</v>
      </c>
      <c r="V77" s="4" t="s">
        <v>162</v>
      </c>
      <c r="X77" s="436">
        <v>19</v>
      </c>
      <c r="Y77" s="64"/>
      <c r="Z77" s="66"/>
      <c r="AF77" s="4">
        <f>IF(B77="","",(IFERROR(VLOOKUP(B77,Projecten!A$4:W$2358,5,FALSE),"niet bekend")))</f>
        <v>1</v>
      </c>
      <c r="AG77" s="2399">
        <f t="shared" si="3"/>
        <v>2637</v>
      </c>
      <c r="AH77" s="2403">
        <f>IF(B77="","",(IFERROR(VLOOKUP(B77,Projecten!A$4:W$2358,23,FALSE),"niet bekend")))</f>
        <v>2637</v>
      </c>
      <c r="AI77" s="2403">
        <f>IF(B77="","",(IFERROR(VLOOKUP(B77,Projecten!A$4:W$2358,12,FALSE),"niet bekend")))</f>
        <v>2637</v>
      </c>
      <c r="AJ77" s="906">
        <f>IF(AG77="","",(AI77-AG77))</f>
        <v>0</v>
      </c>
    </row>
    <row r="78" spans="2:36" s="4" customFormat="1" ht="12.75" customHeight="1" x14ac:dyDescent="0.2">
      <c r="B78" s="171">
        <v>2015040</v>
      </c>
      <c r="C78" s="1254">
        <v>120220</v>
      </c>
      <c r="D78" s="2" t="s">
        <v>142</v>
      </c>
      <c r="E78" s="1" t="s">
        <v>26</v>
      </c>
      <c r="F78" s="39">
        <v>1</v>
      </c>
      <c r="G78" s="1">
        <v>8</v>
      </c>
      <c r="H78" s="1">
        <v>5</v>
      </c>
      <c r="I78" s="1">
        <v>4</v>
      </c>
      <c r="J78" s="128" t="s">
        <v>47</v>
      </c>
      <c r="K78" s="59"/>
      <c r="L78" s="59"/>
      <c r="M78" s="59"/>
      <c r="N78" s="134" t="s">
        <v>47</v>
      </c>
      <c r="O78" s="29" t="s">
        <v>47</v>
      </c>
      <c r="P78" s="29" t="s">
        <v>47</v>
      </c>
      <c r="Q78" s="29" t="s">
        <v>47</v>
      </c>
      <c r="R78" s="23"/>
      <c r="S78" s="147">
        <v>1</v>
      </c>
      <c r="T78" s="23">
        <f>IF(U78&lt;=0,"",(((U78-'In Productie'!$E$1)/7)+1))</f>
        <v>-113.85714285714286</v>
      </c>
      <c r="U78" s="165">
        <v>42165</v>
      </c>
      <c r="V78" s="4" t="s">
        <v>162</v>
      </c>
      <c r="X78" s="426">
        <v>17</v>
      </c>
      <c r="Y78" s="64"/>
      <c r="Z78" s="63"/>
      <c r="AF78" s="4">
        <f>IF(B78="","",(IFERROR(VLOOKUP(B78,Projecten!A$4:W$2358,5,FALSE),"niet bekend")))</f>
        <v>1</v>
      </c>
      <c r="AG78" s="2399">
        <f t="shared" si="3"/>
        <v>2899</v>
      </c>
      <c r="AH78" s="2403">
        <f>IF(B78="","",(IFERROR(VLOOKUP(B78,Projecten!A$4:W$2358,23,FALSE),"niet bekend")))</f>
        <v>2899</v>
      </c>
      <c r="AI78" s="2403">
        <f>IF(B78="","",(IFERROR(VLOOKUP(B78,Projecten!A$4:W$2358,12,FALSE),"niet bekend")))</f>
        <v>2899</v>
      </c>
      <c r="AJ78" s="906">
        <f>IF(AG78="","",(AI78-AG78))</f>
        <v>0</v>
      </c>
    </row>
    <row r="79" spans="2:36" s="4" customFormat="1" ht="12" customHeight="1" x14ac:dyDescent="0.2">
      <c r="B79" s="171">
        <v>2015030</v>
      </c>
      <c r="C79" s="1254">
        <v>120220</v>
      </c>
      <c r="D79" s="2" t="s">
        <v>122</v>
      </c>
      <c r="E79" s="1" t="s">
        <v>26</v>
      </c>
      <c r="F79" s="39">
        <v>1</v>
      </c>
      <c r="G79" s="1">
        <v>7</v>
      </c>
      <c r="H79" s="1">
        <v>3</v>
      </c>
      <c r="I79" s="1">
        <v>4</v>
      </c>
      <c r="J79" s="122" t="s">
        <v>47</v>
      </c>
      <c r="K79" s="60"/>
      <c r="L79" s="60"/>
      <c r="M79" s="60"/>
      <c r="N79" s="133" t="s">
        <v>47</v>
      </c>
      <c r="O79" s="41" t="s">
        <v>47</v>
      </c>
      <c r="P79" s="41" t="s">
        <v>47</v>
      </c>
      <c r="Q79" s="41" t="s">
        <v>47</v>
      </c>
      <c r="S79" s="1602">
        <v>1</v>
      </c>
      <c r="T79" s="23">
        <f>IF(U79&lt;=0,"",(((U79-'In Productie'!$E$1)/7)+1))</f>
        <v>-113.85714285714286</v>
      </c>
      <c r="U79" s="165">
        <v>42165</v>
      </c>
      <c r="V79" s="4" t="s">
        <v>48</v>
      </c>
      <c r="X79" s="426">
        <v>18</v>
      </c>
      <c r="Y79" s="64"/>
      <c r="Z79" s="63"/>
      <c r="AF79" s="4">
        <f>IF(B79="","",(IFERROR(VLOOKUP(B79,Projecten!A$4:W$2358,5,FALSE),"niet bekend")))</f>
        <v>1</v>
      </c>
      <c r="AG79" s="2399">
        <f t="shared" si="3"/>
        <v>3850</v>
      </c>
      <c r="AH79" s="2403">
        <f>IF(B79="","",(IFERROR(VLOOKUP(B79,Projecten!A$4:W$2358,23,FALSE),"niet bekend")))</f>
        <v>3850</v>
      </c>
      <c r="AI79" s="2403">
        <f>IF(B79="","",(IFERROR(VLOOKUP(B79,Projecten!A$4:W$2358,12,FALSE),"niet bekend")))</f>
        <v>3850</v>
      </c>
      <c r="AJ79" s="906">
        <f>IF(AG79="","",(AI79-AG79))</f>
        <v>0</v>
      </c>
    </row>
    <row r="80" spans="2:36" s="38" customFormat="1" ht="12.75" customHeight="1" x14ac:dyDescent="0.2">
      <c r="B80" s="30"/>
      <c r="C80" s="1253"/>
      <c r="D80" s="31"/>
      <c r="E80" s="31"/>
      <c r="F80" s="32"/>
      <c r="G80" s="31"/>
      <c r="H80" s="31"/>
      <c r="I80" s="31"/>
      <c r="J80" s="32"/>
      <c r="K80" s="33"/>
      <c r="L80" s="33"/>
      <c r="M80" s="33"/>
      <c r="N80" s="32"/>
      <c r="O80" s="32"/>
      <c r="P80" s="32"/>
      <c r="Q80" s="32"/>
      <c r="R80" s="33"/>
      <c r="S80" s="33"/>
      <c r="T80" s="1035"/>
      <c r="U80" s="157"/>
      <c r="V80" s="35"/>
      <c r="W80" s="35"/>
      <c r="X80" s="35"/>
      <c r="Y80" s="67"/>
      <c r="Z80" s="68"/>
      <c r="AG80" s="2404"/>
      <c r="AH80" s="2404"/>
      <c r="AI80" s="2404"/>
      <c r="AJ80" s="909"/>
    </row>
    <row r="81" spans="2:36" s="911" customFormat="1" ht="12.75" customHeight="1" x14ac:dyDescent="0.2">
      <c r="B81" s="887"/>
      <c r="C81" s="1251"/>
      <c r="D81" s="888">
        <f>SUM(G81:I81)</f>
        <v>157</v>
      </c>
      <c r="E81" s="889"/>
      <c r="F81" s="890">
        <f>SUM(F83:F89)</f>
        <v>9</v>
      </c>
      <c r="G81" s="889">
        <f>SUM(G83:G89)</f>
        <v>78</v>
      </c>
      <c r="H81" s="889">
        <f>SUM(H83:H89)</f>
        <v>49</v>
      </c>
      <c r="I81" s="889">
        <f>SUM(I83:I89)</f>
        <v>30</v>
      </c>
      <c r="J81" s="890"/>
      <c r="K81" s="938"/>
      <c r="L81" s="938"/>
      <c r="M81" s="938"/>
      <c r="N81" s="890"/>
      <c r="O81" s="890"/>
      <c r="P81" s="890"/>
      <c r="Q81" s="890"/>
      <c r="R81" s="918">
        <v>24</v>
      </c>
      <c r="S81" s="918"/>
      <c r="T81" s="1036"/>
      <c r="U81" s="919"/>
      <c r="V81" s="920"/>
      <c r="W81" s="920">
        <f>SUM(X81:X89)</f>
        <v>149.75</v>
      </c>
      <c r="X81" s="940"/>
      <c r="Y81" s="922">
        <f>'In Productie'!$Y$1+28</f>
        <v>428</v>
      </c>
      <c r="Z81" s="856">
        <f>W81-Y81</f>
        <v>-278.25</v>
      </c>
      <c r="AF81" s="911" t="str">
        <f>IF(B81="","",(IFERROR(VLOOKUP(B81,Projecten!A$4:W$2358,5,FALSE),"niet bekend")))</f>
        <v/>
      </c>
      <c r="AG81" s="2402">
        <f>SUM(AG82:AG90)</f>
        <v>22098</v>
      </c>
      <c r="AH81" s="2402" t="str">
        <f>IF(B81="","",(IFERROR(VLOOKUP(B81,Projecten!A$4:W$2358,23,FALSE),"niet bekend")))</f>
        <v/>
      </c>
      <c r="AI81" s="2402" t="str">
        <f>IF(B81="","",(IFERROR(VLOOKUP(B81,Projecten!A$4:W$2358,12,FALSE),"niet bekend")))</f>
        <v/>
      </c>
      <c r="AJ81" s="907"/>
    </row>
    <row r="82" spans="2:36" s="71" customFormat="1" ht="12.75" customHeight="1" x14ac:dyDescent="0.2">
      <c r="B82" s="141"/>
      <c r="C82" s="1257"/>
      <c r="D82" s="146" t="s">
        <v>204</v>
      </c>
      <c r="E82" s="80"/>
      <c r="F82" s="59"/>
      <c r="G82" s="80"/>
      <c r="H82" s="80"/>
      <c r="I82" s="80"/>
      <c r="J82" s="59"/>
      <c r="K82" s="58"/>
      <c r="L82" s="58"/>
      <c r="M82" s="58"/>
      <c r="N82" s="59"/>
      <c r="O82" s="59"/>
      <c r="P82" s="59"/>
      <c r="Q82" s="59"/>
      <c r="R82" s="142"/>
      <c r="S82" s="142"/>
      <c r="T82" s="1038"/>
      <c r="U82" s="166"/>
      <c r="V82" s="143"/>
      <c r="W82" s="143"/>
      <c r="X82" s="440">
        <v>8.25</v>
      </c>
      <c r="Y82" s="144"/>
      <c r="Z82" s="145"/>
      <c r="AF82" s="71" t="str">
        <f>IF(B82="","",(IFERROR(VLOOKUP(B82,Projecten!A$4:W$2358,5,FALSE),"niet bekend")))</f>
        <v/>
      </c>
      <c r="AG82" s="2403" t="str">
        <f t="shared" ref="AG82:AG87" si="4">IF(AF82="","",(F82/AF82*AI82))</f>
        <v/>
      </c>
      <c r="AH82" s="2403" t="str">
        <f>IF(B82="","",(IFERROR(VLOOKUP(B82,Projecten!A$4:W$2358,23,FALSE),"niet bekend")))</f>
        <v/>
      </c>
      <c r="AI82" s="2403" t="str">
        <f>IF(B82="","",(IFERROR(VLOOKUP(B82,Projecten!A$4:W$2358,12,FALSE),"niet bekend")))</f>
        <v/>
      </c>
      <c r="AJ82" s="908" t="str">
        <f>IF(AG82="","",(AI82-AG82))</f>
        <v/>
      </c>
    </row>
    <row r="83" spans="2:36" s="4" customFormat="1" ht="12.75" customHeight="1" x14ac:dyDescent="0.2">
      <c r="B83" s="171">
        <v>2015041</v>
      </c>
      <c r="C83" s="1254" t="s">
        <v>185</v>
      </c>
      <c r="D83" s="2" t="s">
        <v>154</v>
      </c>
      <c r="E83" s="1" t="s">
        <v>26</v>
      </c>
      <c r="F83" s="39">
        <v>1</v>
      </c>
      <c r="G83" s="1">
        <v>12</v>
      </c>
      <c r="H83" s="1">
        <v>9</v>
      </c>
      <c r="I83" s="1">
        <v>4</v>
      </c>
      <c r="J83" s="121" t="s">
        <v>47</v>
      </c>
      <c r="K83" s="58"/>
      <c r="L83" s="58"/>
      <c r="M83" s="58"/>
      <c r="N83" s="7" t="s">
        <v>47</v>
      </c>
      <c r="O83" s="7" t="s">
        <v>47</v>
      </c>
      <c r="P83" s="7" t="s">
        <v>47</v>
      </c>
      <c r="Q83" s="7" t="s">
        <v>47</v>
      </c>
      <c r="S83" s="1602">
        <v>1</v>
      </c>
      <c r="T83" s="23">
        <f>IF(U83&lt;=0,"",(((U83-'In Productie'!$E$1)/7)+1))</f>
        <v>-113.71428571428571</v>
      </c>
      <c r="U83" s="165">
        <v>42166</v>
      </c>
      <c r="V83" s="4" t="s">
        <v>162</v>
      </c>
      <c r="X83" s="426">
        <v>23</v>
      </c>
      <c r="Y83" s="64"/>
      <c r="Z83" s="66"/>
      <c r="AF83" s="4">
        <f>IF(B83="","",(IFERROR(VLOOKUP(B83,Projecten!A$4:W$2358,5,FALSE),"niet bekend")))</f>
        <v>1</v>
      </c>
      <c r="AG83" s="2399">
        <f t="shared" si="4"/>
        <v>4187</v>
      </c>
      <c r="AH83" s="2403">
        <f>IF(B83="","",(IFERROR(VLOOKUP(B83,Projecten!A$4:W$2358,23,FALSE),"niet bekend")))</f>
        <v>4187</v>
      </c>
      <c r="AI83" s="2403">
        <f>IF(B83="","",(IFERROR(VLOOKUP(B83,Projecten!A$4:W$2358,12,FALSE),"niet bekend")))</f>
        <v>4187</v>
      </c>
      <c r="AJ83" s="906">
        <f>IF(AG83="","",(AI83-AG83))</f>
        <v>0</v>
      </c>
    </row>
    <row r="84" spans="2:36" s="4" customFormat="1" ht="12.75" customHeight="1" x14ac:dyDescent="0.2">
      <c r="B84" s="171">
        <v>2015042</v>
      </c>
      <c r="C84" s="1254">
        <v>120223</v>
      </c>
      <c r="D84" s="2" t="s">
        <v>153</v>
      </c>
      <c r="E84" s="1" t="s">
        <v>26</v>
      </c>
      <c r="F84" s="39">
        <v>1</v>
      </c>
      <c r="G84" s="1">
        <v>9</v>
      </c>
      <c r="H84" s="1">
        <v>5</v>
      </c>
      <c r="I84" s="1">
        <v>4</v>
      </c>
      <c r="J84" s="122" t="s">
        <v>47</v>
      </c>
      <c r="K84" s="58"/>
      <c r="L84" s="58"/>
      <c r="M84" s="58"/>
      <c r="N84" s="41" t="s">
        <v>47</v>
      </c>
      <c r="O84" s="41" t="s">
        <v>47</v>
      </c>
      <c r="P84" s="41" t="s">
        <v>47</v>
      </c>
      <c r="Q84" s="41" t="s">
        <v>47</v>
      </c>
      <c r="S84" s="1602">
        <v>1</v>
      </c>
      <c r="T84" s="23">
        <f>IF(U84&lt;=0,"",(((U84-'In Productie'!$E$1)/7)+1))</f>
        <v>-113.71428571428571</v>
      </c>
      <c r="U84" s="165">
        <v>42166</v>
      </c>
      <c r="V84" s="4" t="s">
        <v>162</v>
      </c>
      <c r="X84" s="426">
        <v>17</v>
      </c>
      <c r="Y84" s="64"/>
      <c r="Z84" s="63"/>
      <c r="AF84" s="4">
        <f>IF(B84="","",(IFERROR(VLOOKUP(B84,Projecten!A$4:W$2358,5,FALSE),"niet bekend")))</f>
        <v>1</v>
      </c>
      <c r="AG84" s="2399">
        <f t="shared" si="4"/>
        <v>2972</v>
      </c>
      <c r="AH84" s="2403">
        <f>IF(B84="","",(IFERROR(VLOOKUP(B84,Projecten!A$4:W$2358,23,FALSE),"niet bekend")))</f>
        <v>2972</v>
      </c>
      <c r="AI84" s="2403">
        <f>IF(B84="","",(IFERROR(VLOOKUP(B84,Projecten!A$4:W$2358,12,FALSE),"niet bekend")))</f>
        <v>2972</v>
      </c>
      <c r="AJ84" s="906">
        <f>IF(AG84="","",(AI84-AG84))</f>
        <v>0</v>
      </c>
    </row>
    <row r="85" spans="2:36" s="4" customFormat="1" ht="12.75" customHeight="1" x14ac:dyDescent="0.2">
      <c r="B85" s="171">
        <v>2015043</v>
      </c>
      <c r="C85" s="1254">
        <v>120223</v>
      </c>
      <c r="D85" s="2" t="s">
        <v>155</v>
      </c>
      <c r="E85" s="1" t="s">
        <v>26</v>
      </c>
      <c r="F85" s="39">
        <v>1</v>
      </c>
      <c r="G85" s="1">
        <v>8</v>
      </c>
      <c r="H85" s="1">
        <v>5</v>
      </c>
      <c r="I85" s="1">
        <v>3</v>
      </c>
      <c r="J85" s="122" t="s">
        <v>47</v>
      </c>
      <c r="K85" s="59"/>
      <c r="L85" s="59"/>
      <c r="M85" s="59"/>
      <c r="N85" s="41" t="s">
        <v>47</v>
      </c>
      <c r="O85" s="41" t="s">
        <v>47</v>
      </c>
      <c r="P85" s="41" t="s">
        <v>47</v>
      </c>
      <c r="Q85" s="41" t="s">
        <v>47</v>
      </c>
      <c r="S85" s="1602">
        <v>1</v>
      </c>
      <c r="T85" s="23">
        <f>IF(U85&lt;=0,"",(((U85-'In Productie'!$E$1)/7)+1))</f>
        <v>-113.71428571428571</v>
      </c>
      <c r="U85" s="165">
        <v>42166</v>
      </c>
      <c r="V85" s="4" t="s">
        <v>162</v>
      </c>
      <c r="X85" s="426">
        <v>14</v>
      </c>
      <c r="Y85" s="63"/>
      <c r="Z85" s="63"/>
      <c r="AF85" s="4">
        <f>IF(B85="","",(IFERROR(VLOOKUP(B85,Projecten!A$4:W$2358,5,FALSE),"niet bekend")))</f>
        <v>1</v>
      </c>
      <c r="AG85" s="2399">
        <f t="shared" si="4"/>
        <v>2450</v>
      </c>
      <c r="AH85" s="2403">
        <f>IF(B85="","",(IFERROR(VLOOKUP(B85,Projecten!A$4:W$2358,23,FALSE),"niet bekend")))</f>
        <v>2450</v>
      </c>
      <c r="AI85" s="2403">
        <f>IF(B85="","",(IFERROR(VLOOKUP(B85,Projecten!A$4:W$2358,12,FALSE),"niet bekend")))</f>
        <v>2450</v>
      </c>
      <c r="AJ85" s="906">
        <f>IF(AG85="","",(AI85-AG85))</f>
        <v>0</v>
      </c>
    </row>
    <row r="86" spans="2:36" s="4" customFormat="1" ht="12.75" customHeight="1" x14ac:dyDescent="0.2">
      <c r="B86" s="171">
        <v>2015044</v>
      </c>
      <c r="C86" s="1254">
        <v>120220</v>
      </c>
      <c r="D86" s="2" t="s">
        <v>148</v>
      </c>
      <c r="E86" s="1" t="s">
        <v>26</v>
      </c>
      <c r="F86" s="39">
        <v>1</v>
      </c>
      <c r="G86" s="1">
        <v>8</v>
      </c>
      <c r="H86" s="1">
        <v>5</v>
      </c>
      <c r="I86" s="1">
        <v>3</v>
      </c>
      <c r="J86" s="121" t="s">
        <v>47</v>
      </c>
      <c r="K86" s="58"/>
      <c r="L86" s="58"/>
      <c r="M86" s="58"/>
      <c r="N86" s="51" t="s">
        <v>47</v>
      </c>
      <c r="O86" s="7" t="s">
        <v>47</v>
      </c>
      <c r="P86" s="7" t="s">
        <v>47</v>
      </c>
      <c r="Q86" s="7" t="s">
        <v>47</v>
      </c>
      <c r="S86" s="1602">
        <v>1</v>
      </c>
      <c r="T86" s="23">
        <f>IF(U86&lt;=0,"",(((U86-'In Productie'!$E$1)/7)+1))</f>
        <v>-113.71428571428571</v>
      </c>
      <c r="U86" s="165">
        <v>42166</v>
      </c>
      <c r="V86" s="4" t="s">
        <v>162</v>
      </c>
      <c r="X86" s="426">
        <v>14</v>
      </c>
      <c r="Y86" s="64"/>
      <c r="Z86" s="66"/>
      <c r="AF86" s="4">
        <f>IF(B86="","",(IFERROR(VLOOKUP(B86,Projecten!A$4:W$2358,5,FALSE),"niet bekend")))</f>
        <v>1</v>
      </c>
      <c r="AG86" s="2399">
        <f t="shared" si="4"/>
        <v>2109</v>
      </c>
      <c r="AH86" s="2403">
        <f>IF(B86="","",(IFERROR(VLOOKUP(B86,Projecten!A$4:W$2358,23,FALSE),"niet bekend")))</f>
        <v>2109</v>
      </c>
      <c r="AI86" s="2403">
        <f>IF(B86="","",(IFERROR(VLOOKUP(B86,Projecten!A$4:W$2358,12,FALSE),"niet bekend")))</f>
        <v>2109</v>
      </c>
      <c r="AJ86" s="906">
        <f>IF(AG86="","",(AI86-AG86))</f>
        <v>0</v>
      </c>
    </row>
    <row r="87" spans="2:36" s="4" customFormat="1" ht="12.75" customHeight="1" x14ac:dyDescent="0.2">
      <c r="B87" s="171">
        <v>2015035</v>
      </c>
      <c r="C87" s="1254">
        <v>120225</v>
      </c>
      <c r="D87" s="2" t="s">
        <v>136</v>
      </c>
      <c r="E87" s="1" t="s">
        <v>26</v>
      </c>
      <c r="F87" s="39">
        <v>5</v>
      </c>
      <c r="G87" s="1">
        <v>40</v>
      </c>
      <c r="H87" s="1">
        <v>25</v>
      </c>
      <c r="I87" s="1">
        <v>15</v>
      </c>
      <c r="J87" s="121" t="s">
        <v>47</v>
      </c>
      <c r="K87" s="59"/>
      <c r="L87" s="59"/>
      <c r="M87" s="59"/>
      <c r="N87" s="7" t="s">
        <v>47</v>
      </c>
      <c r="O87" s="7" t="s">
        <v>47</v>
      </c>
      <c r="P87" s="7" t="s">
        <v>47</v>
      </c>
      <c r="Q87" s="7" t="s">
        <v>47</v>
      </c>
      <c r="S87" s="1602">
        <v>3</v>
      </c>
      <c r="T87" s="23">
        <f>IF(U87&lt;=0,"",(((U87-'In Productie'!$E$1)/7)+1))</f>
        <v>-113.71428571428571</v>
      </c>
      <c r="U87" s="165">
        <v>42166</v>
      </c>
      <c r="V87" s="4" t="s">
        <v>164</v>
      </c>
      <c r="X87" s="436">
        <v>69</v>
      </c>
      <c r="Y87" s="64"/>
      <c r="Z87" s="66"/>
      <c r="AF87" s="4">
        <f>IF(B87="","",(IFERROR(VLOOKUP(B87,Projecten!A$4:W$2358,5,FALSE),"niet bekend")))</f>
        <v>15</v>
      </c>
      <c r="AG87" s="2399">
        <f t="shared" si="4"/>
        <v>10380</v>
      </c>
      <c r="AH87" s="2403">
        <f>IF(B87="","",(IFERROR(VLOOKUP(B87,Projecten!A$4:W$2358,23,FALSE),"niet bekend")))</f>
        <v>31140</v>
      </c>
      <c r="AI87" s="2403">
        <f>IF(B87="","",(IFERROR(VLOOKUP(B87,Projecten!A$4:W$2358,12,FALSE),"niet bekend")))</f>
        <v>31140</v>
      </c>
      <c r="AJ87" s="906"/>
    </row>
    <row r="88" spans="2:36" s="4" customFormat="1" ht="12.75" customHeight="1" x14ac:dyDescent="0.2">
      <c r="B88" s="172">
        <v>2015058</v>
      </c>
      <c r="C88" s="136">
        <v>120227</v>
      </c>
      <c r="D88" s="139" t="s">
        <v>191</v>
      </c>
      <c r="E88" s="139" t="s">
        <v>26</v>
      </c>
      <c r="F88" s="1442">
        <v>0</v>
      </c>
      <c r="G88" s="139">
        <v>1</v>
      </c>
      <c r="H88" s="139">
        <v>0</v>
      </c>
      <c r="I88" s="139">
        <v>1</v>
      </c>
      <c r="J88" s="128" t="s">
        <v>47</v>
      </c>
      <c r="K88" s="60"/>
      <c r="L88" s="60"/>
      <c r="M88" s="60"/>
      <c r="N88" s="29" t="s">
        <v>47</v>
      </c>
      <c r="O88" s="29" t="s">
        <v>47</v>
      </c>
      <c r="P88" s="29" t="s">
        <v>47</v>
      </c>
      <c r="Q88" s="29" t="s">
        <v>47</v>
      </c>
      <c r="R88" s="23"/>
      <c r="S88" s="23"/>
      <c r="T88" s="23">
        <f>IF(U88&lt;=0,"",(((U88-'In Productie'!$E$1)/7)+1))</f>
        <v>-113.71428571428571</v>
      </c>
      <c r="U88" s="165">
        <v>42166</v>
      </c>
      <c r="V88" s="89" t="s">
        <v>162</v>
      </c>
      <c r="W88" s="25" t="s">
        <v>195</v>
      </c>
      <c r="X88" s="441">
        <v>3</v>
      </c>
      <c r="Y88" s="64"/>
      <c r="Z88" s="63"/>
      <c r="AF88" s="4">
        <f>IF(B88="","",(IFERROR(VLOOKUP(B88,Projecten!A$4:W$2358,5,FALSE),"niet bekend")))</f>
        <v>0</v>
      </c>
      <c r="AG88" s="2399"/>
      <c r="AH88" s="2403">
        <f>IF(B88="","",(IFERROR(VLOOKUP(B88,Projecten!A$4:W$2358,23,FALSE),"niet bekend")))</f>
        <v>450</v>
      </c>
      <c r="AI88" s="2403">
        <f>IF(B88="","",(IFERROR(VLOOKUP(B88,Projecten!A$4:W$2358,12,FALSE),"niet bekend")))</f>
        <v>450</v>
      </c>
      <c r="AJ88" s="906" t="str">
        <f>IF(AG88="","",(AI88-AG88))</f>
        <v/>
      </c>
    </row>
    <row r="89" spans="2:36" s="4" customFormat="1" ht="12.75" customHeight="1" x14ac:dyDescent="0.2">
      <c r="B89" s="2"/>
      <c r="C89" s="1254"/>
      <c r="D89" s="140" t="s">
        <v>201</v>
      </c>
      <c r="E89" s="1"/>
      <c r="F89" s="39"/>
      <c r="G89" s="1"/>
      <c r="H89" s="1"/>
      <c r="I89" s="1"/>
      <c r="J89" s="29"/>
      <c r="K89" s="60"/>
      <c r="L89" s="60"/>
      <c r="M89" s="60"/>
      <c r="N89" s="29"/>
      <c r="O89" s="29"/>
      <c r="P89" s="29"/>
      <c r="Q89" s="29"/>
      <c r="S89" s="1602"/>
      <c r="T89" s="23"/>
      <c r="U89" s="162"/>
      <c r="X89" s="442">
        <v>1.5</v>
      </c>
      <c r="Y89" s="63"/>
      <c r="Z89" s="63"/>
      <c r="AF89" s="4" t="str">
        <f>IF(B89="","",(IFERROR(VLOOKUP(B89,Projecten!A$4:W$2358,5,FALSE),"niet bekend")))</f>
        <v/>
      </c>
      <c r="AG89" s="2399" t="str">
        <f>IF(AF89="","",(F89/AF89*AI89))</f>
        <v/>
      </c>
      <c r="AH89" s="2403" t="str">
        <f>IF(B89="","",(IFERROR(VLOOKUP(B89,Projecten!A$4:W$2358,23,FALSE),"niet bekend")))</f>
        <v/>
      </c>
      <c r="AI89" s="2403" t="str">
        <f>IF(B89="","",(IFERROR(VLOOKUP(B89,Projecten!A$4:W$2358,12,FALSE),"niet bekend")))</f>
        <v/>
      </c>
      <c r="AJ89" s="906" t="str">
        <f>IF(AG89="","",(AI89-AG89))</f>
        <v/>
      </c>
    </row>
    <row r="90" spans="2:36" s="38" customFormat="1" ht="12.75" customHeight="1" x14ac:dyDescent="0.2">
      <c r="B90" s="30"/>
      <c r="C90" s="1253"/>
      <c r="D90" s="31"/>
      <c r="E90" s="31"/>
      <c r="F90" s="32"/>
      <c r="G90" s="31"/>
      <c r="H90" s="31"/>
      <c r="I90" s="31"/>
      <c r="J90" s="32"/>
      <c r="K90" s="33"/>
      <c r="L90" s="33"/>
      <c r="M90" s="33"/>
      <c r="N90" s="32"/>
      <c r="O90" s="32"/>
      <c r="P90" s="32"/>
      <c r="Q90" s="32"/>
      <c r="R90" s="33"/>
      <c r="S90" s="33"/>
      <c r="T90" s="1035"/>
      <c r="U90" s="157"/>
      <c r="V90" s="35"/>
      <c r="W90" s="35"/>
      <c r="X90" s="35"/>
      <c r="Y90" s="67"/>
      <c r="Z90" s="68"/>
      <c r="AG90" s="2404"/>
      <c r="AH90" s="2404"/>
      <c r="AI90" s="2404"/>
      <c r="AJ90" s="909"/>
    </row>
    <row r="91" spans="2:36" s="911" customFormat="1" ht="12.75" customHeight="1" x14ac:dyDescent="0.2">
      <c r="B91" s="887"/>
      <c r="C91" s="1251"/>
      <c r="D91" s="888">
        <f>SUM(G91:I91)</f>
        <v>142</v>
      </c>
      <c r="E91" s="889"/>
      <c r="F91" s="890">
        <f>SUM(F93:F104)</f>
        <v>9</v>
      </c>
      <c r="G91" s="889">
        <f>SUM(G93:G104)</f>
        <v>75</v>
      </c>
      <c r="H91" s="889">
        <f>SUM(H93:H104)</f>
        <v>44</v>
      </c>
      <c r="I91" s="889">
        <f>SUM(I93:I104)</f>
        <v>23</v>
      </c>
      <c r="J91" s="890"/>
      <c r="K91" s="938"/>
      <c r="L91" s="938"/>
      <c r="M91" s="938"/>
      <c r="N91" s="890"/>
      <c r="O91" s="890"/>
      <c r="P91" s="890"/>
      <c r="Q91" s="890"/>
      <c r="R91" s="918">
        <v>25</v>
      </c>
      <c r="S91" s="918"/>
      <c r="T91" s="1036"/>
      <c r="U91" s="919"/>
      <c r="V91" s="920"/>
      <c r="W91" s="920">
        <f>SUM(X91:X104)</f>
        <v>140</v>
      </c>
      <c r="X91" s="940"/>
      <c r="Y91" s="922">
        <f>'In Productie'!$Y$1+19</f>
        <v>419</v>
      </c>
      <c r="Z91" s="856">
        <f>W91-Y91</f>
        <v>-279</v>
      </c>
      <c r="AF91" s="911" t="str">
        <f>IF(B91="","",(IFERROR(VLOOKUP(B91,Projecten!A$4:W$2358,5,FALSE),"niet bekend")))</f>
        <v/>
      </c>
      <c r="AG91" s="2402">
        <f>SUM(AG92:AG104)</f>
        <v>18928</v>
      </c>
      <c r="AH91" s="2402" t="str">
        <f>IF(B91="","",(IFERROR(VLOOKUP(B91,Projecten!A$4:W$2358,23,FALSE),"niet bekend")))</f>
        <v/>
      </c>
      <c r="AI91" s="2402" t="str">
        <f>IF(B91="","",(IFERROR(VLOOKUP(B91,Projecten!A$4:W$2358,12,FALSE),"niet bekend")))</f>
        <v/>
      </c>
      <c r="AJ91" s="907"/>
    </row>
    <row r="92" spans="2:36" s="71" customFormat="1" ht="12.75" customHeight="1" x14ac:dyDescent="0.2">
      <c r="B92" s="141"/>
      <c r="C92" s="1257"/>
      <c r="D92" s="146" t="s">
        <v>226</v>
      </c>
      <c r="E92" s="80"/>
      <c r="F92" s="59"/>
      <c r="G92" s="80"/>
      <c r="H92" s="80"/>
      <c r="I92" s="80"/>
      <c r="J92" s="59"/>
      <c r="K92" s="58"/>
      <c r="L92" s="58"/>
      <c r="M92" s="58"/>
      <c r="N92" s="59"/>
      <c r="O92" s="59"/>
      <c r="P92" s="59"/>
      <c r="Q92" s="59"/>
      <c r="R92" s="142"/>
      <c r="S92" s="142"/>
      <c r="T92" s="1038"/>
      <c r="U92" s="166"/>
      <c r="V92" s="143"/>
      <c r="W92" s="143"/>
      <c r="X92" s="440">
        <v>3</v>
      </c>
      <c r="Y92" s="144"/>
      <c r="Z92" s="145"/>
      <c r="AF92" s="71" t="str">
        <f>IF(B92="","",(IFERROR(VLOOKUP(B92,Projecten!A$4:W$2358,5,FALSE),"niet bekend")))</f>
        <v/>
      </c>
      <c r="AG92" s="2403" t="str">
        <f t="shared" ref="AG92:AG99" si="5">IF(AF92="","",(F92/AF92*AI92))</f>
        <v/>
      </c>
      <c r="AH92" s="2403" t="str">
        <f>IF(B92="","",(IFERROR(VLOOKUP(B92,Projecten!A$4:W$2358,23,FALSE),"niet bekend")))</f>
        <v/>
      </c>
      <c r="AI92" s="2403" t="str">
        <f>IF(B92="","",(IFERROR(VLOOKUP(B92,Projecten!A$4:W$2358,12,FALSE),"niet bekend")))</f>
        <v/>
      </c>
      <c r="AJ92" s="908" t="str">
        <f t="shared" ref="AJ92:AJ100" si="6">IF(AG92="","",(AI92-AG92))</f>
        <v/>
      </c>
    </row>
    <row r="93" spans="2:36" s="4" customFormat="1" ht="12.75" customHeight="1" x14ac:dyDescent="0.2">
      <c r="B93" s="171">
        <v>2015045</v>
      </c>
      <c r="C93" s="1254">
        <v>120228</v>
      </c>
      <c r="D93" s="2" t="s">
        <v>196</v>
      </c>
      <c r="E93" s="1" t="s">
        <v>26</v>
      </c>
      <c r="F93" s="39">
        <v>1</v>
      </c>
      <c r="G93" s="1">
        <v>8</v>
      </c>
      <c r="H93" s="1">
        <v>5</v>
      </c>
      <c r="I93" s="1">
        <v>3</v>
      </c>
      <c r="J93" s="121" t="s">
        <v>47</v>
      </c>
      <c r="K93" s="58"/>
      <c r="L93" s="58"/>
      <c r="M93" s="58"/>
      <c r="N93" s="7" t="s">
        <v>47</v>
      </c>
      <c r="O93" s="7" t="s">
        <v>47</v>
      </c>
      <c r="P93" s="7" t="s">
        <v>47</v>
      </c>
      <c r="Q93" s="7" t="s">
        <v>47</v>
      </c>
      <c r="S93" s="1602"/>
      <c r="T93" s="23">
        <f>IF(U93&lt;=0,"",(((U93-'In Productie'!$E$1)/7)+1))</f>
        <v>-112.71428571428571</v>
      </c>
      <c r="U93" s="162">
        <v>42173</v>
      </c>
      <c r="V93" s="4" t="s">
        <v>162</v>
      </c>
      <c r="W93" s="4" t="s">
        <v>181</v>
      </c>
      <c r="X93" s="426">
        <v>13</v>
      </c>
      <c r="Y93" s="64"/>
      <c r="Z93" s="66"/>
      <c r="AF93" s="4">
        <f>IF(B93="","",(IFERROR(VLOOKUP(B93,Projecten!A$4:W$2358,5,FALSE),"niet bekend")))</f>
        <v>1</v>
      </c>
      <c r="AG93" s="2399">
        <f t="shared" si="5"/>
        <v>2450</v>
      </c>
      <c r="AH93" s="2403">
        <f>IF(B93="","",(IFERROR(VLOOKUP(B93,Projecten!A$4:W$2358,23,FALSE),"niet bekend")))</f>
        <v>2450</v>
      </c>
      <c r="AI93" s="2403">
        <f>IF(B93="","",(IFERROR(VLOOKUP(B93,Projecten!A$4:W$2358,12,FALSE),"niet bekend")))</f>
        <v>2450</v>
      </c>
      <c r="AJ93" s="906">
        <f t="shared" si="6"/>
        <v>0</v>
      </c>
    </row>
    <row r="94" spans="2:36" s="4" customFormat="1" ht="12.75" customHeight="1" x14ac:dyDescent="0.2">
      <c r="B94" s="171">
        <v>2015046</v>
      </c>
      <c r="C94" s="1254">
        <v>120228</v>
      </c>
      <c r="D94" s="2" t="s">
        <v>197</v>
      </c>
      <c r="E94" s="1" t="s">
        <v>26</v>
      </c>
      <c r="F94" s="39">
        <v>1</v>
      </c>
      <c r="G94" s="1">
        <v>9</v>
      </c>
      <c r="H94" s="1">
        <v>6</v>
      </c>
      <c r="I94" s="1">
        <v>2</v>
      </c>
      <c r="J94" s="122" t="s">
        <v>47</v>
      </c>
      <c r="K94" s="59"/>
      <c r="L94" s="59"/>
      <c r="M94" s="59"/>
      <c r="N94" s="41" t="s">
        <v>47</v>
      </c>
      <c r="O94" s="41" t="s">
        <v>47</v>
      </c>
      <c r="P94" s="41" t="s">
        <v>47</v>
      </c>
      <c r="Q94" s="41" t="s">
        <v>47</v>
      </c>
      <c r="S94" s="1602"/>
      <c r="T94" s="23">
        <f>IF(U94&lt;=0,"",(((U94-'In Productie'!$E$1)/7)+1))</f>
        <v>-112.71428571428571</v>
      </c>
      <c r="U94" s="162">
        <v>42173</v>
      </c>
      <c r="V94" s="4" t="s">
        <v>162</v>
      </c>
      <c r="W94" s="4" t="s">
        <v>181</v>
      </c>
      <c r="X94" s="426">
        <v>14</v>
      </c>
      <c r="Y94" s="64"/>
      <c r="Z94" s="63"/>
      <c r="AF94" s="4">
        <f>IF(B94="","",(IFERROR(VLOOKUP(B94,Projecten!A$4:W$2358,5,FALSE),"niet bekend")))</f>
        <v>1</v>
      </c>
      <c r="AG94" s="2399">
        <f t="shared" si="5"/>
        <v>2341</v>
      </c>
      <c r="AH94" s="2403">
        <f>IF(B94="","",(IFERROR(VLOOKUP(B94,Projecten!A$4:W$2358,23,FALSE),"niet bekend")))</f>
        <v>2341</v>
      </c>
      <c r="AI94" s="2403">
        <f>IF(B94="","",(IFERROR(VLOOKUP(B94,Projecten!A$4:W$2358,12,FALSE),"niet bekend")))</f>
        <v>2341</v>
      </c>
      <c r="AJ94" s="906">
        <f t="shared" si="6"/>
        <v>0</v>
      </c>
    </row>
    <row r="95" spans="2:36" s="4" customFormat="1" ht="12.75" customHeight="1" x14ac:dyDescent="0.2">
      <c r="B95" s="171">
        <v>2015047</v>
      </c>
      <c r="C95" s="1254" t="s">
        <v>222</v>
      </c>
      <c r="D95" s="2" t="s">
        <v>184</v>
      </c>
      <c r="E95" s="1" t="s">
        <v>26</v>
      </c>
      <c r="F95" s="39">
        <v>1</v>
      </c>
      <c r="G95" s="1">
        <v>8</v>
      </c>
      <c r="H95" s="1">
        <v>4</v>
      </c>
      <c r="I95" s="1">
        <v>3</v>
      </c>
      <c r="J95" s="122" t="s">
        <v>47</v>
      </c>
      <c r="K95" s="58"/>
      <c r="L95" s="58"/>
      <c r="M95" s="58"/>
      <c r="N95" s="41" t="s">
        <v>47</v>
      </c>
      <c r="O95" s="41" t="s">
        <v>47</v>
      </c>
      <c r="P95" s="41" t="s">
        <v>47</v>
      </c>
      <c r="Q95" s="41" t="s">
        <v>47</v>
      </c>
      <c r="S95" s="1602"/>
      <c r="T95" s="23">
        <f>IF(U95&lt;=0,"",(((U95-'In Productie'!$E$1)/7)+1))</f>
        <v>-112.71428571428571</v>
      </c>
      <c r="U95" s="162">
        <v>42173</v>
      </c>
      <c r="V95" s="4" t="s">
        <v>162</v>
      </c>
      <c r="W95" s="4" t="s">
        <v>181</v>
      </c>
      <c r="X95" s="426">
        <v>12</v>
      </c>
      <c r="Y95" s="63"/>
      <c r="Z95" s="63"/>
      <c r="AF95" s="4">
        <f>IF(B95="","",(IFERROR(VLOOKUP(B95,Projecten!A$4:W$2358,5,FALSE),"niet bekend")))</f>
        <v>1</v>
      </c>
      <c r="AG95" s="2399">
        <f t="shared" si="5"/>
        <v>2619</v>
      </c>
      <c r="AH95" s="2403">
        <f>IF(B95="","",(IFERROR(VLOOKUP(B95,Projecten!A$4:W$2358,23,FALSE),"niet bekend")))</f>
        <v>2619</v>
      </c>
      <c r="AI95" s="2403">
        <f>IF(B95="","",(IFERROR(VLOOKUP(B95,Projecten!A$4:W$2358,12,FALSE),"niet bekend")))</f>
        <v>2619</v>
      </c>
      <c r="AJ95" s="906">
        <f t="shared" si="6"/>
        <v>0</v>
      </c>
    </row>
    <row r="96" spans="2:36" s="4" customFormat="1" ht="12.75" customHeight="1" x14ac:dyDescent="0.2">
      <c r="B96" s="171">
        <v>2015048</v>
      </c>
      <c r="C96" s="1254">
        <v>120230</v>
      </c>
      <c r="D96" s="2" t="s">
        <v>152</v>
      </c>
      <c r="E96" s="1" t="s">
        <v>26</v>
      </c>
      <c r="F96" s="39">
        <v>1</v>
      </c>
      <c r="G96" s="1">
        <v>8</v>
      </c>
      <c r="H96" s="1">
        <v>6</v>
      </c>
      <c r="I96" s="1">
        <v>3</v>
      </c>
      <c r="J96" s="121" t="s">
        <v>47</v>
      </c>
      <c r="K96" s="59"/>
      <c r="L96" s="59"/>
      <c r="M96" s="59"/>
      <c r="N96" s="7" t="s">
        <v>47</v>
      </c>
      <c r="O96" s="7" t="s">
        <v>47</v>
      </c>
      <c r="P96" s="7" t="s">
        <v>47</v>
      </c>
      <c r="Q96" s="7" t="s">
        <v>47</v>
      </c>
      <c r="S96" s="1602"/>
      <c r="T96" s="23">
        <f>IF(U96&lt;=0,"",(((U96-'In Productie'!$E$1)/7)+1))</f>
        <v>-112.71428571428571</v>
      </c>
      <c r="U96" s="162">
        <v>42173</v>
      </c>
      <c r="V96" s="4" t="s">
        <v>162</v>
      </c>
      <c r="X96" s="426">
        <v>14</v>
      </c>
      <c r="Y96" s="64"/>
      <c r="Z96" s="66"/>
      <c r="AF96" s="4">
        <f>IF(B96="","",(IFERROR(VLOOKUP(B96,Projecten!A$4:W$2358,5,FALSE),"niet bekend")))</f>
        <v>1</v>
      </c>
      <c r="AG96" s="2399">
        <f t="shared" si="5"/>
        <v>1784</v>
      </c>
      <c r="AH96" s="2403">
        <f>IF(B96="","",(IFERROR(VLOOKUP(B96,Projecten!A$4:W$2358,23,FALSE),"niet bekend")))</f>
        <v>1784</v>
      </c>
      <c r="AI96" s="2403">
        <f>IF(B96="","",(IFERROR(VLOOKUP(B96,Projecten!A$4:W$2358,12,FALSE),"niet bekend")))</f>
        <v>1784</v>
      </c>
      <c r="AJ96" s="906">
        <f t="shared" si="6"/>
        <v>0</v>
      </c>
    </row>
    <row r="97" spans="2:36" s="4" customFormat="1" ht="12.75" customHeight="1" x14ac:dyDescent="0.2">
      <c r="B97" s="171">
        <v>2015049</v>
      </c>
      <c r="C97" s="1254">
        <v>120230</v>
      </c>
      <c r="D97" s="2" t="s">
        <v>156</v>
      </c>
      <c r="E97" s="1" t="s">
        <v>26</v>
      </c>
      <c r="F97" s="39">
        <v>1</v>
      </c>
      <c r="G97" s="1">
        <v>3</v>
      </c>
      <c r="H97" s="1">
        <v>3</v>
      </c>
      <c r="I97" s="1">
        <v>0</v>
      </c>
      <c r="J97" s="128" t="s">
        <v>47</v>
      </c>
      <c r="K97" s="60"/>
      <c r="L97" s="60"/>
      <c r="M97" s="60"/>
      <c r="N97" s="29" t="s">
        <v>47</v>
      </c>
      <c r="O97" s="29" t="s">
        <v>47</v>
      </c>
      <c r="P97" s="29" t="s">
        <v>47</v>
      </c>
      <c r="Q97" s="29" t="s">
        <v>47</v>
      </c>
      <c r="S97" s="1602"/>
      <c r="T97" s="23">
        <f>IF(U97&lt;=0,"",(((U97-'In Productie'!$E$1)/7)+1))</f>
        <v>-112.71428571428571</v>
      </c>
      <c r="U97" s="162">
        <v>42173</v>
      </c>
      <c r="V97" s="4" t="s">
        <v>164</v>
      </c>
      <c r="X97" s="426">
        <v>4</v>
      </c>
      <c r="Y97" s="63"/>
      <c r="Z97" s="63"/>
      <c r="AF97" s="4">
        <f>IF(B97="","",(IFERROR(VLOOKUP(B97,Projecten!A$4:W$2358,5,FALSE),"niet bekend")))</f>
        <v>1</v>
      </c>
      <c r="AG97" s="2399">
        <f t="shared" si="5"/>
        <v>397</v>
      </c>
      <c r="AH97" s="2403">
        <f>IF(B97="","",(IFERROR(VLOOKUP(B97,Projecten!A$4:W$2358,23,FALSE),"niet bekend")))</f>
        <v>397</v>
      </c>
      <c r="AI97" s="2403">
        <f>IF(B97="","",(IFERROR(VLOOKUP(B97,Projecten!A$4:W$2358,12,FALSE),"niet bekend")))</f>
        <v>397</v>
      </c>
      <c r="AJ97" s="906">
        <f t="shared" si="6"/>
        <v>0</v>
      </c>
    </row>
    <row r="98" spans="2:36" s="4" customFormat="1" ht="12.75" customHeight="1" x14ac:dyDescent="0.2">
      <c r="B98" s="171">
        <v>2015050</v>
      </c>
      <c r="C98" s="1254">
        <v>120228</v>
      </c>
      <c r="D98" s="2" t="s">
        <v>160</v>
      </c>
      <c r="E98" s="1" t="s">
        <v>26</v>
      </c>
      <c r="F98" s="39">
        <v>1</v>
      </c>
      <c r="G98" s="1">
        <v>9</v>
      </c>
      <c r="H98" s="1">
        <v>5</v>
      </c>
      <c r="I98" s="1">
        <v>4</v>
      </c>
      <c r="J98" s="128" t="s">
        <v>47</v>
      </c>
      <c r="K98" s="60"/>
      <c r="L98" s="60"/>
      <c r="M98" s="60"/>
      <c r="N98" s="29" t="s">
        <v>47</v>
      </c>
      <c r="O98" s="29" t="s">
        <v>47</v>
      </c>
      <c r="P98" s="29" t="s">
        <v>47</v>
      </c>
      <c r="Q98" s="29" t="s">
        <v>47</v>
      </c>
      <c r="S98" s="1602"/>
      <c r="T98" s="23">
        <f>IF(U98&lt;=0,"",(((U98-'In Productie'!$E$1)/7)+1))</f>
        <v>-112.71428571428571</v>
      </c>
      <c r="U98" s="162">
        <v>42173</v>
      </c>
      <c r="V98" s="4" t="s">
        <v>162</v>
      </c>
      <c r="X98" s="426">
        <v>17</v>
      </c>
      <c r="Y98" s="63"/>
      <c r="Z98" s="63"/>
      <c r="AF98" s="4">
        <f>IF(B98="","",(IFERROR(VLOOKUP(B98,Projecten!A$4:W$2358,5,FALSE),"niet bekend")))</f>
        <v>1</v>
      </c>
      <c r="AG98" s="2399">
        <f t="shared" si="5"/>
        <v>2647</v>
      </c>
      <c r="AH98" s="2403">
        <f>IF(B98="","",(IFERROR(VLOOKUP(B98,Projecten!A$4:W$2358,23,FALSE),"niet bekend")))</f>
        <v>2647</v>
      </c>
      <c r="AI98" s="2403">
        <f>IF(B98="","",(IFERROR(VLOOKUP(B98,Projecten!A$4:W$2358,12,FALSE),"niet bekend")))</f>
        <v>2647</v>
      </c>
      <c r="AJ98" s="906">
        <f t="shared" si="6"/>
        <v>0</v>
      </c>
    </row>
    <row r="99" spans="2:36" s="4" customFormat="1" ht="12.75" customHeight="1" x14ac:dyDescent="0.2">
      <c r="B99" s="171">
        <v>2015051</v>
      </c>
      <c r="C99" s="1254">
        <v>120230</v>
      </c>
      <c r="D99" s="2" t="s">
        <v>182</v>
      </c>
      <c r="E99" s="1" t="s">
        <v>26</v>
      </c>
      <c r="F99" s="39">
        <v>1</v>
      </c>
      <c r="G99" s="1">
        <v>12</v>
      </c>
      <c r="H99" s="1">
        <v>5</v>
      </c>
      <c r="I99" s="1">
        <v>2</v>
      </c>
      <c r="J99" s="128" t="s">
        <v>47</v>
      </c>
      <c r="K99" s="59"/>
      <c r="L99" s="59"/>
      <c r="M99" s="59"/>
      <c r="N99" s="29" t="s">
        <v>47</v>
      </c>
      <c r="O99" s="29" t="s">
        <v>47</v>
      </c>
      <c r="P99" s="29" t="s">
        <v>47</v>
      </c>
      <c r="Q99" s="29" t="s">
        <v>47</v>
      </c>
      <c r="S99" s="1602"/>
      <c r="T99" s="23">
        <f>IF(U99&lt;=0,"",(((U99-'In Productie'!$E$1)/7)+1))</f>
        <v>-112.71428571428571</v>
      </c>
      <c r="U99" s="162">
        <v>42173</v>
      </c>
      <c r="V99" s="4" t="s">
        <v>162</v>
      </c>
      <c r="W99" s="4" t="s">
        <v>183</v>
      </c>
      <c r="X99" s="426">
        <v>33</v>
      </c>
      <c r="Y99" s="63"/>
      <c r="Z99" s="63"/>
      <c r="AF99" s="4">
        <f>IF(B99="","",(IFERROR(VLOOKUP(B99,Projecten!A$4:W$2358,5,FALSE),"niet bekend")))</f>
        <v>1</v>
      </c>
      <c r="AG99" s="2399">
        <f t="shared" si="5"/>
        <v>2580</v>
      </c>
      <c r="AH99" s="2403">
        <f>IF(B99="","",(IFERROR(VLOOKUP(B99,Projecten!A$4:W$2358,23,FALSE),"niet bekend")))</f>
        <v>2580</v>
      </c>
      <c r="AI99" s="2403">
        <f>IF(B99="","",(IFERROR(VLOOKUP(B99,Projecten!A$4:W$2358,12,FALSE),"niet bekend")))</f>
        <v>2580</v>
      </c>
      <c r="AJ99" s="906">
        <f t="shared" si="6"/>
        <v>0</v>
      </c>
    </row>
    <row r="100" spans="2:36" s="4" customFormat="1" ht="12.75" customHeight="1" x14ac:dyDescent="0.2">
      <c r="B100" s="171" t="s">
        <v>212</v>
      </c>
      <c r="C100" s="1254">
        <v>120234</v>
      </c>
      <c r="D100" s="2" t="s">
        <v>210</v>
      </c>
      <c r="E100" s="1" t="s">
        <v>26</v>
      </c>
      <c r="F100" s="39">
        <v>0</v>
      </c>
      <c r="G100" s="1">
        <v>2</v>
      </c>
      <c r="H100" s="1">
        <v>0</v>
      </c>
      <c r="I100" s="1">
        <v>0</v>
      </c>
      <c r="J100" s="128" t="s">
        <v>47</v>
      </c>
      <c r="K100" s="58"/>
      <c r="L100" s="58"/>
      <c r="M100" s="58"/>
      <c r="N100" s="29" t="s">
        <v>47</v>
      </c>
      <c r="O100" s="29" t="s">
        <v>47</v>
      </c>
      <c r="P100" s="29" t="s">
        <v>47</v>
      </c>
      <c r="Q100" s="29" t="s">
        <v>47</v>
      </c>
      <c r="S100" s="1602"/>
      <c r="T100" s="23">
        <f>IF(U100&lt;=0,"",(((U100-'In Productie'!$E$1)/7)+1))</f>
        <v>-112.71428571428571</v>
      </c>
      <c r="U100" s="162">
        <v>42173</v>
      </c>
      <c r="V100" s="4" t="s">
        <v>162</v>
      </c>
      <c r="W100" s="4" t="s">
        <v>211</v>
      </c>
      <c r="X100" s="426">
        <v>2</v>
      </c>
      <c r="Y100" s="63"/>
      <c r="Z100" s="63"/>
      <c r="AF100" s="4">
        <f>IF(B100="","",(IFERROR(VLOOKUP(B100,Projecten!A$4:W$2358,5,FALSE),"niet bekend")))</f>
        <v>0</v>
      </c>
      <c r="AG100" s="2399"/>
      <c r="AH100" s="2403">
        <f>IF(B100="","",(IFERROR(VLOOKUP(B100,Projecten!A$4:W$2358,23,FALSE),"niet bekend")))</f>
        <v>300</v>
      </c>
      <c r="AI100" s="2403">
        <f>IF(B100="","",(IFERROR(VLOOKUP(B100,Projecten!A$4:W$2358,12,FALSE),"niet bekend")))</f>
        <v>300</v>
      </c>
      <c r="AJ100" s="906" t="str">
        <f t="shared" si="6"/>
        <v/>
      </c>
    </row>
    <row r="101" spans="2:36" s="4" customFormat="1" ht="12.75" customHeight="1" x14ac:dyDescent="0.2">
      <c r="B101" s="171">
        <v>2015026</v>
      </c>
      <c r="C101" s="1254" t="s">
        <v>125</v>
      </c>
      <c r="D101" s="2" t="s">
        <v>207</v>
      </c>
      <c r="E101" s="1" t="s">
        <v>26</v>
      </c>
      <c r="F101" s="39"/>
      <c r="G101" s="1"/>
      <c r="H101" s="1"/>
      <c r="I101" s="1"/>
      <c r="J101" s="29"/>
      <c r="K101" s="58"/>
      <c r="L101" s="58"/>
      <c r="M101" s="58"/>
      <c r="N101" s="29"/>
      <c r="O101" s="29"/>
      <c r="P101" s="29"/>
      <c r="Q101" s="29"/>
      <c r="S101" s="1602"/>
      <c r="T101" s="23">
        <f>IF(U101&lt;=0,"",(((U101-'In Productie'!$E$1)/7)+1))</f>
        <v>-112.71428571428571</v>
      </c>
      <c r="U101" s="162">
        <v>42173</v>
      </c>
      <c r="V101" s="4" t="s">
        <v>162</v>
      </c>
      <c r="W101" s="4" t="s">
        <v>205</v>
      </c>
      <c r="X101" s="426">
        <v>0</v>
      </c>
      <c r="Y101" s="63"/>
      <c r="Z101" s="63"/>
      <c r="AF101" s="4">
        <f>IF(B101="","",(IFERROR(VLOOKUP(B101,Projecten!A$4:W$2358,5,FALSE),"niet bekend")))</f>
        <v>5</v>
      </c>
      <c r="AG101" s="2399"/>
      <c r="AH101" s="2403"/>
      <c r="AI101" s="2403"/>
      <c r="AJ101" s="906"/>
    </row>
    <row r="102" spans="2:36" s="4" customFormat="1" ht="12.75" customHeight="1" x14ac:dyDescent="0.2">
      <c r="B102" s="171">
        <v>2015052</v>
      </c>
      <c r="C102" s="1254">
        <v>120235</v>
      </c>
      <c r="D102" s="2" t="s">
        <v>180</v>
      </c>
      <c r="E102" s="1" t="s">
        <v>26</v>
      </c>
      <c r="F102" s="39">
        <v>1</v>
      </c>
      <c r="G102" s="1">
        <v>8</v>
      </c>
      <c r="H102" s="1">
        <v>5</v>
      </c>
      <c r="I102" s="1">
        <v>3</v>
      </c>
      <c r="J102" s="128" t="s">
        <v>47</v>
      </c>
      <c r="K102" s="58"/>
      <c r="L102" s="58"/>
      <c r="M102" s="58"/>
      <c r="N102" s="29" t="s">
        <v>47</v>
      </c>
      <c r="O102" s="29" t="s">
        <v>47</v>
      </c>
      <c r="P102" s="29" t="s">
        <v>47</v>
      </c>
      <c r="Q102" s="29" t="s">
        <v>47</v>
      </c>
      <c r="R102" s="23"/>
      <c r="S102" s="23"/>
      <c r="T102" s="23">
        <f>IF(U102&lt;=0,"",(((U102-'In Productie'!$E$1)/7)+1))</f>
        <v>-111.71428571428571</v>
      </c>
      <c r="U102" s="158">
        <v>42180</v>
      </c>
      <c r="V102" s="4" t="s">
        <v>162</v>
      </c>
      <c r="W102" s="25"/>
      <c r="X102" s="426">
        <v>14</v>
      </c>
      <c r="Y102" s="64"/>
      <c r="Z102" s="63"/>
      <c r="AF102" s="4">
        <f>IF(B102="","",(IFERROR(VLOOKUP(B102,Projecten!A$4:W$2358,5,FALSE),"niet bekend")))</f>
        <v>1</v>
      </c>
      <c r="AG102" s="2399">
        <f>IF(AF102="","",(F102/AF102*AI102))</f>
        <v>2001</v>
      </c>
      <c r="AH102" s="2403">
        <f>IF(B102="","",(IFERROR(VLOOKUP(B102,Projecten!A$4:W$2358,23,FALSE),"niet bekend")))</f>
        <v>2001</v>
      </c>
      <c r="AI102" s="2403">
        <f>IF(B102="","",(IFERROR(VLOOKUP(B102,Projecten!A$4:W$2358,12,FALSE),"niet bekend")))</f>
        <v>2001</v>
      </c>
      <c r="AJ102" s="906">
        <f>IF(AG102="","",(AI102-AG102))</f>
        <v>0</v>
      </c>
    </row>
    <row r="103" spans="2:36" s="4" customFormat="1" ht="12.75" customHeight="1" x14ac:dyDescent="0.2">
      <c r="B103" s="171">
        <v>2015053</v>
      </c>
      <c r="C103" s="1254">
        <v>120236</v>
      </c>
      <c r="D103" s="2" t="s">
        <v>169</v>
      </c>
      <c r="E103" s="1" t="s">
        <v>26</v>
      </c>
      <c r="F103" s="39">
        <v>1</v>
      </c>
      <c r="G103" s="1">
        <v>8</v>
      </c>
      <c r="H103" s="1">
        <v>5</v>
      </c>
      <c r="I103" s="1">
        <v>3</v>
      </c>
      <c r="J103" s="121" t="s">
        <v>47</v>
      </c>
      <c r="K103" s="59"/>
      <c r="L103" s="59"/>
      <c r="M103" s="59"/>
      <c r="N103" s="7" t="s">
        <v>47</v>
      </c>
      <c r="O103" s="7" t="s">
        <v>47</v>
      </c>
      <c r="P103" s="7" t="s">
        <v>47</v>
      </c>
      <c r="Q103" s="7" t="s">
        <v>47</v>
      </c>
      <c r="S103" s="1602"/>
      <c r="T103" s="23">
        <f>IF(U103&lt;=0,"",(((U103-'In Productie'!$E$1)/7)+1))</f>
        <v>-111.71428571428571</v>
      </c>
      <c r="U103" s="158">
        <v>42180</v>
      </c>
      <c r="V103" s="4" t="s">
        <v>162</v>
      </c>
      <c r="X103" s="426">
        <v>14</v>
      </c>
      <c r="Y103" s="64"/>
      <c r="Z103" s="66"/>
      <c r="AF103" s="4">
        <f>IF(B103="","",(IFERROR(VLOOKUP(B103,Projecten!A$4:W$2358,5,FALSE),"niet bekend")))</f>
        <v>1</v>
      </c>
      <c r="AG103" s="2399">
        <f>IF(AF103="","",(F103/AF103*AI103))</f>
        <v>2109</v>
      </c>
      <c r="AH103" s="2403">
        <f>IF(B103="","",(IFERROR(VLOOKUP(B103,Projecten!A$4:W$2358,23,FALSE),"niet bekend")))</f>
        <v>2109</v>
      </c>
      <c r="AI103" s="2403">
        <f>IF(B103="","",(IFERROR(VLOOKUP(B103,Projecten!A$4:W$2358,12,FALSE),"niet bekend")))</f>
        <v>2109</v>
      </c>
      <c r="AJ103" s="906">
        <f>IF(AG103="","",(AI103-AG103))</f>
        <v>0</v>
      </c>
    </row>
    <row r="104" spans="2:36" s="38" customFormat="1" ht="12.75" customHeight="1" x14ac:dyDescent="0.2">
      <c r="B104" s="30"/>
      <c r="C104" s="1253"/>
      <c r="D104" s="31"/>
      <c r="E104" s="31"/>
      <c r="F104" s="32"/>
      <c r="G104" s="31"/>
      <c r="H104" s="31"/>
      <c r="I104" s="31"/>
      <c r="J104" s="32"/>
      <c r="K104" s="33"/>
      <c r="L104" s="33"/>
      <c r="M104" s="33"/>
      <c r="N104" s="32"/>
      <c r="O104" s="32"/>
      <c r="P104" s="32"/>
      <c r="Q104" s="32"/>
      <c r="R104" s="33"/>
      <c r="S104" s="33"/>
      <c r="T104" s="1035"/>
      <c r="U104" s="157"/>
      <c r="V104" s="35"/>
      <c r="W104" s="35"/>
      <c r="X104" s="35"/>
      <c r="Y104" s="67"/>
      <c r="Z104" s="68"/>
      <c r="AG104" s="2404"/>
      <c r="AH104" s="2404"/>
      <c r="AI104" s="2404"/>
      <c r="AJ104" s="909"/>
    </row>
    <row r="105" spans="2:36" s="911" customFormat="1" ht="12.75" customHeight="1" x14ac:dyDescent="0.2">
      <c r="B105" s="887"/>
      <c r="C105" s="1251"/>
      <c r="D105" s="888">
        <f>SUM(G105:I105)</f>
        <v>178</v>
      </c>
      <c r="E105" s="889"/>
      <c r="F105" s="890">
        <f>SUM(F106:F114)</f>
        <v>11</v>
      </c>
      <c r="G105" s="889">
        <f>SUM(G106:G114)</f>
        <v>89</v>
      </c>
      <c r="H105" s="889">
        <f>SUM(H106:H114)</f>
        <v>55</v>
      </c>
      <c r="I105" s="889">
        <f>SUM(I106:I114)</f>
        <v>34</v>
      </c>
      <c r="J105" s="890"/>
      <c r="K105" s="890"/>
      <c r="L105" s="890"/>
      <c r="M105" s="890"/>
      <c r="N105" s="890"/>
      <c r="O105" s="890"/>
      <c r="P105" s="890"/>
      <c r="Q105" s="890"/>
      <c r="R105" s="918">
        <v>26</v>
      </c>
      <c r="S105" s="918"/>
      <c r="T105" s="1036"/>
      <c r="U105" s="919"/>
      <c r="V105" s="920"/>
      <c r="W105" s="920">
        <f>SUM(X105:X114)</f>
        <v>162</v>
      </c>
      <c r="X105" s="940"/>
      <c r="Y105" s="922">
        <f>'In Productie'!$Y$1</f>
        <v>400</v>
      </c>
      <c r="Z105" s="856">
        <f>W105-Y105</f>
        <v>-238</v>
      </c>
      <c r="AF105" s="911" t="str">
        <f>IF(B105="","",(IFERROR(VLOOKUP(B105,Projecten!A$4:W$2358,5,FALSE),"niet bekend")))</f>
        <v/>
      </c>
      <c r="AG105" s="2402">
        <f>SUM(AG106:AG114)</f>
        <v>24206</v>
      </c>
      <c r="AH105" s="2402" t="str">
        <f>IF(B105="","",(IFERROR(VLOOKUP(B105,Projecten!A$4:W$2358,23,FALSE),"niet bekend")))</f>
        <v/>
      </c>
      <c r="AI105" s="2402" t="str">
        <f>IF(B105="","",(IFERROR(VLOOKUP(B105,Projecten!A$4:W$2358,12,FALSE),"niet bekend")))</f>
        <v/>
      </c>
      <c r="AJ105" s="907"/>
    </row>
    <row r="106" spans="2:36" s="4" customFormat="1" ht="12.75" customHeight="1" x14ac:dyDescent="0.2">
      <c r="B106" s="171">
        <v>2015055</v>
      </c>
      <c r="C106" s="1254">
        <v>120236</v>
      </c>
      <c r="D106" s="1" t="s">
        <v>177</v>
      </c>
      <c r="E106" s="1" t="s">
        <v>26</v>
      </c>
      <c r="F106" s="39">
        <v>1</v>
      </c>
      <c r="G106" s="1">
        <v>8</v>
      </c>
      <c r="H106" s="1">
        <v>5</v>
      </c>
      <c r="I106" s="1">
        <v>3</v>
      </c>
      <c r="J106" s="122" t="s">
        <v>47</v>
      </c>
      <c r="K106" s="60" t="s">
        <v>190</v>
      </c>
      <c r="L106" s="60" t="s">
        <v>190</v>
      </c>
      <c r="M106" s="60" t="s">
        <v>190</v>
      </c>
      <c r="N106" s="41" t="s">
        <v>47</v>
      </c>
      <c r="O106" s="41" t="s">
        <v>47</v>
      </c>
      <c r="P106" s="41" t="s">
        <v>47</v>
      </c>
      <c r="Q106" s="41" t="s">
        <v>47</v>
      </c>
      <c r="S106" s="1602"/>
      <c r="T106" s="23">
        <f>IF(U106&lt;=0,"",(((U106-'In Productie'!$E$1)/7)+1))</f>
        <v>-111.71428571428571</v>
      </c>
      <c r="U106" s="158">
        <v>42180</v>
      </c>
      <c r="V106" s="4" t="s">
        <v>162</v>
      </c>
      <c r="X106" s="426">
        <v>14</v>
      </c>
      <c r="Y106" s="64"/>
      <c r="Z106" s="63"/>
      <c r="AF106" s="4">
        <f>IF(B106="","",(IFERROR(VLOOKUP(B106,Projecten!A$4:W$2358,5,FALSE),"niet bekend")))</f>
        <v>1</v>
      </c>
      <c r="AG106" s="2399">
        <f t="shared" ref="AG106:AG113" si="7">IF(AF106="","",(F106/AF106*AI106))</f>
        <v>2109</v>
      </c>
      <c r="AH106" s="2403">
        <f>IF(B106="","",(IFERROR(VLOOKUP(B106,Projecten!A$4:W$2358,23,FALSE),"niet bekend")))</f>
        <v>2109</v>
      </c>
      <c r="AI106" s="2403">
        <f>IF(B106="","",(IFERROR(VLOOKUP(B106,Projecten!A$4:W$2358,12,FALSE),"niet bekend")))</f>
        <v>2109</v>
      </c>
      <c r="AJ106" s="906">
        <f>IF(AG106="","",(AI106-AG106))</f>
        <v>0</v>
      </c>
    </row>
    <row r="107" spans="2:36" s="4" customFormat="1" ht="12.75" customHeight="1" x14ac:dyDescent="0.2">
      <c r="B107" s="171">
        <v>2015056</v>
      </c>
      <c r="C107" s="1254">
        <v>120236</v>
      </c>
      <c r="D107" s="1" t="s">
        <v>178</v>
      </c>
      <c r="E107" s="1" t="s">
        <v>26</v>
      </c>
      <c r="F107" s="39">
        <v>1</v>
      </c>
      <c r="G107" s="1">
        <v>8</v>
      </c>
      <c r="H107" s="1">
        <v>5</v>
      </c>
      <c r="I107" s="1">
        <v>3</v>
      </c>
      <c r="J107" s="122" t="s">
        <v>47</v>
      </c>
      <c r="K107" s="122" t="s">
        <v>47</v>
      </c>
      <c r="L107" s="60" t="s">
        <v>190</v>
      </c>
      <c r="M107" s="60" t="s">
        <v>190</v>
      </c>
      <c r="N107" s="41" t="s">
        <v>47</v>
      </c>
      <c r="O107" s="41" t="s">
        <v>47</v>
      </c>
      <c r="P107" s="41" t="s">
        <v>47</v>
      </c>
      <c r="Q107" s="41" t="s">
        <v>47</v>
      </c>
      <c r="S107" s="1602"/>
      <c r="T107" s="23">
        <f>IF(U107&lt;=0,"",(((U107-'In Productie'!$E$1)/7)+1))</f>
        <v>-111.71428571428571</v>
      </c>
      <c r="U107" s="158">
        <v>42180</v>
      </c>
      <c r="V107" s="4" t="s">
        <v>162</v>
      </c>
      <c r="X107" s="426">
        <v>16</v>
      </c>
      <c r="Y107" s="63"/>
      <c r="Z107" s="63"/>
      <c r="AF107" s="4">
        <f>IF(B107="","",(IFERROR(VLOOKUP(B107,Projecten!A$4:W$2358,5,FALSE),"niet bekend")))</f>
        <v>1</v>
      </c>
      <c r="AG107" s="2399">
        <f t="shared" si="7"/>
        <v>2745</v>
      </c>
      <c r="AH107" s="2403">
        <f>IF(B107="","",(IFERROR(VLOOKUP(B107,Projecten!A$4:W$2358,23,FALSE),"niet bekend")))</f>
        <v>2745</v>
      </c>
      <c r="AI107" s="2403">
        <f>IF(B107="","",(IFERROR(VLOOKUP(B107,Projecten!A$4:W$2358,12,FALSE),"niet bekend")))</f>
        <v>2745</v>
      </c>
      <c r="AJ107" s="906">
        <f>IF(AG107="","",(AI107-AG107))</f>
        <v>0</v>
      </c>
    </row>
    <row r="108" spans="2:36" s="4" customFormat="1" ht="12.75" customHeight="1" x14ac:dyDescent="0.2">
      <c r="B108" s="172">
        <v>2015059</v>
      </c>
      <c r="C108" s="1258">
        <v>120235</v>
      </c>
      <c r="D108" s="137" t="s">
        <v>194</v>
      </c>
      <c r="E108" s="138" t="s">
        <v>26</v>
      </c>
      <c r="F108" s="1442">
        <v>1</v>
      </c>
      <c r="G108" s="139">
        <v>8</v>
      </c>
      <c r="H108" s="139">
        <v>5</v>
      </c>
      <c r="I108" s="139">
        <v>3</v>
      </c>
      <c r="J108" s="128" t="s">
        <v>47</v>
      </c>
      <c r="K108" s="58" t="s">
        <v>190</v>
      </c>
      <c r="L108" s="58" t="s">
        <v>190</v>
      </c>
      <c r="M108" s="58" t="s">
        <v>190</v>
      </c>
      <c r="N108" s="29" t="s">
        <v>47</v>
      </c>
      <c r="O108" s="29" t="s">
        <v>47</v>
      </c>
      <c r="P108" s="29" t="s">
        <v>47</v>
      </c>
      <c r="Q108" s="29" t="s">
        <v>47</v>
      </c>
      <c r="S108" s="1602"/>
      <c r="T108" s="23">
        <f>IF(U108&lt;=0,"",(((U108-'In Productie'!$E$1)/7)+1))</f>
        <v>-111.71428571428571</v>
      </c>
      <c r="U108" s="158">
        <v>42180</v>
      </c>
      <c r="V108" s="4" t="s">
        <v>162</v>
      </c>
      <c r="W108" s="4" t="s">
        <v>200</v>
      </c>
      <c r="X108" s="436">
        <v>14</v>
      </c>
      <c r="Y108" s="63"/>
      <c r="Z108" s="63"/>
      <c r="AF108" s="4">
        <f>IF(B108="","",(IFERROR(VLOOKUP(B108,Projecten!A$4:W$2358,5,FALSE),"niet bekend")))</f>
        <v>1</v>
      </c>
      <c r="AG108" s="2399">
        <f t="shared" si="7"/>
        <v>2401</v>
      </c>
      <c r="AH108" s="2403">
        <f>IF(B108="","",(IFERROR(VLOOKUP(B108,Projecten!A$4:W$2358,23,FALSE),"niet bekend")))</f>
        <v>2401</v>
      </c>
      <c r="AI108" s="2403">
        <f>IF(B108="","",(IFERROR(VLOOKUP(B108,Projecten!A$4:W$2358,12,FALSE),"niet bekend")))</f>
        <v>2401</v>
      </c>
      <c r="AJ108" s="906">
        <f>IF(AG108="","",(AI108-AG108))</f>
        <v>0</v>
      </c>
    </row>
    <row r="109" spans="2:36" s="4" customFormat="1" ht="12.75" customHeight="1" x14ac:dyDescent="0.2">
      <c r="B109" s="172">
        <v>2015060</v>
      </c>
      <c r="C109" s="1254">
        <v>120236</v>
      </c>
      <c r="D109" s="139" t="s">
        <v>193</v>
      </c>
      <c r="E109" s="139" t="s">
        <v>26</v>
      </c>
      <c r="F109" s="1442">
        <v>1</v>
      </c>
      <c r="G109" s="139">
        <v>9</v>
      </c>
      <c r="H109" s="139">
        <v>5</v>
      </c>
      <c r="I109" s="139">
        <v>4</v>
      </c>
      <c r="J109" s="128" t="s">
        <v>47</v>
      </c>
      <c r="K109" s="58" t="s">
        <v>190</v>
      </c>
      <c r="L109" s="58" t="s">
        <v>190</v>
      </c>
      <c r="M109" s="58" t="s">
        <v>190</v>
      </c>
      <c r="N109" s="29" t="s">
        <v>47</v>
      </c>
      <c r="O109" s="29" t="s">
        <v>47</v>
      </c>
      <c r="P109" s="29" t="s">
        <v>47</v>
      </c>
      <c r="Q109" s="29" t="s">
        <v>47</v>
      </c>
      <c r="S109" s="1602"/>
      <c r="T109" s="23">
        <f>IF(U109&lt;=0,"",(((U109-'In Productie'!$E$1)/7)+1))</f>
        <v>-111.71428571428571</v>
      </c>
      <c r="U109" s="158">
        <v>42180</v>
      </c>
      <c r="V109" s="4" t="s">
        <v>162</v>
      </c>
      <c r="X109" s="436">
        <v>15</v>
      </c>
      <c r="Y109" s="63"/>
      <c r="Z109" s="63"/>
      <c r="AF109" s="4">
        <f>IF(B109="","",(IFERROR(VLOOKUP(B109,Projecten!A$4:W$2358,5,FALSE),"niet bekend")))</f>
        <v>1</v>
      </c>
      <c r="AG109" s="2399">
        <f t="shared" si="7"/>
        <v>2489</v>
      </c>
      <c r="AH109" s="2403">
        <f>IF(B109="","",(IFERROR(VLOOKUP(B109,Projecten!A$4:W$2358,23,FALSE),"niet bekend")))</f>
        <v>2489</v>
      </c>
      <c r="AI109" s="2403">
        <f>IF(B109="","",(IFERROR(VLOOKUP(B109,Projecten!A$4:W$2358,12,FALSE),"niet bekend")))</f>
        <v>2489</v>
      </c>
      <c r="AJ109" s="906">
        <f>IF(AG109="","",(AI109-AG109))</f>
        <v>0</v>
      </c>
    </row>
    <row r="110" spans="2:36" s="4" customFormat="1" ht="12.75" customHeight="1" x14ac:dyDescent="0.2">
      <c r="B110" s="172">
        <v>2015041</v>
      </c>
      <c r="C110" s="1258" t="s">
        <v>125</v>
      </c>
      <c r="D110" s="139" t="s">
        <v>206</v>
      </c>
      <c r="E110" s="139" t="s">
        <v>26</v>
      </c>
      <c r="F110" s="1442"/>
      <c r="G110" s="139"/>
      <c r="H110" s="139"/>
      <c r="I110" s="139"/>
      <c r="J110" s="29"/>
      <c r="K110" s="29"/>
      <c r="L110" s="29"/>
      <c r="M110" s="58"/>
      <c r="N110" s="29"/>
      <c r="O110" s="29"/>
      <c r="P110" s="29"/>
      <c r="Q110" s="29"/>
      <c r="S110" s="1602"/>
      <c r="T110" s="23">
        <f>IF(U110&lt;=0,"",(((U110-'In Productie'!$E$1)/7)+1))</f>
        <v>-111.71428571428571</v>
      </c>
      <c r="U110" s="158">
        <v>42180</v>
      </c>
      <c r="V110" s="4" t="s">
        <v>162</v>
      </c>
      <c r="W110" s="4" t="s">
        <v>205</v>
      </c>
      <c r="X110" s="436">
        <v>0</v>
      </c>
      <c r="Y110" s="63"/>
      <c r="Z110" s="63"/>
      <c r="AF110" s="4">
        <f>IF(B110="","",(IFERROR(VLOOKUP(B110,Projecten!A$4:W$2358,5,FALSE),"niet bekend")))</f>
        <v>1</v>
      </c>
      <c r="AG110" s="2399">
        <f t="shared" si="7"/>
        <v>0</v>
      </c>
      <c r="AH110" s="2403">
        <f>IF(B110="","",(IFERROR(VLOOKUP(B110,Projecten!A$4:W$2358,23,FALSE),"niet bekend")))</f>
        <v>4187</v>
      </c>
      <c r="AI110" s="2403">
        <f>IF(B110="","",(IFERROR(VLOOKUP(B110,Projecten!A$4:W$2358,12,FALSE),"niet bekend")))</f>
        <v>4187</v>
      </c>
      <c r="AJ110" s="906"/>
    </row>
    <row r="111" spans="2:36" s="4" customFormat="1" ht="12.75" customHeight="1" x14ac:dyDescent="0.2">
      <c r="B111" s="171">
        <v>2015057</v>
      </c>
      <c r="C111" s="1254">
        <v>120237</v>
      </c>
      <c r="D111" s="1" t="s">
        <v>179</v>
      </c>
      <c r="E111" s="1" t="s">
        <v>26</v>
      </c>
      <c r="F111" s="39">
        <v>5</v>
      </c>
      <c r="G111" s="1">
        <v>40</v>
      </c>
      <c r="H111" s="1">
        <v>25</v>
      </c>
      <c r="I111" s="1">
        <v>15</v>
      </c>
      <c r="J111" s="121" t="s">
        <v>47</v>
      </c>
      <c r="K111" s="59" t="s">
        <v>190</v>
      </c>
      <c r="L111" s="59" t="s">
        <v>190</v>
      </c>
      <c r="M111" s="59" t="s">
        <v>190</v>
      </c>
      <c r="N111" s="7" t="s">
        <v>47</v>
      </c>
      <c r="O111" s="7" t="s">
        <v>47</v>
      </c>
      <c r="P111" s="7" t="s">
        <v>47</v>
      </c>
      <c r="Q111" s="7" t="s">
        <v>47</v>
      </c>
      <c r="S111" s="1602"/>
      <c r="T111" s="23">
        <v>27</v>
      </c>
      <c r="U111" s="158">
        <v>42185</v>
      </c>
      <c r="V111" s="4" t="s">
        <v>48</v>
      </c>
      <c r="W111" s="4" t="s">
        <v>187</v>
      </c>
      <c r="X111" s="436">
        <v>70</v>
      </c>
      <c r="Y111" s="64"/>
      <c r="Z111" s="66"/>
      <c r="AF111" s="4">
        <f>IF(B111="","",(IFERROR(VLOOKUP(B111,Projecten!A$4:W$2358,5,FALSE),"niet bekend")))</f>
        <v>10</v>
      </c>
      <c r="AG111" s="2399">
        <f t="shared" si="7"/>
        <v>10330</v>
      </c>
      <c r="AH111" s="2403">
        <f>IF(B111="","",(IFERROR(VLOOKUP(B111,Projecten!A$4:W$2358,23,FALSE),"niet bekend")))</f>
        <v>20660</v>
      </c>
      <c r="AI111" s="2403">
        <f>IF(B111="","",(IFERROR(VLOOKUP(B111,Projecten!A$4:W$2358,12,FALSE),"niet bekend")))</f>
        <v>20660</v>
      </c>
      <c r="AJ111" s="906"/>
    </row>
    <row r="112" spans="2:36" s="4" customFormat="1" ht="12.75" customHeight="1" x14ac:dyDescent="0.2">
      <c r="B112" s="171">
        <v>2015057</v>
      </c>
      <c r="C112" s="1254">
        <v>120240</v>
      </c>
      <c r="D112" s="1" t="s">
        <v>179</v>
      </c>
      <c r="E112" s="1" t="s">
        <v>26</v>
      </c>
      <c r="F112" s="39">
        <v>2</v>
      </c>
      <c r="G112" s="1">
        <v>16</v>
      </c>
      <c r="H112" s="1">
        <v>10</v>
      </c>
      <c r="I112" s="1">
        <v>6</v>
      </c>
      <c r="J112" s="121" t="s">
        <v>47</v>
      </c>
      <c r="K112" s="59" t="s">
        <v>190</v>
      </c>
      <c r="L112" s="59" t="s">
        <v>190</v>
      </c>
      <c r="M112" s="59" t="s">
        <v>190</v>
      </c>
      <c r="N112" s="7" t="s">
        <v>47</v>
      </c>
      <c r="O112" s="7" t="s">
        <v>47</v>
      </c>
      <c r="P112" s="7" t="s">
        <v>47</v>
      </c>
      <c r="Q112" s="7" t="s">
        <v>47</v>
      </c>
      <c r="S112" s="1602"/>
      <c r="T112" s="23">
        <f>IF(U112&lt;=0,"",(((U112-$E$1)/7)+1))</f>
        <v>26.714285714285715</v>
      </c>
      <c r="U112" s="158">
        <v>42185</v>
      </c>
      <c r="V112" s="4" t="s">
        <v>48</v>
      </c>
      <c r="W112" s="4" t="s">
        <v>187</v>
      </c>
      <c r="X112" s="436">
        <v>28</v>
      </c>
      <c r="Y112" s="64"/>
      <c r="Z112" s="63"/>
      <c r="AF112" s="4">
        <f>IF(B112="","",(IFERROR(VLOOKUP(B112,Projecten!A$4:W$2358,5,FALSE),"niet bekend")))</f>
        <v>10</v>
      </c>
      <c r="AG112" s="2399">
        <f t="shared" si="7"/>
        <v>4132</v>
      </c>
      <c r="AH112" s="2403">
        <f>IF(B112="","",(IFERROR(VLOOKUP(B112,Projecten!A$4:W$2358,23,FALSE),"niet bekend")))</f>
        <v>20660</v>
      </c>
      <c r="AI112" s="2403">
        <f>IF(B112="","",(IFERROR(VLOOKUP(B112,Projecten!A$4:W$2358,12,FALSE),"niet bekend")))</f>
        <v>20660</v>
      </c>
      <c r="AJ112" s="906"/>
    </row>
    <row r="113" spans="2:36" s="4" customFormat="1" ht="12.75" customHeight="1" x14ac:dyDescent="0.2">
      <c r="B113" s="5"/>
      <c r="C113" s="1255"/>
      <c r="D113" s="93" t="s">
        <v>186</v>
      </c>
      <c r="E113" s="28"/>
      <c r="F113" s="29"/>
      <c r="G113" s="28"/>
      <c r="H113" s="28"/>
      <c r="I113" s="28"/>
      <c r="J113" s="29"/>
      <c r="K113" s="29"/>
      <c r="L113" s="29"/>
      <c r="M113" s="29"/>
      <c r="N113" s="29"/>
      <c r="O113" s="29"/>
      <c r="P113" s="29"/>
      <c r="Q113" s="29"/>
      <c r="R113" s="23"/>
      <c r="S113" s="23"/>
      <c r="T113" s="23" t="str">
        <f>IF(U113&lt;=0,"",(((U113-'In Productie'!$E$1)/7)+1))</f>
        <v/>
      </c>
      <c r="U113" s="158"/>
      <c r="V113" s="25"/>
      <c r="W113" s="25"/>
      <c r="X113" s="154">
        <v>5</v>
      </c>
      <c r="Y113" s="64"/>
      <c r="Z113" s="63"/>
      <c r="AF113" s="4" t="str">
        <f>IF(B113="","",(IFERROR(VLOOKUP(B113,Projecten!A$4:W$2358,5,FALSE),"niet bekend")))</f>
        <v/>
      </c>
      <c r="AG113" s="2399" t="str">
        <f t="shared" si="7"/>
        <v/>
      </c>
      <c r="AH113" s="2403" t="str">
        <f>IF(B113="","",(IFERROR(VLOOKUP(B113,Projecten!A$4:W$2358,23,FALSE),"niet bekend")))</f>
        <v/>
      </c>
      <c r="AI113" s="2403" t="str">
        <f>IF(B113="","",(IFERROR(VLOOKUP(B113,Projecten!A$4:W$2358,12,FALSE),"niet bekend")))</f>
        <v/>
      </c>
      <c r="AJ113" s="906" t="str">
        <f>IF(AG113="","",(AI113-AG113))</f>
        <v/>
      </c>
    </row>
    <row r="114" spans="2:36" s="38" customFormat="1" ht="12.75" customHeight="1" x14ac:dyDescent="0.2">
      <c r="B114" s="30"/>
      <c r="C114" s="1253"/>
      <c r="D114" s="31"/>
      <c r="E114" s="31"/>
      <c r="F114" s="32"/>
      <c r="G114" s="31"/>
      <c r="H114" s="31"/>
      <c r="I114" s="31"/>
      <c r="J114" s="32"/>
      <c r="K114" s="32"/>
      <c r="L114" s="32"/>
      <c r="M114" s="32"/>
      <c r="N114" s="32"/>
      <c r="O114" s="32"/>
      <c r="P114" s="32"/>
      <c r="Q114" s="32"/>
      <c r="R114" s="33"/>
      <c r="S114" s="33"/>
      <c r="T114" s="1035"/>
      <c r="U114" s="157"/>
      <c r="V114" s="35"/>
      <c r="W114" s="35"/>
      <c r="X114" s="35"/>
      <c r="Y114" s="67"/>
      <c r="Z114" s="68"/>
      <c r="AG114" s="2404"/>
      <c r="AH114" s="2404"/>
      <c r="AI114" s="2404"/>
      <c r="AJ114" s="909"/>
    </row>
    <row r="115" spans="2:36" s="911" customFormat="1" ht="12.75" customHeight="1" x14ac:dyDescent="0.2">
      <c r="B115" s="887"/>
      <c r="C115" s="1251"/>
      <c r="D115" s="888">
        <f>SUM(G115:I115)</f>
        <v>163</v>
      </c>
      <c r="E115" s="889"/>
      <c r="F115" s="890">
        <f>SUM(F116:F126)</f>
        <v>11</v>
      </c>
      <c r="G115" s="889">
        <f>SUM(G116:G126)</f>
        <v>81</v>
      </c>
      <c r="H115" s="889">
        <f>SUM(H116:H126)</f>
        <v>56</v>
      </c>
      <c r="I115" s="889">
        <f>SUM(I116:I126)</f>
        <v>26</v>
      </c>
      <c r="J115" s="890"/>
      <c r="K115" s="890"/>
      <c r="L115" s="890"/>
      <c r="M115" s="890"/>
      <c r="N115" s="890"/>
      <c r="O115" s="890"/>
      <c r="P115" s="890"/>
      <c r="Q115" s="890"/>
      <c r="R115" s="918">
        <v>27</v>
      </c>
      <c r="S115" s="918"/>
      <c r="T115" s="1036"/>
      <c r="U115" s="919"/>
      <c r="V115" s="920"/>
      <c r="W115" s="920">
        <f>SUM(X115:X126)</f>
        <v>194</v>
      </c>
      <c r="X115" s="940"/>
      <c r="Y115" s="922">
        <f>'In Productie'!$Y$1+21.25</f>
        <v>421.25</v>
      </c>
      <c r="Z115" s="856">
        <f>W115-Y115</f>
        <v>-227.25</v>
      </c>
      <c r="AF115" s="911" t="str">
        <f>IF(B115="","",(IFERROR(VLOOKUP(B115,Projecten!A$4:W$2358,5,FALSE),"niet bekend")))</f>
        <v/>
      </c>
      <c r="AG115" s="2402">
        <f>SUM(AG116:AG126)</f>
        <v>23426.06</v>
      </c>
      <c r="AH115" s="2402" t="str">
        <f>IF(B115="","",(IFERROR(VLOOKUP(B115,Projecten!A$4:W$2358,23,FALSE),"niet bekend")))</f>
        <v/>
      </c>
      <c r="AI115" s="2402" t="str">
        <f>IF(B115="","",(IFERROR(VLOOKUP(B115,Projecten!A$4:W$2358,12,FALSE),"niet bekend")))</f>
        <v/>
      </c>
      <c r="AJ115" s="907"/>
    </row>
    <row r="116" spans="2:36" s="4" customFormat="1" ht="12.75" customHeight="1" x14ac:dyDescent="0.2">
      <c r="B116" s="5"/>
      <c r="C116" s="1255"/>
      <c r="D116" s="117" t="s">
        <v>117</v>
      </c>
      <c r="E116" s="28"/>
      <c r="F116" s="29"/>
      <c r="G116" s="28"/>
      <c r="H116" s="28"/>
      <c r="I116" s="28"/>
      <c r="J116" s="29"/>
      <c r="K116" s="29"/>
      <c r="L116" s="29"/>
      <c r="M116" s="29"/>
      <c r="N116" s="29"/>
      <c r="O116" s="29"/>
      <c r="P116" s="29"/>
      <c r="Q116" s="29"/>
      <c r="R116" s="23"/>
      <c r="S116" s="23"/>
      <c r="T116" s="23" t="str">
        <f>IF(U116&lt;=0,"",(((U116-'In Productie'!$E$1)/7)+1))</f>
        <v/>
      </c>
      <c r="U116" s="158"/>
      <c r="V116" s="25"/>
      <c r="W116" s="25"/>
      <c r="X116" s="154">
        <v>8.25</v>
      </c>
      <c r="Y116" s="64"/>
      <c r="Z116" s="63"/>
      <c r="AF116" s="4" t="str">
        <f>IF(B116="","",(IFERROR(VLOOKUP(B116,Projecten!A$4:W$2358,5,FALSE),"niet bekend")))</f>
        <v/>
      </c>
      <c r="AG116" s="2399" t="str">
        <f t="shared" ref="AG116:AG125" si="8">IF(AF116="","",(F116/AF116*AI116))</f>
        <v/>
      </c>
      <c r="AH116" s="2403" t="str">
        <f>IF(B116="","",(IFERROR(VLOOKUP(B116,Projecten!A$4:W$2358,23,FALSE),"niet bekend")))</f>
        <v/>
      </c>
      <c r="AI116" s="2403" t="str">
        <f>IF(B116="","",(IFERROR(VLOOKUP(B116,Projecten!A$4:W$2358,12,FALSE),"niet bekend")))</f>
        <v/>
      </c>
      <c r="AJ116" s="906" t="str">
        <f t="shared" ref="AJ116:AJ123" si="9">IF(AG116="","",(AI116-AG116))</f>
        <v/>
      </c>
    </row>
    <row r="117" spans="2:36" s="4" customFormat="1" ht="12.75" customHeight="1" x14ac:dyDescent="0.2">
      <c r="B117" s="5"/>
      <c r="C117" s="1255"/>
      <c r="D117" s="93" t="s">
        <v>259</v>
      </c>
      <c r="E117" s="28"/>
      <c r="F117" s="29"/>
      <c r="G117" s="28"/>
      <c r="H117" s="28"/>
      <c r="I117" s="28"/>
      <c r="J117" s="29"/>
      <c r="K117" s="29"/>
      <c r="L117" s="29"/>
      <c r="M117" s="29"/>
      <c r="N117" s="29"/>
      <c r="O117" s="29"/>
      <c r="P117" s="29"/>
      <c r="Q117" s="29"/>
      <c r="R117" s="23"/>
      <c r="S117" s="23"/>
      <c r="T117" s="23"/>
      <c r="U117" s="158"/>
      <c r="V117" s="25"/>
      <c r="W117" s="25"/>
      <c r="X117" s="154">
        <v>24.75</v>
      </c>
      <c r="Y117" s="64"/>
      <c r="Z117" s="63"/>
      <c r="AF117" s="4" t="str">
        <f>IF(B117="","",(IFERROR(VLOOKUP(B117,Projecten!A$4:W$2358,5,FALSE),"niet bekend")))</f>
        <v/>
      </c>
      <c r="AG117" s="2399" t="str">
        <f t="shared" si="8"/>
        <v/>
      </c>
      <c r="AH117" s="2403" t="str">
        <f>IF(B117="","",(IFERROR(VLOOKUP(B117,Projecten!A$4:W$2358,23,FALSE),"niet bekend")))</f>
        <v/>
      </c>
      <c r="AI117" s="2403" t="str">
        <f>IF(B117="","",(IFERROR(VLOOKUP(B117,Projecten!A$4:W$2358,12,FALSE),"niet bekend")))</f>
        <v/>
      </c>
      <c r="AJ117" s="906" t="str">
        <f t="shared" si="9"/>
        <v/>
      </c>
    </row>
    <row r="118" spans="2:36" s="4" customFormat="1" ht="12.75" customHeight="1" x14ac:dyDescent="0.2">
      <c r="B118" s="171">
        <v>2015061</v>
      </c>
      <c r="C118" s="1254">
        <v>120238</v>
      </c>
      <c r="D118" s="1" t="s">
        <v>198</v>
      </c>
      <c r="E118" s="1" t="s">
        <v>26</v>
      </c>
      <c r="F118" s="39">
        <v>1</v>
      </c>
      <c r="G118" s="1">
        <v>8</v>
      </c>
      <c r="H118" s="1">
        <v>7</v>
      </c>
      <c r="I118" s="1">
        <v>2</v>
      </c>
      <c r="J118" s="121" t="s">
        <v>47</v>
      </c>
      <c r="K118" s="121" t="s">
        <v>47</v>
      </c>
      <c r="L118" s="59" t="s">
        <v>190</v>
      </c>
      <c r="M118" s="121" t="s">
        <v>47</v>
      </c>
      <c r="N118" s="7" t="s">
        <v>47</v>
      </c>
      <c r="O118" s="7" t="s">
        <v>47</v>
      </c>
      <c r="P118" s="7" t="s">
        <v>47</v>
      </c>
      <c r="Q118" s="7" t="s">
        <v>47</v>
      </c>
      <c r="S118" s="23">
        <v>0</v>
      </c>
      <c r="T118" s="23">
        <f>IF(U118&lt;=0,"",(((U118-'In Productie'!$E$1)/7)+1))</f>
        <v>-110.71428571428571</v>
      </c>
      <c r="U118" s="158">
        <v>42187</v>
      </c>
      <c r="V118" s="4" t="s">
        <v>162</v>
      </c>
      <c r="X118" s="436">
        <v>16</v>
      </c>
      <c r="Y118" s="64"/>
      <c r="Z118" s="66"/>
      <c r="AF118" s="4">
        <f>IF(B118="","",(IFERROR(VLOOKUP(B118,Projecten!A$4:W$2358,5,FALSE),"niet bekend")))</f>
        <v>1</v>
      </c>
      <c r="AG118" s="2399">
        <f t="shared" si="8"/>
        <v>2744</v>
      </c>
      <c r="AH118" s="2403">
        <f>IF(B118="","",(IFERROR(VLOOKUP(B118,Projecten!A$4:W$2358,23,FALSE),"niet bekend")))</f>
        <v>2744</v>
      </c>
      <c r="AI118" s="2403">
        <f>IF(B118="","",(IFERROR(VLOOKUP(B118,Projecten!A$4:W$2358,12,FALSE),"niet bekend")))</f>
        <v>2744</v>
      </c>
      <c r="AJ118" s="906">
        <f t="shared" si="9"/>
        <v>0</v>
      </c>
    </row>
    <row r="119" spans="2:36" s="4" customFormat="1" ht="12.75" customHeight="1" x14ac:dyDescent="0.2">
      <c r="B119" s="171">
        <v>2015062</v>
      </c>
      <c r="C119" s="1254">
        <v>120238</v>
      </c>
      <c r="D119" s="1" t="s">
        <v>199</v>
      </c>
      <c r="E119" s="1" t="s">
        <v>26</v>
      </c>
      <c r="F119" s="39">
        <v>1</v>
      </c>
      <c r="G119" s="1">
        <v>8</v>
      </c>
      <c r="H119" s="1">
        <v>5</v>
      </c>
      <c r="I119" s="1">
        <v>3</v>
      </c>
      <c r="J119" s="122" t="s">
        <v>47</v>
      </c>
      <c r="K119" s="60" t="s">
        <v>190</v>
      </c>
      <c r="L119" s="60" t="s">
        <v>190</v>
      </c>
      <c r="M119" s="60" t="s">
        <v>190</v>
      </c>
      <c r="N119" s="41" t="s">
        <v>47</v>
      </c>
      <c r="O119" s="41" t="s">
        <v>47</v>
      </c>
      <c r="P119" s="41" t="s">
        <v>47</v>
      </c>
      <c r="Q119" s="41" t="s">
        <v>47</v>
      </c>
      <c r="S119" s="23">
        <v>1</v>
      </c>
      <c r="T119" s="23">
        <f>IF(U119&lt;=0,"",(((U119-'In Productie'!$E$1)/7)+1))</f>
        <v>-110.71428571428571</v>
      </c>
      <c r="U119" s="158">
        <v>42187</v>
      </c>
      <c r="V119" s="4" t="s">
        <v>162</v>
      </c>
      <c r="X119" s="426">
        <v>14</v>
      </c>
      <c r="Y119" s="64"/>
      <c r="Z119" s="63"/>
      <c r="AF119" s="4">
        <f>IF(B119="","",(IFERROR(VLOOKUP(B119,Projecten!A$4:W$2358,5,FALSE),"niet bekend")))</f>
        <v>1</v>
      </c>
      <c r="AG119" s="2399">
        <f t="shared" si="8"/>
        <v>2401</v>
      </c>
      <c r="AH119" s="2403">
        <f>IF(B119="","",(IFERROR(VLOOKUP(B119,Projecten!A$4:W$2358,23,FALSE),"niet bekend")))</f>
        <v>2401</v>
      </c>
      <c r="AI119" s="2403">
        <f>IF(B119="","",(IFERROR(VLOOKUP(B119,Projecten!A$4:W$2358,12,FALSE),"niet bekend")))</f>
        <v>2401</v>
      </c>
      <c r="AJ119" s="906">
        <f t="shared" si="9"/>
        <v>0</v>
      </c>
    </row>
    <row r="120" spans="2:36" s="4" customFormat="1" ht="12.75" customHeight="1" x14ac:dyDescent="0.2">
      <c r="B120" s="171">
        <v>2015063</v>
      </c>
      <c r="C120" s="1254" t="s">
        <v>231</v>
      </c>
      <c r="D120" s="1" t="s">
        <v>216</v>
      </c>
      <c r="E120" s="1" t="s">
        <v>26</v>
      </c>
      <c r="F120" s="39">
        <v>1</v>
      </c>
      <c r="G120" s="1">
        <v>9</v>
      </c>
      <c r="H120" s="1">
        <v>7</v>
      </c>
      <c r="I120" s="1">
        <v>3</v>
      </c>
      <c r="J120" s="122" t="s">
        <v>47</v>
      </c>
      <c r="K120" s="60" t="s">
        <v>190</v>
      </c>
      <c r="L120" s="60" t="s">
        <v>190</v>
      </c>
      <c r="M120" s="60" t="s">
        <v>190</v>
      </c>
      <c r="N120" s="41" t="s">
        <v>47</v>
      </c>
      <c r="O120" s="41" t="s">
        <v>47</v>
      </c>
      <c r="P120" s="41" t="s">
        <v>47</v>
      </c>
      <c r="Q120" s="41" t="s">
        <v>47</v>
      </c>
      <c r="S120" s="23">
        <v>2</v>
      </c>
      <c r="T120" s="23">
        <f>IF(U120&lt;=0,"",(((U120-'In Productie'!$E$1)/7)+1))</f>
        <v>-110.71428571428571</v>
      </c>
      <c r="U120" s="158">
        <v>42187</v>
      </c>
      <c r="V120" s="4" t="s">
        <v>162</v>
      </c>
      <c r="X120" s="426">
        <v>17</v>
      </c>
      <c r="Y120" s="63"/>
      <c r="Z120" s="63"/>
      <c r="AF120" s="4">
        <f>IF(B120="","",(IFERROR(VLOOKUP(B120,Projecten!A$4:W$2358,5,FALSE),"niet bekend")))</f>
        <v>1</v>
      </c>
      <c r="AG120" s="2399">
        <f t="shared" si="8"/>
        <v>2622</v>
      </c>
      <c r="AH120" s="2403">
        <f>IF(B120="","",(IFERROR(VLOOKUP(B120,Projecten!A$4:W$2358,23,FALSE),"niet bekend")))</f>
        <v>2622</v>
      </c>
      <c r="AI120" s="2403">
        <f>IF(B120="","",(IFERROR(VLOOKUP(B120,Projecten!A$4:W$2358,12,FALSE),"niet bekend")))</f>
        <v>2622</v>
      </c>
      <c r="AJ120" s="906">
        <f t="shared" si="9"/>
        <v>0</v>
      </c>
    </row>
    <row r="121" spans="2:36" s="4" customFormat="1" ht="12.75" customHeight="1" x14ac:dyDescent="0.2">
      <c r="B121" s="171">
        <v>2015064</v>
      </c>
      <c r="C121" s="1254" t="s">
        <v>231</v>
      </c>
      <c r="D121" s="1" t="s">
        <v>215</v>
      </c>
      <c r="E121" s="1" t="s">
        <v>26</v>
      </c>
      <c r="F121" s="39">
        <v>1</v>
      </c>
      <c r="G121" s="1">
        <v>9</v>
      </c>
      <c r="H121" s="1">
        <v>7</v>
      </c>
      <c r="I121" s="1">
        <v>3</v>
      </c>
      <c r="J121" s="122" t="s">
        <v>47</v>
      </c>
      <c r="K121" s="60" t="s">
        <v>190</v>
      </c>
      <c r="L121" s="60" t="s">
        <v>190</v>
      </c>
      <c r="M121" s="60" t="s">
        <v>190</v>
      </c>
      <c r="N121" s="41" t="s">
        <v>47</v>
      </c>
      <c r="O121" s="41" t="s">
        <v>47</v>
      </c>
      <c r="P121" s="41" t="s">
        <v>47</v>
      </c>
      <c r="Q121" s="41" t="s">
        <v>47</v>
      </c>
      <c r="S121" s="23">
        <v>2</v>
      </c>
      <c r="T121" s="23">
        <f>IF(U121&lt;=0,"",(((U121-'In Productie'!$E$1)/7)+1))</f>
        <v>-110.71428571428571</v>
      </c>
      <c r="U121" s="158">
        <v>42187</v>
      </c>
      <c r="V121" s="4" t="s">
        <v>162</v>
      </c>
      <c r="X121" s="426">
        <v>17</v>
      </c>
      <c r="Y121" s="63"/>
      <c r="Z121" s="63"/>
      <c r="AF121" s="4">
        <f>IF(B121="","",(IFERROR(VLOOKUP(B121,Projecten!A$4:W$2358,5,FALSE),"niet bekend")))</f>
        <v>1</v>
      </c>
      <c r="AG121" s="2399">
        <f t="shared" si="8"/>
        <v>2622</v>
      </c>
      <c r="AH121" s="2403">
        <f>IF(B121="","",(IFERROR(VLOOKUP(B121,Projecten!A$4:W$2358,23,FALSE),"niet bekend")))</f>
        <v>2622</v>
      </c>
      <c r="AI121" s="2403">
        <f>IF(B121="","",(IFERROR(VLOOKUP(B121,Projecten!A$4:W$2358,12,FALSE),"niet bekend")))</f>
        <v>2622</v>
      </c>
      <c r="AJ121" s="906">
        <f t="shared" si="9"/>
        <v>0</v>
      </c>
    </row>
    <row r="122" spans="2:36" s="4" customFormat="1" ht="12.75" customHeight="1" x14ac:dyDescent="0.2">
      <c r="B122" s="171">
        <v>2015065</v>
      </c>
      <c r="C122" s="1254">
        <v>120239</v>
      </c>
      <c r="D122" s="1" t="s">
        <v>218</v>
      </c>
      <c r="E122" s="1" t="s">
        <v>26</v>
      </c>
      <c r="F122" s="39">
        <v>1</v>
      </c>
      <c r="G122" s="1">
        <v>7</v>
      </c>
      <c r="H122" s="1">
        <v>5</v>
      </c>
      <c r="I122" s="1">
        <v>3</v>
      </c>
      <c r="J122" s="122" t="s">
        <v>47</v>
      </c>
      <c r="K122" s="60" t="s">
        <v>190</v>
      </c>
      <c r="L122" s="60" t="s">
        <v>190</v>
      </c>
      <c r="M122" s="60" t="s">
        <v>190</v>
      </c>
      <c r="N122" s="41" t="s">
        <v>47</v>
      </c>
      <c r="O122" s="41" t="s">
        <v>47</v>
      </c>
      <c r="P122" s="41" t="s">
        <v>47</v>
      </c>
      <c r="Q122" s="41" t="s">
        <v>47</v>
      </c>
      <c r="S122" s="23">
        <v>1</v>
      </c>
      <c r="T122" s="23">
        <f>IF(U122&lt;=0,"",(((U122-'In Productie'!$E$1)/7)+1))</f>
        <v>-110.71428571428571</v>
      </c>
      <c r="U122" s="158">
        <v>42187</v>
      </c>
      <c r="V122" s="4" t="s">
        <v>162</v>
      </c>
      <c r="X122" s="426">
        <v>13</v>
      </c>
      <c r="Y122" s="63"/>
      <c r="Z122" s="63"/>
      <c r="AF122" s="4">
        <f>IF(B122="","",(IFERROR(VLOOKUP(B122,Projecten!A$4:W$2358,5,FALSE),"niet bekend")))</f>
        <v>1</v>
      </c>
      <c r="AG122" s="2399">
        <f t="shared" si="8"/>
        <v>2275</v>
      </c>
      <c r="AH122" s="2403">
        <f>IF(B122="","",(IFERROR(VLOOKUP(B122,Projecten!A$4:W$2358,23,FALSE),"niet bekend")))</f>
        <v>2275</v>
      </c>
      <c r="AI122" s="2403">
        <f>IF(B122="","",(IFERROR(VLOOKUP(B122,Projecten!A$4:W$2358,12,FALSE),"niet bekend")))</f>
        <v>2275</v>
      </c>
      <c r="AJ122" s="906">
        <f t="shared" si="9"/>
        <v>0</v>
      </c>
    </row>
    <row r="123" spans="2:36" s="4" customFormat="1" ht="12.75" customHeight="1" x14ac:dyDescent="0.2">
      <c r="B123" s="171">
        <v>2015076</v>
      </c>
      <c r="C123" s="1254">
        <v>120245</v>
      </c>
      <c r="D123" s="1" t="s">
        <v>253</v>
      </c>
      <c r="E123" s="1" t="s">
        <v>26</v>
      </c>
      <c r="F123" s="39">
        <v>3</v>
      </c>
      <c r="G123" s="1">
        <v>16</v>
      </c>
      <c r="H123" s="1">
        <v>10</v>
      </c>
      <c r="I123" s="1">
        <v>3</v>
      </c>
      <c r="J123" s="29" t="s">
        <v>47</v>
      </c>
      <c r="K123" s="29" t="s">
        <v>190</v>
      </c>
      <c r="L123" s="128" t="s">
        <v>47</v>
      </c>
      <c r="M123" s="29" t="s">
        <v>190</v>
      </c>
      <c r="N123" s="29" t="s">
        <v>47</v>
      </c>
      <c r="O123" s="29" t="s">
        <v>47</v>
      </c>
      <c r="P123" s="29" t="s">
        <v>47</v>
      </c>
      <c r="Q123" s="29" t="s">
        <v>47</v>
      </c>
      <c r="R123" s="23"/>
      <c r="S123" s="23"/>
      <c r="T123" s="23">
        <f>IF(U123&lt;=0,"",(((U123-'In Productie'!$E$1)/7)+1))</f>
        <v>-111</v>
      </c>
      <c r="U123" s="158">
        <v>42185</v>
      </c>
      <c r="V123" s="4" t="s">
        <v>162</v>
      </c>
      <c r="W123" s="25" t="s">
        <v>254</v>
      </c>
      <c r="X123" s="25">
        <v>24</v>
      </c>
      <c r="Y123" s="64"/>
      <c r="Z123" s="63"/>
      <c r="AF123" s="4">
        <f>IF(B123="","",(IFERROR(VLOOKUP(B123,Projecten!A$4:W$2358,5,FALSE),"niet bekend")))</f>
        <v>3</v>
      </c>
      <c r="AG123" s="2399">
        <f t="shared" si="8"/>
        <v>4564.0600000000004</v>
      </c>
      <c r="AH123" s="2403">
        <f>IF(B123="","",(IFERROR(VLOOKUP(B123,Projecten!A$4:W$2358,23,FALSE),"niet bekend")))</f>
        <v>4564.0600000000004</v>
      </c>
      <c r="AI123" s="2403">
        <f>IF(B123="","",(IFERROR(VLOOKUP(B123,Projecten!A$4:W$2358,12,FALSE),"niet bekend")))</f>
        <v>4564.0600000000004</v>
      </c>
      <c r="AJ123" s="906">
        <f t="shared" si="9"/>
        <v>0</v>
      </c>
    </row>
    <row r="124" spans="2:36" s="4" customFormat="1" ht="12.75" customHeight="1" x14ac:dyDescent="0.2">
      <c r="B124" s="171">
        <v>2015057</v>
      </c>
      <c r="C124" s="1254">
        <v>120240</v>
      </c>
      <c r="D124" s="1" t="s">
        <v>179</v>
      </c>
      <c r="E124" s="1" t="s">
        <v>26</v>
      </c>
      <c r="F124" s="39">
        <v>3</v>
      </c>
      <c r="G124" s="1">
        <v>24</v>
      </c>
      <c r="H124" s="1">
        <v>15</v>
      </c>
      <c r="I124" s="1">
        <v>9</v>
      </c>
      <c r="J124" s="121" t="s">
        <v>47</v>
      </c>
      <c r="K124" s="59" t="s">
        <v>190</v>
      </c>
      <c r="L124" s="59" t="s">
        <v>190</v>
      </c>
      <c r="M124" s="59" t="s">
        <v>190</v>
      </c>
      <c r="N124" s="7" t="s">
        <v>47</v>
      </c>
      <c r="O124" s="7" t="s">
        <v>47</v>
      </c>
      <c r="P124" s="7" t="s">
        <v>47</v>
      </c>
      <c r="Q124" s="7" t="s">
        <v>47</v>
      </c>
      <c r="S124" s="1602"/>
      <c r="T124" s="23">
        <f>IF(U124&lt;=0,"",(((U124-'In Productie'!$E$1)/7)+1))</f>
        <v>-111</v>
      </c>
      <c r="U124" s="158">
        <v>42185</v>
      </c>
      <c r="V124" s="4" t="s">
        <v>48</v>
      </c>
      <c r="W124" s="4" t="s">
        <v>187</v>
      </c>
      <c r="X124" s="436">
        <v>42</v>
      </c>
      <c r="Y124" s="64"/>
      <c r="Z124" s="63"/>
      <c r="AF124" s="4">
        <f>IF(B124="","",(IFERROR(VLOOKUP(B124,Projecten!A$4:W$2358,5,FALSE),"niet bekend")))</f>
        <v>10</v>
      </c>
      <c r="AG124" s="2399">
        <f t="shared" si="8"/>
        <v>6198</v>
      </c>
      <c r="AH124" s="2403">
        <f>IF(B124="","",(IFERROR(VLOOKUP(B124,Projecten!A$4:W$2358,23,FALSE),"niet bekend")))</f>
        <v>20660</v>
      </c>
      <c r="AI124" s="2403">
        <f>IF(B124="","",(IFERROR(VLOOKUP(B124,Projecten!A$4:W$2358,12,FALSE),"niet bekend")))</f>
        <v>20660</v>
      </c>
      <c r="AJ124" s="906"/>
    </row>
    <row r="125" spans="2:36" s="4" customFormat="1" ht="12.75" customHeight="1" x14ac:dyDescent="0.2">
      <c r="B125" s="2"/>
      <c r="C125" s="1254"/>
      <c r="D125" s="169" t="s">
        <v>300</v>
      </c>
      <c r="E125" s="1"/>
      <c r="F125" s="39"/>
      <c r="G125" s="1"/>
      <c r="H125" s="1"/>
      <c r="I125" s="1"/>
      <c r="J125" s="29"/>
      <c r="K125" s="29"/>
      <c r="L125" s="29"/>
      <c r="M125" s="29"/>
      <c r="N125" s="29"/>
      <c r="O125" s="29"/>
      <c r="P125" s="29"/>
      <c r="Q125" s="29"/>
      <c r="S125" s="1602"/>
      <c r="T125" s="23"/>
      <c r="U125" s="162"/>
      <c r="X125" s="150">
        <v>18</v>
      </c>
      <c r="Y125" s="63"/>
      <c r="Z125" s="63"/>
      <c r="AF125" s="4" t="str">
        <f>IF(B125="","",(IFERROR(VLOOKUP(B125,Projecten!A$4:W$2358,5,FALSE),"niet bekend")))</f>
        <v/>
      </c>
      <c r="AG125" s="2399" t="str">
        <f t="shared" si="8"/>
        <v/>
      </c>
      <c r="AH125" s="2403" t="str">
        <f>IF(B125="","",(IFERROR(VLOOKUP(B125,Projecten!A$4:W$2358,23,FALSE),"niet bekend")))</f>
        <v/>
      </c>
      <c r="AI125" s="2403" t="str">
        <f>IF(B125="","",(IFERROR(VLOOKUP(B125,Projecten!A$4:W$2358,12,FALSE),"niet bekend")))</f>
        <v/>
      </c>
      <c r="AJ125" s="906" t="str">
        <f>IF(AG125="","",(AI125-AG125))</f>
        <v/>
      </c>
    </row>
    <row r="126" spans="2:36" s="38" customFormat="1" ht="12.75" customHeight="1" x14ac:dyDescent="0.2">
      <c r="B126" s="30"/>
      <c r="C126" s="1253"/>
      <c r="D126" s="31"/>
      <c r="E126" s="31"/>
      <c r="F126" s="32"/>
      <c r="G126" s="31"/>
      <c r="H126" s="31"/>
      <c r="I126" s="31"/>
      <c r="J126" s="32"/>
      <c r="K126" s="32"/>
      <c r="L126" s="32"/>
      <c r="M126" s="32"/>
      <c r="N126" s="32"/>
      <c r="O126" s="32"/>
      <c r="P126" s="32"/>
      <c r="Q126" s="32"/>
      <c r="R126" s="33"/>
      <c r="S126" s="33"/>
      <c r="T126" s="1035"/>
      <c r="U126" s="157"/>
      <c r="V126" s="35"/>
      <c r="W126" s="35"/>
      <c r="X126" s="35"/>
      <c r="Y126" s="67"/>
      <c r="Z126" s="68"/>
      <c r="AG126" s="2404"/>
      <c r="AH126" s="2404"/>
      <c r="AI126" s="2404"/>
      <c r="AJ126" s="909"/>
    </row>
    <row r="127" spans="2:36" s="911" customFormat="1" ht="12.75" customHeight="1" x14ac:dyDescent="0.2">
      <c r="B127" s="887"/>
      <c r="C127" s="1251"/>
      <c r="D127" s="888">
        <f>SUM(G127:I127)</f>
        <v>91</v>
      </c>
      <c r="E127" s="889"/>
      <c r="F127" s="890">
        <f>SUM(F128:F137)</f>
        <v>5</v>
      </c>
      <c r="G127" s="889">
        <f>SUM(G128:G137)</f>
        <v>48</v>
      </c>
      <c r="H127" s="889">
        <f>SUM(H128:H137)</f>
        <v>28</v>
      </c>
      <c r="I127" s="889">
        <f>SUM(I128:I137)</f>
        <v>15</v>
      </c>
      <c r="J127" s="890"/>
      <c r="K127" s="890"/>
      <c r="L127" s="890"/>
      <c r="M127" s="890"/>
      <c r="N127" s="890"/>
      <c r="O127" s="890"/>
      <c r="P127" s="890"/>
      <c r="Q127" s="890"/>
      <c r="R127" s="918">
        <v>28</v>
      </c>
      <c r="S127" s="918"/>
      <c r="T127" s="1036"/>
      <c r="U127" s="919"/>
      <c r="V127" s="920"/>
      <c r="W127" s="920">
        <f>SUM(X127:X137)</f>
        <v>125.25</v>
      </c>
      <c r="X127" s="940"/>
      <c r="Y127" s="922">
        <f>'In Productie'!$Y$1</f>
        <v>400</v>
      </c>
      <c r="Z127" s="856">
        <f>W127-Y127</f>
        <v>-274.75</v>
      </c>
      <c r="AF127" s="911" t="str">
        <f>IF(B127="","",(IFERROR(VLOOKUP(B127,Projecten!A$4:W$2358,5,FALSE),"niet bekend")))</f>
        <v/>
      </c>
      <c r="AG127" s="2402">
        <f>SUM(AG128:AG137)</f>
        <v>13447</v>
      </c>
      <c r="AH127" s="2402" t="str">
        <f>IF(B127="","",(IFERROR(VLOOKUP(B127,Projecten!A$4:W$2358,23,FALSE),"niet bekend")))</f>
        <v/>
      </c>
      <c r="AI127" s="2402" t="str">
        <f>IF(B127="","",(IFERROR(VLOOKUP(B127,Projecten!A$4:W$2358,12,FALSE),"niet bekend")))</f>
        <v/>
      </c>
      <c r="AJ127" s="907"/>
    </row>
    <row r="128" spans="2:36" s="4" customFormat="1" ht="12.75" customHeight="1" x14ac:dyDescent="0.2">
      <c r="B128" s="171">
        <v>2015066</v>
      </c>
      <c r="C128" s="1254">
        <v>120239</v>
      </c>
      <c r="D128" s="1" t="s">
        <v>220</v>
      </c>
      <c r="E128" s="1" t="s">
        <v>26</v>
      </c>
      <c r="F128" s="39">
        <v>1</v>
      </c>
      <c r="G128" s="1">
        <v>10</v>
      </c>
      <c r="H128" s="1">
        <v>5</v>
      </c>
      <c r="I128" s="1">
        <v>3</v>
      </c>
      <c r="J128" s="122" t="s">
        <v>47</v>
      </c>
      <c r="K128" s="122" t="s">
        <v>47</v>
      </c>
      <c r="L128" s="122" t="s">
        <v>47</v>
      </c>
      <c r="M128" s="60" t="s">
        <v>190</v>
      </c>
      <c r="N128" s="41" t="s">
        <v>47</v>
      </c>
      <c r="O128" s="41" t="s">
        <v>47</v>
      </c>
      <c r="P128" s="51" t="s">
        <v>47</v>
      </c>
      <c r="Q128" s="41" t="s">
        <v>47</v>
      </c>
      <c r="S128" s="23">
        <v>2</v>
      </c>
      <c r="T128" s="23">
        <f>IF(U128&lt;=0,"",(((U128-'In Productie'!$E$1)/7)+1))</f>
        <v>-110.71428571428571</v>
      </c>
      <c r="U128" s="158">
        <v>42187</v>
      </c>
      <c r="V128" s="4" t="s">
        <v>162</v>
      </c>
      <c r="W128" s="4" t="s">
        <v>236</v>
      </c>
      <c r="X128" s="426">
        <v>19</v>
      </c>
      <c r="Y128" s="63"/>
      <c r="Z128" s="63"/>
      <c r="AF128" s="4">
        <f>IF(B128="","",(IFERROR(VLOOKUP(B128,Projecten!A$4:W$2358,5,FALSE),"niet bekend")))</f>
        <v>1</v>
      </c>
      <c r="AG128" s="2399">
        <f>IF(AF128="","",(F128/AF128*AI128))</f>
        <v>3308</v>
      </c>
      <c r="AH128" s="2403">
        <f>IF(B128="","",(IFERROR(VLOOKUP(B128,Projecten!A$4:W$2358,23,FALSE),"niet bekend")))</f>
        <v>3308</v>
      </c>
      <c r="AI128" s="2403">
        <f>IF(B128="","",(IFERROR(VLOOKUP(B128,Projecten!A$4:W$2358,12,FALSE),"niet bekend")))</f>
        <v>3308</v>
      </c>
      <c r="AJ128" s="906">
        <f>IF(AG128="","",(AI128-AG128))</f>
        <v>0</v>
      </c>
    </row>
    <row r="129" spans="2:36" s="71" customFormat="1" ht="12.75" customHeight="1" x14ac:dyDescent="0.2">
      <c r="B129" s="171" t="s">
        <v>268</v>
      </c>
      <c r="C129" s="1254">
        <v>120251</v>
      </c>
      <c r="D129" s="2" t="s">
        <v>269</v>
      </c>
      <c r="E129" s="1" t="s">
        <v>26</v>
      </c>
      <c r="F129" s="39">
        <v>0</v>
      </c>
      <c r="G129" s="1">
        <v>1</v>
      </c>
      <c r="H129" s="1">
        <v>1</v>
      </c>
      <c r="I129" s="1">
        <v>0</v>
      </c>
      <c r="J129" s="121" t="s">
        <v>47</v>
      </c>
      <c r="K129" s="59" t="s">
        <v>190</v>
      </c>
      <c r="L129" s="59" t="s">
        <v>190</v>
      </c>
      <c r="M129" s="59" t="s">
        <v>190</v>
      </c>
      <c r="N129" s="59" t="s">
        <v>47</v>
      </c>
      <c r="O129" s="59" t="s">
        <v>47</v>
      </c>
      <c r="P129" s="59" t="s">
        <v>47</v>
      </c>
      <c r="Q129" s="59" t="s">
        <v>47</v>
      </c>
      <c r="R129" s="142"/>
      <c r="S129" s="142"/>
      <c r="T129" s="23">
        <f>IF(U129&lt;=0,"",(((U129-'In Productie'!$E$1)/7)+1))</f>
        <v>-109.71428571428571</v>
      </c>
      <c r="U129" s="167">
        <v>42194</v>
      </c>
      <c r="V129" s="4" t="s">
        <v>162</v>
      </c>
      <c r="W129" s="132"/>
      <c r="X129" s="437">
        <v>1</v>
      </c>
      <c r="Y129" s="144"/>
      <c r="Z129" s="145"/>
      <c r="AF129" s="71">
        <f>IF(B129="","",(IFERROR(VLOOKUP(B129,Projecten!A$4:W$2358,5,FALSE),"niet bekend")))</f>
        <v>0</v>
      </c>
      <c r="AG129" s="2403"/>
      <c r="AH129" s="2403">
        <f>IF(B129="","",(IFERROR(VLOOKUP(B129,Projecten!A$4:W$2358,23,FALSE),"niet bekend")))</f>
        <v>135</v>
      </c>
      <c r="AI129" s="2403">
        <f>IF(B129="","",(IFERROR(VLOOKUP(B129,Projecten!A$4:W$2358,12,FALSE),"niet bekend")))</f>
        <v>135</v>
      </c>
      <c r="AJ129" s="908"/>
    </row>
    <row r="130" spans="2:36" s="4" customFormat="1" ht="12.75" customHeight="1" x14ac:dyDescent="0.2">
      <c r="B130" s="171">
        <v>2015067</v>
      </c>
      <c r="C130" s="1254">
        <v>120242</v>
      </c>
      <c r="D130" s="1" t="s">
        <v>224</v>
      </c>
      <c r="E130" s="1" t="s">
        <v>26</v>
      </c>
      <c r="F130" s="39">
        <v>1</v>
      </c>
      <c r="G130" s="1">
        <v>10</v>
      </c>
      <c r="H130" s="1">
        <v>5</v>
      </c>
      <c r="I130" s="1">
        <v>3</v>
      </c>
      <c r="J130" s="121" t="s">
        <v>47</v>
      </c>
      <c r="K130" s="7" t="s">
        <v>190</v>
      </c>
      <c r="L130" s="7" t="s">
        <v>190</v>
      </c>
      <c r="M130" s="7" t="s">
        <v>190</v>
      </c>
      <c r="N130" s="7" t="s">
        <v>47</v>
      </c>
      <c r="O130" s="7" t="s">
        <v>47</v>
      </c>
      <c r="P130" s="7" t="s">
        <v>47</v>
      </c>
      <c r="Q130" s="7" t="s">
        <v>47</v>
      </c>
      <c r="S130" s="1602"/>
      <c r="T130" s="23">
        <f>IF(U130&lt;=0,"",(((U130-'In Productie'!$E$1)/7)+1))</f>
        <v>-104</v>
      </c>
      <c r="U130" s="162">
        <v>42234</v>
      </c>
      <c r="V130" s="4" t="s">
        <v>162</v>
      </c>
      <c r="X130" s="426">
        <v>14</v>
      </c>
      <c r="Y130" s="64"/>
      <c r="Z130" s="66"/>
      <c r="AF130" s="4">
        <f>IF(B130="","",(IFERROR(VLOOKUP(B130,Projecten!A$4:W$2358,5,FALSE),"niet bekend")))</f>
        <v>1</v>
      </c>
      <c r="AG130" s="2399">
        <f t="shared" ref="AG130:AG136" si="10">IF(AF130="","",(F130/AF130*AI130))</f>
        <v>2007</v>
      </c>
      <c r="AH130" s="2403">
        <f>IF(B130="","",(IFERROR(VLOOKUP(B130,Projecten!A$4:W$2358,23,FALSE),"niet bekend")))</f>
        <v>2007</v>
      </c>
      <c r="AI130" s="2403">
        <f>IF(B130="","",(IFERROR(VLOOKUP(B130,Projecten!A$4:W$2358,12,FALSE),"niet bekend")))</f>
        <v>2007</v>
      </c>
      <c r="AJ130" s="906">
        <f t="shared" ref="AJ130:AJ136" si="11">IF(AG130="","",(AI130-AG130))</f>
        <v>0</v>
      </c>
    </row>
    <row r="131" spans="2:36" s="4" customFormat="1" ht="12.75" customHeight="1" x14ac:dyDescent="0.2">
      <c r="B131" s="171">
        <v>2015068</v>
      </c>
      <c r="C131" s="1254">
        <v>120242</v>
      </c>
      <c r="D131" s="1" t="s">
        <v>227</v>
      </c>
      <c r="E131" s="1" t="s">
        <v>26</v>
      </c>
      <c r="F131" s="39">
        <v>1</v>
      </c>
      <c r="G131" s="1">
        <v>5</v>
      </c>
      <c r="H131" s="1">
        <v>4</v>
      </c>
      <c r="I131" s="1">
        <v>2</v>
      </c>
      <c r="J131" s="122" t="s">
        <v>47</v>
      </c>
      <c r="K131" s="41" t="s">
        <v>190</v>
      </c>
      <c r="L131" s="41" t="s">
        <v>190</v>
      </c>
      <c r="M131" s="41" t="s">
        <v>190</v>
      </c>
      <c r="N131" s="41" t="s">
        <v>47</v>
      </c>
      <c r="O131" s="41" t="s">
        <v>47</v>
      </c>
      <c r="P131" s="41" t="s">
        <v>47</v>
      </c>
      <c r="Q131" s="41" t="s">
        <v>47</v>
      </c>
      <c r="S131" s="1602"/>
      <c r="T131" s="23">
        <f>IF(U131&lt;=0,"",(((U131-'In Productie'!$E$1)/7)+1))</f>
        <v>-104</v>
      </c>
      <c r="U131" s="162">
        <v>42234</v>
      </c>
      <c r="V131" s="4" t="s">
        <v>162</v>
      </c>
      <c r="X131" s="436">
        <v>9</v>
      </c>
      <c r="Y131" s="64"/>
      <c r="Z131" s="63"/>
      <c r="AF131" s="4">
        <f>IF(B131="","",(IFERROR(VLOOKUP(B131,Projecten!A$4:W$2358,5,FALSE),"niet bekend")))</f>
        <v>1</v>
      </c>
      <c r="AG131" s="2399">
        <f t="shared" si="10"/>
        <v>1483</v>
      </c>
      <c r="AH131" s="2403">
        <f>IF(B131="","",(IFERROR(VLOOKUP(B131,Projecten!A$4:W$2358,23,FALSE),"niet bekend")))</f>
        <v>1483</v>
      </c>
      <c r="AI131" s="2403">
        <f>IF(B131="","",(IFERROR(VLOOKUP(B131,Projecten!A$4:W$2358,12,FALSE),"niet bekend")))</f>
        <v>1483</v>
      </c>
      <c r="AJ131" s="906">
        <f t="shared" si="11"/>
        <v>0</v>
      </c>
    </row>
    <row r="132" spans="2:36" s="4" customFormat="1" ht="12.75" customHeight="1" x14ac:dyDescent="0.2">
      <c r="B132" s="171">
        <v>2015069</v>
      </c>
      <c r="C132" s="1254">
        <v>120242</v>
      </c>
      <c r="D132" s="1" t="s">
        <v>228</v>
      </c>
      <c r="E132" s="1" t="s">
        <v>26</v>
      </c>
      <c r="F132" s="39">
        <v>1</v>
      </c>
      <c r="G132" s="1">
        <v>11</v>
      </c>
      <c r="H132" s="1">
        <v>8</v>
      </c>
      <c r="I132" s="1">
        <v>3</v>
      </c>
      <c r="J132" s="122" t="s">
        <v>47</v>
      </c>
      <c r="K132" s="41" t="s">
        <v>190</v>
      </c>
      <c r="L132" s="122" t="s">
        <v>47</v>
      </c>
      <c r="M132" s="41" t="s">
        <v>190</v>
      </c>
      <c r="N132" s="41" t="s">
        <v>47</v>
      </c>
      <c r="O132" s="41" t="s">
        <v>47</v>
      </c>
      <c r="P132" s="41" t="s">
        <v>47</v>
      </c>
      <c r="Q132" s="41" t="s">
        <v>47</v>
      </c>
      <c r="S132" s="1602"/>
      <c r="T132" s="23">
        <f>IF(U132&lt;=0,"",(((U132-'In Productie'!$E$1)/7)+1))</f>
        <v>-104</v>
      </c>
      <c r="U132" s="162">
        <v>42234</v>
      </c>
      <c r="V132" s="4" t="s">
        <v>162</v>
      </c>
      <c r="X132" s="436">
        <v>17</v>
      </c>
      <c r="Y132" s="63"/>
      <c r="Z132" s="63"/>
      <c r="AF132" s="4">
        <f>IF(B132="","",(IFERROR(VLOOKUP(B132,Projecten!A$4:W$2358,5,FALSE),"niet bekend")))</f>
        <v>1</v>
      </c>
      <c r="AG132" s="2399">
        <f t="shared" si="10"/>
        <v>3094</v>
      </c>
      <c r="AH132" s="2403">
        <f>IF(B132="","",(IFERROR(VLOOKUP(B132,Projecten!A$4:W$2358,23,FALSE),"niet bekend")))</f>
        <v>3094</v>
      </c>
      <c r="AI132" s="2403">
        <f>IF(B132="","",(IFERROR(VLOOKUP(B132,Projecten!A$4:W$2358,12,FALSE),"niet bekend")))</f>
        <v>3094</v>
      </c>
      <c r="AJ132" s="906">
        <f t="shared" si="11"/>
        <v>0</v>
      </c>
    </row>
    <row r="133" spans="2:36" s="4" customFormat="1" ht="12.75" customHeight="1" x14ac:dyDescent="0.2">
      <c r="B133" s="171">
        <v>2015070</v>
      </c>
      <c r="C133" s="1254">
        <v>120242</v>
      </c>
      <c r="D133" s="1" t="s">
        <v>230</v>
      </c>
      <c r="E133" s="1" t="s">
        <v>26</v>
      </c>
      <c r="F133" s="39">
        <v>1</v>
      </c>
      <c r="G133" s="1">
        <v>11</v>
      </c>
      <c r="H133" s="1">
        <v>5</v>
      </c>
      <c r="I133" s="1">
        <v>4</v>
      </c>
      <c r="J133" s="121" t="s">
        <v>47</v>
      </c>
      <c r="K133" s="121" t="s">
        <v>47</v>
      </c>
      <c r="L133" s="121" t="s">
        <v>47</v>
      </c>
      <c r="M133" s="7" t="s">
        <v>190</v>
      </c>
      <c r="N133" s="7" t="s">
        <v>47</v>
      </c>
      <c r="O133" s="7" t="s">
        <v>47</v>
      </c>
      <c r="P133" s="7" t="s">
        <v>47</v>
      </c>
      <c r="Q133" s="7" t="s">
        <v>47</v>
      </c>
      <c r="S133" s="1602"/>
      <c r="T133" s="23">
        <f>IF(U133&lt;=0,"",(((U133-'In Productie'!$E$1)/7)+1))</f>
        <v>-104</v>
      </c>
      <c r="U133" s="162">
        <v>42234</v>
      </c>
      <c r="V133" s="4" t="s">
        <v>162</v>
      </c>
      <c r="X133" s="436">
        <v>19</v>
      </c>
      <c r="Y133" s="64"/>
      <c r="Z133" s="66"/>
      <c r="AF133" s="4">
        <f>IF(B133="","",(IFERROR(VLOOKUP(B133,Projecten!A$4:W$2358,5,FALSE),"niet bekend")))</f>
        <v>1</v>
      </c>
      <c r="AG133" s="2399">
        <f t="shared" si="10"/>
        <v>3555</v>
      </c>
      <c r="AH133" s="2403">
        <f>IF(B133="","",(IFERROR(VLOOKUP(B133,Projecten!A$4:W$2358,23,FALSE),"niet bekend")))</f>
        <v>3555</v>
      </c>
      <c r="AI133" s="2403">
        <f>IF(B133="","",(IFERROR(VLOOKUP(B133,Projecten!A$4:W$2358,12,FALSE),"niet bekend")))</f>
        <v>3555</v>
      </c>
      <c r="AJ133" s="906">
        <f t="shared" si="11"/>
        <v>0</v>
      </c>
    </row>
    <row r="134" spans="2:36" s="4" customFormat="1" ht="12.75" customHeight="1" x14ac:dyDescent="0.2">
      <c r="B134" s="2"/>
      <c r="C134" s="1254"/>
      <c r="D134" s="151" t="s">
        <v>280</v>
      </c>
      <c r="E134" s="1"/>
      <c r="F134" s="39"/>
      <c r="G134" s="1"/>
      <c r="H134" s="1"/>
      <c r="I134" s="1"/>
      <c r="J134" s="59"/>
      <c r="K134" s="59"/>
      <c r="L134" s="59"/>
      <c r="M134" s="7"/>
      <c r="N134" s="7"/>
      <c r="O134" s="7"/>
      <c r="P134" s="7"/>
      <c r="Q134" s="7"/>
      <c r="S134" s="1602"/>
      <c r="T134" s="23"/>
      <c r="U134" s="162"/>
      <c r="X134" s="150">
        <v>24.75</v>
      </c>
      <c r="Y134" s="64"/>
      <c r="Z134" s="66"/>
      <c r="AF134" s="4" t="str">
        <f>IF(B134="","",(IFERROR(VLOOKUP(B134,Projecten!A$4:W$2358,5,FALSE),"niet bekend")))</f>
        <v/>
      </c>
      <c r="AG134" s="2399" t="str">
        <f t="shared" si="10"/>
        <v/>
      </c>
      <c r="AH134" s="2403" t="str">
        <f>IF(B134="","",(IFERROR(VLOOKUP(B134,Projecten!A$4:W$2358,23,FALSE),"niet bekend")))</f>
        <v/>
      </c>
      <c r="AI134" s="2403" t="str">
        <f>IF(B134="","",(IFERROR(VLOOKUP(B134,Projecten!A$4:W$2358,12,FALSE),"niet bekend")))</f>
        <v/>
      </c>
      <c r="AJ134" s="906" t="str">
        <f t="shared" si="11"/>
        <v/>
      </c>
    </row>
    <row r="135" spans="2:36" s="4" customFormat="1" ht="12.75" customHeight="1" x14ac:dyDescent="0.2">
      <c r="B135" s="2"/>
      <c r="C135" s="1254"/>
      <c r="D135" s="151" t="s">
        <v>278</v>
      </c>
      <c r="E135" s="1"/>
      <c r="F135" s="39"/>
      <c r="G135" s="1"/>
      <c r="H135" s="1"/>
      <c r="I135" s="1"/>
      <c r="J135" s="59"/>
      <c r="K135" s="59"/>
      <c r="L135" s="59"/>
      <c r="M135" s="7"/>
      <c r="N135" s="7"/>
      <c r="O135" s="7"/>
      <c r="P135" s="7"/>
      <c r="Q135" s="7"/>
      <c r="S135" s="1602"/>
      <c r="T135" s="23"/>
      <c r="U135" s="162"/>
      <c r="X135" s="150">
        <v>8.25</v>
      </c>
      <c r="Y135" s="64"/>
      <c r="Z135" s="66"/>
      <c r="AF135" s="4" t="str">
        <f>IF(B135="","",(IFERROR(VLOOKUP(B135,Projecten!A$4:W$2358,5,FALSE),"niet bekend")))</f>
        <v/>
      </c>
      <c r="AG135" s="2399" t="str">
        <f t="shared" si="10"/>
        <v/>
      </c>
      <c r="AH135" s="2403" t="str">
        <f>IF(B135="","",(IFERROR(VLOOKUP(B135,Projecten!A$4:W$2358,23,FALSE),"niet bekend")))</f>
        <v/>
      </c>
      <c r="AI135" s="2403" t="str">
        <f>IF(B135="","",(IFERROR(VLOOKUP(B135,Projecten!A$4:W$2358,12,FALSE),"niet bekend")))</f>
        <v/>
      </c>
      <c r="AJ135" s="906" t="str">
        <f t="shared" si="11"/>
        <v/>
      </c>
    </row>
    <row r="136" spans="2:36" s="4" customFormat="1" ht="11.25" customHeight="1" x14ac:dyDescent="0.2">
      <c r="C136" s="1256"/>
      <c r="D136" s="148" t="s">
        <v>247</v>
      </c>
      <c r="E136" s="28"/>
      <c r="F136" s="29"/>
      <c r="G136" s="28"/>
      <c r="H136" s="28"/>
      <c r="I136" s="28"/>
      <c r="J136" s="29"/>
      <c r="K136" s="29"/>
      <c r="L136" s="29"/>
      <c r="M136" s="29"/>
      <c r="N136" s="29"/>
      <c r="O136" s="29"/>
      <c r="P136" s="29"/>
      <c r="Q136" s="29"/>
      <c r="S136" s="1602"/>
      <c r="T136" s="23" t="str">
        <f>IF(U136&lt;=0,"",(((U136-'In Productie'!$E$1)/7)+1))</f>
        <v/>
      </c>
      <c r="U136" s="162"/>
      <c r="X136" s="150">
        <v>13.25</v>
      </c>
      <c r="Y136" s="63"/>
      <c r="Z136" s="63"/>
      <c r="AF136" s="4" t="str">
        <f>IF(B136="","",(IFERROR(VLOOKUP(B136,Projecten!A$4:W$2358,5,FALSE),"niet bekend")))</f>
        <v/>
      </c>
      <c r="AG136" s="2399" t="str">
        <f t="shared" si="10"/>
        <v/>
      </c>
      <c r="AH136" s="2403" t="str">
        <f>IF(B136="","",(IFERROR(VLOOKUP(B136,Projecten!A$4:W$2358,23,FALSE),"niet bekend")))</f>
        <v/>
      </c>
      <c r="AI136" s="2403" t="str">
        <f>IF(B136="","",(IFERROR(VLOOKUP(B136,Projecten!A$4:W$2358,12,FALSE),"niet bekend")))</f>
        <v/>
      </c>
      <c r="AJ136" s="906" t="str">
        <f t="shared" si="11"/>
        <v/>
      </c>
    </row>
    <row r="137" spans="2:36" s="38" customFormat="1" ht="12.75" customHeight="1" x14ac:dyDescent="0.2">
      <c r="B137" s="30"/>
      <c r="C137" s="1253"/>
      <c r="D137" s="31"/>
      <c r="E137" s="31"/>
      <c r="F137" s="32"/>
      <c r="G137" s="31"/>
      <c r="H137" s="31"/>
      <c r="I137" s="31"/>
      <c r="J137" s="32"/>
      <c r="K137" s="32"/>
      <c r="L137" s="32"/>
      <c r="M137" s="32"/>
      <c r="N137" s="32"/>
      <c r="O137" s="32"/>
      <c r="P137" s="32"/>
      <c r="Q137" s="32"/>
      <c r="R137" s="33"/>
      <c r="S137" s="33"/>
      <c r="T137" s="1035"/>
      <c r="U137" s="157"/>
      <c r="V137" s="35"/>
      <c r="W137" s="35"/>
      <c r="X137" s="35"/>
      <c r="Y137" s="67"/>
      <c r="Z137" s="68"/>
      <c r="AG137" s="2404"/>
      <c r="AH137" s="2404"/>
      <c r="AI137" s="2404"/>
      <c r="AJ137" s="909"/>
    </row>
    <row r="138" spans="2:36" s="911" customFormat="1" ht="12.75" customHeight="1" x14ac:dyDescent="0.2">
      <c r="B138" s="887"/>
      <c r="C138" s="1251"/>
      <c r="D138" s="888">
        <f>SUM(G138:I138)</f>
        <v>58</v>
      </c>
      <c r="E138" s="889"/>
      <c r="F138" s="890">
        <f>SUM(F139:F149)</f>
        <v>4</v>
      </c>
      <c r="G138" s="889">
        <f>SUM(G139:G149)</f>
        <v>28</v>
      </c>
      <c r="H138" s="889">
        <f>SUM(H139:H149)</f>
        <v>19</v>
      </c>
      <c r="I138" s="889">
        <f>SUM(I139:I149)</f>
        <v>11</v>
      </c>
      <c r="J138" s="890"/>
      <c r="K138" s="890"/>
      <c r="L138" s="890"/>
      <c r="M138" s="890"/>
      <c r="N138" s="890"/>
      <c r="O138" s="890"/>
      <c r="P138" s="890"/>
      <c r="Q138" s="890"/>
      <c r="R138" s="918">
        <v>29</v>
      </c>
      <c r="S138" s="918"/>
      <c r="T138" s="1036"/>
      <c r="U138" s="919"/>
      <c r="V138" s="920"/>
      <c r="W138" s="920">
        <f>SUM(X138:X149)</f>
        <v>106.5</v>
      </c>
      <c r="X138" s="940"/>
      <c r="Y138" s="922">
        <f>'In Productie'!$Y$1</f>
        <v>400</v>
      </c>
      <c r="Z138" s="856">
        <f>W138-Y138</f>
        <v>-293.5</v>
      </c>
      <c r="AF138" s="911" t="str">
        <f>IF(B138="","",(IFERROR(VLOOKUP(B138,Projecten!A$4:W$2358,5,FALSE),"niet bekend")))</f>
        <v/>
      </c>
      <c r="AG138" s="2402">
        <f>SUM(AG139:AG149)</f>
        <v>8492.48</v>
      </c>
      <c r="AH138" s="2402" t="str">
        <f>IF(B138="","",(IFERROR(VLOOKUP(B138,Projecten!A$4:W$2358,23,FALSE),"niet bekend")))</f>
        <v/>
      </c>
      <c r="AI138" s="2402" t="str">
        <f>IF(B138="","",(IFERROR(VLOOKUP(B138,Projecten!A$4:W$2358,12,FALSE),"niet bekend")))</f>
        <v/>
      </c>
      <c r="AJ138" s="907"/>
    </row>
    <row r="139" spans="2:36" s="4" customFormat="1" ht="12.75" customHeight="1" x14ac:dyDescent="0.2">
      <c r="B139" s="5"/>
      <c r="C139" s="1255"/>
      <c r="D139" s="149" t="s">
        <v>235</v>
      </c>
      <c r="E139" s="28"/>
      <c r="F139" s="29"/>
      <c r="G139" s="28"/>
      <c r="H139" s="28"/>
      <c r="I139" s="28"/>
      <c r="J139" s="29"/>
      <c r="K139" s="29"/>
      <c r="L139" s="29"/>
      <c r="M139" s="29"/>
      <c r="N139" s="29"/>
      <c r="O139" s="29"/>
      <c r="P139" s="29"/>
      <c r="Q139" s="29"/>
      <c r="R139" s="23"/>
      <c r="S139" s="23"/>
      <c r="T139" s="23" t="str">
        <f>IF(U139&lt;=0,"",(((U139-'In Productie'!$E$1)/7)+1))</f>
        <v/>
      </c>
      <c r="U139" s="158"/>
      <c r="V139" s="25"/>
      <c r="W139" s="25"/>
      <c r="X139" s="150">
        <v>8.25</v>
      </c>
      <c r="Y139" s="64"/>
      <c r="Z139" s="63"/>
      <c r="AF139" s="4" t="str">
        <f>IF(B139="","",(IFERROR(VLOOKUP(B139,Projecten!A$4:W$2358,5,FALSE),"niet bekend")))</f>
        <v/>
      </c>
      <c r="AG139" s="2399" t="str">
        <f t="shared" ref="AG139:AG148" si="12">IF(AF139="","",(F139/AF139*AI139))</f>
        <v/>
      </c>
      <c r="AH139" s="2403" t="str">
        <f>IF(B139="","",(IFERROR(VLOOKUP(B139,Projecten!A$4:W$2358,23,FALSE),"niet bekend")))</f>
        <v/>
      </c>
      <c r="AI139" s="2403" t="str">
        <f>IF(B139="","",(IFERROR(VLOOKUP(B139,Projecten!A$4:W$2358,12,FALSE),"niet bekend")))</f>
        <v/>
      </c>
      <c r="AJ139" s="906" t="str">
        <f t="shared" ref="AJ139:AJ148" si="13">IF(AG139="","",(AI139-AG139))</f>
        <v/>
      </c>
    </row>
    <row r="140" spans="2:36" s="4" customFormat="1" ht="12.75" customHeight="1" x14ac:dyDescent="0.2">
      <c r="B140" s="5"/>
      <c r="C140" s="1255"/>
      <c r="D140" s="93" t="s">
        <v>295</v>
      </c>
      <c r="E140" s="28"/>
      <c r="F140" s="29"/>
      <c r="G140" s="28"/>
      <c r="H140" s="28"/>
      <c r="I140" s="28"/>
      <c r="J140" s="29"/>
      <c r="K140" s="29"/>
      <c r="L140" s="29"/>
      <c r="M140" s="29"/>
      <c r="N140" s="29"/>
      <c r="O140" s="29"/>
      <c r="P140" s="29"/>
      <c r="Q140" s="29"/>
      <c r="R140" s="23"/>
      <c r="S140" s="23"/>
      <c r="T140" s="23"/>
      <c r="U140" s="158"/>
      <c r="V140" s="25"/>
      <c r="W140" s="25"/>
      <c r="X140" s="150">
        <v>8.25</v>
      </c>
      <c r="Y140" s="64"/>
      <c r="Z140" s="63"/>
      <c r="AF140" s="4" t="str">
        <f>IF(B140="","",(IFERROR(VLOOKUP(B140,Projecten!A$4:W$2358,5,FALSE),"niet bekend")))</f>
        <v/>
      </c>
      <c r="AG140" s="2399" t="str">
        <f t="shared" si="12"/>
        <v/>
      </c>
      <c r="AH140" s="2403" t="str">
        <f>IF(B140="","",(IFERROR(VLOOKUP(B140,Projecten!A$4:W$2358,23,FALSE),"niet bekend")))</f>
        <v/>
      </c>
      <c r="AI140" s="2403" t="str">
        <f>IF(B140="","",(IFERROR(VLOOKUP(B140,Projecten!A$4:W$2358,12,FALSE),"niet bekend")))</f>
        <v/>
      </c>
      <c r="AJ140" s="906" t="str">
        <f t="shared" si="13"/>
        <v/>
      </c>
    </row>
    <row r="141" spans="2:36" s="4" customFormat="1" ht="12.75" customHeight="1" x14ac:dyDescent="0.2">
      <c r="B141" s="171">
        <v>2015073</v>
      </c>
      <c r="C141" s="1254">
        <v>120252</v>
      </c>
      <c r="D141" s="1" t="s">
        <v>237</v>
      </c>
      <c r="E141" s="1" t="s">
        <v>26</v>
      </c>
      <c r="F141" s="39">
        <v>1</v>
      </c>
      <c r="G141" s="1">
        <v>5</v>
      </c>
      <c r="H141" s="1">
        <v>4</v>
      </c>
      <c r="I141" s="1">
        <v>2</v>
      </c>
      <c r="J141" s="122" t="s">
        <v>47</v>
      </c>
      <c r="K141" s="41" t="s">
        <v>190</v>
      </c>
      <c r="L141" s="41" t="s">
        <v>190</v>
      </c>
      <c r="M141" s="41" t="s">
        <v>190</v>
      </c>
      <c r="N141" s="41" t="s">
        <v>47</v>
      </c>
      <c r="O141" s="41" t="s">
        <v>47</v>
      </c>
      <c r="P141" s="41" t="s">
        <v>47</v>
      </c>
      <c r="Q141" s="41" t="s">
        <v>47</v>
      </c>
      <c r="S141" s="1602"/>
      <c r="T141" s="23">
        <f>IF(U141&lt;=0,"",(((U141-'In Productie'!$E$1)/7)+1))</f>
        <v>-104</v>
      </c>
      <c r="U141" s="162">
        <v>42234</v>
      </c>
      <c r="V141" s="4" t="s">
        <v>162</v>
      </c>
      <c r="X141" s="436">
        <v>9</v>
      </c>
      <c r="Y141" s="64"/>
      <c r="Z141" s="63"/>
      <c r="AF141" s="4">
        <f>IF(B141="","",(IFERROR(VLOOKUP(B141,Projecten!A$4:W$2358,5,FALSE),"niet bekend")))</f>
        <v>1</v>
      </c>
      <c r="AG141" s="2399">
        <f t="shared" si="12"/>
        <v>1483</v>
      </c>
      <c r="AH141" s="2403">
        <f>IF(B141="","",(IFERROR(VLOOKUP(B141,Projecten!A$4:W$2358,23,FALSE),"niet bekend")))</f>
        <v>1483</v>
      </c>
      <c r="AI141" s="2403">
        <f>IF(B141="","",(IFERROR(VLOOKUP(B141,Projecten!A$4:W$2358,12,FALSE),"niet bekend")))</f>
        <v>1483</v>
      </c>
      <c r="AJ141" s="906">
        <f t="shared" si="13"/>
        <v>0</v>
      </c>
    </row>
    <row r="142" spans="2:36" s="4" customFormat="1" ht="12.75" customHeight="1" x14ac:dyDescent="0.2">
      <c r="B142" s="171">
        <v>2015074</v>
      </c>
      <c r="C142" s="1254">
        <v>120252</v>
      </c>
      <c r="D142" s="1" t="s">
        <v>238</v>
      </c>
      <c r="E142" s="1" t="s">
        <v>26</v>
      </c>
      <c r="F142" s="39">
        <v>1</v>
      </c>
      <c r="G142" s="1">
        <v>8</v>
      </c>
      <c r="H142" s="1">
        <v>5</v>
      </c>
      <c r="I142" s="1">
        <v>3</v>
      </c>
      <c r="J142" s="122" t="s">
        <v>47</v>
      </c>
      <c r="K142" s="41" t="s">
        <v>190</v>
      </c>
      <c r="L142" s="41" t="s">
        <v>190</v>
      </c>
      <c r="M142" s="41" t="s">
        <v>190</v>
      </c>
      <c r="N142" s="41" t="s">
        <v>47</v>
      </c>
      <c r="O142" s="41" t="s">
        <v>47</v>
      </c>
      <c r="P142" s="41" t="s">
        <v>47</v>
      </c>
      <c r="Q142" s="41" t="s">
        <v>47</v>
      </c>
      <c r="R142" s="4" t="s">
        <v>229</v>
      </c>
      <c r="S142" s="1602"/>
      <c r="T142" s="23">
        <f>IF(U142&lt;=0,"",(((U142-'In Productie'!$E$1)/7)+1))</f>
        <v>-104</v>
      </c>
      <c r="U142" s="162">
        <v>42234</v>
      </c>
      <c r="V142" s="4" t="s">
        <v>162</v>
      </c>
      <c r="X142" s="436">
        <v>14</v>
      </c>
      <c r="Y142" s="63"/>
      <c r="Z142" s="63"/>
      <c r="AF142" s="4">
        <f>IF(B142="","",(IFERROR(VLOOKUP(B142,Projecten!A$4:W$2358,5,FALSE),"niet bekend")))</f>
        <v>1</v>
      </c>
      <c r="AG142" s="2399">
        <f t="shared" si="12"/>
        <v>2109</v>
      </c>
      <c r="AH142" s="2403">
        <f>IF(B142="","",(IFERROR(VLOOKUP(B142,Projecten!A$4:W$2358,23,FALSE),"niet bekend")))</f>
        <v>2109</v>
      </c>
      <c r="AI142" s="2403">
        <f>IF(B142="","",(IFERROR(VLOOKUP(B142,Projecten!A$4:W$2358,12,FALSE),"niet bekend")))</f>
        <v>2109</v>
      </c>
      <c r="AJ142" s="906">
        <f t="shared" si="13"/>
        <v>0</v>
      </c>
    </row>
    <row r="143" spans="2:36" s="4" customFormat="1" ht="12.75" customHeight="1" x14ac:dyDescent="0.2">
      <c r="B143" s="171">
        <v>2015077</v>
      </c>
      <c r="C143" s="1254">
        <v>120252</v>
      </c>
      <c r="D143" s="1" t="s">
        <v>255</v>
      </c>
      <c r="E143" s="1" t="s">
        <v>26</v>
      </c>
      <c r="F143" s="39">
        <v>1</v>
      </c>
      <c r="G143" s="1">
        <v>9</v>
      </c>
      <c r="H143" s="1">
        <v>7</v>
      </c>
      <c r="I143" s="1">
        <v>3</v>
      </c>
      <c r="J143" s="122" t="s">
        <v>47</v>
      </c>
      <c r="K143" s="41" t="s">
        <v>190</v>
      </c>
      <c r="L143" s="122" t="s">
        <v>47</v>
      </c>
      <c r="M143" s="41" t="s">
        <v>190</v>
      </c>
      <c r="N143" s="41" t="s">
        <v>47</v>
      </c>
      <c r="O143" s="41" t="s">
        <v>47</v>
      </c>
      <c r="P143" s="41" t="s">
        <v>47</v>
      </c>
      <c r="Q143" s="41" t="s">
        <v>47</v>
      </c>
      <c r="S143" s="1602"/>
      <c r="T143" s="23">
        <f>IF(U143&lt;=0,"",(((U143-'In Productie'!$E$1)/7)+1))</f>
        <v>-104</v>
      </c>
      <c r="U143" s="162">
        <v>42234</v>
      </c>
      <c r="V143" s="4" t="s">
        <v>162</v>
      </c>
      <c r="W143" s="4" t="s">
        <v>256</v>
      </c>
      <c r="X143" s="436">
        <v>17</v>
      </c>
      <c r="Y143" s="63"/>
      <c r="Z143" s="63"/>
      <c r="AF143" s="4">
        <f>IF(B143="","",(IFERROR(VLOOKUP(B143,Projecten!A$4:W$2358,5,FALSE),"niet bekend")))</f>
        <v>1</v>
      </c>
      <c r="AG143" s="2399">
        <f t="shared" si="12"/>
        <v>2876</v>
      </c>
      <c r="AH143" s="2403">
        <f>IF(B143="","",(IFERROR(VLOOKUP(B143,Projecten!A$4:W$2358,23,FALSE),"niet bekend")))</f>
        <v>2876</v>
      </c>
      <c r="AI143" s="2403">
        <f>IF(B143="","",(IFERROR(VLOOKUP(B143,Projecten!A$4:W$2358,12,FALSE),"niet bekend")))</f>
        <v>2876</v>
      </c>
      <c r="AJ143" s="906">
        <f t="shared" si="13"/>
        <v>0</v>
      </c>
    </row>
    <row r="144" spans="2:36" s="4" customFormat="1" ht="12.75" customHeight="1" x14ac:dyDescent="0.2">
      <c r="B144" s="171">
        <v>2015071</v>
      </c>
      <c r="C144" s="1254">
        <v>120251</v>
      </c>
      <c r="D144" s="1" t="s">
        <v>225</v>
      </c>
      <c r="E144" s="1" t="s">
        <v>174</v>
      </c>
      <c r="F144" s="39">
        <v>1</v>
      </c>
      <c r="G144" s="1">
        <v>6</v>
      </c>
      <c r="H144" s="1">
        <v>3</v>
      </c>
      <c r="I144" s="1">
        <v>3</v>
      </c>
      <c r="J144" s="128" t="s">
        <v>47</v>
      </c>
      <c r="K144" s="128" t="s">
        <v>47</v>
      </c>
      <c r="L144" s="128" t="s">
        <v>47</v>
      </c>
      <c r="M144" s="29" t="s">
        <v>190</v>
      </c>
      <c r="N144" s="29" t="s">
        <v>47</v>
      </c>
      <c r="O144" s="29" t="s">
        <v>47</v>
      </c>
      <c r="P144" s="29" t="s">
        <v>47</v>
      </c>
      <c r="Q144" s="29" t="s">
        <v>47</v>
      </c>
      <c r="S144" s="1602"/>
      <c r="T144" s="23">
        <f>IF(U144&lt;=0,"",(((U144-'In Productie'!$E$1)/7)+1))</f>
        <v>-107.85714285714286</v>
      </c>
      <c r="U144" s="162">
        <v>42207</v>
      </c>
      <c r="V144" s="4" t="s">
        <v>233</v>
      </c>
      <c r="W144" s="4" t="s">
        <v>251</v>
      </c>
      <c r="X144" s="436">
        <v>12</v>
      </c>
      <c r="Y144" s="63"/>
      <c r="Z144" s="63"/>
      <c r="AF144" s="4">
        <f>IF(B144="","",(IFERROR(VLOOKUP(B144,Projecten!A$4:W$2358,5,FALSE),"niet bekend")))</f>
        <v>1</v>
      </c>
      <c r="AG144" s="2399">
        <f t="shared" si="12"/>
        <v>2024.48</v>
      </c>
      <c r="AH144" s="2403">
        <f>IF(B144="","",(IFERROR(VLOOKUP(B144,Projecten!A$4:W$2358,23,FALSE),"niet bekend")))</f>
        <v>2024.48</v>
      </c>
      <c r="AI144" s="2403">
        <f>IF(B144="","",(IFERROR(VLOOKUP(B144,Projecten!A$4:W$2358,12,FALSE),"niet bekend")))</f>
        <v>2024.48</v>
      </c>
      <c r="AJ144" s="906">
        <f t="shared" si="13"/>
        <v>0</v>
      </c>
    </row>
    <row r="145" spans="2:36" x14ac:dyDescent="0.2">
      <c r="B145" s="4"/>
      <c r="AF145" s="4" t="str">
        <f>IF(B145="","",(IFERROR(VLOOKUP(B145,Projecten!A$4:W$2358,5,FALSE),"niet bekend")))</f>
        <v/>
      </c>
      <c r="AG145" s="2399" t="str">
        <f t="shared" si="12"/>
        <v/>
      </c>
      <c r="AH145" s="2403" t="str">
        <f>IF(B145="","",(IFERROR(VLOOKUP(B145,Projecten!A$4:W$2358,23,FALSE),"niet bekend")))</f>
        <v/>
      </c>
      <c r="AI145" s="2403" t="str">
        <f>IF(B145="","",(IFERROR(VLOOKUP(B145,Projecten!A$4:W$2358,12,FALSE),"niet bekend")))</f>
        <v/>
      </c>
      <c r="AJ145" s="906" t="str">
        <f t="shared" si="13"/>
        <v/>
      </c>
    </row>
    <row r="146" spans="2:36" x14ac:dyDescent="0.2">
      <c r="B146" s="4"/>
      <c r="AF146" s="4" t="str">
        <f>IF(B146="","",(IFERROR(VLOOKUP(B146,Projecten!A$4:W$2358,5,FALSE),"niet bekend")))</f>
        <v/>
      </c>
      <c r="AG146" s="2399" t="str">
        <f t="shared" si="12"/>
        <v/>
      </c>
      <c r="AH146" s="2403" t="str">
        <f>IF(B146="","",(IFERROR(VLOOKUP(B146,Projecten!A$4:W$2358,23,FALSE),"niet bekend")))</f>
        <v/>
      </c>
      <c r="AI146" s="2403" t="str">
        <f>IF(B146="","",(IFERROR(VLOOKUP(B146,Projecten!A$4:W$2358,12,FALSE),"niet bekend")))</f>
        <v/>
      </c>
      <c r="AJ146" s="906" t="str">
        <f t="shared" si="13"/>
        <v/>
      </c>
    </row>
    <row r="147" spans="2:36" s="4" customFormat="1" ht="12.75" customHeight="1" x14ac:dyDescent="0.2">
      <c r="B147" s="2"/>
      <c r="C147" s="1254"/>
      <c r="D147" s="151" t="s">
        <v>280</v>
      </c>
      <c r="E147" s="1"/>
      <c r="F147" s="39"/>
      <c r="G147" s="1"/>
      <c r="H147" s="1"/>
      <c r="I147" s="1"/>
      <c r="J147" s="59"/>
      <c r="K147" s="59"/>
      <c r="L147" s="59"/>
      <c r="M147" s="7"/>
      <c r="N147" s="7"/>
      <c r="O147" s="7"/>
      <c r="P147" s="7"/>
      <c r="Q147" s="7"/>
      <c r="S147" s="1602"/>
      <c r="T147" s="23"/>
      <c r="U147" s="162"/>
      <c r="X147" s="150">
        <v>33</v>
      </c>
      <c r="Y147" s="64"/>
      <c r="Z147" s="66"/>
      <c r="AF147" s="4" t="str">
        <f>IF(B147="","",(IFERROR(VLOOKUP(B147,Projecten!A$4:W$2358,5,FALSE),"niet bekend")))</f>
        <v/>
      </c>
      <c r="AG147" s="2399" t="str">
        <f t="shared" si="12"/>
        <v/>
      </c>
      <c r="AH147" s="2403" t="str">
        <f>IF(B147="","",(IFERROR(VLOOKUP(B147,Projecten!A$4:W$2358,23,FALSE),"niet bekend")))</f>
        <v/>
      </c>
      <c r="AI147" s="2403" t="str">
        <f>IF(B147="","",(IFERROR(VLOOKUP(B147,Projecten!A$4:W$2358,12,FALSE),"niet bekend")))</f>
        <v/>
      </c>
      <c r="AJ147" s="906" t="str">
        <f t="shared" si="13"/>
        <v/>
      </c>
    </row>
    <row r="148" spans="2:36" s="4" customFormat="1" ht="12.75" customHeight="1" x14ac:dyDescent="0.2">
      <c r="C148" s="1256"/>
      <c r="D148" s="149" t="s">
        <v>246</v>
      </c>
      <c r="E148" s="28"/>
      <c r="F148" s="29"/>
      <c r="G148" s="28"/>
      <c r="H148" s="28"/>
      <c r="I148" s="28"/>
      <c r="J148" s="29"/>
      <c r="K148" s="29"/>
      <c r="L148" s="29"/>
      <c r="M148" s="29"/>
      <c r="N148" s="29"/>
      <c r="O148" s="29"/>
      <c r="P148" s="29"/>
      <c r="Q148" s="29"/>
      <c r="S148" s="1602"/>
      <c r="T148" s="23" t="str">
        <f>IF(U148&lt;=0,"",(((U148-'In Productie'!$E$1)/7)+1))</f>
        <v/>
      </c>
      <c r="U148" s="162"/>
      <c r="X148" s="150">
        <v>5</v>
      </c>
      <c r="Y148" s="63"/>
      <c r="Z148" s="63"/>
      <c r="AF148" s="4" t="str">
        <f>IF(B148="","",(IFERROR(VLOOKUP(B148,Projecten!A$4:W$2358,5,FALSE),"niet bekend")))</f>
        <v/>
      </c>
      <c r="AG148" s="2399" t="str">
        <f t="shared" si="12"/>
        <v/>
      </c>
      <c r="AH148" s="2403" t="str">
        <f>IF(B148="","",(IFERROR(VLOOKUP(B148,Projecten!A$4:W$2358,23,FALSE),"niet bekend")))</f>
        <v/>
      </c>
      <c r="AI148" s="2403" t="str">
        <f>IF(B148="","",(IFERROR(VLOOKUP(B148,Projecten!A$4:W$2358,12,FALSE),"niet bekend")))</f>
        <v/>
      </c>
      <c r="AJ148" s="906" t="str">
        <f t="shared" si="13"/>
        <v/>
      </c>
    </row>
    <row r="149" spans="2:36" s="38" customFormat="1" ht="12.75" customHeight="1" x14ac:dyDescent="0.2">
      <c r="B149" s="30"/>
      <c r="C149" s="1253"/>
      <c r="D149" s="31"/>
      <c r="E149" s="31"/>
      <c r="F149" s="32"/>
      <c r="G149" s="31"/>
      <c r="H149" s="31"/>
      <c r="I149" s="31"/>
      <c r="J149" s="32"/>
      <c r="K149" s="32"/>
      <c r="L149" s="32"/>
      <c r="M149" s="32"/>
      <c r="N149" s="32"/>
      <c r="O149" s="32"/>
      <c r="P149" s="32"/>
      <c r="Q149" s="32"/>
      <c r="R149" s="33"/>
      <c r="S149" s="33"/>
      <c r="T149" s="1035"/>
      <c r="U149" s="157"/>
      <c r="V149" s="35"/>
      <c r="W149" s="35"/>
      <c r="X149" s="35"/>
      <c r="Y149" s="67"/>
      <c r="Z149" s="68"/>
      <c r="AG149" s="2404"/>
      <c r="AH149" s="2404"/>
      <c r="AI149" s="2404"/>
      <c r="AJ149" s="909"/>
    </row>
    <row r="150" spans="2:36" s="911" customFormat="1" ht="12.75" customHeight="1" x14ac:dyDescent="0.2">
      <c r="B150" s="887"/>
      <c r="C150" s="1251"/>
      <c r="D150" s="888">
        <f>SUM(G150:I150)</f>
        <v>118</v>
      </c>
      <c r="E150" s="889"/>
      <c r="F150" s="890">
        <f>SUM(F151:F159)</f>
        <v>7</v>
      </c>
      <c r="G150" s="889">
        <f>SUM(G151:G159)</f>
        <v>60</v>
      </c>
      <c r="H150" s="889">
        <f>SUM(H151:H159)</f>
        <v>37</v>
      </c>
      <c r="I150" s="889">
        <f>SUM(I151:I159)</f>
        <v>21</v>
      </c>
      <c r="J150" s="890"/>
      <c r="K150" s="890"/>
      <c r="L150" s="890"/>
      <c r="M150" s="890"/>
      <c r="N150" s="890"/>
      <c r="O150" s="890"/>
      <c r="P150" s="890"/>
      <c r="Q150" s="890"/>
      <c r="R150" s="918">
        <v>30</v>
      </c>
      <c r="S150" s="918"/>
      <c r="T150" s="1036"/>
      <c r="U150" s="919"/>
      <c r="V150" s="920"/>
      <c r="W150" s="920">
        <f>SUM(X150:X159)</f>
        <v>133.5</v>
      </c>
      <c r="X150" s="940"/>
      <c r="Y150" s="922">
        <f>'In Productie'!$Y$1</f>
        <v>400</v>
      </c>
      <c r="Z150" s="856">
        <f>W150-Y150</f>
        <v>-266.5</v>
      </c>
      <c r="AF150" s="911" t="str">
        <f>IF(B150="","",(IFERROR(VLOOKUP(B150,Projecten!A$4:W$2358,5,FALSE),"niet bekend")))</f>
        <v/>
      </c>
      <c r="AG150" s="2402">
        <f>SUM(AG151:AG159)</f>
        <v>13846</v>
      </c>
      <c r="AH150" s="2402" t="str">
        <f>IF(B150="","",(IFERROR(VLOOKUP(B150,Projecten!A$4:W$2358,23,FALSE),"niet bekend")))</f>
        <v/>
      </c>
      <c r="AI150" s="2402" t="str">
        <f>IF(B150="","",(IFERROR(VLOOKUP(B150,Projecten!A$4:W$2358,12,FALSE),"niet bekend")))</f>
        <v/>
      </c>
      <c r="AJ150" s="907"/>
    </row>
    <row r="151" spans="2:36" s="4" customFormat="1" ht="12.75" customHeight="1" x14ac:dyDescent="0.2">
      <c r="B151" s="5"/>
      <c r="C151" s="1255"/>
      <c r="D151" s="149" t="s">
        <v>245</v>
      </c>
      <c r="E151" s="28"/>
      <c r="F151" s="29"/>
      <c r="G151" s="28"/>
      <c r="H151" s="28"/>
      <c r="I151" s="28"/>
      <c r="J151" s="29"/>
      <c r="K151" s="29"/>
      <c r="L151" s="29"/>
      <c r="M151" s="29"/>
      <c r="N151" s="29"/>
      <c r="O151" s="29"/>
      <c r="P151" s="29"/>
      <c r="Q151" s="29"/>
      <c r="R151" s="23"/>
      <c r="S151" s="23"/>
      <c r="T151" s="23" t="str">
        <f>IF(U151&lt;=0,"",(((U151-'In Productie'!$E$1)/7)+1))</f>
        <v/>
      </c>
      <c r="U151" s="158"/>
      <c r="V151" s="25"/>
      <c r="W151" s="25"/>
      <c r="X151" s="150">
        <v>8.25</v>
      </c>
      <c r="Y151" s="64"/>
      <c r="Z151" s="63"/>
      <c r="AF151" s="4" t="str">
        <f>IF(B151="","",(IFERROR(VLOOKUP(B151,Projecten!A$4:W$2358,5,FALSE),"niet bekend")))</f>
        <v/>
      </c>
      <c r="AG151" s="2399" t="str">
        <f>IF(AF151="","",(F151/AF151*AI151))</f>
        <v/>
      </c>
      <c r="AH151" s="2403" t="str">
        <f>IF(B151="","",(IFERROR(VLOOKUP(B151,Projecten!A$4:W$2358,23,FALSE),"niet bekend")))</f>
        <v/>
      </c>
      <c r="AI151" s="2403" t="str">
        <f>IF(B151="","",(IFERROR(VLOOKUP(B151,Projecten!A$4:W$2358,12,FALSE),"niet bekend")))</f>
        <v/>
      </c>
      <c r="AJ151" s="906"/>
    </row>
    <row r="152" spans="2:36" s="4" customFormat="1" ht="12.75" customHeight="1" x14ac:dyDescent="0.2">
      <c r="B152" s="5"/>
      <c r="C152" s="1255"/>
      <c r="D152" s="93" t="s">
        <v>296</v>
      </c>
      <c r="E152" s="28"/>
      <c r="F152" s="29"/>
      <c r="G152" s="28"/>
      <c r="H152" s="28"/>
      <c r="I152" s="28"/>
      <c r="J152" s="29"/>
      <c r="K152" s="29"/>
      <c r="L152" s="29"/>
      <c r="M152" s="29"/>
      <c r="N152" s="29"/>
      <c r="O152" s="29" t="s">
        <v>115</v>
      </c>
      <c r="P152" s="29"/>
      <c r="Q152" s="29"/>
      <c r="R152" s="23"/>
      <c r="S152" s="23"/>
      <c r="T152" s="23"/>
      <c r="U152" s="158"/>
      <c r="V152" s="25"/>
      <c r="W152" s="25"/>
      <c r="X152" s="150">
        <v>1.5</v>
      </c>
      <c r="Y152" s="64"/>
      <c r="Z152" s="63"/>
      <c r="AF152" s="4" t="str">
        <f>IF(B152="","",(IFERROR(VLOOKUP(B152,Projecten!A$4:W$2358,5,FALSE),"niet bekend")))</f>
        <v/>
      </c>
      <c r="AG152" s="2399" t="str">
        <f>IF(AF152="","",(F152/AF152*AI152))</f>
        <v/>
      </c>
      <c r="AH152" s="2403" t="str">
        <f>IF(B152="","",(IFERROR(VLOOKUP(B152,Projecten!A$4:W$2358,23,FALSE),"niet bekend")))</f>
        <v/>
      </c>
      <c r="AI152" s="2403" t="str">
        <f>IF(B152="","",(IFERROR(VLOOKUP(B152,Projecten!A$4:W$2358,12,FALSE),"niet bekend")))</f>
        <v/>
      </c>
      <c r="AJ152" s="906" t="str">
        <f>IF(AG152="","",(AI152-AG152))</f>
        <v/>
      </c>
    </row>
    <row r="153" spans="2:36" s="4" customFormat="1" ht="12.75" customHeight="1" x14ac:dyDescent="0.2">
      <c r="B153" s="5"/>
      <c r="C153" s="1255"/>
      <c r="D153" s="93" t="s">
        <v>317</v>
      </c>
      <c r="E153" s="28"/>
      <c r="F153" s="29"/>
      <c r="G153" s="28"/>
      <c r="H153" s="28"/>
      <c r="I153" s="28"/>
      <c r="J153" s="29"/>
      <c r="K153" s="29"/>
      <c r="L153" s="29"/>
      <c r="M153" s="29"/>
      <c r="N153" s="29"/>
      <c r="O153" s="29"/>
      <c r="P153" s="29"/>
      <c r="Q153" s="29"/>
      <c r="R153" s="23"/>
      <c r="S153" s="23"/>
      <c r="T153" s="23"/>
      <c r="U153" s="158"/>
      <c r="V153" s="25"/>
      <c r="W153" s="25"/>
      <c r="X153" s="150">
        <v>3</v>
      </c>
      <c r="Y153" s="64"/>
      <c r="Z153" s="63"/>
      <c r="AF153" s="4" t="str">
        <f>IF(B153="","",(IFERROR(VLOOKUP(B153,Projecten!A$4:W$2358,5,FALSE),"niet bekend")))</f>
        <v/>
      </c>
      <c r="AG153" s="2399" t="str">
        <f>IF(AF153="","",(F153/AF153*AI153))</f>
        <v/>
      </c>
      <c r="AH153" s="2403" t="str">
        <f>IF(B153="","",(IFERROR(VLOOKUP(B153,Projecten!A$4:W$2358,23,FALSE),"niet bekend")))</f>
        <v/>
      </c>
      <c r="AI153" s="2403" t="str">
        <f>IF(B153="","",(IFERROR(VLOOKUP(B153,Projecten!A$4:W$2358,12,FALSE),"niet bekend")))</f>
        <v/>
      </c>
      <c r="AJ153" s="906" t="str">
        <f>IF(AG153="","",(AI153-AG153))</f>
        <v/>
      </c>
    </row>
    <row r="154" spans="2:36" s="4" customFormat="1" ht="12.75" customHeight="1" x14ac:dyDescent="0.2">
      <c r="B154" s="171">
        <v>2015072</v>
      </c>
      <c r="C154" s="1254">
        <v>120251</v>
      </c>
      <c r="D154" s="1" t="s">
        <v>232</v>
      </c>
      <c r="E154" s="1" t="s">
        <v>202</v>
      </c>
      <c r="F154" s="39">
        <v>0</v>
      </c>
      <c r="G154" s="1">
        <v>2</v>
      </c>
      <c r="H154" s="1">
        <v>0</v>
      </c>
      <c r="I154" s="1">
        <v>0</v>
      </c>
      <c r="J154" s="128" t="s">
        <v>47</v>
      </c>
      <c r="K154" s="29" t="s">
        <v>190</v>
      </c>
      <c r="L154" s="29" t="s">
        <v>190</v>
      </c>
      <c r="M154" s="29" t="s">
        <v>190</v>
      </c>
      <c r="N154" s="29" t="s">
        <v>47</v>
      </c>
      <c r="O154" s="29" t="s">
        <v>47</v>
      </c>
      <c r="P154" s="29" t="s">
        <v>47</v>
      </c>
      <c r="Q154" s="29"/>
      <c r="R154" s="23"/>
      <c r="S154" s="23"/>
      <c r="T154" s="23">
        <f>IF(U154&lt;=0,"",(((U154-'In Productie'!$E$1)/7)+1))</f>
        <v>-103.14285714285714</v>
      </c>
      <c r="U154" s="158">
        <v>42240</v>
      </c>
      <c r="V154" s="25" t="s">
        <v>232</v>
      </c>
      <c r="W154" s="25"/>
      <c r="X154" s="436">
        <v>4</v>
      </c>
      <c r="Y154" s="64"/>
      <c r="Z154" s="63"/>
      <c r="AF154" s="4">
        <f>IF(B154="","",(IFERROR(VLOOKUP(B154,Projecten!A$4:W$2358,5,FALSE),"niet bekend")))</f>
        <v>0</v>
      </c>
      <c r="AG154" s="2399"/>
      <c r="AH154" s="2403">
        <f>IF(B154="","",(IFERROR(VLOOKUP(B154,Projecten!A$4:W$2358,23,FALSE),"niet bekend")))</f>
        <v>1600</v>
      </c>
      <c r="AI154" s="2403">
        <f>IF(B154="","",(IFERROR(VLOOKUP(B154,Projecten!A$4:W$2358,12,FALSE),"niet bekend")))</f>
        <v>1600</v>
      </c>
      <c r="AJ154" s="906" t="str">
        <f>IF(AG154="","",(AI154-AG154))</f>
        <v/>
      </c>
    </row>
    <row r="155" spans="2:36" s="4" customFormat="1" ht="12.75" customHeight="1" x14ac:dyDescent="0.2">
      <c r="B155" s="171">
        <v>2015091</v>
      </c>
      <c r="C155" s="1254">
        <v>120255</v>
      </c>
      <c r="D155" s="1" t="s">
        <v>274</v>
      </c>
      <c r="E155" s="1" t="s">
        <v>284</v>
      </c>
      <c r="F155" s="39">
        <v>0</v>
      </c>
      <c r="G155" s="1">
        <v>2</v>
      </c>
      <c r="H155" s="1">
        <v>2</v>
      </c>
      <c r="I155" s="1">
        <v>0</v>
      </c>
      <c r="J155" s="128" t="s">
        <v>47</v>
      </c>
      <c r="K155" s="29" t="s">
        <v>190</v>
      </c>
      <c r="L155" s="29" t="s">
        <v>190</v>
      </c>
      <c r="M155" s="29" t="s">
        <v>190</v>
      </c>
      <c r="N155" s="29" t="s">
        <v>47</v>
      </c>
      <c r="O155" s="29" t="s">
        <v>47</v>
      </c>
      <c r="P155" s="29" t="s">
        <v>47</v>
      </c>
      <c r="Q155" s="29" t="s">
        <v>47</v>
      </c>
      <c r="R155" s="23"/>
      <c r="S155" s="23"/>
      <c r="T155" s="23">
        <f>IF(U155&lt;=0,"",(((U155-'In Productie'!$E$1)/7)+1))</f>
        <v>-108.14285714285714</v>
      </c>
      <c r="U155" s="158">
        <v>42205</v>
      </c>
      <c r="V155" s="25" t="s">
        <v>285</v>
      </c>
      <c r="W155" s="25"/>
      <c r="X155" s="436">
        <v>3</v>
      </c>
      <c r="Y155" s="64"/>
      <c r="Z155" s="63"/>
      <c r="AF155" s="4">
        <f>IF(B155="","",(IFERROR(VLOOKUP(B155,Projecten!A$4:W$2358,5,FALSE),"niet bekend")))</f>
        <v>1</v>
      </c>
      <c r="AG155" s="2399">
        <f>IF(AF155="","",(F155/AF155*AI155))</f>
        <v>0</v>
      </c>
      <c r="AH155" s="2403">
        <f>IF(B155="","",(IFERROR(VLOOKUP(B155,Projecten!A$4:W$2358,23,FALSE),"niet bekend")))</f>
        <v>425.84</v>
      </c>
      <c r="AI155" s="2403">
        <f>IF(B155="","",(IFERROR(VLOOKUP(B155,Projecten!A$4:W$2358,12,FALSE),"niet bekend")))</f>
        <v>425.84</v>
      </c>
      <c r="AJ155" s="906"/>
    </row>
    <row r="156" spans="2:36" s="4" customFormat="1" ht="12.75" customHeight="1" x14ac:dyDescent="0.2">
      <c r="B156" s="171">
        <v>2015079</v>
      </c>
      <c r="C156" s="1254">
        <v>120255</v>
      </c>
      <c r="D156" s="1" t="s">
        <v>261</v>
      </c>
      <c r="E156" s="1" t="s">
        <v>26</v>
      </c>
      <c r="F156" s="39">
        <v>5</v>
      </c>
      <c r="G156" s="1">
        <v>40</v>
      </c>
      <c r="H156" s="1">
        <v>25</v>
      </c>
      <c r="I156" s="1">
        <v>15</v>
      </c>
      <c r="J156" s="122" t="s">
        <v>47</v>
      </c>
      <c r="K156" s="41" t="s">
        <v>190</v>
      </c>
      <c r="L156" s="41" t="s">
        <v>190</v>
      </c>
      <c r="M156" s="41" t="s">
        <v>190</v>
      </c>
      <c r="N156" s="41" t="s">
        <v>47</v>
      </c>
      <c r="O156" s="41" t="s">
        <v>47</v>
      </c>
      <c r="P156" s="41" t="s">
        <v>47</v>
      </c>
      <c r="Q156" s="41" t="s">
        <v>47</v>
      </c>
      <c r="S156" s="1602"/>
      <c r="T156" s="23">
        <f>IF(U156&lt;=0,"",(((U156-'In Productie'!$E$1)/7)+1))</f>
        <v>-103.14285714285714</v>
      </c>
      <c r="U156" s="162">
        <v>42240</v>
      </c>
      <c r="V156" s="4" t="s">
        <v>262</v>
      </c>
      <c r="W156" s="4" t="s">
        <v>187</v>
      </c>
      <c r="X156" s="436">
        <v>60</v>
      </c>
      <c r="Y156" s="64"/>
      <c r="Z156" s="63"/>
      <c r="AF156" s="4">
        <f>IF(B156="","",(IFERROR(VLOOKUP(B156,Projecten!A$4:W$2358,5,FALSE),"niet bekend")))</f>
        <v>5</v>
      </c>
      <c r="AG156" s="2399">
        <f>IF(AF156="","",(F156/AF156*AI156))</f>
        <v>9890</v>
      </c>
      <c r="AH156" s="2403">
        <f>IF(B156="","",(IFERROR(VLOOKUP(B156,Projecten!A$4:W$2358,23,FALSE),"niet bekend")))</f>
        <v>9890</v>
      </c>
      <c r="AI156" s="2403">
        <f>IF(B156="","",(IFERROR(VLOOKUP(B156,Projecten!A$4:W$2358,12,FALSE),"niet bekend")))</f>
        <v>9890</v>
      </c>
      <c r="AJ156" s="906">
        <f>IF(AG156="","",(AI156-AG156))</f>
        <v>0</v>
      </c>
    </row>
    <row r="157" spans="2:36" s="4" customFormat="1" ht="12.75" customHeight="1" x14ac:dyDescent="0.2">
      <c r="B157" s="171">
        <v>2015078</v>
      </c>
      <c r="C157" s="1254">
        <v>120247</v>
      </c>
      <c r="D157" s="1" t="s">
        <v>260</v>
      </c>
      <c r="E157" s="1" t="s">
        <v>26</v>
      </c>
      <c r="F157" s="39">
        <v>2</v>
      </c>
      <c r="G157" s="1">
        <v>16</v>
      </c>
      <c r="H157" s="1">
        <v>10</v>
      </c>
      <c r="I157" s="1">
        <v>6</v>
      </c>
      <c r="J157" s="121" t="s">
        <v>47</v>
      </c>
      <c r="K157" s="7" t="s">
        <v>190</v>
      </c>
      <c r="L157" s="7" t="s">
        <v>190</v>
      </c>
      <c r="M157" s="7" t="s">
        <v>190</v>
      </c>
      <c r="N157" s="7" t="s">
        <v>47</v>
      </c>
      <c r="O157" s="7" t="s">
        <v>47</v>
      </c>
      <c r="P157" s="7" t="s">
        <v>47</v>
      </c>
      <c r="Q157" s="7"/>
      <c r="S157" s="1602"/>
      <c r="T157" s="23">
        <f>IF(U157&lt;=0,"",(((U157-'In Productie'!$E$1)/7)+1))</f>
        <v>-103.14285714285714</v>
      </c>
      <c r="U157" s="162">
        <v>42240</v>
      </c>
      <c r="V157" s="4" t="s">
        <v>48</v>
      </c>
      <c r="W157" s="4" t="s">
        <v>333</v>
      </c>
      <c r="X157" s="426">
        <v>24</v>
      </c>
      <c r="Y157" s="64"/>
      <c r="Z157" s="66"/>
      <c r="AF157" s="4">
        <f>IF(B157="","",(IFERROR(VLOOKUP(B157,Projecten!A$4:W$2358,5,FALSE),"niet bekend")))</f>
        <v>5</v>
      </c>
      <c r="AG157" s="2399">
        <f>IF(AF157="","",(F157/AF157*AI157))</f>
        <v>3956</v>
      </c>
      <c r="AH157" s="2403">
        <f>IF(B157="","",(IFERROR(VLOOKUP(B157,Projecten!A$4:W$2358,23,FALSE),"niet bekend")))</f>
        <v>9890</v>
      </c>
      <c r="AI157" s="2403">
        <f>IF(B157="","",(IFERROR(VLOOKUP(B157,Projecten!A$4:W$2358,12,FALSE),"niet bekend")))</f>
        <v>9890</v>
      </c>
      <c r="AJ157" s="906"/>
    </row>
    <row r="158" spans="2:36" s="4" customFormat="1" ht="12.75" customHeight="1" x14ac:dyDescent="0.2">
      <c r="B158" s="2"/>
      <c r="C158" s="1254"/>
      <c r="D158" s="151" t="s">
        <v>280</v>
      </c>
      <c r="E158" s="1"/>
      <c r="F158" s="39"/>
      <c r="G158" s="1"/>
      <c r="H158" s="1"/>
      <c r="I158" s="1"/>
      <c r="J158" s="59"/>
      <c r="K158" s="59"/>
      <c r="L158" s="59"/>
      <c r="M158" s="7"/>
      <c r="N158" s="7"/>
      <c r="O158" s="7"/>
      <c r="P158" s="7"/>
      <c r="Q158" s="7"/>
      <c r="S158" s="1602"/>
      <c r="T158" s="23"/>
      <c r="U158" s="162"/>
      <c r="X158" s="150">
        <v>29.75</v>
      </c>
      <c r="Y158" s="64"/>
      <c r="Z158" s="66"/>
      <c r="AF158" s="4" t="str">
        <f>IF(B158="","",(IFERROR(VLOOKUP(B158,Projecten!A$4:W$2358,5,FALSE),"niet bekend")))</f>
        <v/>
      </c>
      <c r="AG158" s="2399" t="str">
        <f>IF(AF158="","",(F158/AF158*AI158))</f>
        <v/>
      </c>
      <c r="AH158" s="2403" t="str">
        <f>IF(B158="","",(IFERROR(VLOOKUP(B158,Projecten!A$4:W$2358,23,FALSE),"niet bekend")))</f>
        <v/>
      </c>
      <c r="AI158" s="2403" t="str">
        <f>IF(B158="","",(IFERROR(VLOOKUP(B158,Projecten!A$4:W$2358,12,FALSE),"niet bekend")))</f>
        <v/>
      </c>
      <c r="AJ158" s="906" t="str">
        <f>IF(AG158="","",(AI158-AG158))</f>
        <v/>
      </c>
    </row>
    <row r="159" spans="2:36" s="38" customFormat="1" ht="12.75" customHeight="1" x14ac:dyDescent="0.2">
      <c r="B159" s="30"/>
      <c r="C159" s="1253"/>
      <c r="D159" s="31"/>
      <c r="E159" s="31"/>
      <c r="F159" s="32"/>
      <c r="G159" s="31"/>
      <c r="H159" s="31"/>
      <c r="I159" s="31"/>
      <c r="J159" s="32"/>
      <c r="K159" s="32"/>
      <c r="L159" s="32"/>
      <c r="M159" s="32"/>
      <c r="N159" s="32"/>
      <c r="O159" s="32"/>
      <c r="P159" s="32"/>
      <c r="Q159" s="32"/>
      <c r="R159" s="33"/>
      <c r="S159" s="33"/>
      <c r="T159" s="1035"/>
      <c r="U159" s="157"/>
      <c r="V159" s="35"/>
      <c r="W159" s="35"/>
      <c r="X159" s="35"/>
      <c r="Y159" s="67"/>
      <c r="Z159" s="68"/>
      <c r="AG159" s="2404"/>
      <c r="AH159" s="2404"/>
      <c r="AI159" s="2404"/>
      <c r="AJ159" s="909"/>
    </row>
    <row r="160" spans="2:36" s="911" customFormat="1" ht="12.75" customHeight="1" x14ac:dyDescent="0.2">
      <c r="B160" s="887"/>
      <c r="C160" s="1251"/>
      <c r="D160" s="888">
        <f>SUM(G160:I160)</f>
        <v>136</v>
      </c>
      <c r="E160" s="889"/>
      <c r="F160" s="890">
        <f>SUM(F161:F170)</f>
        <v>9</v>
      </c>
      <c r="G160" s="889">
        <f>SUM(G161:G170)</f>
        <v>71</v>
      </c>
      <c r="H160" s="889">
        <f>SUM(H161:H170)</f>
        <v>41</v>
      </c>
      <c r="I160" s="889">
        <f>SUM(I161:I170)</f>
        <v>24</v>
      </c>
      <c r="J160" s="890"/>
      <c r="K160" s="890"/>
      <c r="L160" s="890"/>
      <c r="M160" s="890"/>
      <c r="N160" s="890"/>
      <c r="O160" s="890"/>
      <c r="P160" s="890"/>
      <c r="Q160" s="890"/>
      <c r="R160" s="918">
        <v>34</v>
      </c>
      <c r="S160" s="918"/>
      <c r="T160" s="1036"/>
      <c r="U160" s="919"/>
      <c r="V160" s="920"/>
      <c r="W160" s="920">
        <f>SUM(X160:X170)</f>
        <v>131</v>
      </c>
      <c r="X160" s="940"/>
      <c r="Y160" s="922">
        <f>'In Productie'!$Y$1+19</f>
        <v>419</v>
      </c>
      <c r="Z160" s="856">
        <f>W160-Y160</f>
        <v>-288</v>
      </c>
      <c r="AF160" s="911" t="str">
        <f>IF(B160="","",(IFERROR(VLOOKUP(B160,Projecten!A$4:W$2358,5,FALSE),"niet bekend")))</f>
        <v/>
      </c>
      <c r="AG160" s="2402">
        <f>SUM(AG161:AG170)</f>
        <v>20548</v>
      </c>
      <c r="AH160" s="2402" t="str">
        <f>IF(B160="","",(IFERROR(VLOOKUP(B160,Projecten!A$4:W$2358,23,FALSE),"niet bekend")))</f>
        <v/>
      </c>
      <c r="AI160" s="2402" t="str">
        <f>IF(B160="","",(IFERROR(VLOOKUP(B160,Projecten!A$4:W$2358,12,FALSE),"niet bekend")))</f>
        <v/>
      </c>
      <c r="AJ160" s="907"/>
    </row>
    <row r="161" spans="2:36" s="71" customFormat="1" ht="12.75" customHeight="1" x14ac:dyDescent="0.2">
      <c r="B161" s="141"/>
      <c r="C161" s="1257"/>
      <c r="D161" s="174" t="s">
        <v>280</v>
      </c>
      <c r="E161" s="80"/>
      <c r="F161" s="59"/>
      <c r="G161" s="80"/>
      <c r="H161" s="80"/>
      <c r="I161" s="80"/>
      <c r="J161" s="59"/>
      <c r="K161" s="59"/>
      <c r="L161" s="59"/>
      <c r="M161" s="59"/>
      <c r="N161" s="59"/>
      <c r="O161" s="59"/>
      <c r="P161" s="59"/>
      <c r="Q161" s="59"/>
      <c r="R161" s="142"/>
      <c r="S161" s="142"/>
      <c r="T161" s="1038"/>
      <c r="U161" s="166"/>
      <c r="V161" s="143"/>
      <c r="W161" s="143"/>
      <c r="X161" s="443">
        <v>0</v>
      </c>
      <c r="Y161" s="144"/>
      <c r="Z161" s="145"/>
      <c r="AF161" s="71" t="str">
        <f>IF(B161="","",(IFERROR(VLOOKUP(B161,Projecten!A$4:W$2358,5,FALSE),"niet bekend")))</f>
        <v/>
      </c>
      <c r="AG161" s="2403" t="str">
        <f t="shared" ref="AG161:AG169" si="14">IF(AF161="","",(F161/AF161*AI161))</f>
        <v/>
      </c>
      <c r="AH161" s="2403" t="str">
        <f>IF(B161="","",(IFERROR(VLOOKUP(B161,Projecten!A$4:W$2358,23,FALSE),"niet bekend")))</f>
        <v/>
      </c>
      <c r="AI161" s="2403" t="str">
        <f>IF(B161="","",(IFERROR(VLOOKUP(B161,Projecten!A$4:W$2358,12,FALSE),"niet bekend")))</f>
        <v/>
      </c>
      <c r="AJ161" s="908" t="str">
        <f>IF(AG161="","",(AI161-AG161))</f>
        <v/>
      </c>
    </row>
    <row r="162" spans="2:36" s="71" customFormat="1" ht="12.75" customHeight="1" x14ac:dyDescent="0.2">
      <c r="B162" s="141"/>
      <c r="C162" s="1257"/>
      <c r="D162" s="174" t="s">
        <v>321</v>
      </c>
      <c r="E162" s="80"/>
      <c r="F162" s="59"/>
      <c r="G162" s="80"/>
      <c r="H162" s="80"/>
      <c r="I162" s="80"/>
      <c r="J162" s="59"/>
      <c r="K162" s="59"/>
      <c r="L162" s="59"/>
      <c r="M162" s="59"/>
      <c r="N162" s="59"/>
      <c r="O162" s="59"/>
      <c r="P162" s="59"/>
      <c r="Q162" s="59"/>
      <c r="R162" s="142"/>
      <c r="S162" s="142"/>
      <c r="T162" s="1038"/>
      <c r="U162" s="166"/>
      <c r="V162" s="143"/>
      <c r="W162" s="143"/>
      <c r="X162" s="443">
        <v>8</v>
      </c>
      <c r="Y162" s="144"/>
      <c r="Z162" s="145"/>
      <c r="AF162" s="71" t="str">
        <f>IF(B162="","",(IFERROR(VLOOKUP(B162,Projecten!A$4:W$2358,5,FALSE),"niet bekend")))</f>
        <v/>
      </c>
      <c r="AG162" s="2403" t="str">
        <f t="shared" si="14"/>
        <v/>
      </c>
      <c r="AH162" s="2403" t="str">
        <f>IF(B162="","",(IFERROR(VLOOKUP(B162,Projecten!A$4:W$2358,23,FALSE),"niet bekend")))</f>
        <v/>
      </c>
      <c r="AI162" s="2403" t="str">
        <f>IF(B162="","",(IFERROR(VLOOKUP(B162,Projecten!A$4:W$2358,12,FALSE),"niet bekend")))</f>
        <v/>
      </c>
      <c r="AJ162" s="908" t="str">
        <f>IF(AG162="","",(AI162-AG162))</f>
        <v/>
      </c>
    </row>
    <row r="163" spans="2:36" s="4" customFormat="1" ht="12.75" customHeight="1" x14ac:dyDescent="0.2">
      <c r="B163" s="171">
        <v>2015078</v>
      </c>
      <c r="C163" s="1254">
        <v>120247</v>
      </c>
      <c r="D163" s="1" t="s">
        <v>260</v>
      </c>
      <c r="E163" s="1" t="s">
        <v>26</v>
      </c>
      <c r="F163" s="39">
        <v>3</v>
      </c>
      <c r="G163" s="1">
        <v>24</v>
      </c>
      <c r="H163" s="1">
        <v>15</v>
      </c>
      <c r="I163" s="1">
        <v>9</v>
      </c>
      <c r="J163" s="121" t="s">
        <v>47</v>
      </c>
      <c r="K163" s="7" t="s">
        <v>190</v>
      </c>
      <c r="L163" s="7" t="s">
        <v>190</v>
      </c>
      <c r="M163" s="7" t="s">
        <v>190</v>
      </c>
      <c r="N163" s="7" t="s">
        <v>47</v>
      </c>
      <c r="O163" s="7" t="s">
        <v>47</v>
      </c>
      <c r="P163" s="7" t="s">
        <v>47</v>
      </c>
      <c r="Q163" s="7" t="s">
        <v>47</v>
      </c>
      <c r="S163" s="1602"/>
      <c r="T163" s="23">
        <f>IF(U163&lt;=0,"",(((U163-'In Productie'!$E$1)/7)+1))</f>
        <v>-102.71428571428571</v>
      </c>
      <c r="U163" s="162">
        <v>42243</v>
      </c>
      <c r="V163" s="4" t="s">
        <v>48</v>
      </c>
      <c r="W163" s="4" t="s">
        <v>333</v>
      </c>
      <c r="X163" s="62">
        <v>36</v>
      </c>
      <c r="Y163" s="64"/>
      <c r="Z163" s="66"/>
      <c r="AF163" s="4">
        <f>IF(B163="","",(IFERROR(VLOOKUP(B163,Projecten!A$4:W$2358,5,FALSE),"niet bekend")))</f>
        <v>5</v>
      </c>
      <c r="AG163" s="2399">
        <f t="shared" si="14"/>
        <v>5934</v>
      </c>
      <c r="AH163" s="2403">
        <f>IF(B163="","",(IFERROR(VLOOKUP(B163,Projecten!A$4:W$2358,23,FALSE),"niet bekend")))</f>
        <v>9890</v>
      </c>
      <c r="AI163" s="2403">
        <f>IF(B163="","",(IFERROR(VLOOKUP(B163,Projecten!A$4:W$2358,12,FALSE),"niet bekend")))</f>
        <v>9890</v>
      </c>
      <c r="AJ163" s="906"/>
    </row>
    <row r="164" spans="2:36" s="4" customFormat="1" ht="12.75" customHeight="1" x14ac:dyDescent="0.2">
      <c r="B164" s="171">
        <v>2015082</v>
      </c>
      <c r="C164" s="1254">
        <v>120258</v>
      </c>
      <c r="D164" s="1" t="s">
        <v>263</v>
      </c>
      <c r="E164" s="1" t="s">
        <v>26</v>
      </c>
      <c r="F164" s="39">
        <v>1</v>
      </c>
      <c r="G164" s="1">
        <v>7</v>
      </c>
      <c r="H164" s="1">
        <v>3</v>
      </c>
      <c r="I164" s="1">
        <v>4</v>
      </c>
      <c r="J164" s="121" t="s">
        <v>47</v>
      </c>
      <c r="K164" s="7" t="s">
        <v>190</v>
      </c>
      <c r="L164" s="121" t="s">
        <v>47</v>
      </c>
      <c r="M164" s="7" t="s">
        <v>190</v>
      </c>
      <c r="N164" s="7" t="s">
        <v>47</v>
      </c>
      <c r="O164" s="7" t="s">
        <v>47</v>
      </c>
      <c r="P164" s="7" t="s">
        <v>47</v>
      </c>
      <c r="Q164" s="7" t="s">
        <v>47</v>
      </c>
      <c r="S164" s="1602"/>
      <c r="T164" s="23">
        <f>IF(U164&lt;=0,"",(((U164-'In Productie'!$E$1)/7)+1))</f>
        <v>-102.71428571428571</v>
      </c>
      <c r="U164" s="162">
        <v>42243</v>
      </c>
      <c r="V164" s="4" t="s">
        <v>162</v>
      </c>
      <c r="X164" s="62">
        <v>14</v>
      </c>
      <c r="Y164" s="64"/>
      <c r="Z164" s="66"/>
      <c r="AF164" s="4">
        <f>IF(B164="","",(IFERROR(VLOOKUP(B164,Projecten!A$4:W$2358,5,FALSE),"niet bekend")))</f>
        <v>1</v>
      </c>
      <c r="AG164" s="2399">
        <f t="shared" si="14"/>
        <v>2771</v>
      </c>
      <c r="AH164" s="2403">
        <f>IF(B164="","",(IFERROR(VLOOKUP(B164,Projecten!A$4:W$2358,23,FALSE),"niet bekend")))</f>
        <v>2771</v>
      </c>
      <c r="AI164" s="2403">
        <f>IF(B164="","",(IFERROR(VLOOKUP(B164,Projecten!A$4:W$2358,12,FALSE),"niet bekend")))</f>
        <v>2771</v>
      </c>
      <c r="AJ164" s="906">
        <f t="shared" ref="AJ164:AJ169" si="15">IF(AG164="","",(AI164-AG164))</f>
        <v>0</v>
      </c>
    </row>
    <row r="165" spans="2:36" s="4" customFormat="1" ht="12.75" customHeight="1" x14ac:dyDescent="0.2">
      <c r="B165" s="171">
        <v>2015083</v>
      </c>
      <c r="C165" s="1254">
        <v>120258</v>
      </c>
      <c r="D165" s="1" t="s">
        <v>264</v>
      </c>
      <c r="E165" s="1" t="s">
        <v>26</v>
      </c>
      <c r="F165" s="39">
        <v>1</v>
      </c>
      <c r="G165" s="1">
        <v>7</v>
      </c>
      <c r="H165" s="1">
        <v>3</v>
      </c>
      <c r="I165" s="1">
        <v>2</v>
      </c>
      <c r="J165" s="122" t="s">
        <v>47</v>
      </c>
      <c r="K165" s="122" t="s">
        <v>47</v>
      </c>
      <c r="L165" s="41" t="s">
        <v>190</v>
      </c>
      <c r="M165" s="41" t="s">
        <v>190</v>
      </c>
      <c r="N165" s="41" t="s">
        <v>47</v>
      </c>
      <c r="O165" s="41" t="s">
        <v>47</v>
      </c>
      <c r="P165" s="41" t="s">
        <v>47</v>
      </c>
      <c r="Q165" s="41" t="s">
        <v>47</v>
      </c>
      <c r="S165" s="1602"/>
      <c r="T165" s="23">
        <f>IF(U165&lt;=0,"",(((U165-'In Productie'!$E$1)/7)+1))</f>
        <v>-102.71428571428571</v>
      </c>
      <c r="U165" s="162">
        <v>42243</v>
      </c>
      <c r="V165" s="4" t="s">
        <v>162</v>
      </c>
      <c r="X165" s="62">
        <v>12</v>
      </c>
      <c r="Y165" s="64"/>
      <c r="Z165" s="63"/>
      <c r="AF165" s="4">
        <f>IF(B165="","",(IFERROR(VLOOKUP(B165,Projecten!A$4:W$2358,5,FALSE),"niet bekend")))</f>
        <v>1</v>
      </c>
      <c r="AG165" s="2399">
        <f t="shared" si="14"/>
        <v>2526</v>
      </c>
      <c r="AH165" s="2403">
        <f>IF(B165="","",(IFERROR(VLOOKUP(B165,Projecten!A$4:W$2358,23,FALSE),"niet bekend")))</f>
        <v>2526</v>
      </c>
      <c r="AI165" s="2403">
        <f>IF(B165="","",(IFERROR(VLOOKUP(B165,Projecten!A$4:W$2358,12,FALSE),"niet bekend")))</f>
        <v>2526</v>
      </c>
      <c r="AJ165" s="906">
        <f t="shared" si="15"/>
        <v>0</v>
      </c>
    </row>
    <row r="166" spans="2:36" s="4" customFormat="1" ht="12.75" customHeight="1" x14ac:dyDescent="0.2">
      <c r="B166" s="171">
        <v>2015084</v>
      </c>
      <c r="C166" s="1254">
        <v>120258</v>
      </c>
      <c r="D166" s="1" t="s">
        <v>270</v>
      </c>
      <c r="E166" s="1" t="s">
        <v>26</v>
      </c>
      <c r="F166" s="39">
        <v>1</v>
      </c>
      <c r="G166" s="1">
        <v>9</v>
      </c>
      <c r="H166" s="1">
        <v>5</v>
      </c>
      <c r="I166" s="1">
        <v>4</v>
      </c>
      <c r="J166" s="122" t="s">
        <v>47</v>
      </c>
      <c r="K166" s="41" t="s">
        <v>190</v>
      </c>
      <c r="L166" s="122" t="s">
        <v>47</v>
      </c>
      <c r="M166" s="41" t="s">
        <v>190</v>
      </c>
      <c r="N166" s="41" t="s">
        <v>47</v>
      </c>
      <c r="O166" s="41" t="s">
        <v>47</v>
      </c>
      <c r="P166" s="41" t="s">
        <v>47</v>
      </c>
      <c r="Q166" s="41" t="s">
        <v>47</v>
      </c>
      <c r="S166" s="1602"/>
      <c r="T166" s="23">
        <f>IF(U166&lt;=0,"",(((U166-'In Productie'!$E$1)/7)+1))</f>
        <v>-102.71428571428571</v>
      </c>
      <c r="U166" s="162">
        <v>42243</v>
      </c>
      <c r="V166" s="4" t="s">
        <v>162</v>
      </c>
      <c r="X166" s="426">
        <v>17</v>
      </c>
      <c r="Y166" s="118"/>
      <c r="Z166" s="63"/>
      <c r="AF166" s="4">
        <f>IF(B166="","",(IFERROR(VLOOKUP(B166,Projecten!A$4:W$2358,5,FALSE),"niet bekend")))</f>
        <v>1</v>
      </c>
      <c r="AG166" s="2399">
        <f t="shared" si="14"/>
        <v>2496</v>
      </c>
      <c r="AH166" s="2403">
        <f>IF(B166="","",(IFERROR(VLOOKUP(B166,Projecten!A$4:W$2358,23,FALSE),"niet bekend")))</f>
        <v>2496</v>
      </c>
      <c r="AI166" s="2403">
        <f>IF(B166="","",(IFERROR(VLOOKUP(B166,Projecten!A$4:W$2358,12,FALSE),"niet bekend")))</f>
        <v>2496</v>
      </c>
      <c r="AJ166" s="906">
        <f t="shared" si="15"/>
        <v>0</v>
      </c>
    </row>
    <row r="167" spans="2:36" s="4" customFormat="1" ht="12.75" customHeight="1" x14ac:dyDescent="0.2">
      <c r="B167" s="171">
        <v>2015085</v>
      </c>
      <c r="C167" s="1254">
        <v>120258</v>
      </c>
      <c r="D167" s="1" t="s">
        <v>271</v>
      </c>
      <c r="E167" s="1" t="s">
        <v>26</v>
      </c>
      <c r="F167" s="39">
        <v>1</v>
      </c>
      <c r="G167" s="1">
        <v>11</v>
      </c>
      <c r="H167" s="1">
        <v>5</v>
      </c>
      <c r="I167" s="1">
        <v>3</v>
      </c>
      <c r="J167" s="121" t="s">
        <v>47</v>
      </c>
      <c r="K167" s="7" t="s">
        <v>190</v>
      </c>
      <c r="L167" s="121" t="s">
        <v>47</v>
      </c>
      <c r="M167" s="7" t="s">
        <v>190</v>
      </c>
      <c r="N167" s="7" t="s">
        <v>47</v>
      </c>
      <c r="O167" s="7" t="s">
        <v>47</v>
      </c>
      <c r="P167" s="7" t="s">
        <v>47</v>
      </c>
      <c r="Q167" s="7" t="s">
        <v>47</v>
      </c>
      <c r="S167" s="1602"/>
      <c r="T167" s="23">
        <f>IF(U167&lt;=0,"",(((U167-'In Productie'!$E$1)/7)+1))</f>
        <v>-102.71428571428571</v>
      </c>
      <c r="U167" s="162">
        <v>42243</v>
      </c>
      <c r="V167" s="4" t="s">
        <v>162</v>
      </c>
      <c r="W167" s="4" t="s">
        <v>282</v>
      </c>
      <c r="X167" s="426">
        <v>18</v>
      </c>
      <c r="Y167" s="118"/>
      <c r="Z167" s="66"/>
      <c r="AF167" s="4">
        <f>IF(B167="","",(IFERROR(VLOOKUP(B167,Projecten!A$4:W$2358,5,FALSE),"niet bekend")))</f>
        <v>1</v>
      </c>
      <c r="AG167" s="2399">
        <f t="shared" si="14"/>
        <v>3237</v>
      </c>
      <c r="AH167" s="2403">
        <f>IF(B167="","",(IFERROR(VLOOKUP(B167,Projecten!A$4:W$2358,23,FALSE),"niet bekend")))</f>
        <v>3237</v>
      </c>
      <c r="AI167" s="2403">
        <f>IF(B167="","",(IFERROR(VLOOKUP(B167,Projecten!A$4:W$2358,12,FALSE),"niet bekend")))</f>
        <v>3237</v>
      </c>
      <c r="AJ167" s="906">
        <f t="shared" si="15"/>
        <v>0</v>
      </c>
    </row>
    <row r="168" spans="2:36" s="4" customFormat="1" ht="12.75" customHeight="1" x14ac:dyDescent="0.2">
      <c r="B168" s="171">
        <v>2015086</v>
      </c>
      <c r="C168" s="1254">
        <v>120258</v>
      </c>
      <c r="D168" s="1" t="s">
        <v>272</v>
      </c>
      <c r="E168" s="1" t="s">
        <v>26</v>
      </c>
      <c r="F168" s="39">
        <v>1</v>
      </c>
      <c r="G168" s="1">
        <v>10</v>
      </c>
      <c r="H168" s="1">
        <v>7</v>
      </c>
      <c r="I168" s="1">
        <v>2</v>
      </c>
      <c r="J168" s="128" t="s">
        <v>47</v>
      </c>
      <c r="K168" s="128" t="s">
        <v>47</v>
      </c>
      <c r="L168" s="128" t="s">
        <v>47</v>
      </c>
      <c r="M168" s="29" t="s">
        <v>190</v>
      </c>
      <c r="N168" s="29" t="s">
        <v>47</v>
      </c>
      <c r="O168" s="29" t="s">
        <v>47</v>
      </c>
      <c r="P168" s="29" t="s">
        <v>47</v>
      </c>
      <c r="Q168" s="29" t="s">
        <v>47</v>
      </c>
      <c r="S168" s="1602"/>
      <c r="T168" s="23">
        <f>IF(U168&lt;=0,"",(((U168-'In Productie'!$E$1)/7)+1))</f>
        <v>-102.71428571428571</v>
      </c>
      <c r="U168" s="162">
        <v>42243</v>
      </c>
      <c r="V168" s="4" t="s">
        <v>162</v>
      </c>
      <c r="X168" s="426">
        <v>21</v>
      </c>
      <c r="Y168" s="118"/>
      <c r="Z168" s="63"/>
      <c r="AF168" s="4">
        <f>IF(B168="","",(IFERROR(VLOOKUP(B168,Projecten!A$4:W$2358,5,FALSE),"niet bekend")))</f>
        <v>1</v>
      </c>
      <c r="AG168" s="2399">
        <f t="shared" si="14"/>
        <v>3204</v>
      </c>
      <c r="AH168" s="2403">
        <f>IF(B168="","",(IFERROR(VLOOKUP(B168,Projecten!A$4:W$2358,23,FALSE),"niet bekend")))</f>
        <v>3204</v>
      </c>
      <c r="AI168" s="2403">
        <f>IF(B168="","",(IFERROR(VLOOKUP(B168,Projecten!A$4:W$2358,12,FALSE),"niet bekend")))</f>
        <v>3204</v>
      </c>
      <c r="AJ168" s="906">
        <f t="shared" si="15"/>
        <v>0</v>
      </c>
    </row>
    <row r="169" spans="2:36" s="4" customFormat="1" ht="12.75" customHeight="1" x14ac:dyDescent="0.2">
      <c r="B169" s="171">
        <v>2015090</v>
      </c>
      <c r="C169" s="1254">
        <v>120258</v>
      </c>
      <c r="D169" s="1" t="s">
        <v>151</v>
      </c>
      <c r="E169" s="1" t="s">
        <v>26</v>
      </c>
      <c r="F169" s="39">
        <v>1</v>
      </c>
      <c r="G169" s="1">
        <v>3</v>
      </c>
      <c r="H169" s="1">
        <v>3</v>
      </c>
      <c r="I169" s="1">
        <v>0</v>
      </c>
      <c r="J169" s="122" t="s">
        <v>47</v>
      </c>
      <c r="K169" s="41" t="s">
        <v>190</v>
      </c>
      <c r="L169" s="41" t="s">
        <v>190</v>
      </c>
      <c r="M169" s="41" t="s">
        <v>190</v>
      </c>
      <c r="N169" s="41" t="s">
        <v>47</v>
      </c>
      <c r="O169" s="41" t="s">
        <v>47</v>
      </c>
      <c r="P169" s="41" t="s">
        <v>47</v>
      </c>
      <c r="Q169" s="41" t="s">
        <v>47</v>
      </c>
      <c r="S169" s="1602"/>
      <c r="T169" s="23">
        <f>IF(U169&lt;=0,"",(((U169-'In Productie'!$E$1)/7)+1))</f>
        <v>-102.71428571428571</v>
      </c>
      <c r="U169" s="162">
        <v>42243</v>
      </c>
      <c r="V169" s="4" t="s">
        <v>262</v>
      </c>
      <c r="X169" s="436">
        <v>5</v>
      </c>
      <c r="Y169" s="63"/>
      <c r="Z169" s="63"/>
      <c r="AF169" s="4">
        <f>IF(B169="","",(IFERROR(VLOOKUP(B169,Projecten!A$4:W$2358,5,FALSE),"niet bekend")))</f>
        <v>1</v>
      </c>
      <c r="AG169" s="2399">
        <f t="shared" si="14"/>
        <v>380</v>
      </c>
      <c r="AH169" s="2403">
        <f>IF(B169="","",(IFERROR(VLOOKUP(B169,Projecten!A$4:W$2358,23,FALSE),"niet bekend")))</f>
        <v>380</v>
      </c>
      <c r="AI169" s="2403">
        <f>IF(B169="","",(IFERROR(VLOOKUP(B169,Projecten!A$4:W$2358,12,FALSE),"niet bekend")))</f>
        <v>380</v>
      </c>
      <c r="AJ169" s="906">
        <f t="shared" si="15"/>
        <v>0</v>
      </c>
    </row>
    <row r="170" spans="2:36" s="38" customFormat="1" ht="12.75" customHeight="1" x14ac:dyDescent="0.2">
      <c r="B170" s="30"/>
      <c r="C170" s="1253"/>
      <c r="D170" s="31"/>
      <c r="E170" s="31"/>
      <c r="F170" s="32"/>
      <c r="G170" s="31"/>
      <c r="H170" s="31"/>
      <c r="I170" s="31"/>
      <c r="J170" s="32"/>
      <c r="K170" s="32"/>
      <c r="L170" s="32"/>
      <c r="M170" s="32"/>
      <c r="N170" s="32"/>
      <c r="O170" s="32"/>
      <c r="P170" s="32"/>
      <c r="Q170" s="32"/>
      <c r="R170" s="33"/>
      <c r="S170" s="33"/>
      <c r="T170" s="1035"/>
      <c r="U170" s="157"/>
      <c r="V170" s="35"/>
      <c r="W170" s="35"/>
      <c r="X170" s="35"/>
      <c r="Y170" s="67"/>
      <c r="Z170" s="68"/>
      <c r="AG170" s="2404"/>
      <c r="AH170" s="2404"/>
      <c r="AI170" s="2404"/>
      <c r="AJ170" s="909"/>
    </row>
    <row r="171" spans="2:36" s="911" customFormat="1" ht="12.75" customHeight="1" x14ac:dyDescent="0.2">
      <c r="B171" s="887"/>
      <c r="C171" s="1251"/>
      <c r="D171" s="888">
        <f>SUM(G171:I171)</f>
        <v>119</v>
      </c>
      <c r="E171" s="889"/>
      <c r="F171" s="890">
        <f>SUM(F172:F180)</f>
        <v>7</v>
      </c>
      <c r="G171" s="889">
        <f>SUM(G172:G180)</f>
        <v>61</v>
      </c>
      <c r="H171" s="889">
        <f>SUM(H172:H180)</f>
        <v>34</v>
      </c>
      <c r="I171" s="889">
        <f>SUM(I172:I180)</f>
        <v>24</v>
      </c>
      <c r="J171" s="890"/>
      <c r="K171" s="890"/>
      <c r="L171" s="890"/>
      <c r="M171" s="890"/>
      <c r="N171" s="890"/>
      <c r="O171" s="890"/>
      <c r="P171" s="890"/>
      <c r="Q171" s="890"/>
      <c r="R171" s="918">
        <v>35</v>
      </c>
      <c r="S171" s="918"/>
      <c r="T171" s="1036"/>
      <c r="U171" s="919"/>
      <c r="V171" s="920"/>
      <c r="W171" s="920">
        <f>SUM(X171:X180)</f>
        <v>114</v>
      </c>
      <c r="X171" s="940"/>
      <c r="Y171" s="922">
        <f>'In Productie'!$Y$1+15+38</f>
        <v>453</v>
      </c>
      <c r="Z171" s="856">
        <f>W171-Y171</f>
        <v>-339</v>
      </c>
      <c r="AF171" s="911" t="str">
        <f>IF(B171="","",(IFERROR(VLOOKUP(B171,Projecten!A$4:W$2358,5,FALSE),"niet bekend")))</f>
        <v/>
      </c>
      <c r="AG171" s="2402">
        <f>SUM(AG172:AG180)</f>
        <v>18499.600000000002</v>
      </c>
      <c r="AH171" s="2402" t="str">
        <f>IF(B171="","",(IFERROR(VLOOKUP(B171,Projecten!A$4:W$2358,23,FALSE),"niet bekend")))</f>
        <v/>
      </c>
      <c r="AI171" s="2402" t="str">
        <f>IF(B171="","",(IFERROR(VLOOKUP(B171,Projecten!A$4:W$2358,12,FALSE),"niet bekend")))</f>
        <v/>
      </c>
      <c r="AJ171" s="907"/>
    </row>
    <row r="172" spans="2:36" s="71" customFormat="1" ht="12.75" customHeight="1" x14ac:dyDescent="0.2">
      <c r="B172" s="141"/>
      <c r="C172" s="1257"/>
      <c r="D172" s="174" t="s">
        <v>322</v>
      </c>
      <c r="E172" s="80"/>
      <c r="F172" s="59"/>
      <c r="G172" s="80"/>
      <c r="H172" s="80"/>
      <c r="I172" s="80"/>
      <c r="J172" s="59"/>
      <c r="K172" s="59"/>
      <c r="L172" s="59"/>
      <c r="M172" s="59"/>
      <c r="N172" s="59"/>
      <c r="O172" s="59"/>
      <c r="P172" s="59"/>
      <c r="Q172" s="59"/>
      <c r="R172" s="142"/>
      <c r="S172" s="142"/>
      <c r="T172" s="1038"/>
      <c r="U172" s="166"/>
      <c r="V172" s="143"/>
      <c r="W172" s="143"/>
      <c r="X172" s="443">
        <v>5</v>
      </c>
      <c r="Y172" s="144"/>
      <c r="Z172" s="145"/>
      <c r="AF172" s="71" t="str">
        <f>IF(B172="","",(IFERROR(VLOOKUP(B172,Projecten!A$4:W$2358,5,FALSE),"niet bekend")))</f>
        <v/>
      </c>
      <c r="AG172" s="2403" t="str">
        <f t="shared" ref="AG172:AG179" si="16">IF(AF172="","",(F172/AF172*AI172))</f>
        <v/>
      </c>
      <c r="AH172" s="2403" t="str">
        <f>IF(B172="","",(IFERROR(VLOOKUP(B172,Projecten!A$4:W$2358,23,FALSE),"niet bekend")))</f>
        <v/>
      </c>
      <c r="AI172" s="2403" t="str">
        <f>IF(B172="","",(IFERROR(VLOOKUP(B172,Projecten!A$4:W$2358,12,FALSE),"niet bekend")))</f>
        <v/>
      </c>
      <c r="AJ172" s="908" t="str">
        <f t="shared" ref="AJ172:AJ179" si="17">IF(AG172="","",(AI172-AG172))</f>
        <v/>
      </c>
    </row>
    <row r="173" spans="2:36" s="4" customFormat="1" ht="12.75" customHeight="1" x14ac:dyDescent="0.2">
      <c r="B173" s="171">
        <v>2015087</v>
      </c>
      <c r="C173" s="1254">
        <v>120264</v>
      </c>
      <c r="D173" s="1" t="s">
        <v>275</v>
      </c>
      <c r="E173" s="1" t="s">
        <v>26</v>
      </c>
      <c r="F173" s="39">
        <v>1</v>
      </c>
      <c r="G173" s="1">
        <v>9</v>
      </c>
      <c r="H173" s="1">
        <v>5</v>
      </c>
      <c r="I173" s="1">
        <v>3</v>
      </c>
      <c r="J173" s="128" t="s">
        <v>47</v>
      </c>
      <c r="K173" s="29" t="s">
        <v>190</v>
      </c>
      <c r="L173" s="29" t="s">
        <v>190</v>
      </c>
      <c r="M173" s="29" t="s">
        <v>190</v>
      </c>
      <c r="N173" s="29" t="s">
        <v>47</v>
      </c>
      <c r="O173" s="29" t="s">
        <v>47</v>
      </c>
      <c r="P173" s="29" t="s">
        <v>47</v>
      </c>
      <c r="Q173" s="29" t="s">
        <v>47</v>
      </c>
      <c r="R173" s="175"/>
      <c r="S173" s="23"/>
      <c r="T173" s="23">
        <f>IF(U173&lt;=0,"",(((U173-'In Productie'!$E$1)/7)+1))</f>
        <v>-101.71428571428571</v>
      </c>
      <c r="U173" s="158">
        <v>42250</v>
      </c>
      <c r="V173" s="4" t="s">
        <v>162</v>
      </c>
      <c r="W173" s="25" t="s">
        <v>283</v>
      </c>
      <c r="X173" s="426">
        <v>15</v>
      </c>
      <c r="Y173" s="118"/>
      <c r="Z173" s="63"/>
      <c r="AF173" s="4">
        <f>IF(B173="","",(IFERROR(VLOOKUP(B173,Projecten!A$4:W$2358,5,FALSE),"niet bekend")))</f>
        <v>1</v>
      </c>
      <c r="AG173" s="2399">
        <f t="shared" si="16"/>
        <v>2642.9</v>
      </c>
      <c r="AH173" s="2403">
        <f>IF(B173="","",(IFERROR(VLOOKUP(B173,Projecten!A$4:W$2358,23,FALSE),"niet bekend")))</f>
        <v>2642.9</v>
      </c>
      <c r="AI173" s="2403">
        <f>IF(B173="","",(IFERROR(VLOOKUP(B173,Projecten!A$4:W$2358,12,FALSE),"niet bekend")))</f>
        <v>2642.9</v>
      </c>
      <c r="AJ173" s="906">
        <f t="shared" si="17"/>
        <v>0</v>
      </c>
    </row>
    <row r="174" spans="2:36" s="4" customFormat="1" ht="12.75" customHeight="1" x14ac:dyDescent="0.2">
      <c r="B174" s="171">
        <v>2015088</v>
      </c>
      <c r="C174" s="1254">
        <v>120264</v>
      </c>
      <c r="D174" s="1" t="s">
        <v>276</v>
      </c>
      <c r="E174" s="1" t="s">
        <v>26</v>
      </c>
      <c r="F174" s="39">
        <v>1</v>
      </c>
      <c r="G174" s="1">
        <v>9</v>
      </c>
      <c r="H174" s="1">
        <v>5</v>
      </c>
      <c r="I174" s="1">
        <v>3</v>
      </c>
      <c r="J174" s="121" t="s">
        <v>47</v>
      </c>
      <c r="K174" s="7" t="s">
        <v>190</v>
      </c>
      <c r="L174" s="7" t="s">
        <v>190</v>
      </c>
      <c r="M174" s="7" t="s">
        <v>190</v>
      </c>
      <c r="N174" s="51" t="s">
        <v>47</v>
      </c>
      <c r="O174" s="7" t="s">
        <v>47</v>
      </c>
      <c r="P174" s="7" t="s">
        <v>47</v>
      </c>
      <c r="Q174" s="7" t="s">
        <v>47</v>
      </c>
      <c r="S174" s="1602"/>
      <c r="T174" s="23">
        <f>IF(U174&lt;=0,"",(((U174-'In Productie'!$E$1)/7)+1))</f>
        <v>-101.71428571428571</v>
      </c>
      <c r="U174" s="158">
        <v>42250</v>
      </c>
      <c r="V174" s="4" t="s">
        <v>162</v>
      </c>
      <c r="W174" s="25" t="s">
        <v>283</v>
      </c>
      <c r="X174" s="426">
        <v>15</v>
      </c>
      <c r="Y174" s="64"/>
      <c r="Z174" s="66"/>
      <c r="AF174" s="4">
        <f>IF(B174="","",(IFERROR(VLOOKUP(B174,Projecten!A$4:W$2358,5,FALSE),"niet bekend")))</f>
        <v>1</v>
      </c>
      <c r="AG174" s="2399">
        <f t="shared" si="16"/>
        <v>2642.9</v>
      </c>
      <c r="AH174" s="2403">
        <f>IF(B174="","",(IFERROR(VLOOKUP(B174,Projecten!A$4:W$2358,23,FALSE),"niet bekend")))</f>
        <v>2642.9</v>
      </c>
      <c r="AI174" s="2403">
        <f>IF(B174="","",(IFERROR(VLOOKUP(B174,Projecten!A$4:W$2358,12,FALSE),"niet bekend")))</f>
        <v>2642.9</v>
      </c>
      <c r="AJ174" s="906">
        <f t="shared" si="17"/>
        <v>0</v>
      </c>
    </row>
    <row r="175" spans="2:36" s="4" customFormat="1" ht="12.75" customHeight="1" x14ac:dyDescent="0.2">
      <c r="B175" s="171">
        <v>2015089</v>
      </c>
      <c r="C175" s="1254">
        <v>120264</v>
      </c>
      <c r="D175" s="1" t="s">
        <v>277</v>
      </c>
      <c r="E175" s="1" t="s">
        <v>26</v>
      </c>
      <c r="F175" s="39">
        <v>1</v>
      </c>
      <c r="G175" s="1">
        <v>9</v>
      </c>
      <c r="H175" s="1">
        <v>5</v>
      </c>
      <c r="I175" s="1">
        <v>3</v>
      </c>
      <c r="J175" s="122" t="s">
        <v>47</v>
      </c>
      <c r="K175" s="41" t="s">
        <v>190</v>
      </c>
      <c r="L175" s="41" t="s">
        <v>190</v>
      </c>
      <c r="M175" s="41" t="s">
        <v>190</v>
      </c>
      <c r="N175" s="51" t="s">
        <v>47</v>
      </c>
      <c r="O175" s="41" t="s">
        <v>47</v>
      </c>
      <c r="P175" s="41" t="s">
        <v>47</v>
      </c>
      <c r="Q175" s="41" t="s">
        <v>47</v>
      </c>
      <c r="S175" s="1602"/>
      <c r="T175" s="23">
        <f>IF(U175&lt;=0,"",(((U175-'In Productie'!$E$1)/7)+1))</f>
        <v>-101.71428571428571</v>
      </c>
      <c r="U175" s="158">
        <v>42250</v>
      </c>
      <c r="V175" s="4" t="s">
        <v>162</v>
      </c>
      <c r="W175" s="25" t="s">
        <v>283</v>
      </c>
      <c r="X175" s="426">
        <v>15</v>
      </c>
      <c r="Y175" s="64"/>
      <c r="Z175" s="63"/>
      <c r="AF175" s="4">
        <f>IF(B175="","",(IFERROR(VLOOKUP(B175,Projecten!A$4:W$2358,5,FALSE),"niet bekend")))</f>
        <v>1</v>
      </c>
      <c r="AG175" s="2399">
        <f t="shared" si="16"/>
        <v>2642.9</v>
      </c>
      <c r="AH175" s="2403">
        <f>IF(B175="","",(IFERROR(VLOOKUP(B175,Projecten!A$4:W$2358,23,FALSE),"niet bekend")))</f>
        <v>2642.9</v>
      </c>
      <c r="AI175" s="2403">
        <f>IF(B175="","",(IFERROR(VLOOKUP(B175,Projecten!A$4:W$2358,12,FALSE),"niet bekend")))</f>
        <v>2642.9</v>
      </c>
      <c r="AJ175" s="906">
        <f t="shared" si="17"/>
        <v>0</v>
      </c>
    </row>
    <row r="176" spans="2:36" s="4" customFormat="1" ht="12.75" customHeight="1" x14ac:dyDescent="0.2">
      <c r="B176" s="171">
        <v>2015092</v>
      </c>
      <c r="C176" s="1254">
        <v>120264</v>
      </c>
      <c r="D176" s="1" t="s">
        <v>292</v>
      </c>
      <c r="E176" s="1" t="s">
        <v>26</v>
      </c>
      <c r="F176" s="39">
        <v>1</v>
      </c>
      <c r="G176" s="1">
        <v>7</v>
      </c>
      <c r="H176" s="1">
        <v>4</v>
      </c>
      <c r="I176" s="1">
        <v>3</v>
      </c>
      <c r="J176" s="121" t="s">
        <v>47</v>
      </c>
      <c r="K176" s="7" t="s">
        <v>190</v>
      </c>
      <c r="L176" s="7" t="s">
        <v>190</v>
      </c>
      <c r="M176" s="7" t="s">
        <v>190</v>
      </c>
      <c r="N176" s="7" t="s">
        <v>47</v>
      </c>
      <c r="O176" s="7" t="s">
        <v>47</v>
      </c>
      <c r="P176" s="7" t="s">
        <v>47</v>
      </c>
      <c r="Q176" s="7" t="s">
        <v>47</v>
      </c>
      <c r="S176" s="1602"/>
      <c r="T176" s="23">
        <f>IF(U176&lt;=0,"",(((U176-'In Productie'!$E$1)/7)+1))</f>
        <v>-101.71428571428571</v>
      </c>
      <c r="U176" s="158">
        <v>42250</v>
      </c>
      <c r="V176" s="4" t="s">
        <v>162</v>
      </c>
      <c r="X176" s="444">
        <v>14</v>
      </c>
      <c r="Y176" s="63"/>
      <c r="Z176" s="66"/>
      <c r="AF176" s="4">
        <f>IF(B176="","",(IFERROR(VLOOKUP(B176,Projecten!A$4:W$2358,5,FALSE),"niet bekend")))</f>
        <v>1</v>
      </c>
      <c r="AG176" s="2399">
        <f t="shared" si="16"/>
        <v>2147</v>
      </c>
      <c r="AH176" s="2403">
        <f>IF(B176="","",(IFERROR(VLOOKUP(B176,Projecten!A$4:W$2358,23,FALSE),"niet bekend")))</f>
        <v>2147</v>
      </c>
      <c r="AI176" s="2403">
        <f>IF(B176="","",(IFERROR(VLOOKUP(B176,Projecten!A$4:W$2358,12,FALSE),"niet bekend")))</f>
        <v>2147</v>
      </c>
      <c r="AJ176" s="906">
        <f t="shared" si="17"/>
        <v>0</v>
      </c>
    </row>
    <row r="177" spans="2:36" s="4" customFormat="1" ht="12.75" customHeight="1" x14ac:dyDescent="0.2">
      <c r="B177" s="171">
        <v>2015093</v>
      </c>
      <c r="C177" s="1254">
        <v>120264</v>
      </c>
      <c r="D177" s="1" t="s">
        <v>293</v>
      </c>
      <c r="E177" s="1" t="s">
        <v>26</v>
      </c>
      <c r="F177" s="39">
        <v>1</v>
      </c>
      <c r="G177" s="1">
        <v>9</v>
      </c>
      <c r="H177" s="1">
        <v>5</v>
      </c>
      <c r="I177" s="1">
        <v>4</v>
      </c>
      <c r="J177" s="128" t="s">
        <v>47</v>
      </c>
      <c r="K177" s="29" t="s">
        <v>190</v>
      </c>
      <c r="L177" s="128" t="s">
        <v>47</v>
      </c>
      <c r="M177" s="29" t="s">
        <v>190</v>
      </c>
      <c r="N177" s="29" t="s">
        <v>47</v>
      </c>
      <c r="O177" s="29" t="s">
        <v>47</v>
      </c>
      <c r="P177" s="29" t="s">
        <v>47</v>
      </c>
      <c r="Q177" s="29" t="s">
        <v>47</v>
      </c>
      <c r="S177" s="1602"/>
      <c r="T177" s="23">
        <f>IF(U177&lt;=0,"",(((U177-'In Productie'!$E$1)/7)+1))</f>
        <v>-101.71428571428571</v>
      </c>
      <c r="U177" s="158">
        <v>42250</v>
      </c>
      <c r="V177" s="4" t="s">
        <v>162</v>
      </c>
      <c r="X177" s="426">
        <v>18</v>
      </c>
      <c r="Y177" s="63"/>
      <c r="Z177" s="63"/>
      <c r="AF177" s="4">
        <f>IF(B177="","",(IFERROR(VLOOKUP(B177,Projecten!A$4:W$2358,5,FALSE),"niet bekend")))</f>
        <v>1</v>
      </c>
      <c r="AG177" s="2399">
        <f t="shared" si="16"/>
        <v>2874</v>
      </c>
      <c r="AH177" s="2403">
        <f>IF(B177="","",(IFERROR(VLOOKUP(B177,Projecten!A$4:W$2358,23,FALSE),"niet bekend")))</f>
        <v>2874</v>
      </c>
      <c r="AI177" s="2403">
        <f>IF(B177="","",(IFERROR(VLOOKUP(B177,Projecten!A$4:W$2358,12,FALSE),"niet bekend")))</f>
        <v>2874</v>
      </c>
      <c r="AJ177" s="906">
        <f t="shared" si="17"/>
        <v>0</v>
      </c>
    </row>
    <row r="178" spans="2:36" s="4" customFormat="1" ht="12.75" customHeight="1" x14ac:dyDescent="0.2">
      <c r="B178" s="171">
        <v>2015094</v>
      </c>
      <c r="C178" s="1254">
        <v>120264</v>
      </c>
      <c r="D178" s="1" t="s">
        <v>294</v>
      </c>
      <c r="E178" s="1" t="s">
        <v>26</v>
      </c>
      <c r="F178" s="39">
        <v>1</v>
      </c>
      <c r="G178" s="1">
        <v>9</v>
      </c>
      <c r="H178" s="1">
        <v>5</v>
      </c>
      <c r="I178" s="1">
        <v>5</v>
      </c>
      <c r="J178" s="128" t="s">
        <v>47</v>
      </c>
      <c r="K178" s="29" t="s">
        <v>190</v>
      </c>
      <c r="L178" s="29" t="s">
        <v>190</v>
      </c>
      <c r="M178" s="29" t="s">
        <v>190</v>
      </c>
      <c r="N178" s="29" t="s">
        <v>47</v>
      </c>
      <c r="O178" s="29" t="s">
        <v>47</v>
      </c>
      <c r="P178" s="29" t="s">
        <v>47</v>
      </c>
      <c r="Q178" s="29" t="s">
        <v>47</v>
      </c>
      <c r="S178" s="1602"/>
      <c r="T178" s="23">
        <f>IF(U178&lt;=0,"",(((U178-'In Productie'!$E$1)/7)+1))</f>
        <v>-101.71428571428571</v>
      </c>
      <c r="U178" s="158">
        <v>42250</v>
      </c>
      <c r="V178" s="4" t="s">
        <v>162</v>
      </c>
      <c r="X178" s="426">
        <v>17</v>
      </c>
      <c r="Y178" s="63"/>
      <c r="Z178" s="63"/>
      <c r="AF178" s="4">
        <f>IF(B178="","",(IFERROR(VLOOKUP(B178,Projecten!A$4:W$2358,5,FALSE),"niet bekend")))</f>
        <v>1</v>
      </c>
      <c r="AG178" s="2399">
        <f t="shared" si="16"/>
        <v>2907</v>
      </c>
      <c r="AH178" s="2403">
        <f>IF(B178="","",(IFERROR(VLOOKUP(B178,Projecten!A$4:W$2358,23,FALSE),"niet bekend")))</f>
        <v>2907</v>
      </c>
      <c r="AI178" s="2403">
        <f>IF(B178="","",(IFERROR(VLOOKUP(B178,Projecten!A$4:W$2358,12,FALSE),"niet bekend")))</f>
        <v>2907</v>
      </c>
      <c r="AJ178" s="906">
        <f t="shared" si="17"/>
        <v>0</v>
      </c>
    </row>
    <row r="179" spans="2:36" s="4" customFormat="1" ht="12.75" customHeight="1" x14ac:dyDescent="0.2">
      <c r="B179" s="171">
        <v>2015095</v>
      </c>
      <c r="C179" s="1254">
        <v>120264</v>
      </c>
      <c r="D179" s="1" t="s">
        <v>301</v>
      </c>
      <c r="E179" s="1" t="s">
        <v>26</v>
      </c>
      <c r="F179" s="39">
        <v>1</v>
      </c>
      <c r="G179" s="1">
        <v>9</v>
      </c>
      <c r="H179" s="1">
        <v>5</v>
      </c>
      <c r="I179" s="1">
        <v>3</v>
      </c>
      <c r="J179" s="128" t="s">
        <v>47</v>
      </c>
      <c r="K179" s="29" t="s">
        <v>190</v>
      </c>
      <c r="L179" s="29" t="s">
        <v>190</v>
      </c>
      <c r="M179" s="29" t="s">
        <v>190</v>
      </c>
      <c r="N179" s="29" t="s">
        <v>47</v>
      </c>
      <c r="O179" s="29" t="s">
        <v>47</v>
      </c>
      <c r="P179" s="29" t="s">
        <v>47</v>
      </c>
      <c r="Q179" s="29" t="s">
        <v>47</v>
      </c>
      <c r="S179" s="1602"/>
      <c r="T179" s="23">
        <f>IF(U179&lt;=0,"",(((U179-'In Productie'!$E$1)/7)+1))</f>
        <v>-101.71428571428571</v>
      </c>
      <c r="U179" s="158">
        <v>42250</v>
      </c>
      <c r="V179" s="4" t="s">
        <v>162</v>
      </c>
      <c r="W179" s="25" t="s">
        <v>283</v>
      </c>
      <c r="X179" s="426">
        <v>15</v>
      </c>
      <c r="Y179" s="63"/>
      <c r="Z179" s="63"/>
      <c r="AF179" s="4">
        <f>IF(B179="","",(IFERROR(VLOOKUP(B179,Projecten!A$4:W$2358,5,FALSE),"niet bekend")))</f>
        <v>1</v>
      </c>
      <c r="AG179" s="2399">
        <f t="shared" si="16"/>
        <v>2642.9</v>
      </c>
      <c r="AH179" s="2403">
        <f>IF(B179="","",(IFERROR(VLOOKUP(B179,Projecten!A$4:W$2358,23,FALSE),"niet bekend")))</f>
        <v>2642.9</v>
      </c>
      <c r="AI179" s="2403">
        <f>IF(B179="","",(IFERROR(VLOOKUP(B179,Projecten!A$4:W$2358,12,FALSE),"niet bekend")))</f>
        <v>2642.9</v>
      </c>
      <c r="AJ179" s="906">
        <f t="shared" si="17"/>
        <v>0</v>
      </c>
    </row>
    <row r="180" spans="2:36" s="38" customFormat="1" ht="12.75" customHeight="1" x14ac:dyDescent="0.2">
      <c r="B180" s="30"/>
      <c r="C180" s="1253"/>
      <c r="D180" s="31"/>
      <c r="E180" s="31"/>
      <c r="F180" s="32"/>
      <c r="G180" s="31"/>
      <c r="H180" s="31"/>
      <c r="I180" s="31"/>
      <c r="J180" s="32"/>
      <c r="K180" s="32"/>
      <c r="L180" s="32"/>
      <c r="M180" s="32"/>
      <c r="N180" s="32"/>
      <c r="O180" s="32"/>
      <c r="P180" s="32"/>
      <c r="Q180" s="32"/>
      <c r="R180" s="33"/>
      <c r="S180" s="33"/>
      <c r="T180" s="1035"/>
      <c r="U180" s="157"/>
      <c r="V180" s="35"/>
      <c r="W180" s="35"/>
      <c r="X180" s="35"/>
      <c r="Y180" s="67"/>
      <c r="Z180" s="68"/>
      <c r="AG180" s="2404"/>
      <c r="AH180" s="2404"/>
      <c r="AI180" s="2404"/>
      <c r="AJ180" s="909"/>
    </row>
    <row r="181" spans="2:36" s="911" customFormat="1" ht="12.75" customHeight="1" x14ac:dyDescent="0.2">
      <c r="B181" s="887"/>
      <c r="C181" s="1251"/>
      <c r="D181" s="888">
        <f>SUM(G181:I181)</f>
        <v>210</v>
      </c>
      <c r="E181" s="889"/>
      <c r="F181" s="890">
        <f>SUM(F182:F188)</f>
        <v>15</v>
      </c>
      <c r="G181" s="889">
        <f>SUM(G182:G188)</f>
        <v>90</v>
      </c>
      <c r="H181" s="889">
        <f>SUM(H182:H188)</f>
        <v>60</v>
      </c>
      <c r="I181" s="889">
        <f>SUM(I182:I188)</f>
        <v>60</v>
      </c>
      <c r="J181" s="890"/>
      <c r="K181" s="890"/>
      <c r="L181" s="890"/>
      <c r="M181" s="890"/>
      <c r="N181" s="890"/>
      <c r="O181" s="890"/>
      <c r="P181" s="890"/>
      <c r="Q181" s="890"/>
      <c r="R181" s="918">
        <v>36</v>
      </c>
      <c r="S181" s="918"/>
      <c r="T181" s="1036"/>
      <c r="U181" s="919"/>
      <c r="V181" s="920"/>
      <c r="W181" s="920">
        <f>SUM(X181:X188)</f>
        <v>230</v>
      </c>
      <c r="X181" s="940"/>
      <c r="Y181" s="922">
        <f>'In Productie'!$Y$1+15+38</f>
        <v>453</v>
      </c>
      <c r="Z181" s="856">
        <f>W181-Y181</f>
        <v>-223</v>
      </c>
      <c r="AF181" s="911" t="str">
        <f>IF(B181="","",(IFERROR(VLOOKUP(B181,Projecten!A$4:W$2358,5,FALSE),"niet bekend")))</f>
        <v/>
      </c>
      <c r="AG181" s="2402">
        <f>SUM(AG182:AG188)</f>
        <v>35040</v>
      </c>
      <c r="AH181" s="2402" t="str">
        <f>IF(B181="","",(IFERROR(VLOOKUP(B181,Projecten!A$4:W$2358,23,FALSE),"niet bekend")))</f>
        <v/>
      </c>
      <c r="AI181" s="2402" t="str">
        <f>IF(B181="","",(IFERROR(VLOOKUP(B181,Projecten!A$4:W$2358,12,FALSE),"niet bekend")))</f>
        <v/>
      </c>
      <c r="AJ181" s="907"/>
    </row>
    <row r="182" spans="2:36" s="71" customFormat="1" ht="12.75" customHeight="1" x14ac:dyDescent="0.2">
      <c r="B182" s="141"/>
      <c r="C182" s="1257"/>
      <c r="D182" s="174" t="s">
        <v>334</v>
      </c>
      <c r="E182" s="80"/>
      <c r="F182" s="59"/>
      <c r="G182" s="80"/>
      <c r="H182" s="80"/>
      <c r="I182" s="80"/>
      <c r="J182" s="59"/>
      <c r="K182" s="59"/>
      <c r="L182" s="59"/>
      <c r="M182" s="59"/>
      <c r="N182" s="59"/>
      <c r="O182" s="59"/>
      <c r="P182" s="59"/>
      <c r="Q182" s="59"/>
      <c r="R182" s="142"/>
      <c r="S182" s="142"/>
      <c r="T182" s="1038"/>
      <c r="U182" s="166"/>
      <c r="V182" s="143"/>
      <c r="W182" s="143"/>
      <c r="X182" s="443">
        <v>5</v>
      </c>
      <c r="Y182" s="144"/>
      <c r="Z182" s="145"/>
      <c r="AF182" s="71" t="str">
        <f>IF(B182="","",(IFERROR(VLOOKUP(B182,Projecten!A$4:W$2358,5,FALSE),"niet bekend")))</f>
        <v/>
      </c>
      <c r="AG182" s="2403" t="str">
        <f t="shared" ref="AG182:AG187" si="18">IF(AF182="","",(F182/AF182*AI182))</f>
        <v/>
      </c>
      <c r="AH182" s="2403" t="str">
        <f>IF(B182="","",(IFERROR(VLOOKUP(B182,Projecten!A$4:W$2358,23,FALSE),"niet bekend")))</f>
        <v/>
      </c>
      <c r="AI182" s="2403" t="str">
        <f>IF(B182="","",(IFERROR(VLOOKUP(B182,Projecten!A$4:W$2358,12,FALSE),"niet bekend")))</f>
        <v/>
      </c>
      <c r="AJ182" s="908" t="str">
        <f>IF(AG182="","",(AI182-AG182))</f>
        <v/>
      </c>
    </row>
    <row r="183" spans="2:36" s="71" customFormat="1" ht="12.75" customHeight="1" x14ac:dyDescent="0.2">
      <c r="B183" s="141"/>
      <c r="C183" s="1257"/>
      <c r="D183" s="174" t="s">
        <v>341</v>
      </c>
      <c r="E183" s="80"/>
      <c r="F183" s="59"/>
      <c r="G183" s="80"/>
      <c r="H183" s="80"/>
      <c r="I183" s="80"/>
      <c r="J183" s="59"/>
      <c r="K183" s="59"/>
      <c r="L183" s="59"/>
      <c r="M183" s="59"/>
      <c r="N183" s="59"/>
      <c r="O183" s="59"/>
      <c r="P183" s="59"/>
      <c r="Q183" s="59"/>
      <c r="R183" s="142"/>
      <c r="S183" s="142"/>
      <c r="T183" s="1038"/>
      <c r="U183" s="166"/>
      <c r="V183" s="143"/>
      <c r="W183" s="143"/>
      <c r="X183" s="443"/>
      <c r="Y183" s="144"/>
      <c r="Z183" s="145"/>
      <c r="AF183" s="71" t="str">
        <f>IF(B183="","",(IFERROR(VLOOKUP(B183,Projecten!A$4:W$2358,5,FALSE),"niet bekend")))</f>
        <v/>
      </c>
      <c r="AG183" s="2403" t="str">
        <f t="shared" si="18"/>
        <v/>
      </c>
      <c r="AH183" s="2403" t="str">
        <f>IF(B183="","",(IFERROR(VLOOKUP(B183,Projecten!A$4:W$2358,23,FALSE),"niet bekend")))</f>
        <v/>
      </c>
      <c r="AI183" s="2403" t="str">
        <f>IF(B183="","",(IFERROR(VLOOKUP(B183,Projecten!A$4:W$2358,12,FALSE),"niet bekend")))</f>
        <v/>
      </c>
      <c r="AJ183" s="908" t="str">
        <f>IF(AG183="","",(AI183-AG183))</f>
        <v/>
      </c>
    </row>
    <row r="184" spans="2:36" s="4" customFormat="1" ht="12.75" customHeight="1" x14ac:dyDescent="0.2">
      <c r="B184" s="179">
        <v>2015102</v>
      </c>
      <c r="C184" s="1254" t="s">
        <v>340</v>
      </c>
      <c r="D184" s="1" t="s">
        <v>312</v>
      </c>
      <c r="E184" s="1" t="s">
        <v>26</v>
      </c>
      <c r="F184" s="39">
        <v>4</v>
      </c>
      <c r="G184" s="1">
        <v>24</v>
      </c>
      <c r="H184" s="1">
        <f>4*F184</f>
        <v>16</v>
      </c>
      <c r="I184" s="1">
        <f>4*F184</f>
        <v>16</v>
      </c>
      <c r="J184" s="122" t="s">
        <v>47</v>
      </c>
      <c r="K184" s="41" t="s">
        <v>190</v>
      </c>
      <c r="L184" s="41" t="s">
        <v>190</v>
      </c>
      <c r="M184" s="41" t="s">
        <v>190</v>
      </c>
      <c r="N184" s="41" t="s">
        <v>47</v>
      </c>
      <c r="O184" s="41" t="s">
        <v>47</v>
      </c>
      <c r="P184" s="41" t="s">
        <v>47</v>
      </c>
      <c r="Q184" s="41" t="s">
        <v>47</v>
      </c>
      <c r="S184" s="1602"/>
      <c r="T184" s="23">
        <f>IF(U184&lt;=0,"",(((U184-'In Productie'!$E$1)/7)+1))</f>
        <v>-100.71428571428571</v>
      </c>
      <c r="U184" s="158">
        <v>42257</v>
      </c>
      <c r="V184" s="4" t="s">
        <v>311</v>
      </c>
      <c r="W184" s="4" t="s">
        <v>310</v>
      </c>
      <c r="X184" s="426">
        <f>F184*15</f>
        <v>60</v>
      </c>
      <c r="Y184" s="64"/>
      <c r="Z184" s="63"/>
      <c r="AF184" s="4">
        <f>IF(B184="","",(IFERROR(VLOOKUP(B184,Projecten!A$4:W$2358,5,FALSE),"niet bekend")))</f>
        <v>10</v>
      </c>
      <c r="AG184" s="2399">
        <f t="shared" si="18"/>
        <v>9344</v>
      </c>
      <c r="AH184" s="2403">
        <f>IF(B184="","",(IFERROR(VLOOKUP(B184,Projecten!A$4:W$2358,23,FALSE),"niet bekend")))</f>
        <v>23360</v>
      </c>
      <c r="AI184" s="2403">
        <f>IF(B184="","",(IFERROR(VLOOKUP(B184,Projecten!A$4:W$2358,12,FALSE),"niet bekend")))</f>
        <v>23360</v>
      </c>
      <c r="AJ184" s="906">
        <f>IF(AG184="","",(AI184-AG184))</f>
        <v>14016</v>
      </c>
    </row>
    <row r="185" spans="2:36" s="4" customFormat="1" ht="12.75" customHeight="1" x14ac:dyDescent="0.2">
      <c r="B185" s="179">
        <v>2015103</v>
      </c>
      <c r="C185" s="1254" t="s">
        <v>340</v>
      </c>
      <c r="D185" s="1" t="s">
        <v>313</v>
      </c>
      <c r="E185" s="1" t="s">
        <v>26</v>
      </c>
      <c r="F185" s="39">
        <v>4</v>
      </c>
      <c r="G185" s="1">
        <v>24</v>
      </c>
      <c r="H185" s="1">
        <f>4*F185</f>
        <v>16</v>
      </c>
      <c r="I185" s="1">
        <f>4*F185</f>
        <v>16</v>
      </c>
      <c r="J185" s="122" t="s">
        <v>47</v>
      </c>
      <c r="K185" s="41" t="s">
        <v>190</v>
      </c>
      <c r="L185" s="41" t="s">
        <v>190</v>
      </c>
      <c r="M185" s="41" t="s">
        <v>190</v>
      </c>
      <c r="N185" s="41" t="s">
        <v>47</v>
      </c>
      <c r="O185" s="41" t="s">
        <v>47</v>
      </c>
      <c r="P185" s="41" t="s">
        <v>47</v>
      </c>
      <c r="Q185" s="41" t="s">
        <v>47</v>
      </c>
      <c r="S185" s="1602"/>
      <c r="T185" s="23">
        <f>IF(U185&lt;=0,"",(((U185-'In Productie'!$E$1)/7)+1))</f>
        <v>-100.71428571428571</v>
      </c>
      <c r="U185" s="158">
        <v>42257</v>
      </c>
      <c r="V185" s="4" t="s">
        <v>262</v>
      </c>
      <c r="W185" s="4" t="s">
        <v>310</v>
      </c>
      <c r="X185" s="426">
        <f>F185*15</f>
        <v>60</v>
      </c>
      <c r="Y185" s="63"/>
      <c r="Z185" s="63"/>
      <c r="AF185" s="4">
        <f>IF(B185="","",(IFERROR(VLOOKUP(B185,Projecten!A$4:W$2358,5,FALSE),"niet bekend")))</f>
        <v>10</v>
      </c>
      <c r="AG185" s="2399">
        <f t="shared" si="18"/>
        <v>9344</v>
      </c>
      <c r="AH185" s="2403">
        <f>IF(B185="","",(IFERROR(VLOOKUP(B185,Projecten!A$4:W$2358,23,FALSE),"niet bekend")))</f>
        <v>23360</v>
      </c>
      <c r="AI185" s="2403">
        <f>IF(B185="","",(IFERROR(VLOOKUP(B185,Projecten!A$4:W$2358,12,FALSE),"niet bekend")))</f>
        <v>23360</v>
      </c>
      <c r="AJ185" s="906"/>
    </row>
    <row r="186" spans="2:36" s="4" customFormat="1" ht="12.75" customHeight="1" x14ac:dyDescent="0.2">
      <c r="B186" s="179">
        <v>2015102</v>
      </c>
      <c r="C186" s="1254" t="s">
        <v>340</v>
      </c>
      <c r="D186" s="1" t="s">
        <v>314</v>
      </c>
      <c r="E186" s="1" t="s">
        <v>26</v>
      </c>
      <c r="F186" s="39">
        <v>4</v>
      </c>
      <c r="G186" s="1">
        <f>6*F186</f>
        <v>24</v>
      </c>
      <c r="H186" s="1">
        <f>4*F186</f>
        <v>16</v>
      </c>
      <c r="I186" s="1">
        <f>4*F186</f>
        <v>16</v>
      </c>
      <c r="J186" s="122" t="s">
        <v>47</v>
      </c>
      <c r="K186" s="41" t="s">
        <v>190</v>
      </c>
      <c r="L186" s="41" t="s">
        <v>190</v>
      </c>
      <c r="M186" s="41" t="s">
        <v>190</v>
      </c>
      <c r="N186" s="41" t="s">
        <v>47</v>
      </c>
      <c r="O186" s="41" t="s">
        <v>47</v>
      </c>
      <c r="P186" s="41" t="s">
        <v>47</v>
      </c>
      <c r="Q186" s="41" t="s">
        <v>47</v>
      </c>
      <c r="S186" s="1602"/>
      <c r="T186" s="23">
        <f>IF(U186&lt;=0,"",(((U186-'In Productie'!$E$1)/7)+1))</f>
        <v>-99.714285714285708</v>
      </c>
      <c r="U186" s="158">
        <v>42264</v>
      </c>
      <c r="V186" s="4" t="s">
        <v>311</v>
      </c>
      <c r="W186" s="4" t="s">
        <v>310</v>
      </c>
      <c r="X186" s="426">
        <f>F186*15</f>
        <v>60</v>
      </c>
      <c r="Y186" s="64"/>
      <c r="Z186" s="63"/>
      <c r="AF186" s="4">
        <f>IF(B186="","",(IFERROR(VLOOKUP(B186,Projecten!A$4:W$2358,5,FALSE),"niet bekend")))</f>
        <v>10</v>
      </c>
      <c r="AG186" s="2399">
        <f t="shared" si="18"/>
        <v>9344</v>
      </c>
      <c r="AH186" s="2403">
        <f>IF(B186="","",(IFERROR(VLOOKUP(B186,Projecten!A$4:W$2358,23,FALSE),"niet bekend")))</f>
        <v>23360</v>
      </c>
      <c r="AI186" s="2403">
        <f>IF(B186="","",(IFERROR(VLOOKUP(B186,Projecten!A$4:W$2358,12,FALSE),"niet bekend")))</f>
        <v>23360</v>
      </c>
      <c r="AJ186" s="906">
        <f>IF(AG186="","",(AI186-AG186))</f>
        <v>14016</v>
      </c>
    </row>
    <row r="187" spans="2:36" s="4" customFormat="1" ht="12.75" customHeight="1" x14ac:dyDescent="0.2">
      <c r="B187" s="179">
        <v>2015103</v>
      </c>
      <c r="C187" s="1254" t="s">
        <v>340</v>
      </c>
      <c r="D187" s="1" t="s">
        <v>316</v>
      </c>
      <c r="E187" s="1" t="s">
        <v>26</v>
      </c>
      <c r="F187" s="39">
        <v>3</v>
      </c>
      <c r="G187" s="1">
        <f>6*F187</f>
        <v>18</v>
      </c>
      <c r="H187" s="1">
        <f>4*F187</f>
        <v>12</v>
      </c>
      <c r="I187" s="1">
        <f>4*F187</f>
        <v>12</v>
      </c>
      <c r="J187" s="121" t="s">
        <v>47</v>
      </c>
      <c r="K187" s="41" t="s">
        <v>190</v>
      </c>
      <c r="L187" s="41" t="s">
        <v>190</v>
      </c>
      <c r="M187" s="41" t="s">
        <v>190</v>
      </c>
      <c r="N187" s="41" t="s">
        <v>47</v>
      </c>
      <c r="O187" s="7" t="s">
        <v>47</v>
      </c>
      <c r="P187" s="7" t="s">
        <v>47</v>
      </c>
      <c r="Q187" s="7" t="s">
        <v>47</v>
      </c>
      <c r="S187" s="1602"/>
      <c r="T187" s="23">
        <f>IF(U187&lt;=0,"",(((U187-'In Productie'!$E$1)/7)+1))</f>
        <v>-99.714285714285708</v>
      </c>
      <c r="U187" s="158">
        <v>42264</v>
      </c>
      <c r="V187" s="4" t="s">
        <v>262</v>
      </c>
      <c r="W187" s="4" t="s">
        <v>310</v>
      </c>
      <c r="X187" s="426">
        <f>F187*15</f>
        <v>45</v>
      </c>
      <c r="Y187" s="64"/>
      <c r="Z187" s="66"/>
      <c r="AF187" s="4">
        <f>IF(B187="","",(IFERROR(VLOOKUP(B187,Projecten!A$4:W$2358,5,FALSE),"niet bekend")))</f>
        <v>10</v>
      </c>
      <c r="AG187" s="2399">
        <f t="shared" si="18"/>
        <v>7008</v>
      </c>
      <c r="AH187" s="2403">
        <f>IF(B187="","",(IFERROR(VLOOKUP(B187,Projecten!A$4:W$2358,23,FALSE),"niet bekend")))</f>
        <v>23360</v>
      </c>
      <c r="AI187" s="2403">
        <f>IF(B187="","",(IFERROR(VLOOKUP(B187,Projecten!A$4:W$2358,12,FALSE),"niet bekend")))</f>
        <v>23360</v>
      </c>
      <c r="AJ187" s="906"/>
    </row>
    <row r="188" spans="2:36" s="38" customFormat="1" ht="12.75" customHeight="1" x14ac:dyDescent="0.2">
      <c r="B188" s="30"/>
      <c r="C188" s="1253"/>
      <c r="D188" s="31"/>
      <c r="E188" s="31"/>
      <c r="F188" s="32"/>
      <c r="G188" s="31"/>
      <c r="H188" s="31"/>
      <c r="I188" s="31"/>
      <c r="J188" s="32"/>
      <c r="K188" s="32"/>
      <c r="L188" s="32"/>
      <c r="M188" s="32"/>
      <c r="N188" s="32"/>
      <c r="O188" s="32"/>
      <c r="P188" s="32"/>
      <c r="Q188" s="32"/>
      <c r="R188" s="33"/>
      <c r="S188" s="33"/>
      <c r="T188" s="1035"/>
      <c r="U188" s="157"/>
      <c r="V188" s="35"/>
      <c r="W188" s="35"/>
      <c r="X188" s="35"/>
      <c r="Y188" s="67"/>
      <c r="Z188" s="68"/>
      <c r="AG188" s="2404"/>
      <c r="AH188" s="2404"/>
      <c r="AI188" s="2404"/>
      <c r="AJ188" s="909"/>
    </row>
    <row r="189" spans="2:36" s="911" customFormat="1" ht="12.75" customHeight="1" x14ac:dyDescent="0.2">
      <c r="B189" s="887"/>
      <c r="C189" s="1251"/>
      <c r="D189" s="888">
        <f>SUM(G189:I189)</f>
        <v>141</v>
      </c>
      <c r="E189" s="889"/>
      <c r="F189" s="890">
        <f>SUM(F190:F201)</f>
        <v>9</v>
      </c>
      <c r="G189" s="889">
        <f>SUM(G190:G201)</f>
        <v>69</v>
      </c>
      <c r="H189" s="889">
        <f>SUM(H190:H201)</f>
        <v>38</v>
      </c>
      <c r="I189" s="889">
        <f>SUM(I190:I201)</f>
        <v>34</v>
      </c>
      <c r="J189" s="890"/>
      <c r="K189" s="890"/>
      <c r="L189" s="890"/>
      <c r="M189" s="890"/>
      <c r="N189" s="890"/>
      <c r="O189" s="890"/>
      <c r="P189" s="890"/>
      <c r="Q189" s="890"/>
      <c r="R189" s="918">
        <v>37</v>
      </c>
      <c r="S189" s="918"/>
      <c r="T189" s="1036"/>
      <c r="U189" s="919"/>
      <c r="V189" s="920"/>
      <c r="W189" s="920">
        <f>SUM(X189:X201)</f>
        <v>154.5</v>
      </c>
      <c r="X189" s="940"/>
      <c r="Y189" s="922">
        <f>'In Productie'!$Y$1+15+38</f>
        <v>453</v>
      </c>
      <c r="Z189" s="856">
        <f>W189-Y189</f>
        <v>-298.5</v>
      </c>
      <c r="AF189" s="911" t="str">
        <f>IF(B189="","",(IFERROR(VLOOKUP(B189,Projecten!A$4:W$2358,5,FALSE),"niet bekend")))</f>
        <v/>
      </c>
      <c r="AG189" s="2402">
        <f>SUM(AG190:AG201)</f>
        <v>22528.999999999996</v>
      </c>
      <c r="AH189" s="2402" t="str">
        <f>IF(B189="","",(IFERROR(VLOOKUP(B189,Projecten!A$4:W$2358,23,FALSE),"niet bekend")))</f>
        <v/>
      </c>
      <c r="AI189" s="2402" t="str">
        <f>IF(B189="","",(IFERROR(VLOOKUP(B189,Projecten!A$4:W$2358,12,FALSE),"niet bekend")))</f>
        <v/>
      </c>
      <c r="AJ189" s="907"/>
    </row>
    <row r="190" spans="2:36" s="4" customFormat="1" ht="12.75" customHeight="1" x14ac:dyDescent="0.2">
      <c r="B190" s="5"/>
      <c r="C190" s="1255"/>
      <c r="D190" s="168" t="s">
        <v>299</v>
      </c>
      <c r="E190" s="28"/>
      <c r="F190" s="29"/>
      <c r="G190" s="28"/>
      <c r="H190" s="28"/>
      <c r="I190" s="28"/>
      <c r="J190" s="29"/>
      <c r="K190" s="29"/>
      <c r="L190" s="29"/>
      <c r="M190" s="29"/>
      <c r="N190" s="29"/>
      <c r="O190" s="29"/>
      <c r="P190" s="29"/>
      <c r="Q190" s="29"/>
      <c r="R190" s="23"/>
      <c r="S190" s="23"/>
      <c r="T190" s="23" t="str">
        <f>IF(U190&lt;=0,"",(((U190-'In Productie'!$E$1)/7)+1))</f>
        <v/>
      </c>
      <c r="U190" s="158"/>
      <c r="V190" s="25"/>
      <c r="W190" s="25"/>
      <c r="X190" s="445">
        <v>10.5</v>
      </c>
      <c r="Y190" s="64"/>
      <c r="Z190" s="63"/>
      <c r="AF190" s="4" t="str">
        <f>IF(B190="","",(IFERROR(VLOOKUP(B190,Projecten!A$4:W$2358,5,FALSE),"niet bekend")))</f>
        <v/>
      </c>
      <c r="AG190" s="2399" t="str">
        <f t="shared" ref="AG190:AG200" si="19">IF(AF190="","",(F190/AF190*AI190))</f>
        <v/>
      </c>
      <c r="AH190" s="2403" t="str">
        <f>IF(B190="","",(IFERROR(VLOOKUP(B190,Projecten!A$4:W$2358,23,FALSE),"niet bekend")))</f>
        <v/>
      </c>
      <c r="AI190" s="2403" t="str">
        <f>IF(B190="","",(IFERROR(VLOOKUP(B190,Projecten!A$4:W$2358,12,FALSE),"niet bekend")))</f>
        <v/>
      </c>
      <c r="AJ190" s="906" t="str">
        <f t="shared" ref="AJ190:AJ199" si="20">IF(AG190="","",(AI190-AG190))</f>
        <v/>
      </c>
    </row>
    <row r="191" spans="2:36" s="4" customFormat="1" ht="12" customHeight="1" x14ac:dyDescent="0.2">
      <c r="B191" s="179">
        <v>2015096</v>
      </c>
      <c r="C191" s="1254">
        <v>120271</v>
      </c>
      <c r="D191" s="1" t="s">
        <v>302</v>
      </c>
      <c r="E191" s="1" t="s">
        <v>26</v>
      </c>
      <c r="F191" s="39">
        <v>1</v>
      </c>
      <c r="G191" s="1">
        <v>9</v>
      </c>
      <c r="H191" s="1">
        <v>5</v>
      </c>
      <c r="I191" s="1">
        <v>3</v>
      </c>
      <c r="J191" s="177" t="s">
        <v>47</v>
      </c>
      <c r="K191" s="173" t="s">
        <v>190</v>
      </c>
      <c r="L191" s="173" t="s">
        <v>190</v>
      </c>
      <c r="M191" s="173" t="s">
        <v>190</v>
      </c>
      <c r="N191" s="127" t="s">
        <v>47</v>
      </c>
      <c r="O191" s="127" t="s">
        <v>47</v>
      </c>
      <c r="P191" s="127" t="s">
        <v>47</v>
      </c>
      <c r="Q191" s="127" t="s">
        <v>47</v>
      </c>
      <c r="R191" s="23"/>
      <c r="S191" s="23"/>
      <c r="T191" s="23">
        <f>IF(U191&lt;=0,"",(((U191-'In Productie'!$E$1)/7)+1))</f>
        <v>-100.71428571428571</v>
      </c>
      <c r="U191" s="158">
        <v>42257</v>
      </c>
      <c r="V191" s="4" t="s">
        <v>162</v>
      </c>
      <c r="W191" s="25" t="s">
        <v>283</v>
      </c>
      <c r="X191" s="426">
        <v>15</v>
      </c>
      <c r="Y191" s="64"/>
      <c r="Z191" s="63"/>
      <c r="AF191" s="4">
        <f>IF(B191="","",(IFERROR(VLOOKUP(B191,Projecten!A$4:W$2358,5,FALSE),"niet bekend")))</f>
        <v>1</v>
      </c>
      <c r="AG191" s="2399">
        <f t="shared" si="19"/>
        <v>2642.9</v>
      </c>
      <c r="AH191" s="2403">
        <f>IF(B191="","",(IFERROR(VLOOKUP(B191,Projecten!A$4:W$2358,23,FALSE),"niet bekend")))</f>
        <v>2642.9</v>
      </c>
      <c r="AI191" s="2403">
        <f>IF(B191="","",(IFERROR(VLOOKUP(B191,Projecten!A$4:W$2358,12,FALSE),"niet bekend")))</f>
        <v>2642.9</v>
      </c>
      <c r="AJ191" s="906">
        <f t="shared" si="20"/>
        <v>0</v>
      </c>
    </row>
    <row r="192" spans="2:36" s="4" customFormat="1" ht="12.75" customHeight="1" x14ac:dyDescent="0.2">
      <c r="B192" s="179">
        <v>2015097</v>
      </c>
      <c r="C192" s="1254">
        <v>120271</v>
      </c>
      <c r="D192" s="1" t="s">
        <v>303</v>
      </c>
      <c r="E192" s="1" t="s">
        <v>26</v>
      </c>
      <c r="F192" s="39">
        <v>1</v>
      </c>
      <c r="G192" s="1">
        <v>9</v>
      </c>
      <c r="H192" s="1">
        <v>5</v>
      </c>
      <c r="I192" s="1">
        <v>3</v>
      </c>
      <c r="J192" s="121" t="s">
        <v>47</v>
      </c>
      <c r="K192" s="7" t="s">
        <v>190</v>
      </c>
      <c r="L192" s="7" t="s">
        <v>190</v>
      </c>
      <c r="M192" s="7" t="s">
        <v>190</v>
      </c>
      <c r="N192" s="7" t="s">
        <v>47</v>
      </c>
      <c r="O192" s="7" t="s">
        <v>47</v>
      </c>
      <c r="P192" s="7" t="s">
        <v>47</v>
      </c>
      <c r="Q192" s="7" t="s">
        <v>47</v>
      </c>
      <c r="S192" s="1602"/>
      <c r="T192" s="23">
        <f>IF(U192&lt;=0,"",(((U192-'In Productie'!$E$1)/7)+1))</f>
        <v>-100.71428571428571</v>
      </c>
      <c r="U192" s="158">
        <v>42257</v>
      </c>
      <c r="V192" s="4" t="s">
        <v>162</v>
      </c>
      <c r="W192" s="25" t="s">
        <v>283</v>
      </c>
      <c r="X192" s="426">
        <v>15</v>
      </c>
      <c r="Y192" s="64"/>
      <c r="Z192" s="66"/>
      <c r="AF192" s="4">
        <f>IF(B192="","",(IFERROR(VLOOKUP(B192,Projecten!A$4:W$2358,5,FALSE),"niet bekend")))</f>
        <v>1</v>
      </c>
      <c r="AG192" s="2399">
        <f t="shared" si="19"/>
        <v>2642.9</v>
      </c>
      <c r="AH192" s="2403">
        <f>IF(B192="","",(IFERROR(VLOOKUP(B192,Projecten!A$4:W$2358,23,FALSE),"niet bekend")))</f>
        <v>2642.9</v>
      </c>
      <c r="AI192" s="2403">
        <f>IF(B192="","",(IFERROR(VLOOKUP(B192,Projecten!A$4:W$2358,12,FALSE),"niet bekend")))</f>
        <v>2642.9</v>
      </c>
      <c r="AJ192" s="906">
        <f t="shared" si="20"/>
        <v>0</v>
      </c>
    </row>
    <row r="193" spans="2:36" s="4" customFormat="1" ht="12.75" customHeight="1" x14ac:dyDescent="0.2">
      <c r="B193" s="179">
        <v>2015098</v>
      </c>
      <c r="C193" s="1254">
        <v>120271</v>
      </c>
      <c r="D193" s="1" t="s">
        <v>304</v>
      </c>
      <c r="E193" s="1" t="s">
        <v>26</v>
      </c>
      <c r="F193" s="39">
        <v>1</v>
      </c>
      <c r="G193" s="1">
        <v>9</v>
      </c>
      <c r="H193" s="1">
        <v>5</v>
      </c>
      <c r="I193" s="1">
        <v>5</v>
      </c>
      <c r="J193" s="128" t="s">
        <v>47</v>
      </c>
      <c r="K193" s="7" t="s">
        <v>190</v>
      </c>
      <c r="L193" s="7" t="s">
        <v>190</v>
      </c>
      <c r="M193" s="7" t="s">
        <v>190</v>
      </c>
      <c r="N193" s="29" t="s">
        <v>47</v>
      </c>
      <c r="O193" s="29" t="s">
        <v>47</v>
      </c>
      <c r="P193" s="29" t="s">
        <v>47</v>
      </c>
      <c r="Q193" s="29" t="s">
        <v>47</v>
      </c>
      <c r="R193" s="23"/>
      <c r="S193" s="23"/>
      <c r="T193" s="23">
        <f>IF(U193&lt;=0,"",(((U193-'In Productie'!$E$1)/7)+1))</f>
        <v>-100</v>
      </c>
      <c r="U193" s="158">
        <v>42262</v>
      </c>
      <c r="V193" s="4" t="s">
        <v>162</v>
      </c>
      <c r="W193" s="25"/>
      <c r="X193" s="436">
        <v>18</v>
      </c>
      <c r="Y193" s="64"/>
      <c r="Z193" s="63"/>
      <c r="AF193" s="4">
        <f>IF(B193="","",(IFERROR(VLOOKUP(B193,Projecten!A$4:W$2358,5,FALSE),"niet bekend")))</f>
        <v>1</v>
      </c>
      <c r="AG193" s="2399">
        <f t="shared" si="19"/>
        <v>2825</v>
      </c>
      <c r="AH193" s="2403">
        <f>IF(B193="","",(IFERROR(VLOOKUP(B193,Projecten!A$4:W$2358,23,FALSE),"niet bekend")))</f>
        <v>2825</v>
      </c>
      <c r="AI193" s="2403">
        <f>IF(B193="","",(IFERROR(VLOOKUP(B193,Projecten!A$4:W$2358,12,FALSE),"niet bekend")))</f>
        <v>2825</v>
      </c>
      <c r="AJ193" s="906">
        <f t="shared" si="20"/>
        <v>0</v>
      </c>
    </row>
    <row r="194" spans="2:36" s="4" customFormat="1" ht="12.75" customHeight="1" x14ac:dyDescent="0.2">
      <c r="B194" s="179">
        <v>2015099</v>
      </c>
      <c r="C194" s="1254">
        <v>120271</v>
      </c>
      <c r="D194" s="1" t="s">
        <v>305</v>
      </c>
      <c r="E194" s="1" t="s">
        <v>26</v>
      </c>
      <c r="F194" s="39">
        <v>1</v>
      </c>
      <c r="G194" s="1">
        <v>8</v>
      </c>
      <c r="H194" s="1">
        <v>5</v>
      </c>
      <c r="I194" s="1">
        <v>3</v>
      </c>
      <c r="J194" s="122" t="s">
        <v>47</v>
      </c>
      <c r="K194" s="7" t="s">
        <v>190</v>
      </c>
      <c r="L194" s="7" t="s">
        <v>190</v>
      </c>
      <c r="M194" s="7" t="s">
        <v>190</v>
      </c>
      <c r="N194" s="41" t="s">
        <v>47</v>
      </c>
      <c r="O194" s="41" t="s">
        <v>47</v>
      </c>
      <c r="P194" s="41" t="s">
        <v>47</v>
      </c>
      <c r="Q194" s="41" t="s">
        <v>47</v>
      </c>
      <c r="R194" s="23"/>
      <c r="S194" s="1602"/>
      <c r="T194" s="23">
        <f>IF(U194&lt;=0,"",(((U194-'In Productie'!$E$1)/7)+1))</f>
        <v>-100</v>
      </c>
      <c r="U194" s="158">
        <v>42262</v>
      </c>
      <c r="V194" s="4" t="s">
        <v>162</v>
      </c>
      <c r="X194" s="426">
        <v>15</v>
      </c>
      <c r="Y194" s="64"/>
      <c r="Z194" s="63"/>
      <c r="AF194" s="4">
        <f>IF(B194="","",(IFERROR(VLOOKUP(B194,Projecten!A$4:W$2358,5,FALSE),"niet bekend")))</f>
        <v>1</v>
      </c>
      <c r="AG194" s="2399">
        <f t="shared" si="19"/>
        <v>2401</v>
      </c>
      <c r="AH194" s="2403">
        <f>IF(B194="","",(IFERROR(VLOOKUP(B194,Projecten!A$4:W$2358,23,FALSE),"niet bekend")))</f>
        <v>2401</v>
      </c>
      <c r="AI194" s="2403">
        <f>IF(B194="","",(IFERROR(VLOOKUP(B194,Projecten!A$4:W$2358,12,FALSE),"niet bekend")))</f>
        <v>2401</v>
      </c>
      <c r="AJ194" s="906">
        <f t="shared" si="20"/>
        <v>0</v>
      </c>
    </row>
    <row r="195" spans="2:36" s="4" customFormat="1" ht="12.75" customHeight="1" x14ac:dyDescent="0.2">
      <c r="B195" s="179">
        <v>2015100</v>
      </c>
      <c r="C195" s="1254">
        <v>120271</v>
      </c>
      <c r="D195" s="1" t="s">
        <v>306</v>
      </c>
      <c r="E195" s="1" t="s">
        <v>26</v>
      </c>
      <c r="F195" s="39">
        <v>1</v>
      </c>
      <c r="G195" s="1">
        <v>6</v>
      </c>
      <c r="H195" s="1">
        <v>5</v>
      </c>
      <c r="I195" s="1">
        <v>2</v>
      </c>
      <c r="J195" s="122" t="s">
        <v>47</v>
      </c>
      <c r="K195" s="7" t="s">
        <v>190</v>
      </c>
      <c r="L195" s="7" t="s">
        <v>190</v>
      </c>
      <c r="M195" s="7" t="s">
        <v>190</v>
      </c>
      <c r="N195" s="41" t="s">
        <v>47</v>
      </c>
      <c r="O195" s="41" t="s">
        <v>47</v>
      </c>
      <c r="P195" s="41" t="s">
        <v>47</v>
      </c>
      <c r="Q195" s="41" t="s">
        <v>47</v>
      </c>
      <c r="R195" s="23"/>
      <c r="S195" s="1602"/>
      <c r="T195" s="23">
        <f>IF(U195&lt;=0,"",(((U195-'In Productie'!$E$1)/7)+1))</f>
        <v>-100</v>
      </c>
      <c r="U195" s="158">
        <v>42262</v>
      </c>
      <c r="V195" s="4" t="s">
        <v>162</v>
      </c>
      <c r="X195" s="426">
        <v>11</v>
      </c>
      <c r="Y195" s="64"/>
      <c r="Z195" s="63"/>
      <c r="AF195" s="4">
        <f>IF(B195="","",(IFERROR(VLOOKUP(B195,Projecten!A$4:W$2358,5,FALSE),"niet bekend")))</f>
        <v>1</v>
      </c>
      <c r="AG195" s="2399">
        <f t="shared" si="19"/>
        <v>1637</v>
      </c>
      <c r="AH195" s="2403">
        <f>IF(B195="","",(IFERROR(VLOOKUP(B195,Projecten!A$4:W$2358,23,FALSE),"niet bekend")))</f>
        <v>1637</v>
      </c>
      <c r="AI195" s="2403">
        <f>IF(B195="","",(IFERROR(VLOOKUP(B195,Projecten!A$4:W$2358,12,FALSE),"niet bekend")))</f>
        <v>1637</v>
      </c>
      <c r="AJ195" s="906">
        <f t="shared" si="20"/>
        <v>0</v>
      </c>
    </row>
    <row r="196" spans="2:36" s="4" customFormat="1" ht="12.75" customHeight="1" x14ac:dyDescent="0.2">
      <c r="B196" s="179">
        <v>2015101</v>
      </c>
      <c r="C196" s="1254">
        <v>120271</v>
      </c>
      <c r="D196" s="1" t="s">
        <v>307</v>
      </c>
      <c r="E196" s="1" t="s">
        <v>26</v>
      </c>
      <c r="F196" s="39">
        <v>1</v>
      </c>
      <c r="G196" s="1">
        <v>6</v>
      </c>
      <c r="H196" s="1">
        <v>5</v>
      </c>
      <c r="I196" s="1">
        <v>2</v>
      </c>
      <c r="J196" s="122" t="s">
        <v>47</v>
      </c>
      <c r="K196" s="7" t="s">
        <v>190</v>
      </c>
      <c r="L196" s="7" t="s">
        <v>190</v>
      </c>
      <c r="M196" s="7" t="s">
        <v>190</v>
      </c>
      <c r="N196" s="41" t="s">
        <v>47</v>
      </c>
      <c r="O196" s="41" t="s">
        <v>47</v>
      </c>
      <c r="P196" s="41" t="s">
        <v>47</v>
      </c>
      <c r="Q196" s="41" t="s">
        <v>47</v>
      </c>
      <c r="R196" s="23"/>
      <c r="S196" s="1602"/>
      <c r="T196" s="23">
        <f>IF(U196&lt;=0,"",(((U196-'In Productie'!$E$1)/7)+1))</f>
        <v>-100</v>
      </c>
      <c r="U196" s="158">
        <v>42262</v>
      </c>
      <c r="V196" s="4" t="s">
        <v>162</v>
      </c>
      <c r="X196" s="426">
        <v>11</v>
      </c>
      <c r="Y196" s="64"/>
      <c r="Z196" s="63"/>
      <c r="AF196" s="4">
        <f>IF(B196="","",(IFERROR(VLOOKUP(B196,Projecten!A$4:W$2358,5,FALSE),"niet bekend")))</f>
        <v>1</v>
      </c>
      <c r="AG196" s="2399">
        <f t="shared" si="19"/>
        <v>1637</v>
      </c>
      <c r="AH196" s="2403">
        <f>IF(B196="","",(IFERROR(VLOOKUP(B196,Projecten!A$4:W$2358,23,FALSE),"niet bekend")))</f>
        <v>1637</v>
      </c>
      <c r="AI196" s="2403">
        <f>IF(B196="","",(IFERROR(VLOOKUP(B196,Projecten!A$4:W$2358,12,FALSE),"niet bekend")))</f>
        <v>1637</v>
      </c>
      <c r="AJ196" s="906">
        <f t="shared" si="20"/>
        <v>0</v>
      </c>
    </row>
    <row r="197" spans="2:36" s="4" customFormat="1" ht="12.75" customHeight="1" x14ac:dyDescent="0.2">
      <c r="B197" s="2"/>
      <c r="C197" s="1254"/>
      <c r="D197" s="1"/>
      <c r="E197" s="1"/>
      <c r="F197" s="39"/>
      <c r="G197" s="1"/>
      <c r="H197" s="1"/>
      <c r="I197" s="1"/>
      <c r="J197" s="122"/>
      <c r="K197" s="7"/>
      <c r="L197" s="7"/>
      <c r="M197" s="7"/>
      <c r="N197" s="41"/>
      <c r="O197" s="41"/>
      <c r="P197" s="41"/>
      <c r="Q197" s="41"/>
      <c r="S197" s="1602"/>
      <c r="T197" s="23"/>
      <c r="U197" s="158"/>
      <c r="X197" s="426"/>
      <c r="Y197" s="64"/>
      <c r="Z197" s="63"/>
      <c r="AF197" s="4" t="str">
        <f>IF(B197="","",(IFERROR(VLOOKUP(B197,Projecten!A$4:W$2358,5,FALSE),"niet bekend")))</f>
        <v/>
      </c>
      <c r="AG197" s="2399" t="str">
        <f t="shared" si="19"/>
        <v/>
      </c>
      <c r="AH197" s="2403" t="str">
        <f>IF(B197="","",(IFERROR(VLOOKUP(B197,Projecten!A$4:W$2358,23,FALSE),"niet bekend")))</f>
        <v/>
      </c>
      <c r="AI197" s="2403" t="str">
        <f>IF(B197="","",(IFERROR(VLOOKUP(B197,Projecten!A$4:W$2358,12,FALSE),"niet bekend")))</f>
        <v/>
      </c>
      <c r="AJ197" s="906" t="str">
        <f t="shared" si="20"/>
        <v/>
      </c>
    </row>
    <row r="198" spans="2:36" s="4" customFormat="1" ht="12.75" customHeight="1" x14ac:dyDescent="0.2">
      <c r="B198" s="179">
        <v>2015122</v>
      </c>
      <c r="C198" s="1254">
        <v>120279</v>
      </c>
      <c r="D198" s="1" t="s">
        <v>345</v>
      </c>
      <c r="E198" s="1" t="s">
        <v>26</v>
      </c>
      <c r="F198" s="39">
        <v>1</v>
      </c>
      <c r="G198" s="1">
        <v>8</v>
      </c>
      <c r="H198" s="1">
        <v>2</v>
      </c>
      <c r="I198" s="1">
        <v>6</v>
      </c>
      <c r="J198" s="128" t="s">
        <v>47</v>
      </c>
      <c r="K198" s="29" t="s">
        <v>190</v>
      </c>
      <c r="L198" s="29" t="s">
        <v>190</v>
      </c>
      <c r="M198" s="29" t="s">
        <v>190</v>
      </c>
      <c r="N198" s="29" t="s">
        <v>47</v>
      </c>
      <c r="O198" s="29" t="s">
        <v>47</v>
      </c>
      <c r="P198" s="29" t="s">
        <v>47</v>
      </c>
      <c r="Q198" s="29" t="s">
        <v>47</v>
      </c>
      <c r="R198" s="23"/>
      <c r="S198" s="23"/>
      <c r="T198" s="23">
        <f>IF(U198&lt;=0,"",(((U198-'In Productie'!$E$1)/7)+1))</f>
        <v>-100.71428571428571</v>
      </c>
      <c r="U198" s="158">
        <v>42257</v>
      </c>
      <c r="V198" s="4" t="s">
        <v>262</v>
      </c>
      <c r="W198" s="4" t="s">
        <v>310</v>
      </c>
      <c r="X198" s="25">
        <v>22</v>
      </c>
      <c r="Y198" s="64"/>
      <c r="Z198" s="63"/>
      <c r="AF198" s="4">
        <f>IF(B198="","",(IFERROR(VLOOKUP(B198,Projecten!A$4:W$2358,5,FALSE),"niet bekend")))</f>
        <v>1</v>
      </c>
      <c r="AG198" s="2399">
        <f t="shared" si="19"/>
        <v>3203.6</v>
      </c>
      <c r="AH198" s="2403">
        <f>IF(B198="","",(IFERROR(VLOOKUP(B198,Projecten!A$4:W$2358,23,FALSE),"niet bekend")))</f>
        <v>3203.6</v>
      </c>
      <c r="AI198" s="2403">
        <f>IF(B198="","",(IFERROR(VLOOKUP(B198,Projecten!A$4:W$2358,12,FALSE),"niet bekend")))</f>
        <v>3203.6</v>
      </c>
      <c r="AJ198" s="906">
        <f t="shared" si="20"/>
        <v>0</v>
      </c>
    </row>
    <row r="199" spans="2:36" s="4" customFormat="1" ht="12.75" customHeight="1" x14ac:dyDescent="0.2">
      <c r="B199" s="179">
        <v>2015123</v>
      </c>
      <c r="C199" s="1254">
        <v>120279</v>
      </c>
      <c r="D199" s="1" t="s">
        <v>346</v>
      </c>
      <c r="E199" s="1" t="s">
        <v>26</v>
      </c>
      <c r="F199" s="39">
        <v>1</v>
      </c>
      <c r="G199" s="1">
        <v>8</v>
      </c>
      <c r="H199" s="1">
        <v>2</v>
      </c>
      <c r="I199" s="1">
        <v>6</v>
      </c>
      <c r="J199" s="128" t="s">
        <v>47</v>
      </c>
      <c r="K199" s="29" t="s">
        <v>190</v>
      </c>
      <c r="L199" s="29" t="s">
        <v>190</v>
      </c>
      <c r="M199" s="29" t="s">
        <v>190</v>
      </c>
      <c r="N199" s="29" t="s">
        <v>47</v>
      </c>
      <c r="O199" s="29" t="s">
        <v>47</v>
      </c>
      <c r="P199" s="29" t="s">
        <v>47</v>
      </c>
      <c r="Q199" s="29" t="s">
        <v>47</v>
      </c>
      <c r="R199" s="23"/>
      <c r="S199" s="23"/>
      <c r="T199" s="23">
        <f>IF(U199&lt;=0,"",(((U199-'In Productie'!$E$1)/7)+1))</f>
        <v>-100.71428571428571</v>
      </c>
      <c r="U199" s="158">
        <v>42257</v>
      </c>
      <c r="V199" s="4" t="s">
        <v>262</v>
      </c>
      <c r="W199" s="4" t="s">
        <v>310</v>
      </c>
      <c r="X199" s="25">
        <v>22</v>
      </c>
      <c r="Y199" s="64"/>
      <c r="Z199" s="63"/>
      <c r="AF199" s="4">
        <f>IF(B199="","",(IFERROR(VLOOKUP(B199,Projecten!A$4:W$2358,5,FALSE),"niet bekend")))</f>
        <v>1</v>
      </c>
      <c r="AG199" s="2399">
        <f t="shared" si="19"/>
        <v>3203.6</v>
      </c>
      <c r="AH199" s="2403">
        <f>IF(B199="","",(IFERROR(VLOOKUP(B199,Projecten!A$4:W$2358,23,FALSE),"niet bekend")))</f>
        <v>3203.6</v>
      </c>
      <c r="AI199" s="2403">
        <f>IF(B199="","",(IFERROR(VLOOKUP(B199,Projecten!A$4:W$2358,12,FALSE),"niet bekend")))</f>
        <v>3203.6</v>
      </c>
      <c r="AJ199" s="906">
        <f t="shared" si="20"/>
        <v>0</v>
      </c>
    </row>
    <row r="200" spans="2:36" s="4" customFormat="1" ht="12.75" customHeight="1" x14ac:dyDescent="0.2">
      <c r="B200" s="179">
        <v>2015103</v>
      </c>
      <c r="C200" s="1254" t="s">
        <v>340</v>
      </c>
      <c r="D200" s="1" t="s">
        <v>316</v>
      </c>
      <c r="E200" s="1" t="s">
        <v>26</v>
      </c>
      <c r="F200" s="39">
        <v>1</v>
      </c>
      <c r="G200" s="1">
        <f>6*F200</f>
        <v>6</v>
      </c>
      <c r="H200" s="1">
        <f>4*F200</f>
        <v>4</v>
      </c>
      <c r="I200" s="1">
        <f>4*F200</f>
        <v>4</v>
      </c>
      <c r="J200" s="121" t="s">
        <v>47</v>
      </c>
      <c r="K200" s="41" t="s">
        <v>190</v>
      </c>
      <c r="L200" s="41" t="s">
        <v>190</v>
      </c>
      <c r="M200" s="41" t="s">
        <v>190</v>
      </c>
      <c r="N200" s="41" t="s">
        <v>47</v>
      </c>
      <c r="O200" s="7" t="s">
        <v>47</v>
      </c>
      <c r="P200" s="7" t="s">
        <v>47</v>
      </c>
      <c r="Q200" s="7" t="s">
        <v>47</v>
      </c>
      <c r="S200" s="1602"/>
      <c r="T200" s="23">
        <f>IF(U200&lt;=0,"",(((U200-'In Productie'!$E$1)/7)+1))</f>
        <v>-99.714285714285708</v>
      </c>
      <c r="U200" s="158">
        <v>42264</v>
      </c>
      <c r="V200" s="4" t="s">
        <v>262</v>
      </c>
      <c r="W200" s="4" t="s">
        <v>310</v>
      </c>
      <c r="X200" s="426">
        <f>F200*15</f>
        <v>15</v>
      </c>
      <c r="Y200" s="64"/>
      <c r="Z200" s="66"/>
      <c r="AF200" s="4">
        <f>IF(B200="","",(IFERROR(VLOOKUP(B200,Projecten!A$4:W$2358,5,FALSE),"niet bekend")))</f>
        <v>10</v>
      </c>
      <c r="AG200" s="2399">
        <f t="shared" si="19"/>
        <v>2336</v>
      </c>
      <c r="AH200" s="2403">
        <f>IF(B200="","",(IFERROR(VLOOKUP(B200,Projecten!A$4:W$2358,23,FALSE),"niet bekend")))</f>
        <v>23360</v>
      </c>
      <c r="AI200" s="2403">
        <f>IF(B200="","",(IFERROR(VLOOKUP(B200,Projecten!A$4:W$2358,12,FALSE),"niet bekend")))</f>
        <v>23360</v>
      </c>
      <c r="AJ200" s="906"/>
    </row>
    <row r="201" spans="2:36" s="38" customFormat="1" ht="12.75" customHeight="1" x14ac:dyDescent="0.2">
      <c r="B201" s="30"/>
      <c r="C201" s="1253"/>
      <c r="D201" s="31"/>
      <c r="E201" s="31"/>
      <c r="F201" s="32"/>
      <c r="G201" s="31"/>
      <c r="H201" s="31"/>
      <c r="I201" s="31"/>
      <c r="J201" s="32"/>
      <c r="K201" s="32"/>
      <c r="L201" s="32"/>
      <c r="M201" s="32"/>
      <c r="N201" s="32"/>
      <c r="O201" s="32"/>
      <c r="P201" s="32"/>
      <c r="Q201" s="32"/>
      <c r="R201" s="33"/>
      <c r="S201" s="33"/>
      <c r="T201" s="1035"/>
      <c r="U201" s="157"/>
      <c r="V201" s="35"/>
      <c r="W201" s="35"/>
      <c r="X201" s="35"/>
      <c r="Y201" s="67"/>
      <c r="Z201" s="68"/>
      <c r="AG201" s="2404"/>
      <c r="AH201" s="2404"/>
      <c r="AI201" s="2404"/>
      <c r="AJ201" s="909"/>
    </row>
    <row r="202" spans="2:36" s="911" customFormat="1" ht="12.75" customHeight="1" x14ac:dyDescent="0.2">
      <c r="B202" s="887"/>
      <c r="C202" s="1251"/>
      <c r="D202" s="888">
        <f>SUM(G202:I202)</f>
        <v>139</v>
      </c>
      <c r="E202" s="889"/>
      <c r="F202" s="890">
        <f>SUM(F203:F215)</f>
        <v>10</v>
      </c>
      <c r="G202" s="889">
        <f>SUM(G203:G215)</f>
        <v>72</v>
      </c>
      <c r="H202" s="889">
        <f>SUM(H203:H215)</f>
        <v>42</v>
      </c>
      <c r="I202" s="889">
        <f>SUM(I203:I215)</f>
        <v>25</v>
      </c>
      <c r="J202" s="890"/>
      <c r="K202" s="890"/>
      <c r="L202" s="890"/>
      <c r="M202" s="890"/>
      <c r="N202" s="890"/>
      <c r="O202" s="890"/>
      <c r="P202" s="890"/>
      <c r="Q202" s="890"/>
      <c r="R202" s="918">
        <v>38</v>
      </c>
      <c r="S202" s="918"/>
      <c r="T202" s="1036"/>
      <c r="U202" s="919"/>
      <c r="V202" s="920"/>
      <c r="W202" s="921">
        <f>SUM(X202:X215)</f>
        <v>203.5</v>
      </c>
      <c r="X202" s="855"/>
      <c r="Y202" s="922">
        <f>'In Productie'!$Y$1+15+38</f>
        <v>453</v>
      </c>
      <c r="Z202" s="856">
        <f>W202-Y202</f>
        <v>-249.5</v>
      </c>
      <c r="AA202" s="939">
        <f>W202/D202</f>
        <v>1.4640287769784173</v>
      </c>
      <c r="AF202" s="911" t="str">
        <f>IF(B202="","",(IFERROR(VLOOKUP(B202,Projecten!A$4:W$2358,5,FALSE),"niet bekend")))</f>
        <v/>
      </c>
      <c r="AG202" s="2402">
        <f>SUM(AG203:AG215)</f>
        <v>22470.6</v>
      </c>
      <c r="AH202" s="2402" t="str">
        <f>IF(B202="","",(IFERROR(VLOOKUP(B202,Projecten!A$4:W$2358,23,FALSE),"niet bekend")))</f>
        <v/>
      </c>
      <c r="AI202" s="2402" t="str">
        <f>IF(B202="","",(IFERROR(VLOOKUP(B202,Projecten!A$4:W$2358,12,FALSE),"niet bekend")))</f>
        <v/>
      </c>
      <c r="AJ202" s="907"/>
    </row>
    <row r="203" spans="2:36" s="4" customFormat="1" ht="12.75" customHeight="1" x14ac:dyDescent="0.2">
      <c r="B203" s="5"/>
      <c r="C203" s="1255"/>
      <c r="D203" s="149" t="s">
        <v>248</v>
      </c>
      <c r="E203" s="28"/>
      <c r="F203" s="29"/>
      <c r="G203" s="28"/>
      <c r="H203" s="28"/>
      <c r="I203" s="28"/>
      <c r="J203" s="29"/>
      <c r="K203" s="29"/>
      <c r="L203" s="29"/>
      <c r="M203" s="29"/>
      <c r="N203" s="29"/>
      <c r="O203" s="29"/>
      <c r="P203" s="29"/>
      <c r="Q203" s="29"/>
      <c r="R203" s="23"/>
      <c r="S203" s="23"/>
      <c r="T203" s="23" t="str">
        <f>IF(U203&lt;=0,"",(((U203-'In Productie'!$E$1)/7)+1))</f>
        <v/>
      </c>
      <c r="U203" s="158"/>
      <c r="V203" s="25"/>
      <c r="W203" s="25"/>
      <c r="X203" s="180">
        <v>38</v>
      </c>
      <c r="Y203" s="152"/>
      <c r="Z203" s="63"/>
      <c r="AF203" s="4" t="str">
        <f>IF(B203="","",(IFERROR(VLOOKUP(B203,Projecten!A$4:W$2358,5,FALSE),"niet bekend")))</f>
        <v/>
      </c>
      <c r="AG203" s="2399" t="str">
        <f t="shared" ref="AG203:AG212" si="21">IF(AF203="","",(F203/AF203*AI203))</f>
        <v/>
      </c>
      <c r="AH203" s="2403" t="str">
        <f>IF(B203="","",(IFERROR(VLOOKUP(B203,Projecten!A$4:W$2358,23,FALSE),"niet bekend")))</f>
        <v/>
      </c>
      <c r="AI203" s="2403" t="str">
        <f>IF(B203="","",(IFERROR(VLOOKUP(B203,Projecten!A$4:W$2358,12,FALSE),"niet bekend")))</f>
        <v/>
      </c>
      <c r="AJ203" s="906" t="str">
        <f t="shared" ref="AJ203:AJ213" si="22">IF(AG203="","",(AI203-AG203))</f>
        <v/>
      </c>
    </row>
    <row r="204" spans="2:36" s="4" customFormat="1" ht="12.75" customHeight="1" x14ac:dyDescent="0.2">
      <c r="B204" s="5"/>
      <c r="C204" s="1255"/>
      <c r="D204" s="153" t="s">
        <v>249</v>
      </c>
      <c r="E204" s="42"/>
      <c r="F204" s="7"/>
      <c r="G204" s="8"/>
      <c r="H204" s="8"/>
      <c r="I204" s="8"/>
      <c r="J204" s="7"/>
      <c r="K204" s="7"/>
      <c r="L204" s="7"/>
      <c r="M204" s="7"/>
      <c r="N204" s="7"/>
      <c r="O204" s="7"/>
      <c r="P204" s="7"/>
      <c r="Q204" s="7"/>
      <c r="S204" s="1602"/>
      <c r="T204" s="23" t="str">
        <f>IF(U204&lt;=0,"",(((U204-'In Productie'!$E$1)/7)+1))</f>
        <v/>
      </c>
      <c r="U204" s="162"/>
      <c r="X204" s="180">
        <v>16.5</v>
      </c>
      <c r="Y204" s="152"/>
      <c r="Z204" s="66"/>
      <c r="AF204" s="4" t="str">
        <f>IF(B204="","",(IFERROR(VLOOKUP(B204,Projecten!A$4:W$2358,5,FALSE),"niet bekend")))</f>
        <v/>
      </c>
      <c r="AG204" s="2399" t="str">
        <f t="shared" si="21"/>
        <v/>
      </c>
      <c r="AH204" s="2403" t="str">
        <f>IF(B204="","",(IFERROR(VLOOKUP(B204,Projecten!A$4:W$2358,23,FALSE),"niet bekend")))</f>
        <v/>
      </c>
      <c r="AI204" s="2403" t="str">
        <f>IF(B204="","",(IFERROR(VLOOKUP(B204,Projecten!A$4:W$2358,12,FALSE),"niet bekend")))</f>
        <v/>
      </c>
      <c r="AJ204" s="906" t="str">
        <f t="shared" si="22"/>
        <v/>
      </c>
    </row>
    <row r="205" spans="2:36" s="4" customFormat="1" ht="12.75" customHeight="1" x14ac:dyDescent="0.2">
      <c r="B205" s="179">
        <v>2015124</v>
      </c>
      <c r="C205" s="1254">
        <v>120279</v>
      </c>
      <c r="D205" s="1" t="s">
        <v>347</v>
      </c>
      <c r="E205" s="1" t="s">
        <v>26</v>
      </c>
      <c r="F205" s="39">
        <v>1</v>
      </c>
      <c r="G205" s="1">
        <v>8</v>
      </c>
      <c r="H205" s="1">
        <v>2</v>
      </c>
      <c r="I205" s="1">
        <v>6</v>
      </c>
      <c r="J205" s="128" t="s">
        <v>47</v>
      </c>
      <c r="K205" s="29" t="s">
        <v>190</v>
      </c>
      <c r="L205" s="29" t="s">
        <v>190</v>
      </c>
      <c r="M205" s="29" t="s">
        <v>190</v>
      </c>
      <c r="N205" s="29" t="s">
        <v>47</v>
      </c>
      <c r="O205" s="29" t="s">
        <v>47</v>
      </c>
      <c r="P205" s="29" t="s">
        <v>47</v>
      </c>
      <c r="Q205" s="29" t="s">
        <v>47</v>
      </c>
      <c r="R205" s="23"/>
      <c r="S205" s="23"/>
      <c r="T205" s="23">
        <f>IF(U205&lt;=0,"",(((U205-'In Productie'!$E$1)/7)+1))</f>
        <v>-99.714285714285708</v>
      </c>
      <c r="U205" s="158">
        <v>42264</v>
      </c>
      <c r="V205" s="4" t="s">
        <v>262</v>
      </c>
      <c r="W205" s="4" t="s">
        <v>310</v>
      </c>
      <c r="X205" s="25">
        <v>22</v>
      </c>
      <c r="Y205" s="64"/>
      <c r="Z205" s="63"/>
      <c r="AF205" s="4">
        <f>IF(B205="","",(IFERROR(VLOOKUP(B205,Projecten!A$4:W$2358,5,FALSE),"niet bekend")))</f>
        <v>1</v>
      </c>
      <c r="AG205" s="2399">
        <f t="shared" si="21"/>
        <v>3203.6</v>
      </c>
      <c r="AH205" s="2403">
        <f>IF(B205="","",(IFERROR(VLOOKUP(B205,Projecten!A$4:W$2358,23,FALSE),"niet bekend")))</f>
        <v>3203.6</v>
      </c>
      <c r="AI205" s="2403">
        <f>IF(B205="","",(IFERROR(VLOOKUP(B205,Projecten!A$4:W$2358,12,FALSE),"niet bekend")))</f>
        <v>3203.6</v>
      </c>
      <c r="AJ205" s="906">
        <f t="shared" si="22"/>
        <v>0</v>
      </c>
    </row>
    <row r="206" spans="2:36" s="4" customFormat="1" ht="12.75" customHeight="1" x14ac:dyDescent="0.2">
      <c r="B206" s="182">
        <v>2015135</v>
      </c>
      <c r="C206" s="1255">
        <v>120288</v>
      </c>
      <c r="D206" s="42" t="s">
        <v>362</v>
      </c>
      <c r="E206" s="42" t="s">
        <v>26</v>
      </c>
      <c r="F206" s="7">
        <v>1</v>
      </c>
      <c r="G206" s="8">
        <v>1</v>
      </c>
      <c r="H206" s="8">
        <v>0</v>
      </c>
      <c r="I206" s="8">
        <v>1</v>
      </c>
      <c r="J206" s="121" t="s">
        <v>47</v>
      </c>
      <c r="K206" s="7" t="s">
        <v>190</v>
      </c>
      <c r="L206" s="7" t="s">
        <v>190</v>
      </c>
      <c r="M206" s="7" t="s">
        <v>190</v>
      </c>
      <c r="N206" s="7" t="s">
        <v>47</v>
      </c>
      <c r="O206" s="7" t="s">
        <v>47</v>
      </c>
      <c r="P206" s="7" t="s">
        <v>47</v>
      </c>
      <c r="Q206" s="7" t="s">
        <v>47</v>
      </c>
      <c r="S206" s="1602"/>
      <c r="T206" s="23">
        <f>IF(U206&lt;=0,"",(((U206-'In Productie'!$E$1)/7)+1))</f>
        <v>-100</v>
      </c>
      <c r="U206" s="162">
        <v>42262</v>
      </c>
      <c r="V206" s="4" t="s">
        <v>162</v>
      </c>
      <c r="W206" s="4" t="s">
        <v>365</v>
      </c>
      <c r="X206" s="25">
        <v>4</v>
      </c>
      <c r="Y206" s="152"/>
      <c r="Z206" s="66"/>
      <c r="AF206" s="4">
        <f>IF(B206="","",(IFERROR(VLOOKUP(B206,Projecten!A$4:W$2358,5,FALSE),"niet bekend")))</f>
        <v>1</v>
      </c>
      <c r="AG206" s="2399">
        <f t="shared" si="21"/>
        <v>585</v>
      </c>
      <c r="AH206" s="2403">
        <f>IF(B206="","",(IFERROR(VLOOKUP(B206,Projecten!A$4:W$2358,23,FALSE),"niet bekend")))</f>
        <v>585</v>
      </c>
      <c r="AI206" s="2403">
        <f>IF(B206="","",(IFERROR(VLOOKUP(B206,Projecten!A$4:W$2358,12,FALSE),"niet bekend")))</f>
        <v>585</v>
      </c>
      <c r="AJ206" s="906">
        <f t="shared" si="22"/>
        <v>0</v>
      </c>
    </row>
    <row r="207" spans="2:36" s="4" customFormat="1" ht="12.75" customHeight="1" x14ac:dyDescent="0.2">
      <c r="B207" s="179">
        <v>2015108</v>
      </c>
      <c r="C207" s="1254">
        <v>120282</v>
      </c>
      <c r="D207" s="1" t="s">
        <v>325</v>
      </c>
      <c r="E207" s="1" t="s">
        <v>26</v>
      </c>
      <c r="F207" s="39">
        <v>1</v>
      </c>
      <c r="G207" s="1">
        <v>2</v>
      </c>
      <c r="H207" s="1">
        <v>1</v>
      </c>
      <c r="I207" s="1">
        <v>1</v>
      </c>
      <c r="J207" s="128" t="s">
        <v>47</v>
      </c>
      <c r="K207" s="29" t="s">
        <v>190</v>
      </c>
      <c r="L207" s="29" t="s">
        <v>190</v>
      </c>
      <c r="M207" s="29" t="s">
        <v>190</v>
      </c>
      <c r="N207" s="29" t="s">
        <v>47</v>
      </c>
      <c r="O207" s="29" t="s">
        <v>47</v>
      </c>
      <c r="P207" s="29" t="s">
        <v>47</v>
      </c>
      <c r="Q207" s="29" t="s">
        <v>47</v>
      </c>
      <c r="S207" s="1602"/>
      <c r="T207" s="23">
        <f>IF(U207&lt;=0,"",(((U207-'In Productie'!$E$1)/7)+1))</f>
        <v>-99.714285714285708</v>
      </c>
      <c r="U207" s="158">
        <v>42264</v>
      </c>
      <c r="V207" s="4" t="s">
        <v>162</v>
      </c>
      <c r="X207" s="426">
        <v>5</v>
      </c>
      <c r="Y207" s="63"/>
      <c r="Z207" s="63"/>
      <c r="AF207" s="4">
        <f>IF(B207="","",(IFERROR(VLOOKUP(B207,Projecten!A$4:W$2358,5,FALSE),"niet bekend")))</f>
        <v>1</v>
      </c>
      <c r="AG207" s="2399">
        <f t="shared" si="21"/>
        <v>584</v>
      </c>
      <c r="AH207" s="2403">
        <f>IF(B207="","",(IFERROR(VLOOKUP(B207,Projecten!A$4:W$2358,23,FALSE),"niet bekend")))</f>
        <v>584</v>
      </c>
      <c r="AI207" s="2403">
        <f>IF(B207="","",(IFERROR(VLOOKUP(B207,Projecten!A$4:W$2358,12,FALSE),"niet bekend")))</f>
        <v>584</v>
      </c>
      <c r="AJ207" s="906">
        <f t="shared" si="22"/>
        <v>0</v>
      </c>
    </row>
    <row r="208" spans="2:36" s="4" customFormat="1" ht="12.75" customHeight="1" x14ac:dyDescent="0.2">
      <c r="B208" s="179">
        <v>2015109</v>
      </c>
      <c r="C208" s="1254">
        <v>120282</v>
      </c>
      <c r="D208" s="1" t="s">
        <v>326</v>
      </c>
      <c r="E208" s="1" t="s">
        <v>26</v>
      </c>
      <c r="F208" s="39">
        <v>1</v>
      </c>
      <c r="G208" s="1">
        <v>8</v>
      </c>
      <c r="H208" s="1">
        <v>5</v>
      </c>
      <c r="I208" s="1">
        <v>1</v>
      </c>
      <c r="J208" s="128" t="s">
        <v>47</v>
      </c>
      <c r="K208" s="29" t="s">
        <v>190</v>
      </c>
      <c r="L208" s="29" t="s">
        <v>190</v>
      </c>
      <c r="M208" s="29" t="s">
        <v>190</v>
      </c>
      <c r="N208" s="29" t="s">
        <v>47</v>
      </c>
      <c r="O208" s="29" t="s">
        <v>47</v>
      </c>
      <c r="P208" s="29" t="s">
        <v>47</v>
      </c>
      <c r="Q208" s="29" t="s">
        <v>47</v>
      </c>
      <c r="S208" s="1602"/>
      <c r="T208" s="23">
        <f>IF(U208&lt;=0,"",(((U208-'In Productie'!$E$1)/7)+1))</f>
        <v>-99.714285714285708</v>
      </c>
      <c r="U208" s="158">
        <v>42264</v>
      </c>
      <c r="V208" s="4" t="s">
        <v>162</v>
      </c>
      <c r="X208" s="426">
        <v>15</v>
      </c>
      <c r="Y208" s="63"/>
      <c r="Z208" s="63"/>
      <c r="AF208" s="4">
        <f>IF(B208="","",(IFERROR(VLOOKUP(B208,Projecten!A$4:W$2358,5,FALSE),"niet bekend")))</f>
        <v>1</v>
      </c>
      <c r="AG208" s="2399">
        <f t="shared" si="21"/>
        <v>2378</v>
      </c>
      <c r="AH208" s="2403">
        <f>IF(B208="","",(IFERROR(VLOOKUP(B208,Projecten!A$4:W$2358,23,FALSE),"niet bekend")))</f>
        <v>2378</v>
      </c>
      <c r="AI208" s="2403">
        <f>IF(B208="","",(IFERROR(VLOOKUP(B208,Projecten!A$4:W$2358,12,FALSE),"niet bekend")))</f>
        <v>2378</v>
      </c>
      <c r="AJ208" s="906">
        <f t="shared" si="22"/>
        <v>0</v>
      </c>
    </row>
    <row r="209" spans="2:36" s="4" customFormat="1" ht="12.75" customHeight="1" x14ac:dyDescent="0.2">
      <c r="B209" s="179">
        <v>2015110</v>
      </c>
      <c r="C209" s="1254">
        <v>120282</v>
      </c>
      <c r="D209" s="1" t="s">
        <v>327</v>
      </c>
      <c r="E209" s="1" t="s">
        <v>26</v>
      </c>
      <c r="F209" s="39">
        <v>1</v>
      </c>
      <c r="G209" s="1">
        <v>8</v>
      </c>
      <c r="H209" s="1">
        <v>5</v>
      </c>
      <c r="I209" s="1">
        <v>1</v>
      </c>
      <c r="J209" s="128" t="s">
        <v>47</v>
      </c>
      <c r="K209" s="29" t="s">
        <v>190</v>
      </c>
      <c r="L209" s="29" t="s">
        <v>190</v>
      </c>
      <c r="M209" s="29" t="s">
        <v>190</v>
      </c>
      <c r="N209" s="29" t="s">
        <v>47</v>
      </c>
      <c r="O209" s="29" t="s">
        <v>47</v>
      </c>
      <c r="P209" s="29" t="s">
        <v>47</v>
      </c>
      <c r="Q209" s="29" t="s">
        <v>47</v>
      </c>
      <c r="S209" s="1602"/>
      <c r="T209" s="23">
        <f>IF(U209&lt;=0,"",(((U209-'In Productie'!$E$1)/7)+1))</f>
        <v>-99.714285714285708</v>
      </c>
      <c r="U209" s="158">
        <v>42264</v>
      </c>
      <c r="V209" s="4" t="s">
        <v>162</v>
      </c>
      <c r="X209" s="426">
        <v>15</v>
      </c>
      <c r="Y209" s="63"/>
      <c r="Z209" s="63"/>
      <c r="AF209" s="4">
        <f>IF(B209="","",(IFERROR(VLOOKUP(B209,Projecten!A$4:W$2358,5,FALSE),"niet bekend")))</f>
        <v>1</v>
      </c>
      <c r="AG209" s="2399">
        <f t="shared" si="21"/>
        <v>2378</v>
      </c>
      <c r="AH209" s="2403">
        <f>IF(B209="","",(IFERROR(VLOOKUP(B209,Projecten!A$4:W$2358,23,FALSE),"niet bekend")))</f>
        <v>2378</v>
      </c>
      <c r="AI209" s="2403">
        <f>IF(B209="","",(IFERROR(VLOOKUP(B209,Projecten!A$4:W$2358,12,FALSE),"niet bekend")))</f>
        <v>2378</v>
      </c>
      <c r="AJ209" s="906">
        <f t="shared" si="22"/>
        <v>0</v>
      </c>
    </row>
    <row r="210" spans="2:36" s="4" customFormat="1" ht="12.75" customHeight="1" x14ac:dyDescent="0.2">
      <c r="B210" s="179">
        <v>2015111</v>
      </c>
      <c r="C210" s="1254">
        <v>120282</v>
      </c>
      <c r="D210" s="1" t="s">
        <v>328</v>
      </c>
      <c r="E210" s="1" t="s">
        <v>26</v>
      </c>
      <c r="F210" s="39">
        <v>1</v>
      </c>
      <c r="G210" s="1">
        <v>8</v>
      </c>
      <c r="H210" s="1">
        <v>5</v>
      </c>
      <c r="I210" s="1">
        <v>1</v>
      </c>
      <c r="J210" s="128" t="s">
        <v>47</v>
      </c>
      <c r="K210" s="29" t="s">
        <v>190</v>
      </c>
      <c r="L210" s="29" t="s">
        <v>190</v>
      </c>
      <c r="M210" s="29" t="s">
        <v>190</v>
      </c>
      <c r="N210" s="29" t="s">
        <v>47</v>
      </c>
      <c r="O210" s="29" t="s">
        <v>47</v>
      </c>
      <c r="P210" s="29" t="s">
        <v>47</v>
      </c>
      <c r="Q210" s="29" t="s">
        <v>47</v>
      </c>
      <c r="S210" s="1602"/>
      <c r="T210" s="23">
        <f>IF(U210&lt;=0,"",(((U210-'In Productie'!$E$1)/7)+1))</f>
        <v>-99.714285714285708</v>
      </c>
      <c r="U210" s="158">
        <v>42264</v>
      </c>
      <c r="V210" s="4" t="s">
        <v>162</v>
      </c>
      <c r="X210" s="426">
        <v>15</v>
      </c>
      <c r="Y210" s="63"/>
      <c r="Z210" s="63"/>
      <c r="AF210" s="4">
        <f>IF(B210="","",(IFERROR(VLOOKUP(B210,Projecten!A$4:W$2358,5,FALSE),"niet bekend")))</f>
        <v>1</v>
      </c>
      <c r="AG210" s="2399">
        <f t="shared" si="21"/>
        <v>2378</v>
      </c>
      <c r="AH210" s="2403">
        <f>IF(B210="","",(IFERROR(VLOOKUP(B210,Projecten!A$4:W$2358,23,FALSE),"niet bekend")))</f>
        <v>2378</v>
      </c>
      <c r="AI210" s="2403">
        <f>IF(B210="","",(IFERROR(VLOOKUP(B210,Projecten!A$4:W$2358,12,FALSE),"niet bekend")))</f>
        <v>2378</v>
      </c>
      <c r="AJ210" s="906">
        <f t="shared" si="22"/>
        <v>0</v>
      </c>
    </row>
    <row r="211" spans="2:36" s="4" customFormat="1" ht="12.75" customHeight="1" x14ac:dyDescent="0.2">
      <c r="B211" s="179">
        <v>2015112</v>
      </c>
      <c r="C211" s="1254">
        <v>120282</v>
      </c>
      <c r="D211" s="1" t="s">
        <v>329</v>
      </c>
      <c r="E211" s="1" t="s">
        <v>26</v>
      </c>
      <c r="F211" s="39">
        <v>1</v>
      </c>
      <c r="G211" s="1">
        <v>11</v>
      </c>
      <c r="H211" s="1">
        <v>5</v>
      </c>
      <c r="I211" s="1">
        <v>3</v>
      </c>
      <c r="J211" s="128" t="s">
        <v>47</v>
      </c>
      <c r="K211" s="29" t="s">
        <v>190</v>
      </c>
      <c r="L211" s="29" t="s">
        <v>190</v>
      </c>
      <c r="M211" s="29" t="s">
        <v>190</v>
      </c>
      <c r="N211" s="29" t="s">
        <v>47</v>
      </c>
      <c r="O211" s="29" t="s">
        <v>47</v>
      </c>
      <c r="P211" s="29" t="s">
        <v>47</v>
      </c>
      <c r="Q211" s="29" t="s">
        <v>47</v>
      </c>
      <c r="S211" s="1602"/>
      <c r="T211" s="23">
        <f>IF(U211&lt;=0,"",(((U211-'In Productie'!$E$1)/7)+1))</f>
        <v>-99.714285714285708</v>
      </c>
      <c r="U211" s="158">
        <v>42264</v>
      </c>
      <c r="V211" s="4" t="s">
        <v>162</v>
      </c>
      <c r="X211" s="426">
        <v>17</v>
      </c>
      <c r="Y211" s="63"/>
      <c r="Z211" s="63"/>
      <c r="AF211" s="4">
        <f>IF(B211="","",(IFERROR(VLOOKUP(B211,Projecten!A$4:W$2358,5,FALSE),"niet bekend")))</f>
        <v>1</v>
      </c>
      <c r="AG211" s="2399">
        <f t="shared" si="21"/>
        <v>3073</v>
      </c>
      <c r="AH211" s="2403">
        <f>IF(B211="","",(IFERROR(VLOOKUP(B211,Projecten!A$4:W$2358,23,FALSE),"niet bekend")))</f>
        <v>3073</v>
      </c>
      <c r="AI211" s="2403">
        <f>IF(B211="","",(IFERROR(VLOOKUP(B211,Projecten!A$4:W$2358,12,FALSE),"niet bekend")))</f>
        <v>3073</v>
      </c>
      <c r="AJ211" s="906">
        <f t="shared" si="22"/>
        <v>0</v>
      </c>
    </row>
    <row r="212" spans="2:36" s="4" customFormat="1" ht="12.75" customHeight="1" x14ac:dyDescent="0.2">
      <c r="B212" s="179">
        <v>2015113</v>
      </c>
      <c r="C212" s="1254">
        <v>120282</v>
      </c>
      <c r="D212" s="1" t="s">
        <v>330</v>
      </c>
      <c r="E212" s="1" t="s">
        <v>26</v>
      </c>
      <c r="F212" s="39">
        <v>1</v>
      </c>
      <c r="G212" s="1">
        <v>10</v>
      </c>
      <c r="H212" s="1">
        <v>7</v>
      </c>
      <c r="I212" s="1">
        <v>3</v>
      </c>
      <c r="J212" s="128" t="s">
        <v>47</v>
      </c>
      <c r="K212" s="29" t="s">
        <v>190</v>
      </c>
      <c r="L212" s="128" t="s">
        <v>47</v>
      </c>
      <c r="M212" s="29" t="s">
        <v>190</v>
      </c>
      <c r="N212" s="29" t="s">
        <v>47</v>
      </c>
      <c r="O212" s="29" t="s">
        <v>47</v>
      </c>
      <c r="P212" s="29" t="s">
        <v>47</v>
      </c>
      <c r="Q212" s="29" t="s">
        <v>47</v>
      </c>
      <c r="S212" s="1602"/>
      <c r="T212" s="23">
        <f>IF(U212&lt;=0,"",(((U212-'In Productie'!$E$1)/7)+1))</f>
        <v>-99.714285714285708</v>
      </c>
      <c r="U212" s="158">
        <v>42264</v>
      </c>
      <c r="V212" s="4" t="s">
        <v>162</v>
      </c>
      <c r="X212" s="426">
        <v>20</v>
      </c>
      <c r="Y212" s="63"/>
      <c r="Z212" s="63"/>
      <c r="AF212" s="4">
        <f>IF(B212="","",(IFERROR(VLOOKUP(B212,Projecten!A$4:W$2358,5,FALSE),"niet bekend")))</f>
        <v>1</v>
      </c>
      <c r="AG212" s="2399">
        <f t="shared" si="21"/>
        <v>3219</v>
      </c>
      <c r="AH212" s="2403">
        <f>IF(B212="","",(IFERROR(VLOOKUP(B212,Projecten!A$4:W$2358,23,FALSE),"niet bekend")))</f>
        <v>3219</v>
      </c>
      <c r="AI212" s="2403">
        <f>IF(B212="","",(IFERROR(VLOOKUP(B212,Projecten!A$4:W$2358,12,FALSE),"niet bekend")))</f>
        <v>3219</v>
      </c>
      <c r="AJ212" s="906">
        <f t="shared" si="22"/>
        <v>0</v>
      </c>
    </row>
    <row r="213" spans="2:36" s="4" customFormat="1" ht="12.75" customHeight="1" x14ac:dyDescent="0.2">
      <c r="B213" s="179">
        <v>2015127</v>
      </c>
      <c r="C213" s="1254">
        <v>120286</v>
      </c>
      <c r="D213" s="1" t="s">
        <v>350</v>
      </c>
      <c r="E213" s="1" t="s">
        <v>202</v>
      </c>
      <c r="F213" s="39">
        <v>0</v>
      </c>
      <c r="G213" s="1">
        <v>4</v>
      </c>
      <c r="H213" s="1">
        <v>4</v>
      </c>
      <c r="I213" s="1">
        <v>0</v>
      </c>
      <c r="J213" s="121" t="s">
        <v>47</v>
      </c>
      <c r="K213" s="7" t="s">
        <v>190</v>
      </c>
      <c r="L213" s="7" t="s">
        <v>190</v>
      </c>
      <c r="M213" s="7" t="s">
        <v>190</v>
      </c>
      <c r="N213" s="7" t="s">
        <v>47</v>
      </c>
      <c r="O213" s="7" t="s">
        <v>47</v>
      </c>
      <c r="P213" s="7" t="s">
        <v>47</v>
      </c>
      <c r="Q213" s="7" t="s">
        <v>47</v>
      </c>
      <c r="S213" s="1602"/>
      <c r="T213" s="23">
        <f>IF(U213&lt;=0,"",(((U213-'In Productie'!$E$1)/7)+1))</f>
        <v>-99.571428571428569</v>
      </c>
      <c r="U213" s="162">
        <v>42265</v>
      </c>
      <c r="V213" s="4" t="s">
        <v>351</v>
      </c>
      <c r="W213" s="4" t="s">
        <v>352</v>
      </c>
      <c r="X213" s="25">
        <v>6</v>
      </c>
      <c r="Y213" s="152"/>
      <c r="Z213" s="66"/>
      <c r="AF213" s="4">
        <f>IF(B213="","",(IFERROR(VLOOKUP(B213,Projecten!A$4:W$2358,5,FALSE),"niet bekend")))</f>
        <v>0</v>
      </c>
      <c r="AG213" s="2399"/>
      <c r="AH213" s="2403">
        <f>IF(B213="","",(IFERROR(VLOOKUP(B213,Projecten!A$4:W$2358,23,FALSE),"niet bekend")))</f>
        <v>1529.56</v>
      </c>
      <c r="AI213" s="2403">
        <f>IF(B213="","",(IFERROR(VLOOKUP(B213,Projecten!A$4:W$2358,12,FALSE),"niet bekend")))</f>
        <v>1529.56</v>
      </c>
      <c r="AJ213" s="906" t="str">
        <f t="shared" si="22"/>
        <v/>
      </c>
    </row>
    <row r="214" spans="2:36" s="4" customFormat="1" ht="12.75" customHeight="1" x14ac:dyDescent="0.2">
      <c r="B214" s="2">
        <v>2015102</v>
      </c>
      <c r="C214" s="1254">
        <v>120178</v>
      </c>
      <c r="D214" s="1" t="s">
        <v>315</v>
      </c>
      <c r="E214" s="1" t="s">
        <v>26</v>
      </c>
      <c r="F214" s="39">
        <v>2</v>
      </c>
      <c r="G214" s="1">
        <f>6*F214</f>
        <v>12</v>
      </c>
      <c r="H214" s="1">
        <f>4*F214</f>
        <v>8</v>
      </c>
      <c r="I214" s="1">
        <f>4*F214</f>
        <v>8</v>
      </c>
      <c r="J214" s="122" t="s">
        <v>47</v>
      </c>
      <c r="K214" s="41" t="s">
        <v>190</v>
      </c>
      <c r="L214" s="41" t="s">
        <v>190</v>
      </c>
      <c r="M214" s="41" t="s">
        <v>190</v>
      </c>
      <c r="N214" s="41" t="s">
        <v>47</v>
      </c>
      <c r="O214" s="41" t="s">
        <v>47</v>
      </c>
      <c r="P214" s="41" t="s">
        <v>47</v>
      </c>
      <c r="Q214" s="41" t="s">
        <v>47</v>
      </c>
      <c r="S214" s="1602"/>
      <c r="T214" s="23">
        <f>IF(U214&lt;=0,"",(((U214-'In Productie'!$E$1)/7)+1))</f>
        <v>-98.714285714285708</v>
      </c>
      <c r="U214" s="162">
        <v>42271</v>
      </c>
      <c r="V214" s="4" t="s">
        <v>311</v>
      </c>
      <c r="W214" s="4" t="s">
        <v>310</v>
      </c>
      <c r="X214" s="426">
        <f>F214*15</f>
        <v>30</v>
      </c>
      <c r="Y214" s="64"/>
      <c r="Z214" s="63"/>
      <c r="AF214" s="4">
        <f>IF(B214="","",(IFERROR(VLOOKUP(B214,Projecten!A$4:W$2358,5,FALSE),"niet bekend")))</f>
        <v>10</v>
      </c>
      <c r="AG214" s="2399">
        <f>IF(AF214="","",(F214/AF214*AI214))</f>
        <v>4672</v>
      </c>
      <c r="AH214" s="2403">
        <f>IF(B214="","",(IFERROR(VLOOKUP(B214,Projecten!A$4:W$2358,23,FALSE),"niet bekend")))</f>
        <v>23360</v>
      </c>
      <c r="AI214" s="2403">
        <f>IF(B214="","",(IFERROR(VLOOKUP(B214,Projecten!A$4:W$2358,12,FALSE),"niet bekend")))</f>
        <v>23360</v>
      </c>
      <c r="AJ214" s="906"/>
    </row>
    <row r="215" spans="2:36" s="38" customFormat="1" ht="12.75" customHeight="1" x14ac:dyDescent="0.2">
      <c r="B215" s="30"/>
      <c r="C215" s="1253"/>
      <c r="D215" s="31"/>
      <c r="E215" s="31"/>
      <c r="F215" s="32"/>
      <c r="G215" s="31"/>
      <c r="H215" s="31"/>
      <c r="I215" s="31"/>
      <c r="J215" s="32"/>
      <c r="K215" s="32"/>
      <c r="L215" s="32"/>
      <c r="M215" s="32"/>
      <c r="N215" s="32"/>
      <c r="O215" s="32"/>
      <c r="P215" s="32"/>
      <c r="Q215" s="32"/>
      <c r="R215" s="33"/>
      <c r="S215" s="33"/>
      <c r="T215" s="1035"/>
      <c r="U215" s="157"/>
      <c r="V215" s="35"/>
      <c r="W215" s="35"/>
      <c r="X215" s="35"/>
      <c r="Y215" s="67"/>
      <c r="Z215" s="68"/>
      <c r="AG215" s="2404"/>
      <c r="AH215" s="2404"/>
      <c r="AI215" s="2404"/>
      <c r="AJ215" s="909"/>
    </row>
    <row r="216" spans="2:36" s="911" customFormat="1" ht="12.75" customHeight="1" x14ac:dyDescent="0.2">
      <c r="B216" s="887"/>
      <c r="C216" s="1251"/>
      <c r="D216" s="888">
        <f>SUM(G216:I216)</f>
        <v>135</v>
      </c>
      <c r="E216" s="889"/>
      <c r="F216" s="890">
        <f>SUM(F217:F225)</f>
        <v>8</v>
      </c>
      <c r="G216" s="889">
        <f>SUM(G217:G225)</f>
        <v>64</v>
      </c>
      <c r="H216" s="889">
        <f>SUM(H217:H225)</f>
        <v>44</v>
      </c>
      <c r="I216" s="889">
        <f>SUM(I217:I225)</f>
        <v>27</v>
      </c>
      <c r="J216" s="890"/>
      <c r="K216" s="890"/>
      <c r="L216" s="890"/>
      <c r="M216" s="890"/>
      <c r="N216" s="890"/>
      <c r="O216" s="890"/>
      <c r="P216" s="890"/>
      <c r="Q216" s="890"/>
      <c r="R216" s="918">
        <v>39</v>
      </c>
      <c r="S216" s="918"/>
      <c r="T216" s="1036"/>
      <c r="U216" s="919"/>
      <c r="V216" s="920"/>
      <c r="W216" s="920">
        <f>SUM(X216:X225)</f>
        <v>152.5</v>
      </c>
      <c r="X216" s="855"/>
      <c r="Y216" s="922">
        <f>'In Productie'!$Y$1+15+38</f>
        <v>453</v>
      </c>
      <c r="Z216" s="856">
        <f>W216-Y216</f>
        <v>-300.5</v>
      </c>
      <c r="AA216" s="939">
        <f>W216/D216</f>
        <v>1.1296296296296295</v>
      </c>
      <c r="AF216" s="911" t="str">
        <f>IF(B216="","",(IFERROR(VLOOKUP(B216,Projecten!A$4:W$2358,5,FALSE),"niet bekend")))</f>
        <v/>
      </c>
      <c r="AG216" s="2402">
        <f>SUM(AG217:AG225)</f>
        <v>22028</v>
      </c>
      <c r="AH216" s="2402" t="str">
        <f>IF(B216="","",(IFERROR(VLOOKUP(B216,Projecten!A$4:W$2358,23,FALSE),"niet bekend")))</f>
        <v/>
      </c>
      <c r="AI216" s="2402" t="str">
        <f>IF(B216="","",(IFERROR(VLOOKUP(B216,Projecten!A$4:W$2358,12,FALSE),"niet bekend")))</f>
        <v/>
      </c>
      <c r="AJ216" s="907"/>
    </row>
    <row r="217" spans="2:36" s="4" customFormat="1" ht="12.75" customHeight="1" x14ac:dyDescent="0.2">
      <c r="B217" s="5"/>
      <c r="C217" s="1255"/>
      <c r="D217" s="149" t="s">
        <v>250</v>
      </c>
      <c r="E217" s="28"/>
      <c r="F217" s="29"/>
      <c r="G217" s="28"/>
      <c r="H217" s="28"/>
      <c r="I217" s="28"/>
      <c r="J217" s="29"/>
      <c r="K217" s="29"/>
      <c r="L217" s="29"/>
      <c r="M217" s="29"/>
      <c r="N217" s="29"/>
      <c r="O217" s="29"/>
      <c r="P217" s="29"/>
      <c r="Q217" s="29"/>
      <c r="R217" s="23"/>
      <c r="S217" s="23"/>
      <c r="T217" s="23" t="str">
        <f>IF(U217&lt;=0,"",(((U217-'In Productie'!$E$1)/7)+1))</f>
        <v/>
      </c>
      <c r="U217" s="158"/>
      <c r="V217" s="25"/>
      <c r="W217" s="25"/>
      <c r="X217" s="180">
        <v>16.5</v>
      </c>
      <c r="Y217" s="64"/>
      <c r="Z217" s="63"/>
      <c r="AF217" s="4" t="str">
        <f>IF(B217="","",(IFERROR(VLOOKUP(B217,Projecten!A$4:W$2358,5,FALSE),"niet bekend")))</f>
        <v/>
      </c>
      <c r="AG217" s="2399" t="str">
        <f t="shared" ref="AG217:AG224" si="23">IF(AF217="","",(F217/AF217*AI217))</f>
        <v/>
      </c>
      <c r="AH217" s="2403" t="str">
        <f>IF(B217="","",(IFERROR(VLOOKUP(B217,Projecten!A$4:W$2358,23,FALSE),"niet bekend")))</f>
        <v/>
      </c>
      <c r="AI217" s="2403" t="str">
        <f>IF(B217="","",(IFERROR(VLOOKUP(B217,Projecten!A$4:W$2358,12,FALSE),"niet bekend")))</f>
        <v/>
      </c>
      <c r="AJ217" s="906" t="str">
        <f t="shared" ref="AJ217:AJ223" si="24">IF(AG217="","",(AI217-AG217))</f>
        <v/>
      </c>
    </row>
    <row r="218" spans="2:36" s="4" customFormat="1" ht="12.75" customHeight="1" x14ac:dyDescent="0.2">
      <c r="B218" s="179">
        <v>2015114</v>
      </c>
      <c r="C218" s="1254">
        <v>120287</v>
      </c>
      <c r="D218" s="1" t="s">
        <v>335</v>
      </c>
      <c r="E218" s="1" t="s">
        <v>26</v>
      </c>
      <c r="F218" s="39">
        <v>1</v>
      </c>
      <c r="G218" s="1">
        <v>9</v>
      </c>
      <c r="H218" s="1">
        <v>5</v>
      </c>
      <c r="I218" s="1">
        <v>3</v>
      </c>
      <c r="J218" s="122" t="s">
        <v>47</v>
      </c>
      <c r="K218" s="41" t="s">
        <v>190</v>
      </c>
      <c r="L218" s="122" t="s">
        <v>47</v>
      </c>
      <c r="M218" s="41" t="s">
        <v>190</v>
      </c>
      <c r="N218" s="41" t="s">
        <v>47</v>
      </c>
      <c r="O218" s="41" t="s">
        <v>47</v>
      </c>
      <c r="P218" s="41" t="s">
        <v>47</v>
      </c>
      <c r="Q218" s="41" t="s">
        <v>47</v>
      </c>
      <c r="S218" s="1602"/>
      <c r="T218" s="23">
        <f>IF(U218&lt;=0,"",(((U218-'In Productie'!$E$1)/7)+1))</f>
        <v>-98.714285714285708</v>
      </c>
      <c r="U218" s="162">
        <v>42271</v>
      </c>
      <c r="V218" s="4" t="s">
        <v>162</v>
      </c>
      <c r="X218" s="426">
        <v>18</v>
      </c>
      <c r="Y218" s="64"/>
      <c r="Z218" s="63"/>
      <c r="AF218" s="4">
        <f>IF(B218="","",(IFERROR(VLOOKUP(B218,Projecten!A$4:W$2358,5,FALSE),"niet bekend")))</f>
        <v>1</v>
      </c>
      <c r="AG218" s="2399">
        <f t="shared" si="23"/>
        <v>2998</v>
      </c>
      <c r="AH218" s="2403">
        <f>IF(B218="","",(IFERROR(VLOOKUP(B218,Projecten!A$4:W$2358,23,FALSE),"niet bekend")))</f>
        <v>2998</v>
      </c>
      <c r="AI218" s="2403">
        <f>IF(B218="","",(IFERROR(VLOOKUP(B218,Projecten!A$4:W$2358,12,FALSE),"niet bekend")))</f>
        <v>2998</v>
      </c>
      <c r="AJ218" s="906">
        <f t="shared" si="24"/>
        <v>0</v>
      </c>
    </row>
    <row r="219" spans="2:36" s="4" customFormat="1" ht="12.75" customHeight="1" x14ac:dyDescent="0.2">
      <c r="B219" s="179">
        <v>2015115</v>
      </c>
      <c r="C219" s="1254">
        <v>120287</v>
      </c>
      <c r="D219" s="1" t="s">
        <v>336</v>
      </c>
      <c r="E219" s="1" t="s">
        <v>26</v>
      </c>
      <c r="F219" s="39">
        <v>1</v>
      </c>
      <c r="G219" s="1">
        <v>8</v>
      </c>
      <c r="H219" s="1">
        <v>5</v>
      </c>
      <c r="I219" s="1">
        <v>3</v>
      </c>
      <c r="J219" s="122" t="s">
        <v>47</v>
      </c>
      <c r="K219" s="41" t="s">
        <v>190</v>
      </c>
      <c r="L219" s="41" t="s">
        <v>190</v>
      </c>
      <c r="M219" s="41" t="s">
        <v>190</v>
      </c>
      <c r="N219" s="41" t="s">
        <v>47</v>
      </c>
      <c r="O219" s="41" t="s">
        <v>47</v>
      </c>
      <c r="P219" s="41" t="s">
        <v>47</v>
      </c>
      <c r="Q219" s="41" t="s">
        <v>47</v>
      </c>
      <c r="S219" s="1602"/>
      <c r="T219" s="23">
        <f>IF(U219&lt;=0,"",(((U219-'In Productie'!$E$1)/7)+1))</f>
        <v>-98.714285714285708</v>
      </c>
      <c r="U219" s="162">
        <v>42271</v>
      </c>
      <c r="V219" s="4" t="s">
        <v>162</v>
      </c>
      <c r="X219" s="426">
        <v>15</v>
      </c>
      <c r="Y219" s="63"/>
      <c r="Z219" s="63"/>
      <c r="AF219" s="4">
        <f>IF(B219="","",(IFERROR(VLOOKUP(B219,Projecten!A$4:W$2358,5,FALSE),"niet bekend")))</f>
        <v>1</v>
      </c>
      <c r="AG219" s="2399">
        <f t="shared" si="23"/>
        <v>2109</v>
      </c>
      <c r="AH219" s="2403">
        <f>IF(B219="","",(IFERROR(VLOOKUP(B219,Projecten!A$4:W$2358,23,FALSE),"niet bekend")))</f>
        <v>2109</v>
      </c>
      <c r="AI219" s="2403">
        <f>IF(B219="","",(IFERROR(VLOOKUP(B219,Projecten!A$4:W$2358,12,FALSE),"niet bekend")))</f>
        <v>2109</v>
      </c>
      <c r="AJ219" s="906">
        <f t="shared" si="24"/>
        <v>0</v>
      </c>
    </row>
    <row r="220" spans="2:36" s="4" customFormat="1" ht="12.75" customHeight="1" x14ac:dyDescent="0.2">
      <c r="B220" s="179">
        <v>2015117</v>
      </c>
      <c r="C220" s="1254">
        <v>120287</v>
      </c>
      <c r="D220" s="1" t="s">
        <v>338</v>
      </c>
      <c r="E220" s="1" t="s">
        <v>26</v>
      </c>
      <c r="F220" s="39">
        <v>1</v>
      </c>
      <c r="G220" s="1">
        <v>9</v>
      </c>
      <c r="H220" s="1">
        <v>7</v>
      </c>
      <c r="I220" s="1">
        <v>3</v>
      </c>
      <c r="J220" s="128" t="s">
        <v>47</v>
      </c>
      <c r="K220" s="29" t="s">
        <v>190</v>
      </c>
      <c r="L220" s="128" t="s">
        <v>47</v>
      </c>
      <c r="M220" s="29" t="s">
        <v>190</v>
      </c>
      <c r="N220" s="29" t="s">
        <v>47</v>
      </c>
      <c r="O220" s="29" t="s">
        <v>47</v>
      </c>
      <c r="P220" s="29" t="s">
        <v>47</v>
      </c>
      <c r="Q220" s="29" t="s">
        <v>47</v>
      </c>
      <c r="S220" s="1602"/>
      <c r="T220" s="23">
        <f>IF(U220&lt;=0,"",(((U220-'In Productie'!$E$1)/7)+1))</f>
        <v>-98.714285714285708</v>
      </c>
      <c r="U220" s="162">
        <v>42271</v>
      </c>
      <c r="V220" s="4" t="s">
        <v>162</v>
      </c>
      <c r="X220" s="426">
        <v>17</v>
      </c>
      <c r="Y220" s="63"/>
      <c r="Z220" s="63"/>
      <c r="AF220" s="4">
        <f>IF(B220="","",(IFERROR(VLOOKUP(B220,Projecten!A$4:W$2358,5,FALSE),"niet bekend")))</f>
        <v>1</v>
      </c>
      <c r="AG220" s="2399">
        <f t="shared" si="23"/>
        <v>3091</v>
      </c>
      <c r="AH220" s="2403">
        <f>IF(B220="","",(IFERROR(VLOOKUP(B220,Projecten!A$4:W$2358,23,FALSE),"niet bekend")))</f>
        <v>3091</v>
      </c>
      <c r="AI220" s="2403">
        <f>IF(B220="","",(IFERROR(VLOOKUP(B220,Projecten!A$4:W$2358,12,FALSE),"niet bekend")))</f>
        <v>3091</v>
      </c>
      <c r="AJ220" s="906">
        <f t="shared" si="24"/>
        <v>0</v>
      </c>
    </row>
    <row r="221" spans="2:36" s="4" customFormat="1" ht="12.75" customHeight="1" x14ac:dyDescent="0.2">
      <c r="B221" s="179">
        <v>2015119</v>
      </c>
      <c r="C221" s="1254">
        <v>120287</v>
      </c>
      <c r="D221" s="1" t="s">
        <v>342</v>
      </c>
      <c r="E221" s="1" t="s">
        <v>26</v>
      </c>
      <c r="F221" s="39">
        <v>1</v>
      </c>
      <c r="G221" s="1">
        <v>11</v>
      </c>
      <c r="H221" s="1">
        <v>8</v>
      </c>
      <c r="I221" s="1">
        <v>4</v>
      </c>
      <c r="J221" s="128" t="s">
        <v>47</v>
      </c>
      <c r="K221" s="128" t="s">
        <v>47</v>
      </c>
      <c r="L221" s="128" t="s">
        <v>47</v>
      </c>
      <c r="M221" s="29" t="s">
        <v>190</v>
      </c>
      <c r="N221" s="29" t="s">
        <v>47</v>
      </c>
      <c r="O221" s="29" t="s">
        <v>47</v>
      </c>
      <c r="P221" s="29" t="s">
        <v>47</v>
      </c>
      <c r="Q221" s="29" t="s">
        <v>47</v>
      </c>
      <c r="S221" s="1602"/>
      <c r="T221" s="176">
        <f>IF(U221&lt;=0,"",(((U221-'In Productie'!$E$1)/7)+1))</f>
        <v>-98.714285714285708</v>
      </c>
      <c r="U221" s="162">
        <v>42271</v>
      </c>
      <c r="V221" s="4" t="s">
        <v>162</v>
      </c>
      <c r="X221" s="426">
        <v>24</v>
      </c>
      <c r="Y221" s="63"/>
      <c r="Z221" s="63"/>
      <c r="AF221" s="4">
        <f>IF(B221="","",(IFERROR(VLOOKUP(B221,Projecten!A$4:W$2358,5,FALSE),"niet bekend")))</f>
        <v>1</v>
      </c>
      <c r="AG221" s="2399">
        <f t="shared" si="23"/>
        <v>4084</v>
      </c>
      <c r="AH221" s="2403">
        <f>IF(B221="","",(IFERROR(VLOOKUP(B221,Projecten!A$4:W$2358,23,FALSE),"niet bekend")))</f>
        <v>4084.0000000000005</v>
      </c>
      <c r="AI221" s="2403">
        <f>IF(B221="","",(IFERROR(VLOOKUP(B221,Projecten!A$4:W$2358,12,FALSE),"niet bekend")))</f>
        <v>4084</v>
      </c>
      <c r="AJ221" s="906">
        <f t="shared" si="24"/>
        <v>0</v>
      </c>
    </row>
    <row r="222" spans="2:36" s="4" customFormat="1" ht="12.75" customHeight="1" x14ac:dyDescent="0.2">
      <c r="B222" s="179">
        <v>2015118</v>
      </c>
      <c r="C222" s="1254">
        <v>120287</v>
      </c>
      <c r="D222" s="1" t="s">
        <v>339</v>
      </c>
      <c r="E222" s="1" t="s">
        <v>26</v>
      </c>
      <c r="F222" s="39">
        <v>1</v>
      </c>
      <c r="G222" s="1">
        <v>8</v>
      </c>
      <c r="H222" s="1">
        <v>5</v>
      </c>
      <c r="I222" s="1">
        <v>3</v>
      </c>
      <c r="J222" s="128" t="s">
        <v>47</v>
      </c>
      <c r="K222" s="29" t="s">
        <v>190</v>
      </c>
      <c r="L222" s="29" t="s">
        <v>190</v>
      </c>
      <c r="M222" s="29" t="s">
        <v>190</v>
      </c>
      <c r="N222" s="29" t="s">
        <v>47</v>
      </c>
      <c r="O222" s="29" t="s">
        <v>47</v>
      </c>
      <c r="P222" s="29" t="s">
        <v>47</v>
      </c>
      <c r="Q222" s="29" t="s">
        <v>47</v>
      </c>
      <c r="S222" s="1602"/>
      <c r="T222" s="23">
        <f>IF(U222&lt;=0,"",(((U222-'In Productie'!$E$1)/7)+1))</f>
        <v>-98.714285714285708</v>
      </c>
      <c r="U222" s="162">
        <v>42271</v>
      </c>
      <c r="V222" s="4" t="s">
        <v>162</v>
      </c>
      <c r="X222" s="426">
        <v>15</v>
      </c>
      <c r="Y222" s="63"/>
      <c r="Z222" s="63"/>
      <c r="AF222" s="4">
        <f>IF(B222="","",(IFERROR(VLOOKUP(B222,Projecten!A$4:W$2358,5,FALSE),"niet bekend")))</f>
        <v>1</v>
      </c>
      <c r="AG222" s="2399">
        <f t="shared" si="23"/>
        <v>2109</v>
      </c>
      <c r="AH222" s="2403">
        <f>IF(B222="","",(IFERROR(VLOOKUP(B222,Projecten!A$4:W$2358,23,FALSE),"niet bekend")))</f>
        <v>2109</v>
      </c>
      <c r="AI222" s="2403">
        <f>IF(B222="","",(IFERROR(VLOOKUP(B222,Projecten!A$4:W$2358,12,FALSE),"niet bekend")))</f>
        <v>2109</v>
      </c>
      <c r="AJ222" s="906">
        <f t="shared" si="24"/>
        <v>0</v>
      </c>
    </row>
    <row r="223" spans="2:36" s="4" customFormat="1" ht="12.75" customHeight="1" x14ac:dyDescent="0.2">
      <c r="B223" s="179">
        <v>2015116</v>
      </c>
      <c r="C223" s="1254">
        <v>120287</v>
      </c>
      <c r="D223" s="1" t="s">
        <v>337</v>
      </c>
      <c r="E223" s="1" t="s">
        <v>26</v>
      </c>
      <c r="F223" s="39">
        <v>1</v>
      </c>
      <c r="G223" s="1">
        <v>7</v>
      </c>
      <c r="H223" s="1">
        <v>6</v>
      </c>
      <c r="I223" s="1">
        <v>3</v>
      </c>
      <c r="J223" s="121" t="s">
        <v>47</v>
      </c>
      <c r="K223" s="7" t="s">
        <v>190</v>
      </c>
      <c r="L223" s="7" t="s">
        <v>190</v>
      </c>
      <c r="M223" s="7" t="s">
        <v>190</v>
      </c>
      <c r="N223" s="7" t="s">
        <v>47</v>
      </c>
      <c r="O223" s="7" t="s">
        <v>47</v>
      </c>
      <c r="P223" s="7" t="s">
        <v>47</v>
      </c>
      <c r="Q223" s="7" t="s">
        <v>47</v>
      </c>
      <c r="S223" s="1602"/>
      <c r="T223" s="23">
        <f>IF(U223&lt;=0,"",(((U223-'In Productie'!$E$1)/7)+1))</f>
        <v>-98.714285714285708</v>
      </c>
      <c r="U223" s="162">
        <v>42271</v>
      </c>
      <c r="V223" s="4" t="s">
        <v>162</v>
      </c>
      <c r="X223" s="426">
        <v>17</v>
      </c>
      <c r="Y223" s="64"/>
      <c r="Z223" s="66"/>
      <c r="AF223" s="4">
        <f>IF(B223="","",(IFERROR(VLOOKUP(B223,Projecten!A$4:W$2358,5,FALSE),"niet bekend")))</f>
        <v>1</v>
      </c>
      <c r="AG223" s="2399">
        <f t="shared" si="23"/>
        <v>2965</v>
      </c>
      <c r="AH223" s="2403">
        <f>IF(B223="","",(IFERROR(VLOOKUP(B223,Projecten!A$4:W$2358,23,FALSE),"niet bekend")))</f>
        <v>2965</v>
      </c>
      <c r="AI223" s="2403">
        <f>IF(B223="","",(IFERROR(VLOOKUP(B223,Projecten!A$4:W$2358,12,FALSE),"niet bekend")))</f>
        <v>2965</v>
      </c>
      <c r="AJ223" s="906">
        <f t="shared" si="24"/>
        <v>0</v>
      </c>
    </row>
    <row r="224" spans="2:36" s="4" customFormat="1" ht="12.75" customHeight="1" x14ac:dyDescent="0.2">
      <c r="B224" s="179">
        <v>2015103</v>
      </c>
      <c r="C224" s="1254">
        <v>120178</v>
      </c>
      <c r="D224" s="1" t="s">
        <v>380</v>
      </c>
      <c r="E224" s="1" t="s">
        <v>26</v>
      </c>
      <c r="F224" s="39">
        <v>2</v>
      </c>
      <c r="G224" s="1">
        <f>6*F224</f>
        <v>12</v>
      </c>
      <c r="H224" s="1">
        <f>4*F224</f>
        <v>8</v>
      </c>
      <c r="I224" s="1">
        <f>4*F224</f>
        <v>8</v>
      </c>
      <c r="J224" s="121" t="s">
        <v>47</v>
      </c>
      <c r="K224" s="41" t="s">
        <v>190</v>
      </c>
      <c r="L224" s="41" t="s">
        <v>190</v>
      </c>
      <c r="M224" s="41" t="s">
        <v>190</v>
      </c>
      <c r="N224" s="41" t="s">
        <v>47</v>
      </c>
      <c r="O224" s="7" t="s">
        <v>47</v>
      </c>
      <c r="P224" s="7" t="s">
        <v>47</v>
      </c>
      <c r="Q224" s="7" t="s">
        <v>47</v>
      </c>
      <c r="S224" s="1602"/>
      <c r="T224" s="23">
        <f>IF(U224&lt;=0,"",(((U224-'In Productie'!$E$1)/7)+1))</f>
        <v>-98.714285714285708</v>
      </c>
      <c r="U224" s="162">
        <v>42271</v>
      </c>
      <c r="V224" s="4" t="s">
        <v>311</v>
      </c>
      <c r="W224" s="4" t="s">
        <v>310</v>
      </c>
      <c r="X224" s="426">
        <f>F224*15</f>
        <v>30</v>
      </c>
      <c r="Y224" s="64"/>
      <c r="Z224" s="66"/>
      <c r="AF224" s="4">
        <f>IF(B224="","",(IFERROR(VLOOKUP(B224,Projecten!A$4:W$2358,5,FALSE),"niet bekend")))</f>
        <v>10</v>
      </c>
      <c r="AG224" s="2399">
        <f t="shared" si="23"/>
        <v>4672</v>
      </c>
      <c r="AH224" s="2403">
        <f>IF(B224="","",(IFERROR(VLOOKUP(B224,Projecten!A$4:W$2358,23,FALSE),"niet bekend")))</f>
        <v>23360</v>
      </c>
      <c r="AI224" s="2403">
        <f>IF(B224="","",(IFERROR(VLOOKUP(B224,Projecten!A$4:W$2358,12,FALSE),"niet bekend")))</f>
        <v>23360</v>
      </c>
      <c r="AJ224" s="906"/>
    </row>
    <row r="225" spans="2:36" s="38" customFormat="1" ht="12.75" customHeight="1" x14ac:dyDescent="0.2">
      <c r="B225" s="30"/>
      <c r="C225" s="1253"/>
      <c r="D225" s="31"/>
      <c r="E225" s="31"/>
      <c r="F225" s="32"/>
      <c r="G225" s="31"/>
      <c r="H225" s="31"/>
      <c r="I225" s="31"/>
      <c r="J225" s="32"/>
      <c r="K225" s="32"/>
      <c r="L225" s="32"/>
      <c r="M225" s="32"/>
      <c r="N225" s="32"/>
      <c r="O225" s="32"/>
      <c r="P225" s="32"/>
      <c r="Q225" s="32"/>
      <c r="R225" s="33"/>
      <c r="S225" s="33"/>
      <c r="T225" s="1035"/>
      <c r="U225" s="157"/>
      <c r="V225" s="35"/>
      <c r="W225" s="35"/>
      <c r="X225" s="35"/>
      <c r="Y225" s="67"/>
      <c r="Z225" s="68"/>
      <c r="AG225" s="2404"/>
      <c r="AH225" s="2404"/>
      <c r="AI225" s="2404"/>
      <c r="AJ225" s="909"/>
    </row>
    <row r="226" spans="2:36" s="911" customFormat="1" ht="12.75" customHeight="1" x14ac:dyDescent="0.2">
      <c r="B226" s="887"/>
      <c r="C226" s="1251"/>
      <c r="D226" s="888">
        <f>SUM(G226:I226)</f>
        <v>98</v>
      </c>
      <c r="E226" s="889"/>
      <c r="F226" s="890">
        <f>SUM(F227:F234)</f>
        <v>8</v>
      </c>
      <c r="G226" s="889">
        <f>SUM(G227:G234)</f>
        <v>52</v>
      </c>
      <c r="H226" s="889">
        <f>SUM(H227:H234)</f>
        <v>32</v>
      </c>
      <c r="I226" s="889">
        <f>SUM(I227:I234)</f>
        <v>14</v>
      </c>
      <c r="J226" s="890"/>
      <c r="K226" s="890"/>
      <c r="L226" s="890"/>
      <c r="M226" s="890"/>
      <c r="N226" s="890"/>
      <c r="O226" s="890"/>
      <c r="P226" s="890"/>
      <c r="Q226" s="890"/>
      <c r="R226" s="918">
        <v>40</v>
      </c>
      <c r="S226" s="918"/>
      <c r="T226" s="1036"/>
      <c r="U226" s="919"/>
      <c r="V226" s="920"/>
      <c r="W226" s="920">
        <f>SUM(X226:X421)</f>
        <v>4135.75</v>
      </c>
      <c r="X226" s="855"/>
      <c r="Y226" s="922">
        <f>'In Productie'!$Y$1+15+38</f>
        <v>453</v>
      </c>
      <c r="Z226" s="856">
        <f>W226-Y226</f>
        <v>3682.75</v>
      </c>
      <c r="AA226" s="939">
        <f>W226/D226</f>
        <v>42.201530612244895</v>
      </c>
      <c r="AF226" s="911" t="str">
        <f>IF(B226="","",(IFERROR(VLOOKUP(B226,Projecten!A$4:W$2358,5,FALSE),"niet bekend")))</f>
        <v/>
      </c>
      <c r="AG226" s="2402">
        <f>SUM(AG227:AG235)</f>
        <v>23115.67</v>
      </c>
      <c r="AH226" s="2402" t="str">
        <f>IF(B226="","",(IFERROR(VLOOKUP(B226,Projecten!A$4:W$2358,23,FALSE),"niet bekend")))</f>
        <v/>
      </c>
      <c r="AI226" s="2402" t="str">
        <f>IF(B226="","",(IFERROR(VLOOKUP(B226,Projecten!A$4:W$2358,12,FALSE),"niet bekend")))</f>
        <v/>
      </c>
      <c r="AJ226" s="907"/>
    </row>
    <row r="227" spans="2:36" s="4" customFormat="1" ht="12.75" customHeight="1" x14ac:dyDescent="0.2">
      <c r="B227" s="179">
        <v>2015104</v>
      </c>
      <c r="C227" s="1254">
        <v>120289</v>
      </c>
      <c r="D227" s="1" t="s">
        <v>320</v>
      </c>
      <c r="E227" s="1" t="s">
        <v>26</v>
      </c>
      <c r="F227" s="39">
        <v>1</v>
      </c>
      <c r="G227" s="1">
        <v>8</v>
      </c>
      <c r="H227" s="1">
        <v>4</v>
      </c>
      <c r="I227" s="1">
        <v>3</v>
      </c>
      <c r="J227" s="122" t="s">
        <v>47</v>
      </c>
      <c r="K227" s="122" t="s">
        <v>47</v>
      </c>
      <c r="L227" s="122" t="s">
        <v>47</v>
      </c>
      <c r="M227" s="41" t="s">
        <v>190</v>
      </c>
      <c r="N227" s="41" t="s">
        <v>47</v>
      </c>
      <c r="O227" s="41" t="s">
        <v>47</v>
      </c>
      <c r="P227" s="41" t="s">
        <v>47</v>
      </c>
      <c r="Q227" s="41" t="s">
        <v>47</v>
      </c>
      <c r="S227" s="1602"/>
      <c r="T227" s="23">
        <f>IF(U227&lt;=0,"",(((U227-'In Productie'!$E$1)/7)+1))</f>
        <v>-98.857142857142861</v>
      </c>
      <c r="U227" s="158">
        <v>42270</v>
      </c>
      <c r="V227" s="4" t="s">
        <v>162</v>
      </c>
      <c r="W227" s="4" t="s">
        <v>323</v>
      </c>
      <c r="X227" s="25">
        <v>38</v>
      </c>
      <c r="Y227" s="64"/>
      <c r="Z227" s="63"/>
      <c r="AF227" s="4">
        <f>IF(B227="","",(IFERROR(VLOOKUP(B227,Projecten!A$4:W$2358,5,FALSE),"niet bekend")))</f>
        <v>1</v>
      </c>
      <c r="AG227" s="2399">
        <f t="shared" ref="AG227:AG234" si="25">IF(AF227="","",(F227/AF227*AI227))</f>
        <v>6352.22</v>
      </c>
      <c r="AH227" s="2403">
        <f>IF(B227="","",(IFERROR(VLOOKUP(B227,Projecten!A$4:W$2358,23,FALSE),"niet bekend")))</f>
        <v>6352.22</v>
      </c>
      <c r="AI227" s="2403">
        <f>IF(B227="","",(IFERROR(VLOOKUP(B227,Projecten!A$4:W$2358,12,FALSE),"niet bekend")))</f>
        <v>6352.22</v>
      </c>
      <c r="AJ227" s="906">
        <f t="shared" ref="AJ227:AJ234" si="26">IF(AG227="","",(AI227-AG227))</f>
        <v>0</v>
      </c>
    </row>
    <row r="228" spans="2:36" s="4" customFormat="1" ht="12.75" customHeight="1" x14ac:dyDescent="0.2">
      <c r="B228" s="179">
        <v>2015105</v>
      </c>
      <c r="C228" s="1254">
        <v>120290</v>
      </c>
      <c r="D228" s="1" t="s">
        <v>332</v>
      </c>
      <c r="E228" s="1" t="s">
        <v>26</v>
      </c>
      <c r="F228" s="39">
        <v>1</v>
      </c>
      <c r="G228" s="1">
        <v>8</v>
      </c>
      <c r="H228" s="1">
        <v>5</v>
      </c>
      <c r="I228" s="1">
        <v>2</v>
      </c>
      <c r="J228" s="122" t="s">
        <v>47</v>
      </c>
      <c r="K228" s="122" t="s">
        <v>47</v>
      </c>
      <c r="L228" s="122" t="s">
        <v>47</v>
      </c>
      <c r="M228" s="41" t="s">
        <v>190</v>
      </c>
      <c r="N228" s="41" t="s">
        <v>47</v>
      </c>
      <c r="O228" s="41" t="s">
        <v>47</v>
      </c>
      <c r="P228" s="41" t="s">
        <v>47</v>
      </c>
      <c r="Q228" s="41" t="s">
        <v>47</v>
      </c>
      <c r="S228" s="1602"/>
      <c r="T228" s="23">
        <f>IF(U228&lt;=0,"",(((U228-'In Productie'!$E$1)/7)+1))</f>
        <v>-98.857142857142861</v>
      </c>
      <c r="U228" s="158">
        <v>42270</v>
      </c>
      <c r="V228" s="4" t="s">
        <v>162</v>
      </c>
      <c r="W228" s="4" t="s">
        <v>323</v>
      </c>
      <c r="X228" s="25">
        <v>25</v>
      </c>
      <c r="Y228" s="63"/>
      <c r="Z228" s="63"/>
      <c r="AF228" s="4">
        <f>IF(B228="","",(IFERROR(VLOOKUP(B228,Projecten!A$4:W$2358,5,FALSE),"niet bekend")))</f>
        <v>1</v>
      </c>
      <c r="AG228" s="2399">
        <f t="shared" si="25"/>
        <v>5562.62</v>
      </c>
      <c r="AH228" s="2403">
        <f>IF(B228="","",(IFERROR(VLOOKUP(B228,Projecten!A$4:W$2358,23,FALSE),"niet bekend")))</f>
        <v>5562.62</v>
      </c>
      <c r="AI228" s="2403">
        <f>IF(B228="","",(IFERROR(VLOOKUP(B228,Projecten!A$4:W$2358,12,FALSE),"niet bekend")))</f>
        <v>5562.62</v>
      </c>
      <c r="AJ228" s="906">
        <f t="shared" si="26"/>
        <v>0</v>
      </c>
    </row>
    <row r="229" spans="2:36" s="4" customFormat="1" ht="12.75" customHeight="1" x14ac:dyDescent="0.2">
      <c r="B229" s="179">
        <v>2015106</v>
      </c>
      <c r="C229" s="1254">
        <v>120291</v>
      </c>
      <c r="D229" s="2" t="s">
        <v>331</v>
      </c>
      <c r="E229" s="1" t="s">
        <v>26</v>
      </c>
      <c r="F229" s="39">
        <v>1</v>
      </c>
      <c r="G229" s="1">
        <v>9</v>
      </c>
      <c r="H229" s="1">
        <v>5</v>
      </c>
      <c r="I229" s="1">
        <v>3</v>
      </c>
      <c r="J229" s="121" t="s">
        <v>47</v>
      </c>
      <c r="K229" s="121" t="s">
        <v>47</v>
      </c>
      <c r="L229" s="121" t="s">
        <v>47</v>
      </c>
      <c r="M229" s="7" t="s">
        <v>190</v>
      </c>
      <c r="N229" s="7" t="s">
        <v>47</v>
      </c>
      <c r="O229" s="7" t="s">
        <v>47</v>
      </c>
      <c r="P229" s="7" t="s">
        <v>47</v>
      </c>
      <c r="Q229" s="7" t="s">
        <v>47</v>
      </c>
      <c r="S229" s="1602"/>
      <c r="T229" s="23">
        <f>IF(U229&lt;=0,"",(((U229-'In Productie'!$E$1)/7)+1))</f>
        <v>-98.857142857142861</v>
      </c>
      <c r="U229" s="158">
        <v>42270</v>
      </c>
      <c r="V229" s="4" t="s">
        <v>162</v>
      </c>
      <c r="W229" s="4" t="s">
        <v>323</v>
      </c>
      <c r="X229" s="25">
        <v>25</v>
      </c>
      <c r="Y229" s="64"/>
      <c r="Z229" s="66"/>
      <c r="AF229" s="4">
        <f>IF(B229="","",(IFERROR(VLOOKUP(B229,Projecten!A$4:W$2358,5,FALSE),"niet bekend")))</f>
        <v>1</v>
      </c>
      <c r="AG229" s="2399">
        <f t="shared" si="25"/>
        <v>5025.83</v>
      </c>
      <c r="AH229" s="2403">
        <f>IF(B229="","",(IFERROR(VLOOKUP(B229,Projecten!A$4:W$2358,23,FALSE),"niet bekend")))</f>
        <v>5025.83</v>
      </c>
      <c r="AI229" s="2403">
        <f>IF(B229="","",(IFERROR(VLOOKUP(B229,Projecten!A$4:W$2358,12,FALSE),"niet bekend")))</f>
        <v>5025.83</v>
      </c>
      <c r="AJ229" s="906">
        <f t="shared" si="26"/>
        <v>0</v>
      </c>
    </row>
    <row r="230" spans="2:36" s="4" customFormat="1" ht="12.75" customHeight="1" x14ac:dyDescent="0.2">
      <c r="B230" s="179">
        <v>2015152</v>
      </c>
      <c r="C230" s="1254">
        <v>120293</v>
      </c>
      <c r="D230" s="1" t="s">
        <v>384</v>
      </c>
      <c r="E230" s="1" t="s">
        <v>26</v>
      </c>
      <c r="F230" s="39">
        <v>1</v>
      </c>
      <c r="G230" s="1">
        <v>1</v>
      </c>
      <c r="H230" s="1">
        <v>1</v>
      </c>
      <c r="I230" s="1">
        <v>0</v>
      </c>
      <c r="J230" s="121" t="s">
        <v>47</v>
      </c>
      <c r="K230" s="7" t="s">
        <v>190</v>
      </c>
      <c r="L230" s="7" t="s">
        <v>190</v>
      </c>
      <c r="M230" s="7" t="s">
        <v>190</v>
      </c>
      <c r="N230" s="7" t="s">
        <v>47</v>
      </c>
      <c r="O230" s="7" t="s">
        <v>47</v>
      </c>
      <c r="P230" s="7" t="s">
        <v>47</v>
      </c>
      <c r="Q230" s="7" t="s">
        <v>47</v>
      </c>
      <c r="S230" s="1602"/>
      <c r="T230" s="23">
        <f>IF(U230&lt;=0,"",(((U230-'In Productie'!$E$1)/7)+1))</f>
        <v>-98.714285714285708</v>
      </c>
      <c r="U230" s="162">
        <v>42271</v>
      </c>
      <c r="V230" s="4" t="s">
        <v>162</v>
      </c>
      <c r="W230" s="4" t="s">
        <v>254</v>
      </c>
      <c r="X230" s="426">
        <v>1</v>
      </c>
      <c r="Y230" s="64"/>
      <c r="Z230" s="66"/>
      <c r="AF230" s="4">
        <f>IF(B230="","",(IFERROR(VLOOKUP(B230,Projecten!A$4:W$2358,5,FALSE),"niet bekend")))</f>
        <v>1</v>
      </c>
      <c r="AG230" s="2399">
        <f t="shared" si="25"/>
        <v>110</v>
      </c>
      <c r="AH230" s="2403">
        <f>IF(B230="","",(IFERROR(VLOOKUP(B230,Projecten!A$4:W$2358,23,FALSE),"niet bekend")))</f>
        <v>110</v>
      </c>
      <c r="AI230" s="2403">
        <f>IF(B230="","",(IFERROR(VLOOKUP(B230,Projecten!A$4:W$2358,12,FALSE),"niet bekend")))</f>
        <v>110</v>
      </c>
      <c r="AJ230" s="906">
        <f t="shared" si="26"/>
        <v>0</v>
      </c>
    </row>
    <row r="231" spans="2:36" s="71" customFormat="1" ht="12.75" customHeight="1" x14ac:dyDescent="0.2">
      <c r="B231" s="179">
        <v>2015154</v>
      </c>
      <c r="C231" s="1254">
        <v>120293</v>
      </c>
      <c r="D231" s="1" t="s">
        <v>388</v>
      </c>
      <c r="E231" s="1" t="s">
        <v>26</v>
      </c>
      <c r="F231" s="39">
        <v>1</v>
      </c>
      <c r="G231" s="1">
        <v>10</v>
      </c>
      <c r="H231" s="1">
        <v>10</v>
      </c>
      <c r="I231" s="1">
        <v>0</v>
      </c>
      <c r="J231" s="121" t="s">
        <v>47</v>
      </c>
      <c r="K231" s="59" t="s">
        <v>190</v>
      </c>
      <c r="L231" s="59" t="s">
        <v>190</v>
      </c>
      <c r="M231" s="59" t="s">
        <v>190</v>
      </c>
      <c r="N231" s="59" t="s">
        <v>47</v>
      </c>
      <c r="O231" s="59" t="s">
        <v>47</v>
      </c>
      <c r="P231" s="59" t="s">
        <v>47</v>
      </c>
      <c r="Q231" s="59" t="s">
        <v>47</v>
      </c>
      <c r="R231" s="142"/>
      <c r="S231" s="142"/>
      <c r="T231" s="23">
        <f>IF(U231&lt;=0,"",(((U231-'In Productie'!$E$1)/7)+1))</f>
        <v>-97.714285714285708</v>
      </c>
      <c r="U231" s="162">
        <v>42278</v>
      </c>
      <c r="V231" s="4" t="s">
        <v>162</v>
      </c>
      <c r="W231" s="4" t="s">
        <v>390</v>
      </c>
      <c r="X231" s="78">
        <v>13</v>
      </c>
      <c r="Y231" s="144"/>
      <c r="Z231" s="145"/>
      <c r="AA231" s="183"/>
      <c r="AF231" s="71">
        <f>IF(B231="","",(IFERROR(VLOOKUP(B231,Projecten!A$4:W$2358,5,FALSE),"niet bekend")))</f>
        <v>1</v>
      </c>
      <c r="AG231" s="2403">
        <f t="shared" si="25"/>
        <v>1350</v>
      </c>
      <c r="AH231" s="2403">
        <f>IF(B231="","",(IFERROR(VLOOKUP(B231,Projecten!A$4:W$2358,23,FALSE),"niet bekend")))</f>
        <v>1350</v>
      </c>
      <c r="AI231" s="2403">
        <f>IF(B231="","",(IFERROR(VLOOKUP(B231,Projecten!A$4:W$2358,12,FALSE),"niet bekend")))</f>
        <v>1350</v>
      </c>
      <c r="AJ231" s="908">
        <f t="shared" si="26"/>
        <v>0</v>
      </c>
    </row>
    <row r="232" spans="2:36" s="71" customFormat="1" ht="12.75" customHeight="1" x14ac:dyDescent="0.2">
      <c r="B232" s="179">
        <v>2015159</v>
      </c>
      <c r="C232" s="1254">
        <v>120295</v>
      </c>
      <c r="D232" s="1" t="s">
        <v>391</v>
      </c>
      <c r="E232" s="1" t="s">
        <v>26</v>
      </c>
      <c r="F232" s="39">
        <v>1</v>
      </c>
      <c r="G232" s="1">
        <v>3</v>
      </c>
      <c r="H232" s="1">
        <v>1</v>
      </c>
      <c r="I232" s="1">
        <v>0</v>
      </c>
      <c r="J232" s="59" t="s">
        <v>47</v>
      </c>
      <c r="K232" s="59" t="s">
        <v>190</v>
      </c>
      <c r="L232" s="59" t="s">
        <v>190</v>
      </c>
      <c r="M232" s="59" t="s">
        <v>190</v>
      </c>
      <c r="N232" s="59" t="s">
        <v>47</v>
      </c>
      <c r="O232" s="59" t="s">
        <v>47</v>
      </c>
      <c r="P232" s="59" t="s">
        <v>47</v>
      </c>
      <c r="Q232" s="59" t="s">
        <v>47</v>
      </c>
      <c r="R232" s="142"/>
      <c r="S232" s="142"/>
      <c r="T232" s="23">
        <f>IF(U232&lt;=0,"",(((U232-'In Productie'!$E$1)/7)+1))</f>
        <v>-97.714285714285708</v>
      </c>
      <c r="U232" s="162">
        <v>42278</v>
      </c>
      <c r="V232" s="4" t="s">
        <v>311</v>
      </c>
      <c r="W232" s="4" t="s">
        <v>390</v>
      </c>
      <c r="X232" s="78">
        <v>5</v>
      </c>
      <c r="Y232" s="144"/>
      <c r="Z232" s="145"/>
      <c r="AA232" s="183"/>
      <c r="AF232" s="71">
        <f>IF(B232="","",(IFERROR(VLOOKUP(B232,Projecten!A$4:W$2358,5,FALSE),"niet bekend")))</f>
        <v>1</v>
      </c>
      <c r="AG232" s="2403">
        <f t="shared" si="25"/>
        <v>405</v>
      </c>
      <c r="AH232" s="2403">
        <f>IF(B232="","",(IFERROR(VLOOKUP(B232,Projecten!A$4:W$2358,23,FALSE),"niet bekend")))</f>
        <v>405</v>
      </c>
      <c r="AI232" s="2403">
        <f>IF(B232="","",(IFERROR(VLOOKUP(B232,Projecten!A$4:W$2358,12,FALSE),"niet bekend")))</f>
        <v>405</v>
      </c>
      <c r="AJ232" s="908">
        <f t="shared" si="26"/>
        <v>0</v>
      </c>
    </row>
    <row r="233" spans="2:36" s="4" customFormat="1" ht="12.75" customHeight="1" x14ac:dyDescent="0.2">
      <c r="B233" s="179">
        <v>2015120</v>
      </c>
      <c r="C233" s="1254">
        <v>120295</v>
      </c>
      <c r="D233" s="184" t="s">
        <v>343</v>
      </c>
      <c r="E233" s="1" t="s">
        <v>26</v>
      </c>
      <c r="F233" s="39">
        <v>1</v>
      </c>
      <c r="G233" s="1">
        <v>11</v>
      </c>
      <c r="H233" s="1">
        <v>5</v>
      </c>
      <c r="I233" s="1">
        <v>5</v>
      </c>
      <c r="J233" s="121" t="s">
        <v>47</v>
      </c>
      <c r="K233" s="7" t="s">
        <v>190</v>
      </c>
      <c r="L233" s="7" t="s">
        <v>190</v>
      </c>
      <c r="M233" s="7" t="s">
        <v>190</v>
      </c>
      <c r="N233" s="7" t="s">
        <v>47</v>
      </c>
      <c r="O233" s="7" t="s">
        <v>47</v>
      </c>
      <c r="P233" s="7" t="s">
        <v>47</v>
      </c>
      <c r="Q233" s="7" t="s">
        <v>47</v>
      </c>
      <c r="S233" s="1602"/>
      <c r="T233" s="23">
        <f>IF(U233&lt;=0,"",(((U233-'In Productie'!$E$1)/7)+1))</f>
        <v>-97.714285714285708</v>
      </c>
      <c r="U233" s="162">
        <v>42278</v>
      </c>
      <c r="V233" s="4" t="s">
        <v>162</v>
      </c>
      <c r="X233" s="426">
        <v>20</v>
      </c>
      <c r="Y233" s="64"/>
      <c r="Z233" s="66"/>
      <c r="AF233" s="4">
        <f>IF(B233="","",(IFERROR(VLOOKUP(B233,Projecten!A$4:W$2358,5,FALSE),"niet bekend")))</f>
        <v>1</v>
      </c>
      <c r="AG233" s="2399">
        <f t="shared" si="25"/>
        <v>3667</v>
      </c>
      <c r="AH233" s="2403">
        <f>IF(B233="","",(IFERROR(VLOOKUP(B233,Projecten!A$4:W$2358,23,FALSE),"niet bekend")))</f>
        <v>3667</v>
      </c>
      <c r="AI233" s="2403">
        <f>IF(B233="","",(IFERROR(VLOOKUP(B233,Projecten!A$4:W$2358,12,FALSE),"niet bekend")))</f>
        <v>3667</v>
      </c>
      <c r="AJ233" s="906">
        <f t="shared" si="26"/>
        <v>0</v>
      </c>
    </row>
    <row r="234" spans="2:36" s="4" customFormat="1" ht="12.75" customHeight="1" x14ac:dyDescent="0.2">
      <c r="B234" s="179">
        <v>2015132</v>
      </c>
      <c r="C234" s="1254">
        <v>120295</v>
      </c>
      <c r="D234" s="184" t="s">
        <v>389</v>
      </c>
      <c r="E234" s="1" t="s">
        <v>26</v>
      </c>
      <c r="F234" s="39">
        <v>1</v>
      </c>
      <c r="G234" s="1">
        <v>2</v>
      </c>
      <c r="H234" s="1">
        <v>1</v>
      </c>
      <c r="I234" s="1">
        <v>1</v>
      </c>
      <c r="J234" s="122" t="s">
        <v>47</v>
      </c>
      <c r="K234" s="41" t="s">
        <v>190</v>
      </c>
      <c r="L234" s="41" t="s">
        <v>190</v>
      </c>
      <c r="M234" s="41" t="s">
        <v>190</v>
      </c>
      <c r="N234" s="41" t="s">
        <v>47</v>
      </c>
      <c r="O234" s="41" t="s">
        <v>47</v>
      </c>
      <c r="P234" s="41" t="s">
        <v>47</v>
      </c>
      <c r="Q234" s="41" t="s">
        <v>47</v>
      </c>
      <c r="S234" s="1602"/>
      <c r="T234" s="23">
        <f>IF(U234&lt;=0,"",(((U234-'In Productie'!$E$1)/7)+1))</f>
        <v>-97.714285714285708</v>
      </c>
      <c r="U234" s="162">
        <v>42278</v>
      </c>
      <c r="V234" s="4" t="s">
        <v>162</v>
      </c>
      <c r="X234" s="426">
        <v>4</v>
      </c>
      <c r="Y234" s="63"/>
      <c r="Z234" s="63"/>
      <c r="AF234" s="4">
        <f>IF(B234="","",(IFERROR(VLOOKUP(B234,Projecten!A$4:W$2358,5,FALSE),"niet bekend")))</f>
        <v>1</v>
      </c>
      <c r="AG234" s="2399">
        <f t="shared" si="25"/>
        <v>643</v>
      </c>
      <c r="AH234" s="2403">
        <f>IF(B234="","",(IFERROR(VLOOKUP(B234,Projecten!A$4:W$2358,23,FALSE),"niet bekend")))</f>
        <v>643</v>
      </c>
      <c r="AI234" s="2403">
        <f>IF(B234="","",(IFERROR(VLOOKUP(B234,Projecten!A$4:W$2358,12,FALSE),"niet bekend")))</f>
        <v>643</v>
      </c>
      <c r="AJ234" s="906">
        <f t="shared" si="26"/>
        <v>0</v>
      </c>
    </row>
    <row r="235" spans="2:36" s="38" customFormat="1" ht="12.75" customHeight="1" x14ac:dyDescent="0.2">
      <c r="B235" s="30"/>
      <c r="C235" s="1253"/>
      <c r="D235" s="31"/>
      <c r="E235" s="31"/>
      <c r="F235" s="32"/>
      <c r="G235" s="31"/>
      <c r="H235" s="31"/>
      <c r="I235" s="31"/>
      <c r="J235" s="32"/>
      <c r="K235" s="32"/>
      <c r="L235" s="32"/>
      <c r="M235" s="32"/>
      <c r="N235" s="32"/>
      <c r="O235" s="32"/>
      <c r="P235" s="32"/>
      <c r="Q235" s="32"/>
      <c r="R235" s="33"/>
      <c r="S235" s="33"/>
      <c r="T235" s="1035"/>
      <c r="U235" s="157"/>
      <c r="V235" s="35"/>
      <c r="W235" s="35"/>
      <c r="X235" s="35"/>
      <c r="Y235" s="67"/>
      <c r="Z235" s="68"/>
      <c r="AG235" s="2404"/>
      <c r="AH235" s="2404"/>
      <c r="AI235" s="2404"/>
      <c r="AJ235" s="909"/>
    </row>
    <row r="236" spans="2:36" s="911" customFormat="1" ht="12.75" customHeight="1" x14ac:dyDescent="0.2">
      <c r="B236" s="887"/>
      <c r="C236" s="1251"/>
      <c r="D236" s="888">
        <f>SUM(G236:I236)</f>
        <v>143</v>
      </c>
      <c r="E236" s="889"/>
      <c r="F236" s="890">
        <f>SUM(F237:F244)</f>
        <v>9</v>
      </c>
      <c r="G236" s="889">
        <f>SUM(G237:G244)</f>
        <v>68</v>
      </c>
      <c r="H236" s="889">
        <f>SUM(H237:H244)</f>
        <v>47</v>
      </c>
      <c r="I236" s="889">
        <f>SUM(I237:I244)</f>
        <v>28</v>
      </c>
      <c r="J236" s="890"/>
      <c r="K236" s="890"/>
      <c r="L236" s="890"/>
      <c r="M236" s="890"/>
      <c r="N236" s="890"/>
      <c r="O236" s="890"/>
      <c r="P236" s="890"/>
      <c r="Q236" s="890"/>
      <c r="R236" s="918">
        <v>41</v>
      </c>
      <c r="S236" s="918"/>
      <c r="T236" s="1036"/>
      <c r="U236" s="919"/>
      <c r="V236" s="920"/>
      <c r="W236" s="920">
        <f>SUM(X236:X244)</f>
        <v>154.25</v>
      </c>
      <c r="X236" s="855"/>
      <c r="Y236" s="922">
        <f>'In Productie'!$Y$1+19+19+38</f>
        <v>476</v>
      </c>
      <c r="Z236" s="856">
        <f>W236-Y236</f>
        <v>-321.75</v>
      </c>
      <c r="AF236" s="911" t="str">
        <f>IF(B236="","",(IFERROR(VLOOKUP(B236,Projecten!A$4:W$2358,5,FALSE),"niet bekend")))</f>
        <v/>
      </c>
      <c r="AG236" s="2402">
        <f>SUM(AG237:AG244)</f>
        <v>22239</v>
      </c>
      <c r="AH236" s="2402" t="str">
        <f>IF(B236="","",(IFERROR(VLOOKUP(B236,Projecten!A$4:W$2358,23,FALSE),"niet bekend")))</f>
        <v/>
      </c>
      <c r="AI236" s="2402" t="str">
        <f>IF(B236="","",(IFERROR(VLOOKUP(B236,Projecten!A$4:W$2358,12,FALSE),"niet bekend")))</f>
        <v/>
      </c>
      <c r="AJ236" s="907"/>
    </row>
    <row r="237" spans="2:36" s="4" customFormat="1" ht="12.75" customHeight="1" x14ac:dyDescent="0.2">
      <c r="B237" s="5"/>
      <c r="C237" s="1255"/>
      <c r="D237" s="93" t="s">
        <v>355</v>
      </c>
      <c r="E237" s="28"/>
      <c r="F237" s="29"/>
      <c r="G237" s="28"/>
      <c r="H237" s="28"/>
      <c r="I237" s="28"/>
      <c r="J237" s="29"/>
      <c r="K237" s="29"/>
      <c r="L237" s="29"/>
      <c r="M237" s="29"/>
      <c r="N237" s="29"/>
      <c r="O237" s="29"/>
      <c r="P237" s="29"/>
      <c r="Q237" s="29"/>
      <c r="R237" s="23"/>
      <c r="S237" s="23"/>
      <c r="T237" s="23" t="str">
        <f>IF(U237&lt;=0,"",(((U237-'In Productie'!$E$1)/7)+1))</f>
        <v/>
      </c>
      <c r="U237" s="158"/>
      <c r="V237" s="25"/>
      <c r="W237" s="25"/>
      <c r="X237" s="180">
        <v>13.25</v>
      </c>
      <c r="Y237" s="64"/>
      <c r="Z237" s="63"/>
      <c r="AF237" s="4" t="str">
        <f>IF(B237="","",(IFERROR(VLOOKUP(B237,Projecten!A$4:W$2358,5,FALSE),"niet bekend")))</f>
        <v/>
      </c>
      <c r="AG237" s="2399" t="str">
        <f t="shared" ref="AG237:AG243" si="27">IF(AF237="","",(F237/AF237*AI237))</f>
        <v/>
      </c>
      <c r="AH237" s="2403" t="str">
        <f>IF(B237="","",(IFERROR(VLOOKUP(B237,Projecten!A$4:W$2358,23,FALSE),"niet bekend")))</f>
        <v/>
      </c>
      <c r="AI237" s="2403" t="str">
        <f>IF(B237="","",(IFERROR(VLOOKUP(B237,Projecten!A$4:W$2358,12,FALSE),"niet bekend")))</f>
        <v/>
      </c>
      <c r="AJ237" s="906" t="str">
        <f>IF(AG237="","",(AI237-AG237))</f>
        <v/>
      </c>
    </row>
    <row r="238" spans="2:36" s="4" customFormat="1" ht="12.75" customHeight="1" x14ac:dyDescent="0.2">
      <c r="B238" s="179">
        <v>2015146</v>
      </c>
      <c r="C238" s="1254">
        <v>120306</v>
      </c>
      <c r="D238" s="1" t="s">
        <v>394</v>
      </c>
      <c r="E238" s="1" t="s">
        <v>26</v>
      </c>
      <c r="F238" s="39">
        <v>4</v>
      </c>
      <c r="G238" s="1">
        <v>24</v>
      </c>
      <c r="H238" s="1">
        <v>16</v>
      </c>
      <c r="I238" s="1">
        <v>16</v>
      </c>
      <c r="J238" s="128" t="s">
        <v>47</v>
      </c>
      <c r="K238" s="29" t="s">
        <v>190</v>
      </c>
      <c r="L238" s="29" t="s">
        <v>190</v>
      </c>
      <c r="M238" s="29" t="s">
        <v>190</v>
      </c>
      <c r="N238" s="59" t="s">
        <v>47</v>
      </c>
      <c r="O238" s="59" t="s">
        <v>47</v>
      </c>
      <c r="P238" s="59" t="s">
        <v>47</v>
      </c>
      <c r="Q238" s="59" t="s">
        <v>47</v>
      </c>
      <c r="R238" s="142"/>
      <c r="S238" s="142"/>
      <c r="T238" s="23">
        <f>IF(U238&lt;=0,"",(((U238-'In Productie'!$E$1)/7)+1))</f>
        <v>-97.142857142857139</v>
      </c>
      <c r="U238" s="167">
        <v>42282</v>
      </c>
      <c r="V238" s="4" t="s">
        <v>311</v>
      </c>
      <c r="W238" s="132" t="s">
        <v>410</v>
      </c>
      <c r="X238" s="25">
        <v>60</v>
      </c>
      <c r="Y238" s="62"/>
      <c r="Z238" s="65"/>
      <c r="AA238" s="181"/>
      <c r="AF238" s="4">
        <f>IF(B238="","",(IFERROR(VLOOKUP(B238,Projecten!A$4:W$2358,5,FALSE),"niet bekend")))</f>
        <v>10</v>
      </c>
      <c r="AG238" s="2399">
        <f t="shared" si="27"/>
        <v>9344</v>
      </c>
      <c r="AH238" s="2403">
        <f>IF(B238="","",(IFERROR(VLOOKUP(B238,Projecten!A$4:W$2358,23,FALSE),"niet bekend")))</f>
        <v>23360</v>
      </c>
      <c r="AI238" s="2403">
        <f>IF(B238="","",(IFERROR(VLOOKUP(B238,Projecten!A$4:W$2358,12,FALSE),"niet bekend")))</f>
        <v>23360</v>
      </c>
      <c r="AJ238" s="906"/>
    </row>
    <row r="239" spans="2:36" s="4" customFormat="1" ht="12.75" customHeight="1" x14ac:dyDescent="0.2">
      <c r="B239" s="179">
        <v>2015126</v>
      </c>
      <c r="C239" s="1254">
        <v>120310</v>
      </c>
      <c r="D239" s="184" t="s">
        <v>349</v>
      </c>
      <c r="E239" s="1" t="s">
        <v>26</v>
      </c>
      <c r="F239" s="39">
        <v>1</v>
      </c>
      <c r="G239" s="1">
        <v>7</v>
      </c>
      <c r="H239" s="1">
        <v>5</v>
      </c>
      <c r="I239" s="1">
        <v>1</v>
      </c>
      <c r="J239" s="122" t="s">
        <v>47</v>
      </c>
      <c r="K239" s="41" t="s">
        <v>190</v>
      </c>
      <c r="L239" s="41" t="s">
        <v>190</v>
      </c>
      <c r="M239" s="41" t="s">
        <v>190</v>
      </c>
      <c r="N239" s="41" t="s">
        <v>47</v>
      </c>
      <c r="O239" s="41" t="s">
        <v>47</v>
      </c>
      <c r="P239" s="41" t="s">
        <v>47</v>
      </c>
      <c r="Q239" s="41" t="s">
        <v>47</v>
      </c>
      <c r="S239" s="1602"/>
      <c r="T239" s="23">
        <f>IF(U239&lt;=0,"",(((U239-'In Productie'!$E$1)/7)+1))</f>
        <v>-96.714285714285708</v>
      </c>
      <c r="U239" s="161">
        <v>42285</v>
      </c>
      <c r="V239" s="4" t="s">
        <v>162</v>
      </c>
      <c r="X239" s="25">
        <v>13</v>
      </c>
      <c r="Y239" s="63"/>
      <c r="Z239" s="63"/>
      <c r="AF239" s="4">
        <f>IF(B239="","",(IFERROR(VLOOKUP(B239,Projecten!A$4:W$2358,5,FALSE),"niet bekend")))</f>
        <v>1</v>
      </c>
      <c r="AG239" s="2399">
        <f t="shared" si="27"/>
        <v>2257</v>
      </c>
      <c r="AH239" s="2403">
        <f>IF(B239="","",(IFERROR(VLOOKUP(B239,Projecten!A$4:W$2358,23,FALSE),"niet bekend")))</f>
        <v>2257</v>
      </c>
      <c r="AI239" s="2403">
        <f>IF(B239="","",(IFERROR(VLOOKUP(B239,Projecten!A$4:W$2358,12,FALSE),"niet bekend")))</f>
        <v>2257</v>
      </c>
      <c r="AJ239" s="906">
        <f>IF(AG239="","",(AI239-AG239))</f>
        <v>0</v>
      </c>
    </row>
    <row r="240" spans="2:36" s="4" customFormat="1" ht="12.75" customHeight="1" x14ac:dyDescent="0.2">
      <c r="B240" s="179">
        <v>2015129</v>
      </c>
      <c r="C240" s="1254">
        <v>120310</v>
      </c>
      <c r="D240" s="184" t="s">
        <v>357</v>
      </c>
      <c r="E240" s="1" t="s">
        <v>26</v>
      </c>
      <c r="F240" s="39">
        <v>1</v>
      </c>
      <c r="G240" s="1">
        <v>10</v>
      </c>
      <c r="H240" s="1">
        <v>5</v>
      </c>
      <c r="I240" s="1">
        <v>4</v>
      </c>
      <c r="J240" s="122" t="s">
        <v>47</v>
      </c>
      <c r="K240" s="122" t="s">
        <v>47</v>
      </c>
      <c r="L240" s="122" t="s">
        <v>47</v>
      </c>
      <c r="M240" s="41" t="s">
        <v>190</v>
      </c>
      <c r="N240" s="41" t="s">
        <v>47</v>
      </c>
      <c r="O240" s="41" t="s">
        <v>47</v>
      </c>
      <c r="P240" s="41" t="s">
        <v>47</v>
      </c>
      <c r="Q240" s="41" t="s">
        <v>47</v>
      </c>
      <c r="S240" s="1602"/>
      <c r="T240" s="23">
        <f>IF(U240&lt;=0,"",(((U240-'In Productie'!$E$1)/7)+1))</f>
        <v>-96.714285714285708</v>
      </c>
      <c r="U240" s="161">
        <v>42285</v>
      </c>
      <c r="V240" s="4" t="s">
        <v>162</v>
      </c>
      <c r="X240" s="426">
        <v>19</v>
      </c>
      <c r="Y240" s="63"/>
      <c r="Z240" s="63"/>
      <c r="AF240" s="4">
        <f>IF(B240="","",(IFERROR(VLOOKUP(B240,Projecten!A$4:W$2358,5,FALSE),"niet bekend")))</f>
        <v>1</v>
      </c>
      <c r="AG240" s="2399">
        <f t="shared" si="27"/>
        <v>3238</v>
      </c>
      <c r="AH240" s="2403">
        <f>IF(B240="","",(IFERROR(VLOOKUP(B240,Projecten!A$4:W$2358,23,FALSE),"niet bekend")))</f>
        <v>3238</v>
      </c>
      <c r="AI240" s="2403">
        <f>IF(B240="","",(IFERROR(VLOOKUP(B240,Projecten!A$4:W$2358,12,FALSE),"niet bekend")))</f>
        <v>3238</v>
      </c>
      <c r="AJ240" s="906">
        <f>IF(AG240="","",(AI240-AG240))</f>
        <v>0</v>
      </c>
    </row>
    <row r="241" spans="2:36" s="4" customFormat="1" ht="12.75" customHeight="1" x14ac:dyDescent="0.2">
      <c r="B241" s="179">
        <v>2015130</v>
      </c>
      <c r="C241" s="1254">
        <v>120311</v>
      </c>
      <c r="D241" s="184" t="s">
        <v>418</v>
      </c>
      <c r="E241" s="1" t="s">
        <v>26</v>
      </c>
      <c r="F241" s="39">
        <v>1</v>
      </c>
      <c r="G241" s="1">
        <v>10</v>
      </c>
      <c r="H241" s="1">
        <v>7</v>
      </c>
      <c r="I241" s="1">
        <v>3</v>
      </c>
      <c r="J241" s="122" t="s">
        <v>47</v>
      </c>
      <c r="K241" s="122" t="s">
        <v>47</v>
      </c>
      <c r="L241" s="122" t="s">
        <v>47</v>
      </c>
      <c r="M241" s="41" t="s">
        <v>190</v>
      </c>
      <c r="N241" s="41" t="s">
        <v>47</v>
      </c>
      <c r="O241" s="41" t="s">
        <v>47</v>
      </c>
      <c r="P241" s="41" t="s">
        <v>47</v>
      </c>
      <c r="Q241" s="41" t="s">
        <v>47</v>
      </c>
      <c r="S241" s="1602"/>
      <c r="T241" s="23">
        <f>IF(U241&lt;=0,"",(((U241-'In Productie'!$E$1)/7)+1))</f>
        <v>-96.142857142857139</v>
      </c>
      <c r="U241" s="161">
        <v>42289</v>
      </c>
      <c r="V241" s="4" t="s">
        <v>162</v>
      </c>
      <c r="X241" s="426">
        <v>20</v>
      </c>
      <c r="Y241" s="63"/>
      <c r="Z241" s="63"/>
      <c r="AF241" s="4">
        <f>IF(B241="","",(IFERROR(VLOOKUP(B241,Projecten!A$4:W$2358,5,FALSE),"niet bekend")))</f>
        <v>1</v>
      </c>
      <c r="AG241" s="2399">
        <f t="shared" si="27"/>
        <v>3104</v>
      </c>
      <c r="AH241" s="2403">
        <f>IF(B241="","",(IFERROR(VLOOKUP(B241,Projecten!A$4:W$2358,23,FALSE),"niet bekend")))</f>
        <v>3104</v>
      </c>
      <c r="AI241" s="2403">
        <f>IF(B241="","",(IFERROR(VLOOKUP(B241,Projecten!A$4:W$2358,12,FALSE),"niet bekend")))</f>
        <v>3104</v>
      </c>
      <c r="AJ241" s="906">
        <f>IF(AG241="","",(AI241-AG241))</f>
        <v>0</v>
      </c>
    </row>
    <row r="242" spans="2:36" s="4" customFormat="1" ht="14.25" customHeight="1" x14ac:dyDescent="0.2">
      <c r="B242" s="179">
        <v>2015131</v>
      </c>
      <c r="C242" s="1254">
        <v>120311</v>
      </c>
      <c r="D242" s="184" t="s">
        <v>419</v>
      </c>
      <c r="E242" s="1" t="s">
        <v>26</v>
      </c>
      <c r="F242" s="39">
        <v>1</v>
      </c>
      <c r="G242" s="1">
        <v>9</v>
      </c>
      <c r="H242" s="1">
        <v>7</v>
      </c>
      <c r="I242" s="1">
        <v>3</v>
      </c>
      <c r="J242" s="122" t="s">
        <v>47</v>
      </c>
      <c r="K242" s="41" t="s">
        <v>190</v>
      </c>
      <c r="L242" s="122" t="s">
        <v>47</v>
      </c>
      <c r="M242" s="41" t="s">
        <v>190</v>
      </c>
      <c r="N242" s="41" t="s">
        <v>47</v>
      </c>
      <c r="O242" s="41" t="s">
        <v>47</v>
      </c>
      <c r="P242" s="41" t="s">
        <v>47</v>
      </c>
      <c r="Q242" s="41" t="s">
        <v>47</v>
      </c>
      <c r="S242" s="1602"/>
      <c r="T242" s="23">
        <f>IF(U242&lt;=0,"",(((U242-'In Productie'!$E$1)/7)+1))</f>
        <v>-96.142857142857139</v>
      </c>
      <c r="U242" s="161">
        <v>42289</v>
      </c>
      <c r="V242" s="4" t="s">
        <v>162</v>
      </c>
      <c r="X242" s="426">
        <v>16</v>
      </c>
      <c r="Y242" s="63"/>
      <c r="Z242" s="63"/>
      <c r="AF242" s="4">
        <f>IF(B242="","",(IFERROR(VLOOKUP(B242,Projecten!A$4:W$2358,5,FALSE),"niet bekend")))</f>
        <v>1</v>
      </c>
      <c r="AG242" s="2399">
        <f t="shared" si="27"/>
        <v>2418</v>
      </c>
      <c r="AH242" s="2403">
        <f>IF(B242="","",(IFERROR(VLOOKUP(B242,Projecten!A$4:W$2358,23,FALSE),"niet bekend")))</f>
        <v>2418</v>
      </c>
      <c r="AI242" s="2403">
        <f>IF(B242="","",(IFERROR(VLOOKUP(B242,Projecten!A$4:W$2358,12,FALSE),"niet bekend")))</f>
        <v>2418</v>
      </c>
      <c r="AJ242" s="906">
        <f>IF(AG242="","",(AI242-AG242))</f>
        <v>0</v>
      </c>
    </row>
    <row r="243" spans="2:36" s="4" customFormat="1" ht="12.75" customHeight="1" x14ac:dyDescent="0.2">
      <c r="B243" s="179">
        <v>2015133</v>
      </c>
      <c r="C243" s="1254">
        <v>120312</v>
      </c>
      <c r="D243" s="184" t="s">
        <v>420</v>
      </c>
      <c r="E243" s="1" t="s">
        <v>26</v>
      </c>
      <c r="F243" s="39">
        <v>1</v>
      </c>
      <c r="G243" s="1">
        <v>8</v>
      </c>
      <c r="H243" s="1">
        <v>7</v>
      </c>
      <c r="I243" s="1">
        <v>1</v>
      </c>
      <c r="J243" s="122" t="s">
        <v>47</v>
      </c>
      <c r="K243" s="41" t="s">
        <v>190</v>
      </c>
      <c r="L243" s="41" t="s">
        <v>190</v>
      </c>
      <c r="M243" s="41" t="s">
        <v>190</v>
      </c>
      <c r="N243" s="41" t="s">
        <v>47</v>
      </c>
      <c r="O243" s="41" t="s">
        <v>47</v>
      </c>
      <c r="P243" s="41" t="s">
        <v>47</v>
      </c>
      <c r="Q243" s="41" t="s">
        <v>47</v>
      </c>
      <c r="S243" s="1602"/>
      <c r="T243" s="23">
        <f>IF(U243&lt;=0,"",(((U243-'In Productie'!$E$1)/7)+1))</f>
        <v>-96.142857142857139</v>
      </c>
      <c r="U243" s="161">
        <v>42289</v>
      </c>
      <c r="V243" s="4" t="s">
        <v>162</v>
      </c>
      <c r="X243" s="426">
        <v>13</v>
      </c>
      <c r="Y243" s="63"/>
      <c r="Z243" s="63"/>
      <c r="AF243" s="4">
        <f>IF(B243="","",(IFERROR(VLOOKUP(B243,Projecten!A$4:W$2358,5,FALSE),"niet bekend")))</f>
        <v>1</v>
      </c>
      <c r="AG243" s="2399">
        <f t="shared" si="27"/>
        <v>1878</v>
      </c>
      <c r="AH243" s="2403">
        <f>IF(B243="","",(IFERROR(VLOOKUP(B243,Projecten!A$4:W$2358,23,FALSE),"niet bekend")))</f>
        <v>1878</v>
      </c>
      <c r="AI243" s="2403">
        <f>IF(B243="","",(IFERROR(VLOOKUP(B243,Projecten!A$4:W$2358,12,FALSE),"niet bekend")))</f>
        <v>1878</v>
      </c>
      <c r="AJ243" s="906">
        <f>IF(AG243="","",(AI243-AG243))</f>
        <v>0</v>
      </c>
    </row>
    <row r="244" spans="2:36" s="38" customFormat="1" ht="12.75" customHeight="1" x14ac:dyDescent="0.2">
      <c r="B244" s="30"/>
      <c r="C244" s="1253"/>
      <c r="D244" s="31"/>
      <c r="E244" s="31"/>
      <c r="F244" s="32"/>
      <c r="G244" s="31"/>
      <c r="H244" s="31"/>
      <c r="I244" s="31"/>
      <c r="J244" s="32"/>
      <c r="K244" s="32"/>
      <c r="L244" s="32"/>
      <c r="M244" s="32"/>
      <c r="N244" s="32"/>
      <c r="O244" s="32"/>
      <c r="P244" s="32"/>
      <c r="Q244" s="32"/>
      <c r="R244" s="33"/>
      <c r="S244" s="33"/>
      <c r="T244" s="1035"/>
      <c r="U244" s="157"/>
      <c r="V244" s="35"/>
      <c r="W244" s="35"/>
      <c r="X244" s="35"/>
      <c r="Y244" s="67"/>
      <c r="Z244" s="68"/>
      <c r="AG244" s="2404"/>
      <c r="AH244" s="2404"/>
      <c r="AI244" s="2404"/>
      <c r="AJ244" s="909"/>
    </row>
    <row r="245" spans="2:36" s="911" customFormat="1" ht="12.75" customHeight="1" x14ac:dyDescent="0.2">
      <c r="B245" s="887">
        <v>42</v>
      </c>
      <c r="C245" s="1251"/>
      <c r="D245" s="888">
        <f>SUM(G245:I245)</f>
        <v>175</v>
      </c>
      <c r="E245" s="889"/>
      <c r="F245" s="890">
        <f>SUM(F246:F259)</f>
        <v>12</v>
      </c>
      <c r="G245" s="889">
        <f>SUM(G246:G259)</f>
        <v>81</v>
      </c>
      <c r="H245" s="889">
        <f>SUM(H246:H259)</f>
        <v>53</v>
      </c>
      <c r="I245" s="889">
        <f>SUM(I246:I259)</f>
        <v>41</v>
      </c>
      <c r="J245" s="890"/>
      <c r="K245" s="890"/>
      <c r="L245" s="890"/>
      <c r="M245" s="890"/>
      <c r="N245" s="890"/>
      <c r="O245" s="890"/>
      <c r="P245" s="890"/>
      <c r="Q245" s="890"/>
      <c r="R245" s="918">
        <v>42</v>
      </c>
      <c r="S245" s="918"/>
      <c r="T245" s="1036"/>
      <c r="U245" s="919"/>
      <c r="V245" s="920"/>
      <c r="W245" s="920">
        <f>SUM(X245:X259)</f>
        <v>260.25</v>
      </c>
      <c r="X245" s="855"/>
      <c r="Y245" s="922">
        <f>'In Productie'!$Y$1+19+19+38</f>
        <v>476</v>
      </c>
      <c r="Z245" s="856">
        <f>W245-Y245</f>
        <v>-215.75</v>
      </c>
      <c r="AG245" s="2402">
        <f>SUM(AG246:AG260)</f>
        <v>27177</v>
      </c>
      <c r="AH245" s="2402"/>
      <c r="AI245" s="2402"/>
      <c r="AJ245" s="907"/>
    </row>
    <row r="246" spans="2:36" s="4" customFormat="1" ht="12.75" customHeight="1" x14ac:dyDescent="0.2">
      <c r="B246" s="5"/>
      <c r="C246" s="1255"/>
      <c r="D246" s="178"/>
      <c r="E246" s="28"/>
      <c r="F246" s="29"/>
      <c r="G246" s="28"/>
      <c r="H246" s="28"/>
      <c r="I246" s="28"/>
      <c r="J246" s="29"/>
      <c r="K246" s="29"/>
      <c r="L246" s="29"/>
      <c r="M246" s="29"/>
      <c r="N246" s="29"/>
      <c r="O246" s="29"/>
      <c r="P246" s="29"/>
      <c r="Q246" s="29"/>
      <c r="R246" s="23"/>
      <c r="S246" s="23"/>
      <c r="T246" s="23" t="str">
        <f>IF(U246&lt;=0,"",(((U246-'In Productie'!$E$1)/7)+1))</f>
        <v/>
      </c>
      <c r="U246" s="158"/>
      <c r="V246" s="25"/>
      <c r="W246" s="178" t="s">
        <v>356</v>
      </c>
      <c r="X246" s="446">
        <v>8.25</v>
      </c>
      <c r="Y246" s="64"/>
      <c r="Z246" s="63"/>
      <c r="AF246" s="4" t="str">
        <f>IF(B246="","",(IFERROR(VLOOKUP(B246,Projecten!A$4:W$2358,5,FALSE),"niet bekend")))</f>
        <v/>
      </c>
      <c r="AG246" s="2399" t="str">
        <f t="shared" ref="AG246:AG259" si="28">IF(AF246="","",(F246/AF246*AI246))</f>
        <v/>
      </c>
      <c r="AH246" s="2403" t="str">
        <f>IF(B246="","",(IFERROR(VLOOKUP(B246,Projecten!A$4:W$2358,23,FALSE),"niet bekend")))</f>
        <v/>
      </c>
      <c r="AI246" s="2403" t="str">
        <f>IF(B246="","",(IFERROR(VLOOKUP(B246,Projecten!A$4:W$2358,12,FALSE),"niet bekend")))</f>
        <v/>
      </c>
      <c r="AJ246" s="906" t="str">
        <f>IF(AG246="","",(AI246-AG246))</f>
        <v/>
      </c>
    </row>
    <row r="247" spans="2:36" s="4" customFormat="1" ht="12.75" customHeight="1" x14ac:dyDescent="0.2">
      <c r="B247" s="179">
        <v>2015145</v>
      </c>
      <c r="C247" s="1254">
        <v>120306</v>
      </c>
      <c r="D247" s="1" t="s">
        <v>393</v>
      </c>
      <c r="E247" s="1" t="s">
        <v>26</v>
      </c>
      <c r="F247" s="39">
        <v>2</v>
      </c>
      <c r="G247" s="1">
        <v>12</v>
      </c>
      <c r="H247" s="1">
        <v>8</v>
      </c>
      <c r="I247" s="1">
        <v>8</v>
      </c>
      <c r="J247" s="128" t="s">
        <v>47</v>
      </c>
      <c r="K247" s="29" t="s">
        <v>190</v>
      </c>
      <c r="L247" s="29" t="s">
        <v>190</v>
      </c>
      <c r="M247" s="29" t="s">
        <v>190</v>
      </c>
      <c r="N247" s="59" t="s">
        <v>47</v>
      </c>
      <c r="O247" s="59" t="s">
        <v>47</v>
      </c>
      <c r="P247" s="59" t="s">
        <v>47</v>
      </c>
      <c r="Q247" s="59" t="s">
        <v>47</v>
      </c>
      <c r="R247" s="142"/>
      <c r="S247" s="142"/>
      <c r="T247" s="23">
        <f>IF(U247&lt;=0,"",(((U247-'In Productie'!$E$1)/7)+1))</f>
        <v>-96</v>
      </c>
      <c r="U247" s="167">
        <v>42290</v>
      </c>
      <c r="V247" s="4" t="s">
        <v>162</v>
      </c>
      <c r="W247" s="132" t="s">
        <v>424</v>
      </c>
      <c r="X247" s="25">
        <v>30</v>
      </c>
      <c r="Y247" s="62"/>
      <c r="Z247" s="65"/>
      <c r="AA247" s="181"/>
      <c r="AF247" s="4">
        <f>IF(B247="","",(IFERROR(VLOOKUP(B247,Projecten!A$4:W$2358,5,FALSE),"niet bekend")))</f>
        <v>10</v>
      </c>
      <c r="AG247" s="2399">
        <f t="shared" si="28"/>
        <v>4672</v>
      </c>
      <c r="AH247" s="2403">
        <f>IF(B247="","",(IFERROR(VLOOKUP(B247,Projecten!A$4:W$2358,23,FALSE),"niet bekend")))</f>
        <v>23360</v>
      </c>
      <c r="AI247" s="2403">
        <f>IF(B247="","",(IFERROR(VLOOKUP(B247,Projecten!A$4:W$2358,12,FALSE),"niet bekend")))</f>
        <v>23360</v>
      </c>
      <c r="AJ247" s="906"/>
    </row>
    <row r="248" spans="2:36" s="4" customFormat="1" ht="12.75" customHeight="1" x14ac:dyDescent="0.2">
      <c r="B248" s="179">
        <v>2015146</v>
      </c>
      <c r="C248" s="1254">
        <v>120306</v>
      </c>
      <c r="D248" s="1" t="s">
        <v>394</v>
      </c>
      <c r="E248" s="1" t="s">
        <v>26</v>
      </c>
      <c r="F248" s="39">
        <v>2</v>
      </c>
      <c r="G248" s="1">
        <v>12</v>
      </c>
      <c r="H248" s="1">
        <v>8</v>
      </c>
      <c r="I248" s="1">
        <v>8</v>
      </c>
      <c r="J248" s="128" t="s">
        <v>47</v>
      </c>
      <c r="K248" s="29" t="s">
        <v>190</v>
      </c>
      <c r="L248" s="29" t="s">
        <v>190</v>
      </c>
      <c r="M248" s="29" t="s">
        <v>190</v>
      </c>
      <c r="N248" s="59" t="s">
        <v>47</v>
      </c>
      <c r="O248" s="59" t="s">
        <v>47</v>
      </c>
      <c r="P248" s="59" t="s">
        <v>47</v>
      </c>
      <c r="Q248" s="59" t="s">
        <v>47</v>
      </c>
      <c r="R248" s="142"/>
      <c r="S248" s="142"/>
      <c r="T248" s="23">
        <f>IF(U248&lt;=0,"",(((U248-'In Productie'!$E$1)/7)+1))</f>
        <v>-96</v>
      </c>
      <c r="U248" s="167">
        <v>42290</v>
      </c>
      <c r="V248" s="4" t="s">
        <v>311</v>
      </c>
      <c r="W248" s="132" t="s">
        <v>424</v>
      </c>
      <c r="X248" s="25">
        <v>30</v>
      </c>
      <c r="Y248" s="62"/>
      <c r="Z248" s="65"/>
      <c r="AA248" s="181"/>
      <c r="AF248" s="4">
        <f>IF(B248="","",(IFERROR(VLOOKUP(B248,Projecten!A$4:W$2358,5,FALSE),"niet bekend")))</f>
        <v>10</v>
      </c>
      <c r="AG248" s="2399">
        <f t="shared" si="28"/>
        <v>4672</v>
      </c>
      <c r="AH248" s="2403">
        <f>IF(B248="","",(IFERROR(VLOOKUP(B248,Projecten!A$4:W$2358,23,FALSE),"niet bekend")))</f>
        <v>23360</v>
      </c>
      <c r="AI248" s="2403">
        <f>IF(B248="","",(IFERROR(VLOOKUP(B248,Projecten!A$4:W$2358,12,FALSE),"niet bekend")))</f>
        <v>23360</v>
      </c>
      <c r="AJ248" s="906"/>
    </row>
    <row r="249" spans="2:36" s="4" customFormat="1" ht="12.75" customHeight="1" x14ac:dyDescent="0.2">
      <c r="B249" s="2"/>
      <c r="C249" s="1254"/>
      <c r="D249" s="1"/>
      <c r="E249" s="1"/>
      <c r="F249" s="39"/>
      <c r="G249" s="1"/>
      <c r="H249" s="1"/>
      <c r="I249" s="1"/>
      <c r="J249" s="128"/>
      <c r="K249" s="29"/>
      <c r="L249" s="29"/>
      <c r="M249" s="29"/>
      <c r="N249" s="59"/>
      <c r="O249" s="59"/>
      <c r="P249" s="59"/>
      <c r="Q249" s="59"/>
      <c r="R249" s="142"/>
      <c r="S249" s="142"/>
      <c r="T249" s="23"/>
      <c r="U249" s="167"/>
      <c r="W249" s="132"/>
      <c r="X249" s="25"/>
      <c r="Y249" s="62"/>
      <c r="Z249" s="65"/>
      <c r="AA249" s="181"/>
      <c r="AF249" s="4" t="str">
        <f>IF(B249="","",(IFERROR(VLOOKUP(B249,Projecten!A$4:W$2358,5,FALSE),"niet bekend")))</f>
        <v/>
      </c>
      <c r="AG249" s="2399" t="str">
        <f t="shared" si="28"/>
        <v/>
      </c>
      <c r="AH249" s="2403" t="str">
        <f>IF(B249="","",(IFERROR(VLOOKUP(B249,Projecten!A$4:W$2358,23,FALSE),"niet bekend")))</f>
        <v/>
      </c>
      <c r="AI249" s="2403" t="str">
        <f>IF(B249="","",(IFERROR(VLOOKUP(B249,Projecten!A$4:W$2358,12,FALSE),"niet bekend")))</f>
        <v/>
      </c>
      <c r="AJ249" s="906"/>
    </row>
    <row r="250" spans="2:36" s="4" customFormat="1" ht="12.75" customHeight="1" x14ac:dyDescent="0.2">
      <c r="B250" s="179">
        <v>2015145</v>
      </c>
      <c r="C250" s="1254" t="s">
        <v>408</v>
      </c>
      <c r="D250" s="75" t="s">
        <v>395</v>
      </c>
      <c r="E250" s="1" t="s">
        <v>26</v>
      </c>
      <c r="F250" s="39">
        <v>2</v>
      </c>
      <c r="G250" s="1">
        <v>12</v>
      </c>
      <c r="H250" s="1">
        <v>8</v>
      </c>
      <c r="I250" s="1">
        <v>8</v>
      </c>
      <c r="J250" s="128" t="s">
        <v>47</v>
      </c>
      <c r="K250" s="29" t="s">
        <v>190</v>
      </c>
      <c r="L250" s="29" t="s">
        <v>190</v>
      </c>
      <c r="M250" s="29" t="s">
        <v>190</v>
      </c>
      <c r="N250" s="59" t="s">
        <v>47</v>
      </c>
      <c r="O250" s="59" t="s">
        <v>47</v>
      </c>
      <c r="P250" s="59" t="s">
        <v>47</v>
      </c>
      <c r="Q250" s="59" t="s">
        <v>47</v>
      </c>
      <c r="R250" s="142"/>
      <c r="S250" s="142"/>
      <c r="T250" s="23">
        <f>IF(U250&lt;=0,"",(((U250-'In Productie'!$E$1)/7)+1))</f>
        <v>-95.571428571428569</v>
      </c>
      <c r="U250" s="161">
        <v>42293</v>
      </c>
      <c r="V250" s="4" t="s">
        <v>423</v>
      </c>
      <c r="W250" s="132" t="s">
        <v>436</v>
      </c>
      <c r="X250" s="25">
        <v>60</v>
      </c>
      <c r="Y250" s="62"/>
      <c r="Z250" s="65"/>
      <c r="AA250" s="181"/>
      <c r="AF250" s="4">
        <f>IF(B250="","",(IFERROR(VLOOKUP(B250,Projecten!A$4:W$2358,5,FALSE),"niet bekend")))</f>
        <v>10</v>
      </c>
      <c r="AG250" s="2399">
        <f t="shared" si="28"/>
        <v>4672</v>
      </c>
      <c r="AH250" s="2403">
        <f>IF(B250="","",(IFERROR(VLOOKUP(B250,Projecten!A$4:W$2358,23,FALSE),"niet bekend")))</f>
        <v>23360</v>
      </c>
      <c r="AI250" s="2403">
        <f>IF(B250="","",(IFERROR(VLOOKUP(B250,Projecten!A$4:W$2358,12,FALSE),"niet bekend")))</f>
        <v>23360</v>
      </c>
      <c r="AJ250" s="906"/>
    </row>
    <row r="251" spans="2:36" s="4" customFormat="1" ht="12.75" customHeight="1" x14ac:dyDescent="0.2">
      <c r="B251" s="179">
        <v>2015145</v>
      </c>
      <c r="C251" s="1254" t="s">
        <v>408</v>
      </c>
      <c r="D251" s="75" t="s">
        <v>395</v>
      </c>
      <c r="E251" s="1" t="s">
        <v>26</v>
      </c>
      <c r="F251" s="39">
        <v>1</v>
      </c>
      <c r="G251" s="1">
        <v>6</v>
      </c>
      <c r="H251" s="1">
        <v>4</v>
      </c>
      <c r="I251" s="1">
        <v>4</v>
      </c>
      <c r="J251" s="128" t="s">
        <v>47</v>
      </c>
      <c r="K251" s="29" t="s">
        <v>190</v>
      </c>
      <c r="L251" s="29" t="s">
        <v>190</v>
      </c>
      <c r="M251" s="29" t="s">
        <v>190</v>
      </c>
      <c r="N251" s="59" t="s">
        <v>47</v>
      </c>
      <c r="O251" s="59" t="s">
        <v>47</v>
      </c>
      <c r="P251" s="59" t="s">
        <v>47</v>
      </c>
      <c r="Q251" s="59" t="s">
        <v>47</v>
      </c>
      <c r="R251" s="142"/>
      <c r="S251" s="142"/>
      <c r="T251" s="23">
        <f>IF(U251&lt;=0,"",(((U251-'In Productie'!$E$1)/7)+1))</f>
        <v>-95.571428571428569</v>
      </c>
      <c r="U251" s="161">
        <v>42293</v>
      </c>
      <c r="V251" s="4" t="s">
        <v>423</v>
      </c>
      <c r="W251" s="132" t="s">
        <v>439</v>
      </c>
      <c r="X251" s="25">
        <v>60</v>
      </c>
      <c r="Y251" s="62"/>
      <c r="Z251" s="65"/>
      <c r="AA251" s="181"/>
      <c r="AF251" s="4">
        <f>IF(B251="","",(IFERROR(VLOOKUP(B251,Projecten!A$4:W$2358,5,FALSE),"niet bekend")))</f>
        <v>10</v>
      </c>
      <c r="AG251" s="2399">
        <f t="shared" si="28"/>
        <v>2336</v>
      </c>
      <c r="AH251" s="2403">
        <f>IF(B251="","",(IFERROR(VLOOKUP(B251,Projecten!A$4:W$2358,23,FALSE),"niet bekend")))</f>
        <v>23360</v>
      </c>
      <c r="AI251" s="2403">
        <f>IF(B251="","",(IFERROR(VLOOKUP(B251,Projecten!A$4:W$2358,12,FALSE),"niet bekend")))</f>
        <v>23360</v>
      </c>
      <c r="AJ251" s="906"/>
    </row>
    <row r="252" spans="2:36" x14ac:dyDescent="0.2">
      <c r="B252" s="4"/>
      <c r="AF252" s="4" t="str">
        <f>IF(B252="","",(IFERROR(VLOOKUP(B252,Projecten!A$4:W$2358,5,FALSE),"niet bekend")))</f>
        <v/>
      </c>
      <c r="AG252" s="2399" t="str">
        <f t="shared" si="28"/>
        <v/>
      </c>
      <c r="AH252" s="2403" t="str">
        <f>IF(B252="","",(IFERROR(VLOOKUP(B252,Projecten!A$4:W$2358,23,FALSE),"niet bekend")))</f>
        <v/>
      </c>
      <c r="AI252" s="2403" t="str">
        <f>IF(B252="","",(IFERROR(VLOOKUP(B252,Projecten!A$4:W$2358,12,FALSE),"niet bekend")))</f>
        <v/>
      </c>
      <c r="AJ252" s="906" t="str">
        <f t="shared" ref="AJ252:AJ259" si="29">IF(AG252="","",(AI252-AG252))</f>
        <v/>
      </c>
    </row>
    <row r="253" spans="2:36" x14ac:dyDescent="0.2">
      <c r="B253" s="4"/>
      <c r="AF253" s="4" t="str">
        <f>IF(B253="","",(IFERROR(VLOOKUP(B253,Projecten!A$4:W$2358,5,FALSE),"niet bekend")))</f>
        <v/>
      </c>
      <c r="AG253" s="2399" t="str">
        <f t="shared" si="28"/>
        <v/>
      </c>
      <c r="AH253" s="2403" t="str">
        <f>IF(B253="","",(IFERROR(VLOOKUP(B253,Projecten!A$4:W$2358,23,FALSE),"niet bekend")))</f>
        <v/>
      </c>
      <c r="AI253" s="2403" t="str">
        <f>IF(B253="","",(IFERROR(VLOOKUP(B253,Projecten!A$4:W$2358,12,FALSE),"niet bekend")))</f>
        <v/>
      </c>
      <c r="AJ253" s="906" t="str">
        <f t="shared" si="29"/>
        <v/>
      </c>
    </row>
    <row r="254" spans="2:36" s="4" customFormat="1" ht="15" customHeight="1" x14ac:dyDescent="0.2">
      <c r="B254" s="2"/>
      <c r="C254" s="1254"/>
      <c r="D254" s="75"/>
      <c r="E254" s="1"/>
      <c r="F254" s="39"/>
      <c r="G254" s="1"/>
      <c r="H254" s="1"/>
      <c r="I254" s="1"/>
      <c r="J254" s="128"/>
      <c r="K254" s="29"/>
      <c r="L254" s="29"/>
      <c r="M254" s="29"/>
      <c r="N254" s="59"/>
      <c r="O254" s="59"/>
      <c r="P254" s="59"/>
      <c r="Q254" s="59"/>
      <c r="R254" s="142"/>
      <c r="S254" s="142"/>
      <c r="T254" s="23"/>
      <c r="U254" s="161"/>
      <c r="W254" s="132"/>
      <c r="X254" s="25"/>
      <c r="Y254" s="62"/>
      <c r="Z254" s="65"/>
      <c r="AA254" s="181"/>
      <c r="AF254" s="4" t="str">
        <f>IF(B254="","",(IFERROR(VLOOKUP(B254,Projecten!A$4:W$2358,5,FALSE),"niet bekend")))</f>
        <v/>
      </c>
      <c r="AG254" s="2399" t="str">
        <f t="shared" si="28"/>
        <v/>
      </c>
      <c r="AH254" s="2403" t="str">
        <f>IF(B254="","",(IFERROR(VLOOKUP(B254,Projecten!A$4:W$2358,23,FALSE),"niet bekend")))</f>
        <v/>
      </c>
      <c r="AI254" s="2403" t="str">
        <f>IF(B254="","",(IFERROR(VLOOKUP(B254,Projecten!A$4:W$2358,12,FALSE),"niet bekend")))</f>
        <v/>
      </c>
      <c r="AJ254" s="906" t="str">
        <f t="shared" si="29"/>
        <v/>
      </c>
    </row>
    <row r="255" spans="2:36" s="4" customFormat="1" ht="12.75" customHeight="1" x14ac:dyDescent="0.2">
      <c r="B255" s="182">
        <v>2015125</v>
      </c>
      <c r="C255" s="1254">
        <v>120312</v>
      </c>
      <c r="D255" s="194" t="s">
        <v>348</v>
      </c>
      <c r="E255" s="28" t="s">
        <v>26</v>
      </c>
      <c r="F255" s="41">
        <v>1</v>
      </c>
      <c r="G255" s="40">
        <v>2</v>
      </c>
      <c r="H255" s="40">
        <v>1</v>
      </c>
      <c r="I255" s="40">
        <v>1</v>
      </c>
      <c r="J255" s="122" t="s">
        <v>47</v>
      </c>
      <c r="K255" s="41" t="s">
        <v>190</v>
      </c>
      <c r="L255" s="41" t="s">
        <v>190</v>
      </c>
      <c r="M255" s="41" t="s">
        <v>190</v>
      </c>
      <c r="N255" s="41" t="s">
        <v>47</v>
      </c>
      <c r="O255" s="41" t="s">
        <v>47</v>
      </c>
      <c r="P255" s="41" t="s">
        <v>47</v>
      </c>
      <c r="Q255" s="41" t="s">
        <v>47</v>
      </c>
      <c r="S255" s="1602"/>
      <c r="T255" s="23">
        <f>IF(U255&lt;=0,"",(((U255-'In Productie'!$E$1)/7)+1))</f>
        <v>-95.857142857142861</v>
      </c>
      <c r="U255" s="162">
        <v>42291</v>
      </c>
      <c r="V255" s="4" t="s">
        <v>162</v>
      </c>
      <c r="X255" s="25">
        <v>5</v>
      </c>
      <c r="Y255" s="64"/>
      <c r="Z255" s="63"/>
      <c r="AF255" s="4">
        <f>IF(B255="","",(IFERROR(VLOOKUP(B255,Projecten!A$4:W$2358,5,FALSE),"niet bekend")))</f>
        <v>1</v>
      </c>
      <c r="AG255" s="2399">
        <f t="shared" si="28"/>
        <v>523</v>
      </c>
      <c r="AH255" s="2403">
        <f>IF(B255="","",(IFERROR(VLOOKUP(B255,Projecten!A$4:W$2358,23,FALSE),"niet bekend")))</f>
        <v>523</v>
      </c>
      <c r="AI255" s="2403">
        <f>IF(B255="","",(IFERROR(VLOOKUP(B255,Projecten!A$4:W$2358,12,FALSE),"niet bekend")))</f>
        <v>523</v>
      </c>
      <c r="AJ255" s="906">
        <f t="shared" si="29"/>
        <v>0</v>
      </c>
    </row>
    <row r="256" spans="2:36" s="4" customFormat="1" ht="12.75" customHeight="1" x14ac:dyDescent="0.2">
      <c r="B256" s="179">
        <v>2015136</v>
      </c>
      <c r="C256" s="1254">
        <v>120312</v>
      </c>
      <c r="D256" s="75" t="s">
        <v>363</v>
      </c>
      <c r="E256" s="1" t="s">
        <v>26</v>
      </c>
      <c r="F256" s="39">
        <v>1</v>
      </c>
      <c r="G256" s="1">
        <v>7</v>
      </c>
      <c r="H256" s="1">
        <v>4</v>
      </c>
      <c r="I256" s="1">
        <v>3</v>
      </c>
      <c r="J256" s="128" t="s">
        <v>47</v>
      </c>
      <c r="K256" s="29" t="s">
        <v>190</v>
      </c>
      <c r="L256" s="128" t="s">
        <v>47</v>
      </c>
      <c r="M256" s="29" t="s">
        <v>190</v>
      </c>
      <c r="N256" s="29" t="s">
        <v>47</v>
      </c>
      <c r="O256" s="29" t="s">
        <v>47</v>
      </c>
      <c r="P256" s="29" t="s">
        <v>47</v>
      </c>
      <c r="Q256" s="29" t="s">
        <v>47</v>
      </c>
      <c r="R256" s="23"/>
      <c r="S256" s="23"/>
      <c r="T256" s="23">
        <f>IF(U256&lt;=0,"",(((U256-'In Productie'!$E$1)/7)+1))</f>
        <v>-95.857142857142861</v>
      </c>
      <c r="U256" s="162">
        <v>42291</v>
      </c>
      <c r="V256" s="4" t="s">
        <v>162</v>
      </c>
      <c r="X256" s="426">
        <v>13</v>
      </c>
      <c r="Y256" s="64"/>
      <c r="Z256" s="63"/>
      <c r="AF256" s="4">
        <f>IF(B256="","",(IFERROR(VLOOKUP(B256,Projecten!A$4:W$2358,5,FALSE),"niet bekend")))</f>
        <v>1</v>
      </c>
      <c r="AG256" s="2399">
        <f t="shared" si="28"/>
        <v>2136</v>
      </c>
      <c r="AH256" s="2403">
        <f>IF(B256="","",(IFERROR(VLOOKUP(B256,Projecten!A$4:W$2358,23,FALSE),"niet bekend")))</f>
        <v>2136</v>
      </c>
      <c r="AI256" s="2403">
        <f>IF(B256="","",(IFERROR(VLOOKUP(B256,Projecten!A$4:W$2358,12,FALSE),"niet bekend")))</f>
        <v>2136</v>
      </c>
      <c r="AJ256" s="906">
        <f t="shared" si="29"/>
        <v>0</v>
      </c>
    </row>
    <row r="257" spans="2:36" s="4" customFormat="1" ht="12.75" customHeight="1" x14ac:dyDescent="0.2">
      <c r="B257" s="179">
        <v>2015141</v>
      </c>
      <c r="C257" s="1254">
        <v>120312</v>
      </c>
      <c r="D257" s="75" t="s">
        <v>368</v>
      </c>
      <c r="E257" s="1" t="s">
        <v>26</v>
      </c>
      <c r="F257" s="39">
        <v>1</v>
      </c>
      <c r="G257" s="1">
        <v>9</v>
      </c>
      <c r="H257" s="1">
        <v>7</v>
      </c>
      <c r="I257" s="1">
        <v>3</v>
      </c>
      <c r="J257" s="122" t="s">
        <v>47</v>
      </c>
      <c r="K257" s="41" t="s">
        <v>190</v>
      </c>
      <c r="L257" s="41" t="s">
        <v>190</v>
      </c>
      <c r="M257" s="41" t="s">
        <v>190</v>
      </c>
      <c r="N257" s="41" t="s">
        <v>47</v>
      </c>
      <c r="O257" s="41" t="s">
        <v>47</v>
      </c>
      <c r="P257" s="41" t="s">
        <v>47</v>
      </c>
      <c r="Q257" s="41" t="s">
        <v>47</v>
      </c>
      <c r="S257" s="1602"/>
      <c r="T257" s="23">
        <f>IF(U257&lt;=0,"",(((U257-'In Productie'!$E$1)/7)+1))</f>
        <v>-95.857142857142861</v>
      </c>
      <c r="U257" s="162">
        <v>42291</v>
      </c>
      <c r="V257" s="4" t="s">
        <v>162</v>
      </c>
      <c r="X257" s="426">
        <v>17</v>
      </c>
      <c r="Y257" s="63"/>
      <c r="Z257" s="63"/>
      <c r="AF257" s="4">
        <f>IF(B257="","",(IFERROR(VLOOKUP(B257,Projecten!A$4:W$2358,5,FALSE),"niet bekend")))</f>
        <v>1</v>
      </c>
      <c r="AG257" s="2399">
        <f t="shared" si="28"/>
        <v>2622</v>
      </c>
      <c r="AH257" s="2403">
        <f>IF(B257="","",(IFERROR(VLOOKUP(B257,Projecten!A$4:W$2358,23,FALSE),"niet bekend")))</f>
        <v>2622</v>
      </c>
      <c r="AI257" s="2403">
        <f>IF(B257="","",(IFERROR(VLOOKUP(B257,Projecten!A$4:W$2358,12,FALSE),"niet bekend")))</f>
        <v>2622</v>
      </c>
      <c r="AJ257" s="906">
        <f t="shared" si="29"/>
        <v>0</v>
      </c>
    </row>
    <row r="258" spans="2:36" s="4" customFormat="1" ht="12.75" customHeight="1" x14ac:dyDescent="0.2">
      <c r="B258" s="179">
        <v>2015137</v>
      </c>
      <c r="C258" s="1254">
        <v>120317</v>
      </c>
      <c r="D258" s="75" t="s">
        <v>364</v>
      </c>
      <c r="E258" s="1" t="s">
        <v>26</v>
      </c>
      <c r="F258" s="39">
        <v>1</v>
      </c>
      <c r="G258" s="1">
        <v>11</v>
      </c>
      <c r="H258" s="1">
        <v>5</v>
      </c>
      <c r="I258" s="1">
        <v>3</v>
      </c>
      <c r="J258" s="121" t="s">
        <v>47</v>
      </c>
      <c r="K258" s="7" t="s">
        <v>190</v>
      </c>
      <c r="L258" s="7" t="s">
        <v>190</v>
      </c>
      <c r="M258" s="7" t="s">
        <v>190</v>
      </c>
      <c r="N258" s="7" t="s">
        <v>47</v>
      </c>
      <c r="O258" s="7" t="s">
        <v>47</v>
      </c>
      <c r="P258" s="7" t="s">
        <v>47</v>
      </c>
      <c r="Q258" s="7" t="s">
        <v>47</v>
      </c>
      <c r="S258" s="1602"/>
      <c r="T258" s="23">
        <f>IF(U258&lt;=0,"",(((U258-'In Productie'!$E$1)/7)+1))</f>
        <v>-95.714285714285708</v>
      </c>
      <c r="U258" s="162">
        <v>42292</v>
      </c>
      <c r="V258" s="4" t="s">
        <v>162</v>
      </c>
      <c r="X258" s="426">
        <v>19</v>
      </c>
      <c r="Y258" s="64"/>
      <c r="Z258" s="66"/>
      <c r="AF258" s="4">
        <f>IF(B258="","",(IFERROR(VLOOKUP(B258,Projecten!A$4:W$2358,5,FALSE),"niet bekend")))</f>
        <v>1</v>
      </c>
      <c r="AG258" s="2399">
        <f t="shared" si="28"/>
        <v>2484</v>
      </c>
      <c r="AH258" s="2403">
        <f>IF(B258="","",(IFERROR(VLOOKUP(B258,Projecten!A$4:W$2358,23,FALSE),"niet bekend")))</f>
        <v>2484</v>
      </c>
      <c r="AI258" s="2403">
        <f>IF(B258="","",(IFERROR(VLOOKUP(B258,Projecten!A$4:W$2358,12,FALSE),"niet bekend")))</f>
        <v>2484</v>
      </c>
      <c r="AJ258" s="906">
        <f t="shared" si="29"/>
        <v>0</v>
      </c>
    </row>
    <row r="259" spans="2:36" s="4" customFormat="1" ht="12.75" customHeight="1" x14ac:dyDescent="0.2">
      <c r="B259" s="179">
        <v>2015140</v>
      </c>
      <c r="C259" s="1254">
        <v>120317</v>
      </c>
      <c r="D259" s="75" t="s">
        <v>367</v>
      </c>
      <c r="E259" s="1" t="s">
        <v>26</v>
      </c>
      <c r="F259" s="39">
        <v>1</v>
      </c>
      <c r="G259" s="1">
        <v>10</v>
      </c>
      <c r="H259" s="1">
        <v>8</v>
      </c>
      <c r="I259" s="1">
        <v>3</v>
      </c>
      <c r="J259" s="122" t="s">
        <v>47</v>
      </c>
      <c r="K259" s="41" t="s">
        <v>190</v>
      </c>
      <c r="L259" s="122" t="s">
        <v>47</v>
      </c>
      <c r="M259" s="41" t="s">
        <v>190</v>
      </c>
      <c r="N259" s="41" t="s">
        <v>47</v>
      </c>
      <c r="O259" s="41" t="s">
        <v>47</v>
      </c>
      <c r="P259" s="41" t="s">
        <v>47</v>
      </c>
      <c r="Q259" s="41" t="s">
        <v>47</v>
      </c>
      <c r="S259" s="1602"/>
      <c r="T259" s="23">
        <f>IF(U259&lt;=0,"",(((U259-'In Productie'!$E$1)/7)+1))</f>
        <v>-95.714285714285708</v>
      </c>
      <c r="U259" s="162">
        <v>42292</v>
      </c>
      <c r="V259" s="4" t="s">
        <v>162</v>
      </c>
      <c r="X259" s="426">
        <v>18</v>
      </c>
      <c r="Y259" s="64"/>
      <c r="Z259" s="63"/>
      <c r="AF259" s="4">
        <f>IF(B259="","",(IFERROR(VLOOKUP(B259,Projecten!A$4:W$2358,5,FALSE),"niet bekend")))</f>
        <v>1</v>
      </c>
      <c r="AG259" s="2399">
        <f t="shared" si="28"/>
        <v>3060</v>
      </c>
      <c r="AH259" s="2403">
        <f>IF(B259="","",(IFERROR(VLOOKUP(B259,Projecten!A$4:W$2358,23,FALSE),"niet bekend")))</f>
        <v>3060</v>
      </c>
      <c r="AI259" s="2403">
        <f>IF(B259="","",(IFERROR(VLOOKUP(B259,Projecten!A$4:W$2358,12,FALSE),"niet bekend")))</f>
        <v>3060</v>
      </c>
      <c r="AJ259" s="906">
        <f t="shared" si="29"/>
        <v>0</v>
      </c>
    </row>
    <row r="260" spans="2:36" s="874" customFormat="1" ht="12.75" customHeight="1" x14ac:dyDescent="0.2">
      <c r="B260" s="1325"/>
      <c r="C260" s="866"/>
      <c r="D260" s="867"/>
      <c r="E260" s="867"/>
      <c r="F260" s="1443"/>
      <c r="G260" s="867"/>
      <c r="H260" s="867"/>
      <c r="I260" s="867"/>
      <c r="J260" s="32"/>
      <c r="K260" s="32"/>
      <c r="L260" s="32"/>
      <c r="M260" s="32"/>
      <c r="N260" s="32"/>
      <c r="O260" s="32"/>
      <c r="P260" s="32"/>
      <c r="Q260" s="32"/>
      <c r="R260" s="868"/>
      <c r="S260" s="1612"/>
      <c r="T260" s="1035"/>
      <c r="U260" s="869"/>
      <c r="V260" s="870"/>
      <c r="W260" s="870"/>
      <c r="X260" s="871"/>
      <c r="Y260" s="872"/>
      <c r="Z260" s="873"/>
      <c r="AG260" s="2404"/>
      <c r="AH260" s="2404"/>
      <c r="AI260" s="2404"/>
      <c r="AJ260" s="909"/>
    </row>
    <row r="261" spans="2:36" s="911" customFormat="1" ht="12.75" customHeight="1" x14ac:dyDescent="0.2">
      <c r="B261" s="887">
        <v>43</v>
      </c>
      <c r="C261" s="1251"/>
      <c r="D261" s="888">
        <f>SUM(G261:I261)</f>
        <v>278</v>
      </c>
      <c r="E261" s="889"/>
      <c r="F261" s="890">
        <f>SUM(F262:F277)</f>
        <v>21</v>
      </c>
      <c r="G261" s="889">
        <f>SUM(G263:G276)</f>
        <v>127</v>
      </c>
      <c r="H261" s="889">
        <f>SUM(H263:H276)</f>
        <v>80</v>
      </c>
      <c r="I261" s="889">
        <f>SUM(I263:I276)</f>
        <v>71</v>
      </c>
      <c r="J261" s="890"/>
      <c r="K261" s="890"/>
      <c r="L261" s="890"/>
      <c r="M261" s="890"/>
      <c r="N261" s="890"/>
      <c r="O261" s="890"/>
      <c r="P261" s="890"/>
      <c r="Q261" s="890"/>
      <c r="R261" s="918">
        <v>43</v>
      </c>
      <c r="S261" s="918"/>
      <c r="T261" s="1036"/>
      <c r="U261" s="919"/>
      <c r="V261" s="920"/>
      <c r="W261" s="920">
        <f>SUM(X261:X277)</f>
        <v>278.25</v>
      </c>
      <c r="X261" s="855"/>
      <c r="Y261" s="922">
        <f>'In Productie'!$Y$1+19+19+38+19</f>
        <v>495</v>
      </c>
      <c r="Z261" s="856">
        <f>W261-Y261</f>
        <v>-216.75</v>
      </c>
      <c r="AG261" s="2402">
        <f>SUM(AG262:AG277)</f>
        <v>44628</v>
      </c>
      <c r="AH261" s="2402"/>
      <c r="AI261" s="2402"/>
      <c r="AJ261" s="907"/>
    </row>
    <row r="262" spans="2:36" s="4" customFormat="1" ht="12.75" customHeight="1" x14ac:dyDescent="0.2">
      <c r="B262" s="141"/>
      <c r="C262" s="1257"/>
      <c r="D262" s="186" t="s">
        <v>437</v>
      </c>
      <c r="E262" s="80"/>
      <c r="F262" s="59"/>
      <c r="G262" s="80"/>
      <c r="H262" s="80"/>
      <c r="I262" s="80"/>
      <c r="J262" s="59"/>
      <c r="K262" s="59"/>
      <c r="L262" s="59"/>
      <c r="M262" s="59"/>
      <c r="N262" s="59"/>
      <c r="O262" s="59"/>
      <c r="P262" s="59"/>
      <c r="Q262" s="59"/>
      <c r="R262" s="142"/>
      <c r="S262" s="142"/>
      <c r="T262" s="1038"/>
      <c r="U262" s="166"/>
      <c r="V262" s="143"/>
      <c r="W262" s="143"/>
      <c r="X262" s="447">
        <v>8.25</v>
      </c>
      <c r="Y262" s="62"/>
      <c r="Z262" s="65"/>
      <c r="AF262" s="4" t="str">
        <f>IF(B262="","",(IFERROR(VLOOKUP(B262,Projecten!A$4:W$2358,5,FALSE),"niet bekend")))</f>
        <v/>
      </c>
      <c r="AG262" s="2399" t="str">
        <f t="shared" ref="AG262:AG276" si="30">IF(AF262="","",(F262/AF262*AI262))</f>
        <v/>
      </c>
      <c r="AH262" s="2403" t="str">
        <f>IF(B262="","",(IFERROR(VLOOKUP(B262,Projecten!A$4:W$2358,23,FALSE),"niet bekend")))</f>
        <v/>
      </c>
      <c r="AI262" s="2403" t="str">
        <f>IF(B262="","",(IFERROR(VLOOKUP(B262,Projecten!A$4:W$2358,12,FALSE),"niet bekend")))</f>
        <v/>
      </c>
      <c r="AJ262" s="906" t="str">
        <f>IF(AG262="","",(AI262-AG262))</f>
        <v/>
      </c>
    </row>
    <row r="263" spans="2:36" s="4" customFormat="1" ht="12.75" customHeight="1" x14ac:dyDescent="0.2">
      <c r="B263" s="179">
        <v>2015145</v>
      </c>
      <c r="C263" s="1254" t="s">
        <v>408</v>
      </c>
      <c r="D263" s="75" t="s">
        <v>395</v>
      </c>
      <c r="E263" s="1" t="s">
        <v>26</v>
      </c>
      <c r="F263" s="39">
        <v>1</v>
      </c>
      <c r="G263" s="1">
        <v>6</v>
      </c>
      <c r="H263" s="1">
        <v>4</v>
      </c>
      <c r="I263" s="1">
        <v>4</v>
      </c>
      <c r="J263" s="128" t="s">
        <v>47</v>
      </c>
      <c r="K263" s="29" t="s">
        <v>190</v>
      </c>
      <c r="L263" s="29" t="s">
        <v>190</v>
      </c>
      <c r="M263" s="29" t="s">
        <v>190</v>
      </c>
      <c r="N263" s="59" t="s">
        <v>47</v>
      </c>
      <c r="O263" s="59" t="s">
        <v>47</v>
      </c>
      <c r="P263" s="59" t="s">
        <v>47</v>
      </c>
      <c r="Q263" s="59" t="s">
        <v>47</v>
      </c>
      <c r="R263" s="142"/>
      <c r="S263" s="142"/>
      <c r="T263" s="23">
        <f>IF(U263&lt;=0,"",(((U263-'In Productie'!$E$1)/7)+1))</f>
        <v>-95.571428571428569</v>
      </c>
      <c r="U263" s="161">
        <v>42293</v>
      </c>
      <c r="V263" s="4" t="s">
        <v>423</v>
      </c>
      <c r="W263" s="132" t="s">
        <v>438</v>
      </c>
      <c r="X263" s="25">
        <v>15</v>
      </c>
      <c r="Y263" s="62"/>
      <c r="Z263" s="65"/>
      <c r="AA263" s="181"/>
      <c r="AF263" s="4">
        <f>IF(B263="","",(IFERROR(VLOOKUP(B263,Projecten!A$4:W$2358,5,FALSE),"niet bekend")))</f>
        <v>10</v>
      </c>
      <c r="AG263" s="2399">
        <f t="shared" si="30"/>
        <v>2336</v>
      </c>
      <c r="AH263" s="2403">
        <f>IF(B263="","",(IFERROR(VLOOKUP(B263,Projecten!A$4:W$2358,23,FALSE),"niet bekend")))</f>
        <v>23360</v>
      </c>
      <c r="AI263" s="2403">
        <f>IF(B263="","",(IFERROR(VLOOKUP(B263,Projecten!A$4:W$2358,12,FALSE),"niet bekend")))</f>
        <v>23360</v>
      </c>
      <c r="AJ263" s="906"/>
    </row>
    <row r="264" spans="2:36" s="4" customFormat="1" ht="12.75" customHeight="1" x14ac:dyDescent="0.2">
      <c r="B264" s="179">
        <v>2015156</v>
      </c>
      <c r="C264" s="1254">
        <v>120316</v>
      </c>
      <c r="D264" s="75" t="s">
        <v>422</v>
      </c>
      <c r="E264" s="1" t="s">
        <v>26</v>
      </c>
      <c r="F264" s="39">
        <v>5</v>
      </c>
      <c r="G264" s="1">
        <v>20</v>
      </c>
      <c r="H264" s="1">
        <v>10</v>
      </c>
      <c r="I264" s="1">
        <v>20</v>
      </c>
      <c r="J264" s="128" t="s">
        <v>47</v>
      </c>
      <c r="K264" s="29" t="s">
        <v>190</v>
      </c>
      <c r="L264" s="29" t="s">
        <v>190</v>
      </c>
      <c r="M264" s="29" t="s">
        <v>190</v>
      </c>
      <c r="N264" s="59" t="s">
        <v>47</v>
      </c>
      <c r="O264" s="59" t="s">
        <v>47</v>
      </c>
      <c r="P264" s="59" t="s">
        <v>47</v>
      </c>
      <c r="Q264" s="59" t="s">
        <v>47</v>
      </c>
      <c r="R264" s="142"/>
      <c r="S264" s="142"/>
      <c r="T264" s="23">
        <f>IF(U264&lt;=0,"",(((U264-'In Productie'!$E$1)/7)+1))</f>
        <v>-94.714285714285708</v>
      </c>
      <c r="U264" s="161">
        <v>42299</v>
      </c>
      <c r="V264" s="4" t="s">
        <v>311</v>
      </c>
      <c r="W264" s="225">
        <v>42298</v>
      </c>
      <c r="X264" s="25">
        <v>60</v>
      </c>
      <c r="Y264" s="62"/>
      <c r="Z264" s="65"/>
      <c r="AA264" s="181"/>
      <c r="AF264" s="4">
        <f>IF(B264="","",(IFERROR(VLOOKUP(B264,Projecten!A$4:W$2358,5,FALSE),"niet bekend")))</f>
        <v>5</v>
      </c>
      <c r="AG264" s="2399">
        <f t="shared" si="30"/>
        <v>9100</v>
      </c>
      <c r="AH264" s="2403">
        <f>IF(B264="","",(IFERROR(VLOOKUP(B264,Projecten!A$4:W$2358,23,FALSE),"niet bekend")))</f>
        <v>9100</v>
      </c>
      <c r="AI264" s="2403">
        <f>IF(B264="","",(IFERROR(VLOOKUP(B264,Projecten!A$4:W$2358,12,FALSE),"niet bekend")))</f>
        <v>9100</v>
      </c>
      <c r="AJ264" s="906">
        <f t="shared" ref="AJ264:AJ269" si="31">IF(AG264="","",(AI264-AG264))</f>
        <v>0</v>
      </c>
    </row>
    <row r="265" spans="2:36" s="4" customFormat="1" ht="12.75" customHeight="1" x14ac:dyDescent="0.2">
      <c r="B265" s="179">
        <v>2015142</v>
      </c>
      <c r="C265" s="1254">
        <v>120318</v>
      </c>
      <c r="D265" s="75" t="s">
        <v>369</v>
      </c>
      <c r="E265" s="1" t="s">
        <v>26</v>
      </c>
      <c r="F265" s="39">
        <v>1</v>
      </c>
      <c r="G265" s="1">
        <v>8</v>
      </c>
      <c r="H265" s="1">
        <v>5</v>
      </c>
      <c r="I265" s="1">
        <v>3</v>
      </c>
      <c r="J265" s="121" t="s">
        <v>47</v>
      </c>
      <c r="K265" s="7" t="s">
        <v>190</v>
      </c>
      <c r="L265" s="7" t="s">
        <v>190</v>
      </c>
      <c r="M265" s="7" t="s">
        <v>190</v>
      </c>
      <c r="N265" s="7" t="s">
        <v>47</v>
      </c>
      <c r="O265" s="7" t="s">
        <v>47</v>
      </c>
      <c r="P265" s="7" t="s">
        <v>47</v>
      </c>
      <c r="Q265" s="7" t="s">
        <v>47</v>
      </c>
      <c r="S265" s="1602"/>
      <c r="T265" s="23">
        <f>IF(U265&lt;=0,"",(((U265-'In Productie'!$E$1)/7)+1))</f>
        <v>-95.142857142857139</v>
      </c>
      <c r="U265" s="162">
        <v>42296</v>
      </c>
      <c r="V265" s="4" t="s">
        <v>162</v>
      </c>
      <c r="X265" s="426">
        <v>14</v>
      </c>
      <c r="Y265" s="64"/>
      <c r="Z265" s="66"/>
      <c r="AF265" s="4">
        <f>IF(B265="","",(IFERROR(VLOOKUP(B265,Projecten!A$4:W$2358,5,FALSE),"niet bekend")))</f>
        <v>1</v>
      </c>
      <c r="AG265" s="2399">
        <f t="shared" si="30"/>
        <v>1961</v>
      </c>
      <c r="AH265" s="2403">
        <f>IF(B265="","",(IFERROR(VLOOKUP(B265,Projecten!A$4:W$2358,23,FALSE),"niet bekend")))</f>
        <v>1961</v>
      </c>
      <c r="AI265" s="2403">
        <f>IF(B265="","",(IFERROR(VLOOKUP(B265,Projecten!A$4:W$2358,12,FALSE),"niet bekend")))</f>
        <v>1961</v>
      </c>
      <c r="AJ265" s="906">
        <f t="shared" si="31"/>
        <v>0</v>
      </c>
    </row>
    <row r="266" spans="2:36" s="4" customFormat="1" ht="12.75" customHeight="1" x14ac:dyDescent="0.2">
      <c r="B266" s="179">
        <v>2015143</v>
      </c>
      <c r="C266" s="1259">
        <v>120318</v>
      </c>
      <c r="D266" s="196" t="s">
        <v>373</v>
      </c>
      <c r="E266" s="197" t="s">
        <v>26</v>
      </c>
      <c r="F266" s="1444">
        <v>1</v>
      </c>
      <c r="G266" s="197">
        <v>8</v>
      </c>
      <c r="H266" s="197">
        <v>5</v>
      </c>
      <c r="I266" s="197">
        <v>3</v>
      </c>
      <c r="J266" s="198" t="s">
        <v>47</v>
      </c>
      <c r="K266" s="199" t="s">
        <v>47</v>
      </c>
      <c r="L266" s="200" t="s">
        <v>190</v>
      </c>
      <c r="M266" s="200" t="s">
        <v>190</v>
      </c>
      <c r="N266" s="200" t="s">
        <v>47</v>
      </c>
      <c r="O266" s="200" t="s">
        <v>47</v>
      </c>
      <c r="P266" s="200" t="s">
        <v>47</v>
      </c>
      <c r="Q266" s="200" t="s">
        <v>47</v>
      </c>
      <c r="R266" s="201"/>
      <c r="S266" s="1613"/>
      <c r="T266" s="23">
        <f>IF(U266&lt;=0,"",(((U266-'In Productie'!$E$1)/7)+1))</f>
        <v>-95.142857142857139</v>
      </c>
      <c r="U266" s="162">
        <v>42296</v>
      </c>
      <c r="V266" s="201" t="s">
        <v>162</v>
      </c>
      <c r="W266" s="201"/>
      <c r="X266" s="448">
        <v>16</v>
      </c>
      <c r="Y266" s="64"/>
      <c r="Z266" s="66"/>
      <c r="AF266" s="4">
        <f>IF(B266="","",(IFERROR(VLOOKUP(B266,Projecten!A$4:W$2358,5,FALSE),"niet bekend")))</f>
        <v>1</v>
      </c>
      <c r="AG266" s="2399">
        <f t="shared" si="30"/>
        <v>2517</v>
      </c>
      <c r="AH266" s="2403">
        <f>IF(B266="","",(IFERROR(VLOOKUP(B266,Projecten!A$4:W$2358,23,FALSE),"niet bekend")))</f>
        <v>2517</v>
      </c>
      <c r="AI266" s="2403">
        <f>IF(B266="","",(IFERROR(VLOOKUP(B266,Projecten!A$4:W$2358,12,FALSE),"niet bekend")))</f>
        <v>2517</v>
      </c>
      <c r="AJ266" s="906">
        <f t="shared" si="31"/>
        <v>0</v>
      </c>
    </row>
    <row r="267" spans="2:36" s="4" customFormat="1" ht="12.75" customHeight="1" x14ac:dyDescent="0.2">
      <c r="B267" s="179">
        <v>2015153</v>
      </c>
      <c r="C267" s="203">
        <v>120319</v>
      </c>
      <c r="D267" s="204" t="s">
        <v>385</v>
      </c>
      <c r="E267" s="205" t="s">
        <v>26</v>
      </c>
      <c r="F267" s="1445">
        <v>1</v>
      </c>
      <c r="G267" s="205">
        <v>2</v>
      </c>
      <c r="H267" s="205">
        <v>1</v>
      </c>
      <c r="I267" s="205">
        <v>1</v>
      </c>
      <c r="J267" s="206" t="s">
        <v>47</v>
      </c>
      <c r="K267" s="207" t="s">
        <v>190</v>
      </c>
      <c r="L267" s="207" t="s">
        <v>190</v>
      </c>
      <c r="M267" s="207" t="s">
        <v>190</v>
      </c>
      <c r="N267" s="207" t="s">
        <v>47</v>
      </c>
      <c r="O267" s="207" t="s">
        <v>47</v>
      </c>
      <c r="P267" s="207" t="s">
        <v>47</v>
      </c>
      <c r="Q267" s="207" t="s">
        <v>47</v>
      </c>
      <c r="R267" s="135"/>
      <c r="S267" s="1614"/>
      <c r="T267" s="208">
        <f>IF(U267&lt;=0,"",(((U267-'In Productie'!$E$1)/7)+1))</f>
        <v>-95.142857142857139</v>
      </c>
      <c r="U267" s="209">
        <v>42296</v>
      </c>
      <c r="V267" s="135" t="s">
        <v>162</v>
      </c>
      <c r="W267" s="135"/>
      <c r="X267" s="449">
        <v>5</v>
      </c>
      <c r="Y267" s="195"/>
      <c r="Z267" s="63"/>
      <c r="AF267" s="4">
        <f>IF(B267="","",(IFERROR(VLOOKUP(B267,Projecten!A$4:W$2358,5,FALSE),"niet bekend")))</f>
        <v>1</v>
      </c>
      <c r="AG267" s="2399">
        <f t="shared" si="30"/>
        <v>523</v>
      </c>
      <c r="AH267" s="2403">
        <f>IF(B267="","",(IFERROR(VLOOKUP(B267,Projecten!A$4:W$2358,23,FALSE),"niet bekend")))</f>
        <v>523</v>
      </c>
      <c r="AI267" s="2403">
        <f>IF(B267="","",(IFERROR(VLOOKUP(B267,Projecten!A$4:W$2358,12,FALSE),"niet bekend")))</f>
        <v>523</v>
      </c>
      <c r="AJ267" s="906">
        <f t="shared" si="31"/>
        <v>0</v>
      </c>
    </row>
    <row r="268" spans="2:36" s="4" customFormat="1" ht="12.75" customHeight="1" x14ac:dyDescent="0.2">
      <c r="B268" s="179">
        <v>2015144</v>
      </c>
      <c r="C268" s="1260">
        <v>120319</v>
      </c>
      <c r="D268" s="188" t="s">
        <v>374</v>
      </c>
      <c r="E268" s="189" t="s">
        <v>26</v>
      </c>
      <c r="F268" s="1446">
        <v>1</v>
      </c>
      <c r="G268" s="189">
        <v>2</v>
      </c>
      <c r="H268" s="189">
        <v>1</v>
      </c>
      <c r="I268" s="189">
        <v>1</v>
      </c>
      <c r="J268" s="193" t="s">
        <v>47</v>
      </c>
      <c r="K268" s="202" t="s">
        <v>190</v>
      </c>
      <c r="L268" s="202" t="s">
        <v>190</v>
      </c>
      <c r="M268" s="202" t="s">
        <v>190</v>
      </c>
      <c r="N268" s="202" t="s">
        <v>47</v>
      </c>
      <c r="O268" s="202" t="s">
        <v>47</v>
      </c>
      <c r="P268" s="202" t="s">
        <v>47</v>
      </c>
      <c r="Q268" s="202" t="s">
        <v>47</v>
      </c>
      <c r="R268" s="190"/>
      <c r="S268" s="1615"/>
      <c r="T268" s="191">
        <f>IF(U268&lt;=0,"",(((U268-'In Productie'!$E$1)/7)+1))</f>
        <v>-95.142857142857139</v>
      </c>
      <c r="U268" s="210">
        <v>42296</v>
      </c>
      <c r="V268" s="190" t="s">
        <v>162</v>
      </c>
      <c r="W268" s="190"/>
      <c r="X268" s="450">
        <v>4</v>
      </c>
      <c r="Y268" s="64"/>
      <c r="Z268" s="66"/>
      <c r="AF268" s="4">
        <f>IF(B268="","",(IFERROR(VLOOKUP(B268,Projecten!A$4:W$2358,5,FALSE),"niet bekend")))</f>
        <v>1</v>
      </c>
      <c r="AG268" s="2399">
        <f t="shared" si="30"/>
        <v>584</v>
      </c>
      <c r="AH268" s="2403">
        <f>IF(B268="","",(IFERROR(VLOOKUP(B268,Projecten!A$4:W$2358,23,FALSE),"niet bekend")))</f>
        <v>584</v>
      </c>
      <c r="AI268" s="2403">
        <f>IF(B268="","",(IFERROR(VLOOKUP(B268,Projecten!A$4:W$2358,12,FALSE),"niet bekend")))</f>
        <v>584</v>
      </c>
      <c r="AJ268" s="906">
        <f t="shared" si="31"/>
        <v>0</v>
      </c>
    </row>
    <row r="269" spans="2:36" s="4" customFormat="1" ht="12.75" customHeight="1" x14ac:dyDescent="0.2">
      <c r="B269" s="179">
        <v>2015147</v>
      </c>
      <c r="C269" s="1254">
        <v>120319</v>
      </c>
      <c r="D269" s="75" t="s">
        <v>377</v>
      </c>
      <c r="E269" s="1" t="s">
        <v>26</v>
      </c>
      <c r="F269" s="39">
        <v>1</v>
      </c>
      <c r="G269" s="1">
        <v>8</v>
      </c>
      <c r="H269" s="1">
        <v>5</v>
      </c>
      <c r="I269" s="1">
        <v>3</v>
      </c>
      <c r="J269" s="128" t="s">
        <v>47</v>
      </c>
      <c r="K269" s="7" t="s">
        <v>190</v>
      </c>
      <c r="L269" s="7" t="s">
        <v>190</v>
      </c>
      <c r="M269" s="7" t="s">
        <v>190</v>
      </c>
      <c r="N269" s="7" t="s">
        <v>47</v>
      </c>
      <c r="O269" s="7" t="s">
        <v>47</v>
      </c>
      <c r="P269" s="7" t="s">
        <v>47</v>
      </c>
      <c r="Q269" s="7" t="s">
        <v>47</v>
      </c>
      <c r="S269" s="1602"/>
      <c r="T269" s="23">
        <f>IF(U269&lt;=0,"",(((U269-'In Productie'!$E$1)/7)+1))</f>
        <v>-95.142857142857139</v>
      </c>
      <c r="U269" s="192">
        <v>42296</v>
      </c>
      <c r="V269" s="4" t="s">
        <v>162</v>
      </c>
      <c r="X269" s="426">
        <v>15</v>
      </c>
      <c r="Y269" s="64"/>
      <c r="Z269" s="66"/>
      <c r="AF269" s="4">
        <f>IF(B269="","",(IFERROR(VLOOKUP(B269,Projecten!A$4:W$2358,5,FALSE),"niet bekend")))</f>
        <v>1</v>
      </c>
      <c r="AG269" s="2399">
        <f t="shared" si="30"/>
        <v>2000</v>
      </c>
      <c r="AH269" s="2403">
        <f>IF(B269="","",(IFERROR(VLOOKUP(B269,Projecten!A$4:W$2358,23,FALSE),"niet bekend")))</f>
        <v>2000</v>
      </c>
      <c r="AI269" s="2403">
        <f>IF(B269="","",(IFERROR(VLOOKUP(B269,Projecten!A$4:W$2358,12,FALSE),"niet bekend")))</f>
        <v>2000</v>
      </c>
      <c r="AJ269" s="906">
        <f t="shared" si="31"/>
        <v>0</v>
      </c>
    </row>
    <row r="270" spans="2:36" s="4" customFormat="1" ht="12.75" customHeight="1" x14ac:dyDescent="0.2">
      <c r="B270" s="2">
        <v>2015145</v>
      </c>
      <c r="C270" s="1254">
        <v>120323</v>
      </c>
      <c r="D270" s="75" t="s">
        <v>427</v>
      </c>
      <c r="E270" s="1" t="s">
        <v>26</v>
      </c>
      <c r="F270" s="39">
        <v>4</v>
      </c>
      <c r="G270" s="1">
        <v>24</v>
      </c>
      <c r="H270" s="1">
        <v>20</v>
      </c>
      <c r="I270" s="1">
        <v>20</v>
      </c>
      <c r="J270" s="128" t="s">
        <v>47</v>
      </c>
      <c r="K270" s="29" t="s">
        <v>190</v>
      </c>
      <c r="L270" s="29" t="s">
        <v>190</v>
      </c>
      <c r="M270" s="29" t="s">
        <v>190</v>
      </c>
      <c r="N270" s="59" t="s">
        <v>47</v>
      </c>
      <c r="O270" s="59" t="s">
        <v>47</v>
      </c>
      <c r="P270" s="59" t="s">
        <v>47</v>
      </c>
      <c r="Q270" s="59" t="s">
        <v>47</v>
      </c>
      <c r="R270" s="142"/>
      <c r="S270" s="142"/>
      <c r="T270" s="23">
        <f>IF(U270&lt;=0,"",(((U270-'In Productie'!$E$1)/7)+1))</f>
        <v>-94.142857142857139</v>
      </c>
      <c r="U270" s="167">
        <v>42303</v>
      </c>
      <c r="V270" s="4" t="s">
        <v>423</v>
      </c>
      <c r="W270" s="132" t="s">
        <v>456</v>
      </c>
      <c r="X270" s="426">
        <v>52</v>
      </c>
      <c r="Y270" s="62"/>
      <c r="Z270" s="65"/>
      <c r="AA270" s="181"/>
      <c r="AF270" s="4">
        <f>IF(B270="","",(IFERROR(VLOOKUP(B270,Projecten!A$4:W$2358,5,FALSE),"niet bekend")))</f>
        <v>10</v>
      </c>
      <c r="AG270" s="2399">
        <f t="shared" si="30"/>
        <v>9344</v>
      </c>
      <c r="AH270" s="2403">
        <f>IF(B270="","",(IFERROR(VLOOKUP(B270,Projecten!A$4:W$2358,23,FALSE),"niet bekend")))</f>
        <v>23360</v>
      </c>
      <c r="AI270" s="2403">
        <f>IF(B270="","",(IFERROR(VLOOKUP(B270,Projecten!A$4:W$2358,12,FALSE),"niet bekend")))</f>
        <v>23360</v>
      </c>
      <c r="AJ270" s="906"/>
    </row>
    <row r="271" spans="2:36" s="4" customFormat="1" ht="12.75" customHeight="1" x14ac:dyDescent="0.2">
      <c r="B271" s="179">
        <v>2015148</v>
      </c>
      <c r="C271" s="1254">
        <v>120325</v>
      </c>
      <c r="D271" s="75" t="s">
        <v>378</v>
      </c>
      <c r="E271" s="1" t="s">
        <v>26</v>
      </c>
      <c r="F271" s="39">
        <v>1</v>
      </c>
      <c r="G271" s="1">
        <v>9</v>
      </c>
      <c r="H271" s="1">
        <v>6</v>
      </c>
      <c r="I271" s="1">
        <v>3</v>
      </c>
      <c r="J271" s="128" t="s">
        <v>47</v>
      </c>
      <c r="K271" s="7" t="s">
        <v>190</v>
      </c>
      <c r="L271" s="7" t="s">
        <v>190</v>
      </c>
      <c r="M271" s="7" t="s">
        <v>190</v>
      </c>
      <c r="N271" s="7" t="s">
        <v>47</v>
      </c>
      <c r="O271" s="7" t="s">
        <v>47</v>
      </c>
      <c r="P271" s="7" t="s">
        <v>47</v>
      </c>
      <c r="Q271" s="7" t="s">
        <v>47</v>
      </c>
      <c r="S271" s="1602"/>
      <c r="T271" s="23">
        <f>IF(U271&lt;=0,"",(((U271-'In Productie'!$E$1)/7)+1))</f>
        <v>-94.857142857142861</v>
      </c>
      <c r="U271" s="162">
        <v>42298</v>
      </c>
      <c r="V271" s="4" t="s">
        <v>162</v>
      </c>
      <c r="X271" s="426">
        <v>15</v>
      </c>
      <c r="Y271" s="64"/>
      <c r="Z271" s="66"/>
      <c r="AF271" s="4">
        <f>IF(B271="","",(IFERROR(VLOOKUP(B271,Projecten!A$4:W$2358,5,FALSE),"niet bekend")))</f>
        <v>1</v>
      </c>
      <c r="AG271" s="2399">
        <f t="shared" si="30"/>
        <v>2545</v>
      </c>
      <c r="AH271" s="2403">
        <f>IF(B271="","",(IFERROR(VLOOKUP(B271,Projecten!A$4:W$2358,23,FALSE),"niet bekend")))</f>
        <v>2545</v>
      </c>
      <c r="AI271" s="2403">
        <f>IF(B271="","",(IFERROR(VLOOKUP(B271,Projecten!A$4:W$2358,12,FALSE),"niet bekend")))</f>
        <v>2545</v>
      </c>
      <c r="AJ271" s="906">
        <f t="shared" ref="AJ271:AJ276" si="32">IF(AG271="","",(AI271-AG271))</f>
        <v>0</v>
      </c>
    </row>
    <row r="272" spans="2:36" s="190" customFormat="1" ht="12.75" customHeight="1" x14ac:dyDescent="0.2">
      <c r="B272" s="179">
        <v>2015149</v>
      </c>
      <c r="C272" s="203">
        <v>120325</v>
      </c>
      <c r="D272" s="204" t="s">
        <v>444</v>
      </c>
      <c r="E272" s="205" t="s">
        <v>26</v>
      </c>
      <c r="F272" s="1445">
        <v>1</v>
      </c>
      <c r="G272" s="205">
        <v>8</v>
      </c>
      <c r="H272" s="205">
        <v>5</v>
      </c>
      <c r="I272" s="205">
        <v>3</v>
      </c>
      <c r="J272" s="206" t="s">
        <v>47</v>
      </c>
      <c r="K272" s="206" t="s">
        <v>47</v>
      </c>
      <c r="L272" s="207" t="s">
        <v>190</v>
      </c>
      <c r="M272" s="207" t="s">
        <v>190</v>
      </c>
      <c r="N272" s="207" t="s">
        <v>47</v>
      </c>
      <c r="O272" s="207" t="s">
        <v>47</v>
      </c>
      <c r="P272" s="207" t="s">
        <v>47</v>
      </c>
      <c r="Q272" s="207" t="s">
        <v>47</v>
      </c>
      <c r="R272" s="135"/>
      <c r="S272" s="1614"/>
      <c r="T272" s="208">
        <f>IF(U272&lt;=0,"",(((U272-'In Productie'!$E$1)/7)+1))</f>
        <v>-94.857142857142861</v>
      </c>
      <c r="U272" s="221">
        <v>42298</v>
      </c>
      <c r="V272" s="135" t="s">
        <v>162</v>
      </c>
      <c r="W272" s="135"/>
      <c r="X272" s="449">
        <v>16</v>
      </c>
      <c r="Y272" s="222" t="s">
        <v>441</v>
      </c>
      <c r="Z272" s="222"/>
      <c r="AF272" s="4">
        <f>IF(B272="","",(IFERROR(VLOOKUP(B272,Projecten!A$4:W$2358,5,FALSE),"niet bekend")))</f>
        <v>1</v>
      </c>
      <c r="AG272" s="2399">
        <f t="shared" si="30"/>
        <v>2912</v>
      </c>
      <c r="AH272" s="2403">
        <f>IF(B272="","",(IFERROR(VLOOKUP(B272,Projecten!A$4:W$2358,23,FALSE),"niet bekend")))</f>
        <v>2912</v>
      </c>
      <c r="AI272" s="2403">
        <f>IF(B272="","",(IFERROR(VLOOKUP(B272,Projecten!A$4:W$2358,12,FALSE),"niet bekend")))</f>
        <v>2912</v>
      </c>
      <c r="AJ272" s="906">
        <f t="shared" si="32"/>
        <v>0</v>
      </c>
    </row>
    <row r="273" spans="2:36" s="201" customFormat="1" ht="12.75" customHeight="1" x14ac:dyDescent="0.2">
      <c r="B273" s="179">
        <v>2015150</v>
      </c>
      <c r="C273" s="1261">
        <v>120326</v>
      </c>
      <c r="D273" s="226" t="s">
        <v>381</v>
      </c>
      <c r="E273" s="227" t="s">
        <v>26</v>
      </c>
      <c r="F273" s="1447">
        <v>1</v>
      </c>
      <c r="G273" s="227">
        <v>6</v>
      </c>
      <c r="H273" s="227">
        <v>5</v>
      </c>
      <c r="I273" s="227">
        <v>1</v>
      </c>
      <c r="J273" s="228" t="s">
        <v>47</v>
      </c>
      <c r="K273" s="229" t="s">
        <v>190</v>
      </c>
      <c r="L273" s="229" t="s">
        <v>190</v>
      </c>
      <c r="M273" s="229" t="s">
        <v>190</v>
      </c>
      <c r="N273" s="229" t="s">
        <v>47</v>
      </c>
      <c r="O273" s="229" t="s">
        <v>47</v>
      </c>
      <c r="P273" s="229" t="s">
        <v>47</v>
      </c>
      <c r="Q273" s="229" t="s">
        <v>47</v>
      </c>
      <c r="R273" s="230"/>
      <c r="S273" s="1616"/>
      <c r="T273" s="231">
        <f>IF(U273&lt;=0,"",(((U273-'In Productie'!$E$1)/7)+1))</f>
        <v>-94.714285714285708</v>
      </c>
      <c r="U273" s="232">
        <v>42299</v>
      </c>
      <c r="V273" s="230" t="s">
        <v>162</v>
      </c>
      <c r="W273" s="230"/>
      <c r="X273" s="451">
        <v>11</v>
      </c>
      <c r="Y273" s="222" t="s">
        <v>442</v>
      </c>
      <c r="Z273" s="233"/>
      <c r="AF273" s="4">
        <f>IF(B273="","",(IFERROR(VLOOKUP(B273,Projecten!A$4:W$2358,5,FALSE),"niet bekend")))</f>
        <v>1</v>
      </c>
      <c r="AG273" s="2399">
        <f t="shared" si="30"/>
        <v>1643</v>
      </c>
      <c r="AH273" s="2403">
        <f>IF(B273="","",(IFERROR(VLOOKUP(B273,Projecten!A$4:W$2358,23,FALSE),"niet bekend")))</f>
        <v>1643</v>
      </c>
      <c r="AI273" s="2403">
        <f>IF(B273="","",(IFERROR(VLOOKUP(B273,Projecten!A$4:W$2358,12,FALSE),"niet bekend")))</f>
        <v>1643</v>
      </c>
      <c r="AJ273" s="906">
        <f t="shared" si="32"/>
        <v>0</v>
      </c>
    </row>
    <row r="274" spans="2:36" s="4" customFormat="1" ht="12.75" customHeight="1" x14ac:dyDescent="0.2">
      <c r="B274" s="179">
        <v>2015151</v>
      </c>
      <c r="C274" s="1259">
        <v>120326</v>
      </c>
      <c r="D274" s="196" t="s">
        <v>382</v>
      </c>
      <c r="E274" s="197" t="s">
        <v>26</v>
      </c>
      <c r="F274" s="1444">
        <v>1</v>
      </c>
      <c r="G274" s="197">
        <v>8</v>
      </c>
      <c r="H274" s="197">
        <v>5</v>
      </c>
      <c r="I274" s="197">
        <v>3</v>
      </c>
      <c r="J274" s="198" t="s">
        <v>47</v>
      </c>
      <c r="K274" s="213" t="s">
        <v>190</v>
      </c>
      <c r="L274" s="198" t="s">
        <v>47</v>
      </c>
      <c r="M274" s="213" t="s">
        <v>190</v>
      </c>
      <c r="N274" s="213" t="s">
        <v>47</v>
      </c>
      <c r="O274" s="213" t="s">
        <v>47</v>
      </c>
      <c r="P274" s="213" t="s">
        <v>47</v>
      </c>
      <c r="Q274" s="213" t="s">
        <v>47</v>
      </c>
      <c r="R274" s="201"/>
      <c r="S274" s="1613"/>
      <c r="T274" s="214">
        <f>IF(U274&lt;=0,"",(((U274-'In Productie'!$E$1)/7)+1))</f>
        <v>-94.714285714285708</v>
      </c>
      <c r="U274" s="215">
        <v>42299</v>
      </c>
      <c r="V274" s="201" t="s">
        <v>162</v>
      </c>
      <c r="W274" s="201"/>
      <c r="X274" s="448">
        <v>15</v>
      </c>
      <c r="Y274" s="223"/>
      <c r="Z274" s="63"/>
      <c r="AF274" s="4">
        <f>IF(B274="","",(IFERROR(VLOOKUP(B274,Projecten!A$4:W$2358,5,FALSE),"niet bekend")))</f>
        <v>1</v>
      </c>
      <c r="AG274" s="2399">
        <f t="shared" si="30"/>
        <v>2675</v>
      </c>
      <c r="AH274" s="2403">
        <f>IF(B274="","",(IFERROR(VLOOKUP(B274,Projecten!A$4:W$2358,23,FALSE),"niet bekend")))</f>
        <v>2675</v>
      </c>
      <c r="AI274" s="2403">
        <f>IF(B274="","",(IFERROR(VLOOKUP(B274,Projecten!A$4:W$2358,12,FALSE),"niet bekend")))</f>
        <v>2675</v>
      </c>
      <c r="AJ274" s="906">
        <f t="shared" si="32"/>
        <v>0</v>
      </c>
    </row>
    <row r="275" spans="2:36" s="4" customFormat="1" ht="12.75" customHeight="1" x14ac:dyDescent="0.2">
      <c r="B275" s="182">
        <v>2015155</v>
      </c>
      <c r="C275" s="203">
        <v>120326</v>
      </c>
      <c r="D275" s="216" t="s">
        <v>386</v>
      </c>
      <c r="E275" s="217" t="s">
        <v>26</v>
      </c>
      <c r="F275" s="220">
        <v>1</v>
      </c>
      <c r="G275" s="218">
        <v>7</v>
      </c>
      <c r="H275" s="218">
        <v>4</v>
      </c>
      <c r="I275" s="218">
        <v>3</v>
      </c>
      <c r="J275" s="219" t="s">
        <v>47</v>
      </c>
      <c r="K275" s="220" t="s">
        <v>190</v>
      </c>
      <c r="L275" s="220" t="s">
        <v>190</v>
      </c>
      <c r="M275" s="220" t="s">
        <v>190</v>
      </c>
      <c r="N275" s="220" t="s">
        <v>47</v>
      </c>
      <c r="O275" s="220" t="s">
        <v>47</v>
      </c>
      <c r="P275" s="220" t="s">
        <v>47</v>
      </c>
      <c r="Q275" s="220" t="s">
        <v>47</v>
      </c>
      <c r="R275" s="135"/>
      <c r="S275" s="1614"/>
      <c r="T275" s="208">
        <f>IF(U275&lt;=0,"",(((U275-'In Productie'!$E$1)/7)+1))</f>
        <v>-94.714285714285708</v>
      </c>
      <c r="U275" s="221">
        <v>42299</v>
      </c>
      <c r="V275" s="135" t="s">
        <v>162</v>
      </c>
      <c r="W275" s="135"/>
      <c r="X275" s="449">
        <v>13</v>
      </c>
      <c r="Y275" s="222"/>
      <c r="Z275" s="195"/>
      <c r="AF275" s="4">
        <f>IF(B275="","",(IFERROR(VLOOKUP(B275,Projecten!A$4:W$2358,5,FALSE),"niet bekend")))</f>
        <v>1</v>
      </c>
      <c r="AG275" s="2399">
        <f t="shared" si="30"/>
        <v>2377</v>
      </c>
      <c r="AH275" s="2403">
        <f>IF(B275="","",(IFERROR(VLOOKUP(B275,Projecten!A$4:W$2358,23,FALSE),"niet bekend")))</f>
        <v>2377</v>
      </c>
      <c r="AI275" s="2403">
        <f>IF(B275="","",(IFERROR(VLOOKUP(B275,Projecten!A$4:W$2358,12,FALSE),"niet bekend")))</f>
        <v>2377</v>
      </c>
      <c r="AJ275" s="906">
        <f t="shared" si="32"/>
        <v>0</v>
      </c>
    </row>
    <row r="276" spans="2:36" s="4" customFormat="1" ht="12.75" customHeight="1" x14ac:dyDescent="0.2">
      <c r="B276" s="179">
        <v>2015138</v>
      </c>
      <c r="C276" s="1254">
        <v>120327</v>
      </c>
      <c r="D276" s="1" t="s">
        <v>366</v>
      </c>
      <c r="E276" s="1" t="s">
        <v>26</v>
      </c>
      <c r="F276" s="39">
        <v>1</v>
      </c>
      <c r="G276" s="1">
        <v>11</v>
      </c>
      <c r="H276" s="1">
        <v>4</v>
      </c>
      <c r="I276" s="1">
        <v>3</v>
      </c>
      <c r="J276" s="121" t="s">
        <v>47</v>
      </c>
      <c r="K276" s="121" t="s">
        <v>47</v>
      </c>
      <c r="L276" s="7" t="s">
        <v>190</v>
      </c>
      <c r="M276" s="7" t="s">
        <v>190</v>
      </c>
      <c r="N276" s="7" t="s">
        <v>47</v>
      </c>
      <c r="O276" s="7" t="s">
        <v>47</v>
      </c>
      <c r="P276" s="7" t="s">
        <v>47</v>
      </c>
      <c r="Q276" s="7" t="s">
        <v>47</v>
      </c>
      <c r="S276" s="1602"/>
      <c r="T276" s="23">
        <f>IF(U276&lt;=0,"",(((U276-'In Productie'!$E$1)/7)+1))</f>
        <v>-94.142857142857139</v>
      </c>
      <c r="U276" s="162">
        <v>42303</v>
      </c>
      <c r="V276" s="4" t="s">
        <v>162</v>
      </c>
      <c r="W276" s="170" t="s">
        <v>458</v>
      </c>
      <c r="X276" s="426">
        <v>19</v>
      </c>
      <c r="Y276" s="64"/>
      <c r="Z276" s="66"/>
      <c r="AF276" s="4">
        <f>IF(B276="","",(IFERROR(VLOOKUP(B276,Projecten!A$4:W$2358,5,FALSE),"niet bekend")))</f>
        <v>1</v>
      </c>
      <c r="AG276" s="2399">
        <f t="shared" si="30"/>
        <v>4111</v>
      </c>
      <c r="AH276" s="2403">
        <f>IF(B276="","",(IFERROR(VLOOKUP(B276,Projecten!A$4:W$2358,23,FALSE),"niet bekend")))</f>
        <v>4111</v>
      </c>
      <c r="AI276" s="2403">
        <f>IF(B276="","",(IFERROR(VLOOKUP(B276,Projecten!A$4:W$2358,12,FALSE),"niet bekend")))</f>
        <v>4111</v>
      </c>
      <c r="AJ276" s="906">
        <f t="shared" si="32"/>
        <v>0</v>
      </c>
    </row>
    <row r="277" spans="2:36" s="38" customFormat="1" ht="12.75" customHeight="1" x14ac:dyDescent="0.2">
      <c r="B277" s="30"/>
      <c r="C277" s="1253"/>
      <c r="D277" s="31"/>
      <c r="E277" s="31"/>
      <c r="F277" s="32"/>
      <c r="G277" s="31"/>
      <c r="H277" s="31"/>
      <c r="I277" s="31"/>
      <c r="J277" s="32"/>
      <c r="K277" s="32"/>
      <c r="L277" s="32"/>
      <c r="M277" s="32"/>
      <c r="N277" s="32"/>
      <c r="O277" s="32"/>
      <c r="P277" s="32"/>
      <c r="Q277" s="32"/>
      <c r="R277" s="33"/>
      <c r="S277" s="33"/>
      <c r="T277" s="1035"/>
      <c r="U277" s="157"/>
      <c r="V277" s="35"/>
      <c r="W277" s="35"/>
      <c r="X277" s="35"/>
      <c r="Y277" s="67"/>
      <c r="Z277" s="68"/>
      <c r="AG277" s="2404"/>
      <c r="AH277" s="2404"/>
      <c r="AI277" s="2404"/>
      <c r="AJ277" s="909"/>
    </row>
    <row r="278" spans="2:36" s="911" customFormat="1" ht="12.75" customHeight="1" x14ac:dyDescent="0.2">
      <c r="B278" s="887">
        <v>44</v>
      </c>
      <c r="C278" s="1251"/>
      <c r="D278" s="888">
        <f>SUM(G278:I278)</f>
        <v>279</v>
      </c>
      <c r="E278" s="889"/>
      <c r="F278" s="890">
        <f>SUM(F281:F290)</f>
        <v>18</v>
      </c>
      <c r="G278" s="889">
        <f>SUM(G281:G290)</f>
        <v>125</v>
      </c>
      <c r="H278" s="889">
        <f>SUM(H281:H290)</f>
        <v>82</v>
      </c>
      <c r="I278" s="889">
        <f>SUM(I281:I290)</f>
        <v>72</v>
      </c>
      <c r="J278" s="890"/>
      <c r="K278" s="890"/>
      <c r="L278" s="890"/>
      <c r="M278" s="890"/>
      <c r="N278" s="890"/>
      <c r="O278" s="890"/>
      <c r="P278" s="890"/>
      <c r="Q278" s="890"/>
      <c r="R278" s="918">
        <v>44</v>
      </c>
      <c r="S278" s="918"/>
      <c r="T278" s="1036"/>
      <c r="U278" s="919"/>
      <c r="V278" s="920"/>
      <c r="W278" s="920">
        <f>SUM(X278:X290)</f>
        <v>285</v>
      </c>
      <c r="X278" s="855"/>
      <c r="Y278" s="922">
        <f>'In Productie'!$Y$1+24+30+38+19</f>
        <v>511</v>
      </c>
      <c r="Z278" s="856">
        <f>W278-Y278</f>
        <v>-226</v>
      </c>
      <c r="AG278" s="2402">
        <f>SUM(AG279:AG290)</f>
        <v>27324</v>
      </c>
      <c r="AH278" s="2402"/>
      <c r="AI278" s="2402"/>
      <c r="AJ278" s="907"/>
    </row>
    <row r="279" spans="2:36" s="71" customFormat="1" ht="12.75" customHeight="1" x14ac:dyDescent="0.2">
      <c r="B279" s="141"/>
      <c r="C279" s="1257"/>
      <c r="D279" s="186" t="s">
        <v>457</v>
      </c>
      <c r="E279" s="80"/>
      <c r="F279" s="59"/>
      <c r="G279" s="80"/>
      <c r="H279" s="80"/>
      <c r="I279" s="80"/>
      <c r="J279" s="59"/>
      <c r="K279" s="59"/>
      <c r="L279" s="59"/>
      <c r="M279" s="59"/>
      <c r="N279" s="59"/>
      <c r="O279" s="59"/>
      <c r="P279" s="59"/>
      <c r="Q279" s="59"/>
      <c r="R279" s="142"/>
      <c r="S279" s="142"/>
      <c r="T279" s="1038"/>
      <c r="U279" s="166"/>
      <c r="V279" s="143"/>
      <c r="W279" s="143"/>
      <c r="X279" s="452">
        <v>1</v>
      </c>
      <c r="Y279" s="144"/>
      <c r="Z279" s="145"/>
      <c r="AF279" s="71" t="str">
        <f>IF(B279="","",(IFERROR(VLOOKUP(B279,Projecten!A$4:W$2358,5,FALSE),"niet bekend")))</f>
        <v/>
      </c>
      <c r="AG279" s="2403" t="str">
        <f t="shared" ref="AG279:AG289" si="33">IF(AF279="","",(F279/AF279*AI279))</f>
        <v/>
      </c>
      <c r="AH279" s="2403" t="str">
        <f>IF(B279="","",(IFERROR(VLOOKUP(B279,Projecten!A$4:W$2358,23,FALSE),"niet bekend")))</f>
        <v/>
      </c>
      <c r="AI279" s="2403" t="str">
        <f>IF(B279="","",(IFERROR(VLOOKUP(B279,Projecten!A$4:W$2358,12,FALSE),"niet bekend")))</f>
        <v/>
      </c>
      <c r="AJ279" s="908" t="str">
        <f>IF(AG279="","",(AI279-AG279))</f>
        <v/>
      </c>
    </row>
    <row r="280" spans="2:36" s="71" customFormat="1" ht="12.75" customHeight="1" x14ac:dyDescent="0.2">
      <c r="B280" s="141"/>
      <c r="C280" s="1257"/>
      <c r="D280" s="186" t="s">
        <v>459</v>
      </c>
      <c r="E280" s="80"/>
      <c r="F280" s="59"/>
      <c r="G280" s="80"/>
      <c r="H280" s="80"/>
      <c r="I280" s="80"/>
      <c r="J280" s="59"/>
      <c r="K280" s="59"/>
      <c r="L280" s="59"/>
      <c r="M280" s="59"/>
      <c r="N280" s="59"/>
      <c r="O280" s="59"/>
      <c r="P280" s="59"/>
      <c r="Q280" s="59"/>
      <c r="R280" s="142"/>
      <c r="S280" s="142"/>
      <c r="T280" s="1038"/>
      <c r="U280" s="166"/>
      <c r="V280" s="143"/>
      <c r="W280" s="143"/>
      <c r="X280" s="452">
        <v>3</v>
      </c>
      <c r="Y280" s="234"/>
      <c r="Z280" s="145"/>
      <c r="AF280" s="71" t="str">
        <f>IF(B280="","",(IFERROR(VLOOKUP(B280,Projecten!A$4:W$2358,5,FALSE),"niet bekend")))</f>
        <v/>
      </c>
      <c r="AG280" s="2403" t="str">
        <f t="shared" si="33"/>
        <v/>
      </c>
      <c r="AH280" s="2403" t="str">
        <f>IF(B280="","",(IFERROR(VLOOKUP(B280,Projecten!A$4:W$2358,23,FALSE),"niet bekend")))</f>
        <v/>
      </c>
      <c r="AI280" s="2403" t="str">
        <f>IF(B280="","",(IFERROR(VLOOKUP(B280,Projecten!A$4:W$2358,12,FALSE),"niet bekend")))</f>
        <v/>
      </c>
      <c r="AJ280" s="908" t="str">
        <f>IF(AG280="","",(AI280-AG280))</f>
        <v/>
      </c>
    </row>
    <row r="281" spans="2:36" s="71" customFormat="1" ht="13.5" customHeight="1" x14ac:dyDescent="0.2">
      <c r="B281" s="179">
        <v>2015146</v>
      </c>
      <c r="C281" s="1252">
        <v>120330</v>
      </c>
      <c r="D281" s="75" t="s">
        <v>427</v>
      </c>
      <c r="E281" s="75" t="s">
        <v>26</v>
      </c>
      <c r="F281" s="72">
        <v>4</v>
      </c>
      <c r="G281" s="75">
        <v>24</v>
      </c>
      <c r="H281" s="75">
        <v>16</v>
      </c>
      <c r="I281" s="75">
        <v>16</v>
      </c>
      <c r="J281" s="128" t="s">
        <v>47</v>
      </c>
      <c r="K281" s="58" t="s">
        <v>190</v>
      </c>
      <c r="L281" s="58" t="s">
        <v>190</v>
      </c>
      <c r="M281" s="58" t="s">
        <v>190</v>
      </c>
      <c r="N281" s="58" t="s">
        <v>47</v>
      </c>
      <c r="O281" s="58" t="s">
        <v>47</v>
      </c>
      <c r="P281" s="58" t="s">
        <v>47</v>
      </c>
      <c r="Q281" s="58" t="s">
        <v>47</v>
      </c>
      <c r="S281" s="1600"/>
      <c r="T281" s="77">
        <f>IF(U281&lt;=0,"",(((U281-'In Productie'!$E$1)/7)+1))</f>
        <v>-93.857142857142861</v>
      </c>
      <c r="U281" s="162">
        <v>42305</v>
      </c>
      <c r="V281" s="4" t="s">
        <v>423</v>
      </c>
      <c r="W281" s="132" t="s">
        <v>460</v>
      </c>
      <c r="X281" s="78">
        <v>60</v>
      </c>
      <c r="Y281" s="224" t="s">
        <v>443</v>
      </c>
      <c r="Z281" s="82"/>
      <c r="AF281" s="71">
        <f>IF(B281="","",(IFERROR(VLOOKUP(B281,Projecten!A$4:W$2358,5,FALSE),"niet bekend")))</f>
        <v>10</v>
      </c>
      <c r="AG281" s="2403">
        <f t="shared" si="33"/>
        <v>9344</v>
      </c>
      <c r="AH281" s="2403">
        <f>IF(B281="","",(IFERROR(VLOOKUP(B281,Projecten!A$4:W$2358,23,FALSE),"niet bekend")))</f>
        <v>23360</v>
      </c>
      <c r="AI281" s="2403">
        <f>IF(B281="","",(IFERROR(VLOOKUP(B281,Projecten!A$4:W$2358,12,FALSE),"niet bekend")))</f>
        <v>23360</v>
      </c>
      <c r="AJ281" s="908"/>
    </row>
    <row r="282" spans="2:36" s="4" customFormat="1" ht="13.5" customHeight="1" x14ac:dyDescent="0.2">
      <c r="B282" s="179">
        <v>2015164</v>
      </c>
      <c r="C282" s="1254">
        <v>120327</v>
      </c>
      <c r="D282" s="1" t="s">
        <v>425</v>
      </c>
      <c r="E282" s="1" t="s">
        <v>26</v>
      </c>
      <c r="F282" s="39">
        <v>1</v>
      </c>
      <c r="G282" s="1">
        <v>9</v>
      </c>
      <c r="H282" s="1">
        <v>6</v>
      </c>
      <c r="I282" s="1">
        <v>2</v>
      </c>
      <c r="J282" s="122" t="s">
        <v>47</v>
      </c>
      <c r="K282" s="41" t="s">
        <v>190</v>
      </c>
      <c r="L282" s="41" t="s">
        <v>190</v>
      </c>
      <c r="M282" s="41" t="s">
        <v>190</v>
      </c>
      <c r="N282" s="41" t="s">
        <v>47</v>
      </c>
      <c r="O282" s="41" t="s">
        <v>47</v>
      </c>
      <c r="P282" s="41" t="s">
        <v>47</v>
      </c>
      <c r="Q282" s="41" t="s">
        <v>47</v>
      </c>
      <c r="S282" s="1602"/>
      <c r="T282" s="23">
        <f>IF(U282&lt;=0,"",(((U282-'In Productie'!$E$1)/7)+1))</f>
        <v>-93.857142857142861</v>
      </c>
      <c r="U282" s="162">
        <v>42305</v>
      </c>
      <c r="V282" s="4" t="s">
        <v>162</v>
      </c>
      <c r="W282" s="185" t="s">
        <v>401</v>
      </c>
      <c r="X282" s="426">
        <v>17</v>
      </c>
      <c r="Y282" s="63"/>
      <c r="Z282" s="63"/>
      <c r="AF282" s="4">
        <f>IF(B282="","",(IFERROR(VLOOKUP(B282,Projecten!A$4:W$2358,5,FALSE),"niet bekend")))</f>
        <v>1</v>
      </c>
      <c r="AG282" s="2399">
        <f t="shared" si="33"/>
        <v>2999</v>
      </c>
      <c r="AH282" s="2403">
        <f>IF(B282="","",(IFERROR(VLOOKUP(B282,Projecten!A$4:W$2358,23,FALSE),"niet bekend")))</f>
        <v>2999</v>
      </c>
      <c r="AI282" s="2403">
        <f>IF(B282="","",(IFERROR(VLOOKUP(B282,Projecten!A$4:W$2358,12,FALSE),"niet bekend")))</f>
        <v>2999</v>
      </c>
      <c r="AJ282" s="906">
        <f t="shared" ref="AJ282:AJ287" si="34">IF(AG282="","",(AI282-AG282))</f>
        <v>0</v>
      </c>
    </row>
    <row r="283" spans="2:36" s="4" customFormat="1" ht="13.5" customHeight="1" x14ac:dyDescent="0.2">
      <c r="B283" s="179">
        <v>2015165</v>
      </c>
      <c r="C283" s="1254">
        <v>120327</v>
      </c>
      <c r="D283" s="1" t="s">
        <v>426</v>
      </c>
      <c r="E283" s="1" t="s">
        <v>26</v>
      </c>
      <c r="F283" s="39">
        <v>1</v>
      </c>
      <c r="G283" s="1">
        <v>9</v>
      </c>
      <c r="H283" s="1">
        <v>6</v>
      </c>
      <c r="I283" s="1">
        <v>3</v>
      </c>
      <c r="J283" s="121" t="s">
        <v>47</v>
      </c>
      <c r="K283" s="7" t="s">
        <v>190</v>
      </c>
      <c r="L283" s="7" t="s">
        <v>190</v>
      </c>
      <c r="M283" s="7" t="s">
        <v>190</v>
      </c>
      <c r="N283" s="7" t="s">
        <v>47</v>
      </c>
      <c r="O283" s="7" t="s">
        <v>47</v>
      </c>
      <c r="P283" s="7" t="s">
        <v>47</v>
      </c>
      <c r="Q283" s="7" t="s">
        <v>47</v>
      </c>
      <c r="S283" s="1602"/>
      <c r="T283" s="23">
        <f>IF(U283&lt;=0,"",(((U283-'In Productie'!$E$1)/7)+1))</f>
        <v>-93.857142857142861</v>
      </c>
      <c r="U283" s="162">
        <v>42305</v>
      </c>
      <c r="V283" s="4" t="s">
        <v>162</v>
      </c>
      <c r="W283" s="185" t="s">
        <v>401</v>
      </c>
      <c r="X283" s="426">
        <v>17</v>
      </c>
      <c r="Y283" s="64"/>
      <c r="Z283" s="66"/>
      <c r="AF283" s="4">
        <f>IF(B283="","",(IFERROR(VLOOKUP(B283,Projecten!A$4:W$2358,5,FALSE),"niet bekend")))</f>
        <v>1</v>
      </c>
      <c r="AG283" s="2399">
        <f t="shared" si="33"/>
        <v>2999</v>
      </c>
      <c r="AH283" s="2403">
        <f>IF(B283="","",(IFERROR(VLOOKUP(B283,Projecten!A$4:W$2358,23,FALSE),"niet bekend")))</f>
        <v>2999</v>
      </c>
      <c r="AI283" s="2403">
        <f>IF(B283="","",(IFERROR(VLOOKUP(B283,Projecten!A$4:W$2358,12,FALSE),"niet bekend")))</f>
        <v>2999</v>
      </c>
      <c r="AJ283" s="906">
        <f t="shared" si="34"/>
        <v>0</v>
      </c>
    </row>
    <row r="284" spans="2:36" s="4" customFormat="1" ht="13.5" customHeight="1" x14ac:dyDescent="0.2">
      <c r="B284" s="179">
        <v>2015161</v>
      </c>
      <c r="C284" s="1254">
        <v>120329</v>
      </c>
      <c r="D284" s="75" t="s">
        <v>396</v>
      </c>
      <c r="E284" s="1" t="s">
        <v>26</v>
      </c>
      <c r="F284" s="39">
        <v>1</v>
      </c>
      <c r="G284" s="1">
        <v>9</v>
      </c>
      <c r="H284" s="1">
        <v>6</v>
      </c>
      <c r="I284" s="1">
        <v>2</v>
      </c>
      <c r="J284" s="121" t="s">
        <v>47</v>
      </c>
      <c r="K284" s="7" t="s">
        <v>190</v>
      </c>
      <c r="L284" s="7" t="s">
        <v>190</v>
      </c>
      <c r="M284" s="7" t="s">
        <v>190</v>
      </c>
      <c r="N284" s="7" t="s">
        <v>47</v>
      </c>
      <c r="O284" s="7" t="s">
        <v>47</v>
      </c>
      <c r="P284" s="7" t="s">
        <v>47</v>
      </c>
      <c r="Q284" s="7" t="s">
        <v>47</v>
      </c>
      <c r="S284" s="1602"/>
      <c r="T284" s="23">
        <f>IF(U284&lt;=0,"",(((U284-'In Productie'!$E$1)/7)+1))</f>
        <v>-93.857142857142861</v>
      </c>
      <c r="U284" s="162">
        <v>42305</v>
      </c>
      <c r="V284" s="4" t="s">
        <v>162</v>
      </c>
      <c r="X284" s="426">
        <v>17</v>
      </c>
      <c r="Y284" s="64"/>
      <c r="Z284" s="66"/>
      <c r="AF284" s="4">
        <f>IF(B284="","",(IFERROR(VLOOKUP(B284,Projecten!A$4:W$2358,5,FALSE),"niet bekend")))</f>
        <v>1</v>
      </c>
      <c r="AG284" s="2399">
        <f t="shared" si="33"/>
        <v>2239</v>
      </c>
      <c r="AH284" s="2403">
        <f>IF(B284="","",(IFERROR(VLOOKUP(B284,Projecten!A$4:W$2358,23,FALSE),"niet bekend")))</f>
        <v>2239</v>
      </c>
      <c r="AI284" s="2403">
        <f>IF(B284="","",(IFERROR(VLOOKUP(B284,Projecten!A$4:W$2358,12,FALSE),"niet bekend")))</f>
        <v>2239</v>
      </c>
      <c r="AJ284" s="906">
        <f t="shared" si="34"/>
        <v>0</v>
      </c>
    </row>
    <row r="285" spans="2:36" s="4" customFormat="1" ht="13.5" customHeight="1" x14ac:dyDescent="0.2">
      <c r="B285" s="179">
        <v>2015162</v>
      </c>
      <c r="C285" s="1254">
        <v>120329</v>
      </c>
      <c r="D285" s="1" t="s">
        <v>397</v>
      </c>
      <c r="E285" s="1" t="s">
        <v>26</v>
      </c>
      <c r="F285" s="39">
        <v>1</v>
      </c>
      <c r="G285" s="1">
        <v>9</v>
      </c>
      <c r="H285" s="1">
        <v>6</v>
      </c>
      <c r="I285" s="1">
        <v>3</v>
      </c>
      <c r="J285" s="128" t="s">
        <v>47</v>
      </c>
      <c r="K285" s="29" t="s">
        <v>190</v>
      </c>
      <c r="L285" s="29" t="s">
        <v>190</v>
      </c>
      <c r="M285" s="29" t="s">
        <v>190</v>
      </c>
      <c r="N285" s="29" t="s">
        <v>47</v>
      </c>
      <c r="O285" s="29" t="s">
        <v>47</v>
      </c>
      <c r="P285" s="29" t="s">
        <v>47</v>
      </c>
      <c r="Q285" s="29" t="s">
        <v>47</v>
      </c>
      <c r="S285" s="1602"/>
      <c r="T285" s="23">
        <f>IF(U285&lt;=0,"",(((U285-'In Productie'!$E$1)/7)+1))</f>
        <v>-93.857142857142861</v>
      </c>
      <c r="U285" s="162">
        <v>42305</v>
      </c>
      <c r="V285" s="4" t="s">
        <v>162</v>
      </c>
      <c r="W285" s="132"/>
      <c r="X285" s="426">
        <v>16</v>
      </c>
      <c r="Y285" s="63"/>
      <c r="Z285" s="63"/>
      <c r="AF285" s="4">
        <f>IF(B285="","",(IFERROR(VLOOKUP(B285,Projecten!A$4:W$2358,5,FALSE),"niet bekend")))</f>
        <v>1</v>
      </c>
      <c r="AG285" s="2399">
        <f t="shared" si="33"/>
        <v>2082</v>
      </c>
      <c r="AH285" s="2403">
        <f>IF(B285="","",(IFERROR(VLOOKUP(B285,Projecten!A$4:W$2358,23,FALSE),"niet bekend")))</f>
        <v>2082</v>
      </c>
      <c r="AI285" s="2403">
        <f>IF(B285="","",(IFERROR(VLOOKUP(B285,Projecten!A$4:W$2358,12,FALSE),"niet bekend")))</f>
        <v>2082</v>
      </c>
      <c r="AJ285" s="906">
        <f t="shared" si="34"/>
        <v>0</v>
      </c>
    </row>
    <row r="286" spans="2:36" s="4" customFormat="1" ht="13.5" customHeight="1" x14ac:dyDescent="0.2">
      <c r="B286" s="179">
        <v>2015166</v>
      </c>
      <c r="C286" s="1254">
        <v>120331</v>
      </c>
      <c r="D286" s="1" t="s">
        <v>402</v>
      </c>
      <c r="E286" s="1" t="s">
        <v>26</v>
      </c>
      <c r="F286" s="39">
        <v>1</v>
      </c>
      <c r="G286" s="1">
        <v>8</v>
      </c>
      <c r="H286" s="1">
        <v>5</v>
      </c>
      <c r="I286" s="1">
        <v>3</v>
      </c>
      <c r="J286" s="122" t="s">
        <v>47</v>
      </c>
      <c r="K286" s="122" t="s">
        <v>47</v>
      </c>
      <c r="L286" s="41" t="s">
        <v>190</v>
      </c>
      <c r="M286" s="122" t="s">
        <v>47</v>
      </c>
      <c r="N286" s="41" t="s">
        <v>47</v>
      </c>
      <c r="O286" s="41" t="s">
        <v>47</v>
      </c>
      <c r="P286" s="41" t="s">
        <v>47</v>
      </c>
      <c r="Q286" s="41" t="s">
        <v>47</v>
      </c>
      <c r="S286" s="1602"/>
      <c r="T286" s="23">
        <f>IF(U286&lt;=0,"",(((U286-'In Productie'!$E$1)/7)+1))</f>
        <v>-93.714285714285708</v>
      </c>
      <c r="U286" s="162">
        <v>42306</v>
      </c>
      <c r="V286" s="71" t="s">
        <v>162</v>
      </c>
      <c r="W286" s="4" t="s">
        <v>412</v>
      </c>
      <c r="X286" s="426">
        <v>17</v>
      </c>
      <c r="Y286" s="64"/>
      <c r="Z286" s="63"/>
      <c r="AF286" s="4">
        <f>IF(B286="","",(IFERROR(VLOOKUP(B286,Projecten!A$4:W$2358,5,FALSE),"niet bekend")))</f>
        <v>1</v>
      </c>
      <c r="AG286" s="2399">
        <f t="shared" si="33"/>
        <v>3387</v>
      </c>
      <c r="AH286" s="2403">
        <f>IF(B286="","",(IFERROR(VLOOKUP(B286,Projecten!A$4:W$2358,23,FALSE),"niet bekend")))</f>
        <v>3387</v>
      </c>
      <c r="AI286" s="2403">
        <f>IF(B286="","",(IFERROR(VLOOKUP(B286,Projecten!A$4:W$2358,12,FALSE),"niet bekend")))</f>
        <v>3387</v>
      </c>
      <c r="AJ286" s="906">
        <f t="shared" si="34"/>
        <v>0</v>
      </c>
    </row>
    <row r="287" spans="2:36" s="4" customFormat="1" ht="12.75" customHeight="1" x14ac:dyDescent="0.2">
      <c r="B287" s="179">
        <v>2015163</v>
      </c>
      <c r="C287" s="1254">
        <v>120331</v>
      </c>
      <c r="D287" s="1" t="s">
        <v>398</v>
      </c>
      <c r="E287" s="1" t="s">
        <v>26</v>
      </c>
      <c r="F287" s="39">
        <v>1</v>
      </c>
      <c r="G287" s="1">
        <v>9</v>
      </c>
      <c r="H287" s="1">
        <v>5</v>
      </c>
      <c r="I287" s="1">
        <v>3</v>
      </c>
      <c r="J287" s="128" t="s">
        <v>47</v>
      </c>
      <c r="K287" s="29" t="s">
        <v>190</v>
      </c>
      <c r="L287" s="128" t="s">
        <v>47</v>
      </c>
      <c r="M287" s="29" t="s">
        <v>190</v>
      </c>
      <c r="N287" s="29" t="s">
        <v>47</v>
      </c>
      <c r="O287" s="29" t="s">
        <v>47</v>
      </c>
      <c r="P287" s="29" t="s">
        <v>47</v>
      </c>
      <c r="Q287" s="29" t="s">
        <v>47</v>
      </c>
      <c r="S287" s="1602"/>
      <c r="T287" s="23">
        <f>IF(U287&lt;=0,"",(((U287-'In Productie'!$E$1)/7)+1))</f>
        <v>-93.714285714285708</v>
      </c>
      <c r="U287" s="162">
        <v>42306</v>
      </c>
      <c r="V287" s="4" t="s">
        <v>162</v>
      </c>
      <c r="X287" s="426">
        <v>17</v>
      </c>
      <c r="Y287" s="63"/>
      <c r="Z287" s="63"/>
      <c r="AF287" s="4">
        <f>IF(B287="","",(IFERROR(VLOOKUP(B287,Projecten!A$4:W$2358,5,FALSE),"niet bekend")))</f>
        <v>1</v>
      </c>
      <c r="AG287" s="2399">
        <f t="shared" si="33"/>
        <v>2874</v>
      </c>
      <c r="AH287" s="2403">
        <f>IF(B287="","",(IFERROR(VLOOKUP(B287,Projecten!A$4:W$2358,23,FALSE),"niet bekend")))</f>
        <v>2874</v>
      </c>
      <c r="AI287" s="2403">
        <f>IF(B287="","",(IFERROR(VLOOKUP(B287,Projecten!A$4:W$2358,12,FALSE),"niet bekend")))</f>
        <v>2874</v>
      </c>
      <c r="AJ287" s="906">
        <f t="shared" si="34"/>
        <v>0</v>
      </c>
    </row>
    <row r="288" spans="2:36" s="4" customFormat="1" ht="12.75" customHeight="1" x14ac:dyDescent="0.2">
      <c r="B288" s="179">
        <v>2015157</v>
      </c>
      <c r="C288" s="1254">
        <v>12033301</v>
      </c>
      <c r="D288" s="1" t="s">
        <v>445</v>
      </c>
      <c r="E288" s="1" t="s">
        <v>26</v>
      </c>
      <c r="F288" s="39">
        <v>5</v>
      </c>
      <c r="G288" s="1">
        <v>30</v>
      </c>
      <c r="H288" s="1">
        <v>20</v>
      </c>
      <c r="I288" s="1">
        <v>20</v>
      </c>
      <c r="J288" s="128" t="s">
        <v>47</v>
      </c>
      <c r="K288" s="29" t="s">
        <v>190</v>
      </c>
      <c r="L288" s="29" t="s">
        <v>190</v>
      </c>
      <c r="M288" s="29" t="s">
        <v>190</v>
      </c>
      <c r="N288" s="59" t="s">
        <v>47</v>
      </c>
      <c r="O288" s="59" t="s">
        <v>47</v>
      </c>
      <c r="P288" s="59" t="s">
        <v>47</v>
      </c>
      <c r="Q288" s="59" t="s">
        <v>47</v>
      </c>
      <c r="R288" s="142"/>
      <c r="S288" s="142"/>
      <c r="T288" s="23">
        <f>IF(U288&lt;=0,"",(((U288-'In Productie'!$E$1)/7)+1))</f>
        <v>-93.142857142857139</v>
      </c>
      <c r="U288" s="162">
        <v>42310</v>
      </c>
      <c r="V288" s="4" t="s">
        <v>311</v>
      </c>
      <c r="W288" s="132" t="s">
        <v>449</v>
      </c>
      <c r="X288" s="25">
        <v>75</v>
      </c>
      <c r="Y288" s="62"/>
      <c r="Z288" s="65"/>
      <c r="AA288" s="181"/>
      <c r="AF288" s="4">
        <f>IF(B288="","",(IFERROR(VLOOKUP(B288,Projecten!A$4:W$2358,5,FALSE),"niet bekend")))</f>
        <v>1</v>
      </c>
      <c r="AG288" s="2399">
        <f t="shared" si="33"/>
        <v>875</v>
      </c>
      <c r="AH288" s="2403">
        <f>IF(B288="","",(IFERROR(VLOOKUP(B288,Projecten!A$4:W$2358,23,FALSE),"niet bekend")))</f>
        <v>175</v>
      </c>
      <c r="AI288" s="2403">
        <f>IF(B288="","",(IFERROR(VLOOKUP(B288,Projecten!A$4:W$2358,12,FALSE),"niet bekend")))</f>
        <v>175</v>
      </c>
      <c r="AJ288" s="906"/>
    </row>
    <row r="289" spans="2:36" s="4" customFormat="1" ht="12.75" customHeight="1" x14ac:dyDescent="0.2">
      <c r="B289" s="179">
        <v>2015157</v>
      </c>
      <c r="C289" s="1262">
        <v>12033601</v>
      </c>
      <c r="D289" s="1" t="s">
        <v>446</v>
      </c>
      <c r="E289" s="1" t="s">
        <v>26</v>
      </c>
      <c r="F289" s="39">
        <v>3</v>
      </c>
      <c r="G289" s="1">
        <v>18</v>
      </c>
      <c r="H289" s="1">
        <v>12</v>
      </c>
      <c r="I289" s="1">
        <v>20</v>
      </c>
      <c r="J289" s="128" t="s">
        <v>47</v>
      </c>
      <c r="K289" s="29" t="s">
        <v>190</v>
      </c>
      <c r="L289" s="29" t="s">
        <v>190</v>
      </c>
      <c r="M289" s="29" t="s">
        <v>190</v>
      </c>
      <c r="N289" s="59" t="s">
        <v>47</v>
      </c>
      <c r="O289" s="59" t="s">
        <v>47</v>
      </c>
      <c r="P289" s="59" t="s">
        <v>47</v>
      </c>
      <c r="Q289" s="59" t="s">
        <v>47</v>
      </c>
      <c r="R289" s="142"/>
      <c r="S289" s="142"/>
      <c r="T289" s="23">
        <f>IF(U289&lt;=0,"",(((U289-'In Productie'!$E$1)/7)+1))</f>
        <v>-93.142857142857139</v>
      </c>
      <c r="U289" s="162">
        <v>42310</v>
      </c>
      <c r="V289" s="4" t="s">
        <v>423</v>
      </c>
      <c r="W289" s="132" t="s">
        <v>450</v>
      </c>
      <c r="X289" s="25">
        <v>45</v>
      </c>
      <c r="Y289" s="62"/>
      <c r="Z289" s="65"/>
      <c r="AA289" s="181"/>
      <c r="AF289" s="4">
        <f>IF(B289="","",(IFERROR(VLOOKUP(B289,Projecten!A$4:W$2358,5,FALSE),"niet bekend")))</f>
        <v>1</v>
      </c>
      <c r="AG289" s="2399">
        <f t="shared" si="33"/>
        <v>525</v>
      </c>
      <c r="AH289" s="2403">
        <f>IF(B289="","",(IFERROR(VLOOKUP(B289,Projecten!A$4:W$2358,23,FALSE),"niet bekend")))</f>
        <v>175</v>
      </c>
      <c r="AI289" s="2403">
        <f>IF(B289="","",(IFERROR(VLOOKUP(B289,Projecten!A$4:W$2358,12,FALSE),"niet bekend")))</f>
        <v>175</v>
      </c>
      <c r="AJ289" s="906"/>
    </row>
    <row r="290" spans="2:36" s="38" customFormat="1" ht="12.75" customHeight="1" x14ac:dyDescent="0.2">
      <c r="B290" s="30"/>
      <c r="C290" s="1253"/>
      <c r="D290" s="31"/>
      <c r="E290" s="31"/>
      <c r="F290" s="32"/>
      <c r="G290" s="31"/>
      <c r="H290" s="31"/>
      <c r="I290" s="31"/>
      <c r="J290" s="32"/>
      <c r="K290" s="32"/>
      <c r="L290" s="32"/>
      <c r="M290" s="32"/>
      <c r="N290" s="32"/>
      <c r="O290" s="32"/>
      <c r="P290" s="32"/>
      <c r="Q290" s="32"/>
      <c r="R290" s="33"/>
      <c r="S290" s="33"/>
      <c r="T290" s="1035"/>
      <c r="U290" s="157"/>
      <c r="V290" s="35"/>
      <c r="W290" s="35"/>
      <c r="X290" s="35"/>
      <c r="Y290" s="67"/>
      <c r="Z290" s="68"/>
      <c r="AG290" s="2404"/>
      <c r="AH290" s="2404"/>
      <c r="AI290" s="2404"/>
      <c r="AJ290" s="909"/>
    </row>
    <row r="291" spans="2:36" s="911" customFormat="1" ht="12.75" customHeight="1" x14ac:dyDescent="0.2">
      <c r="B291" s="887">
        <v>45</v>
      </c>
      <c r="C291" s="1251"/>
      <c r="D291" s="888">
        <f>SUM(G291:I291)</f>
        <v>143</v>
      </c>
      <c r="E291" s="889"/>
      <c r="F291" s="890">
        <f>SUM(F292:F300)</f>
        <v>10</v>
      </c>
      <c r="G291" s="889">
        <f>SUM(G292:G300)</f>
        <v>91</v>
      </c>
      <c r="H291" s="889">
        <f>SUM(H292:H300)</f>
        <v>52</v>
      </c>
      <c r="I291" s="889">
        <f>SUM(I300:I300)</f>
        <v>0</v>
      </c>
      <c r="J291" s="890"/>
      <c r="K291" s="890"/>
      <c r="L291" s="890"/>
      <c r="M291" s="890"/>
      <c r="N291" s="890"/>
      <c r="O291" s="890"/>
      <c r="P291" s="890"/>
      <c r="Q291" s="890"/>
      <c r="R291" s="918">
        <v>45</v>
      </c>
      <c r="S291" s="918"/>
      <c r="T291" s="1036"/>
      <c r="U291" s="919"/>
      <c r="V291" s="920"/>
      <c r="W291" s="920">
        <f>SUM(X291:X300)</f>
        <v>211.25</v>
      </c>
      <c r="X291" s="855"/>
      <c r="Y291" s="922">
        <f>'In Productie'!$Y$1+24+30+38+38</f>
        <v>530</v>
      </c>
      <c r="Z291" s="856">
        <f>W291-Y291</f>
        <v>-318.75</v>
      </c>
      <c r="AG291" s="2402">
        <f>SUM(AG292:AG300)</f>
        <v>28398</v>
      </c>
      <c r="AH291" s="2402"/>
      <c r="AI291" s="2402"/>
      <c r="AJ291" s="907"/>
    </row>
    <row r="292" spans="2:36" s="71" customFormat="1" ht="12.75" customHeight="1" x14ac:dyDescent="0.2">
      <c r="B292" s="141"/>
      <c r="C292" s="1257"/>
      <c r="D292" s="186" t="s">
        <v>409</v>
      </c>
      <c r="E292" s="80"/>
      <c r="F292" s="59"/>
      <c r="G292" s="80"/>
      <c r="H292" s="80"/>
      <c r="I292" s="80"/>
      <c r="J292" s="59"/>
      <c r="K292" s="59"/>
      <c r="L292" s="59"/>
      <c r="M292" s="59"/>
      <c r="N292" s="59"/>
      <c r="O292" s="59"/>
      <c r="P292" s="59"/>
      <c r="Q292" s="59"/>
      <c r="R292" s="142"/>
      <c r="S292" s="142"/>
      <c r="T292" s="1038"/>
      <c r="U292" s="166"/>
      <c r="V292" s="143"/>
      <c r="W292" s="186"/>
      <c r="X292" s="452">
        <v>8.25</v>
      </c>
      <c r="Y292" s="144"/>
      <c r="Z292" s="145"/>
      <c r="AF292" s="71" t="str">
        <f>IF(B292="","",(IFERROR(VLOOKUP(B292,Projecten!A$4:W$2358,5,FALSE),"niet bekend")))</f>
        <v/>
      </c>
      <c r="AG292" s="2403" t="str">
        <f t="shared" ref="AG292:AG298" si="35">IF(AF292="","",(F292/AF292*AI292))</f>
        <v/>
      </c>
      <c r="AH292" s="2403" t="str">
        <f>IF(B292="","",(IFERROR(VLOOKUP(B292,Projecten!A$4:W$2358,23,FALSE),"niet bekend")))</f>
        <v/>
      </c>
      <c r="AI292" s="2403" t="str">
        <f>IF(B292="","",(IFERROR(VLOOKUP(B292,Projecten!A$4:W$2358,12,FALSE),"niet bekend")))</f>
        <v/>
      </c>
      <c r="AJ292" s="908" t="str">
        <f t="shared" ref="AJ292:AJ297" si="36">IF(AG292="","",(AI292-AG292))</f>
        <v/>
      </c>
    </row>
    <row r="293" spans="2:36" s="4" customFormat="1" ht="12.75" customHeight="1" x14ac:dyDescent="0.2">
      <c r="B293" s="179">
        <v>2015167</v>
      </c>
      <c r="C293" s="1254">
        <v>120334</v>
      </c>
      <c r="D293" s="1" t="s">
        <v>403</v>
      </c>
      <c r="E293" s="1" t="s">
        <v>26</v>
      </c>
      <c r="F293" s="39">
        <v>1</v>
      </c>
      <c r="G293" s="1">
        <v>20</v>
      </c>
      <c r="H293" s="1">
        <v>7</v>
      </c>
      <c r="I293" s="1">
        <v>5</v>
      </c>
      <c r="J293" s="121" t="s">
        <v>47</v>
      </c>
      <c r="K293" s="121" t="s">
        <v>47</v>
      </c>
      <c r="L293" s="121" t="s">
        <v>47</v>
      </c>
      <c r="M293" s="121" t="s">
        <v>47</v>
      </c>
      <c r="N293" s="7" t="s">
        <v>47</v>
      </c>
      <c r="O293" s="7" t="s">
        <v>47</v>
      </c>
      <c r="P293" s="7" t="s">
        <v>47</v>
      </c>
      <c r="Q293" s="7" t="s">
        <v>47</v>
      </c>
      <c r="S293" s="1602"/>
      <c r="T293" s="23">
        <f>IF(U293&lt;=0,"",(((U293-'In Productie'!$E$1)/7)+1))</f>
        <v>-93</v>
      </c>
      <c r="U293" s="236">
        <v>42311</v>
      </c>
      <c r="V293" s="71" t="s">
        <v>162</v>
      </c>
      <c r="W293" s="187" t="s">
        <v>464</v>
      </c>
      <c r="X293" s="426">
        <v>46</v>
      </c>
      <c r="Y293" s="64"/>
      <c r="Z293" s="66"/>
      <c r="AF293" s="4">
        <f>IF(B293="","",(IFERROR(VLOOKUP(B293,Projecten!A$4:W$2358,5,FALSE),"niet bekend")))</f>
        <v>1</v>
      </c>
      <c r="AG293" s="2399">
        <f t="shared" si="35"/>
        <v>13184</v>
      </c>
      <c r="AH293" s="2403">
        <f>IF(B293="","",(IFERROR(VLOOKUP(B293,Projecten!A$4:W$2358,23,FALSE),"niet bekend")))</f>
        <v>13184</v>
      </c>
      <c r="AI293" s="2403">
        <f>IF(B293="","",(IFERROR(VLOOKUP(B293,Projecten!A$4:W$2358,12,FALSE),"niet bekend")))</f>
        <v>13184</v>
      </c>
      <c r="AJ293" s="906">
        <f t="shared" si="36"/>
        <v>0</v>
      </c>
    </row>
    <row r="294" spans="2:36" s="4" customFormat="1" ht="12.75" customHeight="1" x14ac:dyDescent="0.2">
      <c r="B294" s="179">
        <v>2015176</v>
      </c>
      <c r="C294" s="1252">
        <v>12033801</v>
      </c>
      <c r="D294" s="75" t="s">
        <v>417</v>
      </c>
      <c r="E294" s="75" t="s">
        <v>26</v>
      </c>
      <c r="F294" s="72">
        <v>1</v>
      </c>
      <c r="G294" s="75">
        <v>7</v>
      </c>
      <c r="H294" s="75">
        <v>4</v>
      </c>
      <c r="I294" s="75">
        <v>5</v>
      </c>
      <c r="J294" s="128" t="s">
        <v>47</v>
      </c>
      <c r="K294" s="128" t="s">
        <v>47</v>
      </c>
      <c r="L294" s="58" t="s">
        <v>190</v>
      </c>
      <c r="M294" s="58" t="s">
        <v>190</v>
      </c>
      <c r="N294" s="58" t="s">
        <v>47</v>
      </c>
      <c r="O294" s="58" t="s">
        <v>47</v>
      </c>
      <c r="P294" s="58" t="s">
        <v>47</v>
      </c>
      <c r="Q294" s="58" t="s">
        <v>47</v>
      </c>
      <c r="R294" s="71"/>
      <c r="S294" s="1600"/>
      <c r="T294" s="77">
        <f>IF(U294&lt;=0,"",(((U294-'In Productie'!$E$1)/7)+1))</f>
        <v>-92.857142857142861</v>
      </c>
      <c r="U294" s="161">
        <v>42312</v>
      </c>
      <c r="V294" s="71" t="s">
        <v>162</v>
      </c>
      <c r="W294" s="4" t="s">
        <v>475</v>
      </c>
      <c r="X294" s="422">
        <v>19</v>
      </c>
      <c r="Y294" s="63"/>
      <c r="Z294" s="63"/>
      <c r="AF294" s="4">
        <f>IF(B294="","",(IFERROR(VLOOKUP(B294,Projecten!A$4:W$2358,5,FALSE),"niet bekend")))</f>
        <v>1</v>
      </c>
      <c r="AG294" s="2399">
        <f t="shared" si="35"/>
        <v>4416</v>
      </c>
      <c r="AH294" s="2403">
        <f>IF(B294="","",(IFERROR(VLOOKUP(B294,Projecten!A$4:W$2358,23,FALSE),"niet bekend")))</f>
        <v>4416</v>
      </c>
      <c r="AI294" s="2403">
        <f>IF(B294="","",(IFERROR(VLOOKUP(B294,Projecten!A$4:W$2358,12,FALSE),"niet bekend")))</f>
        <v>4416</v>
      </c>
      <c r="AJ294" s="906">
        <f t="shared" si="36"/>
        <v>0</v>
      </c>
    </row>
    <row r="295" spans="2:36" s="4" customFormat="1" ht="12.75" customHeight="1" x14ac:dyDescent="0.2">
      <c r="B295" s="179">
        <v>2015169</v>
      </c>
      <c r="C295" s="1254">
        <v>12033801</v>
      </c>
      <c r="D295" s="1" t="s">
        <v>405</v>
      </c>
      <c r="E295" s="1" t="s">
        <v>26</v>
      </c>
      <c r="F295" s="39">
        <v>1</v>
      </c>
      <c r="G295" s="1">
        <v>11</v>
      </c>
      <c r="H295" s="1">
        <v>5</v>
      </c>
      <c r="I295" s="1">
        <v>3</v>
      </c>
      <c r="J295" s="128" t="s">
        <v>47</v>
      </c>
      <c r="K295" s="29" t="s">
        <v>190</v>
      </c>
      <c r="L295" s="128" t="s">
        <v>47</v>
      </c>
      <c r="M295" s="29" t="s">
        <v>190</v>
      </c>
      <c r="N295" s="29" t="s">
        <v>47</v>
      </c>
      <c r="O295" s="29" t="s">
        <v>47</v>
      </c>
      <c r="P295" s="29" t="s">
        <v>47</v>
      </c>
      <c r="Q295" s="29" t="s">
        <v>47</v>
      </c>
      <c r="S295" s="1602"/>
      <c r="T295" s="23">
        <f>IF(U295&lt;=0,"",(((U295-'In Productie'!$E$1)/7)+1))</f>
        <v>-92.714285714285708</v>
      </c>
      <c r="U295" s="162">
        <v>42313</v>
      </c>
      <c r="V295" s="4" t="s">
        <v>162</v>
      </c>
      <c r="X295" s="426">
        <v>16</v>
      </c>
      <c r="Y295" s="63"/>
      <c r="Z295" s="63"/>
      <c r="AF295" s="4">
        <f>IF(B295="","",(IFERROR(VLOOKUP(B295,Projecten!A$4:W$2358,5,FALSE),"niet bekend")))</f>
        <v>1</v>
      </c>
      <c r="AG295" s="2399">
        <f t="shared" si="35"/>
        <v>3605</v>
      </c>
      <c r="AH295" s="2403">
        <f>IF(B295="","",(IFERROR(VLOOKUP(B295,Projecten!A$4:W$2358,23,FALSE),"niet bekend")))</f>
        <v>3605</v>
      </c>
      <c r="AI295" s="2403">
        <f>IF(B295="","",(IFERROR(VLOOKUP(B295,Projecten!A$4:W$2358,12,FALSE),"niet bekend")))</f>
        <v>3605</v>
      </c>
      <c r="AJ295" s="906">
        <f t="shared" si="36"/>
        <v>0</v>
      </c>
    </row>
    <row r="296" spans="2:36" s="4" customFormat="1" ht="12.75" customHeight="1" x14ac:dyDescent="0.2">
      <c r="B296" s="179">
        <v>2015170</v>
      </c>
      <c r="C296" s="1254">
        <v>12033901</v>
      </c>
      <c r="D296" s="1" t="s">
        <v>406</v>
      </c>
      <c r="E296" s="1" t="s">
        <v>26</v>
      </c>
      <c r="F296" s="39">
        <v>1</v>
      </c>
      <c r="G296" s="1">
        <v>10</v>
      </c>
      <c r="H296" s="1">
        <v>7</v>
      </c>
      <c r="I296" s="1">
        <v>3</v>
      </c>
      <c r="J296" s="128" t="s">
        <v>47</v>
      </c>
      <c r="K296" s="29" t="s">
        <v>190</v>
      </c>
      <c r="L296" s="128" t="s">
        <v>47</v>
      </c>
      <c r="M296" s="29" t="s">
        <v>190</v>
      </c>
      <c r="N296" s="29" t="s">
        <v>47</v>
      </c>
      <c r="O296" s="29" t="s">
        <v>47</v>
      </c>
      <c r="P296" s="29" t="s">
        <v>47</v>
      </c>
      <c r="Q296" s="29" t="s">
        <v>47</v>
      </c>
      <c r="S296" s="1602"/>
      <c r="T296" s="23">
        <f>IF(U296&lt;=0,"",(((U296-'In Productie'!$E$1)/7)+1))</f>
        <v>-92.714285714285708</v>
      </c>
      <c r="U296" s="162">
        <v>42313</v>
      </c>
      <c r="V296" s="4" t="s">
        <v>162</v>
      </c>
      <c r="X296" s="426">
        <v>20</v>
      </c>
      <c r="Y296" s="63"/>
      <c r="Z296" s="63"/>
      <c r="AF296" s="4">
        <f>IF(B296="","",(IFERROR(VLOOKUP(B296,Projecten!A$4:W$2358,5,FALSE),"niet bekend")))</f>
        <v>1</v>
      </c>
      <c r="AG296" s="2399">
        <f t="shared" si="35"/>
        <v>2774</v>
      </c>
      <c r="AH296" s="2403">
        <f>IF(B296="","",(IFERROR(VLOOKUP(B296,Projecten!A$4:W$2358,23,FALSE),"niet bekend")))</f>
        <v>2774</v>
      </c>
      <c r="AI296" s="2403">
        <f>IF(B296="","",(IFERROR(VLOOKUP(B296,Projecten!A$4:W$2358,12,FALSE),"niet bekend")))</f>
        <v>2774</v>
      </c>
      <c r="AJ296" s="906">
        <f t="shared" si="36"/>
        <v>0</v>
      </c>
    </row>
    <row r="297" spans="2:36" s="71" customFormat="1" ht="12.75" customHeight="1" x14ac:dyDescent="0.2">
      <c r="B297" s="179">
        <v>2015175</v>
      </c>
      <c r="C297" s="1252">
        <v>12033901</v>
      </c>
      <c r="D297" s="75" t="s">
        <v>416</v>
      </c>
      <c r="E297" s="75" t="s">
        <v>26</v>
      </c>
      <c r="F297" s="72">
        <v>1</v>
      </c>
      <c r="G297" s="75">
        <v>12</v>
      </c>
      <c r="H297" s="75">
        <v>9</v>
      </c>
      <c r="I297" s="75">
        <v>2</v>
      </c>
      <c r="J297" s="128" t="s">
        <v>47</v>
      </c>
      <c r="K297" s="58" t="s">
        <v>190</v>
      </c>
      <c r="L297" s="58" t="s">
        <v>190</v>
      </c>
      <c r="M297" s="58" t="s">
        <v>190</v>
      </c>
      <c r="N297" s="58" t="s">
        <v>47</v>
      </c>
      <c r="O297" s="58" t="s">
        <v>47</v>
      </c>
      <c r="P297" s="58" t="s">
        <v>47</v>
      </c>
      <c r="Q297" s="58" t="s">
        <v>47</v>
      </c>
      <c r="S297" s="1600"/>
      <c r="T297" s="77">
        <f>IF(U297&lt;=0,"",(((U297-'In Productie'!$E$1)/7)+1))</f>
        <v>-93</v>
      </c>
      <c r="U297" s="236">
        <v>42311</v>
      </c>
      <c r="V297" s="71" t="s">
        <v>162</v>
      </c>
      <c r="X297" s="422">
        <v>23</v>
      </c>
      <c r="Y297" s="82"/>
      <c r="Z297" s="82"/>
      <c r="AF297" s="71">
        <f>IF(B297="","",(IFERROR(VLOOKUP(B297,Projecten!A$4:W$2358,5,FALSE),"niet bekend")))</f>
        <v>1</v>
      </c>
      <c r="AG297" s="2403">
        <f t="shared" si="35"/>
        <v>3544</v>
      </c>
      <c r="AH297" s="2403">
        <f>IF(B297="","",(IFERROR(VLOOKUP(B297,Projecten!A$4:W$2358,23,FALSE),"niet bekend")))</f>
        <v>3544</v>
      </c>
      <c r="AI297" s="2403">
        <f>IF(B297="","",(IFERROR(VLOOKUP(B297,Projecten!A$4:W$2358,12,FALSE),"niet bekend")))</f>
        <v>3544</v>
      </c>
      <c r="AJ297" s="908">
        <f t="shared" si="36"/>
        <v>0</v>
      </c>
    </row>
    <row r="298" spans="2:36" s="4" customFormat="1" ht="12.75" customHeight="1" x14ac:dyDescent="0.2">
      <c r="B298" s="179">
        <v>2015157</v>
      </c>
      <c r="C298" s="1254">
        <v>120349</v>
      </c>
      <c r="D298" s="1" t="s">
        <v>447</v>
      </c>
      <c r="E298" s="1" t="s">
        <v>26</v>
      </c>
      <c r="F298" s="39">
        <v>5</v>
      </c>
      <c r="G298" s="1">
        <v>30</v>
      </c>
      <c r="H298" s="1">
        <v>20</v>
      </c>
      <c r="I298" s="1">
        <v>20</v>
      </c>
      <c r="J298" s="128" t="s">
        <v>47</v>
      </c>
      <c r="K298" s="29" t="s">
        <v>190</v>
      </c>
      <c r="L298" s="29" t="s">
        <v>190</v>
      </c>
      <c r="M298" s="29" t="s">
        <v>190</v>
      </c>
      <c r="N298" s="59" t="s">
        <v>47</v>
      </c>
      <c r="O298" s="59" t="s">
        <v>47</v>
      </c>
      <c r="P298" s="59" t="s">
        <v>47</v>
      </c>
      <c r="Q298" s="59" t="s">
        <v>47</v>
      </c>
      <c r="R298" s="142"/>
      <c r="S298" s="142"/>
      <c r="T298" s="23">
        <f>IF(U298&lt;=0,"",(((U298-'In Productie'!$E$1)/7)+1))</f>
        <v>-92.142857142857139</v>
      </c>
      <c r="U298" s="162">
        <v>42317</v>
      </c>
      <c r="V298" s="4" t="s">
        <v>311</v>
      </c>
      <c r="W298" s="132" t="s">
        <v>480</v>
      </c>
      <c r="X298" s="25">
        <v>75</v>
      </c>
      <c r="Y298" s="62"/>
      <c r="Z298" s="65"/>
      <c r="AA298" s="181"/>
      <c r="AF298" s="4">
        <f>IF(B298="","",(IFERROR(VLOOKUP(B298,Projecten!A$4:W$2358,5,FALSE),"niet bekend")))</f>
        <v>1</v>
      </c>
      <c r="AG298" s="2399">
        <f t="shared" si="35"/>
        <v>875</v>
      </c>
      <c r="AH298" s="2403">
        <f>IF(B298="","",(IFERROR(VLOOKUP(B298,Projecten!A$4:W$2358,23,FALSE),"niet bekend")))</f>
        <v>175</v>
      </c>
      <c r="AI298" s="2403">
        <f>IF(B298="","",(IFERROR(VLOOKUP(B298,Projecten!A$4:W$2358,12,FALSE),"niet bekend")))</f>
        <v>175</v>
      </c>
      <c r="AJ298" s="906"/>
    </row>
    <row r="299" spans="2:36" s="71" customFormat="1" ht="12.75" customHeight="1" x14ac:dyDescent="0.2">
      <c r="B299" s="182">
        <v>2015185</v>
      </c>
      <c r="C299" s="1257">
        <v>120343</v>
      </c>
      <c r="D299" s="141" t="s">
        <v>461</v>
      </c>
      <c r="E299" s="80" t="s">
        <v>26</v>
      </c>
      <c r="F299" s="59">
        <v>0</v>
      </c>
      <c r="G299" s="80">
        <v>1</v>
      </c>
      <c r="H299" s="80">
        <v>0</v>
      </c>
      <c r="I299" s="80">
        <v>1</v>
      </c>
      <c r="J299" s="121" t="s">
        <v>47</v>
      </c>
      <c r="K299" s="59" t="s">
        <v>190</v>
      </c>
      <c r="L299" s="59" t="s">
        <v>190</v>
      </c>
      <c r="M299" s="59" t="s">
        <v>190</v>
      </c>
      <c r="N299" s="59" t="s">
        <v>47</v>
      </c>
      <c r="O299" s="59" t="s">
        <v>47</v>
      </c>
      <c r="P299" s="59" t="s">
        <v>47</v>
      </c>
      <c r="Q299" s="59" t="s">
        <v>47</v>
      </c>
      <c r="R299" s="142"/>
      <c r="S299" s="142"/>
      <c r="T299" s="23">
        <f>IF(U299&lt;=0,"",(((U299-'In Productie'!$E$1)/7)+1))</f>
        <v>-92.714285714285708</v>
      </c>
      <c r="U299" s="162">
        <v>42313</v>
      </c>
      <c r="V299" s="71" t="s">
        <v>162</v>
      </c>
      <c r="W299" s="186" t="s">
        <v>465</v>
      </c>
      <c r="X299" s="78">
        <v>4</v>
      </c>
      <c r="Y299" s="144"/>
      <c r="Z299" s="145"/>
      <c r="AF299" s="71">
        <f>IF(B299="","",(IFERROR(VLOOKUP(B299,Projecten!A$4:W$2358,5,FALSE),"niet bekend")))</f>
        <v>0</v>
      </c>
      <c r="AG299" s="2403"/>
      <c r="AH299" s="2403">
        <f>IF(B299="","",(IFERROR(VLOOKUP(B299,Projecten!A$4:W$2358,23,FALSE),"niet bekend")))</f>
        <v>410</v>
      </c>
      <c r="AI299" s="2403">
        <f>IF(B299="","",(IFERROR(VLOOKUP(B299,Projecten!A$4:W$2358,12,FALSE),"niet bekend")))</f>
        <v>410</v>
      </c>
      <c r="AJ299" s="908" t="str">
        <f>IF(AG299="","",(AI299-AG299))</f>
        <v/>
      </c>
    </row>
    <row r="300" spans="2:36" s="38" customFormat="1" ht="12.75" customHeight="1" x14ac:dyDescent="0.2">
      <c r="B300" s="30"/>
      <c r="C300" s="1253"/>
      <c r="D300" s="31"/>
      <c r="E300" s="31"/>
      <c r="F300" s="32"/>
      <c r="G300" s="31"/>
      <c r="H300" s="31"/>
      <c r="I300" s="31"/>
      <c r="J300" s="32"/>
      <c r="K300" s="32"/>
      <c r="L300" s="32"/>
      <c r="M300" s="32"/>
      <c r="N300" s="32"/>
      <c r="O300" s="32"/>
      <c r="P300" s="32"/>
      <c r="Q300" s="32"/>
      <c r="R300" s="33"/>
      <c r="S300" s="33"/>
      <c r="T300" s="1035"/>
      <c r="U300" s="157"/>
      <c r="V300" s="35"/>
      <c r="W300" s="35"/>
      <c r="X300" s="35"/>
      <c r="Y300" s="67"/>
      <c r="Z300" s="68"/>
      <c r="AG300" s="2404"/>
      <c r="AH300" s="2404"/>
      <c r="AI300" s="2404"/>
      <c r="AJ300" s="909"/>
    </row>
    <row r="301" spans="2:36" s="911" customFormat="1" ht="12.75" customHeight="1" x14ac:dyDescent="0.2">
      <c r="B301" s="887">
        <v>46</v>
      </c>
      <c r="C301" s="1251"/>
      <c r="D301" s="888">
        <f>SUM(G301:I301)</f>
        <v>240</v>
      </c>
      <c r="E301" s="889"/>
      <c r="F301" s="890">
        <f>SUM(F304:F317)</f>
        <v>19</v>
      </c>
      <c r="G301" s="889">
        <f>SUM(G304:G317)</f>
        <v>149</v>
      </c>
      <c r="H301" s="889">
        <f>SUM(H304:H317)</f>
        <v>91</v>
      </c>
      <c r="I301" s="889">
        <f>SUM(I317:I317)</f>
        <v>0</v>
      </c>
      <c r="J301" s="890"/>
      <c r="K301" s="890"/>
      <c r="L301" s="890"/>
      <c r="M301" s="890"/>
      <c r="N301" s="890"/>
      <c r="O301" s="890"/>
      <c r="P301" s="890"/>
      <c r="Q301" s="890"/>
      <c r="R301" s="918">
        <v>46</v>
      </c>
      <c r="S301" s="918"/>
      <c r="T301" s="1036"/>
      <c r="U301" s="919"/>
      <c r="V301" s="920"/>
      <c r="W301" s="920">
        <f>SUM(X301:X317)</f>
        <v>313</v>
      </c>
      <c r="X301" s="855"/>
      <c r="Y301" s="922">
        <f>'In Productie'!$Y$1+24+30+38+38</f>
        <v>530</v>
      </c>
      <c r="Z301" s="856">
        <f>W301-Y301</f>
        <v>-217</v>
      </c>
      <c r="AG301" s="2402">
        <f>SUM(AG302:AG317)</f>
        <v>30089</v>
      </c>
      <c r="AH301" s="2402"/>
      <c r="AI301" s="2402"/>
      <c r="AJ301" s="907"/>
    </row>
    <row r="302" spans="2:36" s="71" customFormat="1" ht="12.75" customHeight="1" x14ac:dyDescent="0.2">
      <c r="B302" s="141"/>
      <c r="C302" s="1257"/>
      <c r="D302" s="186" t="s">
        <v>487</v>
      </c>
      <c r="E302" s="80"/>
      <c r="F302" s="59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80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80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80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59"/>
      <c r="K302" s="59"/>
      <c r="L302" s="59"/>
      <c r="M302" s="59"/>
      <c r="N302" s="59"/>
      <c r="O302" s="59"/>
      <c r="P302" s="59"/>
      <c r="Q302" s="59"/>
      <c r="R302" s="142"/>
      <c r="S302" s="142"/>
      <c r="T302" s="1038"/>
      <c r="U302" s="166"/>
      <c r="V302" s="143"/>
      <c r="W302" s="143"/>
      <c r="X302" s="452">
        <v>2</v>
      </c>
      <c r="Y302" s="144"/>
      <c r="Z302" s="145"/>
      <c r="AF302" s="71" t="str">
        <f>IF(B302="","",(IFERROR(VLOOKUP(B302,Projecten!A$4:W$2358,5,FALSE),"niet bekend")))</f>
        <v/>
      </c>
      <c r="AG302" s="2403" t="str">
        <f t="shared" ref="AG302:AG316" si="37">IF(AF302="","",(F302/AF302*AI302))</f>
        <v/>
      </c>
      <c r="AH302" s="2403" t="str">
        <f>IF(B302="","",(IFERROR(VLOOKUP(B302,Projecten!A$4:W$2358,23,FALSE),"niet bekend")))</f>
        <v/>
      </c>
      <c r="AI302" s="2403" t="str">
        <f>IF(B302="","",(IFERROR(VLOOKUP(B302,Projecten!A$4:W$2358,12,FALSE),"niet bekend")))</f>
        <v/>
      </c>
      <c r="AJ302" s="908" t="str">
        <f t="shared" ref="AJ302:AJ307" si="38">IF(AG302="","",(AI302-AG302))</f>
        <v/>
      </c>
    </row>
    <row r="303" spans="2:36" s="71" customFormat="1" ht="12.75" customHeight="1" x14ac:dyDescent="0.2">
      <c r="B303" s="141"/>
      <c r="C303" s="1257"/>
      <c r="D303" s="186" t="s">
        <v>498</v>
      </c>
      <c r="E303" s="80"/>
      <c r="F303" s="59"/>
      <c r="G303" s="80"/>
      <c r="H303" s="80"/>
      <c r="I303" s="80"/>
      <c r="J303" s="59"/>
      <c r="K303" s="59"/>
      <c r="L303" s="59"/>
      <c r="M303" s="59"/>
      <c r="N303" s="59"/>
      <c r="O303" s="59"/>
      <c r="P303" s="59"/>
      <c r="Q303" s="59"/>
      <c r="R303" s="142"/>
      <c r="S303" s="142"/>
      <c r="T303" s="1038"/>
      <c r="U303" s="166"/>
      <c r="V303" s="143"/>
      <c r="W303" s="143"/>
      <c r="X303" s="452">
        <v>4</v>
      </c>
      <c r="Y303" s="144"/>
      <c r="Z303" s="145"/>
      <c r="AF303" s="71" t="str">
        <f>IF(B303="","",(IFERROR(VLOOKUP(B303,Projecten!A$4:W$2358,5,FALSE),"niet bekend")))</f>
        <v/>
      </c>
      <c r="AG303" s="2403" t="str">
        <f t="shared" si="37"/>
        <v/>
      </c>
      <c r="AH303" s="2403" t="str">
        <f>IF(B303="","",(IFERROR(VLOOKUP(B303,Projecten!A$4:W$2358,23,FALSE),"niet bekend")))</f>
        <v/>
      </c>
      <c r="AI303" s="2403" t="str">
        <f>IF(B303="","",(IFERROR(VLOOKUP(B303,Projecten!A$4:W$2358,12,FALSE),"niet bekend")))</f>
        <v/>
      </c>
      <c r="AJ303" s="908" t="str">
        <f t="shared" si="38"/>
        <v/>
      </c>
    </row>
    <row r="304" spans="2:36" s="4" customFormat="1" ht="12.75" customHeight="1" x14ac:dyDescent="0.2">
      <c r="B304" s="238">
        <v>2015171</v>
      </c>
      <c r="C304" s="1254">
        <v>12034001</v>
      </c>
      <c r="D304" s="1" t="s">
        <v>421</v>
      </c>
      <c r="E304" s="1" t="s">
        <v>26</v>
      </c>
      <c r="F304" s="39">
        <v>1</v>
      </c>
      <c r="G304" s="1">
        <v>12</v>
      </c>
      <c r="H304" s="1">
        <v>5</v>
      </c>
      <c r="I304" s="1">
        <v>3</v>
      </c>
      <c r="J304" s="122" t="s">
        <v>47</v>
      </c>
      <c r="K304" s="122" t="s">
        <v>47</v>
      </c>
      <c r="L304" s="122" t="s">
        <v>47</v>
      </c>
      <c r="M304" s="41" t="s">
        <v>190</v>
      </c>
      <c r="N304" s="41" t="s">
        <v>47</v>
      </c>
      <c r="O304" s="41" t="s">
        <v>47</v>
      </c>
      <c r="P304" s="41" t="s">
        <v>47</v>
      </c>
      <c r="Q304" s="41" t="s">
        <v>47</v>
      </c>
      <c r="S304" s="1602"/>
      <c r="T304" s="23">
        <f>IF(U304&lt;=0,"",(((U304-'In Productie'!$E$1)/7)+1))</f>
        <v>-92.142857142857139</v>
      </c>
      <c r="U304" s="162">
        <v>42317</v>
      </c>
      <c r="V304" s="71" t="s">
        <v>162</v>
      </c>
      <c r="W304" s="4" t="s">
        <v>476</v>
      </c>
      <c r="X304" s="426">
        <v>34</v>
      </c>
      <c r="Y304" s="63"/>
      <c r="Z304" s="63"/>
      <c r="AF304" s="4">
        <f>IF(B304="","",(IFERROR(VLOOKUP(B304,Projecten!A$4:W$2358,5,FALSE),"niet bekend")))</f>
        <v>1</v>
      </c>
      <c r="AG304" s="2399">
        <f t="shared" si="37"/>
        <v>5322</v>
      </c>
      <c r="AH304" s="2403">
        <f>IF(B304="","",(IFERROR(VLOOKUP(B304,Projecten!A$4:W$2358,23,FALSE),"niet bekend")))</f>
        <v>5322</v>
      </c>
      <c r="AI304" s="2403">
        <f>IF(B304="","",(IFERROR(VLOOKUP(B304,Projecten!A$4:W$2358,12,FALSE),"niet bekend")))</f>
        <v>5322</v>
      </c>
      <c r="AJ304" s="906">
        <f t="shared" si="38"/>
        <v>0</v>
      </c>
    </row>
    <row r="305" spans="2:36" s="4" customFormat="1" ht="12.75" customHeight="1" x14ac:dyDescent="0.2">
      <c r="B305" s="238">
        <v>2015172</v>
      </c>
      <c r="C305" s="1254">
        <v>12034001</v>
      </c>
      <c r="D305" s="1" t="s">
        <v>413</v>
      </c>
      <c r="E305" s="1" t="s">
        <v>26</v>
      </c>
      <c r="F305" s="39">
        <v>1</v>
      </c>
      <c r="G305" s="1">
        <v>9</v>
      </c>
      <c r="H305" s="1">
        <v>6</v>
      </c>
      <c r="I305" s="1">
        <v>3</v>
      </c>
      <c r="J305" s="121" t="s">
        <v>47</v>
      </c>
      <c r="K305" s="7" t="s">
        <v>190</v>
      </c>
      <c r="L305" s="7" t="s">
        <v>190</v>
      </c>
      <c r="M305" s="7" t="s">
        <v>190</v>
      </c>
      <c r="N305" s="7" t="s">
        <v>47</v>
      </c>
      <c r="O305" s="7" t="s">
        <v>47</v>
      </c>
      <c r="P305" s="7" t="s">
        <v>47</v>
      </c>
      <c r="Q305" s="7" t="s">
        <v>47</v>
      </c>
      <c r="S305" s="1602"/>
      <c r="T305" s="23">
        <f>IF(U305&lt;=0,"",(((U305-'In Productie'!$E$1)/7)+1))</f>
        <v>-92.714285714285708</v>
      </c>
      <c r="U305" s="162">
        <v>42313</v>
      </c>
      <c r="V305" s="71" t="s">
        <v>162</v>
      </c>
      <c r="W305" s="4" t="s">
        <v>477</v>
      </c>
      <c r="X305" s="426">
        <v>16</v>
      </c>
      <c r="Y305" s="64"/>
      <c r="Z305" s="66"/>
      <c r="AF305" s="4">
        <f>IF(B305="","",(IFERROR(VLOOKUP(B305,Projecten!A$4:W$2358,5,FALSE),"niet bekend")))</f>
        <v>1</v>
      </c>
      <c r="AG305" s="2399">
        <f t="shared" si="37"/>
        <v>2297</v>
      </c>
      <c r="AH305" s="2403">
        <f>IF(B305="","",(IFERROR(VLOOKUP(B305,Projecten!A$4:W$2358,23,FALSE),"niet bekend")))</f>
        <v>2297</v>
      </c>
      <c r="AI305" s="2403">
        <f>IF(B305="","",(IFERROR(VLOOKUP(B305,Projecten!A$4:W$2358,12,FALSE),"niet bekend")))</f>
        <v>2297</v>
      </c>
      <c r="AJ305" s="906">
        <f t="shared" si="38"/>
        <v>0</v>
      </c>
    </row>
    <row r="306" spans="2:36" s="4" customFormat="1" ht="12.75" customHeight="1" x14ac:dyDescent="0.2">
      <c r="B306" s="238">
        <v>2015173</v>
      </c>
      <c r="C306" s="1263">
        <v>12034101</v>
      </c>
      <c r="D306" s="1" t="s">
        <v>414</v>
      </c>
      <c r="E306" s="1" t="s">
        <v>26</v>
      </c>
      <c r="F306" s="39">
        <v>1</v>
      </c>
      <c r="G306" s="1">
        <v>9</v>
      </c>
      <c r="H306" s="1">
        <v>6</v>
      </c>
      <c r="I306" s="1">
        <v>3</v>
      </c>
      <c r="J306" s="128" t="s">
        <v>47</v>
      </c>
      <c r="K306" s="29" t="s">
        <v>190</v>
      </c>
      <c r="L306" s="29" t="s">
        <v>190</v>
      </c>
      <c r="M306" s="29" t="s">
        <v>190</v>
      </c>
      <c r="N306" s="29" t="s">
        <v>47</v>
      </c>
      <c r="O306" s="29" t="s">
        <v>47</v>
      </c>
      <c r="P306" s="29" t="s">
        <v>47</v>
      </c>
      <c r="Q306" s="29" t="s">
        <v>47</v>
      </c>
      <c r="S306" s="1602"/>
      <c r="T306" s="23">
        <f>IF(U306&lt;=0,"",(((U306-'In Productie'!$E$1)/7)+1))</f>
        <v>-92.714285714285708</v>
      </c>
      <c r="U306" s="162">
        <v>42313</v>
      </c>
      <c r="V306" s="71" t="s">
        <v>162</v>
      </c>
      <c r="W306" s="237">
        <v>42319</v>
      </c>
      <c r="X306" s="426">
        <v>16</v>
      </c>
      <c r="Y306" s="63"/>
      <c r="Z306" s="63"/>
      <c r="AF306" s="4">
        <f>IF(B306="","",(IFERROR(VLOOKUP(B306,Projecten!A$4:W$2358,5,FALSE),"niet bekend")))</f>
        <v>1</v>
      </c>
      <c r="AG306" s="2399">
        <f t="shared" si="37"/>
        <v>2297</v>
      </c>
      <c r="AH306" s="2403">
        <f>IF(B306="","",(IFERROR(VLOOKUP(B306,Projecten!A$4:W$2358,23,FALSE),"niet bekend")))</f>
        <v>2297</v>
      </c>
      <c r="AI306" s="2403">
        <f>IF(B306="","",(IFERROR(VLOOKUP(B306,Projecten!A$4:W$2358,12,FALSE),"niet bekend")))</f>
        <v>2297</v>
      </c>
      <c r="AJ306" s="906">
        <f t="shared" si="38"/>
        <v>0</v>
      </c>
    </row>
    <row r="307" spans="2:36" s="4" customFormat="1" ht="12.75" customHeight="1" x14ac:dyDescent="0.2">
      <c r="B307" s="238">
        <v>2015174</v>
      </c>
      <c r="C307" s="1263">
        <v>12034101</v>
      </c>
      <c r="D307" s="1" t="s">
        <v>415</v>
      </c>
      <c r="E307" s="1" t="s">
        <v>26</v>
      </c>
      <c r="F307" s="39">
        <v>1</v>
      </c>
      <c r="G307" s="1">
        <v>10</v>
      </c>
      <c r="H307" s="1">
        <v>7</v>
      </c>
      <c r="I307" s="1">
        <v>1</v>
      </c>
      <c r="J307" s="128" t="s">
        <v>47</v>
      </c>
      <c r="K307" s="29" t="s">
        <v>190</v>
      </c>
      <c r="L307" s="128" t="s">
        <v>47</v>
      </c>
      <c r="M307" s="29" t="s">
        <v>190</v>
      </c>
      <c r="N307" s="29" t="s">
        <v>47</v>
      </c>
      <c r="O307" s="29" t="s">
        <v>47</v>
      </c>
      <c r="P307" s="29" t="s">
        <v>47</v>
      </c>
      <c r="Q307" s="29" t="s">
        <v>47</v>
      </c>
      <c r="S307" s="1602"/>
      <c r="T307" s="23">
        <f>IF(U307&lt;=0,"",(((U307-'In Productie'!$E$1)/7)+1))</f>
        <v>-92.714285714285708</v>
      </c>
      <c r="U307" s="162">
        <v>42313</v>
      </c>
      <c r="V307" s="71" t="s">
        <v>162</v>
      </c>
      <c r="W307" s="4" t="s">
        <v>478</v>
      </c>
      <c r="X307" s="426">
        <v>20</v>
      </c>
      <c r="Y307" s="63"/>
      <c r="Z307" s="63"/>
      <c r="AF307" s="4">
        <f>IF(B307="","",(IFERROR(VLOOKUP(B307,Projecten!A$4:W$2358,5,FALSE),"niet bekend")))</f>
        <v>1</v>
      </c>
      <c r="AG307" s="2399">
        <f t="shared" si="37"/>
        <v>3219</v>
      </c>
      <c r="AH307" s="2403">
        <f>IF(B307="","",(IFERROR(VLOOKUP(B307,Projecten!A$4:W$2358,23,FALSE),"niet bekend")))</f>
        <v>3219</v>
      </c>
      <c r="AI307" s="2403">
        <f>IF(B307="","",(IFERROR(VLOOKUP(B307,Projecten!A$4:W$2358,12,FALSE),"niet bekend")))</f>
        <v>3219</v>
      </c>
      <c r="AJ307" s="906">
        <f t="shared" si="38"/>
        <v>0</v>
      </c>
    </row>
    <row r="308" spans="2:36" s="4" customFormat="1" ht="12.75" customHeight="1" x14ac:dyDescent="0.2">
      <c r="B308" s="238">
        <v>2015157</v>
      </c>
      <c r="C308" s="1254">
        <v>120350</v>
      </c>
      <c r="D308" s="1" t="s">
        <v>448</v>
      </c>
      <c r="E308" s="1" t="s">
        <v>26</v>
      </c>
      <c r="F308" s="39">
        <v>3</v>
      </c>
      <c r="G308" s="1">
        <v>18</v>
      </c>
      <c r="H308" s="1">
        <v>12</v>
      </c>
      <c r="I308" s="1">
        <v>20</v>
      </c>
      <c r="J308" s="128" t="s">
        <v>47</v>
      </c>
      <c r="K308" s="29" t="s">
        <v>190</v>
      </c>
      <c r="L308" s="29" t="s">
        <v>190</v>
      </c>
      <c r="M308" s="29" t="s">
        <v>190</v>
      </c>
      <c r="N308" s="59" t="s">
        <v>47</v>
      </c>
      <c r="O308" s="59" t="s">
        <v>47</v>
      </c>
      <c r="P308" s="59" t="s">
        <v>47</v>
      </c>
      <c r="Q308" s="59" t="s">
        <v>47</v>
      </c>
      <c r="R308" s="142"/>
      <c r="S308" s="142"/>
      <c r="T308" s="23">
        <f>IF(U308&lt;=0,"",(((U308-'In Productie'!$E$1)/7)+1))</f>
        <v>-92</v>
      </c>
      <c r="U308" s="162">
        <v>42318</v>
      </c>
      <c r="V308" s="4" t="s">
        <v>423</v>
      </c>
      <c r="W308" s="132" t="s">
        <v>479</v>
      </c>
      <c r="X308" s="25">
        <v>47</v>
      </c>
      <c r="Y308" s="62"/>
      <c r="Z308" s="65"/>
      <c r="AA308" s="181"/>
      <c r="AF308" s="4">
        <f>IF(B308="","",(IFERROR(VLOOKUP(B308,Projecten!A$4:W$2358,5,FALSE),"niet bekend")))</f>
        <v>1</v>
      </c>
      <c r="AG308" s="2399">
        <f t="shared" si="37"/>
        <v>525</v>
      </c>
      <c r="AH308" s="2403">
        <f>IF(B308="","",(IFERROR(VLOOKUP(B308,Projecten!A$4:W$2358,23,FALSE),"niet bekend")))</f>
        <v>175</v>
      </c>
      <c r="AI308" s="2403">
        <f>IF(B308="","",(IFERROR(VLOOKUP(B308,Projecten!A$4:W$2358,12,FALSE),"niet bekend")))</f>
        <v>175</v>
      </c>
      <c r="AJ308" s="906"/>
    </row>
    <row r="309" spans="2:36" s="4" customFormat="1" ht="12.75" customHeight="1" x14ac:dyDescent="0.2">
      <c r="B309" s="238">
        <v>2015177</v>
      </c>
      <c r="C309" s="1252">
        <v>120351</v>
      </c>
      <c r="D309" s="75" t="s">
        <v>428</v>
      </c>
      <c r="E309" s="75" t="s">
        <v>26</v>
      </c>
      <c r="F309" s="72">
        <v>1</v>
      </c>
      <c r="G309" s="75">
        <v>9</v>
      </c>
      <c r="H309" s="75">
        <v>5</v>
      </c>
      <c r="I309" s="75">
        <v>1</v>
      </c>
      <c r="J309" s="128" t="s">
        <v>47</v>
      </c>
      <c r="K309" s="29" t="s">
        <v>190</v>
      </c>
      <c r="L309" s="29" t="s">
        <v>190</v>
      </c>
      <c r="M309" s="29" t="s">
        <v>190</v>
      </c>
      <c r="N309" s="59" t="s">
        <v>47</v>
      </c>
      <c r="O309" s="59" t="s">
        <v>47</v>
      </c>
      <c r="P309" s="59" t="s">
        <v>47</v>
      </c>
      <c r="Q309" s="59" t="s">
        <v>47</v>
      </c>
      <c r="R309" s="142"/>
      <c r="S309" s="142"/>
      <c r="T309" s="77">
        <f>IF(U309&lt;=0,"",(((U309-'In Productie'!$E$1)/7)+1))</f>
        <v>-92.142857142857139</v>
      </c>
      <c r="U309" s="161">
        <v>42317</v>
      </c>
      <c r="V309" s="71" t="s">
        <v>162</v>
      </c>
      <c r="W309" s="132" t="s">
        <v>481</v>
      </c>
      <c r="X309" s="422">
        <v>13</v>
      </c>
      <c r="Y309" s="62"/>
      <c r="Z309" s="65"/>
      <c r="AA309" s="181"/>
      <c r="AF309" s="4">
        <f>IF(B309="","",(IFERROR(VLOOKUP(B309,Projecten!A$4:W$2358,5,FALSE),"niet bekend")))</f>
        <v>1</v>
      </c>
      <c r="AG309" s="2399">
        <f t="shared" si="37"/>
        <v>2513</v>
      </c>
      <c r="AH309" s="2403">
        <f>IF(B309="","",(IFERROR(VLOOKUP(B309,Projecten!A$4:W$2358,23,FALSE),"niet bekend")))</f>
        <v>2513</v>
      </c>
      <c r="AI309" s="2403">
        <f>IF(B309="","",(IFERROR(VLOOKUP(B309,Projecten!A$4:W$2358,12,FALSE),"niet bekend")))</f>
        <v>2513</v>
      </c>
      <c r="AJ309" s="906">
        <f t="shared" ref="AJ309:AJ314" si="39">IF(AG309="","",(AI309-AG309))</f>
        <v>0</v>
      </c>
    </row>
    <row r="310" spans="2:36" s="4" customFormat="1" ht="12.75" customHeight="1" x14ac:dyDescent="0.2">
      <c r="B310" s="238">
        <v>2015178</v>
      </c>
      <c r="C310" s="1252">
        <v>120351</v>
      </c>
      <c r="D310" s="75" t="s">
        <v>429</v>
      </c>
      <c r="E310" s="75" t="s">
        <v>26</v>
      </c>
      <c r="F310" s="72">
        <v>1</v>
      </c>
      <c r="G310" s="75">
        <v>9</v>
      </c>
      <c r="H310" s="75">
        <v>5</v>
      </c>
      <c r="I310" s="75">
        <v>1</v>
      </c>
      <c r="J310" s="128" t="s">
        <v>47</v>
      </c>
      <c r="K310" s="29" t="s">
        <v>190</v>
      </c>
      <c r="L310" s="29" t="s">
        <v>190</v>
      </c>
      <c r="M310" s="29" t="s">
        <v>190</v>
      </c>
      <c r="N310" s="59" t="s">
        <v>47</v>
      </c>
      <c r="O310" s="59" t="s">
        <v>47</v>
      </c>
      <c r="P310" s="59" t="s">
        <v>47</v>
      </c>
      <c r="Q310" s="59" t="s">
        <v>47</v>
      </c>
      <c r="R310" s="142"/>
      <c r="S310" s="142"/>
      <c r="T310" s="77">
        <f>IF(U310&lt;=0,"",(((U310-'In Productie'!$E$1)/7)+1))</f>
        <v>-92.142857142857139</v>
      </c>
      <c r="U310" s="161">
        <v>42317</v>
      </c>
      <c r="V310" s="71" t="s">
        <v>162</v>
      </c>
      <c r="W310" s="132" t="s">
        <v>481</v>
      </c>
      <c r="X310" s="422">
        <v>13</v>
      </c>
      <c r="Y310" s="62"/>
      <c r="Z310" s="65"/>
      <c r="AA310" s="181"/>
      <c r="AF310" s="4">
        <f>IF(B310="","",(IFERROR(VLOOKUP(B310,Projecten!A$4:W$2358,5,FALSE),"niet bekend")))</f>
        <v>1</v>
      </c>
      <c r="AG310" s="2399">
        <f t="shared" si="37"/>
        <v>2513</v>
      </c>
      <c r="AH310" s="2403">
        <f>IF(B310="","",(IFERROR(VLOOKUP(B310,Projecten!A$4:W$2358,23,FALSE),"niet bekend")))</f>
        <v>2513</v>
      </c>
      <c r="AI310" s="2403">
        <f>IF(B310="","",(IFERROR(VLOOKUP(B310,Projecten!A$4:W$2358,12,FALSE),"niet bekend")))</f>
        <v>2513</v>
      </c>
      <c r="AJ310" s="906">
        <f t="shared" si="39"/>
        <v>0</v>
      </c>
    </row>
    <row r="311" spans="2:36" s="4" customFormat="1" ht="12.75" customHeight="1" x14ac:dyDescent="0.2">
      <c r="B311" s="238">
        <v>2015179</v>
      </c>
      <c r="C311" s="1252">
        <v>120352</v>
      </c>
      <c r="D311" s="75" t="s">
        <v>430</v>
      </c>
      <c r="E311" s="75" t="s">
        <v>26</v>
      </c>
      <c r="F311" s="72">
        <v>1</v>
      </c>
      <c r="G311" s="75">
        <v>9</v>
      </c>
      <c r="H311" s="75">
        <v>5</v>
      </c>
      <c r="I311" s="75">
        <v>1</v>
      </c>
      <c r="J311" s="128" t="s">
        <v>47</v>
      </c>
      <c r="K311" s="29" t="s">
        <v>190</v>
      </c>
      <c r="L311" s="29" t="s">
        <v>190</v>
      </c>
      <c r="M311" s="29" t="s">
        <v>190</v>
      </c>
      <c r="N311" s="59" t="s">
        <v>47</v>
      </c>
      <c r="O311" s="59" t="s">
        <v>47</v>
      </c>
      <c r="P311" s="59" t="s">
        <v>47</v>
      </c>
      <c r="Q311" s="108" t="s">
        <v>47</v>
      </c>
      <c r="R311" s="142"/>
      <c r="S311" s="142"/>
      <c r="T311" s="77">
        <f>IF(U311&lt;=0,"",(((U311-'In Productie'!$E$1)/7)+1))</f>
        <v>-91.857142857142861</v>
      </c>
      <c r="U311" s="161">
        <v>42319</v>
      </c>
      <c r="V311" s="71" t="s">
        <v>162</v>
      </c>
      <c r="W311" s="132" t="s">
        <v>115</v>
      </c>
      <c r="X311" s="422">
        <v>13</v>
      </c>
      <c r="Y311" s="62"/>
      <c r="Z311" s="65"/>
      <c r="AA311" s="181"/>
      <c r="AF311" s="4">
        <f>IF(B311="","",(IFERROR(VLOOKUP(B311,Projecten!A$4:W$2358,5,FALSE),"niet bekend")))</f>
        <v>1</v>
      </c>
      <c r="AG311" s="2399">
        <f t="shared" si="37"/>
        <v>2513</v>
      </c>
      <c r="AH311" s="2403">
        <f>IF(B311="","",(IFERROR(VLOOKUP(B311,Projecten!A$4:W$2358,23,FALSE),"niet bekend")))</f>
        <v>2513</v>
      </c>
      <c r="AI311" s="2403">
        <f>IF(B311="","",(IFERROR(VLOOKUP(B311,Projecten!A$4:W$2358,12,FALSE),"niet bekend")))</f>
        <v>2513</v>
      </c>
      <c r="AJ311" s="906">
        <f t="shared" si="39"/>
        <v>0</v>
      </c>
    </row>
    <row r="312" spans="2:36" s="4" customFormat="1" ht="12.75" customHeight="1" x14ac:dyDescent="0.2">
      <c r="B312" s="238">
        <v>2015182</v>
      </c>
      <c r="C312" s="1252">
        <v>120352</v>
      </c>
      <c r="D312" s="75" t="s">
        <v>433</v>
      </c>
      <c r="E312" s="75" t="s">
        <v>26</v>
      </c>
      <c r="F312" s="72">
        <v>1</v>
      </c>
      <c r="G312" s="75">
        <v>8</v>
      </c>
      <c r="H312" s="75">
        <v>5</v>
      </c>
      <c r="I312" s="75">
        <v>3</v>
      </c>
      <c r="J312" s="128" t="s">
        <v>47</v>
      </c>
      <c r="K312" s="29" t="s">
        <v>190</v>
      </c>
      <c r="L312" s="29" t="s">
        <v>190</v>
      </c>
      <c r="M312" s="29" t="s">
        <v>190</v>
      </c>
      <c r="N312" s="59" t="s">
        <v>47</v>
      </c>
      <c r="O312" s="59" t="s">
        <v>47</v>
      </c>
      <c r="P312" s="59" t="s">
        <v>47</v>
      </c>
      <c r="Q312" s="59" t="s">
        <v>47</v>
      </c>
      <c r="R312" s="142"/>
      <c r="S312" s="142"/>
      <c r="T312" s="77">
        <f>IF(U312&lt;=0,"",(((U312-'In Productie'!$E$1)/7)+1))</f>
        <v>-91.857142857142861</v>
      </c>
      <c r="U312" s="161">
        <v>42319</v>
      </c>
      <c r="V312" s="71" t="s">
        <v>162</v>
      </c>
      <c r="W312" s="132"/>
      <c r="X312" s="422">
        <v>15</v>
      </c>
      <c r="Y312" s="62"/>
      <c r="Z312" s="65"/>
      <c r="AA312" s="181"/>
      <c r="AF312" s="4">
        <f>IF(B312="","",(IFERROR(VLOOKUP(B312,Projecten!A$4:W$2358,5,FALSE),"niet bekend")))</f>
        <v>1</v>
      </c>
      <c r="AG312" s="2399">
        <f t="shared" si="37"/>
        <v>2450</v>
      </c>
      <c r="AH312" s="2403">
        <f>IF(B312="","",(IFERROR(VLOOKUP(B312,Projecten!A$4:W$2358,23,FALSE),"niet bekend")))</f>
        <v>2450</v>
      </c>
      <c r="AI312" s="2403">
        <f>IF(B312="","",(IFERROR(VLOOKUP(B312,Projecten!A$4:W$2358,12,FALSE),"niet bekend")))</f>
        <v>2450</v>
      </c>
      <c r="AJ312" s="906">
        <f t="shared" si="39"/>
        <v>0</v>
      </c>
    </row>
    <row r="313" spans="2:36" s="4" customFormat="1" ht="12.75" customHeight="1" x14ac:dyDescent="0.2">
      <c r="B313" s="238">
        <v>2015183</v>
      </c>
      <c r="C313" s="1252">
        <v>120353</v>
      </c>
      <c r="D313" s="75" t="s">
        <v>434</v>
      </c>
      <c r="E313" s="75" t="s">
        <v>26</v>
      </c>
      <c r="F313" s="72">
        <v>1</v>
      </c>
      <c r="G313" s="75">
        <v>11</v>
      </c>
      <c r="H313" s="75">
        <v>5</v>
      </c>
      <c r="I313" s="75">
        <v>3</v>
      </c>
      <c r="J313" s="128" t="s">
        <v>47</v>
      </c>
      <c r="K313" s="29" t="s">
        <v>190</v>
      </c>
      <c r="L313" s="29" t="s">
        <v>190</v>
      </c>
      <c r="M313" s="29" t="s">
        <v>190</v>
      </c>
      <c r="N313" s="59" t="s">
        <v>47</v>
      </c>
      <c r="O313" s="59" t="s">
        <v>47</v>
      </c>
      <c r="P313" s="59" t="s">
        <v>47</v>
      </c>
      <c r="Q313" s="59" t="s">
        <v>47</v>
      </c>
      <c r="R313" s="142"/>
      <c r="S313" s="142"/>
      <c r="T313" s="77">
        <f>IF(U313&lt;=0,"",(((U313-'In Productie'!$E$1)/7)+1))</f>
        <v>-91.714285714285708</v>
      </c>
      <c r="U313" s="161">
        <v>42320</v>
      </c>
      <c r="V313" s="71" t="s">
        <v>162</v>
      </c>
      <c r="W313" s="132"/>
      <c r="X313" s="422">
        <v>16</v>
      </c>
      <c r="Y313" s="62"/>
      <c r="Z313" s="65"/>
      <c r="AA313" s="181"/>
      <c r="AF313" s="4">
        <f>IF(B313="","",(IFERROR(VLOOKUP(B313,Projecten!A$4:W$2358,5,FALSE),"niet bekend")))</f>
        <v>1</v>
      </c>
      <c r="AG313" s="2399">
        <f t="shared" si="37"/>
        <v>3113</v>
      </c>
      <c r="AH313" s="2403">
        <f>IF(B313="","",(IFERROR(VLOOKUP(B313,Projecten!A$4:W$2358,23,FALSE),"niet bekend")))</f>
        <v>3113</v>
      </c>
      <c r="AI313" s="2403">
        <f>IF(B313="","",(IFERROR(VLOOKUP(B313,Projecten!A$4:W$2358,12,FALSE),"niet bekend")))</f>
        <v>3113</v>
      </c>
      <c r="AJ313" s="906">
        <f t="shared" si="39"/>
        <v>0</v>
      </c>
    </row>
    <row r="314" spans="2:36" s="4" customFormat="1" ht="12.75" customHeight="1" x14ac:dyDescent="0.2">
      <c r="B314" s="238">
        <v>2015184</v>
      </c>
      <c r="C314" s="1252">
        <v>120353</v>
      </c>
      <c r="D314" s="75" t="s">
        <v>435</v>
      </c>
      <c r="E314" s="75" t="s">
        <v>26</v>
      </c>
      <c r="F314" s="72">
        <v>1</v>
      </c>
      <c r="G314" s="75">
        <v>9</v>
      </c>
      <c r="H314" s="75">
        <v>6</v>
      </c>
      <c r="I314" s="75">
        <v>3</v>
      </c>
      <c r="J314" s="128" t="s">
        <v>47</v>
      </c>
      <c r="K314" s="58" t="s">
        <v>190</v>
      </c>
      <c r="L314" s="58" t="s">
        <v>190</v>
      </c>
      <c r="M314" s="58" t="s">
        <v>190</v>
      </c>
      <c r="N314" s="59" t="s">
        <v>47</v>
      </c>
      <c r="O314" s="59" t="s">
        <v>47</v>
      </c>
      <c r="P314" s="59" t="s">
        <v>47</v>
      </c>
      <c r="Q314" s="59" t="s">
        <v>47</v>
      </c>
      <c r="R314" s="142"/>
      <c r="S314" s="142"/>
      <c r="T314" s="77">
        <f>IF(U314&lt;=0,"",(((U314-'In Productie'!$E$1)/7)+1))</f>
        <v>-91.714285714285708</v>
      </c>
      <c r="U314" s="161">
        <v>42320</v>
      </c>
      <c r="V314" s="71" t="s">
        <v>162</v>
      </c>
      <c r="W314" s="132"/>
      <c r="X314" s="422">
        <v>16</v>
      </c>
      <c r="Y314" s="62"/>
      <c r="Z314" s="65"/>
      <c r="AA314" s="181"/>
      <c r="AF314" s="4">
        <f>IF(B314="","",(IFERROR(VLOOKUP(B314,Projecten!A$4:W$2358,5,FALSE),"niet bekend")))</f>
        <v>1</v>
      </c>
      <c r="AG314" s="2399">
        <f t="shared" si="37"/>
        <v>2277</v>
      </c>
      <c r="AH314" s="2403">
        <f>IF(B314="","",(IFERROR(VLOOKUP(B314,Projecten!A$4:W$2358,23,FALSE),"niet bekend")))</f>
        <v>2277</v>
      </c>
      <c r="AI314" s="2403">
        <f>IF(B314="","",(IFERROR(VLOOKUP(B314,Projecten!A$4:W$2358,12,FALSE),"niet bekend")))</f>
        <v>2277</v>
      </c>
      <c r="AJ314" s="906">
        <f t="shared" si="39"/>
        <v>0</v>
      </c>
    </row>
    <row r="315" spans="2:36" s="4" customFormat="1" ht="12.75" customHeight="1" x14ac:dyDescent="0.2">
      <c r="B315" s="238">
        <v>2015157</v>
      </c>
      <c r="C315" s="1254">
        <v>120355</v>
      </c>
      <c r="D315" s="1" t="s">
        <v>466</v>
      </c>
      <c r="E315" s="1" t="s">
        <v>26</v>
      </c>
      <c r="F315" s="39">
        <v>5</v>
      </c>
      <c r="G315" s="1">
        <v>30</v>
      </c>
      <c r="H315" s="1">
        <v>20</v>
      </c>
      <c r="I315" s="1">
        <v>20</v>
      </c>
      <c r="J315" s="128" t="s">
        <v>47</v>
      </c>
      <c r="K315" s="29" t="s">
        <v>190</v>
      </c>
      <c r="L315" s="29" t="s">
        <v>190</v>
      </c>
      <c r="M315" s="29" t="s">
        <v>190</v>
      </c>
      <c r="N315" s="59" t="s">
        <v>47</v>
      </c>
      <c r="O315" s="59" t="s">
        <v>47</v>
      </c>
      <c r="P315" s="108" t="s">
        <v>47</v>
      </c>
      <c r="Q315" s="108" t="s">
        <v>47</v>
      </c>
      <c r="R315" s="142"/>
      <c r="S315" s="142"/>
      <c r="T315" s="23">
        <f>IF(U315&lt;=0,"",(((U315-'In Productie'!$E$1)/7)+1))</f>
        <v>-91.142857142857139</v>
      </c>
      <c r="U315" s="162">
        <v>42324</v>
      </c>
      <c r="V315" s="4" t="s">
        <v>311</v>
      </c>
      <c r="W315" s="132" t="s">
        <v>495</v>
      </c>
      <c r="X315" s="25">
        <v>73</v>
      </c>
      <c r="Y315" s="62"/>
      <c r="Z315" s="65"/>
      <c r="AA315" s="181"/>
      <c r="AF315" s="4">
        <f>IF(B315="","",(IFERROR(VLOOKUP(B315,Projecten!A$4:W$2358,5,FALSE),"niet bekend")))</f>
        <v>1</v>
      </c>
      <c r="AG315" s="2399">
        <f t="shared" si="37"/>
        <v>875</v>
      </c>
      <c r="AH315" s="2403">
        <f>IF(B315="","",(IFERROR(VLOOKUP(B315,Projecten!A$4:W$2358,23,FALSE),"niet bekend")))</f>
        <v>175</v>
      </c>
      <c r="AI315" s="2403">
        <f>IF(B315="","",(IFERROR(VLOOKUP(B315,Projecten!A$4:W$2358,12,FALSE),"niet bekend")))</f>
        <v>175</v>
      </c>
      <c r="AJ315" s="906"/>
    </row>
    <row r="316" spans="2:36" s="4" customFormat="1" ht="12.75" customHeight="1" x14ac:dyDescent="0.2">
      <c r="B316" s="238">
        <v>2015157</v>
      </c>
      <c r="C316" s="1254">
        <v>120356</v>
      </c>
      <c r="D316" s="1" t="s">
        <v>493</v>
      </c>
      <c r="E316" s="1" t="s">
        <v>26</v>
      </c>
      <c r="F316" s="39">
        <v>1</v>
      </c>
      <c r="G316" s="1">
        <v>6</v>
      </c>
      <c r="H316" s="1">
        <v>4</v>
      </c>
      <c r="I316" s="1">
        <v>4</v>
      </c>
      <c r="J316" s="128" t="s">
        <v>47</v>
      </c>
      <c r="K316" s="29" t="s">
        <v>190</v>
      </c>
      <c r="L316" s="29" t="s">
        <v>190</v>
      </c>
      <c r="M316" s="29" t="s">
        <v>190</v>
      </c>
      <c r="N316" s="59" t="s">
        <v>47</v>
      </c>
      <c r="O316" s="59" t="s">
        <v>47</v>
      </c>
      <c r="P316" s="108" t="s">
        <v>47</v>
      </c>
      <c r="Q316" s="108" t="s">
        <v>47</v>
      </c>
      <c r="R316" s="142"/>
      <c r="S316" s="142"/>
      <c r="T316" s="23">
        <f>IF(U316&lt;=0,"",(((U316-'In Productie'!$E$1)/7)+1))</f>
        <v>-91.142857142857139</v>
      </c>
      <c r="U316" s="162">
        <v>42324</v>
      </c>
      <c r="V316" s="4" t="s">
        <v>311</v>
      </c>
      <c r="W316" s="132" t="s">
        <v>496</v>
      </c>
      <c r="X316" s="25">
        <v>15</v>
      </c>
      <c r="Y316" s="62"/>
      <c r="Z316" s="65"/>
      <c r="AA316" s="181"/>
      <c r="AF316" s="4">
        <f>IF(B316="","",(IFERROR(VLOOKUP(B316,Projecten!A$4:W$2358,5,FALSE),"niet bekend")))</f>
        <v>1</v>
      </c>
      <c r="AG316" s="2399">
        <f t="shared" si="37"/>
        <v>175</v>
      </c>
      <c r="AH316" s="2403">
        <f>IF(B316="","",(IFERROR(VLOOKUP(B316,Projecten!A$4:W$2358,23,FALSE),"niet bekend")))</f>
        <v>175</v>
      </c>
      <c r="AI316" s="2403">
        <f>IF(B316="","",(IFERROR(VLOOKUP(B316,Projecten!A$4:W$2358,12,FALSE),"niet bekend")))</f>
        <v>175</v>
      </c>
      <c r="AJ316" s="906">
        <f>IF(AG316="","",(AI316-AG316))</f>
        <v>0</v>
      </c>
    </row>
    <row r="317" spans="2:36" s="38" customFormat="1" ht="12.75" customHeight="1" x14ac:dyDescent="0.2">
      <c r="B317" s="30"/>
      <c r="C317" s="1253"/>
      <c r="D317" s="31"/>
      <c r="E317" s="31"/>
      <c r="F317" s="32"/>
      <c r="G317" s="31"/>
      <c r="H317" s="31"/>
      <c r="I317" s="31"/>
      <c r="J317" s="32"/>
      <c r="K317" s="32"/>
      <c r="L317" s="32"/>
      <c r="M317" s="32"/>
      <c r="N317" s="32"/>
      <c r="O317" s="32"/>
      <c r="P317" s="32"/>
      <c r="Q317" s="32"/>
      <c r="R317" s="33"/>
      <c r="S317" s="33"/>
      <c r="T317" s="1035"/>
      <c r="U317" s="157"/>
      <c r="V317" s="35"/>
      <c r="W317" s="35"/>
      <c r="X317" s="35"/>
      <c r="Y317" s="67"/>
      <c r="Z317" s="68"/>
      <c r="AG317" s="2404"/>
      <c r="AH317" s="2404"/>
      <c r="AI317" s="2404"/>
      <c r="AJ317" s="909"/>
    </row>
    <row r="318" spans="2:36" s="911" customFormat="1" ht="12.75" customHeight="1" x14ac:dyDescent="0.2">
      <c r="B318" s="887"/>
      <c r="C318" s="1251"/>
      <c r="D318" s="888">
        <f>SUM(G318:I318)</f>
        <v>190</v>
      </c>
      <c r="E318" s="889"/>
      <c r="F318" s="890">
        <f>SUM(F320:F328)</f>
        <v>12</v>
      </c>
      <c r="G318" s="889">
        <f>SUM(G320:G328)</f>
        <v>93</v>
      </c>
      <c r="H318" s="889">
        <f>SUM(H320:H328)</f>
        <v>55</v>
      </c>
      <c r="I318" s="889">
        <f>SUM(I320:I328)</f>
        <v>42</v>
      </c>
      <c r="J318" s="890"/>
      <c r="K318" s="890"/>
      <c r="L318" s="890"/>
      <c r="M318" s="890"/>
      <c r="N318" s="890"/>
      <c r="O318" s="890"/>
      <c r="P318" s="890"/>
      <c r="Q318" s="890"/>
      <c r="R318" s="918">
        <v>47</v>
      </c>
      <c r="S318" s="918"/>
      <c r="T318" s="1036"/>
      <c r="U318" s="919"/>
      <c r="V318" s="920"/>
      <c r="W318" s="920">
        <f>SUM(X318:X328)</f>
        <v>207.5</v>
      </c>
      <c r="X318" s="855"/>
      <c r="Y318" s="922">
        <v>256</v>
      </c>
      <c r="Z318" s="856">
        <f>W318-Y318</f>
        <v>-48.5</v>
      </c>
      <c r="AF318" s="911" t="str">
        <f>IF(B318="","",(IFERROR(VLOOKUP(B318,Projecten!A$4:W$2358,5,FALSE),"niet bekend")))</f>
        <v/>
      </c>
      <c r="AG318" s="2402">
        <f>SUM(AG319:AG328)</f>
        <v>21833</v>
      </c>
      <c r="AH318" s="2402" t="str">
        <f>IF(B318="","",(IFERROR(VLOOKUP(B318,Projecten!A$4:W$2358,23,FALSE),"niet bekend")))</f>
        <v/>
      </c>
      <c r="AI318" s="2402" t="str">
        <f>IF(B318="","",(IFERROR(VLOOKUP(B318,Projecten!A$4:W$2358,12,FALSE),"niet bekend")))</f>
        <v/>
      </c>
      <c r="AJ318" s="907"/>
    </row>
    <row r="319" spans="2:36" s="71" customFormat="1" ht="12.75" customHeight="1" x14ac:dyDescent="0.2">
      <c r="B319" s="141"/>
      <c r="C319" s="1257"/>
      <c r="D319" s="186" t="s">
        <v>411</v>
      </c>
      <c r="E319" s="80"/>
      <c r="F319" s="59"/>
      <c r="G319" s="80"/>
      <c r="H319" s="80"/>
      <c r="I319" s="80"/>
      <c r="J319" s="59"/>
      <c r="K319" s="59"/>
      <c r="L319" s="59"/>
      <c r="M319" s="59"/>
      <c r="N319" s="59"/>
      <c r="O319" s="59"/>
      <c r="P319" s="59"/>
      <c r="Q319" s="59"/>
      <c r="R319" s="142"/>
      <c r="S319" s="142"/>
      <c r="T319" s="1038"/>
      <c r="U319" s="166"/>
      <c r="V319" s="143"/>
      <c r="W319" s="143"/>
      <c r="X319" s="452">
        <v>4</v>
      </c>
      <c r="Y319" s="144"/>
      <c r="Z319" s="145"/>
      <c r="AF319" s="71" t="str">
        <f>IF(B319="","",(IFERROR(VLOOKUP(B319,Projecten!A$4:W$2358,5,FALSE),"niet bekend")))</f>
        <v/>
      </c>
      <c r="AG319" s="2403" t="str">
        <f t="shared" ref="AG319:AG326" si="40">IF(AF319="","",(F319/AF319*AI319))</f>
        <v/>
      </c>
      <c r="AH319" s="2403" t="str">
        <f>IF(B319="","",(IFERROR(VLOOKUP(B319,Projecten!A$4:W$2358,23,FALSE),"niet bekend")))</f>
        <v/>
      </c>
      <c r="AI319" s="2403" t="str">
        <f>IF(B319="","",(IFERROR(VLOOKUP(B319,Projecten!A$4:W$2358,12,FALSE),"niet bekend")))</f>
        <v/>
      </c>
      <c r="AJ319" s="908" t="str">
        <f>IF(AG319="","",(AI319-AG319))</f>
        <v/>
      </c>
    </row>
    <row r="320" spans="2:36" s="71" customFormat="1" ht="12.75" customHeight="1" x14ac:dyDescent="0.2">
      <c r="B320" s="242">
        <v>2015180</v>
      </c>
      <c r="C320" s="1257">
        <v>120354</v>
      </c>
      <c r="D320" s="211" t="s">
        <v>431</v>
      </c>
      <c r="E320" s="211" t="s">
        <v>26</v>
      </c>
      <c r="F320" s="59">
        <v>1</v>
      </c>
      <c r="G320" s="131">
        <v>9</v>
      </c>
      <c r="H320" s="131">
        <v>5</v>
      </c>
      <c r="I320" s="131">
        <v>1</v>
      </c>
      <c r="J320" s="121" t="s">
        <v>47</v>
      </c>
      <c r="K320" s="58" t="s">
        <v>190</v>
      </c>
      <c r="L320" s="58" t="s">
        <v>190</v>
      </c>
      <c r="M320" s="58" t="s">
        <v>190</v>
      </c>
      <c r="N320" s="59" t="s">
        <v>47</v>
      </c>
      <c r="O320" s="59" t="s">
        <v>47</v>
      </c>
      <c r="P320" s="59" t="s">
        <v>47</v>
      </c>
      <c r="Q320" s="59" t="s">
        <v>47</v>
      </c>
      <c r="S320" s="1600"/>
      <c r="T320" s="77">
        <f>IF(U320&lt;=0,"",(((U320-'In Productie'!$E$1)/7)+1))</f>
        <v>-91.714285714285708</v>
      </c>
      <c r="U320" s="161">
        <v>42320</v>
      </c>
      <c r="V320" s="71" t="s">
        <v>162</v>
      </c>
      <c r="X320" s="78">
        <v>13</v>
      </c>
      <c r="Y320" s="81"/>
      <c r="Z320" s="97"/>
      <c r="AF320" s="71">
        <f>IF(B320="","",(IFERROR(VLOOKUP(B320,Projecten!A$4:W$2358,5,FALSE),"niet bekend")))</f>
        <v>1</v>
      </c>
      <c r="AG320" s="2403">
        <f t="shared" si="40"/>
        <v>2513</v>
      </c>
      <c r="AH320" s="2403">
        <f>IF(B320="","",(IFERROR(VLOOKUP(B320,Projecten!A$4:W$2358,23,FALSE),"niet bekend")))</f>
        <v>2513</v>
      </c>
      <c r="AI320" s="2403">
        <f>IF(B320="","",(IFERROR(VLOOKUP(B320,Projecten!A$4:W$2358,12,FALSE),"niet bekend")))</f>
        <v>2513</v>
      </c>
      <c r="AJ320" s="908">
        <f>IF(AG320="","",(AI320-AG320))</f>
        <v>0</v>
      </c>
    </row>
    <row r="321" spans="2:36" s="71" customFormat="1" ht="12.75" customHeight="1" x14ac:dyDescent="0.2">
      <c r="B321" s="242">
        <v>2015181</v>
      </c>
      <c r="C321" s="1257">
        <v>120354</v>
      </c>
      <c r="D321" s="194" t="s">
        <v>432</v>
      </c>
      <c r="E321" s="194" t="s">
        <v>26</v>
      </c>
      <c r="F321" s="60">
        <v>1</v>
      </c>
      <c r="G321" s="212">
        <v>9</v>
      </c>
      <c r="H321" s="212">
        <v>5</v>
      </c>
      <c r="I321" s="212">
        <v>1</v>
      </c>
      <c r="J321" s="122" t="s">
        <v>47</v>
      </c>
      <c r="K321" s="58" t="s">
        <v>190</v>
      </c>
      <c r="L321" s="58" t="s">
        <v>190</v>
      </c>
      <c r="M321" s="58" t="s">
        <v>190</v>
      </c>
      <c r="N321" s="60" t="s">
        <v>47</v>
      </c>
      <c r="O321" s="60" t="s">
        <v>47</v>
      </c>
      <c r="P321" s="60" t="s">
        <v>47</v>
      </c>
      <c r="Q321" s="60" t="s">
        <v>47</v>
      </c>
      <c r="S321" s="1600"/>
      <c r="T321" s="77">
        <f>IF(U321&lt;=0,"",(((U321-'In Productie'!$E$1)/7)+1))</f>
        <v>-91.714285714285708</v>
      </c>
      <c r="U321" s="161">
        <v>42320</v>
      </c>
      <c r="V321" s="71" t="s">
        <v>162</v>
      </c>
      <c r="X321" s="78">
        <v>13</v>
      </c>
      <c r="Y321" s="81"/>
      <c r="Z321" s="82"/>
      <c r="AF321" s="71">
        <f>IF(B321="","",(IFERROR(VLOOKUP(B321,Projecten!A$4:W$2358,5,FALSE),"niet bekend")))</f>
        <v>1</v>
      </c>
      <c r="AG321" s="2403">
        <f t="shared" si="40"/>
        <v>2513</v>
      </c>
      <c r="AH321" s="2403">
        <f>IF(B321="","",(IFERROR(VLOOKUP(B321,Projecten!A$4:W$2358,23,FALSE),"niet bekend")))</f>
        <v>2513</v>
      </c>
      <c r="AI321" s="2403">
        <f>IF(B321="","",(IFERROR(VLOOKUP(B321,Projecten!A$4:W$2358,12,FALSE),"niet bekend")))</f>
        <v>2513</v>
      </c>
      <c r="AJ321" s="908">
        <f>IF(AG321="","",(AI321-AG321))</f>
        <v>0</v>
      </c>
    </row>
    <row r="322" spans="2:36" s="4" customFormat="1" ht="12.75" customHeight="1" x14ac:dyDescent="0.2">
      <c r="B322" s="238">
        <v>2015157</v>
      </c>
      <c r="C322" s="1254">
        <v>120356</v>
      </c>
      <c r="D322" s="1" t="s">
        <v>505</v>
      </c>
      <c r="E322" s="1" t="s">
        <v>26</v>
      </c>
      <c r="F322" s="39">
        <v>2</v>
      </c>
      <c r="G322" s="1">
        <v>12</v>
      </c>
      <c r="H322" s="1">
        <v>8</v>
      </c>
      <c r="I322" s="1">
        <v>8</v>
      </c>
      <c r="J322" s="128" t="s">
        <v>47</v>
      </c>
      <c r="K322" s="29" t="s">
        <v>190</v>
      </c>
      <c r="L322" s="29" t="s">
        <v>190</v>
      </c>
      <c r="M322" s="29" t="s">
        <v>190</v>
      </c>
      <c r="N322" s="59" t="s">
        <v>47</v>
      </c>
      <c r="O322" s="59" t="s">
        <v>47</v>
      </c>
      <c r="P322" s="108" t="s">
        <v>47</v>
      </c>
      <c r="Q322" s="59" t="s">
        <v>47</v>
      </c>
      <c r="R322" s="142"/>
      <c r="S322" s="142"/>
      <c r="T322" s="23">
        <f>IF(U322&lt;=0,"",(((U322-'In Productie'!$E$1)/7)+1))</f>
        <v>-90.857142857142861</v>
      </c>
      <c r="U322" s="162">
        <v>42326</v>
      </c>
      <c r="V322" s="4" t="s">
        <v>423</v>
      </c>
      <c r="W322" s="132" t="s">
        <v>494</v>
      </c>
      <c r="X322" s="25">
        <v>29</v>
      </c>
      <c r="Y322" s="62"/>
      <c r="Z322" s="65"/>
      <c r="AA322" s="181"/>
      <c r="AF322" s="4">
        <f>IF(B322="","",(IFERROR(VLOOKUP(B322,Projecten!A$4:W$2358,5,FALSE),"niet bekend")))</f>
        <v>1</v>
      </c>
      <c r="AG322" s="2399">
        <f t="shared" si="40"/>
        <v>350</v>
      </c>
      <c r="AH322" s="2403">
        <f>IF(B322="","",(IFERROR(VLOOKUP(B322,Projecten!A$4:W$2358,23,FALSE),"niet bekend")))</f>
        <v>175</v>
      </c>
      <c r="AI322" s="2403">
        <f>IF(B322="","",(IFERROR(VLOOKUP(B322,Projecten!A$4:W$2358,12,FALSE),"niet bekend")))</f>
        <v>175</v>
      </c>
      <c r="AJ322" s="906"/>
    </row>
    <row r="323" spans="2:36" s="71" customFormat="1" ht="12.75" customHeight="1" x14ac:dyDescent="0.2">
      <c r="B323" s="238">
        <v>2015168</v>
      </c>
      <c r="C323" s="1252">
        <v>12035701</v>
      </c>
      <c r="D323" s="75" t="s">
        <v>440</v>
      </c>
      <c r="E323" s="75" t="s">
        <v>26</v>
      </c>
      <c r="F323" s="72">
        <v>1</v>
      </c>
      <c r="G323" s="75">
        <v>18</v>
      </c>
      <c r="H323" s="75">
        <v>7</v>
      </c>
      <c r="I323" s="75">
        <v>5</v>
      </c>
      <c r="J323" s="121" t="s">
        <v>47</v>
      </c>
      <c r="K323" s="121" t="s">
        <v>47</v>
      </c>
      <c r="L323" s="121" t="s">
        <v>47</v>
      </c>
      <c r="M323" s="59" t="s">
        <v>190</v>
      </c>
      <c r="N323" s="59" t="s">
        <v>47</v>
      </c>
      <c r="O323" s="59" t="s">
        <v>47</v>
      </c>
      <c r="P323" s="59" t="s">
        <v>47</v>
      </c>
      <c r="Q323" s="59" t="s">
        <v>47</v>
      </c>
      <c r="S323" s="1600"/>
      <c r="T323" s="77">
        <f>IF(U323&lt;=0,"",(((U323-'In Productie'!$E$1)/7)+1))</f>
        <v>-91</v>
      </c>
      <c r="U323" s="161">
        <v>42325</v>
      </c>
      <c r="V323" s="71" t="s">
        <v>162</v>
      </c>
      <c r="W323" s="187" t="s">
        <v>404</v>
      </c>
      <c r="X323" s="78">
        <v>41</v>
      </c>
      <c r="Y323" s="81"/>
      <c r="Z323" s="97"/>
      <c r="AF323" s="71">
        <f>IF(B323="","",(IFERROR(VLOOKUP(B323,Projecten!A$4:W$2358,5,FALSE),"niet bekend")))</f>
        <v>1</v>
      </c>
      <c r="AG323" s="2403">
        <f t="shared" si="40"/>
        <v>12432</v>
      </c>
      <c r="AH323" s="2403">
        <f>IF(B323="","",(IFERROR(VLOOKUP(B323,Projecten!A$4:W$2358,23,FALSE),"niet bekend")))</f>
        <v>12432</v>
      </c>
      <c r="AI323" s="2403">
        <f>IF(B323="","",(IFERROR(VLOOKUP(B323,Projecten!A$4:W$2358,12,FALSE),"niet bekend")))</f>
        <v>12432</v>
      </c>
      <c r="AJ323" s="908">
        <f>IF(AG323="","",(AI323-AG323))</f>
        <v>0</v>
      </c>
    </row>
    <row r="324" spans="2:36" s="4" customFormat="1" ht="12.75" customHeight="1" x14ac:dyDescent="0.2">
      <c r="B324" s="242">
        <v>2015186</v>
      </c>
      <c r="C324" s="1255">
        <v>120363</v>
      </c>
      <c r="D324" s="28" t="s">
        <v>462</v>
      </c>
      <c r="E324" s="28" t="s">
        <v>26</v>
      </c>
      <c r="F324" s="41">
        <v>1</v>
      </c>
      <c r="G324" s="40">
        <v>8</v>
      </c>
      <c r="H324" s="40">
        <v>6</v>
      </c>
      <c r="I324" s="40">
        <v>3</v>
      </c>
      <c r="J324" s="122" t="s">
        <v>47</v>
      </c>
      <c r="K324" s="29" t="s">
        <v>190</v>
      </c>
      <c r="L324" s="29" t="s">
        <v>190</v>
      </c>
      <c r="M324" s="29" t="s">
        <v>190</v>
      </c>
      <c r="N324" s="41" t="s">
        <v>47</v>
      </c>
      <c r="O324" s="41" t="s">
        <v>47</v>
      </c>
      <c r="P324" s="41" t="s">
        <v>47</v>
      </c>
      <c r="Q324" s="41" t="s">
        <v>47</v>
      </c>
      <c r="S324" s="1602"/>
      <c r="T324" s="77">
        <f>IF(U324&lt;=0,"",(((U324-'In Productie'!$E$1)/7)+1))</f>
        <v>-90.142857142857139</v>
      </c>
      <c r="U324" s="161">
        <v>42331</v>
      </c>
      <c r="V324" s="71" t="s">
        <v>162</v>
      </c>
      <c r="X324" s="25">
        <v>17</v>
      </c>
      <c r="Y324" s="64"/>
      <c r="Z324" s="63"/>
      <c r="AF324" s="4">
        <f>IF(B324="","",(IFERROR(VLOOKUP(B324,Projecten!A$4:W$2358,5,FALSE),"niet bekend")))</f>
        <v>1</v>
      </c>
      <c r="AG324" s="2399">
        <f t="shared" si="40"/>
        <v>2585</v>
      </c>
      <c r="AH324" s="2403">
        <f>IF(B324="","",(IFERROR(VLOOKUP(B324,Projecten!A$4:W$2358,23,FALSE),"niet bekend")))</f>
        <v>2585</v>
      </c>
      <c r="AI324" s="2403">
        <f>IF(B324="","",(IFERROR(VLOOKUP(B324,Projecten!A$4:W$2358,12,FALSE),"niet bekend")))</f>
        <v>2585</v>
      </c>
      <c r="AJ324" s="906">
        <f>IF(AG324="","",(AI324-AG324))</f>
        <v>0</v>
      </c>
    </row>
    <row r="325" spans="2:36" s="4" customFormat="1" ht="12.75" customHeight="1" x14ac:dyDescent="0.2">
      <c r="B325" s="238">
        <v>2015157</v>
      </c>
      <c r="C325" s="1254" t="s">
        <v>510</v>
      </c>
      <c r="D325" s="1" t="s">
        <v>467</v>
      </c>
      <c r="E325" s="1" t="s">
        <v>26</v>
      </c>
      <c r="F325" s="39">
        <v>5</v>
      </c>
      <c r="G325" s="1">
        <v>30</v>
      </c>
      <c r="H325" s="1">
        <v>20</v>
      </c>
      <c r="I325" s="1">
        <v>20</v>
      </c>
      <c r="J325" s="128" t="s">
        <v>47</v>
      </c>
      <c r="K325" s="29" t="s">
        <v>190</v>
      </c>
      <c r="L325" s="29" t="s">
        <v>190</v>
      </c>
      <c r="M325" s="29" t="s">
        <v>190</v>
      </c>
      <c r="N325" s="59" t="s">
        <v>47</v>
      </c>
      <c r="O325" s="59" t="s">
        <v>47</v>
      </c>
      <c r="P325" s="59" t="s">
        <v>47</v>
      </c>
      <c r="Q325" s="59" t="s">
        <v>47</v>
      </c>
      <c r="R325" s="142"/>
      <c r="S325" s="142"/>
      <c r="T325" s="23">
        <f>IF(U325&lt;=0,"",(((U325-'In Productie'!$E$1)/7)+1))</f>
        <v>-90.142857142857139</v>
      </c>
      <c r="U325" s="162">
        <v>42331</v>
      </c>
      <c r="V325" s="4" t="s">
        <v>311</v>
      </c>
      <c r="W325" s="132" t="s">
        <v>502</v>
      </c>
      <c r="X325" s="25">
        <v>73</v>
      </c>
      <c r="Y325" s="62"/>
      <c r="Z325" s="65"/>
      <c r="AA325" s="181"/>
      <c r="AF325" s="4">
        <f>IF(B325="","",(IFERROR(VLOOKUP(B325,Projecten!A$4:W$2358,5,FALSE),"niet bekend")))</f>
        <v>1</v>
      </c>
      <c r="AG325" s="2399">
        <f t="shared" si="40"/>
        <v>875</v>
      </c>
      <c r="AH325" s="2403">
        <f>IF(B325="","",(IFERROR(VLOOKUP(B325,Projecten!A$4:W$2358,23,FALSE),"niet bekend")))</f>
        <v>175</v>
      </c>
      <c r="AI325" s="2403">
        <f>IF(B325="","",(IFERROR(VLOOKUP(B325,Projecten!A$4:W$2358,12,FALSE),"niet bekend")))</f>
        <v>175</v>
      </c>
      <c r="AJ325" s="906"/>
    </row>
    <row r="326" spans="2:36" s="71" customFormat="1" ht="12.75" customHeight="1" x14ac:dyDescent="0.2">
      <c r="B326" s="242">
        <v>2015157</v>
      </c>
      <c r="C326" s="1257">
        <v>120364</v>
      </c>
      <c r="D326" s="194" t="s">
        <v>513</v>
      </c>
      <c r="E326" s="194" t="s">
        <v>26</v>
      </c>
      <c r="F326" s="60">
        <v>1</v>
      </c>
      <c r="G326" s="212">
        <v>6</v>
      </c>
      <c r="H326" s="212">
        <v>4</v>
      </c>
      <c r="I326" s="212">
        <v>4</v>
      </c>
      <c r="J326" s="122" t="s">
        <v>47</v>
      </c>
      <c r="K326" s="58" t="s">
        <v>190</v>
      </c>
      <c r="L326" s="58" t="s">
        <v>190</v>
      </c>
      <c r="M326" s="58" t="s">
        <v>190</v>
      </c>
      <c r="N326" s="60" t="s">
        <v>47</v>
      </c>
      <c r="O326" s="60" t="s">
        <v>47</v>
      </c>
      <c r="P326" s="60" t="s">
        <v>47</v>
      </c>
      <c r="Q326" s="60" t="s">
        <v>47</v>
      </c>
      <c r="S326" s="1600"/>
      <c r="T326" s="77">
        <v>7</v>
      </c>
      <c r="U326" s="161">
        <v>42331</v>
      </c>
      <c r="V326" s="71" t="s">
        <v>423</v>
      </c>
      <c r="W326" s="71" t="s">
        <v>514</v>
      </c>
      <c r="X326" s="78">
        <v>14.5</v>
      </c>
      <c r="Y326" s="81"/>
      <c r="Z326" s="82"/>
      <c r="AF326" s="71">
        <f>IF(B326="","",(IFERROR(VLOOKUP(B326,Projecten!A$4:W$2358,5,FALSE),"niet bekend")))</f>
        <v>1</v>
      </c>
      <c r="AG326" s="2403">
        <f t="shared" si="40"/>
        <v>175</v>
      </c>
      <c r="AH326" s="2403">
        <f>IF(B326="","",(IFERROR(VLOOKUP(B326,Projecten!A$4:W$2358,23,FALSE),"niet bekend")))</f>
        <v>175</v>
      </c>
      <c r="AI326" s="2403">
        <f>IF(B326="","",(IFERROR(VLOOKUP(B326,Projecten!A$4:W$2358,12,FALSE),"niet bekend")))</f>
        <v>175</v>
      </c>
      <c r="AJ326" s="908">
        <f>IF(AG326="","",(AI326-AG326))</f>
        <v>0</v>
      </c>
    </row>
    <row r="327" spans="2:36" s="4" customFormat="1" ht="12.75" customHeight="1" x14ac:dyDescent="0.2">
      <c r="B327" s="238" t="s">
        <v>506</v>
      </c>
      <c r="C327" s="1254">
        <v>120367</v>
      </c>
      <c r="D327" s="1" t="s">
        <v>507</v>
      </c>
      <c r="E327" s="1" t="s">
        <v>26</v>
      </c>
      <c r="F327" s="39">
        <v>0</v>
      </c>
      <c r="G327" s="1">
        <v>1</v>
      </c>
      <c r="H327" s="1">
        <v>0</v>
      </c>
      <c r="I327" s="1">
        <v>0</v>
      </c>
      <c r="J327" s="29" t="s">
        <v>190</v>
      </c>
      <c r="K327" s="29" t="s">
        <v>190</v>
      </c>
      <c r="L327" s="29" t="s">
        <v>190</v>
      </c>
      <c r="M327" s="29" t="s">
        <v>190</v>
      </c>
      <c r="N327" s="29" t="s">
        <v>47</v>
      </c>
      <c r="O327" s="29" t="s">
        <v>47</v>
      </c>
      <c r="P327" s="29" t="s">
        <v>47</v>
      </c>
      <c r="Q327" s="29" t="s">
        <v>47</v>
      </c>
      <c r="S327" s="1602"/>
      <c r="T327" s="23">
        <f>IF(U327&lt;=0,"",(((U327-'In Productie'!$E$1)/7)+1))</f>
        <v>-90.857142857142861</v>
      </c>
      <c r="U327" s="162">
        <v>42326</v>
      </c>
      <c r="V327" s="4" t="s">
        <v>162</v>
      </c>
      <c r="W327" s="241" t="s">
        <v>508</v>
      </c>
      <c r="X327" s="25">
        <v>3</v>
      </c>
      <c r="Y327" s="63"/>
      <c r="Z327" s="63"/>
      <c r="AF327" s="4">
        <f>IF(B327="","",(IFERROR(VLOOKUP(B327,Projecten!A$4:W$2358,5,FALSE),"niet bekend")))</f>
        <v>0</v>
      </c>
      <c r="AG327" s="2399">
        <f>AI327</f>
        <v>390</v>
      </c>
      <c r="AH327" s="2403">
        <f>IF(B327="","",(IFERROR(VLOOKUP(B327,Projecten!A$4:W$2358,23,FALSE),"niet bekend")))</f>
        <v>390</v>
      </c>
      <c r="AI327" s="2403">
        <f>IF(B327="","",(IFERROR(VLOOKUP(B327,Projecten!A$4:W$2358,12,FALSE),"niet bekend")))</f>
        <v>390</v>
      </c>
      <c r="AJ327" s="906">
        <f>IF(AG327="","",(AI327-AG327))</f>
        <v>0</v>
      </c>
    </row>
    <row r="328" spans="2:36" s="38" customFormat="1" ht="12.75" customHeight="1" x14ac:dyDescent="0.2">
      <c r="B328" s="30"/>
      <c r="C328" s="1253"/>
      <c r="D328" s="31"/>
      <c r="E328" s="31"/>
      <c r="F328" s="32"/>
      <c r="G328" s="31"/>
      <c r="H328" s="31"/>
      <c r="I328" s="31"/>
      <c r="J328" s="32"/>
      <c r="K328" s="32"/>
      <c r="L328" s="32"/>
      <c r="M328" s="32"/>
      <c r="N328" s="32"/>
      <c r="O328" s="32"/>
      <c r="P328" s="32"/>
      <c r="Q328" s="32"/>
      <c r="R328" s="33"/>
      <c r="S328" s="33"/>
      <c r="T328" s="1035"/>
      <c r="U328" s="157"/>
      <c r="V328" s="35"/>
      <c r="W328" s="35"/>
      <c r="X328" s="35"/>
      <c r="Y328" s="67"/>
      <c r="Z328" s="68"/>
      <c r="AG328" s="2404"/>
      <c r="AH328" s="2404"/>
      <c r="AI328" s="2404"/>
      <c r="AJ328" s="909"/>
    </row>
    <row r="329" spans="2:36" s="911" customFormat="1" ht="12.75" customHeight="1" x14ac:dyDescent="0.2">
      <c r="B329" s="887"/>
      <c r="C329" s="1251"/>
      <c r="D329" s="888">
        <f>SUM(G329:I329)</f>
        <v>182</v>
      </c>
      <c r="E329" s="889"/>
      <c r="F329" s="890">
        <f>SUM(F330:F337)</f>
        <v>12</v>
      </c>
      <c r="G329" s="889">
        <f>SUM(G330:G337)</f>
        <v>85</v>
      </c>
      <c r="H329" s="889">
        <f>SUM(H330:H337)</f>
        <v>52</v>
      </c>
      <c r="I329" s="889">
        <f>SUM(I330:I337)</f>
        <v>45</v>
      </c>
      <c r="J329" s="890"/>
      <c r="K329" s="890"/>
      <c r="L329" s="890"/>
      <c r="M329" s="890"/>
      <c r="N329" s="890"/>
      <c r="O329" s="890"/>
      <c r="P329" s="890"/>
      <c r="Q329" s="890"/>
      <c r="R329" s="918">
        <v>48</v>
      </c>
      <c r="S329" s="918"/>
      <c r="T329" s="1036"/>
      <c r="U329" s="919"/>
      <c r="V329" s="920"/>
      <c r="W329" s="920">
        <f>SUM(X329:X337)</f>
        <v>200.5</v>
      </c>
      <c r="X329" s="855"/>
      <c r="Y329" s="922">
        <v>257.5</v>
      </c>
      <c r="Z329" s="856">
        <f>W329-Y329</f>
        <v>-57</v>
      </c>
      <c r="AF329" s="911" t="str">
        <f>IF(B329="","",(IFERROR(VLOOKUP(B329,Projecten!A$4:W$2358,5,FALSE),"niet bekend")))</f>
        <v/>
      </c>
      <c r="AG329" s="2402">
        <f>SUM(AG330:AG337)</f>
        <v>11316</v>
      </c>
      <c r="AH329" s="2402" t="str">
        <f>IF(B329="","",(IFERROR(VLOOKUP(B329,Projecten!A$4:W$2358,23,FALSE),"niet bekend")))</f>
        <v/>
      </c>
      <c r="AI329" s="2402" t="str">
        <f>IF(B329="","",(IFERROR(VLOOKUP(B329,Projecten!A$4:W$2358,12,FALSE),"niet bekend")))</f>
        <v/>
      </c>
      <c r="AJ329" s="907"/>
    </row>
    <row r="330" spans="2:36" s="71" customFormat="1" ht="12.75" customHeight="1" x14ac:dyDescent="0.2">
      <c r="B330" s="141"/>
      <c r="C330" s="1257"/>
      <c r="D330" s="186" t="s">
        <v>490</v>
      </c>
      <c r="E330" s="80"/>
      <c r="F330" s="59"/>
      <c r="G330" s="80"/>
      <c r="H330" s="80"/>
      <c r="I330" s="80"/>
      <c r="J330" s="59"/>
      <c r="K330" s="59"/>
      <c r="L330" s="59"/>
      <c r="M330" s="59"/>
      <c r="N330" s="59"/>
      <c r="O330" s="59"/>
      <c r="P330" s="59"/>
      <c r="Q330" s="59"/>
      <c r="R330" s="142"/>
      <c r="S330" s="142"/>
      <c r="T330" s="1038"/>
      <c r="U330" s="166"/>
      <c r="V330" s="143"/>
      <c r="W330" s="143"/>
      <c r="X330" s="452">
        <v>4</v>
      </c>
      <c r="Y330" s="144"/>
      <c r="Z330" s="145"/>
      <c r="AF330" s="71" t="str">
        <f>IF(B330="","",(IFERROR(VLOOKUP(B330,Projecten!A$4:W$2358,5,FALSE),"niet bekend")))</f>
        <v/>
      </c>
      <c r="AG330" s="2403" t="str">
        <f t="shared" ref="AG330:AG336" si="41">IF(AF330="","",(F330/AF330*AI330))</f>
        <v/>
      </c>
      <c r="AH330" s="2403" t="str">
        <f>IF(B330="","",(IFERROR(VLOOKUP(B330,Projecten!A$4:W$2358,23,FALSE),"niet bekend")))</f>
        <v/>
      </c>
      <c r="AI330" s="2403" t="str">
        <f>IF(B330="","",(IFERROR(VLOOKUP(B330,Projecten!A$4:W$2358,12,FALSE),"niet bekend")))</f>
        <v/>
      </c>
      <c r="AJ330" s="908" t="str">
        <f>IF(AG330="","",(AI330-AG330))</f>
        <v/>
      </c>
    </row>
    <row r="331" spans="2:36" s="71" customFormat="1" ht="12.75" customHeight="1" x14ac:dyDescent="0.2">
      <c r="B331" s="141"/>
      <c r="C331" s="1257"/>
      <c r="D331" s="243" t="s">
        <v>511</v>
      </c>
      <c r="E331" s="80"/>
      <c r="F331" s="59"/>
      <c r="G331" s="80"/>
      <c r="H331" s="80"/>
      <c r="I331" s="80"/>
      <c r="J331" s="59"/>
      <c r="K331" s="59"/>
      <c r="L331" s="59"/>
      <c r="M331" s="59"/>
      <c r="N331" s="59"/>
      <c r="O331" s="59"/>
      <c r="P331" s="59"/>
      <c r="Q331" s="59"/>
      <c r="R331" s="142"/>
      <c r="S331" s="142"/>
      <c r="T331" s="1038"/>
      <c r="U331" s="166"/>
      <c r="V331" s="143"/>
      <c r="W331" s="143"/>
      <c r="X331" s="452">
        <v>3</v>
      </c>
      <c r="Y331" s="144"/>
      <c r="Z331" s="145"/>
      <c r="AF331" s="71" t="str">
        <f>IF(B331="","",(IFERROR(VLOOKUP(B331,Projecten!A$4:W$2358,5,FALSE),"niet bekend")))</f>
        <v/>
      </c>
      <c r="AG331" s="2403" t="str">
        <f t="shared" si="41"/>
        <v/>
      </c>
      <c r="AH331" s="2403" t="str">
        <f>IF(B331="","",(IFERROR(VLOOKUP(B331,Projecten!A$4:W$2358,23,FALSE),"niet bekend")))</f>
        <v/>
      </c>
      <c r="AI331" s="2403" t="str">
        <f>IF(B331="","",(IFERROR(VLOOKUP(B331,Projecten!A$4:W$2358,12,FALSE),"niet bekend")))</f>
        <v/>
      </c>
      <c r="AJ331" s="908" t="str">
        <f>IF(AG331="","",(AI331-AG331))</f>
        <v/>
      </c>
    </row>
    <row r="332" spans="2:36" s="4" customFormat="1" ht="12.75" customHeight="1" x14ac:dyDescent="0.2">
      <c r="B332" s="246">
        <v>2015188</v>
      </c>
      <c r="C332" s="1254">
        <v>120365</v>
      </c>
      <c r="D332" s="1" t="s">
        <v>469</v>
      </c>
      <c r="E332" s="1" t="s">
        <v>26</v>
      </c>
      <c r="F332" s="39">
        <v>3</v>
      </c>
      <c r="G332" s="1">
        <f>F332*10</f>
        <v>30</v>
      </c>
      <c r="H332" s="1">
        <f>F332*5</f>
        <v>15</v>
      </c>
      <c r="I332" s="1">
        <f>F332*3</f>
        <v>9</v>
      </c>
      <c r="J332" s="244" t="s">
        <v>47</v>
      </c>
      <c r="K332" s="29" t="s">
        <v>190</v>
      </c>
      <c r="L332" s="29" t="s">
        <v>190</v>
      </c>
      <c r="M332" s="29" t="s">
        <v>190</v>
      </c>
      <c r="N332" s="41" t="s">
        <v>47</v>
      </c>
      <c r="O332" s="41" t="s">
        <v>47</v>
      </c>
      <c r="P332" s="41" t="s">
        <v>47</v>
      </c>
      <c r="Q332" s="41" t="s">
        <v>47</v>
      </c>
      <c r="S332" s="1602"/>
      <c r="T332" s="23">
        <f>IF(U332&lt;=0,"",(((U332-'In Productie'!$E$1)/7)+1))</f>
        <v>-90</v>
      </c>
      <c r="U332" s="162">
        <v>42332</v>
      </c>
      <c r="V332" s="4" t="s">
        <v>162</v>
      </c>
      <c r="X332" s="25">
        <v>51</v>
      </c>
      <c r="Y332" s="63"/>
      <c r="Z332" s="63"/>
      <c r="AF332" s="4">
        <f>IF(B332="","",(IFERROR(VLOOKUP(B332,Projecten!A$4:W$2358,5,FALSE),"niet bekend")))</f>
        <v>17</v>
      </c>
      <c r="AG332" s="2399">
        <f t="shared" si="41"/>
        <v>9741</v>
      </c>
      <c r="AH332" s="2403">
        <f>IF(B332="","",(IFERROR(VLOOKUP(B332,Projecten!A$4:W$2358,23,FALSE),"niet bekend")))</f>
        <v>55199</v>
      </c>
      <c r="AI332" s="2403">
        <f>IF(B332="","",(IFERROR(VLOOKUP(B332,Projecten!A$4:W$2358,12,FALSE),"niet bekend")))</f>
        <v>55199</v>
      </c>
      <c r="AJ332" s="906"/>
    </row>
    <row r="333" spans="2:36" s="4" customFormat="1" ht="12.75" customHeight="1" x14ac:dyDescent="0.2">
      <c r="B333" s="246">
        <v>2015157</v>
      </c>
      <c r="C333" s="1254">
        <v>120364</v>
      </c>
      <c r="D333" s="1" t="s">
        <v>512</v>
      </c>
      <c r="E333" s="1" t="s">
        <v>26</v>
      </c>
      <c r="F333" s="39">
        <v>3</v>
      </c>
      <c r="G333" s="1">
        <v>18</v>
      </c>
      <c r="H333" s="1">
        <v>12</v>
      </c>
      <c r="I333" s="1">
        <v>12</v>
      </c>
      <c r="J333" s="245" t="s">
        <v>47</v>
      </c>
      <c r="K333" s="29" t="s">
        <v>190</v>
      </c>
      <c r="L333" s="29" t="s">
        <v>190</v>
      </c>
      <c r="M333" s="29" t="s">
        <v>190</v>
      </c>
      <c r="N333" s="59" t="s">
        <v>47</v>
      </c>
      <c r="O333" s="59" t="s">
        <v>47</v>
      </c>
      <c r="P333" s="59" t="s">
        <v>47</v>
      </c>
      <c r="Q333" s="59" t="s">
        <v>47</v>
      </c>
      <c r="R333" s="142"/>
      <c r="S333" s="142"/>
      <c r="T333" s="23">
        <f>IF(U333&lt;=0,"",(((U333-'In Productie'!$E$1)/7)+1))</f>
        <v>-90</v>
      </c>
      <c r="U333" s="162">
        <v>42332</v>
      </c>
      <c r="V333" s="4" t="s">
        <v>423</v>
      </c>
      <c r="W333" s="132" t="s">
        <v>451</v>
      </c>
      <c r="X333" s="25">
        <v>43.5</v>
      </c>
      <c r="Y333" s="62"/>
      <c r="Z333" s="65"/>
      <c r="AA333" s="181"/>
      <c r="AF333" s="4">
        <f>IF(B333="","",(IFERROR(VLOOKUP(B333,Projecten!A$4:W$2358,5,FALSE),"niet bekend")))</f>
        <v>1</v>
      </c>
      <c r="AG333" s="2399">
        <f t="shared" si="41"/>
        <v>525</v>
      </c>
      <c r="AH333" s="2403">
        <f>IF(B333="","",(IFERROR(VLOOKUP(B333,Projecten!A$4:W$2358,23,FALSE),"niet bekend")))</f>
        <v>175</v>
      </c>
      <c r="AI333" s="2403">
        <f>IF(B333="","",(IFERROR(VLOOKUP(B333,Projecten!A$4:W$2358,12,FALSE),"niet bekend")))</f>
        <v>175</v>
      </c>
      <c r="AJ333" s="906"/>
    </row>
    <row r="334" spans="2:36" s="4" customFormat="1" ht="12.75" customHeight="1" x14ac:dyDescent="0.2">
      <c r="B334" s="246">
        <v>2015157</v>
      </c>
      <c r="C334" s="1254">
        <v>120368</v>
      </c>
      <c r="D334" s="1" t="s">
        <v>504</v>
      </c>
      <c r="E334" s="1" t="s">
        <v>26</v>
      </c>
      <c r="F334" s="39">
        <v>6</v>
      </c>
      <c r="G334" s="1">
        <v>36</v>
      </c>
      <c r="H334" s="1">
        <v>24</v>
      </c>
      <c r="I334" s="1">
        <v>24</v>
      </c>
      <c r="J334" s="245" t="s">
        <v>47</v>
      </c>
      <c r="K334" s="29" t="s">
        <v>190</v>
      </c>
      <c r="L334" s="29" t="s">
        <v>190</v>
      </c>
      <c r="M334" s="29" t="s">
        <v>190</v>
      </c>
      <c r="N334" s="59" t="s">
        <v>47</v>
      </c>
      <c r="O334" s="59" t="s">
        <v>47</v>
      </c>
      <c r="P334" s="59" t="s">
        <v>47</v>
      </c>
      <c r="Q334" s="59" t="s">
        <v>47</v>
      </c>
      <c r="R334" s="142"/>
      <c r="S334" s="142"/>
      <c r="T334" s="23">
        <f>IF(U334&lt;=0,"",(((U334-'In Productie'!$E$1)/7)+1))</f>
        <v>-89.571428571428569</v>
      </c>
      <c r="U334" s="162">
        <v>42335</v>
      </c>
      <c r="V334" s="4" t="s">
        <v>311</v>
      </c>
      <c r="W334" s="240" t="s">
        <v>503</v>
      </c>
      <c r="X334" s="25">
        <v>96</v>
      </c>
      <c r="Y334" s="62"/>
      <c r="Z334" s="65"/>
      <c r="AA334" s="181"/>
      <c r="AF334" s="4">
        <f>IF(B334="","",(IFERROR(VLOOKUP(B334,Projecten!A$4:W$2358,5,FALSE),"niet bekend")))</f>
        <v>1</v>
      </c>
      <c r="AG334" s="2399">
        <f t="shared" si="41"/>
        <v>1050</v>
      </c>
      <c r="AH334" s="2403">
        <f>IF(B334="","",(IFERROR(VLOOKUP(B334,Projecten!A$4:W$2358,23,FALSE),"niet bekend")))</f>
        <v>175</v>
      </c>
      <c r="AI334" s="2403">
        <f>IF(B334="","",(IFERROR(VLOOKUP(B334,Projecten!A$4:W$2358,12,FALSE),"niet bekend")))</f>
        <v>175</v>
      </c>
      <c r="AJ334" s="906"/>
    </row>
    <row r="335" spans="2:36" s="4" customFormat="1" ht="12.75" customHeight="1" x14ac:dyDescent="0.2">
      <c r="B335" s="246">
        <v>2015171</v>
      </c>
      <c r="C335" s="1254" t="s">
        <v>47</v>
      </c>
      <c r="D335" s="1" t="s">
        <v>519</v>
      </c>
      <c r="E335" s="1" t="s">
        <v>26</v>
      </c>
      <c r="F335" s="39">
        <v>0</v>
      </c>
      <c r="G335" s="1">
        <v>1</v>
      </c>
      <c r="H335" s="1">
        <v>0</v>
      </c>
      <c r="I335" s="1">
        <v>0</v>
      </c>
      <c r="J335" s="59" t="s">
        <v>190</v>
      </c>
      <c r="K335" s="29" t="s">
        <v>190</v>
      </c>
      <c r="L335" s="29" t="s">
        <v>190</v>
      </c>
      <c r="M335" s="29" t="s">
        <v>190</v>
      </c>
      <c r="N335" s="7" t="s">
        <v>47</v>
      </c>
      <c r="O335" s="7" t="s">
        <v>47</v>
      </c>
      <c r="P335" s="7" t="s">
        <v>47</v>
      </c>
      <c r="Q335" s="7" t="s">
        <v>47</v>
      </c>
      <c r="S335" s="1602"/>
      <c r="T335" s="23"/>
      <c r="U335" s="162">
        <v>42332</v>
      </c>
      <c r="V335" s="4" t="s">
        <v>423</v>
      </c>
      <c r="W335" s="185"/>
      <c r="X335" s="25">
        <v>1</v>
      </c>
      <c r="Y335" s="64"/>
      <c r="Z335" s="66"/>
      <c r="AF335" s="4">
        <f>IF(B335="","",(IFERROR(VLOOKUP(B335,Projecten!A$4:W$2358,5,FALSE),"niet bekend")))</f>
        <v>1</v>
      </c>
      <c r="AG335" s="2399">
        <f t="shared" si="41"/>
        <v>0</v>
      </c>
      <c r="AH335" s="2403">
        <f>IF(B335="","",(IFERROR(VLOOKUP(B335,Projecten!A$4:W$2358,23,FALSE),"niet bekend")))</f>
        <v>5322</v>
      </c>
      <c r="AI335" s="2403">
        <f>IF(B335="","",(IFERROR(VLOOKUP(B335,Projecten!A$4:W$2358,12,FALSE),"niet bekend")))</f>
        <v>5322</v>
      </c>
      <c r="AJ335" s="906"/>
    </row>
    <row r="336" spans="2:36" s="4" customFormat="1" ht="12.75" customHeight="1" x14ac:dyDescent="0.2">
      <c r="B336" s="246">
        <v>2015157</v>
      </c>
      <c r="C336" s="1254" t="s">
        <v>47</v>
      </c>
      <c r="D336" s="1" t="s">
        <v>518</v>
      </c>
      <c r="E336" s="1" t="s">
        <v>26</v>
      </c>
      <c r="F336" s="39">
        <v>0</v>
      </c>
      <c r="G336" s="1">
        <v>0</v>
      </c>
      <c r="H336" s="1">
        <v>1</v>
      </c>
      <c r="I336" s="1">
        <v>0</v>
      </c>
      <c r="J336" s="59" t="s">
        <v>190</v>
      </c>
      <c r="K336" s="29" t="s">
        <v>190</v>
      </c>
      <c r="L336" s="29" t="s">
        <v>190</v>
      </c>
      <c r="M336" s="29" t="s">
        <v>190</v>
      </c>
      <c r="N336" s="7" t="s">
        <v>47</v>
      </c>
      <c r="O336" s="7" t="s">
        <v>47</v>
      </c>
      <c r="P336" s="7" t="s">
        <v>47</v>
      </c>
      <c r="Q336" s="7" t="s">
        <v>47</v>
      </c>
      <c r="S336" s="1602"/>
      <c r="T336" s="23"/>
      <c r="U336" s="162">
        <v>42332</v>
      </c>
      <c r="V336" s="4" t="s">
        <v>423</v>
      </c>
      <c r="W336" s="185"/>
      <c r="X336" s="25">
        <v>2</v>
      </c>
      <c r="Y336" s="64"/>
      <c r="Z336" s="66"/>
      <c r="AF336" s="4">
        <f>IF(B336="","",(IFERROR(VLOOKUP(B336,Projecten!A$4:W$2358,5,FALSE),"niet bekend")))</f>
        <v>1</v>
      </c>
      <c r="AG336" s="2399">
        <f t="shared" si="41"/>
        <v>0</v>
      </c>
      <c r="AH336" s="2403">
        <f>IF(B336="","",(IFERROR(VLOOKUP(B336,Projecten!A$4:W$2358,23,FALSE),"niet bekend")))</f>
        <v>175</v>
      </c>
      <c r="AI336" s="2403">
        <f>IF(B336="","",(IFERROR(VLOOKUP(B336,Projecten!A$4:W$2358,12,FALSE),"niet bekend")))</f>
        <v>175</v>
      </c>
      <c r="AJ336" s="906">
        <f>IF(AG336="","",(AI336-AG336))</f>
        <v>175</v>
      </c>
    </row>
    <row r="337" spans="2:36" s="38" customFormat="1" ht="12.75" customHeight="1" x14ac:dyDescent="0.2">
      <c r="B337" s="30"/>
      <c r="C337" s="1253"/>
      <c r="D337" s="31"/>
      <c r="E337" s="31"/>
      <c r="F337" s="32"/>
      <c r="G337" s="31"/>
      <c r="H337" s="31"/>
      <c r="I337" s="31"/>
      <c r="J337" s="32"/>
      <c r="K337" s="32"/>
      <c r="L337" s="32"/>
      <c r="M337" s="32"/>
      <c r="N337" s="32"/>
      <c r="O337" s="32"/>
      <c r="P337" s="32"/>
      <c r="Q337" s="32"/>
      <c r="R337" s="33"/>
      <c r="S337" s="33"/>
      <c r="T337" s="1035"/>
      <c r="U337" s="157"/>
      <c r="V337" s="35"/>
      <c r="W337" s="35"/>
      <c r="X337" s="35"/>
      <c r="Y337" s="67"/>
      <c r="Z337" s="68"/>
      <c r="AG337" s="2404"/>
      <c r="AH337" s="2404"/>
      <c r="AI337" s="2404"/>
      <c r="AJ337" s="909"/>
    </row>
    <row r="338" spans="2:36" s="911" customFormat="1" ht="12.75" customHeight="1" x14ac:dyDescent="0.2">
      <c r="B338" s="887"/>
      <c r="C338" s="1251"/>
      <c r="D338" s="888">
        <f>SUM(G338:I338)</f>
        <v>321</v>
      </c>
      <c r="E338" s="889"/>
      <c r="F338" s="890">
        <f>SUM(F339:F347)</f>
        <v>20</v>
      </c>
      <c r="G338" s="889">
        <f>SUM(G339:G347)</f>
        <v>153</v>
      </c>
      <c r="H338" s="889">
        <f>SUM(H339:H347)</f>
        <v>88</v>
      </c>
      <c r="I338" s="889">
        <f>SUM(I339:I347)</f>
        <v>80</v>
      </c>
      <c r="J338" s="890"/>
      <c r="K338" s="890"/>
      <c r="L338" s="890"/>
      <c r="M338" s="890"/>
      <c r="N338" s="890"/>
      <c r="O338" s="890"/>
      <c r="P338" s="890"/>
      <c r="Q338" s="890"/>
      <c r="R338" s="918">
        <v>49</v>
      </c>
      <c r="S338" s="918"/>
      <c r="T338" s="1036"/>
      <c r="U338" s="919"/>
      <c r="V338" s="920"/>
      <c r="W338" s="920">
        <f>SUM(X338:X347)</f>
        <v>323.5</v>
      </c>
      <c r="X338" s="855"/>
      <c r="Y338" s="922">
        <v>257.5</v>
      </c>
      <c r="Z338" s="856">
        <f>W338-Y338</f>
        <v>66</v>
      </c>
      <c r="AF338" s="911" t="str">
        <f>IF(B338="","",(IFERROR(VLOOKUP(B338,Projecten!A$4:W$2358,5,FALSE),"niet bekend")))</f>
        <v/>
      </c>
      <c r="AG338" s="2402">
        <f>SUM(AG339:AG347)</f>
        <v>38431</v>
      </c>
      <c r="AH338" s="2402" t="str">
        <f>IF(B338="","",(IFERROR(VLOOKUP(B338,Projecten!A$4:W$2358,23,FALSE),"niet bekend")))</f>
        <v/>
      </c>
      <c r="AI338" s="2402" t="str">
        <f>IF(B338="","",(IFERROR(VLOOKUP(B338,Projecten!A$4:W$2358,12,FALSE),"niet bekend")))</f>
        <v/>
      </c>
      <c r="AJ338" s="907"/>
    </row>
    <row r="339" spans="2:36" s="4" customFormat="1" ht="12.75" customHeight="1" x14ac:dyDescent="0.2">
      <c r="B339" s="246">
        <v>2015157</v>
      </c>
      <c r="C339" s="1254">
        <v>120369</v>
      </c>
      <c r="D339" s="1" t="s">
        <v>468</v>
      </c>
      <c r="E339" s="1" t="s">
        <v>26</v>
      </c>
      <c r="F339" s="39">
        <v>3</v>
      </c>
      <c r="G339" s="1">
        <v>18</v>
      </c>
      <c r="H339" s="1">
        <v>12</v>
      </c>
      <c r="I339" s="1">
        <v>20</v>
      </c>
      <c r="J339" s="245" t="s">
        <v>47</v>
      </c>
      <c r="K339" s="29" t="s">
        <v>190</v>
      </c>
      <c r="L339" s="29" t="s">
        <v>190</v>
      </c>
      <c r="M339" s="29" t="s">
        <v>190</v>
      </c>
      <c r="N339" s="59" t="s">
        <v>47</v>
      </c>
      <c r="O339" s="59" t="s">
        <v>47</v>
      </c>
      <c r="P339" s="59" t="s">
        <v>47</v>
      </c>
      <c r="Q339" s="59" t="s">
        <v>47</v>
      </c>
      <c r="R339" s="142"/>
      <c r="S339" s="142"/>
      <c r="T339" s="23">
        <f>IF(U339&lt;=0,"",(((U339-'In Productie'!$E$1)/7)+1))</f>
        <v>-89.142857142857139</v>
      </c>
      <c r="U339" s="162">
        <v>42338</v>
      </c>
      <c r="V339" s="4" t="s">
        <v>423</v>
      </c>
      <c r="W339" s="132" t="s">
        <v>451</v>
      </c>
      <c r="X339" s="25">
        <v>44</v>
      </c>
      <c r="Y339" s="62"/>
      <c r="Z339" s="65"/>
      <c r="AA339" s="181"/>
      <c r="AF339" s="4">
        <f>IF(B339="","",(IFERROR(VLOOKUP(B339,Projecten!A$4:W$2358,5,FALSE),"niet bekend")))</f>
        <v>1</v>
      </c>
      <c r="AG339" s="2399">
        <f t="shared" ref="AG339:AG346" si="42">IF(AF339="","",(F339/AF339*AI339))</f>
        <v>525</v>
      </c>
      <c r="AH339" s="2403">
        <f>IF(B339="","",(IFERROR(VLOOKUP(B339,Projecten!A$4:W$2358,23,FALSE),"niet bekend")))</f>
        <v>175</v>
      </c>
      <c r="AI339" s="2403">
        <f>IF(B339="","",(IFERROR(VLOOKUP(B339,Projecten!A$4:W$2358,12,FALSE),"niet bekend")))</f>
        <v>175</v>
      </c>
      <c r="AJ339" s="906">
        <f>IF(AG339="","",(AI339-AG339))</f>
        <v>-350</v>
      </c>
    </row>
    <row r="340" spans="2:36" s="4" customFormat="1" ht="12.75" customHeight="1" x14ac:dyDescent="0.2">
      <c r="B340" s="246">
        <v>2015188</v>
      </c>
      <c r="C340" s="1254" t="s">
        <v>534</v>
      </c>
      <c r="D340" s="1" t="s">
        <v>470</v>
      </c>
      <c r="E340" s="1" t="s">
        <v>26</v>
      </c>
      <c r="F340" s="39">
        <v>4</v>
      </c>
      <c r="G340" s="1">
        <f>F340*10</f>
        <v>40</v>
      </c>
      <c r="H340" s="1">
        <f>F340*5</f>
        <v>20</v>
      </c>
      <c r="I340" s="1">
        <f>F340*3</f>
        <v>12</v>
      </c>
      <c r="J340" s="245" t="s">
        <v>47</v>
      </c>
      <c r="K340" s="29" t="s">
        <v>190</v>
      </c>
      <c r="L340" s="29" t="s">
        <v>190</v>
      </c>
      <c r="M340" s="7" t="s">
        <v>190</v>
      </c>
      <c r="N340" s="7" t="s">
        <v>47</v>
      </c>
      <c r="O340" s="7" t="s">
        <v>47</v>
      </c>
      <c r="P340" s="7" t="s">
        <v>47</v>
      </c>
      <c r="Q340" s="7" t="s">
        <v>47</v>
      </c>
      <c r="S340" s="1602"/>
      <c r="T340" s="23">
        <f>IF(U340&lt;=0,"",(((U340-'In Productie'!$E$1)/7)+1))</f>
        <v>-89.142857142857139</v>
      </c>
      <c r="U340" s="162">
        <v>42338</v>
      </c>
      <c r="V340" s="4" t="s">
        <v>162</v>
      </c>
      <c r="W340" s="185" t="s">
        <v>542</v>
      </c>
      <c r="X340" s="25">
        <v>68</v>
      </c>
      <c r="Y340" s="64"/>
      <c r="Z340" s="66"/>
      <c r="AF340" s="4">
        <f>IF(B340="","",(IFERROR(VLOOKUP(B340,Projecten!A$4:W$2358,5,FALSE),"niet bekend")))</f>
        <v>17</v>
      </c>
      <c r="AG340" s="2399">
        <f t="shared" si="42"/>
        <v>12988</v>
      </c>
      <c r="AH340" s="2403">
        <f>IF(B340="","",(IFERROR(VLOOKUP(B340,Projecten!A$4:W$2358,23,FALSE),"niet bekend")))</f>
        <v>55199</v>
      </c>
      <c r="AI340" s="2403">
        <f>IF(B340="","",(IFERROR(VLOOKUP(B340,Projecten!A$4:W$2358,12,FALSE),"niet bekend")))</f>
        <v>55199</v>
      </c>
      <c r="AJ340" s="906">
        <f>IF(AG340="","",(AI340-AG340))</f>
        <v>42211</v>
      </c>
    </row>
    <row r="341" spans="2:36" s="71" customFormat="1" ht="13.5" customHeight="1" x14ac:dyDescent="0.2">
      <c r="B341" s="247"/>
      <c r="C341" s="1257"/>
      <c r="D341" s="243"/>
      <c r="E341" s="80"/>
      <c r="F341" s="59"/>
      <c r="G341" s="80"/>
      <c r="H341" s="80"/>
      <c r="I341" s="80"/>
      <c r="J341" s="59"/>
      <c r="K341" s="59"/>
      <c r="L341" s="59"/>
      <c r="M341" s="59"/>
      <c r="N341" s="59"/>
      <c r="O341" s="59"/>
      <c r="P341" s="59"/>
      <c r="Q341" s="59"/>
      <c r="R341" s="142"/>
      <c r="S341" s="142"/>
      <c r="T341" s="1038"/>
      <c r="U341" s="166"/>
      <c r="V341" s="143"/>
      <c r="W341" s="143"/>
      <c r="X341" s="452"/>
      <c r="Y341" s="144"/>
      <c r="Z341" s="145"/>
      <c r="AF341" s="71" t="str">
        <f>IF(B341="","",(IFERROR(VLOOKUP(B341,Projecten!A$4:W$2358,5,FALSE),"niet bekend")))</f>
        <v/>
      </c>
      <c r="AG341" s="2403" t="str">
        <f t="shared" si="42"/>
        <v/>
      </c>
      <c r="AH341" s="2403" t="str">
        <f>IF(B341="","",(IFERROR(VLOOKUP(B341,Projecten!A$4:W$2358,23,FALSE),"niet bekend")))</f>
        <v/>
      </c>
      <c r="AI341" s="2403" t="str">
        <f>IF(B341="","",(IFERROR(VLOOKUP(B341,Projecten!A$4:W$2358,12,FALSE),"niet bekend")))</f>
        <v/>
      </c>
      <c r="AJ341" s="908" t="str">
        <f>IF(AG341="","",(AI341-AG341))</f>
        <v/>
      </c>
    </row>
    <row r="342" spans="2:36" s="4" customFormat="1" ht="12.75" customHeight="1" x14ac:dyDescent="0.2">
      <c r="B342" s="246">
        <v>2015157</v>
      </c>
      <c r="C342" s="1254">
        <v>120375</v>
      </c>
      <c r="D342" s="1" t="s">
        <v>520</v>
      </c>
      <c r="E342" s="1" t="s">
        <v>26</v>
      </c>
      <c r="F342" s="39">
        <v>4</v>
      </c>
      <c r="G342" s="1">
        <v>24</v>
      </c>
      <c r="H342" s="1">
        <v>16</v>
      </c>
      <c r="I342" s="1">
        <v>16</v>
      </c>
      <c r="J342" s="245" t="s">
        <v>47</v>
      </c>
      <c r="K342" s="29" t="s">
        <v>190</v>
      </c>
      <c r="L342" s="29" t="s">
        <v>190</v>
      </c>
      <c r="M342" s="29" t="s">
        <v>190</v>
      </c>
      <c r="N342" s="59" t="s">
        <v>47</v>
      </c>
      <c r="O342" s="59" t="s">
        <v>47</v>
      </c>
      <c r="P342" s="59" t="s">
        <v>47</v>
      </c>
      <c r="Q342" s="59" t="s">
        <v>47</v>
      </c>
      <c r="R342" s="142"/>
      <c r="S342" s="142"/>
      <c r="T342" s="23">
        <f>IF(U342&lt;=0,"",(((U342-'In Productie'!$E$1)/7)+1))</f>
        <v>-88.714285714285708</v>
      </c>
      <c r="U342" s="167">
        <v>42341</v>
      </c>
      <c r="V342" s="4" t="s">
        <v>311</v>
      </c>
      <c r="W342" s="132" t="s">
        <v>521</v>
      </c>
      <c r="X342" s="25">
        <v>68</v>
      </c>
      <c r="Y342" s="62"/>
      <c r="Z342" s="65"/>
      <c r="AA342" s="181"/>
      <c r="AF342" s="4">
        <f>IF(B342="","",(IFERROR(VLOOKUP(B342,Projecten!A$4:W$2358,5,FALSE),"niet bekend")))</f>
        <v>1</v>
      </c>
      <c r="AG342" s="2399">
        <f t="shared" si="42"/>
        <v>700</v>
      </c>
      <c r="AH342" s="2403">
        <f>IF(B342="","",(IFERROR(VLOOKUP(B342,Projecten!A$4:W$2358,23,FALSE),"niet bekend")))</f>
        <v>175</v>
      </c>
      <c r="AI342" s="2403">
        <f>IF(B342="","",(IFERROR(VLOOKUP(B342,Projecten!A$4:W$2358,12,FALSE),"niet bekend")))</f>
        <v>175</v>
      </c>
      <c r="AJ342" s="906">
        <f>IF(AG342="","",(AI342-AG342))</f>
        <v>-525</v>
      </c>
    </row>
    <row r="343" spans="2:36" s="4" customFormat="1" ht="12.75" customHeight="1" x14ac:dyDescent="0.2">
      <c r="B343" s="246">
        <v>2015188</v>
      </c>
      <c r="C343" s="1254" t="s">
        <v>534</v>
      </c>
      <c r="D343" s="1" t="s">
        <v>471</v>
      </c>
      <c r="E343" s="1" t="s">
        <v>26</v>
      </c>
      <c r="F343" s="39">
        <v>4</v>
      </c>
      <c r="G343" s="1">
        <f>F343*10</f>
        <v>40</v>
      </c>
      <c r="H343" s="1">
        <f>F343*5</f>
        <v>20</v>
      </c>
      <c r="I343" s="1">
        <f>F343*3</f>
        <v>12</v>
      </c>
      <c r="J343" s="239" t="s">
        <v>47</v>
      </c>
      <c r="K343" s="29" t="s">
        <v>190</v>
      </c>
      <c r="L343" s="29" t="s">
        <v>190</v>
      </c>
      <c r="M343" s="29" t="s">
        <v>190</v>
      </c>
      <c r="N343" s="7" t="s">
        <v>47</v>
      </c>
      <c r="O343" s="7" t="s">
        <v>47</v>
      </c>
      <c r="P343" s="7" t="s">
        <v>47</v>
      </c>
      <c r="Q343" s="7" t="s">
        <v>47</v>
      </c>
      <c r="S343" s="1602"/>
      <c r="T343" s="23">
        <f>IF(U343&lt;=0,"",(((U343-'In Productie'!$E$1)/7)+1))</f>
        <v>-88.142857142857139</v>
      </c>
      <c r="U343" s="167">
        <v>42345</v>
      </c>
      <c r="V343" s="4" t="s">
        <v>162</v>
      </c>
      <c r="W343" s="185"/>
      <c r="X343" s="25">
        <v>68</v>
      </c>
      <c r="Y343" s="64"/>
      <c r="Z343" s="66"/>
      <c r="AF343" s="4">
        <f>IF(B343="","",(IFERROR(VLOOKUP(B343,Projecten!A$4:W$2358,5,FALSE),"niet bekend")))</f>
        <v>17</v>
      </c>
      <c r="AG343" s="2399">
        <f t="shared" si="42"/>
        <v>12988</v>
      </c>
      <c r="AH343" s="2403">
        <f>IF(B343="","",(IFERROR(VLOOKUP(B343,Projecten!A$4:W$2358,23,FALSE),"niet bekend")))</f>
        <v>55199</v>
      </c>
      <c r="AI343" s="2403">
        <f>IF(B343="","",(IFERROR(VLOOKUP(B343,Projecten!A$4:W$2358,12,FALSE),"niet bekend")))</f>
        <v>55199</v>
      </c>
      <c r="AJ343" s="906"/>
    </row>
    <row r="344" spans="2:36" s="71" customFormat="1" ht="12.75" customHeight="1" x14ac:dyDescent="0.2">
      <c r="B344" s="247">
        <v>2015178</v>
      </c>
      <c r="C344" s="1257">
        <v>120376</v>
      </c>
      <c r="D344" s="141" t="s">
        <v>533</v>
      </c>
      <c r="E344" s="80" t="s">
        <v>26</v>
      </c>
      <c r="F344" s="59">
        <v>0</v>
      </c>
      <c r="G344" s="80">
        <v>1</v>
      </c>
      <c r="H344" s="80">
        <v>0</v>
      </c>
      <c r="I344" s="80">
        <v>0</v>
      </c>
      <c r="J344" s="59" t="s">
        <v>190</v>
      </c>
      <c r="K344" s="59" t="s">
        <v>190</v>
      </c>
      <c r="L344" s="59" t="s">
        <v>190</v>
      </c>
      <c r="M344" s="59" t="s">
        <v>190</v>
      </c>
      <c r="N344" s="59" t="s">
        <v>47</v>
      </c>
      <c r="O344" s="59" t="s">
        <v>47</v>
      </c>
      <c r="P344" s="59" t="s">
        <v>47</v>
      </c>
      <c r="Q344" s="59" t="s">
        <v>47</v>
      </c>
      <c r="R344" s="142"/>
      <c r="S344" s="142"/>
      <c r="T344" s="23">
        <f>IF(U344&lt;=0,"",(((U344-'In Productie'!$E$1)/7)+1))</f>
        <v>-89</v>
      </c>
      <c r="U344" s="167">
        <v>42339</v>
      </c>
      <c r="V344" s="4" t="s">
        <v>162</v>
      </c>
      <c r="W344" s="143"/>
      <c r="X344" s="78">
        <v>3</v>
      </c>
      <c r="Y344" s="144"/>
      <c r="Z344" s="145"/>
      <c r="AF344" s="71">
        <f>IF(B344="","",(IFERROR(VLOOKUP(B344,Projecten!A$4:W$2358,5,FALSE),"niet bekend")))</f>
        <v>1</v>
      </c>
      <c r="AG344" s="2403">
        <f t="shared" si="42"/>
        <v>0</v>
      </c>
      <c r="AH344" s="2403">
        <f>IF(B344="","",(IFERROR(VLOOKUP(B344,Projecten!A$4:W$2358,23,FALSE),"niet bekend")))</f>
        <v>2513</v>
      </c>
      <c r="AI344" s="2403">
        <f>IF(B344="","",(IFERROR(VLOOKUP(B344,Projecten!A$4:W$2358,12,FALSE),"niet bekend")))</f>
        <v>2513</v>
      </c>
      <c r="AJ344" s="908">
        <f>IF(AG344="","",(AI344-AG344))</f>
        <v>2513</v>
      </c>
    </row>
    <row r="345" spans="2:36" s="4" customFormat="1" ht="12.75" customHeight="1" x14ac:dyDescent="0.2">
      <c r="B345" s="246">
        <v>2015194</v>
      </c>
      <c r="C345" s="1254">
        <v>120377</v>
      </c>
      <c r="D345" s="1" t="s">
        <v>525</v>
      </c>
      <c r="E345" s="1" t="s">
        <v>26</v>
      </c>
      <c r="F345" s="39">
        <v>2</v>
      </c>
      <c r="G345" s="1">
        <f>F345*6</f>
        <v>12</v>
      </c>
      <c r="H345" s="1">
        <f>F345*4</f>
        <v>8</v>
      </c>
      <c r="I345" s="1">
        <f>F345*4</f>
        <v>8</v>
      </c>
      <c r="J345" s="245" t="s">
        <v>47</v>
      </c>
      <c r="K345" s="29" t="s">
        <v>190</v>
      </c>
      <c r="L345" s="29" t="s">
        <v>190</v>
      </c>
      <c r="M345" s="29" t="s">
        <v>190</v>
      </c>
      <c r="N345" s="59" t="s">
        <v>47</v>
      </c>
      <c r="O345" s="59" t="s">
        <v>47</v>
      </c>
      <c r="P345" s="59" t="s">
        <v>47</v>
      </c>
      <c r="Q345" s="59" t="s">
        <v>47</v>
      </c>
      <c r="R345" s="142"/>
      <c r="S345" s="142"/>
      <c r="T345" s="23">
        <f>IF(U345&lt;=0,"",(((U345-'In Productie'!$E$1)/7)+1))</f>
        <v>-88.571428571428569</v>
      </c>
      <c r="U345" s="167">
        <v>42342</v>
      </c>
      <c r="V345" s="4" t="s">
        <v>524</v>
      </c>
      <c r="W345" s="132" t="s">
        <v>554</v>
      </c>
      <c r="X345" s="25">
        <f>F345*14.5</f>
        <v>29</v>
      </c>
      <c r="Y345" s="62"/>
      <c r="Z345" s="65"/>
      <c r="AA345" s="181"/>
      <c r="AF345" s="4">
        <f>IF(B345="","",(IFERROR(VLOOKUP(B345,Projecten!A$4:W$2358,5,FALSE),"niet bekend")))</f>
        <v>5</v>
      </c>
      <c r="AG345" s="2399">
        <f t="shared" si="42"/>
        <v>4492</v>
      </c>
      <c r="AH345" s="2403">
        <f>IF(B345="","",(IFERROR(VLOOKUP(B345,Projecten!A$4:W$2358,23,FALSE),"niet bekend")))</f>
        <v>11230</v>
      </c>
      <c r="AI345" s="2403">
        <f>IF(B345="","",(IFERROR(VLOOKUP(B345,Projecten!A$4:W$2358,12,FALSE),"niet bekend")))</f>
        <v>11230</v>
      </c>
      <c r="AJ345" s="906">
        <f>IF(AG345="","",(AI345-AG345))</f>
        <v>6738</v>
      </c>
    </row>
    <row r="346" spans="2:36" s="4" customFormat="1" ht="12.75" customHeight="1" x14ac:dyDescent="0.2">
      <c r="B346" s="246">
        <v>2015194</v>
      </c>
      <c r="C346" s="1254">
        <v>120377</v>
      </c>
      <c r="D346" s="1" t="s">
        <v>525</v>
      </c>
      <c r="E346" s="1" t="s">
        <v>26</v>
      </c>
      <c r="F346" s="39">
        <v>3</v>
      </c>
      <c r="G346" s="1">
        <f>F346*6</f>
        <v>18</v>
      </c>
      <c r="H346" s="1">
        <f>F346*4</f>
        <v>12</v>
      </c>
      <c r="I346" s="1">
        <f>F346*4</f>
        <v>12</v>
      </c>
      <c r="J346" s="245" t="s">
        <v>47</v>
      </c>
      <c r="K346" s="29" t="s">
        <v>190</v>
      </c>
      <c r="L346" s="29" t="s">
        <v>190</v>
      </c>
      <c r="M346" s="29" t="s">
        <v>190</v>
      </c>
      <c r="N346" s="59" t="s">
        <v>47</v>
      </c>
      <c r="O346" s="59" t="s">
        <v>47</v>
      </c>
      <c r="P346" s="59" t="s">
        <v>47</v>
      </c>
      <c r="Q346" s="59" t="s">
        <v>47</v>
      </c>
      <c r="R346" s="142"/>
      <c r="S346" s="142"/>
      <c r="T346" s="23">
        <f>IF(U346&lt;=0,"",(((U346-'In Productie'!$E$1)/7)+1))</f>
        <v>-88.571428571428569</v>
      </c>
      <c r="U346" s="167">
        <v>42342</v>
      </c>
      <c r="V346" s="4" t="s">
        <v>524</v>
      </c>
      <c r="W346" s="132" t="s">
        <v>554</v>
      </c>
      <c r="X346" s="25">
        <f>F346*14.5</f>
        <v>43.5</v>
      </c>
      <c r="Y346" s="62"/>
      <c r="Z346" s="65"/>
      <c r="AA346" s="181"/>
      <c r="AF346" s="4">
        <f>IF(B346="","",(IFERROR(VLOOKUP(B346,Projecten!A$4:W$2358,5,FALSE),"niet bekend")))</f>
        <v>5</v>
      </c>
      <c r="AG346" s="2399">
        <f t="shared" si="42"/>
        <v>6738</v>
      </c>
      <c r="AH346" s="2403">
        <f>IF(B346="","",(IFERROR(VLOOKUP(B346,Projecten!A$4:W$2358,23,FALSE),"niet bekend")))</f>
        <v>11230</v>
      </c>
      <c r="AI346" s="2403">
        <f>IF(B346="","",(IFERROR(VLOOKUP(B346,Projecten!A$4:W$2358,12,FALSE),"niet bekend")))</f>
        <v>11230</v>
      </c>
      <c r="AJ346" s="906">
        <f>IF(AG346="","",(AI346-AG346))</f>
        <v>4492</v>
      </c>
    </row>
    <row r="347" spans="2:36" s="38" customFormat="1" ht="12.75" customHeight="1" x14ac:dyDescent="0.2">
      <c r="B347" s="30"/>
      <c r="C347" s="1253"/>
      <c r="D347" s="31"/>
      <c r="E347" s="31"/>
      <c r="F347" s="32"/>
      <c r="G347" s="31"/>
      <c r="H347" s="31"/>
      <c r="I347" s="31"/>
      <c r="J347" s="32"/>
      <c r="K347" s="32"/>
      <c r="L347" s="32"/>
      <c r="M347" s="32"/>
      <c r="N347" s="32"/>
      <c r="O347" s="32"/>
      <c r="P347" s="32"/>
      <c r="Q347" s="32"/>
      <c r="R347" s="33"/>
      <c r="S347" s="33"/>
      <c r="T347" s="1035"/>
      <c r="U347" s="157"/>
      <c r="V347" s="35"/>
      <c r="W347" s="35"/>
      <c r="X347" s="35"/>
      <c r="Y347" s="67"/>
      <c r="Z347" s="68"/>
      <c r="AG347" s="2404"/>
      <c r="AH347" s="2404"/>
      <c r="AI347" s="2404"/>
      <c r="AJ347" s="909"/>
    </row>
    <row r="348" spans="2:36" s="911" customFormat="1" ht="12.75" customHeight="1" x14ac:dyDescent="0.2">
      <c r="B348" s="887"/>
      <c r="C348" s="1251"/>
      <c r="D348" s="888">
        <f>SUM(G348:I348)</f>
        <v>286</v>
      </c>
      <c r="E348" s="889"/>
      <c r="F348" s="890">
        <f>SUM(F349:F353)</f>
        <v>19</v>
      </c>
      <c r="G348" s="889">
        <f>SUM(G349:G353)</f>
        <v>130</v>
      </c>
      <c r="H348" s="889">
        <f>SUM(H349:H353)</f>
        <v>80</v>
      </c>
      <c r="I348" s="889">
        <f>SUM(I349:I353)</f>
        <v>76</v>
      </c>
      <c r="J348" s="890"/>
      <c r="K348" s="890"/>
      <c r="L348" s="890"/>
      <c r="M348" s="890"/>
      <c r="N348" s="890"/>
      <c r="O348" s="890"/>
      <c r="P348" s="890"/>
      <c r="Q348" s="890"/>
      <c r="R348" s="918">
        <v>50</v>
      </c>
      <c r="S348" s="918"/>
      <c r="T348" s="1036"/>
      <c r="U348" s="919"/>
      <c r="V348" s="920"/>
      <c r="W348" s="920">
        <f>SUM(X348:X353)</f>
        <v>285.5</v>
      </c>
      <c r="X348" s="855"/>
      <c r="Y348" s="922">
        <v>257.5</v>
      </c>
      <c r="Z348" s="856">
        <f>W348-Y348</f>
        <v>28</v>
      </c>
      <c r="AF348" s="911" t="str">
        <f>IF(B348="","",(IFERROR(VLOOKUP(B348,Projecten!A$4:W$2358,5,FALSE),"niet bekend")))</f>
        <v/>
      </c>
      <c r="AG348" s="2402">
        <f>SUM(AG349:AG353)</f>
        <v>46678</v>
      </c>
      <c r="AH348" s="2402" t="str">
        <f>IF(B348="","",(IFERROR(VLOOKUP(B348,Projecten!A$4:W$2358,23,FALSE),"niet bekend")))</f>
        <v/>
      </c>
      <c r="AI348" s="2402" t="str">
        <f>IF(B348="","",(IFERROR(VLOOKUP(B348,Projecten!A$4:W$2358,12,FALSE),"niet bekend")))</f>
        <v/>
      </c>
      <c r="AJ348" s="907"/>
    </row>
    <row r="349" spans="2:36" s="4" customFormat="1" ht="12.75" customHeight="1" x14ac:dyDescent="0.2">
      <c r="B349" s="246">
        <v>2015195</v>
      </c>
      <c r="C349" s="1254">
        <v>120382</v>
      </c>
      <c r="D349" s="1" t="s">
        <v>526</v>
      </c>
      <c r="E349" s="1" t="s">
        <v>26</v>
      </c>
      <c r="F349" s="39">
        <v>7</v>
      </c>
      <c r="G349" s="1">
        <f>F349*6</f>
        <v>42</v>
      </c>
      <c r="H349" s="1">
        <f>F349*4</f>
        <v>28</v>
      </c>
      <c r="I349" s="1">
        <f>F349*4</f>
        <v>28</v>
      </c>
      <c r="J349" s="245" t="s">
        <v>47</v>
      </c>
      <c r="K349" s="29" t="s">
        <v>190</v>
      </c>
      <c r="L349" s="29" t="s">
        <v>190</v>
      </c>
      <c r="M349" s="29" t="s">
        <v>190</v>
      </c>
      <c r="N349" s="59" t="s">
        <v>47</v>
      </c>
      <c r="O349" s="59" t="s">
        <v>47</v>
      </c>
      <c r="P349" s="59" t="s">
        <v>47</v>
      </c>
      <c r="Q349" s="59" t="s">
        <v>47</v>
      </c>
      <c r="R349" s="142"/>
      <c r="S349" s="142"/>
      <c r="T349" s="23">
        <f>IF(U349&lt;=0,"",(((U349-'In Productie'!$E$1)/7)+1))</f>
        <v>-88</v>
      </c>
      <c r="U349" s="167">
        <v>42346</v>
      </c>
      <c r="V349" s="4" t="s">
        <v>311</v>
      </c>
      <c r="W349" s="132" t="s">
        <v>529</v>
      </c>
      <c r="X349" s="25">
        <f>F349*14.5</f>
        <v>101.5</v>
      </c>
      <c r="Y349" s="62"/>
      <c r="Z349" s="65"/>
      <c r="AA349" s="181"/>
      <c r="AF349" s="4">
        <f>IF(B349="","",(IFERROR(VLOOKUP(B349,Projecten!A$4:W$2358,5,FALSE),"niet bekend")))</f>
        <v>32</v>
      </c>
      <c r="AG349" s="2399">
        <f>IF(AF349="","",(F349/AF349*AI349))</f>
        <v>15722</v>
      </c>
      <c r="AH349" s="2403">
        <f>IF(B349="","",(IFERROR(VLOOKUP(B349,Projecten!A$4:W$2358,23,FALSE),"niet bekend")))</f>
        <v>71872</v>
      </c>
      <c r="AI349" s="2403">
        <f>IF(B349="","",(IFERROR(VLOOKUP(B349,Projecten!A$4:W$2358,12,FALSE),"niet bekend")))</f>
        <v>71872</v>
      </c>
      <c r="AJ349" s="906">
        <f>IF(AG349="","",(AI349-AG349))</f>
        <v>56150</v>
      </c>
    </row>
    <row r="350" spans="2:36" s="4" customFormat="1" ht="12.75" customHeight="1" x14ac:dyDescent="0.2">
      <c r="B350" s="246">
        <v>2015188</v>
      </c>
      <c r="C350" s="1254" t="s">
        <v>544</v>
      </c>
      <c r="D350" s="1" t="s">
        <v>543</v>
      </c>
      <c r="E350" s="1" t="s">
        <v>26</v>
      </c>
      <c r="F350" s="39">
        <v>4</v>
      </c>
      <c r="G350" s="1">
        <v>40</v>
      </c>
      <c r="H350" s="1">
        <v>20</v>
      </c>
      <c r="I350" s="1">
        <v>16</v>
      </c>
      <c r="J350" s="245" t="s">
        <v>47</v>
      </c>
      <c r="K350" s="29" t="s">
        <v>190</v>
      </c>
      <c r="L350" s="29" t="s">
        <v>190</v>
      </c>
      <c r="M350" s="7" t="s">
        <v>190</v>
      </c>
      <c r="N350" s="7" t="s">
        <v>47</v>
      </c>
      <c r="O350" s="7" t="s">
        <v>47</v>
      </c>
      <c r="P350" s="7" t="s">
        <v>47</v>
      </c>
      <c r="Q350" s="7" t="s">
        <v>47</v>
      </c>
      <c r="S350" s="1602"/>
      <c r="T350" s="23">
        <f>IF(U350&lt;=0,"",(((U350-'In Productie'!$E$1)/7)+1))</f>
        <v>-87.714285714285708</v>
      </c>
      <c r="U350" s="167">
        <v>42348</v>
      </c>
      <c r="V350" s="4" t="s">
        <v>162</v>
      </c>
      <c r="W350" s="185"/>
      <c r="X350" s="25">
        <v>68</v>
      </c>
      <c r="Y350" s="63"/>
      <c r="Z350" s="63"/>
      <c r="AF350" s="4">
        <f>IF(B350="","",(IFERROR(VLOOKUP(B350,Projecten!A$4:W$2358,5,FALSE),"niet bekend")))</f>
        <v>17</v>
      </c>
      <c r="AG350" s="2399">
        <f>IF(AF350="","",(F350/AF350*AI350))</f>
        <v>12988</v>
      </c>
      <c r="AH350" s="2403">
        <f>IF(B350="","",(IFERROR(VLOOKUP(B350,Projecten!A$4:W$2358,23,FALSE),"niet bekend")))</f>
        <v>55199</v>
      </c>
      <c r="AI350" s="2403">
        <f>IF(B350="","",(IFERROR(VLOOKUP(B350,Projecten!A$4:W$2358,12,FALSE),"niet bekend")))</f>
        <v>55199</v>
      </c>
      <c r="AJ350" s="906"/>
    </row>
    <row r="351" spans="2:36" s="4" customFormat="1" ht="12.75" customHeight="1" x14ac:dyDescent="0.2">
      <c r="B351" s="246">
        <v>2015195</v>
      </c>
      <c r="C351" s="1254">
        <v>120388</v>
      </c>
      <c r="D351" s="1" t="s">
        <v>526</v>
      </c>
      <c r="E351" s="1" t="s">
        <v>26</v>
      </c>
      <c r="F351" s="39">
        <v>6</v>
      </c>
      <c r="G351" s="1">
        <f>F351*6</f>
        <v>36</v>
      </c>
      <c r="H351" s="1">
        <f>F351*4</f>
        <v>24</v>
      </c>
      <c r="I351" s="1">
        <f>F351*4</f>
        <v>24</v>
      </c>
      <c r="J351" s="245" t="s">
        <v>47</v>
      </c>
      <c r="K351" s="29" t="s">
        <v>190</v>
      </c>
      <c r="L351" s="29" t="s">
        <v>190</v>
      </c>
      <c r="M351" s="29" t="s">
        <v>190</v>
      </c>
      <c r="N351" s="59" t="s">
        <v>47</v>
      </c>
      <c r="O351" s="59" t="s">
        <v>47</v>
      </c>
      <c r="P351" s="59" t="s">
        <v>47</v>
      </c>
      <c r="Q351" s="59" t="s">
        <v>47</v>
      </c>
      <c r="R351" s="142"/>
      <c r="S351" s="142"/>
      <c r="T351" s="23">
        <f>IF(U351&lt;=0,"",(((U351-'In Productie'!$E$1)/7)+1))</f>
        <v>-87.571428571428569</v>
      </c>
      <c r="U351" s="167">
        <v>42349</v>
      </c>
      <c r="V351" s="4" t="s">
        <v>311</v>
      </c>
      <c r="W351" s="132"/>
      <c r="X351" s="25">
        <f>F351*14.5</f>
        <v>87</v>
      </c>
      <c r="Y351" s="62"/>
      <c r="Z351" s="65"/>
      <c r="AA351" s="181"/>
      <c r="AF351" s="4">
        <f>IF(B351="","",(IFERROR(VLOOKUP(B351,Projecten!A$4:W$2358,5,FALSE),"niet bekend")))</f>
        <v>32</v>
      </c>
      <c r="AG351" s="2399">
        <f>IF(AF351="","",(F351/AF351*AI351))</f>
        <v>13476</v>
      </c>
      <c r="AH351" s="2403">
        <f>IF(B351="","",(IFERROR(VLOOKUP(B351,Projecten!A$4:W$2358,23,FALSE),"niet bekend")))</f>
        <v>71872</v>
      </c>
      <c r="AI351" s="2403">
        <f>IF(B351="","",(IFERROR(VLOOKUP(B351,Projecten!A$4:W$2358,12,FALSE),"niet bekend")))</f>
        <v>71872</v>
      </c>
      <c r="AJ351" s="906">
        <f>IF(AG351="","",(AI351-AG351))</f>
        <v>58396</v>
      </c>
    </row>
    <row r="352" spans="2:36" s="4" customFormat="1" ht="12.75" customHeight="1" x14ac:dyDescent="0.2">
      <c r="B352" s="246">
        <v>2015195</v>
      </c>
      <c r="C352" s="1254">
        <v>120388</v>
      </c>
      <c r="D352" s="1" t="s">
        <v>526</v>
      </c>
      <c r="E352" s="1" t="s">
        <v>26</v>
      </c>
      <c r="F352" s="39">
        <v>2</v>
      </c>
      <c r="G352" s="1">
        <f>F352*6</f>
        <v>12</v>
      </c>
      <c r="H352" s="1">
        <f>F352*4</f>
        <v>8</v>
      </c>
      <c r="I352" s="1">
        <f>F352*4</f>
        <v>8</v>
      </c>
      <c r="J352" s="245" t="s">
        <v>47</v>
      </c>
      <c r="K352" s="29" t="s">
        <v>190</v>
      </c>
      <c r="L352" s="29" t="s">
        <v>190</v>
      </c>
      <c r="M352" s="29" t="s">
        <v>190</v>
      </c>
      <c r="N352" s="59" t="s">
        <v>47</v>
      </c>
      <c r="O352" s="59" t="s">
        <v>47</v>
      </c>
      <c r="P352" s="59" t="s">
        <v>47</v>
      </c>
      <c r="Q352" s="59" t="s">
        <v>47</v>
      </c>
      <c r="R352" s="142"/>
      <c r="S352" s="142"/>
      <c r="T352" s="23">
        <f>IF(U352&lt;=0,"",(((U352-'In Productie'!$E$1)/7)+1))</f>
        <v>-86.714285714285708</v>
      </c>
      <c r="U352" s="167">
        <v>42355</v>
      </c>
      <c r="V352" s="4" t="s">
        <v>311</v>
      </c>
      <c r="W352" s="132"/>
      <c r="X352" s="25">
        <f>F352*14.5</f>
        <v>29</v>
      </c>
      <c r="Y352" s="62"/>
      <c r="Z352" s="65"/>
      <c r="AA352" s="181"/>
      <c r="AF352" s="4">
        <f>IF(B352="","",(IFERROR(VLOOKUP(B352,Projecten!A$4:W$2358,5,FALSE),"niet bekend")))</f>
        <v>32</v>
      </c>
      <c r="AG352" s="2399">
        <f>IF(AF352="","",(F352/AF352*AI352))</f>
        <v>4492</v>
      </c>
      <c r="AH352" s="2403">
        <f>IF(B352="","",(IFERROR(VLOOKUP(B352,Projecten!A$4:W$2358,23,FALSE),"niet bekend")))</f>
        <v>71872</v>
      </c>
      <c r="AI352" s="2403">
        <f>IF(B352="","",(IFERROR(VLOOKUP(B352,Projecten!A$4:W$2358,12,FALSE),"niet bekend")))</f>
        <v>71872</v>
      </c>
      <c r="AJ352" s="906">
        <f>IF(AG352="","",(AI352-AG352))</f>
        <v>67380</v>
      </c>
    </row>
    <row r="353" spans="2:36" s="38" customFormat="1" ht="12.75" customHeight="1" x14ac:dyDescent="0.2">
      <c r="B353" s="30"/>
      <c r="C353" s="1253"/>
      <c r="D353" s="31"/>
      <c r="E353" s="31"/>
      <c r="F353" s="32"/>
      <c r="G353" s="31"/>
      <c r="H353" s="31"/>
      <c r="I353" s="31"/>
      <c r="J353" s="32"/>
      <c r="K353" s="32"/>
      <c r="L353" s="32"/>
      <c r="M353" s="32"/>
      <c r="N353" s="32"/>
      <c r="O353" s="32"/>
      <c r="P353" s="32"/>
      <c r="Q353" s="32"/>
      <c r="R353" s="33"/>
      <c r="S353" s="33"/>
      <c r="T353" s="1035"/>
      <c r="U353" s="157"/>
      <c r="V353" s="35"/>
      <c r="W353" s="35"/>
      <c r="X353" s="35"/>
      <c r="Y353" s="67"/>
      <c r="Z353" s="68"/>
      <c r="AG353" s="2404"/>
      <c r="AH353" s="2404"/>
      <c r="AI353" s="2404"/>
      <c r="AJ353" s="909"/>
    </row>
    <row r="354" spans="2:36" s="911" customFormat="1" ht="12.75" customHeight="1" x14ac:dyDescent="0.2">
      <c r="B354" s="887"/>
      <c r="C354" s="1251"/>
      <c r="D354" s="888">
        <f>SUM(G354:I354)</f>
        <v>276</v>
      </c>
      <c r="E354" s="889"/>
      <c r="F354" s="890">
        <f>SUM(F355:F363)</f>
        <v>18</v>
      </c>
      <c r="G354" s="889">
        <f>SUM(G355:G363)</f>
        <v>138</v>
      </c>
      <c r="H354" s="889">
        <f>SUM(H355:H363)</f>
        <v>73</v>
      </c>
      <c r="I354" s="889">
        <f>SUM(I355:I363)</f>
        <v>65</v>
      </c>
      <c r="J354" s="890"/>
      <c r="K354" s="890"/>
      <c r="L354" s="890"/>
      <c r="M354" s="890"/>
      <c r="N354" s="890"/>
      <c r="O354" s="890"/>
      <c r="P354" s="890"/>
      <c r="Q354" s="890"/>
      <c r="R354" s="918">
        <v>51</v>
      </c>
      <c r="S354" s="918"/>
      <c r="T354" s="1036"/>
      <c r="U354" s="919"/>
      <c r="V354" s="920"/>
      <c r="W354" s="920">
        <f>SUM(X354:X363)</f>
        <v>277</v>
      </c>
      <c r="X354" s="855"/>
      <c r="Y354" s="922">
        <v>257.5</v>
      </c>
      <c r="Z354" s="856">
        <f>W354-Y354</f>
        <v>19.5</v>
      </c>
      <c r="AF354" s="911" t="str">
        <f>IF(B354="","",(IFERROR(VLOOKUP(B354,Projecten!A$4:W$2358,5,FALSE),"niet bekend")))</f>
        <v/>
      </c>
      <c r="AG354" s="2402">
        <f>SUM(AG355:AG363)</f>
        <v>47675</v>
      </c>
      <c r="AH354" s="2402" t="str">
        <f>IF(B354="","",(IFERROR(VLOOKUP(B354,Projecten!A$4:W$2358,23,FALSE),"niet bekend")))</f>
        <v/>
      </c>
      <c r="AI354" s="2402" t="str">
        <f>IF(B354="","",(IFERROR(VLOOKUP(B354,Projecten!A$4:W$2358,12,FALSE),"niet bekend")))</f>
        <v/>
      </c>
      <c r="AJ354" s="907"/>
    </row>
    <row r="355" spans="2:36" s="4" customFormat="1" ht="12.75" customHeight="1" x14ac:dyDescent="0.2">
      <c r="B355" s="246">
        <v>2015190</v>
      </c>
      <c r="C355" s="1254">
        <v>120379</v>
      </c>
      <c r="D355" s="1" t="s">
        <v>485</v>
      </c>
      <c r="E355" s="1" t="s">
        <v>486</v>
      </c>
      <c r="F355" s="39">
        <v>0</v>
      </c>
      <c r="G355" s="1">
        <v>2</v>
      </c>
      <c r="H355" s="1">
        <v>0</v>
      </c>
      <c r="I355" s="1">
        <v>4</v>
      </c>
      <c r="J355" s="239" t="s">
        <v>47</v>
      </c>
      <c r="K355" s="7" t="s">
        <v>190</v>
      </c>
      <c r="L355" s="7" t="s">
        <v>190</v>
      </c>
      <c r="M355" s="7" t="s">
        <v>190</v>
      </c>
      <c r="N355" s="7" t="s">
        <v>47</v>
      </c>
      <c r="O355" s="7" t="s">
        <v>47</v>
      </c>
      <c r="P355" s="7" t="s">
        <v>47</v>
      </c>
      <c r="Q355" s="7" t="s">
        <v>47</v>
      </c>
      <c r="S355" s="1602"/>
      <c r="T355" s="23">
        <f>IF(U355&lt;=0,"",(((U355-'In Productie'!$E$1)/7)+1))</f>
        <v>-87.571428571428569</v>
      </c>
      <c r="U355" s="162">
        <v>42349</v>
      </c>
      <c r="V355" s="4" t="s">
        <v>351</v>
      </c>
      <c r="W355" s="4" t="s">
        <v>492</v>
      </c>
      <c r="X355" s="25">
        <v>9</v>
      </c>
      <c r="Y355" s="64"/>
      <c r="Z355" s="66"/>
      <c r="AF355" s="4">
        <f>IF(B355="","",(IFERROR(VLOOKUP(B355,Projecten!A$4:W$2358,5,FALSE),"niet bekend")))</f>
        <v>0</v>
      </c>
      <c r="AG355" s="2399">
        <f t="shared" ref="AG355:AG362" si="43">IF(AF355="","",(IF(AF355=0,AI355,(F355/AF355*AI355))))</f>
        <v>1554</v>
      </c>
      <c r="AH355" s="2403">
        <f>IF(B355="","",(IFERROR(VLOOKUP(B355,Projecten!A$4:W$2358,23,FALSE),"niet bekend")))</f>
        <v>1554</v>
      </c>
      <c r="AI355" s="2403">
        <f>IF(B355="","",(IFERROR(VLOOKUP(B355,Projecten!A$4:W$2358,12,FALSE),"niet bekend")))</f>
        <v>1554</v>
      </c>
      <c r="AJ355" s="906">
        <f>IF(AG355="","",(AI355-AG355))</f>
        <v>0</v>
      </c>
    </row>
    <row r="356" spans="2:36" s="4" customFormat="1" ht="12.75" customHeight="1" x14ac:dyDescent="0.2">
      <c r="B356" s="246">
        <v>2015196</v>
      </c>
      <c r="C356" s="1254">
        <v>120389</v>
      </c>
      <c r="D356" s="1" t="s">
        <v>515</v>
      </c>
      <c r="E356" s="1" t="s">
        <v>26</v>
      </c>
      <c r="F356" s="39">
        <v>1</v>
      </c>
      <c r="G356" s="1">
        <v>8</v>
      </c>
      <c r="H356" s="1">
        <v>2</v>
      </c>
      <c r="I356" s="1">
        <v>2</v>
      </c>
      <c r="J356" s="245" t="s">
        <v>47</v>
      </c>
      <c r="K356" s="245" t="s">
        <v>47</v>
      </c>
      <c r="L356" s="29" t="s">
        <v>190</v>
      </c>
      <c r="M356" s="29" t="s">
        <v>190</v>
      </c>
      <c r="N356" s="29" t="s">
        <v>47</v>
      </c>
      <c r="O356" s="29" t="s">
        <v>47</v>
      </c>
      <c r="P356" s="29" t="s">
        <v>47</v>
      </c>
      <c r="Q356" s="29" t="s">
        <v>47</v>
      </c>
      <c r="S356" s="1602"/>
      <c r="T356" s="23">
        <f>IF(U356&lt;=0,"",(((U356-'In Productie'!$E$1)/7)+1))</f>
        <v>-86.714285714285708</v>
      </c>
      <c r="U356" s="162">
        <v>42355</v>
      </c>
      <c r="V356" s="4" t="s">
        <v>162</v>
      </c>
      <c r="W356" s="132"/>
      <c r="X356" s="25">
        <v>14</v>
      </c>
      <c r="Y356" s="63"/>
      <c r="Z356" s="63"/>
      <c r="AF356" s="4">
        <f>IF(B356="","",(IFERROR(VLOOKUP(B356,Projecten!A$4:W$2358,5,FALSE),"niet bekend")))</f>
        <v>1</v>
      </c>
      <c r="AG356" s="2399">
        <f t="shared" si="43"/>
        <v>2690</v>
      </c>
      <c r="AH356" s="2403">
        <f>IF(B356="","",(IFERROR(VLOOKUP(B356,Projecten!A$4:W$2358,23,FALSE),"niet bekend")))</f>
        <v>2690</v>
      </c>
      <c r="AI356" s="2403">
        <f>IF(B356="","",(IFERROR(VLOOKUP(B356,Projecten!A$4:W$2358,12,FALSE),"niet bekend")))</f>
        <v>2690</v>
      </c>
      <c r="AJ356" s="906">
        <f>IF(AG356="","",(AI356-AG356))</f>
        <v>0</v>
      </c>
    </row>
    <row r="357" spans="2:36" s="4" customFormat="1" ht="12.75" customHeight="1" x14ac:dyDescent="0.2">
      <c r="B357" s="246">
        <v>2015195</v>
      </c>
      <c r="C357" s="1254">
        <v>120395</v>
      </c>
      <c r="D357" s="1" t="s">
        <v>570</v>
      </c>
      <c r="E357" s="1" t="s">
        <v>26</v>
      </c>
      <c r="F357" s="39">
        <v>0</v>
      </c>
      <c r="G357" s="1">
        <v>1</v>
      </c>
      <c r="H357" s="1">
        <v>1</v>
      </c>
      <c r="I357" s="1">
        <v>0</v>
      </c>
      <c r="J357" s="245" t="s">
        <v>47</v>
      </c>
      <c r="K357" s="245" t="s">
        <v>47</v>
      </c>
      <c r="L357" s="29" t="s">
        <v>190</v>
      </c>
      <c r="M357" s="29" t="s">
        <v>190</v>
      </c>
      <c r="N357" s="29" t="s">
        <v>47</v>
      </c>
      <c r="O357" s="29" t="s">
        <v>47</v>
      </c>
      <c r="P357" s="29" t="s">
        <v>47</v>
      </c>
      <c r="Q357" s="29" t="s">
        <v>47</v>
      </c>
      <c r="S357" s="1602"/>
      <c r="T357" s="23">
        <f>IF(U357&lt;=0,"",(((U357-'In Productie'!$E$1)/7)+1))</f>
        <v>-86.714285714285708</v>
      </c>
      <c r="U357" s="162">
        <v>42355</v>
      </c>
      <c r="V357" s="4" t="s">
        <v>311</v>
      </c>
      <c r="W357" s="132"/>
      <c r="X357" s="25">
        <v>2</v>
      </c>
      <c r="Y357" s="63"/>
      <c r="Z357" s="63"/>
      <c r="AF357" s="4">
        <f>IF(B357="","",(IFERROR(VLOOKUP(B357,Projecten!A$4:W$2358,5,FALSE),"niet bekend")))</f>
        <v>32</v>
      </c>
      <c r="AG357" s="2399">
        <f t="shared" si="43"/>
        <v>0</v>
      </c>
      <c r="AH357" s="2403">
        <f>IF(B357="","",(IFERROR(VLOOKUP(B357,Projecten!A$4:W$2358,23,FALSE),"niet bekend")))</f>
        <v>71872</v>
      </c>
      <c r="AI357" s="2403">
        <f>IF(B357="","",(IFERROR(VLOOKUP(B357,Projecten!A$4:W$2358,12,FALSE),"niet bekend")))</f>
        <v>71872</v>
      </c>
      <c r="AJ357" s="906">
        <f>IF(AG357="","",(AI357-AG357))</f>
        <v>71872</v>
      </c>
    </row>
    <row r="358" spans="2:36" s="4" customFormat="1" ht="12.75" customHeight="1" x14ac:dyDescent="0.2">
      <c r="B358" s="246">
        <v>2015188</v>
      </c>
      <c r="C358" s="1264">
        <v>120391</v>
      </c>
      <c r="D358" s="1" t="s">
        <v>572</v>
      </c>
      <c r="E358" s="1" t="s">
        <v>26</v>
      </c>
      <c r="F358" s="39">
        <v>2</v>
      </c>
      <c r="G358" s="1">
        <v>20</v>
      </c>
      <c r="H358" s="1">
        <f>F358*5</f>
        <v>10</v>
      </c>
      <c r="I358" s="1">
        <v>8</v>
      </c>
      <c r="J358" s="245" t="s">
        <v>47</v>
      </c>
      <c r="K358" s="29" t="s">
        <v>190</v>
      </c>
      <c r="L358" s="29" t="s">
        <v>190</v>
      </c>
      <c r="M358" s="7" t="s">
        <v>190</v>
      </c>
      <c r="N358" s="7" t="s">
        <v>47</v>
      </c>
      <c r="O358" s="7" t="s">
        <v>47</v>
      </c>
      <c r="P358" s="7" t="s">
        <v>47</v>
      </c>
      <c r="Q358" s="7" t="s">
        <v>47</v>
      </c>
      <c r="S358" s="1602"/>
      <c r="T358" s="23">
        <f>IF(U358&lt;=0,"",(((U358-'In Productie'!$E$1)/7)+1))</f>
        <v>-86.714285714285708</v>
      </c>
      <c r="U358" s="167">
        <v>42355</v>
      </c>
      <c r="V358" s="4" t="s">
        <v>162</v>
      </c>
      <c r="W358" s="185" t="s">
        <v>571</v>
      </c>
      <c r="X358" s="25">
        <v>34</v>
      </c>
      <c r="Y358" s="64"/>
      <c r="Z358" s="66"/>
      <c r="AF358" s="4">
        <f>IF(B358="","",(IFERROR(VLOOKUP(B358,Projecten!A$4:W$2358,5,FALSE),"niet bekend")))</f>
        <v>17</v>
      </c>
      <c r="AG358" s="2399">
        <f t="shared" si="43"/>
        <v>6494</v>
      </c>
      <c r="AH358" s="2403">
        <f>IF(B358="","",(IFERROR(VLOOKUP(B358,Projecten!A$4:W$2358,23,FALSE),"niet bekend")))</f>
        <v>55199</v>
      </c>
      <c r="AI358" s="2403">
        <f>IF(B358="","",(IFERROR(VLOOKUP(B358,Projecten!A$4:W$2358,12,FALSE),"niet bekend")))</f>
        <v>55199</v>
      </c>
      <c r="AJ358" s="906"/>
    </row>
    <row r="359" spans="2:36" s="4" customFormat="1" ht="12.75" customHeight="1" x14ac:dyDescent="0.2">
      <c r="B359" s="246">
        <v>2015191</v>
      </c>
      <c r="C359" s="1254">
        <v>120392</v>
      </c>
      <c r="D359" s="1" t="s">
        <v>574</v>
      </c>
      <c r="E359" s="1" t="s">
        <v>26</v>
      </c>
      <c r="F359" s="39">
        <v>3</v>
      </c>
      <c r="G359" s="1">
        <f>F359*10</f>
        <v>30</v>
      </c>
      <c r="H359" s="1">
        <f>F359*5</f>
        <v>15</v>
      </c>
      <c r="I359" s="1">
        <f>F359*3</f>
        <v>9</v>
      </c>
      <c r="J359" s="244" t="s">
        <v>47</v>
      </c>
      <c r="K359" s="41" t="s">
        <v>190</v>
      </c>
      <c r="L359" s="41" t="s">
        <v>190</v>
      </c>
      <c r="M359" s="41" t="s">
        <v>190</v>
      </c>
      <c r="N359" s="41" t="s">
        <v>47</v>
      </c>
      <c r="O359" s="41" t="s">
        <v>47</v>
      </c>
      <c r="P359" s="41" t="s">
        <v>47</v>
      </c>
      <c r="Q359" s="41" t="s">
        <v>47</v>
      </c>
      <c r="S359" s="1602"/>
      <c r="T359" s="23">
        <f>IF(U359&lt;=0,"",(((U359-'In Productie'!$E$1)/7)+1))</f>
        <v>-86.714285714285708</v>
      </c>
      <c r="U359" s="167">
        <v>42355</v>
      </c>
      <c r="V359" s="4" t="s">
        <v>162</v>
      </c>
      <c r="W359" s="185" t="s">
        <v>575</v>
      </c>
      <c r="X359" s="25">
        <v>51</v>
      </c>
      <c r="Y359" s="63"/>
      <c r="Z359" s="63"/>
      <c r="AF359" s="4">
        <f>IF(B359="","",(IFERROR(VLOOKUP(B359,Projecten!A$4:W$2358,5,FALSE),"niet bekend")))</f>
        <v>7</v>
      </c>
      <c r="AG359" s="2399">
        <f t="shared" si="43"/>
        <v>9741</v>
      </c>
      <c r="AH359" s="2403">
        <f>IF(B359="","",(IFERROR(VLOOKUP(B359,Projecten!A$4:W$2358,23,FALSE),"niet bekend")))</f>
        <v>22729</v>
      </c>
      <c r="AI359" s="2403">
        <f>IF(B359="","",(IFERROR(VLOOKUP(B359,Projecten!A$4:W$2358,12,FALSE),"niet bekend")))</f>
        <v>22729</v>
      </c>
      <c r="AJ359" s="906">
        <f>IF(AG359="","",(AI359-AG359))</f>
        <v>12988</v>
      </c>
    </row>
    <row r="360" spans="2:36" s="4" customFormat="1" ht="12.75" customHeight="1" x14ac:dyDescent="0.2">
      <c r="B360" s="246">
        <v>2015195</v>
      </c>
      <c r="C360" s="1254">
        <v>120388</v>
      </c>
      <c r="D360" s="1" t="s">
        <v>573</v>
      </c>
      <c r="E360" s="1" t="s">
        <v>26</v>
      </c>
      <c r="F360" s="39">
        <v>8</v>
      </c>
      <c r="G360" s="1">
        <f>F360*6</f>
        <v>48</v>
      </c>
      <c r="H360" s="1">
        <f>F360*4</f>
        <v>32</v>
      </c>
      <c r="I360" s="1">
        <f>F360*4</f>
        <v>32</v>
      </c>
      <c r="J360" s="245" t="s">
        <v>47</v>
      </c>
      <c r="K360" s="29" t="s">
        <v>190</v>
      </c>
      <c r="L360" s="29" t="s">
        <v>190</v>
      </c>
      <c r="M360" s="29" t="s">
        <v>190</v>
      </c>
      <c r="N360" s="59" t="s">
        <v>47</v>
      </c>
      <c r="O360" s="59" t="s">
        <v>47</v>
      </c>
      <c r="P360" s="59" t="s">
        <v>47</v>
      </c>
      <c r="Q360" s="59" t="s">
        <v>47</v>
      </c>
      <c r="R360" s="142"/>
      <c r="S360" s="142"/>
      <c r="T360" s="23">
        <f>IF(U360&lt;=0,"",(((U360-'In Productie'!$E$1)/7)+1))</f>
        <v>-84.142857142857139</v>
      </c>
      <c r="U360" s="167">
        <v>42373</v>
      </c>
      <c r="V360" s="4" t="s">
        <v>311</v>
      </c>
      <c r="W360" s="255" t="s">
        <v>576</v>
      </c>
      <c r="X360" s="25">
        <f>F360*14.5</f>
        <v>116</v>
      </c>
      <c r="Y360" s="62"/>
      <c r="Z360" s="65"/>
      <c r="AA360" s="181"/>
      <c r="AF360" s="4">
        <f>IF(B360="","",(IFERROR(VLOOKUP(B360,Projecten!A$4:W$2358,5,FALSE),"niet bekend")))</f>
        <v>32</v>
      </c>
      <c r="AG360" s="2399">
        <f t="shared" si="43"/>
        <v>17968</v>
      </c>
      <c r="AH360" s="2403">
        <f>IF(B360="","",(IFERROR(VLOOKUP(B360,Projecten!A$4:W$2358,23,FALSE),"niet bekend")))</f>
        <v>71872</v>
      </c>
      <c r="AI360" s="2403">
        <f>IF(B360="","",(IFERROR(VLOOKUP(B360,Projecten!A$4:W$2358,12,FALSE),"niet bekend")))</f>
        <v>71872</v>
      </c>
      <c r="AJ360" s="906">
        <f>IF(AG360="","",(AI360-AG360))</f>
        <v>53904</v>
      </c>
    </row>
    <row r="361" spans="2:36" s="4" customFormat="1" ht="12.75" customHeight="1" x14ac:dyDescent="0.2">
      <c r="B361" s="246">
        <v>2015189</v>
      </c>
      <c r="C361" s="1254">
        <v>120396</v>
      </c>
      <c r="D361" s="1" t="s">
        <v>482</v>
      </c>
      <c r="E361" s="1" t="s">
        <v>26</v>
      </c>
      <c r="F361" s="39">
        <v>3</v>
      </c>
      <c r="G361" s="1">
        <f>F361*9</f>
        <v>27</v>
      </c>
      <c r="H361" s="1">
        <f>F361*4</f>
        <v>12</v>
      </c>
      <c r="I361" s="1">
        <f>F361*3</f>
        <v>9</v>
      </c>
      <c r="J361" s="244" t="s">
        <v>47</v>
      </c>
      <c r="K361" s="29" t="s">
        <v>190</v>
      </c>
      <c r="L361" s="29" t="s">
        <v>190</v>
      </c>
      <c r="M361" s="7" t="s">
        <v>190</v>
      </c>
      <c r="N361" s="41" t="s">
        <v>47</v>
      </c>
      <c r="O361" s="41" t="s">
        <v>47</v>
      </c>
      <c r="P361" s="41" t="s">
        <v>47</v>
      </c>
      <c r="Q361" s="41" t="s">
        <v>47</v>
      </c>
      <c r="S361" s="1602"/>
      <c r="T361" s="23">
        <f>IF(U361&lt;=0,"",(((U361-'In Productie'!$E$1)/7)+1))</f>
        <v>-84</v>
      </c>
      <c r="U361" s="162">
        <v>42374</v>
      </c>
      <c r="V361" s="4" t="s">
        <v>423</v>
      </c>
      <c r="W361" s="185"/>
      <c r="X361" s="25">
        <v>45</v>
      </c>
      <c r="Y361" s="63" t="s">
        <v>115</v>
      </c>
      <c r="Z361" s="63"/>
      <c r="AF361" s="4">
        <f>IF(B361="","",(IFERROR(VLOOKUP(B361,Projecten!A$4:W$2358,5,FALSE),"niet bekend")))</f>
        <v>11</v>
      </c>
      <c r="AG361" s="2399">
        <f t="shared" si="43"/>
        <v>8445</v>
      </c>
      <c r="AH361" s="2403">
        <f>IF(B361="","",(IFERROR(VLOOKUP(B361,Projecten!A$4:W$2358,23,FALSE),"niet bekend")))</f>
        <v>30965</v>
      </c>
      <c r="AI361" s="2403">
        <f>IF(B361="","",(IFERROR(VLOOKUP(B361,Projecten!A$4:W$2358,12,FALSE),"niet bekend")))</f>
        <v>30965</v>
      </c>
      <c r="AJ361" s="906">
        <f>IF(AG361="","",(AI361-AG361))</f>
        <v>22520</v>
      </c>
    </row>
    <row r="362" spans="2:36" s="4" customFormat="1" ht="12.75" customHeight="1" x14ac:dyDescent="0.2">
      <c r="B362" s="246">
        <v>2015197</v>
      </c>
      <c r="C362" s="1254">
        <v>120398</v>
      </c>
      <c r="D362" s="1" t="s">
        <v>516</v>
      </c>
      <c r="E362" s="1" t="s">
        <v>26</v>
      </c>
      <c r="F362" s="39">
        <v>1</v>
      </c>
      <c r="G362" s="1">
        <v>2</v>
      </c>
      <c r="H362" s="1">
        <v>1</v>
      </c>
      <c r="I362" s="1">
        <v>1</v>
      </c>
      <c r="J362" s="245" t="s">
        <v>47</v>
      </c>
      <c r="K362" s="29" t="s">
        <v>190</v>
      </c>
      <c r="L362" s="29" t="s">
        <v>190</v>
      </c>
      <c r="M362" s="29" t="s">
        <v>190</v>
      </c>
      <c r="N362" s="41" t="s">
        <v>47</v>
      </c>
      <c r="O362" s="41" t="s">
        <v>47</v>
      </c>
      <c r="P362" s="41" t="s">
        <v>47</v>
      </c>
      <c r="Q362" s="41" t="s">
        <v>47</v>
      </c>
      <c r="S362" s="1602"/>
      <c r="T362" s="23">
        <f>IF(U362&lt;=0,"",(((U362-'In Productie'!$E$1)/7)+1))</f>
        <v>-83.714285714285708</v>
      </c>
      <c r="U362" s="167">
        <v>42376</v>
      </c>
      <c r="V362" s="4" t="s">
        <v>162</v>
      </c>
      <c r="X362" s="25">
        <v>6</v>
      </c>
      <c r="Y362" s="63"/>
      <c r="Z362" s="63"/>
      <c r="AF362" s="4">
        <f>IF(B362="","",(IFERROR(VLOOKUP(B362,Projecten!A$4:W$2358,5,FALSE),"niet bekend")))</f>
        <v>1</v>
      </c>
      <c r="AG362" s="2399">
        <f t="shared" si="43"/>
        <v>783</v>
      </c>
      <c r="AH362" s="2403">
        <f>IF(B362="","",(IFERROR(VLOOKUP(B362,Projecten!A$4:W$2358,23,FALSE),"niet bekend")))</f>
        <v>783</v>
      </c>
      <c r="AI362" s="2403">
        <f>IF(B362="","",(IFERROR(VLOOKUP(B362,Projecten!A$4:W$2358,12,FALSE),"niet bekend")))</f>
        <v>783</v>
      </c>
      <c r="AJ362" s="906">
        <f>IF(AG362="","",(AI362-AG362))</f>
        <v>0</v>
      </c>
    </row>
    <row r="363" spans="2:36" s="38" customFormat="1" ht="12.75" customHeight="1" x14ac:dyDescent="0.2">
      <c r="B363" s="30"/>
      <c r="C363" s="1253"/>
      <c r="D363" s="31"/>
      <c r="E363" s="31"/>
      <c r="F363" s="32"/>
      <c r="G363" s="31"/>
      <c r="H363" s="31"/>
      <c r="I363" s="31"/>
      <c r="J363" s="32"/>
      <c r="K363" s="32"/>
      <c r="L363" s="32"/>
      <c r="M363" s="32"/>
      <c r="N363" s="32"/>
      <c r="O363" s="32"/>
      <c r="P363" s="32"/>
      <c r="Q363" s="32"/>
      <c r="R363" s="33"/>
      <c r="S363" s="33"/>
      <c r="T363" s="1035"/>
      <c r="U363" s="157"/>
      <c r="V363" s="35"/>
      <c r="W363" s="35"/>
      <c r="X363" s="35"/>
      <c r="Y363" s="67"/>
      <c r="Z363" s="68"/>
      <c r="AG363" s="2404"/>
      <c r="AH363" s="2404"/>
      <c r="AI363" s="2404"/>
      <c r="AJ363" s="909"/>
    </row>
    <row r="364" spans="2:36" s="1080" customFormat="1" ht="12.75" customHeight="1" x14ac:dyDescent="0.4">
      <c r="B364" s="1074"/>
      <c r="C364" s="1265"/>
      <c r="D364" s="1075">
        <v>2016</v>
      </c>
      <c r="E364" s="1076"/>
      <c r="F364" s="1077"/>
      <c r="G364" s="1076"/>
      <c r="H364" s="1076"/>
      <c r="I364" s="1076"/>
      <c r="J364" s="1077"/>
      <c r="K364" s="1077"/>
      <c r="L364" s="1077"/>
      <c r="M364" s="1077"/>
      <c r="N364" s="1077"/>
      <c r="O364" s="1077"/>
      <c r="P364" s="1077"/>
      <c r="Q364" s="1077"/>
      <c r="R364" s="1078"/>
      <c r="S364" s="1598"/>
      <c r="T364" s="1078"/>
      <c r="U364" s="1074"/>
      <c r="V364" s="1079"/>
      <c r="W364" s="1079"/>
      <c r="X364" s="1079"/>
      <c r="Y364" s="1079"/>
      <c r="Z364" s="1079"/>
      <c r="AF364" s="1081"/>
      <c r="AG364" s="2405"/>
      <c r="AH364" s="2405"/>
      <c r="AI364" s="2405"/>
      <c r="AJ364" s="960"/>
    </row>
    <row r="365" spans="2:36" s="911" customFormat="1" ht="12.75" customHeight="1" x14ac:dyDescent="0.2">
      <c r="B365" s="887"/>
      <c r="C365" s="1251"/>
      <c r="D365" s="888">
        <f>SUM(G365:I365)</f>
        <v>279</v>
      </c>
      <c r="E365" s="889"/>
      <c r="F365" s="890">
        <f>SUM(F367:F376)</f>
        <v>18</v>
      </c>
      <c r="G365" s="889">
        <f>SUM(G367:G376)</f>
        <v>139</v>
      </c>
      <c r="H365" s="889">
        <f>SUM(H367:H376)</f>
        <v>77</v>
      </c>
      <c r="I365" s="889">
        <f>SUM(I367:I376)</f>
        <v>63</v>
      </c>
      <c r="J365" s="890"/>
      <c r="K365" s="890"/>
      <c r="L365" s="890"/>
      <c r="M365" s="890"/>
      <c r="N365" s="890"/>
      <c r="O365" s="890"/>
      <c r="P365" s="890"/>
      <c r="Q365" s="890"/>
      <c r="R365" s="918">
        <v>1</v>
      </c>
      <c r="S365" s="918"/>
      <c r="T365" s="1036"/>
      <c r="U365" s="919"/>
      <c r="V365" s="920"/>
      <c r="W365" s="920">
        <f>SUM(X365:X376)</f>
        <v>289.5</v>
      </c>
      <c r="X365" s="855"/>
      <c r="Y365" s="922">
        <v>280.75</v>
      </c>
      <c r="Z365" s="856">
        <f>W365-Y365</f>
        <v>8.75</v>
      </c>
      <c r="AF365" s="911" t="str">
        <f>IF(B365="","",(IFERROR(VLOOKUP(B365,Projecten!A$4:W$2358,5,FALSE),"niet bekend")))</f>
        <v/>
      </c>
      <c r="AG365" s="2402">
        <f>SUM(AG366:AG374)</f>
        <v>47277</v>
      </c>
      <c r="AH365" s="2402" t="str">
        <f>IF(B365="","",(IFERROR(VLOOKUP(B365,Projecten!A$4:W$2358,23,FALSE),"niet bekend")))</f>
        <v/>
      </c>
      <c r="AI365" s="2402" t="str">
        <f>IF(B365="","",(IFERROR(VLOOKUP(B365,Projecten!A$4:W$2358,12,FALSE),"niet bekend")))</f>
        <v/>
      </c>
      <c r="AJ365" s="907"/>
    </row>
    <row r="366" spans="2:36" x14ac:dyDescent="0.2">
      <c r="B366" s="5"/>
      <c r="D366" s="256" t="s">
        <v>577</v>
      </c>
      <c r="X366" s="428">
        <v>0.75</v>
      </c>
      <c r="Y366" s="6"/>
      <c r="Z366" s="6"/>
      <c r="AF366" s="4" t="str">
        <f>IF(B366="","",(IFERROR(VLOOKUP(B366,Projecten!A$4:W$2358,5,FALSE),"niet bekend")))</f>
        <v/>
      </c>
      <c r="AG366" s="2399" t="str">
        <f t="shared" ref="AG366:AG375" si="44">IF(AF366="","",(F366/AF366*AI366))</f>
        <v/>
      </c>
      <c r="AH366" s="2403" t="str">
        <f>IF(B366="","",(IFERROR(VLOOKUP(B366,Projecten!A$4:W$2358,23,FALSE),"niet bekend")))</f>
        <v/>
      </c>
      <c r="AI366" s="2403" t="str">
        <f>IF(B366="","",(IFERROR(VLOOKUP(B366,Projecten!A$4:W$2358,12,FALSE),"niet bekend")))</f>
        <v/>
      </c>
      <c r="AJ366" s="906" t="str">
        <f t="shared" ref="AJ366:AJ375" si="45">IF(AG366="","",(AI366-AG366))</f>
        <v/>
      </c>
    </row>
    <row r="367" spans="2:36" s="4" customFormat="1" ht="12.75" customHeight="1" x14ac:dyDescent="0.2">
      <c r="B367" s="246">
        <v>2015189</v>
      </c>
      <c r="C367" s="1254">
        <v>120396</v>
      </c>
      <c r="D367" s="1" t="s">
        <v>482</v>
      </c>
      <c r="E367" s="1" t="s">
        <v>26</v>
      </c>
      <c r="F367" s="39">
        <v>1</v>
      </c>
      <c r="G367" s="1">
        <f>F367*9</f>
        <v>9</v>
      </c>
      <c r="H367" s="1">
        <f>F367*4</f>
        <v>4</v>
      </c>
      <c r="I367" s="1">
        <f>F367*3</f>
        <v>3</v>
      </c>
      <c r="J367" s="244" t="s">
        <v>47</v>
      </c>
      <c r="K367" s="29" t="s">
        <v>190</v>
      </c>
      <c r="L367" s="29" t="s">
        <v>190</v>
      </c>
      <c r="M367" s="7" t="s">
        <v>190</v>
      </c>
      <c r="N367" s="41" t="s">
        <v>47</v>
      </c>
      <c r="O367" s="41" t="s">
        <v>47</v>
      </c>
      <c r="P367" s="41" t="s">
        <v>47</v>
      </c>
      <c r="Q367" s="41" t="s">
        <v>47</v>
      </c>
      <c r="S367" s="1602"/>
      <c r="T367" s="23">
        <f>IF(U367&lt;=0,"",(((U367-'In Productie'!$E$1)/7)+0.6))</f>
        <v>-84.4</v>
      </c>
      <c r="U367" s="162">
        <v>42374</v>
      </c>
      <c r="V367" s="4" t="s">
        <v>423</v>
      </c>
      <c r="W367" s="185"/>
      <c r="X367" s="25">
        <v>15</v>
      </c>
      <c r="Y367" s="63" t="s">
        <v>115</v>
      </c>
      <c r="Z367" s="63"/>
      <c r="AF367" s="4">
        <f>IF(B367="","",(IFERROR(VLOOKUP(B367,Projecten!A$4:W$2358,5,FALSE),"niet bekend")))</f>
        <v>11</v>
      </c>
      <c r="AG367" s="2399">
        <f t="shared" si="44"/>
        <v>2815</v>
      </c>
      <c r="AH367" s="2403">
        <f>IF(B367="","",(IFERROR(VLOOKUP(B367,Projecten!A$4:W$2358,23,FALSE),"niet bekend")))</f>
        <v>30965</v>
      </c>
      <c r="AI367" s="2403">
        <f>IF(B367="","",(IFERROR(VLOOKUP(B367,Projecten!A$4:W$2358,12,FALSE),"niet bekend")))</f>
        <v>30965</v>
      </c>
      <c r="AJ367" s="906">
        <f t="shared" si="45"/>
        <v>28150</v>
      </c>
    </row>
    <row r="368" spans="2:36" s="4" customFormat="1" ht="12.75" customHeight="1" x14ac:dyDescent="0.2">
      <c r="B368" s="246">
        <v>2015191</v>
      </c>
      <c r="C368" s="1254">
        <v>120197</v>
      </c>
      <c r="D368" s="1" t="s">
        <v>556</v>
      </c>
      <c r="E368" s="1" t="s">
        <v>26</v>
      </c>
      <c r="F368" s="39">
        <v>4</v>
      </c>
      <c r="G368" s="1">
        <f>F368*10</f>
        <v>40</v>
      </c>
      <c r="H368" s="1">
        <f>F368*5</f>
        <v>20</v>
      </c>
      <c r="I368" s="1">
        <f>F368*3</f>
        <v>12</v>
      </c>
      <c r="J368" s="244" t="s">
        <v>47</v>
      </c>
      <c r="K368" s="41" t="s">
        <v>190</v>
      </c>
      <c r="L368" s="41" t="s">
        <v>190</v>
      </c>
      <c r="M368" s="41" t="s">
        <v>190</v>
      </c>
      <c r="N368" s="41" t="s">
        <v>47</v>
      </c>
      <c r="O368" s="41" t="s">
        <v>47</v>
      </c>
      <c r="P368" s="41" t="s">
        <v>47</v>
      </c>
      <c r="Q368" s="41" t="s">
        <v>47</v>
      </c>
      <c r="S368" s="1602"/>
      <c r="T368" s="23">
        <f>IF(U368&lt;=0,"",(((U368-'In Productie'!$E$1)/7)+0.6))</f>
        <v>-84.114285714285714</v>
      </c>
      <c r="U368" s="167">
        <v>42376</v>
      </c>
      <c r="V368" s="4" t="s">
        <v>162</v>
      </c>
      <c r="W368" s="185" t="s">
        <v>555</v>
      </c>
      <c r="X368" s="25">
        <v>68</v>
      </c>
      <c r="Y368" s="63"/>
      <c r="Z368" s="63"/>
      <c r="AF368" s="4">
        <f>IF(B368="","",(IFERROR(VLOOKUP(B368,Projecten!A$4:W$2358,5,FALSE),"niet bekend")))</f>
        <v>7</v>
      </c>
      <c r="AG368" s="2399">
        <f t="shared" si="44"/>
        <v>12988</v>
      </c>
      <c r="AH368" s="2403">
        <f>IF(B368="","",(IFERROR(VLOOKUP(B368,Projecten!A$4:W$2358,23,FALSE),"niet bekend")))</f>
        <v>22729</v>
      </c>
      <c r="AI368" s="2403">
        <f>IF(B368="","",(IFERROR(VLOOKUP(B368,Projecten!A$4:W$2358,12,FALSE),"niet bekend")))</f>
        <v>22729</v>
      </c>
      <c r="AJ368" s="906">
        <f t="shared" si="45"/>
        <v>9741</v>
      </c>
    </row>
    <row r="369" spans="2:36" s="4" customFormat="1" ht="12.75" customHeight="1" x14ac:dyDescent="0.2">
      <c r="B369" s="246">
        <v>2015188</v>
      </c>
      <c r="C369" s="1254">
        <v>120404</v>
      </c>
      <c r="D369" s="1" t="s">
        <v>578</v>
      </c>
      <c r="E369" s="1" t="s">
        <v>26</v>
      </c>
      <c r="F369" s="39">
        <v>0</v>
      </c>
      <c r="G369" s="1">
        <v>0</v>
      </c>
      <c r="H369" s="1">
        <v>1</v>
      </c>
      <c r="I369" s="1">
        <v>0</v>
      </c>
      <c r="J369" s="60" t="s">
        <v>190</v>
      </c>
      <c r="K369" s="41" t="s">
        <v>190</v>
      </c>
      <c r="L369" s="41" t="s">
        <v>190</v>
      </c>
      <c r="M369" s="41" t="s">
        <v>190</v>
      </c>
      <c r="N369" s="41" t="s">
        <v>47</v>
      </c>
      <c r="O369" s="41" t="s">
        <v>47</v>
      </c>
      <c r="P369" s="41" t="s">
        <v>47</v>
      </c>
      <c r="Q369" s="41" t="s">
        <v>47</v>
      </c>
      <c r="S369" s="1602"/>
      <c r="T369" s="23">
        <f>IF(U369&lt;=0,"",(((U369-'In Productie'!$E$1)/7)+0.6))</f>
        <v>-83.971428571428575</v>
      </c>
      <c r="U369" s="162">
        <v>42377</v>
      </c>
      <c r="V369" s="4" t="s">
        <v>162</v>
      </c>
      <c r="W369" s="185"/>
      <c r="X369" s="25">
        <v>2</v>
      </c>
      <c r="Y369" s="63"/>
      <c r="Z369" s="63"/>
      <c r="AF369" s="4">
        <f>IF(B369="","",(IFERROR(VLOOKUP(B369,Projecten!A$4:W$2358,5,FALSE),"niet bekend")))</f>
        <v>17</v>
      </c>
      <c r="AG369" s="2399">
        <f t="shared" si="44"/>
        <v>0</v>
      </c>
      <c r="AH369" s="2403">
        <f>IF(B369="","",(IFERROR(VLOOKUP(B369,Projecten!A$4:W$2358,23,FALSE),"niet bekend")))</f>
        <v>55199</v>
      </c>
      <c r="AI369" s="2403">
        <f>IF(B369="","",(IFERROR(VLOOKUP(B369,Projecten!A$4:W$2358,12,FALSE),"niet bekend")))</f>
        <v>55199</v>
      </c>
      <c r="AJ369" s="906">
        <f t="shared" si="45"/>
        <v>55199</v>
      </c>
    </row>
    <row r="370" spans="2:36" s="4" customFormat="1" ht="12.75" customHeight="1" x14ac:dyDescent="0.2">
      <c r="B370" s="246">
        <v>2015189</v>
      </c>
      <c r="C370" s="1254">
        <v>120396</v>
      </c>
      <c r="D370" s="1" t="s">
        <v>483</v>
      </c>
      <c r="E370" s="1" t="s">
        <v>26</v>
      </c>
      <c r="F370" s="39">
        <v>4</v>
      </c>
      <c r="G370" s="1">
        <f>F370*9</f>
        <v>36</v>
      </c>
      <c r="H370" s="1">
        <f>F370*4</f>
        <v>16</v>
      </c>
      <c r="I370" s="1">
        <f>F370*3</f>
        <v>12</v>
      </c>
      <c r="J370" s="244" t="s">
        <v>47</v>
      </c>
      <c r="K370" s="29" t="s">
        <v>190</v>
      </c>
      <c r="L370" s="29" t="s">
        <v>190</v>
      </c>
      <c r="M370" s="7" t="s">
        <v>190</v>
      </c>
      <c r="N370" s="41" t="s">
        <v>47</v>
      </c>
      <c r="O370" s="41" t="s">
        <v>47</v>
      </c>
      <c r="P370" s="41" t="s">
        <v>47</v>
      </c>
      <c r="Q370" s="41" t="s">
        <v>47</v>
      </c>
      <c r="S370" s="1602"/>
      <c r="T370" s="23">
        <f>IF(U370&lt;=0,"",(((U370-'In Productie'!$E$1)/7)+0.6))</f>
        <v>-83.4</v>
      </c>
      <c r="U370" s="162">
        <v>42381</v>
      </c>
      <c r="V370" s="4" t="s">
        <v>423</v>
      </c>
      <c r="W370" s="185"/>
      <c r="X370" s="25">
        <v>60</v>
      </c>
      <c r="Y370" s="63" t="s">
        <v>115</v>
      </c>
      <c r="Z370" s="63"/>
      <c r="AF370" s="4">
        <f>IF(B370="","",(IFERROR(VLOOKUP(B370,Projecten!A$4:W$2358,5,FALSE),"niet bekend")))</f>
        <v>11</v>
      </c>
      <c r="AG370" s="2399">
        <f t="shared" si="44"/>
        <v>11260</v>
      </c>
      <c r="AH370" s="2403">
        <f>IF(B370="","",(IFERROR(VLOOKUP(B370,Projecten!A$4:W$2358,23,FALSE),"niet bekend")))</f>
        <v>30965</v>
      </c>
      <c r="AI370" s="2403">
        <f>IF(B370="","",(IFERROR(VLOOKUP(B370,Projecten!A$4:W$2358,12,FALSE),"niet bekend")))</f>
        <v>30965</v>
      </c>
      <c r="AJ370" s="906">
        <f t="shared" si="45"/>
        <v>19705</v>
      </c>
    </row>
    <row r="371" spans="2:36" s="4" customFormat="1" ht="12.75" customHeight="1" x14ac:dyDescent="0.2">
      <c r="B371" s="246">
        <v>2015195</v>
      </c>
      <c r="C371" s="1254">
        <v>120388</v>
      </c>
      <c r="D371" s="1" t="s">
        <v>526</v>
      </c>
      <c r="E371" s="1" t="s">
        <v>26</v>
      </c>
      <c r="F371" s="39">
        <v>4</v>
      </c>
      <c r="G371" s="1">
        <f>F371*6</f>
        <v>24</v>
      </c>
      <c r="H371" s="1">
        <f>F371*4</f>
        <v>16</v>
      </c>
      <c r="I371" s="1">
        <f>F371*4</f>
        <v>16</v>
      </c>
      <c r="J371" s="245" t="s">
        <v>47</v>
      </c>
      <c r="K371" s="29" t="s">
        <v>190</v>
      </c>
      <c r="L371" s="29" t="s">
        <v>190</v>
      </c>
      <c r="M371" s="29" t="s">
        <v>190</v>
      </c>
      <c r="N371" s="59" t="s">
        <v>47</v>
      </c>
      <c r="O371" s="59" t="s">
        <v>47</v>
      </c>
      <c r="P371" s="59" t="s">
        <v>47</v>
      </c>
      <c r="Q371" s="59" t="s">
        <v>47</v>
      </c>
      <c r="R371" s="142"/>
      <c r="S371" s="142"/>
      <c r="T371" s="23">
        <f>IF(U371&lt;=0,"",(((U371-'In Productie'!$E$1)/7)+0.6))</f>
        <v>-83.971428571428575</v>
      </c>
      <c r="U371" s="167">
        <v>42377</v>
      </c>
      <c r="V371" s="4" t="s">
        <v>311</v>
      </c>
      <c r="W371" s="132"/>
      <c r="X371" s="25">
        <f>F371*14.5</f>
        <v>58</v>
      </c>
      <c r="Y371" s="62"/>
      <c r="Z371" s="65"/>
      <c r="AA371" s="181"/>
      <c r="AF371" s="4">
        <f>IF(B371="","",(IFERROR(VLOOKUP(B371,Projecten!A$4:W$2358,5,FALSE),"niet bekend")))</f>
        <v>32</v>
      </c>
      <c r="AG371" s="2399">
        <f t="shared" si="44"/>
        <v>8984</v>
      </c>
      <c r="AH371" s="2403">
        <f>IF(B371="","",(IFERROR(VLOOKUP(B371,Projecten!A$4:W$2358,23,FALSE),"niet bekend")))</f>
        <v>71872</v>
      </c>
      <c r="AI371" s="2403">
        <f>IF(B371="","",(IFERROR(VLOOKUP(B371,Projecten!A$4:W$2358,12,FALSE),"niet bekend")))</f>
        <v>71872</v>
      </c>
      <c r="AJ371" s="906">
        <f t="shared" si="45"/>
        <v>62888</v>
      </c>
    </row>
    <row r="372" spans="2:36" s="4" customFormat="1" ht="12.75" customHeight="1" x14ac:dyDescent="0.2">
      <c r="B372" s="246">
        <v>2015195</v>
      </c>
      <c r="C372" s="1254">
        <v>120388</v>
      </c>
      <c r="D372" s="1" t="s">
        <v>526</v>
      </c>
      <c r="E372" s="1" t="s">
        <v>26</v>
      </c>
      <c r="F372" s="39">
        <v>4</v>
      </c>
      <c r="G372" s="1">
        <f>F372*6</f>
        <v>24</v>
      </c>
      <c r="H372" s="1">
        <f>F372*4</f>
        <v>16</v>
      </c>
      <c r="I372" s="1">
        <f>F372*4</f>
        <v>16</v>
      </c>
      <c r="J372" s="245" t="s">
        <v>47</v>
      </c>
      <c r="K372" s="29" t="s">
        <v>190</v>
      </c>
      <c r="L372" s="29" t="s">
        <v>190</v>
      </c>
      <c r="M372" s="29" t="s">
        <v>190</v>
      </c>
      <c r="N372" s="59" t="s">
        <v>47</v>
      </c>
      <c r="O372" s="59" t="s">
        <v>47</v>
      </c>
      <c r="P372" s="59" t="s">
        <v>47</v>
      </c>
      <c r="Q372" s="59" t="s">
        <v>47</v>
      </c>
      <c r="R372" s="142"/>
      <c r="S372" s="142"/>
      <c r="T372" s="23">
        <f>IF(U372&lt;=0,"",(((U372-'In Productie'!$E$1)/7)+0.6))</f>
        <v>-83.971428571428575</v>
      </c>
      <c r="U372" s="167">
        <v>42377</v>
      </c>
      <c r="V372" s="4" t="s">
        <v>311</v>
      </c>
      <c r="W372" s="132"/>
      <c r="X372" s="25">
        <f>F372*14.5</f>
        <v>58</v>
      </c>
      <c r="Y372" s="62"/>
      <c r="Z372" s="65"/>
      <c r="AA372" s="181"/>
      <c r="AF372" s="4">
        <f>IF(B372="","",(IFERROR(VLOOKUP(B372,Projecten!A$4:W$2358,5,FALSE),"niet bekend")))</f>
        <v>32</v>
      </c>
      <c r="AG372" s="2399">
        <f t="shared" si="44"/>
        <v>8984</v>
      </c>
      <c r="AH372" s="2403">
        <f>IF(B372="","",(IFERROR(VLOOKUP(B372,Projecten!A$4:W$2358,23,FALSE),"niet bekend")))</f>
        <v>71872</v>
      </c>
      <c r="AI372" s="2403">
        <f>IF(B372="","",(IFERROR(VLOOKUP(B372,Projecten!A$4:W$2358,12,FALSE),"niet bekend")))</f>
        <v>71872</v>
      </c>
      <c r="AJ372" s="906">
        <f t="shared" si="45"/>
        <v>62888</v>
      </c>
    </row>
    <row r="373" spans="2:36" s="4" customFormat="1" ht="12.75" customHeight="1" x14ac:dyDescent="0.2">
      <c r="B373" s="246">
        <v>2015195</v>
      </c>
      <c r="C373" s="1254">
        <v>120399</v>
      </c>
      <c r="D373" s="1" t="s">
        <v>526</v>
      </c>
      <c r="E373" s="1" t="s">
        <v>26</v>
      </c>
      <c r="F373" s="39">
        <v>1</v>
      </c>
      <c r="G373" s="1">
        <f>F373*6</f>
        <v>6</v>
      </c>
      <c r="H373" s="1">
        <f>F373*4</f>
        <v>4</v>
      </c>
      <c r="I373" s="1">
        <f>F373*4</f>
        <v>4</v>
      </c>
      <c r="J373" s="245" t="s">
        <v>47</v>
      </c>
      <c r="K373" s="29" t="s">
        <v>190</v>
      </c>
      <c r="L373" s="29" t="s">
        <v>190</v>
      </c>
      <c r="M373" s="29" t="s">
        <v>190</v>
      </c>
      <c r="N373" s="59" t="s">
        <v>47</v>
      </c>
      <c r="O373" s="59" t="s">
        <v>47</v>
      </c>
      <c r="P373" s="59" t="s">
        <v>47</v>
      </c>
      <c r="Q373" s="59" t="s">
        <v>47</v>
      </c>
      <c r="R373" s="142"/>
      <c r="S373" s="142"/>
      <c r="T373" s="23">
        <f>IF(U373&lt;=0,"",(((U373-'In Productie'!$E$1)/7)+0.6))</f>
        <v>-83.971428571428575</v>
      </c>
      <c r="U373" s="167">
        <v>42377</v>
      </c>
      <c r="V373" s="4" t="s">
        <v>311</v>
      </c>
      <c r="W373" s="132"/>
      <c r="X373" s="25">
        <f>F373*14.5</f>
        <v>14.5</v>
      </c>
      <c r="Y373" s="62"/>
      <c r="Z373" s="65"/>
      <c r="AA373" s="181"/>
      <c r="AF373" s="4">
        <f>IF(B373="","",(IFERROR(VLOOKUP(B373,Projecten!A$4:W$2358,5,FALSE),"niet bekend")))</f>
        <v>32</v>
      </c>
      <c r="AG373" s="2399">
        <f t="shared" si="44"/>
        <v>2246</v>
      </c>
      <c r="AH373" s="2403">
        <f>IF(B373="","",(IFERROR(VLOOKUP(B373,Projecten!A$4:W$2358,23,FALSE),"niet bekend")))</f>
        <v>71872</v>
      </c>
      <c r="AI373" s="2403">
        <f>IF(B373="","",(IFERROR(VLOOKUP(B373,Projecten!A$4:W$2358,12,FALSE),"niet bekend")))</f>
        <v>71872</v>
      </c>
      <c r="AJ373" s="906">
        <f t="shared" si="45"/>
        <v>69626</v>
      </c>
    </row>
    <row r="374" spans="2:36" s="4" customFormat="1" ht="12.75" customHeight="1" x14ac:dyDescent="0.2">
      <c r="B374" s="2"/>
      <c r="C374" s="1254"/>
      <c r="D374" s="1" t="s">
        <v>594</v>
      </c>
      <c r="E374" s="1"/>
      <c r="F374" s="39"/>
      <c r="G374" s="1"/>
      <c r="H374" s="1"/>
      <c r="I374" s="1"/>
      <c r="J374" s="59"/>
      <c r="K374" s="59"/>
      <c r="L374" s="59"/>
      <c r="M374" s="59"/>
      <c r="N374" s="7"/>
      <c r="O374" s="7"/>
      <c r="P374" s="7"/>
      <c r="Q374" s="7" t="s">
        <v>47</v>
      </c>
      <c r="S374" s="1602"/>
      <c r="T374" s="23"/>
      <c r="U374" s="162"/>
      <c r="W374" s="241"/>
      <c r="X374" s="180">
        <v>5</v>
      </c>
      <c r="Y374" s="64"/>
      <c r="Z374" s="66"/>
      <c r="AF374" s="4" t="str">
        <f>IF(B374="","",(IFERROR(VLOOKUP(B374,Projecten!A$4:W$2358,5,FALSE),"niet bekend")))</f>
        <v/>
      </c>
      <c r="AG374" s="2399" t="str">
        <f t="shared" si="44"/>
        <v/>
      </c>
      <c r="AH374" s="2403" t="str">
        <f>IF(B374="","",(IFERROR(VLOOKUP(B374,Projecten!A$4:W$2358,23,FALSE),"niet bekend")))</f>
        <v/>
      </c>
      <c r="AI374" s="2403" t="str">
        <f>IF(B374="","",(IFERROR(VLOOKUP(B374,Projecten!A$4:W$2358,12,FALSE),"niet bekend")))</f>
        <v/>
      </c>
      <c r="AJ374" s="906" t="str">
        <f t="shared" si="45"/>
        <v/>
      </c>
    </row>
    <row r="375" spans="2:36" s="4" customFormat="1" ht="12.75" customHeight="1" x14ac:dyDescent="0.2">
      <c r="B375" s="2"/>
      <c r="C375" s="1254"/>
      <c r="D375" s="2" t="s">
        <v>593</v>
      </c>
      <c r="E375" s="1"/>
      <c r="F375" s="39"/>
      <c r="G375" s="1"/>
      <c r="H375" s="1"/>
      <c r="I375" s="1"/>
      <c r="J375" s="41"/>
      <c r="K375" s="41"/>
      <c r="L375" s="41"/>
      <c r="M375" s="41"/>
      <c r="N375" s="41"/>
      <c r="O375" s="41"/>
      <c r="P375" s="41"/>
      <c r="Q375" s="41" t="s">
        <v>47</v>
      </c>
      <c r="S375" s="1602"/>
      <c r="T375" s="23" t="str">
        <f>IF(U375&lt;=0,"",(((U375-'In Productie'!$E$1)/7)+0.6))</f>
        <v/>
      </c>
      <c r="U375" s="162"/>
      <c r="X375" s="180">
        <v>8.25</v>
      </c>
      <c r="Y375" s="63"/>
      <c r="Z375" s="63"/>
      <c r="AF375" s="4" t="str">
        <f>IF(B375="","",(IFERROR(VLOOKUP(B375,Projecten!A$4:W$2358,5,FALSE),"niet bekend")))</f>
        <v/>
      </c>
      <c r="AG375" s="2399" t="str">
        <f t="shared" si="44"/>
        <v/>
      </c>
      <c r="AH375" s="2403" t="str">
        <f>IF(B375="","",(IFERROR(VLOOKUP(B375,Projecten!A$4:W$2358,23,FALSE),"niet bekend")))</f>
        <v/>
      </c>
      <c r="AI375" s="2403" t="str">
        <f>IF(B375="","",(IFERROR(VLOOKUP(B375,Projecten!A$4:W$2358,12,FALSE),"niet bekend")))</f>
        <v/>
      </c>
      <c r="AJ375" s="906" t="str">
        <f t="shared" si="45"/>
        <v/>
      </c>
    </row>
    <row r="376" spans="2:36" s="38" customFormat="1" ht="12.75" customHeight="1" x14ac:dyDescent="0.2">
      <c r="B376" s="30"/>
      <c r="C376" s="1253"/>
      <c r="D376" s="31"/>
      <c r="E376" s="31"/>
      <c r="F376" s="32"/>
      <c r="G376" s="31"/>
      <c r="H376" s="31"/>
      <c r="I376" s="31"/>
      <c r="J376" s="32"/>
      <c r="K376" s="32"/>
      <c r="L376" s="32"/>
      <c r="M376" s="32"/>
      <c r="N376" s="32"/>
      <c r="O376" s="32"/>
      <c r="P376" s="32"/>
      <c r="Q376" s="32"/>
      <c r="R376" s="33"/>
      <c r="S376" s="33"/>
      <c r="T376" s="33"/>
      <c r="U376" s="157"/>
      <c r="V376" s="35"/>
      <c r="W376" s="35"/>
      <c r="X376" s="35"/>
      <c r="Y376" s="67"/>
      <c r="Z376" s="68"/>
      <c r="AG376" s="2404"/>
      <c r="AH376" s="2404"/>
      <c r="AI376" s="2404"/>
      <c r="AJ376" s="909"/>
    </row>
    <row r="377" spans="2:36" s="911" customFormat="1" ht="12.75" customHeight="1" x14ac:dyDescent="0.2">
      <c r="B377" s="887"/>
      <c r="C377" s="1251"/>
      <c r="D377" s="888">
        <f>SUM(G377:I377)</f>
        <v>230</v>
      </c>
      <c r="E377" s="889"/>
      <c r="F377" s="890">
        <f>SUM(F378:F387)</f>
        <v>15</v>
      </c>
      <c r="G377" s="889">
        <f>SUM(G378:G387)</f>
        <v>112</v>
      </c>
      <c r="H377" s="889">
        <f>SUM(H378:H387)</f>
        <v>62</v>
      </c>
      <c r="I377" s="889">
        <f>SUM(I378:I387)</f>
        <v>56</v>
      </c>
      <c r="J377" s="890"/>
      <c r="K377" s="890"/>
      <c r="L377" s="890"/>
      <c r="M377" s="890"/>
      <c r="N377" s="890"/>
      <c r="O377" s="890"/>
      <c r="P377" s="890"/>
      <c r="Q377" s="890"/>
      <c r="R377" s="918">
        <v>2</v>
      </c>
      <c r="S377" s="918"/>
      <c r="T377" s="916"/>
      <c r="U377" s="919"/>
      <c r="V377" s="920"/>
      <c r="W377" s="920">
        <f>SUM(X377:X387)</f>
        <v>263.75</v>
      </c>
      <c r="X377" s="855"/>
      <c r="Y377" s="922">
        <v>280.75</v>
      </c>
      <c r="Z377" s="856">
        <f>W377-Y377</f>
        <v>-17</v>
      </c>
      <c r="AA377" s="923"/>
      <c r="AF377" s="911" t="str">
        <f>IF(B377="","",(IFERROR(VLOOKUP(B377,Projecten!A$4:W$2358,5,FALSE),"niet bekend")))</f>
        <v/>
      </c>
      <c r="AG377" s="2402">
        <f>SUM(AG378:AG388)</f>
        <v>38101.51</v>
      </c>
      <c r="AH377" s="2402" t="str">
        <f>IF(B377="","",(IFERROR(VLOOKUP(B377,Projecten!A$4:W$2358,23,FALSE),"niet bekend")))</f>
        <v/>
      </c>
      <c r="AI377" s="2402" t="str">
        <f>IF(B377="","",(IFERROR(VLOOKUP(B377,Projecten!A$4:W$2358,12,FALSE),"niet bekend")))</f>
        <v/>
      </c>
      <c r="AJ377" s="907"/>
    </row>
    <row r="378" spans="2:36" s="4" customFormat="1" ht="12.75" customHeight="1" x14ac:dyDescent="0.2">
      <c r="B378" s="246">
        <v>2015192</v>
      </c>
      <c r="C378" s="1262">
        <v>120366</v>
      </c>
      <c r="D378" s="1" t="s">
        <v>500</v>
      </c>
      <c r="E378" s="1" t="s">
        <v>472</v>
      </c>
      <c r="F378" s="39">
        <v>1</v>
      </c>
      <c r="G378" s="1">
        <v>14</v>
      </c>
      <c r="H378" s="1">
        <v>5</v>
      </c>
      <c r="I378" s="1">
        <v>3</v>
      </c>
      <c r="J378" s="239" t="s">
        <v>47</v>
      </c>
      <c r="K378" s="239" t="s">
        <v>47</v>
      </c>
      <c r="L378" s="7" t="s">
        <v>190</v>
      </c>
      <c r="M378" s="239" t="s">
        <v>47</v>
      </c>
      <c r="N378" s="7" t="s">
        <v>47</v>
      </c>
      <c r="O378" s="7" t="s">
        <v>47</v>
      </c>
      <c r="P378" s="7" t="s">
        <v>47</v>
      </c>
      <c r="Q378" s="7" t="s">
        <v>47</v>
      </c>
      <c r="S378" s="1602"/>
      <c r="T378" s="23">
        <f>IF(U378&lt;=0,"",(((U378-'In Productie'!$E$1)/7)+0.6))</f>
        <v>-83.257142857142867</v>
      </c>
      <c r="U378" s="162">
        <v>42382</v>
      </c>
      <c r="V378" s="4" t="s">
        <v>501</v>
      </c>
      <c r="W378" s="254" t="s">
        <v>565</v>
      </c>
      <c r="X378" s="25">
        <v>34</v>
      </c>
      <c r="Y378" s="64"/>
      <c r="Z378" s="66"/>
      <c r="AA378" s="249"/>
      <c r="AF378" s="4">
        <f>IF(B378="","",(IFERROR(VLOOKUP(B378,Projecten!A$4:W$2358,5,FALSE),"niet bekend")))</f>
        <v>1</v>
      </c>
      <c r="AG378" s="2399">
        <f t="shared" ref="AG378:AG387" si="46">IF(AF378="","",(F378/AF378*AI378))</f>
        <v>4153.07</v>
      </c>
      <c r="AH378" s="2403">
        <f>IF(B378="","",(IFERROR(VLOOKUP(B378,Projecten!A$4:W$2358,23,FALSE),"niet bekend")))</f>
        <v>4153.07</v>
      </c>
      <c r="AI378" s="2403">
        <f>IF(B378="","",(IFERROR(VLOOKUP(B378,Projecten!A$4:W$2358,12,FALSE),"niet bekend")))</f>
        <v>4153.07</v>
      </c>
      <c r="AJ378" s="906">
        <f t="shared" ref="AJ378:AJ387" si="47">IF(AG378="","",(AI378-AG378))</f>
        <v>0</v>
      </c>
    </row>
    <row r="379" spans="2:36" s="4" customFormat="1" ht="12.75" customHeight="1" x14ac:dyDescent="0.2">
      <c r="B379" s="246">
        <v>2015198</v>
      </c>
      <c r="C379" s="1254">
        <v>120407</v>
      </c>
      <c r="D379" s="1" t="s">
        <v>530</v>
      </c>
      <c r="E379" s="1" t="s">
        <v>353</v>
      </c>
      <c r="F379" s="39">
        <v>1</v>
      </c>
      <c r="G379" s="1">
        <v>8</v>
      </c>
      <c r="H379" s="1">
        <v>5</v>
      </c>
      <c r="I379" s="1">
        <v>3</v>
      </c>
      <c r="J379" s="244" t="s">
        <v>47</v>
      </c>
      <c r="K379" s="244" t="s">
        <v>47</v>
      </c>
      <c r="L379" s="41" t="s">
        <v>190</v>
      </c>
      <c r="M379" s="41" t="s">
        <v>190</v>
      </c>
      <c r="N379" s="41" t="s">
        <v>47</v>
      </c>
      <c r="O379" s="41" t="s">
        <v>47</v>
      </c>
      <c r="P379" s="41" t="s">
        <v>47</v>
      </c>
      <c r="Q379" s="41" t="s">
        <v>47</v>
      </c>
      <c r="S379" s="1602"/>
      <c r="T379" s="23">
        <f>IF(U379&lt;=0,"",(((U379-'In Productie'!$E$1)/7)+0.6))</f>
        <v>-82.257142857142867</v>
      </c>
      <c r="U379" s="162">
        <v>42389</v>
      </c>
      <c r="V379" s="4" t="s">
        <v>535</v>
      </c>
      <c r="W379" s="241" t="s">
        <v>540</v>
      </c>
      <c r="X379" s="25">
        <v>19</v>
      </c>
      <c r="Y379" s="63"/>
      <c r="Z379" s="63"/>
      <c r="AA379" s="249"/>
      <c r="AF379" s="4">
        <f>IF(B379="","",(IFERROR(VLOOKUP(B379,Projecten!A$4:W$2358,5,FALSE),"niet bekend")))</f>
        <v>1</v>
      </c>
      <c r="AG379" s="2399">
        <f t="shared" si="46"/>
        <v>2280.87</v>
      </c>
      <c r="AH379" s="2403">
        <f>IF(B379="","",(IFERROR(VLOOKUP(B379,Projecten!A$4:W$2358,23,FALSE),"niet bekend")))</f>
        <v>2280.87</v>
      </c>
      <c r="AI379" s="2403">
        <f>IF(B379="","",(IFERROR(VLOOKUP(B379,Projecten!A$4:W$2358,12,FALSE),"niet bekend")))</f>
        <v>2280.87</v>
      </c>
      <c r="AJ379" s="906">
        <f t="shared" si="47"/>
        <v>0</v>
      </c>
    </row>
    <row r="380" spans="2:36" s="4" customFormat="1" ht="12.75" customHeight="1" x14ac:dyDescent="0.2">
      <c r="B380" s="246">
        <v>2015198</v>
      </c>
      <c r="C380" s="1254">
        <v>120415</v>
      </c>
      <c r="D380" s="1" t="s">
        <v>604</v>
      </c>
      <c r="E380" s="1" t="s">
        <v>353</v>
      </c>
      <c r="F380" s="39">
        <v>0</v>
      </c>
      <c r="G380" s="1">
        <v>1</v>
      </c>
      <c r="H380" s="1">
        <v>0</v>
      </c>
      <c r="I380" s="1">
        <v>2</v>
      </c>
      <c r="J380" s="244" t="s">
        <v>47</v>
      </c>
      <c r="K380" s="60" t="s">
        <v>190</v>
      </c>
      <c r="L380" s="41" t="s">
        <v>190</v>
      </c>
      <c r="M380" s="41" t="s">
        <v>190</v>
      </c>
      <c r="N380" s="41" t="s">
        <v>47</v>
      </c>
      <c r="O380" s="41" t="s">
        <v>47</v>
      </c>
      <c r="P380" s="41" t="s">
        <v>47</v>
      </c>
      <c r="Q380" s="41" t="s">
        <v>47</v>
      </c>
      <c r="S380" s="1602"/>
      <c r="T380" s="23">
        <f>IF(U380&lt;=0,"",(((U380-'In Productie'!$E$1)/7)+0.6))</f>
        <v>-82.257142857142867</v>
      </c>
      <c r="U380" s="162">
        <v>42389</v>
      </c>
      <c r="V380" s="4" t="s">
        <v>535</v>
      </c>
      <c r="W380" s="241"/>
      <c r="X380" s="25">
        <v>5</v>
      </c>
      <c r="Y380" s="63"/>
      <c r="Z380" s="63"/>
      <c r="AA380" s="249"/>
      <c r="AF380" s="4">
        <f>IF(B380="","",(IFERROR(VLOOKUP(B380,Projecten!A$4:W$2358,5,FALSE),"niet bekend")))</f>
        <v>1</v>
      </c>
      <c r="AG380" s="2399">
        <f t="shared" si="46"/>
        <v>0</v>
      </c>
      <c r="AH380" s="2403">
        <f>IF(B380="","",(IFERROR(VLOOKUP(B380,Projecten!A$4:W$2358,23,FALSE),"niet bekend")))</f>
        <v>2280.87</v>
      </c>
      <c r="AI380" s="2403">
        <f>IF(B380="","",(IFERROR(VLOOKUP(B380,Projecten!A$4:W$2358,12,FALSE),"niet bekend")))</f>
        <v>2280.87</v>
      </c>
      <c r="AJ380" s="906">
        <f t="shared" si="47"/>
        <v>2280.87</v>
      </c>
    </row>
    <row r="381" spans="2:36" s="4" customFormat="1" ht="12.75" customHeight="1" x14ac:dyDescent="0.2">
      <c r="B381" s="246">
        <v>2015199</v>
      </c>
      <c r="C381" s="1254">
        <v>120406</v>
      </c>
      <c r="D381" s="1" t="s">
        <v>517</v>
      </c>
      <c r="E381" s="1" t="s">
        <v>472</v>
      </c>
      <c r="F381" s="39">
        <v>1</v>
      </c>
      <c r="G381" s="1">
        <v>8</v>
      </c>
      <c r="H381" s="1">
        <v>4</v>
      </c>
      <c r="I381" s="1">
        <v>3</v>
      </c>
      <c r="J381" s="239" t="s">
        <v>47</v>
      </c>
      <c r="K381" s="239" t="s">
        <v>47</v>
      </c>
      <c r="L381" s="59" t="s">
        <v>190</v>
      </c>
      <c r="M381" s="239" t="s">
        <v>47</v>
      </c>
      <c r="N381" s="7" t="s">
        <v>47</v>
      </c>
      <c r="O381" s="7" t="s">
        <v>47</v>
      </c>
      <c r="P381" s="7" t="s">
        <v>47</v>
      </c>
      <c r="Q381" s="7" t="s">
        <v>47</v>
      </c>
      <c r="S381" s="1602"/>
      <c r="T381" s="23">
        <f>IF(U381&lt;=0,"",(((U381-'In Productie'!$E$1)/7)+0.6))</f>
        <v>-81.257142857142867</v>
      </c>
      <c r="U381" s="162">
        <v>42396</v>
      </c>
      <c r="V381" s="4" t="s">
        <v>501</v>
      </c>
      <c r="W381" s="241" t="s">
        <v>541</v>
      </c>
      <c r="X381" s="25">
        <v>17</v>
      </c>
      <c r="Y381" s="64"/>
      <c r="Z381" s="66"/>
      <c r="AA381" s="249"/>
      <c r="AF381" s="4">
        <f>IF(B381="","",(IFERROR(VLOOKUP(B381,Projecten!A$4:W$2358,5,FALSE),"niet bekend")))</f>
        <v>1</v>
      </c>
      <c r="AG381" s="2399">
        <f t="shared" si="46"/>
        <v>2663.57</v>
      </c>
      <c r="AH381" s="2403">
        <f>IF(B381="","",(IFERROR(VLOOKUP(B381,Projecten!A$4:W$2358,23,FALSE),"niet bekend")))</f>
        <v>2663.57</v>
      </c>
      <c r="AI381" s="2403">
        <f>IF(B381="","",(IFERROR(VLOOKUP(B381,Projecten!A$4:W$2358,12,FALSE),"niet bekend")))</f>
        <v>2663.57</v>
      </c>
      <c r="AJ381" s="906">
        <f t="shared" si="47"/>
        <v>0</v>
      </c>
    </row>
    <row r="382" spans="2:36" s="4" customFormat="1" ht="12.75" customHeight="1" x14ac:dyDescent="0.2">
      <c r="B382" s="2"/>
      <c r="C382" s="1262"/>
      <c r="D382" s="1"/>
      <c r="E382" s="1"/>
      <c r="F382" s="39"/>
      <c r="G382" s="1"/>
      <c r="H382" s="1"/>
      <c r="I382" s="1"/>
      <c r="J382" s="59"/>
      <c r="K382" s="59"/>
      <c r="L382" s="59"/>
      <c r="M382" s="59"/>
      <c r="N382" s="7"/>
      <c r="O382" s="7"/>
      <c r="P382" s="7"/>
      <c r="Q382" s="7"/>
      <c r="S382" s="1602"/>
      <c r="T382" s="23"/>
      <c r="U382" s="162"/>
      <c r="W382" s="254"/>
      <c r="X382" s="25"/>
      <c r="Y382" s="64"/>
      <c r="Z382" s="66"/>
      <c r="AA382" s="249"/>
      <c r="AF382" s="4" t="str">
        <f>IF(B382="","",(IFERROR(VLOOKUP(B382,Projecten!A$4:W$2358,5,FALSE),"niet bekend")))</f>
        <v/>
      </c>
      <c r="AG382" s="2399" t="str">
        <f t="shared" si="46"/>
        <v/>
      </c>
      <c r="AH382" s="2403" t="str">
        <f>IF(B382="","",(IFERROR(VLOOKUP(B382,Projecten!A$4:W$2358,23,FALSE),"niet bekend")))</f>
        <v/>
      </c>
      <c r="AI382" s="2403" t="str">
        <f>IF(B382="","",(IFERROR(VLOOKUP(B382,Projecten!A$4:W$2358,12,FALSE),"niet bekend")))</f>
        <v/>
      </c>
      <c r="AJ382" s="906" t="str">
        <f t="shared" si="47"/>
        <v/>
      </c>
    </row>
    <row r="383" spans="2:36" s="4" customFormat="1" ht="12.75" customHeight="1" x14ac:dyDescent="0.2">
      <c r="B383" s="246">
        <v>2015189</v>
      </c>
      <c r="C383" s="1254">
        <v>120408</v>
      </c>
      <c r="D383" s="1" t="s">
        <v>484</v>
      </c>
      <c r="E383" s="1" t="s">
        <v>26</v>
      </c>
      <c r="F383" s="39">
        <v>3</v>
      </c>
      <c r="G383" s="1">
        <f>F383*9</f>
        <v>27</v>
      </c>
      <c r="H383" s="1">
        <f>F383*4</f>
        <v>12</v>
      </c>
      <c r="I383" s="1">
        <f>F383*3</f>
        <v>9</v>
      </c>
      <c r="J383" s="244" t="s">
        <v>47</v>
      </c>
      <c r="K383" s="29" t="s">
        <v>190</v>
      </c>
      <c r="L383" s="29" t="s">
        <v>190</v>
      </c>
      <c r="M383" s="7" t="s">
        <v>190</v>
      </c>
      <c r="N383" s="41" t="s">
        <v>47</v>
      </c>
      <c r="O383" s="41" t="s">
        <v>47</v>
      </c>
      <c r="P383" s="41" t="s">
        <v>47</v>
      </c>
      <c r="Q383" s="41" t="s">
        <v>47</v>
      </c>
      <c r="S383" s="1602"/>
      <c r="T383" s="23">
        <f>IF(U383&lt;=0,"",(((U383-'In Productie'!$E$1)/7)+0.6))</f>
        <v>-82.4</v>
      </c>
      <c r="U383" s="167">
        <v>42388</v>
      </c>
      <c r="V383" s="4" t="s">
        <v>423</v>
      </c>
      <c r="W383" s="241" t="s">
        <v>621</v>
      </c>
      <c r="X383" s="25">
        <v>45</v>
      </c>
      <c r="Y383" s="64"/>
      <c r="Z383" s="66"/>
      <c r="AA383" s="249"/>
      <c r="AF383" s="4">
        <f>IF(B383="","",(IFERROR(VLOOKUP(B383,Projecten!A$4:W$2358,5,FALSE),"niet bekend")))</f>
        <v>11</v>
      </c>
      <c r="AG383" s="2399">
        <f t="shared" si="46"/>
        <v>8445</v>
      </c>
      <c r="AH383" s="2403">
        <f>IF(B383="","",(IFERROR(VLOOKUP(B383,Projecten!A$4:W$2358,23,FALSE),"niet bekend")))</f>
        <v>30965</v>
      </c>
      <c r="AI383" s="2403">
        <f>IF(B383="","",(IFERROR(VLOOKUP(B383,Projecten!A$4:W$2358,12,FALSE),"niet bekend")))</f>
        <v>30965</v>
      </c>
      <c r="AJ383" s="906">
        <f t="shared" si="47"/>
        <v>22520</v>
      </c>
    </row>
    <row r="384" spans="2:36" s="4" customFormat="1" ht="12.75" customHeight="1" x14ac:dyDescent="0.2">
      <c r="B384" s="246" t="s">
        <v>453</v>
      </c>
      <c r="C384" s="1254">
        <v>120409</v>
      </c>
      <c r="D384" s="1" t="s">
        <v>528</v>
      </c>
      <c r="E384" s="1" t="s">
        <v>26</v>
      </c>
      <c r="F384" s="39">
        <v>4</v>
      </c>
      <c r="G384" s="1">
        <f>F384*6</f>
        <v>24</v>
      </c>
      <c r="H384" s="1">
        <f>F384*4</f>
        <v>16</v>
      </c>
      <c r="I384" s="1">
        <f>F384*4</f>
        <v>16</v>
      </c>
      <c r="J384" s="239" t="s">
        <v>47</v>
      </c>
      <c r="K384" s="7" t="s">
        <v>190</v>
      </c>
      <c r="L384" s="7" t="s">
        <v>190</v>
      </c>
      <c r="M384" s="7" t="s">
        <v>190</v>
      </c>
      <c r="N384" s="7" t="s">
        <v>47</v>
      </c>
      <c r="O384" s="7" t="s">
        <v>47</v>
      </c>
      <c r="P384" s="7" t="s">
        <v>47</v>
      </c>
      <c r="Q384" s="7" t="s">
        <v>47</v>
      </c>
      <c r="S384" s="1602"/>
      <c r="T384" s="23">
        <f>IF(U384&lt;=0,"",(((U384-'In Productie'!$E$1)/7)+0.6))</f>
        <v>-82.257142857142867</v>
      </c>
      <c r="U384" s="162">
        <v>42389</v>
      </c>
      <c r="V384" s="4" t="s">
        <v>311</v>
      </c>
      <c r="W384" s="4" t="s">
        <v>611</v>
      </c>
      <c r="X384" s="25">
        <f>F384*14.5</f>
        <v>58</v>
      </c>
      <c r="Y384" s="63"/>
      <c r="Z384" s="63"/>
      <c r="AA384" s="249"/>
      <c r="AF384" s="4">
        <f>IF(B384="","",(IFERROR(VLOOKUP(B384,Projecten!A$4:W$2358,5,FALSE),"niet bekend")))</f>
        <v>43</v>
      </c>
      <c r="AG384" s="2399">
        <f t="shared" si="46"/>
        <v>8956</v>
      </c>
      <c r="AH384" s="2403">
        <f>IF(B384="","",(IFERROR(VLOOKUP(B384,Projecten!A$4:W$2358,23,FALSE),"niet bekend")))</f>
        <v>103818</v>
      </c>
      <c r="AI384" s="2403">
        <f>IF(B384="","",(IFERROR(VLOOKUP(B384,Projecten!A$4:W$2358,12,FALSE),"niet bekend")))</f>
        <v>96277</v>
      </c>
      <c r="AJ384" s="906">
        <f t="shared" si="47"/>
        <v>87321</v>
      </c>
    </row>
    <row r="385" spans="2:36" s="4" customFormat="1" ht="12.75" customHeight="1" x14ac:dyDescent="0.2">
      <c r="B385" s="246" t="s">
        <v>453</v>
      </c>
      <c r="C385" s="1254">
        <v>120409</v>
      </c>
      <c r="D385" s="1" t="s">
        <v>528</v>
      </c>
      <c r="E385" s="1" t="s">
        <v>26</v>
      </c>
      <c r="F385" s="39">
        <v>4</v>
      </c>
      <c r="G385" s="1">
        <f>F385*6</f>
        <v>24</v>
      </c>
      <c r="H385" s="1">
        <f>F385*4</f>
        <v>16</v>
      </c>
      <c r="I385" s="1">
        <f>F385*4</f>
        <v>16</v>
      </c>
      <c r="J385" s="239" t="s">
        <v>47</v>
      </c>
      <c r="K385" s="7" t="s">
        <v>190</v>
      </c>
      <c r="L385" s="7" t="s">
        <v>190</v>
      </c>
      <c r="M385" s="7" t="s">
        <v>190</v>
      </c>
      <c r="N385" s="7" t="s">
        <v>47</v>
      </c>
      <c r="O385" s="7" t="s">
        <v>47</v>
      </c>
      <c r="P385" s="7" t="s">
        <v>47</v>
      </c>
      <c r="Q385" s="7" t="s">
        <v>47</v>
      </c>
      <c r="S385" s="1602"/>
      <c r="T385" s="23">
        <f>IF(U385&lt;=0,"",(((U385-'In Productie'!$E$1)/7)+0.6))</f>
        <v>-82.257142857142867</v>
      </c>
      <c r="U385" s="162">
        <v>42389</v>
      </c>
      <c r="V385" s="4" t="s">
        <v>311</v>
      </c>
      <c r="X385" s="25">
        <f>F385*14.5</f>
        <v>58</v>
      </c>
      <c r="Y385" s="63"/>
      <c r="Z385" s="63"/>
      <c r="AA385" s="249"/>
      <c r="AF385" s="4">
        <f>IF(B385="","",(IFERROR(VLOOKUP(B385,Projecten!A$4:W$2358,5,FALSE),"niet bekend")))</f>
        <v>43</v>
      </c>
      <c r="AG385" s="2399">
        <f t="shared" si="46"/>
        <v>8956</v>
      </c>
      <c r="AH385" s="2403">
        <f>IF(B385="","",(IFERROR(VLOOKUP(B385,Projecten!A$4:W$2358,23,FALSE),"niet bekend")))</f>
        <v>103818</v>
      </c>
      <c r="AI385" s="2403">
        <f>IF(B385="","",(IFERROR(VLOOKUP(B385,Projecten!A$4:W$2358,12,FALSE),"niet bekend")))</f>
        <v>96277</v>
      </c>
      <c r="AJ385" s="906">
        <f t="shared" si="47"/>
        <v>87321</v>
      </c>
    </row>
    <row r="386" spans="2:36" s="4" customFormat="1" ht="12.75" customHeight="1" x14ac:dyDescent="0.2">
      <c r="B386" s="246" t="s">
        <v>452</v>
      </c>
      <c r="C386" s="1254">
        <v>120413</v>
      </c>
      <c r="D386" s="1" t="s">
        <v>528</v>
      </c>
      <c r="E386" s="1" t="s">
        <v>26</v>
      </c>
      <c r="F386" s="39">
        <v>1</v>
      </c>
      <c r="G386" s="1">
        <f>F386*6</f>
        <v>6</v>
      </c>
      <c r="H386" s="1">
        <f>F386*4</f>
        <v>4</v>
      </c>
      <c r="I386" s="1">
        <f>F386*4</f>
        <v>4</v>
      </c>
      <c r="J386" s="239" t="s">
        <v>47</v>
      </c>
      <c r="K386" s="7" t="s">
        <v>190</v>
      </c>
      <c r="L386" s="7" t="s">
        <v>190</v>
      </c>
      <c r="M386" s="7" t="s">
        <v>190</v>
      </c>
      <c r="N386" s="7" t="s">
        <v>47</v>
      </c>
      <c r="O386" s="7" t="s">
        <v>47</v>
      </c>
      <c r="P386" s="7" t="s">
        <v>47</v>
      </c>
      <c r="Q386" s="7" t="s">
        <v>47</v>
      </c>
      <c r="S386" s="1602"/>
      <c r="T386" s="23">
        <f>IF(U386&lt;=0,"",(((U386-'In Productie'!$E$1)/7)+0.6))</f>
        <v>-82.257142857142867</v>
      </c>
      <c r="U386" s="162">
        <v>42389</v>
      </c>
      <c r="V386" s="4" t="s">
        <v>311</v>
      </c>
      <c r="X386" s="25">
        <f>F386*14.5</f>
        <v>14.5</v>
      </c>
      <c r="Y386" s="63"/>
      <c r="Z386" s="63"/>
      <c r="AA386" s="249"/>
      <c r="AF386" s="4">
        <f>IF(B386="","",(IFERROR(VLOOKUP(B386,Projecten!A$4:W$2358,5,FALSE),"niet bekend")))</f>
        <v>43</v>
      </c>
      <c r="AG386" s="2399">
        <f t="shared" si="46"/>
        <v>2647</v>
      </c>
      <c r="AH386" s="2403">
        <f>IF(B386="","",(IFERROR(VLOOKUP(B386,Projecten!A$4:W$2358,23,FALSE),"niet bekend")))</f>
        <v>106280</v>
      </c>
      <c r="AI386" s="2403">
        <f>IF(B386="","",(IFERROR(VLOOKUP(B386,Projecten!A$4:W$2358,12,FALSE),"niet bekend")))</f>
        <v>113821</v>
      </c>
      <c r="AJ386" s="906">
        <f t="shared" si="47"/>
        <v>111174</v>
      </c>
    </row>
    <row r="387" spans="2:36" s="265" customFormat="1" ht="12.75" customHeight="1" x14ac:dyDescent="0.2">
      <c r="B387" s="256"/>
      <c r="C387" s="1266"/>
      <c r="D387" s="263" t="s">
        <v>622</v>
      </c>
      <c r="E387" s="263"/>
      <c r="F387" s="264"/>
      <c r="G387" s="263"/>
      <c r="H387" s="263"/>
      <c r="I387" s="263"/>
      <c r="J387" s="264"/>
      <c r="K387" s="264"/>
      <c r="L387" s="264"/>
      <c r="M387" s="264"/>
      <c r="N387" s="264"/>
      <c r="O387" s="264"/>
      <c r="P387" s="264"/>
      <c r="Q387" s="264" t="s">
        <v>47</v>
      </c>
      <c r="S387" s="1602"/>
      <c r="T387" s="266"/>
      <c r="U387" s="262"/>
      <c r="W387" s="265" t="s">
        <v>623</v>
      </c>
      <c r="X387" s="428">
        <v>13.25</v>
      </c>
      <c r="Y387" s="261"/>
      <c r="Z387" s="261"/>
      <c r="AA387" s="256"/>
      <c r="AF387" s="347" t="str">
        <f>IF(B387="","",(IFERROR(VLOOKUP(B387,Projecten!A$4:W$2358,5,FALSE),"niet bekend")))</f>
        <v/>
      </c>
      <c r="AG387" s="2399" t="str">
        <f t="shared" si="46"/>
        <v/>
      </c>
      <c r="AH387" s="2403" t="str">
        <f>IF(B387="","",(IFERROR(VLOOKUP(B387,Projecten!A$4:W$2358,23,FALSE),"niet bekend")))</f>
        <v/>
      </c>
      <c r="AI387" s="2403" t="str">
        <f>IF(B387="","",(IFERROR(VLOOKUP(B387,Projecten!A$4:W$2358,12,FALSE),"niet bekend")))</f>
        <v/>
      </c>
      <c r="AJ387" s="906" t="str">
        <f t="shared" si="47"/>
        <v/>
      </c>
    </row>
    <row r="388" spans="2:36" s="38" customFormat="1" ht="12.75" customHeight="1" x14ac:dyDescent="0.2">
      <c r="B388" s="30"/>
      <c r="C388" s="1253"/>
      <c r="D388" s="31"/>
      <c r="E388" s="31"/>
      <c r="F388" s="32"/>
      <c r="G388" s="31"/>
      <c r="H388" s="31"/>
      <c r="I388" s="31"/>
      <c r="J388" s="32"/>
      <c r="K388" s="32"/>
      <c r="L388" s="32"/>
      <c r="M388" s="32"/>
      <c r="N388" s="32"/>
      <c r="O388" s="32"/>
      <c r="P388" s="32"/>
      <c r="Q388" s="32"/>
      <c r="R388" s="33"/>
      <c r="S388" s="33"/>
      <c r="T388" s="1039"/>
      <c r="U388" s="157"/>
      <c r="V388" s="35"/>
      <c r="W388" s="35"/>
      <c r="X388" s="35"/>
      <c r="Y388" s="67"/>
      <c r="Z388" s="68"/>
      <c r="AA388" s="36"/>
      <c r="AG388" s="2404"/>
      <c r="AH388" s="2404"/>
      <c r="AI388" s="2404"/>
      <c r="AJ388" s="909"/>
    </row>
    <row r="389" spans="2:36" s="911" customFormat="1" ht="12.75" customHeight="1" x14ac:dyDescent="0.2">
      <c r="B389" s="887"/>
      <c r="C389" s="1251"/>
      <c r="D389" s="888">
        <f>SUM(G389:I389)</f>
        <v>311</v>
      </c>
      <c r="E389" s="889"/>
      <c r="F389" s="890">
        <f>SUM(F390:F401)</f>
        <v>22</v>
      </c>
      <c r="G389" s="889">
        <f>SUM(G390:G401)</f>
        <v>137</v>
      </c>
      <c r="H389" s="889">
        <f>SUM(H390:H401)</f>
        <v>90</v>
      </c>
      <c r="I389" s="889">
        <f>SUM(I390:I401)</f>
        <v>84</v>
      </c>
      <c r="J389" s="890"/>
      <c r="K389" s="890"/>
      <c r="L389" s="890"/>
      <c r="M389" s="890"/>
      <c r="N389" s="890"/>
      <c r="O389" s="890"/>
      <c r="P389" s="890"/>
      <c r="Q389" s="890"/>
      <c r="R389" s="918">
        <v>3</v>
      </c>
      <c r="S389" s="918"/>
      <c r="T389" s="1040"/>
      <c r="U389" s="919"/>
      <c r="V389" s="920"/>
      <c r="W389" s="920">
        <f>SUM(X389:X401)</f>
        <v>368</v>
      </c>
      <c r="X389" s="855"/>
      <c r="Y389" s="922">
        <v>280.75</v>
      </c>
      <c r="Z389" s="856">
        <f>W389-Y389</f>
        <v>87.25</v>
      </c>
      <c r="AA389" s="923"/>
      <c r="AF389" s="911" t="str">
        <f>IF(B389="","",(IFERROR(VLOOKUP(B389,Projecten!A$4:W$2358,5,FALSE),"niet bekend")))</f>
        <v/>
      </c>
      <c r="AG389" s="2402">
        <f>SUM(AG390:AG401)</f>
        <v>58914</v>
      </c>
      <c r="AH389" s="2402" t="str">
        <f>IF(B389="","",(IFERROR(VLOOKUP(B389,Projecten!A$4:W$2358,23,FALSE),"niet bekend")))</f>
        <v/>
      </c>
      <c r="AI389" s="2402" t="str">
        <f>IF(B389="","",(IFERROR(VLOOKUP(B389,Projecten!A$4:W$2358,12,FALSE),"niet bekend")))</f>
        <v/>
      </c>
      <c r="AJ389" s="907"/>
    </row>
    <row r="390" spans="2:36" s="4" customFormat="1" ht="12.75" customHeight="1" x14ac:dyDescent="0.2">
      <c r="B390" s="246">
        <v>2015202</v>
      </c>
      <c r="C390" s="1254" t="s">
        <v>616</v>
      </c>
      <c r="D390" s="2" t="s">
        <v>584</v>
      </c>
      <c r="E390" s="1" t="s">
        <v>26</v>
      </c>
      <c r="F390" s="39">
        <v>1</v>
      </c>
      <c r="G390" s="1">
        <v>8</v>
      </c>
      <c r="H390" s="1">
        <v>5</v>
      </c>
      <c r="I390" s="1">
        <v>2</v>
      </c>
      <c r="J390" s="244" t="s">
        <v>47</v>
      </c>
      <c r="K390" s="244" t="s">
        <v>47</v>
      </c>
      <c r="L390" s="41" t="s">
        <v>190</v>
      </c>
      <c r="M390" s="41" t="s">
        <v>190</v>
      </c>
      <c r="N390" s="41" t="s">
        <v>47</v>
      </c>
      <c r="O390" s="41" t="s">
        <v>47</v>
      </c>
      <c r="P390" s="41" t="s">
        <v>47</v>
      </c>
      <c r="Q390" s="41" t="s">
        <v>47</v>
      </c>
      <c r="R390" s="4" t="s">
        <v>115</v>
      </c>
      <c r="S390" s="1602"/>
      <c r="T390" s="23">
        <f>IF(U390&lt;=0,"",(((U390-'In Productie'!$E$1)/7)+0.6))</f>
        <v>-82.257142857142867</v>
      </c>
      <c r="U390" s="162">
        <v>42389</v>
      </c>
      <c r="V390" s="4" t="s">
        <v>162</v>
      </c>
      <c r="X390" s="25">
        <v>23</v>
      </c>
      <c r="Y390" s="63"/>
      <c r="Z390" s="63"/>
      <c r="AA390" s="249"/>
      <c r="AF390" s="4">
        <f>IF(B390="","",(IFERROR(VLOOKUP(B390,Projecten!A$4:W$2358,5,FALSE),"niet bekend")))</f>
        <v>1</v>
      </c>
      <c r="AG390" s="2399">
        <f t="shared" ref="AG390:AG400" si="48">IF(AF390="","",(F390/AF390*AI390))</f>
        <v>5027</v>
      </c>
      <c r="AH390" s="2403">
        <f>IF(B390="","",(IFERROR(VLOOKUP(B390,Projecten!A$4:W$2358,23,FALSE),"niet bekend")))</f>
        <v>5027</v>
      </c>
      <c r="AI390" s="2403">
        <f>IF(B390="","",(IFERROR(VLOOKUP(B390,Projecten!A$4:W$2358,12,FALSE),"niet bekend")))</f>
        <v>5027</v>
      </c>
      <c r="AJ390" s="906">
        <f t="shared" ref="AJ390:AJ400" si="49">IF(AG390="","",(AI390-AG390))</f>
        <v>0</v>
      </c>
    </row>
    <row r="391" spans="2:36" s="4" customFormat="1" ht="12.75" customHeight="1" x14ac:dyDescent="0.2">
      <c r="B391" s="246">
        <v>2015203</v>
      </c>
      <c r="C391" s="1254" t="s">
        <v>616</v>
      </c>
      <c r="D391" s="1" t="s">
        <v>585</v>
      </c>
      <c r="E391" s="1" t="s">
        <v>26</v>
      </c>
      <c r="F391" s="39">
        <v>1</v>
      </c>
      <c r="G391" s="1">
        <v>8</v>
      </c>
      <c r="H391" s="1">
        <v>5</v>
      </c>
      <c r="I391" s="1">
        <v>2</v>
      </c>
      <c r="J391" s="244" t="s">
        <v>47</v>
      </c>
      <c r="K391" s="244" t="s">
        <v>47</v>
      </c>
      <c r="L391" s="41" t="s">
        <v>190</v>
      </c>
      <c r="M391" s="41" t="s">
        <v>190</v>
      </c>
      <c r="N391" s="7" t="s">
        <v>47</v>
      </c>
      <c r="O391" s="7" t="s">
        <v>47</v>
      </c>
      <c r="P391" s="7" t="s">
        <v>47</v>
      </c>
      <c r="Q391" s="7" t="s">
        <v>47</v>
      </c>
      <c r="S391" s="1602"/>
      <c r="T391" s="23">
        <f>IF(U391&lt;=0,"",(((U391-'In Productie'!$E$1)/7)+0.6))</f>
        <v>-82.257142857142867</v>
      </c>
      <c r="U391" s="162">
        <v>42389</v>
      </c>
      <c r="V391" s="4" t="s">
        <v>162</v>
      </c>
      <c r="W391" s="271" t="s">
        <v>634</v>
      </c>
      <c r="X391" s="25">
        <v>23</v>
      </c>
      <c r="Y391" s="64"/>
      <c r="Z391" s="66"/>
      <c r="AA391" s="249"/>
      <c r="AF391" s="4">
        <f>IF(B391="","",(IFERROR(VLOOKUP(B391,Projecten!A$4:W$2358,5,FALSE),"niet bekend")))</f>
        <v>1</v>
      </c>
      <c r="AG391" s="2399">
        <f t="shared" si="48"/>
        <v>5027</v>
      </c>
      <c r="AH391" s="2403">
        <f>IF(B391="","",(IFERROR(VLOOKUP(B391,Projecten!A$4:W$2358,23,FALSE),"niet bekend")))</f>
        <v>5027</v>
      </c>
      <c r="AI391" s="2403">
        <f>IF(B391="","",(IFERROR(VLOOKUP(B391,Projecten!A$4:W$2358,12,FALSE),"niet bekend")))</f>
        <v>5027</v>
      </c>
      <c r="AJ391" s="906">
        <f t="shared" si="49"/>
        <v>0</v>
      </c>
    </row>
    <row r="392" spans="2:36" s="4" customFormat="1" ht="12.75" customHeight="1" x14ac:dyDescent="0.2">
      <c r="B392" s="277">
        <v>2016008</v>
      </c>
      <c r="C392" s="1264">
        <v>120424</v>
      </c>
      <c r="D392" s="28" t="s">
        <v>618</v>
      </c>
      <c r="E392" s="28" t="s">
        <v>353</v>
      </c>
      <c r="F392" s="29">
        <v>0</v>
      </c>
      <c r="G392" s="28">
        <v>1</v>
      </c>
      <c r="H392" s="28">
        <v>0</v>
      </c>
      <c r="I392" s="28">
        <v>0</v>
      </c>
      <c r="J392" s="29" t="s">
        <v>190</v>
      </c>
      <c r="K392" s="29" t="s">
        <v>190</v>
      </c>
      <c r="L392" s="29" t="s">
        <v>190</v>
      </c>
      <c r="M392" s="29" t="s">
        <v>190</v>
      </c>
      <c r="N392" s="29" t="s">
        <v>47</v>
      </c>
      <c r="O392" s="29" t="s">
        <v>47</v>
      </c>
      <c r="P392" s="29" t="s">
        <v>47</v>
      </c>
      <c r="Q392" s="29" t="s">
        <v>47</v>
      </c>
      <c r="S392" s="1602"/>
      <c r="T392" s="23">
        <f>IF(U392&lt;=0,"",(((U392-'In Productie'!$E$1)/7)+0.6))</f>
        <v>-82.542857142857144</v>
      </c>
      <c r="U392" s="162">
        <v>42387</v>
      </c>
      <c r="X392" s="25">
        <v>2</v>
      </c>
      <c r="Y392" s="63"/>
      <c r="Z392" s="63"/>
      <c r="AA392" s="249"/>
      <c r="AF392" s="4">
        <f>IF(B392="","",(IFERROR(VLOOKUP(B392,Projecten!A$4:W$2358,5,FALSE),"niet bekend")))</f>
        <v>26</v>
      </c>
      <c r="AG392" s="2399">
        <f t="shared" si="48"/>
        <v>0</v>
      </c>
      <c r="AH392" s="2403">
        <f>IF(B392="","",(IFERROR(VLOOKUP(B392,Projecten!A$4:W$2358,23,FALSE),"niet bekend")))</f>
        <v>34866</v>
      </c>
      <c r="AI392" s="2403">
        <f>IF(B392="","",(IFERROR(VLOOKUP(B392,Projecten!A$4:W$2358,12,FALSE),"niet bekend")))</f>
        <v>34866</v>
      </c>
      <c r="AJ392" s="906">
        <f t="shared" si="49"/>
        <v>34866</v>
      </c>
    </row>
    <row r="393" spans="2:36" s="4" customFormat="1" ht="12.75" customHeight="1" x14ac:dyDescent="0.2">
      <c r="B393" s="246" t="s">
        <v>452</v>
      </c>
      <c r="C393" s="1254">
        <v>120420</v>
      </c>
      <c r="D393" s="1" t="s">
        <v>527</v>
      </c>
      <c r="E393" s="1" t="s">
        <v>26</v>
      </c>
      <c r="F393" s="39">
        <v>4</v>
      </c>
      <c r="G393" s="1">
        <f t="shared" ref="G393:G398" si="50">F393*6</f>
        <v>24</v>
      </c>
      <c r="H393" s="1">
        <f t="shared" ref="H393:H398" si="51">F393*4</f>
        <v>16</v>
      </c>
      <c r="I393" s="1">
        <f t="shared" ref="I393:I398" si="52">F393*4</f>
        <v>16</v>
      </c>
      <c r="J393" s="239" t="s">
        <v>47</v>
      </c>
      <c r="K393" s="7" t="s">
        <v>190</v>
      </c>
      <c r="L393" s="7" t="s">
        <v>190</v>
      </c>
      <c r="M393" s="7" t="s">
        <v>190</v>
      </c>
      <c r="N393" s="7" t="s">
        <v>47</v>
      </c>
      <c r="O393" s="7" t="s">
        <v>47</v>
      </c>
      <c r="P393" s="7" t="s">
        <v>47</v>
      </c>
      <c r="Q393" s="7" t="s">
        <v>47</v>
      </c>
      <c r="S393" s="1602"/>
      <c r="T393" s="23">
        <f>IF(U393&lt;=0,"",(((U393-'In Productie'!$E$1)/7)+0.6))</f>
        <v>-81.114285714285714</v>
      </c>
      <c r="U393" s="162">
        <v>42397</v>
      </c>
      <c r="V393" s="4" t="s">
        <v>311</v>
      </c>
      <c r="X393" s="25">
        <f>F393*17</f>
        <v>68</v>
      </c>
      <c r="Y393" s="64"/>
      <c r="Z393" s="66"/>
      <c r="AA393" s="249"/>
      <c r="AF393" s="4">
        <f>IF(B393="","",(IFERROR(VLOOKUP(B393,Projecten!A$4:W$2358,5,FALSE),"niet bekend")))</f>
        <v>43</v>
      </c>
      <c r="AG393" s="2399">
        <f t="shared" si="48"/>
        <v>10588</v>
      </c>
      <c r="AH393" s="2403">
        <f>IF(B393="","",(IFERROR(VLOOKUP(B393,Projecten!A$4:W$2358,23,FALSE),"niet bekend")))</f>
        <v>106280</v>
      </c>
      <c r="AI393" s="2403">
        <f>IF(B393="","",(IFERROR(VLOOKUP(B393,Projecten!A$4:W$2358,12,FALSE),"niet bekend")))</f>
        <v>113821</v>
      </c>
      <c r="AJ393" s="906">
        <f t="shared" si="49"/>
        <v>103233</v>
      </c>
    </row>
    <row r="394" spans="2:36" s="4" customFormat="1" ht="12.75" customHeight="1" x14ac:dyDescent="0.2">
      <c r="B394" s="246" t="s">
        <v>452</v>
      </c>
      <c r="C394" s="1254">
        <v>120421</v>
      </c>
      <c r="D394" s="1" t="s">
        <v>527</v>
      </c>
      <c r="E394" s="1" t="s">
        <v>26</v>
      </c>
      <c r="F394" s="39">
        <v>4</v>
      </c>
      <c r="G394" s="1">
        <f t="shared" si="50"/>
        <v>24</v>
      </c>
      <c r="H394" s="1">
        <f t="shared" si="51"/>
        <v>16</v>
      </c>
      <c r="I394" s="1">
        <f t="shared" si="52"/>
        <v>16</v>
      </c>
      <c r="J394" s="239" t="s">
        <v>47</v>
      </c>
      <c r="K394" s="7" t="s">
        <v>190</v>
      </c>
      <c r="L394" s="7" t="s">
        <v>190</v>
      </c>
      <c r="M394" s="7" t="s">
        <v>190</v>
      </c>
      <c r="N394" s="7" t="s">
        <v>47</v>
      </c>
      <c r="O394" s="7" t="s">
        <v>47</v>
      </c>
      <c r="P394" s="7" t="s">
        <v>47</v>
      </c>
      <c r="Q394" s="7" t="s">
        <v>47</v>
      </c>
      <c r="S394" s="1602"/>
      <c r="T394" s="23">
        <f>IF(U394&lt;=0,"",(((U394-'In Productie'!$E$1)/7)+0.6))</f>
        <v>-81.114285714285714</v>
      </c>
      <c r="U394" s="162">
        <v>42397</v>
      </c>
      <c r="V394" s="4" t="s">
        <v>311</v>
      </c>
      <c r="X394" s="25">
        <f>F394*17</f>
        <v>68</v>
      </c>
      <c r="Y394" s="64"/>
      <c r="Z394" s="66"/>
      <c r="AA394" s="249"/>
      <c r="AF394" s="4">
        <f>IF(B394="","",(IFERROR(VLOOKUP(B394,Projecten!A$4:W$2358,5,FALSE),"niet bekend")))</f>
        <v>43</v>
      </c>
      <c r="AG394" s="2399">
        <f t="shared" si="48"/>
        <v>10588</v>
      </c>
      <c r="AH394" s="2403">
        <f>IF(B394="","",(IFERROR(VLOOKUP(B394,Projecten!A$4:W$2358,23,FALSE),"niet bekend")))</f>
        <v>106280</v>
      </c>
      <c r="AI394" s="2403">
        <f>IF(B394="","",(IFERROR(VLOOKUP(B394,Projecten!A$4:W$2358,12,FALSE),"niet bekend")))</f>
        <v>113821</v>
      </c>
      <c r="AJ394" s="906">
        <f t="shared" si="49"/>
        <v>103233</v>
      </c>
    </row>
    <row r="395" spans="2:36" s="4" customFormat="1" ht="12.75" customHeight="1" x14ac:dyDescent="0.2">
      <c r="B395" s="246" t="s">
        <v>452</v>
      </c>
      <c r="C395" s="1254">
        <v>120422</v>
      </c>
      <c r="D395" s="1" t="s">
        <v>527</v>
      </c>
      <c r="E395" s="1" t="s">
        <v>26</v>
      </c>
      <c r="F395" s="39">
        <v>2</v>
      </c>
      <c r="G395" s="1">
        <f t="shared" si="50"/>
        <v>12</v>
      </c>
      <c r="H395" s="1">
        <f t="shared" si="51"/>
        <v>8</v>
      </c>
      <c r="I395" s="1">
        <f t="shared" si="52"/>
        <v>8</v>
      </c>
      <c r="J395" s="239" t="s">
        <v>47</v>
      </c>
      <c r="K395" s="7" t="s">
        <v>190</v>
      </c>
      <c r="L395" s="7" t="s">
        <v>190</v>
      </c>
      <c r="M395" s="7" t="s">
        <v>190</v>
      </c>
      <c r="N395" s="7" t="s">
        <v>47</v>
      </c>
      <c r="O395" s="7" t="s">
        <v>47</v>
      </c>
      <c r="P395" s="7" t="s">
        <v>47</v>
      </c>
      <c r="Q395" s="7" t="s">
        <v>47</v>
      </c>
      <c r="S395" s="1602"/>
      <c r="T395" s="23">
        <f>IF(U395&lt;=0,"",(((U395-'In Productie'!$E$1)/7)+0.6))</f>
        <v>-81.114285714285714</v>
      </c>
      <c r="U395" s="162">
        <v>42397</v>
      </c>
      <c r="V395" s="4" t="s">
        <v>311</v>
      </c>
      <c r="X395" s="25">
        <f>F395*17</f>
        <v>34</v>
      </c>
      <c r="Y395" s="64"/>
      <c r="Z395" s="66"/>
      <c r="AA395" s="249"/>
      <c r="AF395" s="4">
        <f>IF(B395="","",(IFERROR(VLOOKUP(B395,Projecten!A$4:W$2358,5,FALSE),"niet bekend")))</f>
        <v>43</v>
      </c>
      <c r="AG395" s="2399">
        <f t="shared" si="48"/>
        <v>5294</v>
      </c>
      <c r="AH395" s="2403">
        <f>IF(B395="","",(IFERROR(VLOOKUP(B395,Projecten!A$4:W$2358,23,FALSE),"niet bekend")))</f>
        <v>106280</v>
      </c>
      <c r="AI395" s="2403">
        <f>IF(B395="","",(IFERROR(VLOOKUP(B395,Projecten!A$4:W$2358,12,FALSE),"niet bekend")))</f>
        <v>113821</v>
      </c>
      <c r="AJ395" s="906">
        <f t="shared" si="49"/>
        <v>108527</v>
      </c>
    </row>
    <row r="396" spans="2:36" s="4" customFormat="1" ht="12.75" customHeight="1" x14ac:dyDescent="0.2">
      <c r="B396" s="246" t="s">
        <v>453</v>
      </c>
      <c r="C396" s="1252">
        <v>140427</v>
      </c>
      <c r="D396" s="1" t="s">
        <v>528</v>
      </c>
      <c r="E396" s="1" t="s">
        <v>26</v>
      </c>
      <c r="F396" s="39">
        <v>4</v>
      </c>
      <c r="G396" s="1">
        <f t="shared" si="50"/>
        <v>24</v>
      </c>
      <c r="H396" s="1">
        <f t="shared" si="51"/>
        <v>16</v>
      </c>
      <c r="I396" s="1">
        <f t="shared" si="52"/>
        <v>16</v>
      </c>
      <c r="J396" s="239" t="s">
        <v>47</v>
      </c>
      <c r="K396" s="7" t="s">
        <v>190</v>
      </c>
      <c r="L396" s="7" t="s">
        <v>190</v>
      </c>
      <c r="M396" s="7" t="s">
        <v>190</v>
      </c>
      <c r="N396" s="7" t="s">
        <v>47</v>
      </c>
      <c r="O396" s="7" t="s">
        <v>47</v>
      </c>
      <c r="P396" s="7" t="s">
        <v>47</v>
      </c>
      <c r="Q396" s="7" t="s">
        <v>47</v>
      </c>
      <c r="S396" s="1602"/>
      <c r="T396" s="23">
        <f>IF(U396&lt;=0,"",(((U396-'In Productie'!$E$1)/7)+0.6))</f>
        <v>-80.114285714285714</v>
      </c>
      <c r="U396" s="162">
        <v>42404</v>
      </c>
      <c r="V396" s="4" t="s">
        <v>311</v>
      </c>
      <c r="X396" s="25">
        <f>F396*14.5</f>
        <v>58</v>
      </c>
      <c r="Y396" s="63"/>
      <c r="Z396" s="63"/>
      <c r="AA396" s="249"/>
      <c r="AF396" s="4">
        <f>IF(B396="","",(IFERROR(VLOOKUP(B396,Projecten!A$4:W$2358,5,FALSE),"niet bekend")))</f>
        <v>43</v>
      </c>
      <c r="AG396" s="2399">
        <f t="shared" si="48"/>
        <v>8956</v>
      </c>
      <c r="AH396" s="2403">
        <f>IF(B396="","",(IFERROR(VLOOKUP(B396,Projecten!A$4:W$2358,23,FALSE),"niet bekend")))</f>
        <v>103818</v>
      </c>
      <c r="AI396" s="2403">
        <f>IF(B396="","",(IFERROR(VLOOKUP(B396,Projecten!A$4:W$2358,12,FALSE),"niet bekend")))</f>
        <v>96277</v>
      </c>
      <c r="AJ396" s="906">
        <f t="shared" si="49"/>
        <v>87321</v>
      </c>
    </row>
    <row r="397" spans="2:36" s="4" customFormat="1" ht="12.75" customHeight="1" x14ac:dyDescent="0.2">
      <c r="B397" s="246" t="s">
        <v>453</v>
      </c>
      <c r="C397" s="1252">
        <v>140428</v>
      </c>
      <c r="D397" s="1" t="s">
        <v>528</v>
      </c>
      <c r="E397" s="1" t="s">
        <v>26</v>
      </c>
      <c r="F397" s="39">
        <v>4</v>
      </c>
      <c r="G397" s="1">
        <f t="shared" si="50"/>
        <v>24</v>
      </c>
      <c r="H397" s="1">
        <f t="shared" si="51"/>
        <v>16</v>
      </c>
      <c r="I397" s="1">
        <f t="shared" si="52"/>
        <v>16</v>
      </c>
      <c r="J397" s="239" t="s">
        <v>47</v>
      </c>
      <c r="K397" s="7" t="s">
        <v>190</v>
      </c>
      <c r="L397" s="7" t="s">
        <v>190</v>
      </c>
      <c r="M397" s="7" t="s">
        <v>190</v>
      </c>
      <c r="N397" s="7" t="s">
        <v>47</v>
      </c>
      <c r="O397" s="7" t="s">
        <v>47</v>
      </c>
      <c r="P397" s="7" t="s">
        <v>47</v>
      </c>
      <c r="Q397" s="7" t="s">
        <v>47</v>
      </c>
      <c r="S397" s="1602"/>
      <c r="T397" s="23">
        <f>IF(U397&lt;=0,"",(((U397-'In Productie'!$E$1)/7)+0.6))</f>
        <v>-80.114285714285714</v>
      </c>
      <c r="U397" s="162">
        <v>42404</v>
      </c>
      <c r="V397" s="4" t="s">
        <v>311</v>
      </c>
      <c r="X397" s="25">
        <f>F397*14.5</f>
        <v>58</v>
      </c>
      <c r="Y397" s="63"/>
      <c r="Z397" s="63"/>
      <c r="AA397" s="249"/>
      <c r="AF397" s="4">
        <f>IF(B397="","",(IFERROR(VLOOKUP(B397,Projecten!A$4:W$2358,5,FALSE),"niet bekend")))</f>
        <v>43</v>
      </c>
      <c r="AG397" s="2399">
        <f t="shared" si="48"/>
        <v>8956</v>
      </c>
      <c r="AH397" s="2403">
        <f>IF(B397="","",(IFERROR(VLOOKUP(B397,Projecten!A$4:W$2358,23,FALSE),"niet bekend")))</f>
        <v>103818</v>
      </c>
      <c r="AI397" s="2403">
        <f>IF(B397="","",(IFERROR(VLOOKUP(B397,Projecten!A$4:W$2358,12,FALSE),"niet bekend")))</f>
        <v>96277</v>
      </c>
      <c r="AJ397" s="906">
        <f t="shared" si="49"/>
        <v>87321</v>
      </c>
    </row>
    <row r="398" spans="2:36" s="4" customFormat="1" ht="12.75" customHeight="1" x14ac:dyDescent="0.2">
      <c r="B398" s="246" t="s">
        <v>453</v>
      </c>
      <c r="C398" s="1252">
        <v>140429</v>
      </c>
      <c r="D398" s="1" t="s">
        <v>528</v>
      </c>
      <c r="E398" s="1" t="s">
        <v>26</v>
      </c>
      <c r="F398" s="39">
        <v>2</v>
      </c>
      <c r="G398" s="1">
        <f t="shared" si="50"/>
        <v>12</v>
      </c>
      <c r="H398" s="1">
        <f t="shared" si="51"/>
        <v>8</v>
      </c>
      <c r="I398" s="1">
        <f t="shared" si="52"/>
        <v>8</v>
      </c>
      <c r="J398" s="239" t="s">
        <v>47</v>
      </c>
      <c r="K398" s="7" t="s">
        <v>190</v>
      </c>
      <c r="L398" s="7" t="s">
        <v>190</v>
      </c>
      <c r="M398" s="7" t="s">
        <v>190</v>
      </c>
      <c r="N398" s="7" t="s">
        <v>637</v>
      </c>
      <c r="O398" s="7" t="s">
        <v>47</v>
      </c>
      <c r="P398" s="7" t="s">
        <v>47</v>
      </c>
      <c r="Q398" s="7" t="s">
        <v>47</v>
      </c>
      <c r="S398" s="1602"/>
      <c r="T398" s="23">
        <f>IF(U398&lt;=0,"",(((U398-'In Productie'!$E$1)/7)+0.6))</f>
        <v>-80.114285714285714</v>
      </c>
      <c r="U398" s="162">
        <v>42404</v>
      </c>
      <c r="V398" s="4" t="s">
        <v>311</v>
      </c>
      <c r="X398" s="25">
        <f>F398*14.5</f>
        <v>29</v>
      </c>
      <c r="Y398" s="63"/>
      <c r="Z398" s="63"/>
      <c r="AA398" s="249"/>
      <c r="AF398" s="4">
        <f>IF(B398="","",(IFERROR(VLOOKUP(B398,Projecten!A$4:W$2358,5,FALSE),"niet bekend")))</f>
        <v>43</v>
      </c>
      <c r="AG398" s="2399">
        <f t="shared" si="48"/>
        <v>4478</v>
      </c>
      <c r="AH398" s="2403">
        <f>IF(B398="","",(IFERROR(VLOOKUP(B398,Projecten!A$4:W$2358,23,FALSE),"niet bekend")))</f>
        <v>103818</v>
      </c>
      <c r="AI398" s="2403">
        <f>IF(B398="","",(IFERROR(VLOOKUP(B398,Projecten!A$4:W$2358,12,FALSE),"niet bekend")))</f>
        <v>96277</v>
      </c>
      <c r="AJ398" s="906">
        <f t="shared" si="49"/>
        <v>91799</v>
      </c>
    </row>
    <row r="399" spans="2:36" s="4" customFormat="1" ht="12.75" customHeight="1" x14ac:dyDescent="0.2">
      <c r="B399" s="2"/>
      <c r="C399" s="1254"/>
      <c r="D399" s="274" t="s">
        <v>638</v>
      </c>
      <c r="E399" s="1"/>
      <c r="F399" s="39"/>
      <c r="G399" s="1"/>
      <c r="H399" s="1"/>
      <c r="I399" s="1"/>
      <c r="J399" s="58"/>
      <c r="K399" s="29"/>
      <c r="L399" s="29"/>
      <c r="M399" s="29"/>
      <c r="N399" s="29"/>
      <c r="O399" s="29"/>
      <c r="P399" s="29"/>
      <c r="Q399" s="29"/>
      <c r="S399" s="1602"/>
      <c r="T399" s="23"/>
      <c r="U399" s="162"/>
      <c r="X399" s="427">
        <v>5</v>
      </c>
      <c r="Y399" s="63"/>
      <c r="Z399" s="63"/>
      <c r="AA399" s="92"/>
      <c r="AF399" s="4" t="str">
        <f>IF(B399="","",(IFERROR(VLOOKUP(B399,Projecten!A$4:W$2358,5,FALSE),"niet bekend")))</f>
        <v/>
      </c>
      <c r="AG399" s="2399" t="str">
        <f t="shared" si="48"/>
        <v/>
      </c>
      <c r="AH399" s="2403" t="str">
        <f>IF(B399="","",(IFERROR(VLOOKUP(B399,Projecten!A$4:W$2358,23,FALSE),"niet bekend")))</f>
        <v/>
      </c>
      <c r="AI399" s="2403" t="str">
        <f>IF(B399="","",(IFERROR(VLOOKUP(B399,Projecten!A$4:W$2358,12,FALSE),"niet bekend")))</f>
        <v/>
      </c>
      <c r="AJ399" s="906" t="str">
        <f t="shared" si="49"/>
        <v/>
      </c>
    </row>
    <row r="400" spans="2:36" s="4" customFormat="1" ht="12.75" customHeight="1" x14ac:dyDescent="0.2">
      <c r="B400" s="2"/>
      <c r="C400" s="1254"/>
      <c r="D400" s="250"/>
      <c r="E400" s="1"/>
      <c r="F400" s="39"/>
      <c r="G400" s="1"/>
      <c r="H400" s="1"/>
      <c r="I400" s="1"/>
      <c r="J400" s="29"/>
      <c r="K400" s="29"/>
      <c r="L400" s="29"/>
      <c r="M400" s="29"/>
      <c r="N400" s="29"/>
      <c r="O400" s="29"/>
      <c r="P400" s="29"/>
      <c r="Q400" s="29"/>
      <c r="S400" s="1602"/>
      <c r="T400" s="23" t="str">
        <f>IF(U400&lt;=0,"",(((U400-'In Productie'!$E$1)/7)+0.6))</f>
        <v/>
      </c>
      <c r="U400" s="162"/>
      <c r="X400" s="426"/>
      <c r="Y400" s="63"/>
      <c r="Z400" s="63"/>
      <c r="AA400" s="249"/>
      <c r="AF400" s="4" t="str">
        <f>IF(B400="","",(IFERROR(VLOOKUP(B400,Projecten!A$4:W$2358,5,FALSE),"niet bekend")))</f>
        <v/>
      </c>
      <c r="AG400" s="2399" t="str">
        <f t="shared" si="48"/>
        <v/>
      </c>
      <c r="AH400" s="2403" t="str">
        <f>IF(B400="","",(IFERROR(VLOOKUP(B400,Projecten!A$4:W$2358,23,FALSE),"niet bekend")))</f>
        <v/>
      </c>
      <c r="AI400" s="2403" t="str">
        <f>IF(B400="","",(IFERROR(VLOOKUP(B400,Projecten!A$4:W$2358,12,FALSE),"niet bekend")))</f>
        <v/>
      </c>
      <c r="AJ400" s="906" t="str">
        <f t="shared" si="49"/>
        <v/>
      </c>
    </row>
    <row r="401" spans="2:36" s="38" customFormat="1" ht="12.75" customHeight="1" x14ac:dyDescent="0.2">
      <c r="B401" s="30"/>
      <c r="C401" s="1253"/>
      <c r="D401" s="31"/>
      <c r="E401" s="31"/>
      <c r="F401" s="32"/>
      <c r="G401" s="31"/>
      <c r="H401" s="31"/>
      <c r="I401" s="31"/>
      <c r="J401" s="32"/>
      <c r="K401" s="32"/>
      <c r="L401" s="32"/>
      <c r="M401" s="32"/>
      <c r="N401" s="32"/>
      <c r="O401" s="32"/>
      <c r="P401" s="32"/>
      <c r="Q401" s="32"/>
      <c r="R401" s="33"/>
      <c r="S401" s="33"/>
      <c r="T401" s="1039"/>
      <c r="U401" s="157"/>
      <c r="V401" s="35"/>
      <c r="W401" s="35"/>
      <c r="X401" s="35"/>
      <c r="Y401" s="67"/>
      <c r="Z401" s="68"/>
      <c r="AA401" s="36"/>
      <c r="AG401" s="2404"/>
      <c r="AH401" s="2404"/>
      <c r="AI401" s="2404"/>
      <c r="AJ401" s="909"/>
    </row>
    <row r="402" spans="2:36" s="911" customFormat="1" ht="12.75" customHeight="1" x14ac:dyDescent="0.2">
      <c r="B402" s="887"/>
      <c r="C402" s="1251"/>
      <c r="D402" s="888">
        <f>SUM(G402:I402)</f>
        <v>217</v>
      </c>
      <c r="E402" s="889"/>
      <c r="F402" s="890">
        <f>SUM(F403:F414)</f>
        <v>13</v>
      </c>
      <c r="G402" s="889">
        <f>SUM(G403:G414)</f>
        <v>105</v>
      </c>
      <c r="H402" s="889">
        <f>SUM(H403:H414)</f>
        <v>76</v>
      </c>
      <c r="I402" s="889">
        <f>SUM(I403:I414)</f>
        <v>36</v>
      </c>
      <c r="J402" s="890"/>
      <c r="K402" s="890"/>
      <c r="L402" s="890"/>
      <c r="M402" s="890"/>
      <c r="N402" s="890"/>
      <c r="O402" s="890"/>
      <c r="P402" s="890"/>
      <c r="Q402" s="890"/>
      <c r="R402" s="918">
        <v>4</v>
      </c>
      <c r="S402" s="918"/>
      <c r="T402" s="1040"/>
      <c r="U402" s="919"/>
      <c r="V402" s="920"/>
      <c r="W402" s="920">
        <f>SUM(X403:X417)</f>
        <v>267.75</v>
      </c>
      <c r="X402" s="855"/>
      <c r="Y402" s="922">
        <v>287</v>
      </c>
      <c r="Z402" s="856">
        <f>W402-Y402</f>
        <v>-19.25</v>
      </c>
      <c r="AA402" s="923"/>
      <c r="AF402" s="911" t="str">
        <f>IF(B402="","",(IFERROR(VLOOKUP(B402,Projecten!A$4:W$2358,5,FALSE),"niet bekend")))</f>
        <v/>
      </c>
      <c r="AG402" s="2402">
        <f>SUM(AG403:AG418)</f>
        <v>53760</v>
      </c>
      <c r="AH402" s="2402" t="str">
        <f>IF(B402="","",(IFERROR(VLOOKUP(B402,Projecten!A$4:W$2358,23,FALSE),"niet bekend")))</f>
        <v/>
      </c>
      <c r="AI402" s="2402" t="str">
        <f>IF(B402="","",(IFERROR(VLOOKUP(B402,Projecten!A$4:W$2358,12,FALSE),"niet bekend")))</f>
        <v/>
      </c>
      <c r="AJ402" s="907"/>
    </row>
    <row r="403" spans="2:36" s="4" customFormat="1" ht="12.75" customHeight="1" x14ac:dyDescent="0.2">
      <c r="B403" s="246">
        <v>2016006</v>
      </c>
      <c r="C403" s="1254">
        <v>120426</v>
      </c>
      <c r="D403" s="250" t="s">
        <v>598</v>
      </c>
      <c r="E403" s="1" t="s">
        <v>26</v>
      </c>
      <c r="F403" s="39">
        <v>3</v>
      </c>
      <c r="G403" s="1">
        <f>F403*9</f>
        <v>27</v>
      </c>
      <c r="H403" s="1">
        <f>F403*7</f>
        <v>21</v>
      </c>
      <c r="I403" s="1">
        <f>F403*2</f>
        <v>6</v>
      </c>
      <c r="J403" s="245" t="s">
        <v>47</v>
      </c>
      <c r="K403" s="29" t="s">
        <v>190</v>
      </c>
      <c r="L403" s="29" t="s">
        <v>190</v>
      </c>
      <c r="M403" s="29" t="s">
        <v>190</v>
      </c>
      <c r="N403" s="29" t="s">
        <v>47</v>
      </c>
      <c r="O403" s="29" t="s">
        <v>47</v>
      </c>
      <c r="P403" s="29" t="s">
        <v>47</v>
      </c>
      <c r="Q403" s="29" t="s">
        <v>47</v>
      </c>
      <c r="S403" s="1602"/>
      <c r="T403" s="23">
        <f>IF(U403&lt;=0,"",(((U403-'In Productie'!$E$1)/7)+0.6))</f>
        <v>-81.114285714285714</v>
      </c>
      <c r="U403" s="162">
        <v>42397</v>
      </c>
      <c r="V403" s="4" t="s">
        <v>162</v>
      </c>
      <c r="W403" s="4" t="s">
        <v>605</v>
      </c>
      <c r="X403" s="426">
        <f>F403*13</f>
        <v>39</v>
      </c>
      <c r="Y403" s="63"/>
      <c r="Z403" s="63"/>
      <c r="AA403" s="92">
        <v>42380</v>
      </c>
      <c r="AF403" s="4">
        <f>IF(B403="","",(IFERROR(VLOOKUP(B403,Projecten!A$4:W$2358,5,FALSE),"niet bekend")))</f>
        <v>10</v>
      </c>
      <c r="AG403" s="2399">
        <f t="shared" ref="AG403:AG417" si="53">IF(AF403="","",(F403/AF403*AI403))</f>
        <v>8094</v>
      </c>
      <c r="AH403" s="2403">
        <f>IF(B403="","",(IFERROR(VLOOKUP(B403,Projecten!A$4:W$2358,23,FALSE),"niet bekend")))</f>
        <v>26980</v>
      </c>
      <c r="AI403" s="2403">
        <f>IF(B403="","",(IFERROR(VLOOKUP(B403,Projecten!A$4:W$2358,12,FALSE),"niet bekend")))</f>
        <v>26980</v>
      </c>
      <c r="AJ403" s="906">
        <f t="shared" ref="AJ403:AJ417" si="54">IF(AG403="","",(AI403-AG403))</f>
        <v>18886</v>
      </c>
    </row>
    <row r="404" spans="2:36" s="4" customFormat="1" ht="12.75" customHeight="1" x14ac:dyDescent="0.2">
      <c r="B404" s="246">
        <v>2015213</v>
      </c>
      <c r="C404" s="1252">
        <v>120444</v>
      </c>
      <c r="D404" s="250" t="s">
        <v>560</v>
      </c>
      <c r="E404" s="1" t="s">
        <v>26</v>
      </c>
      <c r="F404" s="39">
        <v>1</v>
      </c>
      <c r="G404" s="1">
        <v>10</v>
      </c>
      <c r="H404" s="1">
        <v>6</v>
      </c>
      <c r="I404" s="1">
        <v>4</v>
      </c>
      <c r="J404" s="245" t="s">
        <v>47</v>
      </c>
      <c r="K404" s="29" t="s">
        <v>190</v>
      </c>
      <c r="L404" s="29" t="s">
        <v>190</v>
      </c>
      <c r="M404" s="29" t="s">
        <v>190</v>
      </c>
      <c r="N404" s="29" t="s">
        <v>47</v>
      </c>
      <c r="O404" s="29" t="s">
        <v>47</v>
      </c>
      <c r="P404" s="29" t="s">
        <v>47</v>
      </c>
      <c r="Q404" s="29" t="s">
        <v>47</v>
      </c>
      <c r="S404" s="1602"/>
      <c r="T404" s="23">
        <f>IF(U404&lt;=0,"",(((U404-'In Productie'!$E$1)/7)+0.6))</f>
        <v>-81.114285714285714</v>
      </c>
      <c r="U404" s="162">
        <v>42397</v>
      </c>
      <c r="V404" s="4" t="s">
        <v>162</v>
      </c>
      <c r="X404" s="426">
        <v>23</v>
      </c>
      <c r="Y404" s="63"/>
      <c r="Z404" s="63"/>
      <c r="AA404" s="249"/>
      <c r="AF404" s="4">
        <f>IF(B404="","",(IFERROR(VLOOKUP(B404,Projecten!A$4:W$2358,5,FALSE),"niet bekend")))</f>
        <v>1</v>
      </c>
      <c r="AG404" s="2399">
        <f t="shared" si="53"/>
        <v>3927</v>
      </c>
      <c r="AH404" s="2403">
        <f>IF(B404="","",(IFERROR(VLOOKUP(B404,Projecten!A$4:W$2358,23,FALSE),"niet bekend")))</f>
        <v>3927</v>
      </c>
      <c r="AI404" s="2403">
        <f>IF(B404="","",(IFERROR(VLOOKUP(B404,Projecten!A$4:W$2358,12,FALSE),"niet bekend")))</f>
        <v>3927</v>
      </c>
      <c r="AJ404" s="906">
        <f t="shared" si="54"/>
        <v>0</v>
      </c>
    </row>
    <row r="405" spans="2:36" s="4" customFormat="1" ht="12.75" customHeight="1" x14ac:dyDescent="0.2">
      <c r="B405" s="246">
        <v>2015214</v>
      </c>
      <c r="C405" s="1252">
        <v>120444</v>
      </c>
      <c r="D405" s="250" t="s">
        <v>561</v>
      </c>
      <c r="E405" s="1" t="s">
        <v>26</v>
      </c>
      <c r="F405" s="39">
        <v>1</v>
      </c>
      <c r="G405" s="1">
        <v>10</v>
      </c>
      <c r="H405" s="1">
        <v>6</v>
      </c>
      <c r="I405" s="1">
        <v>4</v>
      </c>
      <c r="J405" s="245" t="s">
        <v>47</v>
      </c>
      <c r="K405" s="29" t="s">
        <v>190</v>
      </c>
      <c r="L405" s="29" t="s">
        <v>190</v>
      </c>
      <c r="M405" s="29" t="s">
        <v>190</v>
      </c>
      <c r="N405" s="29" t="s">
        <v>47</v>
      </c>
      <c r="O405" s="29" t="s">
        <v>47</v>
      </c>
      <c r="P405" s="29" t="s">
        <v>47</v>
      </c>
      <c r="Q405" s="29" t="s">
        <v>47</v>
      </c>
      <c r="S405" s="1602"/>
      <c r="T405" s="23">
        <f>IF(U405&lt;=0,"",(((U405-'In Productie'!$E$1)/7)+0.6))</f>
        <v>-81.114285714285714</v>
      </c>
      <c r="U405" s="162">
        <v>42397</v>
      </c>
      <c r="V405" s="4" t="s">
        <v>162</v>
      </c>
      <c r="X405" s="426">
        <v>23</v>
      </c>
      <c r="Y405" s="63"/>
      <c r="Z405" s="63"/>
      <c r="AA405" s="249"/>
      <c r="AF405" s="4">
        <f>IF(B405="","",(IFERROR(VLOOKUP(B405,Projecten!A$4:W$2358,5,FALSE),"niet bekend")))</f>
        <v>1</v>
      </c>
      <c r="AG405" s="2399">
        <f t="shared" si="53"/>
        <v>3927</v>
      </c>
      <c r="AH405" s="2403">
        <f>IF(B405="","",(IFERROR(VLOOKUP(B405,Projecten!A$4:W$2358,23,FALSE),"niet bekend")))</f>
        <v>3927</v>
      </c>
      <c r="AI405" s="2403">
        <f>IF(B405="","",(IFERROR(VLOOKUP(B405,Projecten!A$4:W$2358,12,FALSE),"niet bekend")))</f>
        <v>3927</v>
      </c>
      <c r="AJ405" s="906">
        <f t="shared" si="54"/>
        <v>0</v>
      </c>
    </row>
    <row r="406" spans="2:36" s="4" customFormat="1" ht="12.75" customHeight="1" x14ac:dyDescent="0.2">
      <c r="B406" s="246">
        <v>2015215</v>
      </c>
      <c r="C406" s="1252">
        <v>120444</v>
      </c>
      <c r="D406" s="250" t="s">
        <v>562</v>
      </c>
      <c r="E406" s="1" t="s">
        <v>26</v>
      </c>
      <c r="F406" s="39">
        <v>1</v>
      </c>
      <c r="G406" s="1">
        <v>10</v>
      </c>
      <c r="H406" s="1">
        <v>6</v>
      </c>
      <c r="I406" s="1">
        <v>4</v>
      </c>
      <c r="J406" s="245" t="s">
        <v>47</v>
      </c>
      <c r="K406" s="29" t="s">
        <v>190</v>
      </c>
      <c r="L406" s="29" t="s">
        <v>190</v>
      </c>
      <c r="M406" s="29" t="s">
        <v>190</v>
      </c>
      <c r="N406" s="29" t="s">
        <v>47</v>
      </c>
      <c r="O406" s="29" t="s">
        <v>47</v>
      </c>
      <c r="P406" s="29" t="s">
        <v>47</v>
      </c>
      <c r="Q406" s="29" t="s">
        <v>47</v>
      </c>
      <c r="S406" s="1602"/>
      <c r="T406" s="23">
        <f>IF(U406&lt;=0,"",(((U406-'In Productie'!$E$1)/7)+0.6))</f>
        <v>-81.114285714285714</v>
      </c>
      <c r="U406" s="162">
        <v>42397</v>
      </c>
      <c r="V406" s="4" t="s">
        <v>162</v>
      </c>
      <c r="X406" s="426">
        <v>23</v>
      </c>
      <c r="Y406" s="63"/>
      <c r="Z406" s="63"/>
      <c r="AA406" s="249"/>
      <c r="AF406" s="4">
        <f>IF(B406="","",(IFERROR(VLOOKUP(B406,Projecten!A$4:W$2358,5,FALSE),"niet bekend")))</f>
        <v>1</v>
      </c>
      <c r="AG406" s="2399">
        <f t="shared" si="53"/>
        <v>3927</v>
      </c>
      <c r="AH406" s="2403">
        <f>IF(B406="","",(IFERROR(VLOOKUP(B406,Projecten!A$4:W$2358,23,FALSE),"niet bekend")))</f>
        <v>3927</v>
      </c>
      <c r="AI406" s="2403">
        <f>IF(B406="","",(IFERROR(VLOOKUP(B406,Projecten!A$4:W$2358,12,FALSE),"niet bekend")))</f>
        <v>3927</v>
      </c>
      <c r="AJ406" s="906">
        <f t="shared" si="54"/>
        <v>0</v>
      </c>
    </row>
    <row r="407" spans="2:36" s="4" customFormat="1" ht="12.75" customHeight="1" x14ac:dyDescent="0.2">
      <c r="B407" s="246">
        <v>2015216</v>
      </c>
      <c r="C407" s="1252">
        <v>120444</v>
      </c>
      <c r="D407" s="250" t="s">
        <v>563</v>
      </c>
      <c r="E407" s="1" t="s">
        <v>26</v>
      </c>
      <c r="F407" s="39">
        <v>1</v>
      </c>
      <c r="G407" s="1">
        <v>10</v>
      </c>
      <c r="H407" s="1">
        <v>6</v>
      </c>
      <c r="I407" s="1">
        <v>4</v>
      </c>
      <c r="J407" s="245" t="s">
        <v>47</v>
      </c>
      <c r="K407" s="29" t="s">
        <v>190</v>
      </c>
      <c r="L407" s="29" t="s">
        <v>190</v>
      </c>
      <c r="M407" s="29" t="s">
        <v>190</v>
      </c>
      <c r="N407" s="29" t="s">
        <v>47</v>
      </c>
      <c r="O407" s="29" t="s">
        <v>47</v>
      </c>
      <c r="P407" s="29" t="s">
        <v>47</v>
      </c>
      <c r="Q407" s="29" t="s">
        <v>47</v>
      </c>
      <c r="S407" s="1602"/>
      <c r="T407" s="23">
        <f>IF(U407&lt;=0,"",(((U407-'In Productie'!$E$1)/7)+0.6))</f>
        <v>-81.114285714285714</v>
      </c>
      <c r="U407" s="162">
        <v>42397</v>
      </c>
      <c r="V407" s="4" t="s">
        <v>162</v>
      </c>
      <c r="X407" s="426">
        <v>23</v>
      </c>
      <c r="Y407" s="63"/>
      <c r="Z407" s="63"/>
      <c r="AA407" s="249"/>
      <c r="AF407" s="4">
        <f>IF(B407="","",(IFERROR(VLOOKUP(B407,Projecten!A$4:W$2358,5,FALSE),"niet bekend")))</f>
        <v>1</v>
      </c>
      <c r="AG407" s="2399">
        <f t="shared" si="53"/>
        <v>3927</v>
      </c>
      <c r="AH407" s="2403">
        <f>IF(B407="","",(IFERROR(VLOOKUP(B407,Projecten!A$4:W$2358,23,FALSE),"niet bekend")))</f>
        <v>3927</v>
      </c>
      <c r="AI407" s="2403">
        <f>IF(B407="","",(IFERROR(VLOOKUP(B407,Projecten!A$4:W$2358,12,FALSE),"niet bekend")))</f>
        <v>3927</v>
      </c>
      <c r="AJ407" s="906">
        <f t="shared" si="54"/>
        <v>0</v>
      </c>
    </row>
    <row r="408" spans="2:36" s="4" customFormat="1" ht="12.75" customHeight="1" x14ac:dyDescent="0.2">
      <c r="B408" s="278">
        <v>2015217</v>
      </c>
      <c r="C408" s="1252">
        <v>120444</v>
      </c>
      <c r="D408" s="251" t="s">
        <v>564</v>
      </c>
      <c r="E408" s="252" t="s">
        <v>26</v>
      </c>
      <c r="F408" s="1448">
        <v>1</v>
      </c>
      <c r="G408" s="253">
        <v>10</v>
      </c>
      <c r="H408" s="253">
        <v>6</v>
      </c>
      <c r="I408" s="253">
        <v>4</v>
      </c>
      <c r="J408" s="239" t="s">
        <v>47</v>
      </c>
      <c r="K408" s="29" t="s">
        <v>190</v>
      </c>
      <c r="L408" s="29" t="s">
        <v>190</v>
      </c>
      <c r="M408" s="29" t="s">
        <v>190</v>
      </c>
      <c r="N408" s="29" t="s">
        <v>47</v>
      </c>
      <c r="O408" s="29" t="s">
        <v>47</v>
      </c>
      <c r="P408" s="29" t="s">
        <v>47</v>
      </c>
      <c r="Q408" s="29" t="s">
        <v>47</v>
      </c>
      <c r="R408" s="4" t="s">
        <v>115</v>
      </c>
      <c r="S408" s="1602"/>
      <c r="T408" s="23">
        <f>IF(U408&lt;=0,"",(((U408-'In Productie'!$E$1)/7)+0.6))</f>
        <v>-80.114285714285714</v>
      </c>
      <c r="U408" s="162">
        <v>42404</v>
      </c>
      <c r="V408" s="4" t="s">
        <v>162</v>
      </c>
      <c r="X408" s="453">
        <v>23</v>
      </c>
      <c r="Y408" s="64"/>
      <c r="Z408" s="66"/>
      <c r="AA408" s="249"/>
      <c r="AF408" s="4">
        <f>IF(B408="","",(IFERROR(VLOOKUP(B408,Projecten!A$4:W$2358,5,FALSE),"niet bekend")))</f>
        <v>1</v>
      </c>
      <c r="AG408" s="2399">
        <f t="shared" si="53"/>
        <v>3927</v>
      </c>
      <c r="AH408" s="2403">
        <f>IF(B408="","",(IFERROR(VLOOKUP(B408,Projecten!A$4:W$2358,23,FALSE),"niet bekend")))</f>
        <v>3927</v>
      </c>
      <c r="AI408" s="2403">
        <f>IF(B408="","",(IFERROR(VLOOKUP(B408,Projecten!A$4:W$2358,12,FALSE),"niet bekend")))</f>
        <v>3927</v>
      </c>
      <c r="AJ408" s="906">
        <f t="shared" si="54"/>
        <v>0</v>
      </c>
    </row>
    <row r="409" spans="2:36" x14ac:dyDescent="0.2">
      <c r="B409" s="4"/>
      <c r="AF409" s="4" t="str">
        <f>IF(B409="","",(IFERROR(VLOOKUP(B409,Projecten!A$4:W$2358,5,FALSE),"niet bekend")))</f>
        <v/>
      </c>
      <c r="AG409" s="2399" t="str">
        <f t="shared" si="53"/>
        <v/>
      </c>
      <c r="AH409" s="2403" t="str">
        <f>IF(B409="","",(IFERROR(VLOOKUP(B409,Projecten!A$4:W$2358,23,FALSE),"niet bekend")))</f>
        <v/>
      </c>
      <c r="AI409" s="2403" t="str">
        <f>IF(B409="","",(IFERROR(VLOOKUP(B409,Projecten!A$4:W$2358,12,FALSE),"niet bekend")))</f>
        <v/>
      </c>
      <c r="AJ409" s="906" t="str">
        <f t="shared" si="54"/>
        <v/>
      </c>
    </row>
    <row r="410" spans="2:36" s="4" customFormat="1" ht="12.75" customHeight="1" x14ac:dyDescent="0.2">
      <c r="B410" s="246">
        <v>2015204</v>
      </c>
      <c r="C410" s="1254" t="s">
        <v>615</v>
      </c>
      <c r="D410" s="1" t="s">
        <v>629</v>
      </c>
      <c r="E410" s="1" t="s">
        <v>26</v>
      </c>
      <c r="F410" s="39">
        <v>1</v>
      </c>
      <c r="G410" s="1">
        <v>8</v>
      </c>
      <c r="H410" s="1">
        <v>5</v>
      </c>
      <c r="I410" s="1">
        <v>2</v>
      </c>
      <c r="J410" s="244" t="s">
        <v>47</v>
      </c>
      <c r="K410" s="244" t="s">
        <v>47</v>
      </c>
      <c r="L410" s="41" t="s">
        <v>190</v>
      </c>
      <c r="M410" s="41" t="s">
        <v>190</v>
      </c>
      <c r="N410" s="29" t="s">
        <v>47</v>
      </c>
      <c r="O410" s="29" t="s">
        <v>47</v>
      </c>
      <c r="P410" s="29" t="s">
        <v>47</v>
      </c>
      <c r="Q410" s="29" t="s">
        <v>47</v>
      </c>
      <c r="S410" s="1602"/>
      <c r="T410" s="23">
        <f>IF(U410&lt;=0,"",(((U410-'In Productie'!$E$1)/7)+0.6))</f>
        <v>-81.971428571428575</v>
      </c>
      <c r="U410" s="162">
        <v>42391</v>
      </c>
      <c r="V410" s="4" t="s">
        <v>162</v>
      </c>
      <c r="W410" s="271" t="s">
        <v>634</v>
      </c>
      <c r="X410" s="25">
        <v>23</v>
      </c>
      <c r="Y410" s="63"/>
      <c r="Z410" s="63"/>
      <c r="AA410" s="249"/>
      <c r="AF410" s="4">
        <f>IF(B410="","",(IFERROR(VLOOKUP(B410,Projecten!A$4:W$2358,5,FALSE),"niet bekend")))</f>
        <v>1</v>
      </c>
      <c r="AG410" s="2399">
        <f t="shared" si="53"/>
        <v>5027</v>
      </c>
      <c r="AH410" s="2403">
        <f>IF(B410="","",(IFERROR(VLOOKUP(B410,Projecten!A$4:W$2358,23,FALSE),"niet bekend")))</f>
        <v>5027</v>
      </c>
      <c r="AI410" s="2403">
        <f>IF(B410="","",(IFERROR(VLOOKUP(B410,Projecten!A$4:W$2358,12,FALSE),"niet bekend")))</f>
        <v>5027</v>
      </c>
      <c r="AJ410" s="906">
        <f t="shared" si="54"/>
        <v>0</v>
      </c>
    </row>
    <row r="411" spans="2:36" s="4" customFormat="1" ht="12.75" customHeight="1" x14ac:dyDescent="0.2">
      <c r="B411" s="246">
        <v>2015205</v>
      </c>
      <c r="C411" s="1254" t="s">
        <v>636</v>
      </c>
      <c r="D411" s="1" t="s">
        <v>630</v>
      </c>
      <c r="E411" s="1" t="s">
        <v>26</v>
      </c>
      <c r="F411" s="39">
        <v>1</v>
      </c>
      <c r="G411" s="1">
        <v>5</v>
      </c>
      <c r="H411" s="1">
        <v>5</v>
      </c>
      <c r="I411" s="1">
        <v>2</v>
      </c>
      <c r="J411" s="244" t="s">
        <v>47</v>
      </c>
      <c r="K411" s="244" t="s">
        <v>47</v>
      </c>
      <c r="L411" s="41" t="s">
        <v>190</v>
      </c>
      <c r="M411" s="41" t="s">
        <v>190</v>
      </c>
      <c r="N411" s="29" t="s">
        <v>47</v>
      </c>
      <c r="O411" s="29" t="s">
        <v>47</v>
      </c>
      <c r="P411" s="29" t="s">
        <v>47</v>
      </c>
      <c r="Q411" s="29" t="s">
        <v>47</v>
      </c>
      <c r="S411" s="1602"/>
      <c r="T411" s="23">
        <f>IF(U411&lt;=0,"",(((U411-'In Productie'!$E$1)/7)+0.6))</f>
        <v>-81.542857142857144</v>
      </c>
      <c r="U411" s="162">
        <v>42394</v>
      </c>
      <c r="V411" s="4" t="s">
        <v>162</v>
      </c>
      <c r="W411" s="170" t="s">
        <v>657</v>
      </c>
      <c r="X411" s="25">
        <v>20</v>
      </c>
      <c r="Y411" s="63"/>
      <c r="Z411" s="63"/>
      <c r="AA411" s="249"/>
      <c r="AF411" s="4">
        <f>IF(B411="","",(IFERROR(VLOOKUP(B411,Projecten!A$4:W$2358,5,FALSE),"niet bekend")))</f>
        <v>1</v>
      </c>
      <c r="AG411" s="2399">
        <f t="shared" si="53"/>
        <v>5251</v>
      </c>
      <c r="AH411" s="2403">
        <f>IF(B411="","",(IFERROR(VLOOKUP(B411,Projecten!A$4:W$2358,23,FALSE),"niet bekend")))</f>
        <v>5251</v>
      </c>
      <c r="AI411" s="2403">
        <f>IF(B411="","",(IFERROR(VLOOKUP(B411,Projecten!A$4:W$2358,12,FALSE),"niet bekend")))</f>
        <v>5251</v>
      </c>
      <c r="AJ411" s="906">
        <f t="shared" si="54"/>
        <v>0</v>
      </c>
    </row>
    <row r="412" spans="2:36" s="4" customFormat="1" ht="12.75" customHeight="1" x14ac:dyDescent="0.2">
      <c r="B412" s="246">
        <v>2015206</v>
      </c>
      <c r="C412" s="1254" t="s">
        <v>636</v>
      </c>
      <c r="D412" s="1" t="s">
        <v>631</v>
      </c>
      <c r="E412" s="1" t="s">
        <v>26</v>
      </c>
      <c r="F412" s="39">
        <v>1</v>
      </c>
      <c r="G412" s="1">
        <v>5</v>
      </c>
      <c r="H412" s="1">
        <v>5</v>
      </c>
      <c r="I412" s="1">
        <v>2</v>
      </c>
      <c r="J412" s="244" t="s">
        <v>47</v>
      </c>
      <c r="K412" s="244" t="s">
        <v>47</v>
      </c>
      <c r="L412" s="41" t="s">
        <v>190</v>
      </c>
      <c r="M412" s="41" t="s">
        <v>190</v>
      </c>
      <c r="N412" s="29" t="s">
        <v>47</v>
      </c>
      <c r="O412" s="29" t="s">
        <v>47</v>
      </c>
      <c r="P412" s="29" t="s">
        <v>47</v>
      </c>
      <c r="Q412" s="29" t="s">
        <v>47</v>
      </c>
      <c r="S412" s="1602"/>
      <c r="T412" s="23">
        <f>IF(U412&lt;=0,"",(((U412-'In Productie'!$E$1)/7)+0.6))</f>
        <v>-81.257142857142867</v>
      </c>
      <c r="U412" s="162">
        <v>42396</v>
      </c>
      <c r="V412" s="4" t="s">
        <v>162</v>
      </c>
      <c r="W412" s="170" t="s">
        <v>657</v>
      </c>
      <c r="X412" s="25">
        <v>20</v>
      </c>
      <c r="Y412" s="63"/>
      <c r="Z412" s="63"/>
      <c r="AA412" s="249"/>
      <c r="AF412" s="4">
        <f>IF(B412="","",(IFERROR(VLOOKUP(B412,Projecten!A$4:W$2358,5,FALSE),"niet bekend")))</f>
        <v>1</v>
      </c>
      <c r="AG412" s="2399">
        <f t="shared" si="53"/>
        <v>5251</v>
      </c>
      <c r="AH412" s="2403">
        <f>IF(B412="","",(IFERROR(VLOOKUP(B412,Projecten!A$4:W$2358,23,FALSE),"niet bekend")))</f>
        <v>5251</v>
      </c>
      <c r="AI412" s="2403">
        <f>IF(B412="","",(IFERROR(VLOOKUP(B412,Projecten!A$4:W$2358,12,FALSE),"niet bekend")))</f>
        <v>5251</v>
      </c>
      <c r="AJ412" s="906">
        <f t="shared" si="54"/>
        <v>0</v>
      </c>
    </row>
    <row r="413" spans="2:36" s="4" customFormat="1" ht="12.75" customHeight="1" x14ac:dyDescent="0.2">
      <c r="B413" s="246">
        <v>2015207</v>
      </c>
      <c r="C413" s="1254" t="s">
        <v>636</v>
      </c>
      <c r="D413" s="1" t="s">
        <v>586</v>
      </c>
      <c r="E413" s="1" t="s">
        <v>26</v>
      </c>
      <c r="F413" s="39">
        <v>1</v>
      </c>
      <c r="G413" s="1">
        <v>5</v>
      </c>
      <c r="H413" s="1">
        <v>5</v>
      </c>
      <c r="I413" s="1">
        <v>2</v>
      </c>
      <c r="J413" s="244" t="s">
        <v>47</v>
      </c>
      <c r="K413" s="244" t="s">
        <v>47</v>
      </c>
      <c r="L413" s="41" t="s">
        <v>190</v>
      </c>
      <c r="M413" s="41" t="s">
        <v>190</v>
      </c>
      <c r="N413" s="41" t="s">
        <v>47</v>
      </c>
      <c r="O413" s="41" t="s">
        <v>47</v>
      </c>
      <c r="P413" s="41" t="s">
        <v>47</v>
      </c>
      <c r="Q413" s="41" t="s">
        <v>47</v>
      </c>
      <c r="S413" s="1602"/>
      <c r="T413" s="23">
        <f>IF(U413&lt;=0,"",(((U413-'In Productie'!$E$1)/7)+0.6))</f>
        <v>-80.971428571428575</v>
      </c>
      <c r="U413" s="162">
        <v>42398</v>
      </c>
      <c r="V413" s="4" t="s">
        <v>162</v>
      </c>
      <c r="W413" s="170" t="s">
        <v>657</v>
      </c>
      <c r="X413" s="426">
        <v>20</v>
      </c>
      <c r="Y413" s="63"/>
      <c r="Z413" s="63"/>
      <c r="AA413" s="249"/>
      <c r="AF413" s="4">
        <f>IF(B413="","",(IFERROR(VLOOKUP(B413,Projecten!A$4:W$2358,5,FALSE),"niet bekend")))</f>
        <v>1</v>
      </c>
      <c r="AG413" s="2399">
        <f t="shared" si="53"/>
        <v>5251</v>
      </c>
      <c r="AH413" s="2403">
        <f>IF(B413="","",(IFERROR(VLOOKUP(B413,Projecten!A$4:W$2358,23,FALSE),"niet bekend")))</f>
        <v>5251</v>
      </c>
      <c r="AI413" s="2403">
        <f>IF(B413="","",(IFERROR(VLOOKUP(B413,Projecten!A$4:W$2358,12,FALSE),"niet bekend")))</f>
        <v>5251</v>
      </c>
      <c r="AJ413" s="906">
        <f t="shared" si="54"/>
        <v>0</v>
      </c>
    </row>
    <row r="414" spans="2:36" s="4" customFormat="1" ht="12.75" customHeight="1" x14ac:dyDescent="0.2">
      <c r="B414" s="246">
        <v>2015208</v>
      </c>
      <c r="C414" s="1254" t="s">
        <v>636</v>
      </c>
      <c r="D414" s="1" t="s">
        <v>587</v>
      </c>
      <c r="E414" s="1" t="s">
        <v>26</v>
      </c>
      <c r="F414" s="39">
        <v>1</v>
      </c>
      <c r="G414" s="1">
        <v>5</v>
      </c>
      <c r="H414" s="1">
        <v>5</v>
      </c>
      <c r="I414" s="1">
        <v>2</v>
      </c>
      <c r="J414" s="244" t="s">
        <v>47</v>
      </c>
      <c r="K414" s="244" t="s">
        <v>47</v>
      </c>
      <c r="L414" s="41" t="s">
        <v>190</v>
      </c>
      <c r="M414" s="41" t="s">
        <v>190</v>
      </c>
      <c r="N414" s="41" t="s">
        <v>47</v>
      </c>
      <c r="O414" s="41" t="s">
        <v>47</v>
      </c>
      <c r="P414" s="41" t="s">
        <v>47</v>
      </c>
      <c r="Q414" s="41" t="s">
        <v>47</v>
      </c>
      <c r="S414" s="1602"/>
      <c r="T414" s="23">
        <f>IF(U414&lt;=0,"",(((U414-'In Productie'!$E$1)/7)+0.6))</f>
        <v>-80.542857142857144</v>
      </c>
      <c r="U414" s="162">
        <v>42401</v>
      </c>
      <c r="V414" s="4" t="s">
        <v>162</v>
      </c>
      <c r="W414" s="170" t="s">
        <v>657</v>
      </c>
      <c r="X414" s="426">
        <v>20</v>
      </c>
      <c r="Y414" s="63"/>
      <c r="Z414" s="276"/>
      <c r="AA414" s="249"/>
      <c r="AF414" s="4">
        <f>IF(B414="","",(IFERROR(VLOOKUP(B414,Projecten!A$4:W$2358,5,FALSE),"niet bekend")))</f>
        <v>1</v>
      </c>
      <c r="AG414" s="2399">
        <f t="shared" si="53"/>
        <v>5251</v>
      </c>
      <c r="AH414" s="2403">
        <f>IF(B414="","",(IFERROR(VLOOKUP(B414,Projecten!A$4:W$2358,23,FALSE),"niet bekend")))</f>
        <v>5251</v>
      </c>
      <c r="AI414" s="2403">
        <f>IF(B414="","",(IFERROR(VLOOKUP(B414,Projecten!A$4:W$2358,12,FALSE),"niet bekend")))</f>
        <v>5251</v>
      </c>
      <c r="AJ414" s="906">
        <f t="shared" si="54"/>
        <v>0</v>
      </c>
    </row>
    <row r="415" spans="2:36" s="4" customFormat="1" ht="12.75" customHeight="1" x14ac:dyDescent="0.2">
      <c r="B415" s="2"/>
      <c r="C415" s="1254"/>
      <c r="D415" s="169" t="s">
        <v>638</v>
      </c>
      <c r="E415" s="1"/>
      <c r="F415" s="39"/>
      <c r="G415" s="1"/>
      <c r="H415" s="1"/>
      <c r="I415" s="1"/>
      <c r="J415" s="244"/>
      <c r="K415" s="244"/>
      <c r="L415" s="41"/>
      <c r="M415" s="41"/>
      <c r="N415" s="41"/>
      <c r="O415" s="41"/>
      <c r="P415" s="41"/>
      <c r="Q415" s="41"/>
      <c r="S415" s="1602"/>
      <c r="T415" s="23"/>
      <c r="U415" s="162"/>
      <c r="W415" s="170"/>
      <c r="X415" s="427">
        <v>3</v>
      </c>
      <c r="Y415" s="63"/>
      <c r="Z415" s="276"/>
      <c r="AA415" s="249"/>
      <c r="AF415" s="4" t="str">
        <f>IF(B415="","",(IFERROR(VLOOKUP(B415,Projecten!A$4:W$2358,5,FALSE),"niet bekend")))</f>
        <v/>
      </c>
      <c r="AG415" s="2399" t="str">
        <f t="shared" si="53"/>
        <v/>
      </c>
      <c r="AH415" s="2403" t="str">
        <f>IF(B415="","",(IFERROR(VLOOKUP(B415,Projecten!A$4:W$2358,23,FALSE),"niet bekend")))</f>
        <v/>
      </c>
      <c r="AI415" s="2403" t="str">
        <f>IF(B415="","",(IFERROR(VLOOKUP(B415,Projecten!A$4:W$2358,12,FALSE),"niet bekend")))</f>
        <v/>
      </c>
      <c r="AJ415" s="906" t="str">
        <f t="shared" si="54"/>
        <v/>
      </c>
    </row>
    <row r="416" spans="2:36" s="4" customFormat="1" ht="12.75" customHeight="1" x14ac:dyDescent="0.2">
      <c r="B416" s="2"/>
      <c r="C416" s="1254"/>
      <c r="D416" s="169" t="s">
        <v>622</v>
      </c>
      <c r="E416" s="1"/>
      <c r="F416" s="39"/>
      <c r="G416" s="1"/>
      <c r="H416" s="1"/>
      <c r="I416" s="1"/>
      <c r="J416" s="244"/>
      <c r="K416" s="244"/>
      <c r="L416" s="41"/>
      <c r="M416" s="41"/>
      <c r="N416" s="41"/>
      <c r="O416" s="41"/>
      <c r="P416" s="41"/>
      <c r="Q416" s="41"/>
      <c r="S416" s="1602"/>
      <c r="T416" s="23"/>
      <c r="U416" s="162"/>
      <c r="W416" s="170"/>
      <c r="X416" s="427">
        <v>5.25</v>
      </c>
      <c r="Y416" s="63"/>
      <c r="Z416" s="276"/>
      <c r="AA416" s="249"/>
      <c r="AF416" s="4" t="str">
        <f>IF(B416="","",(IFERROR(VLOOKUP(B416,Projecten!A$4:W$2358,5,FALSE),"niet bekend")))</f>
        <v/>
      </c>
      <c r="AG416" s="2399" t="str">
        <f t="shared" si="53"/>
        <v/>
      </c>
      <c r="AH416" s="2403" t="str">
        <f>IF(B416="","",(IFERROR(VLOOKUP(B416,Projecten!A$4:W$2358,23,FALSE),"niet bekend")))</f>
        <v/>
      </c>
      <c r="AI416" s="2403" t="str">
        <f>IF(B416="","",(IFERROR(VLOOKUP(B416,Projecten!A$4:W$2358,12,FALSE),"niet bekend")))</f>
        <v/>
      </c>
      <c r="AJ416" s="906" t="str">
        <f t="shared" si="54"/>
        <v/>
      </c>
    </row>
    <row r="417" spans="2:36" s="4" customFormat="1" ht="12.75" customHeight="1" x14ac:dyDescent="0.2">
      <c r="B417" s="2"/>
      <c r="C417" s="1254"/>
      <c r="D417" s="169" t="s">
        <v>658</v>
      </c>
      <c r="E417" s="1"/>
      <c r="F417" s="39"/>
      <c r="G417" s="1"/>
      <c r="H417" s="1"/>
      <c r="I417" s="1"/>
      <c r="J417" s="244"/>
      <c r="K417" s="244"/>
      <c r="L417" s="41"/>
      <c r="M417" s="41"/>
      <c r="N417" s="41"/>
      <c r="O417" s="41"/>
      <c r="P417" s="41"/>
      <c r="Q417" s="41"/>
      <c r="S417" s="1602"/>
      <c r="T417" s="23"/>
      <c r="U417" s="162"/>
      <c r="W417" s="170"/>
      <c r="X417" s="427">
        <v>2.5</v>
      </c>
      <c r="Y417" s="63"/>
      <c r="Z417" s="276"/>
      <c r="AA417" s="249"/>
      <c r="AF417" s="4" t="str">
        <f>IF(B417="","",(IFERROR(VLOOKUP(B417,Projecten!A$4:W$2358,5,FALSE),"niet bekend")))</f>
        <v/>
      </c>
      <c r="AG417" s="2399" t="str">
        <f t="shared" si="53"/>
        <v/>
      </c>
      <c r="AH417" s="2403" t="str">
        <f>IF(B417="","",(IFERROR(VLOOKUP(B417,Projecten!A$4:W$2358,23,FALSE),"niet bekend")))</f>
        <v/>
      </c>
      <c r="AI417" s="2403" t="str">
        <f>IF(B417="","",(IFERROR(VLOOKUP(B417,Projecten!A$4:W$2358,12,FALSE),"niet bekend")))</f>
        <v/>
      </c>
      <c r="AJ417" s="906" t="str">
        <f t="shared" si="54"/>
        <v/>
      </c>
    </row>
    <row r="418" spans="2:36" s="38" customFormat="1" ht="12.75" customHeight="1" x14ac:dyDescent="0.2">
      <c r="B418" s="30"/>
      <c r="C418" s="1253"/>
      <c r="D418" s="31"/>
      <c r="E418" s="31"/>
      <c r="F418" s="32"/>
      <c r="G418" s="31"/>
      <c r="H418" s="31"/>
      <c r="I418" s="31"/>
      <c r="J418" s="32"/>
      <c r="K418" s="32"/>
      <c r="L418" s="32"/>
      <c r="M418" s="32"/>
      <c r="N418" s="32"/>
      <c r="O418" s="32"/>
      <c r="P418" s="32"/>
      <c r="Q418" s="32"/>
      <c r="R418" s="33"/>
      <c r="S418" s="33"/>
      <c r="T418" s="1039"/>
      <c r="U418" s="157"/>
      <c r="V418" s="35"/>
      <c r="W418" s="35"/>
      <c r="X418" s="35"/>
      <c r="Y418" s="67"/>
      <c r="Z418" s="68"/>
      <c r="AA418" s="36"/>
      <c r="AG418" s="2404"/>
      <c r="AH418" s="2404"/>
      <c r="AI418" s="2404"/>
      <c r="AJ418" s="909"/>
    </row>
    <row r="419" spans="2:36" s="852" customFormat="1" x14ac:dyDescent="0.2">
      <c r="B419" s="887"/>
      <c r="C419" s="1251"/>
      <c r="D419" s="888">
        <f>SUM(G419:I419)</f>
        <v>360</v>
      </c>
      <c r="E419" s="889"/>
      <c r="F419" s="890">
        <f>SUM(F420:F437)</f>
        <v>21</v>
      </c>
      <c r="G419" s="889">
        <f>SUM(G420:G437)</f>
        <v>181</v>
      </c>
      <c r="H419" s="889">
        <f>SUM(H420:H437)</f>
        <v>135</v>
      </c>
      <c r="I419" s="889">
        <f>SUM(I420:I437)</f>
        <v>44</v>
      </c>
      <c r="J419" s="890"/>
      <c r="K419" s="890"/>
      <c r="L419" s="890"/>
      <c r="M419" s="890"/>
      <c r="N419" s="890"/>
      <c r="O419" s="890"/>
      <c r="P419" s="890"/>
      <c r="Q419" s="890"/>
      <c r="R419" s="935">
        <v>5</v>
      </c>
      <c r="S419" s="916"/>
      <c r="T419" s="1041"/>
      <c r="U419" s="936"/>
      <c r="V419" s="937"/>
      <c r="W419" s="937">
        <f>SUM(X419:X437)</f>
        <v>347.75</v>
      </c>
      <c r="X419" s="855"/>
      <c r="Y419" s="855">
        <v>287</v>
      </c>
      <c r="Z419" s="861">
        <f>W419-Y419</f>
        <v>60.75</v>
      </c>
      <c r="AA419" s="862"/>
      <c r="AE419" s="854"/>
      <c r="AF419" s="911" t="str">
        <f>IF(B419="","",(IFERROR(VLOOKUP(B419,Projecten!A$4:W$2358,5,FALSE),"niet bekend")))</f>
        <v/>
      </c>
      <c r="AG419" s="2402">
        <f>SUM(AG420:AG440)</f>
        <v>48366</v>
      </c>
      <c r="AH419" s="2402" t="str">
        <f>IF(B419="","",(IFERROR(VLOOKUP(B419,Projecten!A$4:W$2358,23,FALSE),"niet bekend")))</f>
        <v/>
      </c>
      <c r="AI419" s="2402" t="str">
        <f>IF(B419="","",(IFERROR(VLOOKUP(B419,Projecten!A$4:W$2358,12,FALSE),"niet bekend")))</f>
        <v/>
      </c>
      <c r="AJ419" s="907"/>
    </row>
    <row r="420" spans="2:36" x14ac:dyDescent="0.2">
      <c r="B420" s="5"/>
      <c r="D420" s="279" t="s">
        <v>633</v>
      </c>
      <c r="R420" s="280"/>
      <c r="S420" s="293"/>
      <c r="T420" s="1042"/>
      <c r="U420" s="281"/>
      <c r="V420" s="282"/>
      <c r="W420" s="282"/>
      <c r="X420" s="454">
        <v>4</v>
      </c>
      <c r="Y420" s="25"/>
      <c r="Z420" s="22"/>
      <c r="AA420" s="26"/>
      <c r="AF420" s="4" t="str">
        <f>IF(B420="","",(IFERROR(VLOOKUP(B420,Projecten!A$4:W$2358,5,FALSE),"niet bekend")))</f>
        <v/>
      </c>
      <c r="AG420" s="2399" t="str">
        <f t="shared" ref="AG420:AG439" si="55">IF(AF420="","",(F420/AF420*AI420))</f>
        <v/>
      </c>
      <c r="AH420" s="2403" t="str">
        <f>IF(B420="","",(IFERROR(VLOOKUP(B420,Projecten!A$4:W$2358,23,FALSE),"niet bekend")))</f>
        <v/>
      </c>
      <c r="AI420" s="2403" t="str">
        <f>IF(B420="","",(IFERROR(VLOOKUP(B420,Projecten!A$4:W$2358,12,FALSE),"niet bekend")))</f>
        <v/>
      </c>
      <c r="AJ420" s="906" t="str">
        <f t="shared" ref="AJ420:AJ439" si="56">IF(AG420="","",(AI420-AG420))</f>
        <v/>
      </c>
    </row>
    <row r="421" spans="2:36" x14ac:dyDescent="0.2">
      <c r="B421" s="5"/>
      <c r="D421" s="292" t="s">
        <v>675</v>
      </c>
      <c r="R421" s="280"/>
      <c r="S421" s="293"/>
      <c r="T421" s="1042"/>
      <c r="U421" s="281"/>
      <c r="V421" s="282"/>
      <c r="W421" s="282"/>
      <c r="X421" s="454">
        <v>15.75</v>
      </c>
      <c r="Y421" s="25"/>
      <c r="Z421" s="22"/>
      <c r="AA421" s="26"/>
      <c r="AF421" s="4" t="str">
        <f>IF(B421="","",(IFERROR(VLOOKUP(B421,Projecten!A$4:W$2358,5,FALSE),"niet bekend")))</f>
        <v/>
      </c>
      <c r="AG421" s="2399" t="str">
        <f t="shared" si="55"/>
        <v/>
      </c>
      <c r="AH421" s="2403" t="str">
        <f>IF(B421="","",(IFERROR(VLOOKUP(B421,Projecten!A$4:W$2358,23,FALSE),"niet bekend")))</f>
        <v/>
      </c>
      <c r="AI421" s="2403" t="str">
        <f>IF(B421="","",(IFERROR(VLOOKUP(B421,Projecten!A$4:W$2358,12,FALSE),"niet bekend")))</f>
        <v/>
      </c>
      <c r="AJ421" s="906" t="str">
        <f t="shared" si="56"/>
        <v/>
      </c>
    </row>
    <row r="422" spans="2:36" s="4" customFormat="1" ht="12.75" customHeight="1" x14ac:dyDescent="0.2">
      <c r="B422" s="246">
        <v>2015205</v>
      </c>
      <c r="C422" s="1254" t="s">
        <v>636</v>
      </c>
      <c r="D422" s="1" t="s">
        <v>630</v>
      </c>
      <c r="E422" s="1" t="s">
        <v>26</v>
      </c>
      <c r="F422" s="39">
        <v>0</v>
      </c>
      <c r="G422" s="1">
        <v>3</v>
      </c>
      <c r="H422" s="1">
        <v>5</v>
      </c>
      <c r="I422" s="1">
        <v>2</v>
      </c>
      <c r="J422" s="244" t="s">
        <v>47</v>
      </c>
      <c r="K422" s="244" t="s">
        <v>47</v>
      </c>
      <c r="L422" s="41" t="s">
        <v>190</v>
      </c>
      <c r="M422" s="41" t="s">
        <v>190</v>
      </c>
      <c r="N422" s="29" t="s">
        <v>47</v>
      </c>
      <c r="O422" s="29" t="s">
        <v>47</v>
      </c>
      <c r="P422" s="29" t="s">
        <v>47</v>
      </c>
      <c r="Q422" s="29" t="s">
        <v>47</v>
      </c>
      <c r="S422" s="1602"/>
      <c r="T422" s="23">
        <f>IF(U422&lt;=0,"",(((U422-'In Productie'!$E$1)/7)+0.6))</f>
        <v>-80.400000000000006</v>
      </c>
      <c r="U422" s="162">
        <v>42402</v>
      </c>
      <c r="V422" s="4" t="s">
        <v>162</v>
      </c>
      <c r="X422" s="25">
        <v>7</v>
      </c>
      <c r="Y422" s="63"/>
      <c r="Z422" s="63"/>
      <c r="AA422" s="249"/>
      <c r="AF422" s="4">
        <f>IF(B422="","",(IFERROR(VLOOKUP(B422,Projecten!A$4:W$2358,5,FALSE),"niet bekend")))</f>
        <v>1</v>
      </c>
      <c r="AG422" s="2399">
        <f t="shared" si="55"/>
        <v>0</v>
      </c>
      <c r="AH422" s="2403">
        <f>IF(B422="","",(IFERROR(VLOOKUP(B422,Projecten!A$4:W$2358,23,FALSE),"niet bekend")))</f>
        <v>5251</v>
      </c>
      <c r="AI422" s="2403">
        <f>IF(B422="","",(IFERROR(VLOOKUP(B422,Projecten!A$4:W$2358,12,FALSE),"niet bekend")))</f>
        <v>5251</v>
      </c>
      <c r="AJ422" s="906">
        <f t="shared" si="56"/>
        <v>5251</v>
      </c>
    </row>
    <row r="423" spans="2:36" s="4" customFormat="1" ht="12.75" customHeight="1" x14ac:dyDescent="0.2">
      <c r="B423" s="246">
        <v>2015207</v>
      </c>
      <c r="C423" s="1254" t="s">
        <v>636</v>
      </c>
      <c r="D423" s="1" t="s">
        <v>586</v>
      </c>
      <c r="E423" s="1" t="s">
        <v>26</v>
      </c>
      <c r="F423" s="39">
        <v>0</v>
      </c>
      <c r="G423" s="1">
        <v>3</v>
      </c>
      <c r="H423" s="1">
        <v>5</v>
      </c>
      <c r="I423" s="1">
        <v>2</v>
      </c>
      <c r="J423" s="244" t="s">
        <v>47</v>
      </c>
      <c r="K423" s="244" t="s">
        <v>47</v>
      </c>
      <c r="L423" s="41" t="s">
        <v>190</v>
      </c>
      <c r="M423" s="41" t="s">
        <v>190</v>
      </c>
      <c r="N423" s="41" t="s">
        <v>47</v>
      </c>
      <c r="O423" s="41" t="s">
        <v>47</v>
      </c>
      <c r="P423" s="41" t="s">
        <v>47</v>
      </c>
      <c r="Q423" s="41" t="s">
        <v>47</v>
      </c>
      <c r="S423" s="1602"/>
      <c r="T423" s="23">
        <f>IF(U423&lt;=0,"",(((U423-'In Productie'!$E$1)/7)+0.6))</f>
        <v>-80.400000000000006</v>
      </c>
      <c r="U423" s="162">
        <v>42402</v>
      </c>
      <c r="V423" s="4" t="s">
        <v>162</v>
      </c>
      <c r="X423" s="426">
        <v>7</v>
      </c>
      <c r="Y423" s="63"/>
      <c r="Z423" s="63"/>
      <c r="AA423" s="249"/>
      <c r="AF423" s="4">
        <f>IF(B423="","",(IFERROR(VLOOKUP(B423,Projecten!A$4:W$2358,5,FALSE),"niet bekend")))</f>
        <v>1</v>
      </c>
      <c r="AG423" s="2399">
        <f t="shared" si="55"/>
        <v>0</v>
      </c>
      <c r="AH423" s="2403">
        <f>IF(B423="","",(IFERROR(VLOOKUP(B423,Projecten!A$4:W$2358,23,FALSE),"niet bekend")))</f>
        <v>5251</v>
      </c>
      <c r="AI423" s="2403">
        <f>IF(B423="","",(IFERROR(VLOOKUP(B423,Projecten!A$4:W$2358,12,FALSE),"niet bekend")))</f>
        <v>5251</v>
      </c>
      <c r="AJ423" s="906">
        <f t="shared" si="56"/>
        <v>5251</v>
      </c>
    </row>
    <row r="424" spans="2:36" s="4" customFormat="1" ht="12.75" customHeight="1" x14ac:dyDescent="0.2">
      <c r="B424" s="246">
        <v>2015206</v>
      </c>
      <c r="C424" s="1254" t="s">
        <v>636</v>
      </c>
      <c r="D424" s="1" t="s">
        <v>631</v>
      </c>
      <c r="E424" s="1" t="s">
        <v>26</v>
      </c>
      <c r="F424" s="39">
        <v>0</v>
      </c>
      <c r="G424" s="1">
        <v>3</v>
      </c>
      <c r="H424" s="1">
        <v>5</v>
      </c>
      <c r="I424" s="1">
        <v>2</v>
      </c>
      <c r="J424" s="244" t="s">
        <v>47</v>
      </c>
      <c r="K424" s="244" t="s">
        <v>47</v>
      </c>
      <c r="L424" s="41" t="s">
        <v>190</v>
      </c>
      <c r="M424" s="41" t="s">
        <v>190</v>
      </c>
      <c r="N424" s="29" t="s">
        <v>47</v>
      </c>
      <c r="O424" s="29" t="s">
        <v>47</v>
      </c>
      <c r="P424" s="29" t="s">
        <v>47</v>
      </c>
      <c r="Q424" s="29" t="s">
        <v>47</v>
      </c>
      <c r="S424" s="1602"/>
      <c r="T424" s="23">
        <f>IF(U424&lt;=0,"",(((U424-'In Productie'!$E$1)/7)+0.6))</f>
        <v>-80.400000000000006</v>
      </c>
      <c r="U424" s="162">
        <v>42402</v>
      </c>
      <c r="V424" s="4" t="s">
        <v>162</v>
      </c>
      <c r="X424" s="25">
        <v>7</v>
      </c>
      <c r="Y424" s="63"/>
      <c r="Z424" s="63"/>
      <c r="AA424" s="249"/>
      <c r="AF424" s="4">
        <f>IF(B424="","",(IFERROR(VLOOKUP(B424,Projecten!A$4:W$2358,5,FALSE),"niet bekend")))</f>
        <v>1</v>
      </c>
      <c r="AG424" s="2399">
        <f t="shared" si="55"/>
        <v>0</v>
      </c>
      <c r="AH424" s="2403">
        <f>IF(B424="","",(IFERROR(VLOOKUP(B424,Projecten!A$4:W$2358,23,FALSE),"niet bekend")))</f>
        <v>5251</v>
      </c>
      <c r="AI424" s="2403">
        <f>IF(B424="","",(IFERROR(VLOOKUP(B424,Projecten!A$4:W$2358,12,FALSE),"niet bekend")))</f>
        <v>5251</v>
      </c>
      <c r="AJ424" s="906">
        <f t="shared" si="56"/>
        <v>5251</v>
      </c>
    </row>
    <row r="425" spans="2:36" s="4" customFormat="1" ht="12.75" customHeight="1" x14ac:dyDescent="0.2">
      <c r="B425" s="246">
        <v>2016006</v>
      </c>
      <c r="C425" s="1254">
        <v>120450</v>
      </c>
      <c r="D425" s="250" t="s">
        <v>599</v>
      </c>
      <c r="E425" s="1" t="s">
        <v>26</v>
      </c>
      <c r="F425" s="39">
        <v>3</v>
      </c>
      <c r="G425" s="1">
        <f>F425*9</f>
        <v>27</v>
      </c>
      <c r="H425" s="1">
        <f>F425*7</f>
        <v>21</v>
      </c>
      <c r="I425" s="1">
        <f>F425*2</f>
        <v>6</v>
      </c>
      <c r="J425" s="244" t="s">
        <v>47</v>
      </c>
      <c r="K425" s="41" t="s">
        <v>190</v>
      </c>
      <c r="L425" s="41" t="s">
        <v>190</v>
      </c>
      <c r="M425" s="41" t="s">
        <v>190</v>
      </c>
      <c r="N425" s="41" t="s">
        <v>47</v>
      </c>
      <c r="O425" s="41" t="s">
        <v>47</v>
      </c>
      <c r="P425" s="41" t="s">
        <v>47</v>
      </c>
      <c r="Q425" s="41" t="s">
        <v>47</v>
      </c>
      <c r="S425" s="1602"/>
      <c r="T425" s="23">
        <f>IF(U425&lt;=0,"",(((U425-'In Productie'!$E$1)/7)+1))</f>
        <v>-79.714285714285708</v>
      </c>
      <c r="U425" s="162">
        <v>42404</v>
      </c>
      <c r="V425" s="4" t="s">
        <v>423</v>
      </c>
      <c r="X425" s="426">
        <f>F425*13</f>
        <v>39</v>
      </c>
      <c r="Y425" s="63"/>
      <c r="Z425" s="63"/>
      <c r="AA425" s="92">
        <v>42380</v>
      </c>
      <c r="AF425" s="4">
        <f>IF(B425="","",(IFERROR(VLOOKUP(B425,Projecten!A$4:W$2358,5,FALSE),"niet bekend")))</f>
        <v>10</v>
      </c>
      <c r="AG425" s="2399">
        <f t="shared" si="55"/>
        <v>8094</v>
      </c>
      <c r="AH425" s="2403">
        <f>IF(B425="","",(IFERROR(VLOOKUP(B425,Projecten!A$4:W$2358,23,FALSE),"niet bekend")))</f>
        <v>26980</v>
      </c>
      <c r="AI425" s="2403">
        <f>IF(B425="","",(IFERROR(VLOOKUP(B425,Projecten!A$4:W$2358,12,FALSE),"niet bekend")))</f>
        <v>26980</v>
      </c>
      <c r="AJ425" s="906">
        <f t="shared" si="56"/>
        <v>18886</v>
      </c>
    </row>
    <row r="426" spans="2:36" s="4" customFormat="1" ht="12.75" customHeight="1" x14ac:dyDescent="0.2">
      <c r="B426" s="246">
        <v>2015208</v>
      </c>
      <c r="C426" s="1254" t="s">
        <v>636</v>
      </c>
      <c r="D426" s="1" t="s">
        <v>587</v>
      </c>
      <c r="E426" s="1" t="s">
        <v>26</v>
      </c>
      <c r="F426" s="39">
        <v>0</v>
      </c>
      <c r="G426" s="1">
        <v>3</v>
      </c>
      <c r="H426" s="1">
        <v>5</v>
      </c>
      <c r="I426" s="1">
        <v>2</v>
      </c>
      <c r="J426" s="244" t="s">
        <v>47</v>
      </c>
      <c r="K426" s="244" t="s">
        <v>47</v>
      </c>
      <c r="L426" s="41" t="s">
        <v>190</v>
      </c>
      <c r="M426" s="41" t="s">
        <v>190</v>
      </c>
      <c r="N426" s="7" t="s">
        <v>47</v>
      </c>
      <c r="O426" s="7" t="s">
        <v>47</v>
      </c>
      <c r="P426" s="7" t="s">
        <v>47</v>
      </c>
      <c r="Q426" s="7" t="s">
        <v>47</v>
      </c>
      <c r="S426" s="1602"/>
      <c r="T426" s="23">
        <f>IF(U426&lt;=0,"",(((U426-'In Productie'!$E$1)/7)+0.6))</f>
        <v>-80.400000000000006</v>
      </c>
      <c r="U426" s="162">
        <v>42402</v>
      </c>
      <c r="V426" s="4" t="s">
        <v>162</v>
      </c>
      <c r="X426" s="426">
        <v>7</v>
      </c>
      <c r="Y426" s="64"/>
      <c r="Z426" s="66"/>
      <c r="AA426" s="249"/>
      <c r="AF426" s="4">
        <f>IF(B426="","",(IFERROR(VLOOKUP(B426,Projecten!A$4:W$2358,5,FALSE),"niet bekend")))</f>
        <v>1</v>
      </c>
      <c r="AG426" s="2399">
        <f t="shared" si="55"/>
        <v>0</v>
      </c>
      <c r="AH426" s="2403">
        <f>IF(B426="","",(IFERROR(VLOOKUP(B426,Projecten!A$4:W$2358,23,FALSE),"niet bekend")))</f>
        <v>5251</v>
      </c>
      <c r="AI426" s="2403">
        <f>IF(B426="","",(IFERROR(VLOOKUP(B426,Projecten!A$4:W$2358,12,FALSE),"niet bekend")))</f>
        <v>5251</v>
      </c>
      <c r="AJ426" s="906">
        <f t="shared" si="56"/>
        <v>5251</v>
      </c>
    </row>
    <row r="427" spans="2:36" s="4" customFormat="1" ht="12.75" customHeight="1" x14ac:dyDescent="0.2">
      <c r="B427" s="246">
        <v>2015209</v>
      </c>
      <c r="C427" s="1254" t="s">
        <v>644</v>
      </c>
      <c r="D427" s="1" t="s">
        <v>588</v>
      </c>
      <c r="E427" s="1" t="s">
        <v>26</v>
      </c>
      <c r="F427" s="39">
        <v>1</v>
      </c>
      <c r="G427" s="1">
        <v>8</v>
      </c>
      <c r="H427" s="1">
        <v>5</v>
      </c>
      <c r="I427" s="1">
        <v>2</v>
      </c>
      <c r="J427" s="244" t="s">
        <v>47</v>
      </c>
      <c r="K427" s="244" t="s">
        <v>47</v>
      </c>
      <c r="L427" s="41" t="s">
        <v>190</v>
      </c>
      <c r="M427" s="41" t="s">
        <v>190</v>
      </c>
      <c r="N427" s="29" t="s">
        <v>47</v>
      </c>
      <c r="O427" s="29" t="s">
        <v>47</v>
      </c>
      <c r="P427" s="29" t="s">
        <v>47</v>
      </c>
      <c r="Q427" s="29" t="s">
        <v>47</v>
      </c>
      <c r="S427" s="1602"/>
      <c r="T427" s="23">
        <f>IF(U427&lt;=0,"",(((U427-'In Productie'!$E$1)/7)+0.6))</f>
        <v>-80.400000000000006</v>
      </c>
      <c r="U427" s="162">
        <v>42402</v>
      </c>
      <c r="V427" s="4" t="s">
        <v>162</v>
      </c>
      <c r="X427" s="426">
        <v>27</v>
      </c>
      <c r="Y427" s="63"/>
      <c r="Z427" s="63"/>
      <c r="AA427" s="249"/>
      <c r="AF427" s="4">
        <f>IF(B427="","",(IFERROR(VLOOKUP(B427,Projecten!A$4:W$2358,5,FALSE),"niet bekend")))</f>
        <v>1</v>
      </c>
      <c r="AG427" s="2399">
        <f t="shared" si="55"/>
        <v>5251</v>
      </c>
      <c r="AH427" s="2403">
        <f>IF(B427="","",(IFERROR(VLOOKUP(B427,Projecten!A$4:W$2358,23,FALSE),"niet bekend")))</f>
        <v>5251</v>
      </c>
      <c r="AI427" s="2403">
        <f>IF(B427="","",(IFERROR(VLOOKUP(B427,Projecten!A$4:W$2358,12,FALSE),"niet bekend")))</f>
        <v>5251</v>
      </c>
      <c r="AJ427" s="906">
        <f t="shared" si="56"/>
        <v>0</v>
      </c>
    </row>
    <row r="428" spans="2:36" s="4" customFormat="1" ht="12.75" customHeight="1" x14ac:dyDescent="0.2">
      <c r="B428" s="246">
        <v>2015210</v>
      </c>
      <c r="C428" s="1254" t="s">
        <v>645</v>
      </c>
      <c r="D428" s="1" t="s">
        <v>589</v>
      </c>
      <c r="E428" s="1" t="s">
        <v>26</v>
      </c>
      <c r="F428" s="39">
        <v>1</v>
      </c>
      <c r="G428" s="1">
        <v>8</v>
      </c>
      <c r="H428" s="1">
        <v>5</v>
      </c>
      <c r="I428" s="1">
        <v>2</v>
      </c>
      <c r="J428" s="245" t="s">
        <v>47</v>
      </c>
      <c r="K428" s="245" t="s">
        <v>47</v>
      </c>
      <c r="L428" s="29" t="s">
        <v>47</v>
      </c>
      <c r="M428" s="29" t="s">
        <v>190</v>
      </c>
      <c r="N428" s="29" t="s">
        <v>47</v>
      </c>
      <c r="O428" s="29" t="s">
        <v>47</v>
      </c>
      <c r="P428" s="29" t="s">
        <v>47</v>
      </c>
      <c r="Q428" s="29" t="s">
        <v>47</v>
      </c>
      <c r="S428" s="1602"/>
      <c r="T428" s="23">
        <f>IF(U428&lt;=0,"",(((U428-'In Productie'!$E$1)/7)+0.6))</f>
        <v>-80.257142857142867</v>
      </c>
      <c r="U428" s="162">
        <v>42403</v>
      </c>
      <c r="V428" s="4" t="s">
        <v>162</v>
      </c>
      <c r="X428" s="426">
        <v>38</v>
      </c>
      <c r="Y428" s="63"/>
      <c r="Z428" s="63"/>
      <c r="AA428" s="249"/>
      <c r="AF428" s="4">
        <f>IF(B428="","",(IFERROR(VLOOKUP(B428,Projecten!A$4:W$2358,5,FALSE),"niet bekend")))</f>
        <v>1</v>
      </c>
      <c r="AG428" s="2399">
        <f t="shared" si="55"/>
        <v>4330</v>
      </c>
      <c r="AH428" s="2403">
        <f>IF(B428="","",(IFERROR(VLOOKUP(B428,Projecten!A$4:W$2358,23,FALSE),"niet bekend")))</f>
        <v>4330</v>
      </c>
      <c r="AI428" s="2403">
        <f>IF(B428="","",(IFERROR(VLOOKUP(B428,Projecten!A$4:W$2358,12,FALSE),"niet bekend")))</f>
        <v>4330</v>
      </c>
      <c r="AJ428" s="906">
        <f t="shared" si="56"/>
        <v>0</v>
      </c>
    </row>
    <row r="429" spans="2:36" s="4" customFormat="1" ht="12.75" customHeight="1" x14ac:dyDescent="0.2">
      <c r="B429" s="246">
        <v>2016001</v>
      </c>
      <c r="C429" s="1254">
        <v>120451</v>
      </c>
      <c r="D429" s="250" t="s">
        <v>583</v>
      </c>
      <c r="E429" s="1" t="s">
        <v>26</v>
      </c>
      <c r="F429" s="39">
        <v>1</v>
      </c>
      <c r="G429" s="1">
        <v>9</v>
      </c>
      <c r="H429" s="1">
        <v>8</v>
      </c>
      <c r="I429" s="1">
        <v>1</v>
      </c>
      <c r="J429" s="245" t="s">
        <v>47</v>
      </c>
      <c r="K429" s="29" t="s">
        <v>190</v>
      </c>
      <c r="L429" s="29" t="s">
        <v>190</v>
      </c>
      <c r="M429" s="29" t="s">
        <v>190</v>
      </c>
      <c r="N429" s="29" t="s">
        <v>47</v>
      </c>
      <c r="O429" s="29" t="s">
        <v>47</v>
      </c>
      <c r="P429" s="29" t="s">
        <v>47</v>
      </c>
      <c r="Q429" s="29" t="s">
        <v>47</v>
      </c>
      <c r="S429" s="1602"/>
      <c r="T429" s="23">
        <f>IF(U429&lt;=0,"",(((U429-'In Productie'!$E$1)/7)+0.6))</f>
        <v>-80.114285714285714</v>
      </c>
      <c r="U429" s="162">
        <v>42404</v>
      </c>
      <c r="V429" s="4" t="s">
        <v>423</v>
      </c>
      <c r="X429" s="426">
        <v>13</v>
      </c>
      <c r="Y429" s="63"/>
      <c r="Z429" s="63"/>
      <c r="AA429" s="92">
        <v>42374</v>
      </c>
      <c r="AF429" s="4">
        <f>IF(B429="","",(IFERROR(VLOOKUP(B429,Projecten!A$4:W$2358,5,FALSE),"niet bekend")))</f>
        <v>1</v>
      </c>
      <c r="AG429" s="2399">
        <f t="shared" si="55"/>
        <v>2513</v>
      </c>
      <c r="AH429" s="2403">
        <f>IF(B429="","",(IFERROR(VLOOKUP(B429,Projecten!A$4:W$2358,23,FALSE),"niet bekend")))</f>
        <v>2513</v>
      </c>
      <c r="AI429" s="2403">
        <f>IF(B429="","",(IFERROR(VLOOKUP(B429,Projecten!A$4:W$2358,12,FALSE),"niet bekend")))</f>
        <v>2513</v>
      </c>
      <c r="AJ429" s="906">
        <f t="shared" si="56"/>
        <v>0</v>
      </c>
    </row>
    <row r="430" spans="2:36" s="4" customFormat="1" ht="12.75" customHeight="1" x14ac:dyDescent="0.2">
      <c r="B430" s="246">
        <v>2016002</v>
      </c>
      <c r="C430" s="1254">
        <v>120451</v>
      </c>
      <c r="D430" s="250" t="s">
        <v>579</v>
      </c>
      <c r="E430" s="1" t="s">
        <v>26</v>
      </c>
      <c r="F430" s="39">
        <v>1</v>
      </c>
      <c r="G430" s="1">
        <v>9</v>
      </c>
      <c r="H430" s="1">
        <v>8</v>
      </c>
      <c r="I430" s="1">
        <v>1</v>
      </c>
      <c r="J430" s="245" t="s">
        <v>47</v>
      </c>
      <c r="K430" s="29" t="s">
        <v>190</v>
      </c>
      <c r="L430" s="29" t="s">
        <v>190</v>
      </c>
      <c r="M430" s="29" t="s">
        <v>190</v>
      </c>
      <c r="N430" s="29" t="s">
        <v>47</v>
      </c>
      <c r="O430" s="29" t="s">
        <v>47</v>
      </c>
      <c r="P430" s="29" t="s">
        <v>47</v>
      </c>
      <c r="Q430" s="29" t="s">
        <v>47</v>
      </c>
      <c r="S430" s="1602"/>
      <c r="T430" s="23">
        <f>IF(U430&lt;=0,"",(((U430-'In Productie'!$E$1)/7)+0.6))</f>
        <v>-80.114285714285714</v>
      </c>
      <c r="U430" s="162">
        <v>42404</v>
      </c>
      <c r="V430" s="4" t="s">
        <v>423</v>
      </c>
      <c r="X430" s="426">
        <v>13</v>
      </c>
      <c r="Y430" s="63"/>
      <c r="Z430" s="63"/>
      <c r="AA430" s="92">
        <v>42374</v>
      </c>
      <c r="AF430" s="4">
        <f>IF(B430="","",(IFERROR(VLOOKUP(B430,Projecten!A$4:W$2358,5,FALSE),"niet bekend")))</f>
        <v>1</v>
      </c>
      <c r="AG430" s="2399">
        <f t="shared" si="55"/>
        <v>2513</v>
      </c>
      <c r="AH430" s="2403">
        <f>IF(B430="","",(IFERROR(VLOOKUP(B430,Projecten!A$4:W$2358,23,FALSE),"niet bekend")))</f>
        <v>2513</v>
      </c>
      <c r="AI430" s="2403">
        <f>IF(B430="","",(IFERROR(VLOOKUP(B430,Projecten!A$4:W$2358,12,FALSE),"niet bekend")))</f>
        <v>2513</v>
      </c>
      <c r="AJ430" s="906">
        <f t="shared" si="56"/>
        <v>0</v>
      </c>
    </row>
    <row r="431" spans="2:36" s="4" customFormat="1" ht="12.75" customHeight="1" x14ac:dyDescent="0.2">
      <c r="B431" s="246">
        <v>2016003</v>
      </c>
      <c r="C431" s="1254">
        <v>120451</v>
      </c>
      <c r="D431" s="250" t="s">
        <v>580</v>
      </c>
      <c r="E431" s="1" t="s">
        <v>26</v>
      </c>
      <c r="F431" s="39">
        <v>1</v>
      </c>
      <c r="G431" s="1">
        <v>9</v>
      </c>
      <c r="H431" s="1">
        <v>8</v>
      </c>
      <c r="I431" s="1">
        <v>1</v>
      </c>
      <c r="J431" s="245" t="s">
        <v>47</v>
      </c>
      <c r="K431" s="29" t="s">
        <v>190</v>
      </c>
      <c r="L431" s="29" t="s">
        <v>190</v>
      </c>
      <c r="M431" s="29" t="s">
        <v>190</v>
      </c>
      <c r="N431" s="29" t="s">
        <v>47</v>
      </c>
      <c r="O431" s="29" t="s">
        <v>47</v>
      </c>
      <c r="P431" s="29" t="s">
        <v>47</v>
      </c>
      <c r="Q431" s="29" t="s">
        <v>47</v>
      </c>
      <c r="S431" s="1602"/>
      <c r="T431" s="23">
        <f>IF(U431&lt;=0,"",(((U431-'In Productie'!$E$1)/7)+1))</f>
        <v>-79.714285714285708</v>
      </c>
      <c r="U431" s="162">
        <v>42404</v>
      </c>
      <c r="V431" s="4" t="s">
        <v>423</v>
      </c>
      <c r="X431" s="426">
        <v>13</v>
      </c>
      <c r="Y431" s="63"/>
      <c r="Z431" s="63"/>
      <c r="AA431" s="92">
        <v>42374</v>
      </c>
      <c r="AF431" s="4">
        <f>IF(B431="","",(IFERROR(VLOOKUP(B431,Projecten!A$4:W$2358,5,FALSE),"niet bekend")))</f>
        <v>1</v>
      </c>
      <c r="AG431" s="2399">
        <f t="shared" si="55"/>
        <v>2513</v>
      </c>
      <c r="AH431" s="2403">
        <f>IF(B431="","",(IFERROR(VLOOKUP(B431,Projecten!A$4:W$2358,23,FALSE),"niet bekend")))</f>
        <v>2513</v>
      </c>
      <c r="AI431" s="2403">
        <f>IF(B431="","",(IFERROR(VLOOKUP(B431,Projecten!A$4:W$2358,12,FALSE),"niet bekend")))</f>
        <v>2513</v>
      </c>
      <c r="AJ431" s="906">
        <f t="shared" si="56"/>
        <v>0</v>
      </c>
    </row>
    <row r="432" spans="2:36" s="4" customFormat="1" ht="12.75" customHeight="1" x14ac:dyDescent="0.2">
      <c r="B432" s="2">
        <v>2016008</v>
      </c>
      <c r="C432" s="1254" t="s">
        <v>669</v>
      </c>
      <c r="D432" s="1" t="s">
        <v>614</v>
      </c>
      <c r="E432" s="1" t="s">
        <v>353</v>
      </c>
      <c r="F432" s="39">
        <v>6</v>
      </c>
      <c r="G432" s="1">
        <f>F432*7</f>
        <v>42</v>
      </c>
      <c r="H432" s="1">
        <f>F432*4</f>
        <v>24</v>
      </c>
      <c r="I432" s="1">
        <f>F432*1</f>
        <v>6</v>
      </c>
      <c r="J432" s="245" t="s">
        <v>47</v>
      </c>
      <c r="K432" s="29" t="s">
        <v>47</v>
      </c>
      <c r="L432" s="29" t="s">
        <v>190</v>
      </c>
      <c r="M432" s="29" t="s">
        <v>190</v>
      </c>
      <c r="N432" s="29" t="s">
        <v>47</v>
      </c>
      <c r="O432" s="29" t="s">
        <v>47</v>
      </c>
      <c r="P432" s="29" t="s">
        <v>47</v>
      </c>
      <c r="Q432" s="29" t="s">
        <v>47</v>
      </c>
      <c r="S432" s="1602"/>
      <c r="T432" s="23">
        <f>IF(U432&lt;=0,"",(((U432-'In Productie'!$E$1)/7)+0.6))</f>
        <v>-80.114285714285714</v>
      </c>
      <c r="U432" s="162">
        <v>42404</v>
      </c>
      <c r="V432" s="4" t="s">
        <v>535</v>
      </c>
      <c r="W432" s="4" t="s">
        <v>666</v>
      </c>
      <c r="X432" s="25">
        <f>F432*11</f>
        <v>66</v>
      </c>
      <c r="Y432" s="63"/>
      <c r="Z432" s="63"/>
      <c r="AA432" s="92">
        <v>42381</v>
      </c>
      <c r="AF432" s="4">
        <f>IF(B432="","",(IFERROR(VLOOKUP(B432,Projecten!A$4:W$2358,5,FALSE),"niet bekend")))</f>
        <v>26</v>
      </c>
      <c r="AG432" s="2399">
        <f t="shared" si="55"/>
        <v>8046</v>
      </c>
      <c r="AH432" s="2403">
        <f>IF(B432="","",(IFERROR(VLOOKUP(B432,Projecten!A$4:W$2358,23,FALSE),"niet bekend")))</f>
        <v>34866</v>
      </c>
      <c r="AI432" s="2403">
        <f>IF(B432="","",(IFERROR(VLOOKUP(B432,Projecten!A$4:W$2358,12,FALSE),"niet bekend")))</f>
        <v>34866</v>
      </c>
      <c r="AJ432" s="906">
        <f t="shared" si="56"/>
        <v>26820</v>
      </c>
    </row>
    <row r="433" spans="2:36" s="4" customFormat="1" ht="12.75" customHeight="1" x14ac:dyDescent="0.2">
      <c r="B433" s="2">
        <v>2016008</v>
      </c>
      <c r="C433" s="1254">
        <v>120458</v>
      </c>
      <c r="D433" s="1" t="s">
        <v>614</v>
      </c>
      <c r="E433" s="1" t="s">
        <v>353</v>
      </c>
      <c r="F433" s="39">
        <v>4</v>
      </c>
      <c r="G433" s="1">
        <f>F433*7</f>
        <v>28</v>
      </c>
      <c r="H433" s="1">
        <f>F433*4</f>
        <v>16</v>
      </c>
      <c r="I433" s="1">
        <f>F433*1</f>
        <v>4</v>
      </c>
      <c r="J433" s="245" t="s">
        <v>47</v>
      </c>
      <c r="K433" s="29" t="s">
        <v>47</v>
      </c>
      <c r="L433" s="29" t="s">
        <v>190</v>
      </c>
      <c r="M433" s="29" t="s">
        <v>190</v>
      </c>
      <c r="N433" s="29" t="s">
        <v>47</v>
      </c>
      <c r="O433" s="29" t="s">
        <v>47</v>
      </c>
      <c r="P433" s="29" t="s">
        <v>47</v>
      </c>
      <c r="Q433" s="29" t="s">
        <v>47</v>
      </c>
      <c r="S433" s="1602"/>
      <c r="T433" s="23">
        <f>IF(U433&lt;=0,"",(((U433-'In Productie'!$E$1)/7)+0.6))</f>
        <v>-80.114285714285714</v>
      </c>
      <c r="U433" s="162">
        <v>42404</v>
      </c>
      <c r="V433" s="4" t="s">
        <v>535</v>
      </c>
      <c r="X433" s="25">
        <f>F433*11</f>
        <v>44</v>
      </c>
      <c r="Y433" s="63"/>
      <c r="Z433" s="63"/>
      <c r="AA433" s="92">
        <v>42381</v>
      </c>
      <c r="AF433" s="4">
        <f>IF(B433="","",(IFERROR(VLOOKUP(B433,Projecten!A$4:W$2358,5,FALSE),"niet bekend")))</f>
        <v>26</v>
      </c>
      <c r="AG433" s="2399">
        <f t="shared" si="55"/>
        <v>5364</v>
      </c>
      <c r="AH433" s="2403">
        <f>IF(B433="","",(IFERROR(VLOOKUP(B433,Projecten!A$4:W$2358,23,FALSE),"niet bekend")))</f>
        <v>34866</v>
      </c>
      <c r="AI433" s="2403">
        <f>IF(B433="","",(IFERROR(VLOOKUP(B433,Projecten!A$4:W$2358,12,FALSE),"niet bekend")))</f>
        <v>34866</v>
      </c>
      <c r="AJ433" s="906">
        <f t="shared" si="56"/>
        <v>29502</v>
      </c>
    </row>
    <row r="434" spans="2:36" x14ac:dyDescent="0.2">
      <c r="B434" s="5"/>
      <c r="D434" s="279"/>
      <c r="R434" s="280"/>
      <c r="S434" s="293"/>
      <c r="T434" s="1042"/>
      <c r="U434" s="281"/>
      <c r="V434" s="282"/>
      <c r="W434" s="282"/>
      <c r="X434" s="454"/>
      <c r="Y434" s="25"/>
      <c r="Z434" s="22"/>
      <c r="AA434" s="26"/>
      <c r="AF434" s="4" t="str">
        <f>IF(B434="","",(IFERROR(VLOOKUP(B434,Projecten!A$4:W$2358,5,FALSE),"niet bekend")))</f>
        <v/>
      </c>
      <c r="AG434" s="2399" t="str">
        <f t="shared" si="55"/>
        <v/>
      </c>
      <c r="AH434" s="2403" t="str">
        <f>IF(B434="","",(IFERROR(VLOOKUP(B434,Projecten!A$4:W$2358,23,FALSE),"niet bekend")))</f>
        <v/>
      </c>
      <c r="AI434" s="2403" t="str">
        <f>IF(B434="","",(IFERROR(VLOOKUP(B434,Projecten!A$4:W$2358,12,FALSE),"niet bekend")))</f>
        <v/>
      </c>
      <c r="AJ434" s="906" t="str">
        <f t="shared" si="56"/>
        <v/>
      </c>
    </row>
    <row r="435" spans="2:36" x14ac:dyDescent="0.2">
      <c r="B435" s="296">
        <v>2016015</v>
      </c>
      <c r="C435" s="1267" t="s">
        <v>664</v>
      </c>
      <c r="D435" s="257" t="s">
        <v>663</v>
      </c>
      <c r="E435" s="284" t="s">
        <v>26</v>
      </c>
      <c r="F435" s="1449">
        <v>1</v>
      </c>
      <c r="G435" s="284">
        <v>7</v>
      </c>
      <c r="H435" s="284">
        <v>4</v>
      </c>
      <c r="I435" s="284">
        <v>7</v>
      </c>
      <c r="J435" s="286" t="s">
        <v>47</v>
      </c>
      <c r="K435" s="287" t="s">
        <v>190</v>
      </c>
      <c r="L435" s="29" t="s">
        <v>190</v>
      </c>
      <c r="M435" s="29" t="s">
        <v>190</v>
      </c>
      <c r="N435" s="29" t="s">
        <v>47</v>
      </c>
      <c r="O435" s="29" t="s">
        <v>47</v>
      </c>
      <c r="P435" s="29" t="s">
        <v>47</v>
      </c>
      <c r="Q435" s="29" t="s">
        <v>47</v>
      </c>
      <c r="R435" s="6"/>
      <c r="S435" s="1599"/>
      <c r="T435" s="23">
        <f>IF(U435&lt;=0,"",(((U435-'In Productie'!$E$1)/7)+0.6))</f>
        <v>-80.257142857142867</v>
      </c>
      <c r="U435" s="158">
        <v>42403</v>
      </c>
      <c r="V435" s="6" t="s">
        <v>311</v>
      </c>
      <c r="W435" s="283"/>
      <c r="X435" s="453">
        <v>7</v>
      </c>
      <c r="Y435" s="6"/>
      <c r="AA435" s="285">
        <v>42387</v>
      </c>
      <c r="AF435" s="4">
        <f>IF(B435="","",(IFERROR(VLOOKUP(B435,Projecten!A$4:W$2358,5,FALSE),"niet bekend")))</f>
        <v>1</v>
      </c>
      <c r="AG435" s="2399">
        <f t="shared" si="55"/>
        <v>3486</v>
      </c>
      <c r="AH435" s="2403">
        <f>IF(B435="","",(IFERROR(VLOOKUP(B435,Projecten!A$4:W$2358,23,FALSE),"niet bekend")))</f>
        <v>3486</v>
      </c>
      <c r="AI435" s="2403">
        <f>IF(B435="","",(IFERROR(VLOOKUP(B435,Projecten!A$4:W$2358,12,FALSE),"niet bekend")))</f>
        <v>3486</v>
      </c>
      <c r="AJ435" s="906">
        <f t="shared" si="56"/>
        <v>0</v>
      </c>
    </row>
    <row r="436" spans="2:36" s="4" customFormat="1" ht="12.75" customHeight="1" x14ac:dyDescent="0.2">
      <c r="B436" s="246">
        <v>2016007</v>
      </c>
      <c r="C436" s="1254">
        <v>120418</v>
      </c>
      <c r="D436" s="1" t="s">
        <v>601</v>
      </c>
      <c r="E436" s="1" t="s">
        <v>26</v>
      </c>
      <c r="F436" s="39">
        <v>1</v>
      </c>
      <c r="G436" s="1">
        <f>F436*11</f>
        <v>11</v>
      </c>
      <c r="H436" s="1">
        <f>F436*8</f>
        <v>8</v>
      </c>
      <c r="I436" s="1">
        <f>F436*3</f>
        <v>3</v>
      </c>
      <c r="J436" s="244" t="s">
        <v>47</v>
      </c>
      <c r="K436" s="41" t="s">
        <v>190</v>
      </c>
      <c r="L436" s="41" t="s">
        <v>190</v>
      </c>
      <c r="M436" s="41" t="s">
        <v>190</v>
      </c>
      <c r="N436" s="41" t="s">
        <v>47</v>
      </c>
      <c r="O436" s="41" t="s">
        <v>47</v>
      </c>
      <c r="P436" s="41" t="s">
        <v>47</v>
      </c>
      <c r="Q436" s="41" t="s">
        <v>47</v>
      </c>
      <c r="S436" s="1602"/>
      <c r="T436" s="23">
        <f>IF(U436&lt;=0,"",(((U436-'In Productie'!$E$1)/7)+0.6))</f>
        <v>-80.257142857142867</v>
      </c>
      <c r="U436" s="262">
        <v>42403</v>
      </c>
      <c r="V436" s="4" t="s">
        <v>423</v>
      </c>
      <c r="X436" s="25">
        <f>F436*20</f>
        <v>20</v>
      </c>
      <c r="Y436" s="63"/>
      <c r="Z436" s="63"/>
      <c r="AA436" s="92">
        <v>42380</v>
      </c>
      <c r="AF436" s="4">
        <f>IF(B436="","",(IFERROR(VLOOKUP(B436,Projecten!A$4:W$2358,5,FALSE),"niet bekend")))</f>
        <v>5</v>
      </c>
      <c r="AG436" s="2399">
        <f t="shared" si="55"/>
        <v>3128</v>
      </c>
      <c r="AH436" s="2403">
        <f>IF(B436="","",(IFERROR(VLOOKUP(B436,Projecten!A$4:W$2358,23,FALSE),"niet bekend")))</f>
        <v>15640</v>
      </c>
      <c r="AI436" s="2403">
        <f>IF(B436="","",(IFERROR(VLOOKUP(B436,Projecten!A$4:W$2358,12,FALSE),"niet bekend")))</f>
        <v>15640</v>
      </c>
      <c r="AJ436" s="906">
        <f t="shared" si="56"/>
        <v>12512</v>
      </c>
    </row>
    <row r="437" spans="2:36" s="4" customFormat="1" ht="12.75" customHeight="1" x14ac:dyDescent="0.2">
      <c r="B437" s="246">
        <v>2016007</v>
      </c>
      <c r="C437" s="1254">
        <v>120418</v>
      </c>
      <c r="D437" s="1" t="s">
        <v>602</v>
      </c>
      <c r="E437" s="1" t="s">
        <v>26</v>
      </c>
      <c r="F437" s="39">
        <v>1</v>
      </c>
      <c r="G437" s="1">
        <f>F437*11</f>
        <v>11</v>
      </c>
      <c r="H437" s="1">
        <f>F437*8</f>
        <v>8</v>
      </c>
      <c r="I437" s="1">
        <f>F437*3</f>
        <v>3</v>
      </c>
      <c r="J437" s="244" t="s">
        <v>47</v>
      </c>
      <c r="K437" s="41" t="s">
        <v>190</v>
      </c>
      <c r="L437" s="41" t="s">
        <v>190</v>
      </c>
      <c r="M437" s="41" t="s">
        <v>190</v>
      </c>
      <c r="N437" s="41" t="s">
        <v>47</v>
      </c>
      <c r="O437" s="41" t="s">
        <v>47</v>
      </c>
      <c r="P437" s="41" t="s">
        <v>47</v>
      </c>
      <c r="Q437" s="41" t="s">
        <v>47</v>
      </c>
      <c r="S437" s="1602"/>
      <c r="T437" s="23">
        <f>IF(U437&lt;=0,"",(((U437-'In Productie'!$E$1)/7)+0.6))</f>
        <v>-80.114285714285714</v>
      </c>
      <c r="U437" s="162">
        <v>42404</v>
      </c>
      <c r="V437" s="4" t="s">
        <v>423</v>
      </c>
      <c r="X437" s="25">
        <f>F437*20</f>
        <v>20</v>
      </c>
      <c r="Y437" s="64"/>
      <c r="Z437" s="66"/>
      <c r="AA437" s="92">
        <v>42380</v>
      </c>
      <c r="AF437" s="4">
        <f>IF(B437="","",(IFERROR(VLOOKUP(B437,Projecten!A$4:W$2358,5,FALSE),"niet bekend")))</f>
        <v>5</v>
      </c>
      <c r="AG437" s="2399">
        <f t="shared" si="55"/>
        <v>3128</v>
      </c>
      <c r="AH437" s="2403">
        <f>IF(B437="","",(IFERROR(VLOOKUP(B437,Projecten!A$4:W$2358,23,FALSE),"niet bekend")))</f>
        <v>15640</v>
      </c>
      <c r="AI437" s="2403">
        <f>IF(B437="","",(IFERROR(VLOOKUP(B437,Projecten!A$4:W$2358,12,FALSE),"niet bekend")))</f>
        <v>15640</v>
      </c>
      <c r="AJ437" s="906">
        <f t="shared" si="56"/>
        <v>12512</v>
      </c>
    </row>
    <row r="438" spans="2:36" x14ac:dyDescent="0.2">
      <c r="B438" s="257"/>
      <c r="C438" s="290"/>
      <c r="D438" s="290"/>
      <c r="E438" s="288"/>
      <c r="F438" s="1450"/>
      <c r="G438" s="288"/>
      <c r="H438" s="288"/>
      <c r="I438" s="288"/>
      <c r="J438" s="286"/>
      <c r="K438" s="287"/>
      <c r="L438" s="29"/>
      <c r="M438" s="29"/>
      <c r="N438" s="29"/>
      <c r="O438" s="29"/>
      <c r="P438" s="29"/>
      <c r="Q438" s="29"/>
      <c r="R438" s="6"/>
      <c r="S438" s="1599"/>
      <c r="T438" s="23"/>
      <c r="W438" s="283"/>
      <c r="X438" s="453"/>
      <c r="Y438" s="6"/>
      <c r="AA438" s="285"/>
      <c r="AF438" s="4" t="str">
        <f>IF(B438="","",(IFERROR(VLOOKUP(B438,Projecten!A$4:W$2358,5,FALSE),"niet bekend")))</f>
        <v/>
      </c>
      <c r="AG438" s="2399" t="str">
        <f t="shared" si="55"/>
        <v/>
      </c>
      <c r="AH438" s="2403" t="str">
        <f>IF(B438="","",(IFERROR(VLOOKUP(B438,Projecten!A$4:W$2358,23,FALSE),"niet bekend")))</f>
        <v/>
      </c>
      <c r="AI438" s="2403" t="str">
        <f>IF(B438="","",(IFERROR(VLOOKUP(B438,Projecten!A$4:W$2358,12,FALSE),"niet bekend")))</f>
        <v/>
      </c>
      <c r="AJ438" s="906" t="str">
        <f t="shared" si="56"/>
        <v/>
      </c>
    </row>
    <row r="439" spans="2:36" x14ac:dyDescent="0.2">
      <c r="B439" s="1326"/>
      <c r="C439" s="258"/>
      <c r="D439" s="258"/>
      <c r="E439" s="258"/>
      <c r="F439" s="1451"/>
      <c r="G439" s="258"/>
      <c r="H439" s="258"/>
      <c r="I439" s="258"/>
      <c r="K439" s="59"/>
      <c r="L439" s="59"/>
      <c r="M439" s="59"/>
      <c r="N439" s="60"/>
      <c r="O439" s="60"/>
      <c r="P439" s="60"/>
      <c r="Q439" s="60"/>
      <c r="T439" s="23"/>
      <c r="X439" s="25"/>
      <c r="Y439" s="6"/>
      <c r="AA439" s="285"/>
      <c r="AF439" s="4" t="str">
        <f>IF(B439="","",(IFERROR(VLOOKUP(B439,Projecten!A$4:W$2358,5,FALSE),"niet bekend")))</f>
        <v/>
      </c>
      <c r="AG439" s="2399" t="str">
        <f t="shared" si="55"/>
        <v/>
      </c>
      <c r="AH439" s="2403" t="str">
        <f>IF(B439="","",(IFERROR(VLOOKUP(B439,Projecten!A$4:W$2358,23,FALSE),"niet bekend")))</f>
        <v/>
      </c>
      <c r="AI439" s="2403" t="str">
        <f>IF(B439="","",(IFERROR(VLOOKUP(B439,Projecten!A$4:W$2358,12,FALSE),"niet bekend")))</f>
        <v/>
      </c>
      <c r="AJ439" s="906" t="str">
        <f t="shared" si="56"/>
        <v/>
      </c>
    </row>
    <row r="440" spans="2:36" s="38" customFormat="1" x14ac:dyDescent="0.2">
      <c r="B440" s="30"/>
      <c r="C440" s="1253"/>
      <c r="D440" s="31"/>
      <c r="E440" s="31"/>
      <c r="F440" s="32"/>
      <c r="G440" s="31"/>
      <c r="H440" s="31"/>
      <c r="I440" s="31"/>
      <c r="J440" s="32"/>
      <c r="K440" s="32"/>
      <c r="L440" s="32"/>
      <c r="M440" s="32"/>
      <c r="N440" s="32"/>
      <c r="O440" s="32"/>
      <c r="P440" s="32"/>
      <c r="Q440" s="32"/>
      <c r="R440" s="33"/>
      <c r="S440" s="33"/>
      <c r="T440" s="1039"/>
      <c r="U440" s="157"/>
      <c r="V440" s="35"/>
      <c r="W440" s="35"/>
      <c r="X440" s="35"/>
      <c r="Y440" s="67"/>
      <c r="Z440" s="37"/>
      <c r="AA440" s="289"/>
      <c r="AG440" s="2404"/>
      <c r="AH440" s="2404"/>
      <c r="AI440" s="2404"/>
      <c r="AJ440" s="909"/>
    </row>
    <row r="441" spans="2:36" s="852" customFormat="1" x14ac:dyDescent="0.2">
      <c r="B441" s="887"/>
      <c r="C441" s="1251"/>
      <c r="D441" s="888">
        <f>SUM(G441:I441)</f>
        <v>297</v>
      </c>
      <c r="E441" s="889"/>
      <c r="F441" s="890">
        <f>SUM(F445:F455)</f>
        <v>19</v>
      </c>
      <c r="G441" s="889">
        <f>SUM(G445:G455)</f>
        <v>151</v>
      </c>
      <c r="H441" s="889">
        <f>SUM(H445:H455)</f>
        <v>100</v>
      </c>
      <c r="I441" s="889">
        <f>SUM(I445:I455)</f>
        <v>46</v>
      </c>
      <c r="J441" s="890"/>
      <c r="K441" s="890"/>
      <c r="L441" s="890"/>
      <c r="M441" s="890"/>
      <c r="N441" s="890"/>
      <c r="O441" s="890"/>
      <c r="P441" s="890"/>
      <c r="Q441" s="890"/>
      <c r="R441" s="916">
        <v>6</v>
      </c>
      <c r="S441" s="916"/>
      <c r="T441" s="1040"/>
      <c r="U441" s="893"/>
      <c r="V441" s="894"/>
      <c r="W441" s="894">
        <f>SUM(X441:X455)</f>
        <v>347.5</v>
      </c>
      <c r="X441" s="855"/>
      <c r="Y441" s="855">
        <v>316.75</v>
      </c>
      <c r="Z441" s="856">
        <f>W441-Y441</f>
        <v>30.75</v>
      </c>
      <c r="AA441" s="851"/>
      <c r="AE441" s="854"/>
      <c r="AF441" s="911" t="str">
        <f>IF(B441="","",(IFERROR(VLOOKUP(B441,Projecten!A$4:W$2358,5,FALSE),"niet bekend")))</f>
        <v/>
      </c>
      <c r="AG441" s="2402">
        <f>SUM(AG442:AG456)</f>
        <v>44883</v>
      </c>
      <c r="AH441" s="2402" t="str">
        <f>IF(B441="","",(IFERROR(VLOOKUP(B441,Projecten!A$4:W$2358,23,FALSE),"niet bekend")))</f>
        <v/>
      </c>
      <c r="AI441" s="2402" t="str">
        <f>IF(B441="","",(IFERROR(VLOOKUP(B441,Projecten!A$4:W$2358,12,FALSE),"niet bekend")))</f>
        <v/>
      </c>
      <c r="AJ441" s="907"/>
    </row>
    <row r="442" spans="2:36" x14ac:dyDescent="0.2">
      <c r="B442" s="5"/>
      <c r="D442" s="292" t="s">
        <v>656</v>
      </c>
      <c r="R442" s="293"/>
      <c r="S442" s="293"/>
      <c r="T442" s="1043"/>
      <c r="U442" s="294"/>
      <c r="V442" s="295"/>
      <c r="W442" s="295"/>
      <c r="X442" s="427">
        <v>24.75</v>
      </c>
      <c r="Y442" s="25"/>
      <c r="Z442" s="65"/>
      <c r="AA442" s="5"/>
      <c r="AF442" s="4" t="str">
        <f>IF(B442="","",(IFERROR(VLOOKUP(B442,Projecten!A$4:W$2358,5,FALSE),"niet bekend")))</f>
        <v/>
      </c>
      <c r="AG442" s="2399" t="str">
        <f t="shared" ref="AG442:AG455" si="57">IF(AF442="","",(F442/AF442*AI442))</f>
        <v/>
      </c>
      <c r="AH442" s="2403" t="str">
        <f>IF(B442="","",(IFERROR(VLOOKUP(B442,Projecten!A$4:W$2358,23,FALSE),"niet bekend")))</f>
        <v/>
      </c>
      <c r="AI442" s="2403" t="str">
        <f>IF(B442="","",(IFERROR(VLOOKUP(B442,Projecten!A$4:W$2358,12,FALSE),"niet bekend")))</f>
        <v/>
      </c>
      <c r="AJ442" s="906" t="str">
        <f t="shared" ref="AJ442:AJ455" si="58">IF(AG442="","",(AI442-AG442))</f>
        <v/>
      </c>
    </row>
    <row r="443" spans="2:36" x14ac:dyDescent="0.2">
      <c r="B443" s="5"/>
      <c r="D443" s="292" t="s">
        <v>688</v>
      </c>
      <c r="R443" s="293"/>
      <c r="S443" s="293"/>
      <c r="T443" s="1043"/>
      <c r="U443" s="294"/>
      <c r="V443" s="295"/>
      <c r="W443" s="295"/>
      <c r="X443" s="427">
        <v>4.75</v>
      </c>
      <c r="Y443" s="25"/>
      <c r="Z443" s="65"/>
      <c r="AA443" s="5"/>
      <c r="AF443" s="4" t="str">
        <f>IF(B443="","",(IFERROR(VLOOKUP(B443,Projecten!A$4:W$2358,5,FALSE),"niet bekend")))</f>
        <v/>
      </c>
      <c r="AG443" s="2399" t="str">
        <f t="shared" si="57"/>
        <v/>
      </c>
      <c r="AH443" s="2403" t="str">
        <f>IF(B443="","",(IFERROR(VLOOKUP(B443,Projecten!A$4:W$2358,23,FALSE),"niet bekend")))</f>
        <v/>
      </c>
      <c r="AI443" s="2403" t="str">
        <f>IF(B443="","",(IFERROR(VLOOKUP(B443,Projecten!A$4:W$2358,12,FALSE),"niet bekend")))</f>
        <v/>
      </c>
      <c r="AJ443" s="906" t="str">
        <f t="shared" si="58"/>
        <v/>
      </c>
    </row>
    <row r="444" spans="2:36" x14ac:dyDescent="0.2">
      <c r="B444" s="5"/>
      <c r="D444" s="292" t="s">
        <v>687</v>
      </c>
      <c r="R444" s="293"/>
      <c r="S444" s="293"/>
      <c r="T444" s="1043"/>
      <c r="U444" s="294"/>
      <c r="V444" s="295"/>
      <c r="W444" s="295"/>
      <c r="X444" s="427">
        <v>18</v>
      </c>
      <c r="Y444" s="25"/>
      <c r="Z444" s="65"/>
      <c r="AA444" s="5"/>
      <c r="AF444" s="4" t="str">
        <f>IF(B444="","",(IFERROR(VLOOKUP(B444,Projecten!A$4:W$2358,5,FALSE),"niet bekend")))</f>
        <v/>
      </c>
      <c r="AG444" s="2399" t="str">
        <f t="shared" si="57"/>
        <v/>
      </c>
      <c r="AH444" s="2403" t="str">
        <f>IF(B444="","",(IFERROR(VLOOKUP(B444,Projecten!A$4:W$2358,23,FALSE),"niet bekend")))</f>
        <v/>
      </c>
      <c r="AI444" s="2403" t="str">
        <f>IF(B444="","",(IFERROR(VLOOKUP(B444,Projecten!A$4:W$2358,12,FALSE),"niet bekend")))</f>
        <v/>
      </c>
      <c r="AJ444" s="906" t="str">
        <f t="shared" si="58"/>
        <v/>
      </c>
    </row>
    <row r="445" spans="2:36" x14ac:dyDescent="0.2">
      <c r="B445" s="98">
        <v>2015211</v>
      </c>
      <c r="C445" s="1268" t="s">
        <v>645</v>
      </c>
      <c r="D445" s="269" t="s">
        <v>590</v>
      </c>
      <c r="E445" s="269" t="s">
        <v>26</v>
      </c>
      <c r="F445" s="879">
        <v>1</v>
      </c>
      <c r="G445" s="269">
        <v>8</v>
      </c>
      <c r="H445" s="269">
        <v>5</v>
      </c>
      <c r="I445" s="269">
        <v>2</v>
      </c>
      <c r="J445" s="58" t="s">
        <v>47</v>
      </c>
      <c r="K445" s="58" t="s">
        <v>47</v>
      </c>
      <c r="L445" s="58" t="s">
        <v>47</v>
      </c>
      <c r="M445" s="29" t="s">
        <v>190</v>
      </c>
      <c r="N445" s="29" t="s">
        <v>47</v>
      </c>
      <c r="O445" s="29" t="s">
        <v>47</v>
      </c>
      <c r="P445" s="29" t="s">
        <v>47</v>
      </c>
      <c r="Q445" s="29" t="s">
        <v>47</v>
      </c>
      <c r="R445" s="23"/>
      <c r="T445" s="23">
        <f>IF(U445&lt;=0,"",(((U445-'In Productie'!$E$1)/7)+0.6))</f>
        <v>-80.114285714285714</v>
      </c>
      <c r="U445" s="158">
        <v>42404</v>
      </c>
      <c r="V445" s="6" t="s">
        <v>162</v>
      </c>
      <c r="W445" s="6" t="s">
        <v>279</v>
      </c>
      <c r="X445" s="426">
        <v>38</v>
      </c>
      <c r="Y445" s="6"/>
      <c r="Z445" s="6"/>
      <c r="AA445" s="5"/>
      <c r="AF445" s="4">
        <f>IF(B445="","",(IFERROR(VLOOKUP(B445,Projecten!A$4:W$2358,5,FALSE),"niet bekend")))</f>
        <v>1</v>
      </c>
      <c r="AG445" s="2399">
        <f t="shared" si="57"/>
        <v>4330</v>
      </c>
      <c r="AH445" s="2403">
        <f>IF(B445="","",(IFERROR(VLOOKUP(B445,Projecten!A$4:W$2358,23,FALSE),"niet bekend")))</f>
        <v>4330</v>
      </c>
      <c r="AI445" s="2403">
        <f>IF(B445="","",(IFERROR(VLOOKUP(B445,Projecten!A$4:W$2358,12,FALSE),"niet bekend")))</f>
        <v>4330</v>
      </c>
      <c r="AJ445" s="906">
        <f t="shared" si="58"/>
        <v>0</v>
      </c>
    </row>
    <row r="446" spans="2:36" s="4" customFormat="1" ht="12.75" customHeight="1" x14ac:dyDescent="0.2">
      <c r="B446" s="74">
        <v>2016008</v>
      </c>
      <c r="C446" s="1254">
        <v>120470</v>
      </c>
      <c r="D446" s="1" t="s">
        <v>614</v>
      </c>
      <c r="E446" s="1" t="s">
        <v>353</v>
      </c>
      <c r="F446" s="39">
        <v>4</v>
      </c>
      <c r="G446" s="1">
        <f>F446*7</f>
        <v>28</v>
      </c>
      <c r="H446" s="1">
        <f>F446*4</f>
        <v>16</v>
      </c>
      <c r="I446" s="1">
        <f>F446*1</f>
        <v>4</v>
      </c>
      <c r="J446" s="58" t="s">
        <v>47</v>
      </c>
      <c r="K446" s="58" t="s">
        <v>47</v>
      </c>
      <c r="L446" s="58" t="s">
        <v>190</v>
      </c>
      <c r="M446" s="29" t="s">
        <v>190</v>
      </c>
      <c r="N446" s="29" t="s">
        <v>47</v>
      </c>
      <c r="O446" s="29" t="s">
        <v>47</v>
      </c>
      <c r="P446" s="29" t="s">
        <v>47</v>
      </c>
      <c r="Q446" s="29" t="s">
        <v>47</v>
      </c>
      <c r="S446" s="1602"/>
      <c r="T446" s="23">
        <f>IF(U446&lt;=0,"",(((U446-'In Productie'!$E$1)/7)+0.6))</f>
        <v>-79.114285714285714</v>
      </c>
      <c r="U446" s="162">
        <v>42411</v>
      </c>
      <c r="V446" s="4" t="s">
        <v>535</v>
      </c>
      <c r="W446" s="4" t="s">
        <v>668</v>
      </c>
      <c r="X446" s="25">
        <f>F446*11</f>
        <v>44</v>
      </c>
      <c r="Y446" s="63"/>
      <c r="Z446" s="63"/>
      <c r="AA446" s="92">
        <v>42381</v>
      </c>
      <c r="AF446" s="4">
        <f>IF(B446="","",(IFERROR(VLOOKUP(B446,Projecten!A$4:W$2358,5,FALSE),"niet bekend")))</f>
        <v>26</v>
      </c>
      <c r="AG446" s="2399">
        <f t="shared" si="57"/>
        <v>5364</v>
      </c>
      <c r="AH446" s="2403">
        <f>IF(B446="","",(IFERROR(VLOOKUP(B446,Projecten!A$4:W$2358,23,FALSE),"niet bekend")))</f>
        <v>34866</v>
      </c>
      <c r="AI446" s="2403">
        <f>IF(B446="","",(IFERROR(VLOOKUP(B446,Projecten!A$4:W$2358,12,FALSE),"niet bekend")))</f>
        <v>34866</v>
      </c>
      <c r="AJ446" s="906">
        <f t="shared" si="58"/>
        <v>29502</v>
      </c>
    </row>
    <row r="447" spans="2:36" s="4" customFormat="1" ht="12.75" customHeight="1" x14ac:dyDescent="0.2">
      <c r="B447" s="2">
        <v>2016009</v>
      </c>
      <c r="C447" s="1254">
        <v>120459</v>
      </c>
      <c r="D447" s="1" t="s">
        <v>607</v>
      </c>
      <c r="E447" s="1" t="s">
        <v>26</v>
      </c>
      <c r="F447" s="39">
        <v>1</v>
      </c>
      <c r="G447" s="1">
        <f>F447*7</f>
        <v>7</v>
      </c>
      <c r="H447" s="1">
        <f>F447*6</f>
        <v>6</v>
      </c>
      <c r="I447" s="1">
        <f>F447*2</f>
        <v>2</v>
      </c>
      <c r="J447" s="275" t="s">
        <v>47</v>
      </c>
      <c r="K447" s="275" t="s">
        <v>190</v>
      </c>
      <c r="L447" s="58" t="s">
        <v>190</v>
      </c>
      <c r="M447" s="29" t="s">
        <v>190</v>
      </c>
      <c r="N447" s="29" t="s">
        <v>47</v>
      </c>
      <c r="O447" s="29" t="s">
        <v>47</v>
      </c>
      <c r="P447" s="29" t="s">
        <v>47</v>
      </c>
      <c r="Q447" s="29" t="s">
        <v>47</v>
      </c>
      <c r="S447" s="1602"/>
      <c r="T447" s="23">
        <f>IF(U447&lt;=0,"",(((U447-'In Productie'!$E$1)/7)+0.6))</f>
        <v>-80.114285714285714</v>
      </c>
      <c r="U447" s="162">
        <v>42404</v>
      </c>
      <c r="V447" s="4" t="s">
        <v>162</v>
      </c>
      <c r="X447" s="426">
        <v>12</v>
      </c>
      <c r="Y447" s="63"/>
      <c r="Z447" s="63"/>
      <c r="AA447" s="92">
        <v>42380</v>
      </c>
      <c r="AF447" s="4">
        <f>IF(B447="","",(IFERROR(VLOOKUP(B447,Projecten!A$4:W$2358,5,FALSE),"niet bekend")))</f>
        <v>5</v>
      </c>
      <c r="AG447" s="2399">
        <f t="shared" si="57"/>
        <v>1670</v>
      </c>
      <c r="AH447" s="2403">
        <f>IF(B447="","",(IFERROR(VLOOKUP(B447,Projecten!A$4:W$2358,23,FALSE),"niet bekend")))</f>
        <v>8350</v>
      </c>
      <c r="AI447" s="2403">
        <f>IF(B447="","",(IFERROR(VLOOKUP(B447,Projecten!A$4:W$2358,12,FALSE),"niet bekend")))</f>
        <v>8350</v>
      </c>
      <c r="AJ447" s="906">
        <f t="shared" si="58"/>
        <v>6680</v>
      </c>
    </row>
    <row r="448" spans="2:36" s="4" customFormat="1" ht="12.75" customHeight="1" x14ac:dyDescent="0.2">
      <c r="B448" s="2">
        <v>2016009</v>
      </c>
      <c r="C448" s="1254">
        <v>120459</v>
      </c>
      <c r="D448" s="1" t="s">
        <v>608</v>
      </c>
      <c r="E448" s="1" t="s">
        <v>26</v>
      </c>
      <c r="F448" s="39">
        <v>1</v>
      </c>
      <c r="G448" s="1">
        <f>F448*7</f>
        <v>7</v>
      </c>
      <c r="H448" s="1">
        <f>F448*6</f>
        <v>6</v>
      </c>
      <c r="I448" s="1">
        <f>F448*2</f>
        <v>2</v>
      </c>
      <c r="J448" s="275" t="s">
        <v>47</v>
      </c>
      <c r="K448" s="275" t="s">
        <v>190</v>
      </c>
      <c r="L448" s="58" t="s">
        <v>190</v>
      </c>
      <c r="M448" s="29" t="s">
        <v>190</v>
      </c>
      <c r="N448" s="29" t="s">
        <v>47</v>
      </c>
      <c r="O448" s="29" t="s">
        <v>47</v>
      </c>
      <c r="P448" s="29" t="s">
        <v>47</v>
      </c>
      <c r="Q448" s="29" t="s">
        <v>47</v>
      </c>
      <c r="S448" s="1602"/>
      <c r="T448" s="23">
        <f>IF(U448&lt;=0,"",(((U448-'In Productie'!$E$1)/7)+0.6))</f>
        <v>-79.114285714285714</v>
      </c>
      <c r="U448" s="162">
        <v>42411</v>
      </c>
      <c r="V448" s="4" t="s">
        <v>162</v>
      </c>
      <c r="X448" s="426">
        <v>12</v>
      </c>
      <c r="Y448" s="63"/>
      <c r="Z448" s="63"/>
      <c r="AA448" s="92">
        <v>42380</v>
      </c>
      <c r="AF448" s="4">
        <f>IF(B448="","",(IFERROR(VLOOKUP(B448,Projecten!A$4:W$2358,5,FALSE),"niet bekend")))</f>
        <v>5</v>
      </c>
      <c r="AG448" s="2399">
        <f t="shared" si="57"/>
        <v>1670</v>
      </c>
      <c r="AH448" s="2403">
        <f>IF(B448="","",(IFERROR(VLOOKUP(B448,Projecten!A$4:W$2358,23,FALSE),"niet bekend")))</f>
        <v>8350</v>
      </c>
      <c r="AI448" s="2403">
        <f>IF(B448="","",(IFERROR(VLOOKUP(B448,Projecten!A$4:W$2358,12,FALSE),"niet bekend")))</f>
        <v>8350</v>
      </c>
      <c r="AJ448" s="906">
        <f t="shared" si="58"/>
        <v>6680</v>
      </c>
    </row>
    <row r="449" spans="2:36" s="4" customFormat="1" ht="12.75" customHeight="1" x14ac:dyDescent="0.2">
      <c r="B449" s="2">
        <v>2016007</v>
      </c>
      <c r="C449" s="1254">
        <v>120464</v>
      </c>
      <c r="D449" s="1" t="s">
        <v>603</v>
      </c>
      <c r="E449" s="1" t="s">
        <v>26</v>
      </c>
      <c r="F449" s="39">
        <v>3</v>
      </c>
      <c r="G449" s="1">
        <f>F449*11</f>
        <v>33</v>
      </c>
      <c r="H449" s="1">
        <f>F449*8</f>
        <v>24</v>
      </c>
      <c r="I449" s="1">
        <f>F449*3</f>
        <v>9</v>
      </c>
      <c r="J449" s="60" t="s">
        <v>47</v>
      </c>
      <c r="K449" s="60" t="s">
        <v>190</v>
      </c>
      <c r="L449" s="60" t="s">
        <v>190</v>
      </c>
      <c r="M449" s="41" t="s">
        <v>190</v>
      </c>
      <c r="N449" s="41" t="s">
        <v>47</v>
      </c>
      <c r="O449" s="41" t="s">
        <v>47</v>
      </c>
      <c r="P449" s="41" t="s">
        <v>47</v>
      </c>
      <c r="Q449" s="41" t="s">
        <v>47</v>
      </c>
      <c r="S449" s="1602"/>
      <c r="T449" s="23">
        <f>IF(U449&lt;=0,"",(((U449-'In Productie'!$E$1)/7)+0.6))</f>
        <v>-79.542857142857144</v>
      </c>
      <c r="U449" s="162">
        <v>42408</v>
      </c>
      <c r="V449" s="4" t="s">
        <v>162</v>
      </c>
      <c r="X449" s="25">
        <f>F449*20</f>
        <v>60</v>
      </c>
      <c r="Y449" s="63"/>
      <c r="Z449" s="63"/>
      <c r="AA449" s="92">
        <v>42380</v>
      </c>
      <c r="AF449" s="4">
        <f>IF(B449="","",(IFERROR(VLOOKUP(B449,Projecten!A$4:W$2358,5,FALSE),"niet bekend")))</f>
        <v>5</v>
      </c>
      <c r="AG449" s="2399">
        <f t="shared" si="57"/>
        <v>9384</v>
      </c>
      <c r="AH449" s="2403">
        <f>IF(B449="","",(IFERROR(VLOOKUP(B449,Projecten!A$4:W$2358,23,FALSE),"niet bekend")))</f>
        <v>15640</v>
      </c>
      <c r="AI449" s="2403">
        <f>IF(B449="","",(IFERROR(VLOOKUP(B449,Projecten!A$4:W$2358,12,FALSE),"niet bekend")))</f>
        <v>15640</v>
      </c>
      <c r="AJ449" s="906">
        <f t="shared" si="58"/>
        <v>6256</v>
      </c>
    </row>
    <row r="450" spans="2:36" s="4" customFormat="1" ht="12.75" customHeight="1" x14ac:dyDescent="0.2">
      <c r="B450" s="2">
        <v>2016018</v>
      </c>
      <c r="C450" s="1254">
        <v>120463</v>
      </c>
      <c r="D450" s="1" t="s">
        <v>627</v>
      </c>
      <c r="E450" s="1" t="s">
        <v>26</v>
      </c>
      <c r="F450" s="39">
        <v>5</v>
      </c>
      <c r="G450" s="1">
        <f>F450*9</f>
        <v>45</v>
      </c>
      <c r="H450" s="1">
        <f>F450*6</f>
        <v>30</v>
      </c>
      <c r="I450" s="1">
        <f>F450*3</f>
        <v>15</v>
      </c>
      <c r="J450" s="60" t="s">
        <v>47</v>
      </c>
      <c r="K450" s="60" t="s">
        <v>47</v>
      </c>
      <c r="L450" s="60" t="s">
        <v>190</v>
      </c>
      <c r="M450" s="41" t="s">
        <v>190</v>
      </c>
      <c r="N450" s="41" t="s">
        <v>47</v>
      </c>
      <c r="O450" s="41" t="s">
        <v>47</v>
      </c>
      <c r="P450" s="41" t="s">
        <v>47</v>
      </c>
      <c r="Q450" s="41" t="s">
        <v>47</v>
      </c>
      <c r="S450" s="1602"/>
      <c r="T450" s="23">
        <f>IF(U450&lt;=0,"",(((U450-'In Productie'!$E$1)/7)+0.6))</f>
        <v>-78.542857142857144</v>
      </c>
      <c r="U450" s="162">
        <v>42415</v>
      </c>
      <c r="V450" s="4" t="s">
        <v>311</v>
      </c>
      <c r="X450" s="426">
        <v>85</v>
      </c>
      <c r="Y450" s="63"/>
      <c r="Z450" s="63"/>
      <c r="AA450" s="92">
        <v>42387</v>
      </c>
      <c r="AF450" s="4">
        <f>IF(B450="","",(IFERROR(VLOOKUP(B450,Projecten!A$4:W$2358,5,FALSE),"niet bekend")))</f>
        <v>10</v>
      </c>
      <c r="AG450" s="2399">
        <f t="shared" si="57"/>
        <v>13185</v>
      </c>
      <c r="AH450" s="2403">
        <f>IF(B450="","",(IFERROR(VLOOKUP(B450,Projecten!A$4:W$2358,23,FALSE),"niet bekend")))</f>
        <v>26370</v>
      </c>
      <c r="AI450" s="2403">
        <f>IF(B450="","",(IFERROR(VLOOKUP(B450,Projecten!A$4:W$2358,12,FALSE),"niet bekend")))</f>
        <v>26370</v>
      </c>
      <c r="AJ450" s="906">
        <f t="shared" si="58"/>
        <v>13185</v>
      </c>
    </row>
    <row r="451" spans="2:36" ht="12.75" customHeight="1" x14ac:dyDescent="0.2">
      <c r="B451" s="2">
        <v>2016015</v>
      </c>
      <c r="C451" s="1254" t="s">
        <v>670</v>
      </c>
      <c r="D451" s="2" t="s">
        <v>671</v>
      </c>
      <c r="E451" s="1" t="s">
        <v>26</v>
      </c>
      <c r="F451" s="39">
        <v>1</v>
      </c>
      <c r="G451" s="1">
        <v>4</v>
      </c>
      <c r="H451" s="1">
        <v>2</v>
      </c>
      <c r="I451" s="1">
        <v>4</v>
      </c>
      <c r="J451" s="275" t="s">
        <v>47</v>
      </c>
      <c r="K451" s="275" t="s">
        <v>190</v>
      </c>
      <c r="L451" s="58" t="s">
        <v>190</v>
      </c>
      <c r="M451" s="29" t="s">
        <v>190</v>
      </c>
      <c r="N451" s="29" t="s">
        <v>47</v>
      </c>
      <c r="O451" s="29" t="s">
        <v>47</v>
      </c>
      <c r="P451" s="29" t="s">
        <v>47</v>
      </c>
      <c r="Q451" s="29" t="s">
        <v>47</v>
      </c>
      <c r="R451" s="4"/>
      <c r="S451" s="1602"/>
      <c r="T451" s="23">
        <f>IF(U451&lt;=0,"",(((U451-'In Productie'!$E$1)/7)+0.6))</f>
        <v>-78.400000000000006</v>
      </c>
      <c r="U451" s="162">
        <v>42416</v>
      </c>
      <c r="V451" s="4" t="s">
        <v>311</v>
      </c>
      <c r="W451" s="271"/>
      <c r="X451" s="426">
        <v>15</v>
      </c>
      <c r="Y451" s="6"/>
      <c r="Z451" s="6"/>
      <c r="AA451" s="92">
        <v>42387</v>
      </c>
      <c r="AF451" s="4">
        <f>IF(B451="","",(IFERROR(VLOOKUP(B451,Projecten!A$4:W$2358,5,FALSE),"niet bekend")))</f>
        <v>1</v>
      </c>
      <c r="AG451" s="2399">
        <f t="shared" si="57"/>
        <v>3486</v>
      </c>
      <c r="AH451" s="2403">
        <f>IF(B451="","",(IFERROR(VLOOKUP(B451,Projecten!A$4:W$2358,23,FALSE),"niet bekend")))</f>
        <v>3486</v>
      </c>
      <c r="AI451" s="2403">
        <f>IF(B451="","",(IFERROR(VLOOKUP(B451,Projecten!A$4:W$2358,12,FALSE),"niet bekend")))</f>
        <v>3486</v>
      </c>
      <c r="AJ451" s="906">
        <f t="shared" si="58"/>
        <v>0</v>
      </c>
    </row>
    <row r="452" spans="2:36" ht="12.75" customHeight="1" x14ac:dyDescent="0.2">
      <c r="B452" s="2">
        <v>2016019</v>
      </c>
      <c r="C452" s="1254">
        <v>120465</v>
      </c>
      <c r="D452" s="2">
        <v>559016</v>
      </c>
      <c r="E452" s="1" t="s">
        <v>26</v>
      </c>
      <c r="F452" s="39">
        <v>1</v>
      </c>
      <c r="G452" s="1">
        <v>8</v>
      </c>
      <c r="H452" s="1">
        <v>5</v>
      </c>
      <c r="I452" s="1">
        <v>3</v>
      </c>
      <c r="J452" s="275" t="s">
        <v>47</v>
      </c>
      <c r="K452" s="275" t="s">
        <v>190</v>
      </c>
      <c r="L452" s="58" t="s">
        <v>190</v>
      </c>
      <c r="M452" s="29" t="s">
        <v>190</v>
      </c>
      <c r="N452" s="29" t="s">
        <v>47</v>
      </c>
      <c r="O452" s="29" t="s">
        <v>47</v>
      </c>
      <c r="P452" s="29" t="s">
        <v>47</v>
      </c>
      <c r="Q452" s="29" t="s">
        <v>47</v>
      </c>
      <c r="R452" s="4"/>
      <c r="S452" s="1602"/>
      <c r="T452" s="23">
        <f>IF(U452&lt;=0,"",(((U452-'In Productie'!$E$1)/7)+0.6))</f>
        <v>-78.400000000000006</v>
      </c>
      <c r="U452" s="162">
        <v>42416</v>
      </c>
      <c r="V452" s="4" t="s">
        <v>162</v>
      </c>
      <c r="W452" s="271"/>
      <c r="X452" s="426">
        <v>14</v>
      </c>
      <c r="Y452" s="6"/>
      <c r="Z452" s="6"/>
      <c r="AA452" s="92">
        <v>42388</v>
      </c>
      <c r="AF452" s="4">
        <f>IF(B452="","",(IFERROR(VLOOKUP(B452,Projecten!A$4:W$2358,5,FALSE),"niet bekend")))</f>
        <v>1</v>
      </c>
      <c r="AG452" s="2399">
        <f t="shared" si="57"/>
        <v>2450</v>
      </c>
      <c r="AH452" s="2403">
        <f>IF(B452="","",(IFERROR(VLOOKUP(B452,Projecten!A$4:W$2358,23,FALSE),"niet bekend")))</f>
        <v>2450</v>
      </c>
      <c r="AI452" s="2403">
        <f>IF(B452="","",(IFERROR(VLOOKUP(B452,Projecten!A$4:W$2358,12,FALSE),"niet bekend")))</f>
        <v>2450</v>
      </c>
      <c r="AJ452" s="906">
        <f t="shared" si="58"/>
        <v>0</v>
      </c>
    </row>
    <row r="453" spans="2:36" ht="12.75" customHeight="1" x14ac:dyDescent="0.2">
      <c r="B453" s="267">
        <v>2016013</v>
      </c>
      <c r="C453" s="291">
        <v>120465</v>
      </c>
      <c r="D453" s="267">
        <v>576216</v>
      </c>
      <c r="E453" s="269" t="s">
        <v>26</v>
      </c>
      <c r="F453" s="879">
        <v>1</v>
      </c>
      <c r="G453" s="269">
        <v>8</v>
      </c>
      <c r="H453" s="269">
        <v>5</v>
      </c>
      <c r="I453" s="269">
        <v>3</v>
      </c>
      <c r="J453" s="59" t="s">
        <v>47</v>
      </c>
      <c r="K453" s="59" t="s">
        <v>190</v>
      </c>
      <c r="L453" s="59" t="s">
        <v>190</v>
      </c>
      <c r="M453" s="7" t="s">
        <v>190</v>
      </c>
      <c r="N453" s="7" t="s">
        <v>47</v>
      </c>
      <c r="O453" s="7" t="s">
        <v>47</v>
      </c>
      <c r="P453" s="7" t="s">
        <v>47</v>
      </c>
      <c r="Q453" s="7" t="s">
        <v>47</v>
      </c>
      <c r="T453" s="77">
        <f>IF(U453&lt;=0,"",(((U453-'In Productie'!$E$1)/7)+0.6))</f>
        <v>-79.114285714285714</v>
      </c>
      <c r="U453" s="158">
        <v>42411</v>
      </c>
      <c r="V453" s="6" t="s">
        <v>162</v>
      </c>
      <c r="X453" s="25">
        <v>14</v>
      </c>
      <c r="Y453" s="6"/>
      <c r="Z453" s="6"/>
      <c r="AA453" s="270">
        <v>42383</v>
      </c>
      <c r="AF453" s="4">
        <f>IF(B453="","",(IFERROR(VLOOKUP(B453,Projecten!A$4:W$2358,5,FALSE),"niet bekend")))</f>
        <v>1</v>
      </c>
      <c r="AG453" s="2399">
        <f t="shared" si="57"/>
        <v>2401</v>
      </c>
      <c r="AH453" s="2403">
        <f>IF(B453="","",(IFERROR(VLOOKUP(B453,Projecten!A$4:W$2358,23,FALSE),"niet bekend")))</f>
        <v>2401</v>
      </c>
      <c r="AI453" s="2403">
        <f>IF(B453="","",(IFERROR(VLOOKUP(B453,Projecten!A$4:W$2358,12,FALSE),"niet bekend")))</f>
        <v>2401</v>
      </c>
      <c r="AJ453" s="906">
        <f t="shared" si="58"/>
        <v>0</v>
      </c>
    </row>
    <row r="454" spans="2:36" ht="12.75" customHeight="1" x14ac:dyDescent="0.2">
      <c r="B454" s="2">
        <v>2016016</v>
      </c>
      <c r="C454" s="1254">
        <v>120466</v>
      </c>
      <c r="D454" s="2" t="s">
        <v>625</v>
      </c>
      <c r="E454" s="1" t="s">
        <v>26</v>
      </c>
      <c r="F454" s="39">
        <v>1</v>
      </c>
      <c r="G454" s="1">
        <v>3</v>
      </c>
      <c r="H454" s="1">
        <v>1</v>
      </c>
      <c r="I454" s="1">
        <v>2</v>
      </c>
      <c r="J454" s="59" t="s">
        <v>47</v>
      </c>
      <c r="K454" s="59" t="s">
        <v>190</v>
      </c>
      <c r="L454" s="59" t="s">
        <v>190</v>
      </c>
      <c r="M454" s="7" t="s">
        <v>190</v>
      </c>
      <c r="N454" s="7" t="s">
        <v>47</v>
      </c>
      <c r="O454" s="7" t="s">
        <v>47</v>
      </c>
      <c r="P454" s="7" t="s">
        <v>47</v>
      </c>
      <c r="Q454" s="7" t="s">
        <v>47</v>
      </c>
      <c r="T454" s="77">
        <f>IF(U454&lt;=0,"",(((U454-'In Productie'!$E$1)/7)+0.6))</f>
        <v>-79.114285714285714</v>
      </c>
      <c r="U454" s="158">
        <v>42411</v>
      </c>
      <c r="V454" s="6" t="s">
        <v>162</v>
      </c>
      <c r="X454" s="25">
        <v>6</v>
      </c>
      <c r="Y454" s="6"/>
      <c r="Z454" s="6"/>
      <c r="AA454" s="270">
        <v>42382</v>
      </c>
      <c r="AF454" s="4">
        <f>IF(B454="","",(IFERROR(VLOOKUP(B454,Projecten!A$4:W$2358,5,FALSE),"niet bekend")))</f>
        <v>1</v>
      </c>
      <c r="AG454" s="2399">
        <f t="shared" si="57"/>
        <v>943</v>
      </c>
      <c r="AH454" s="2403">
        <f>IF(B454="","",(IFERROR(VLOOKUP(B454,Projecten!A$4:W$2358,23,FALSE),"niet bekend")))</f>
        <v>943</v>
      </c>
      <c r="AI454" s="2403">
        <f>IF(B454="","",(IFERROR(VLOOKUP(B454,Projecten!A$4:W$2358,12,FALSE),"niet bekend")))</f>
        <v>943</v>
      </c>
      <c r="AJ454" s="906">
        <f t="shared" si="58"/>
        <v>0</v>
      </c>
    </row>
    <row r="455" spans="2:36" x14ac:dyDescent="0.2">
      <c r="B455" s="313"/>
      <c r="C455" s="268"/>
      <c r="D455" s="268"/>
      <c r="E455" s="268"/>
      <c r="F455" s="1452"/>
      <c r="G455" s="268"/>
      <c r="H455" s="268"/>
      <c r="I455" s="268"/>
      <c r="J455" s="59"/>
      <c r="K455" s="60"/>
      <c r="L455" s="60"/>
      <c r="M455" s="60"/>
      <c r="N455" s="60"/>
      <c r="O455" s="60"/>
      <c r="P455" s="60"/>
      <c r="Q455" s="60"/>
      <c r="T455" s="23"/>
      <c r="X455" s="25"/>
      <c r="Y455" s="6"/>
      <c r="AA455" s="285"/>
      <c r="AF455" s="4" t="str">
        <f>IF(B455="","",(IFERROR(VLOOKUP(B455,Projecten!A$4:W$2358,5,FALSE),"niet bekend")))</f>
        <v/>
      </c>
      <c r="AG455" s="2399" t="str">
        <f t="shared" si="57"/>
        <v/>
      </c>
      <c r="AH455" s="2403" t="str">
        <f>IF(B455="","",(IFERROR(VLOOKUP(B455,Projecten!A$4:W$2358,23,FALSE),"niet bekend")))</f>
        <v/>
      </c>
      <c r="AI455" s="2403" t="str">
        <f>IF(B455="","",(IFERROR(VLOOKUP(B455,Projecten!A$4:W$2358,12,FALSE),"niet bekend")))</f>
        <v/>
      </c>
      <c r="AJ455" s="906" t="str">
        <f t="shared" si="58"/>
        <v/>
      </c>
    </row>
    <row r="456" spans="2:36" s="38" customFormat="1" x14ac:dyDescent="0.2">
      <c r="B456" s="30"/>
      <c r="C456" s="1253"/>
      <c r="D456" s="31"/>
      <c r="E456" s="31"/>
      <c r="F456" s="32"/>
      <c r="G456" s="31"/>
      <c r="H456" s="31"/>
      <c r="I456" s="31"/>
      <c r="J456" s="32"/>
      <c r="K456" s="32"/>
      <c r="L456" s="32"/>
      <c r="M456" s="32"/>
      <c r="N456" s="32"/>
      <c r="O456" s="32"/>
      <c r="P456" s="32"/>
      <c r="Q456" s="32"/>
      <c r="R456" s="33"/>
      <c r="S456" s="33"/>
      <c r="T456" s="1039"/>
      <c r="U456" s="157"/>
      <c r="V456" s="35"/>
      <c r="W456" s="35"/>
      <c r="X456" s="35"/>
      <c r="Y456" s="67"/>
      <c r="Z456" s="37"/>
      <c r="AA456" s="289"/>
      <c r="AG456" s="2404"/>
      <c r="AH456" s="2404"/>
      <c r="AI456" s="2404"/>
      <c r="AJ456" s="909"/>
    </row>
    <row r="457" spans="2:36" s="911" customFormat="1" ht="12.75" customHeight="1" x14ac:dyDescent="0.2">
      <c r="B457" s="887"/>
      <c r="C457" s="1251"/>
      <c r="D457" s="888">
        <f>SUM(G457:I457)</f>
        <v>430</v>
      </c>
      <c r="E457" s="889"/>
      <c r="F457" s="890">
        <f>SUM(F458:F475)</f>
        <v>29</v>
      </c>
      <c r="G457" s="889">
        <f>SUM(G458:G475)</f>
        <v>227</v>
      </c>
      <c r="H457" s="889">
        <f>SUM(H458:H475)</f>
        <v>150</v>
      </c>
      <c r="I457" s="889">
        <f>SUM(I458:I475)</f>
        <v>53</v>
      </c>
      <c r="J457" s="890"/>
      <c r="K457" s="890"/>
      <c r="L457" s="890"/>
      <c r="M457" s="890"/>
      <c r="N457" s="890"/>
      <c r="O457" s="890"/>
      <c r="P457" s="890"/>
      <c r="Q457" s="890"/>
      <c r="R457" s="918">
        <v>7</v>
      </c>
      <c r="S457" s="918"/>
      <c r="T457" s="1040"/>
      <c r="U457" s="919"/>
      <c r="V457" s="920"/>
      <c r="W457" s="920">
        <f>SUM(X457:X475)</f>
        <v>403</v>
      </c>
      <c r="X457" s="855"/>
      <c r="Y457" s="922">
        <v>305</v>
      </c>
      <c r="Z457" s="856">
        <f>W457-Y457</f>
        <v>98</v>
      </c>
      <c r="AA457" s="923"/>
      <c r="AF457" s="911" t="str">
        <f>IF(B457="","",(IFERROR(VLOOKUP(B457,Projecten!A$4:W$2358,5,FALSE),"niet bekend")))</f>
        <v/>
      </c>
      <c r="AG457" s="2402">
        <f>SUM(AG458:AG476)</f>
        <v>59947.38</v>
      </c>
      <c r="AH457" s="2402" t="str">
        <f>IF(B457="","",(IFERROR(VLOOKUP(B457,Projecten!A$4:W$2358,23,FALSE),"niet bekend")))</f>
        <v/>
      </c>
      <c r="AI457" s="2402" t="str">
        <f>IF(B457="","",(IFERROR(VLOOKUP(B457,Projecten!A$4:W$2358,12,FALSE),"niet bekend")))</f>
        <v/>
      </c>
      <c r="AJ457" s="907"/>
    </row>
    <row r="458" spans="2:36" s="4" customFormat="1" ht="12.75" customHeight="1" x14ac:dyDescent="0.2">
      <c r="B458" s="141"/>
      <c r="C458" s="1257"/>
      <c r="D458" s="273" t="s">
        <v>632</v>
      </c>
      <c r="E458" s="80"/>
      <c r="F458" s="59"/>
      <c r="G458" s="80"/>
      <c r="H458" s="80"/>
      <c r="I458" s="80"/>
      <c r="J458" s="59"/>
      <c r="K458" s="59"/>
      <c r="L458" s="59"/>
      <c r="M458" s="59"/>
      <c r="N458" s="59"/>
      <c r="O458" s="59"/>
      <c r="P458" s="59"/>
      <c r="Q458" s="59"/>
      <c r="R458" s="142"/>
      <c r="S458" s="142"/>
      <c r="T458" s="1044"/>
      <c r="U458" s="166"/>
      <c r="V458" s="143"/>
      <c r="W458" s="143"/>
      <c r="X458" s="428">
        <v>8.25</v>
      </c>
      <c r="Y458" s="62"/>
      <c r="Z458" s="65"/>
      <c r="AA458" s="249"/>
      <c r="AF458" s="4" t="str">
        <f>IF(B458="","",(IFERROR(VLOOKUP(B458,Projecten!A$4:W$2358,5,FALSE),"niet bekend")))</f>
        <v/>
      </c>
      <c r="AG458" s="2399" t="str">
        <f t="shared" ref="AG458:AG471" si="59">IF(AF458="","",(F458/AF458*AI458))</f>
        <v/>
      </c>
      <c r="AH458" s="2403" t="str">
        <f>IF(B458="","",(IFERROR(VLOOKUP(B458,Projecten!A$4:W$2358,23,FALSE),"niet bekend")))</f>
        <v/>
      </c>
      <c r="AI458" s="2403" t="str">
        <f>IF(B458="","",(IFERROR(VLOOKUP(B458,Projecten!A$4:W$2358,12,FALSE),"niet bekend")))</f>
        <v/>
      </c>
      <c r="AJ458" s="906" t="str">
        <f t="shared" ref="AJ458:AJ475" si="60">IF(AG458="","",(AI458-AG458))</f>
        <v/>
      </c>
    </row>
    <row r="459" spans="2:36" s="4" customFormat="1" ht="12.75" customHeight="1" x14ac:dyDescent="0.2">
      <c r="B459" s="141"/>
      <c r="C459" s="1257"/>
      <c r="D459" s="273" t="s">
        <v>699</v>
      </c>
      <c r="E459" s="80"/>
      <c r="F459" s="59"/>
      <c r="G459" s="80"/>
      <c r="H459" s="80"/>
      <c r="I459" s="80"/>
      <c r="J459" s="59"/>
      <c r="K459" s="59"/>
      <c r="L459" s="59"/>
      <c r="M459" s="59"/>
      <c r="N459" s="59"/>
      <c r="O459" s="59"/>
      <c r="P459" s="59"/>
      <c r="Q459" s="59"/>
      <c r="R459" s="142"/>
      <c r="S459" s="142"/>
      <c r="T459" s="1044"/>
      <c r="U459" s="166"/>
      <c r="V459" s="143"/>
      <c r="W459" s="143"/>
      <c r="X459" s="428">
        <v>8.25</v>
      </c>
      <c r="Y459" s="62"/>
      <c r="Z459" s="65"/>
      <c r="AA459" s="249"/>
      <c r="AF459" s="4" t="str">
        <f>IF(B459="","",(IFERROR(VLOOKUP(B459,Projecten!A$4:W$2358,5,FALSE),"niet bekend")))</f>
        <v/>
      </c>
      <c r="AG459" s="2399" t="str">
        <f t="shared" si="59"/>
        <v/>
      </c>
      <c r="AH459" s="2403" t="str">
        <f>IF(B459="","",(IFERROR(VLOOKUP(B459,Projecten!A$4:W$2358,23,FALSE),"niet bekend")))</f>
        <v/>
      </c>
      <c r="AI459" s="2403" t="str">
        <f>IF(B459="","",(IFERROR(VLOOKUP(B459,Projecten!A$4:W$2358,12,FALSE),"niet bekend")))</f>
        <v/>
      </c>
      <c r="AJ459" s="906" t="str">
        <f t="shared" si="60"/>
        <v/>
      </c>
    </row>
    <row r="460" spans="2:36" s="4" customFormat="1" ht="12.75" customHeight="1" x14ac:dyDescent="0.2">
      <c r="B460" s="141"/>
      <c r="C460" s="1257"/>
      <c r="D460" s="273" t="s">
        <v>698</v>
      </c>
      <c r="E460" s="80"/>
      <c r="F460" s="59"/>
      <c r="G460" s="80"/>
      <c r="H460" s="80"/>
      <c r="I460" s="80"/>
      <c r="J460" s="59"/>
      <c r="K460" s="59"/>
      <c r="L460" s="59"/>
      <c r="M460" s="59"/>
      <c r="N460" s="59"/>
      <c r="O460" s="59"/>
      <c r="P460" s="59"/>
      <c r="Q460" s="59"/>
      <c r="R460" s="142"/>
      <c r="S460" s="142"/>
      <c r="T460" s="1044"/>
      <c r="U460" s="166"/>
      <c r="V460" s="143"/>
      <c r="W460" s="143"/>
      <c r="X460" s="428">
        <v>2.5</v>
      </c>
      <c r="Y460" s="62"/>
      <c r="Z460" s="65"/>
      <c r="AA460" s="249"/>
      <c r="AF460" s="4" t="str">
        <f>IF(B460="","",(IFERROR(VLOOKUP(B460,Projecten!A$4:W$2358,5,FALSE),"niet bekend")))</f>
        <v/>
      </c>
      <c r="AG460" s="2399" t="str">
        <f t="shared" si="59"/>
        <v/>
      </c>
      <c r="AH460" s="2403" t="str">
        <f>IF(B460="","",(IFERROR(VLOOKUP(B460,Projecten!A$4:W$2358,23,FALSE),"niet bekend")))</f>
        <v/>
      </c>
      <c r="AI460" s="2403" t="str">
        <f>IF(B460="","",(IFERROR(VLOOKUP(B460,Projecten!A$4:W$2358,12,FALSE),"niet bekend")))</f>
        <v/>
      </c>
      <c r="AJ460" s="906" t="str">
        <f t="shared" si="60"/>
        <v/>
      </c>
    </row>
    <row r="461" spans="2:36" s="4" customFormat="1" ht="12.75" customHeight="1" x14ac:dyDescent="0.2">
      <c r="B461" s="141"/>
      <c r="C461" s="1257"/>
      <c r="D461" s="273" t="s">
        <v>700</v>
      </c>
      <c r="E461" s="80"/>
      <c r="F461" s="59"/>
      <c r="G461" s="80"/>
      <c r="H461" s="80"/>
      <c r="I461" s="80"/>
      <c r="J461" s="59"/>
      <c r="K461" s="59"/>
      <c r="L461" s="59"/>
      <c r="M461" s="59"/>
      <c r="N461" s="59"/>
      <c r="O461" s="59"/>
      <c r="P461" s="59"/>
      <c r="Q461" s="59"/>
      <c r="R461" s="142"/>
      <c r="S461" s="142"/>
      <c r="T461" s="1044"/>
      <c r="U461" s="166"/>
      <c r="V461" s="143"/>
      <c r="W461" s="143"/>
      <c r="X461" s="428">
        <v>5</v>
      </c>
      <c r="Y461" s="62"/>
      <c r="Z461" s="65"/>
      <c r="AA461" s="249"/>
      <c r="AF461" s="4" t="str">
        <f>IF(B461="","",(IFERROR(VLOOKUP(B461,Projecten!A$4:W$2358,5,FALSE),"niet bekend")))</f>
        <v/>
      </c>
      <c r="AG461" s="2399" t="str">
        <f t="shared" si="59"/>
        <v/>
      </c>
      <c r="AH461" s="2403" t="str">
        <f>IF(B461="","",(IFERROR(VLOOKUP(B461,Projecten!A$4:W$2358,23,FALSE),"niet bekend")))</f>
        <v/>
      </c>
      <c r="AI461" s="2403" t="str">
        <f>IF(B461="","",(IFERROR(VLOOKUP(B461,Projecten!A$4:W$2358,12,FALSE),"niet bekend")))</f>
        <v/>
      </c>
      <c r="AJ461" s="906" t="str">
        <f t="shared" si="60"/>
        <v/>
      </c>
    </row>
    <row r="462" spans="2:36" s="4" customFormat="1" ht="12.75" customHeight="1" x14ac:dyDescent="0.2">
      <c r="B462" s="2">
        <v>2016008</v>
      </c>
      <c r="C462" s="1254">
        <v>120471</v>
      </c>
      <c r="D462" s="1" t="s">
        <v>614</v>
      </c>
      <c r="E462" s="1" t="s">
        <v>353</v>
      </c>
      <c r="F462" s="39">
        <v>4</v>
      </c>
      <c r="G462" s="1">
        <f>F462*7</f>
        <v>28</v>
      </c>
      <c r="H462" s="1">
        <f>F462*4</f>
        <v>16</v>
      </c>
      <c r="I462" s="1">
        <f>F462*1</f>
        <v>4</v>
      </c>
      <c r="J462" s="58" t="s">
        <v>47</v>
      </c>
      <c r="K462" s="58" t="s">
        <v>47</v>
      </c>
      <c r="L462" s="29" t="s">
        <v>190</v>
      </c>
      <c r="M462" s="29" t="s">
        <v>190</v>
      </c>
      <c r="N462" s="29" t="s">
        <v>47</v>
      </c>
      <c r="O462" s="29" t="s">
        <v>47</v>
      </c>
      <c r="P462" s="29" t="s">
        <v>47</v>
      </c>
      <c r="Q462" s="29" t="s">
        <v>47</v>
      </c>
      <c r="S462" s="1602"/>
      <c r="T462" s="23">
        <f>IF(U462&lt;=0,"",(((U462-'In Productie'!$E$1)/7)+0.6))</f>
        <v>-78.114285714285714</v>
      </c>
      <c r="U462" s="162">
        <v>42418</v>
      </c>
      <c r="V462" s="4" t="s">
        <v>535</v>
      </c>
      <c r="W462" s="4" t="s">
        <v>668</v>
      </c>
      <c r="X462" s="25">
        <f>F462*11</f>
        <v>44</v>
      </c>
      <c r="Y462" s="63"/>
      <c r="Z462" s="63"/>
      <c r="AA462" s="92">
        <v>42381</v>
      </c>
      <c r="AF462" s="4">
        <f>IF(B462="","",(IFERROR(VLOOKUP(B462,Projecten!A$4:W$2358,5,FALSE),"niet bekend")))</f>
        <v>26</v>
      </c>
      <c r="AG462" s="2399">
        <f t="shared" si="59"/>
        <v>5364</v>
      </c>
      <c r="AH462" s="2403">
        <f>IF(B462="","",(IFERROR(VLOOKUP(B462,Projecten!A$4:W$2358,23,FALSE),"niet bekend")))</f>
        <v>34866</v>
      </c>
      <c r="AI462" s="2403">
        <f>IF(B462="","",(IFERROR(VLOOKUP(B462,Projecten!A$4:W$2358,12,FALSE),"niet bekend")))</f>
        <v>34866</v>
      </c>
      <c r="AJ462" s="906">
        <f t="shared" si="60"/>
        <v>29502</v>
      </c>
    </row>
    <row r="463" spans="2:36" s="4" customFormat="1" ht="12.75" customHeight="1" x14ac:dyDescent="0.2">
      <c r="B463" s="2">
        <v>2016006</v>
      </c>
      <c r="C463" s="1254">
        <v>120474</v>
      </c>
      <c r="D463" s="250" t="s">
        <v>600</v>
      </c>
      <c r="E463" s="1" t="s">
        <v>26</v>
      </c>
      <c r="F463" s="39">
        <v>4</v>
      </c>
      <c r="G463" s="1">
        <f>F463*9</f>
        <v>36</v>
      </c>
      <c r="H463" s="1">
        <f>F463*7</f>
        <v>28</v>
      </c>
      <c r="I463" s="1">
        <f>F463*2</f>
        <v>8</v>
      </c>
      <c r="J463" s="59" t="s">
        <v>47</v>
      </c>
      <c r="K463" s="59" t="s">
        <v>190</v>
      </c>
      <c r="L463" s="7" t="s">
        <v>190</v>
      </c>
      <c r="M463" s="7" t="s">
        <v>190</v>
      </c>
      <c r="N463" s="7" t="s">
        <v>47</v>
      </c>
      <c r="O463" s="7" t="s">
        <v>47</v>
      </c>
      <c r="P463" s="7" t="s">
        <v>47</v>
      </c>
      <c r="Q463" s="7" t="s">
        <v>47</v>
      </c>
      <c r="S463" s="1602"/>
      <c r="T463" s="23">
        <f>IF(U463&lt;=0,"",(((U463-'In Productie'!$E$1)/7)+0.6))</f>
        <v>-78.114285714285714</v>
      </c>
      <c r="U463" s="162">
        <v>42418</v>
      </c>
      <c r="V463" s="4" t="s">
        <v>423</v>
      </c>
      <c r="W463" s="4" t="s">
        <v>115</v>
      </c>
      <c r="X463" s="426">
        <f>F463*13</f>
        <v>52</v>
      </c>
      <c r="Y463" s="64"/>
      <c r="Z463" s="66"/>
      <c r="AA463" s="92">
        <v>42380</v>
      </c>
      <c r="AF463" s="4">
        <f>IF(B463="","",(IFERROR(VLOOKUP(B463,Projecten!A$4:W$2358,5,FALSE),"niet bekend")))</f>
        <v>10</v>
      </c>
      <c r="AG463" s="2399">
        <f t="shared" si="59"/>
        <v>10792</v>
      </c>
      <c r="AH463" s="2403">
        <f>IF(B463="","",(IFERROR(VLOOKUP(B463,Projecten!A$4:W$2358,23,FALSE),"niet bekend")))</f>
        <v>26980</v>
      </c>
      <c r="AI463" s="2403">
        <f>IF(B463="","",(IFERROR(VLOOKUP(B463,Projecten!A$4:W$2358,12,FALSE),"niet bekend")))</f>
        <v>26980</v>
      </c>
      <c r="AJ463" s="906">
        <f t="shared" si="60"/>
        <v>16188</v>
      </c>
    </row>
    <row r="464" spans="2:36" s="4" customFormat="1" ht="12.75" customHeight="1" x14ac:dyDescent="0.2">
      <c r="B464" s="2">
        <v>2016008</v>
      </c>
      <c r="C464" s="1254">
        <v>120472</v>
      </c>
      <c r="D464" s="1" t="s">
        <v>614</v>
      </c>
      <c r="E464" s="1" t="s">
        <v>353</v>
      </c>
      <c r="F464" s="39">
        <v>4</v>
      </c>
      <c r="G464" s="1">
        <f>F464*7</f>
        <v>28</v>
      </c>
      <c r="H464" s="1">
        <f>F464*4</f>
        <v>16</v>
      </c>
      <c r="I464" s="1">
        <f>F464*1</f>
        <v>4</v>
      </c>
      <c r="J464" s="58" t="s">
        <v>47</v>
      </c>
      <c r="K464" s="58" t="s">
        <v>47</v>
      </c>
      <c r="L464" s="29" t="s">
        <v>190</v>
      </c>
      <c r="M464" s="29" t="s">
        <v>190</v>
      </c>
      <c r="N464" s="29" t="s">
        <v>47</v>
      </c>
      <c r="O464" s="29" t="s">
        <v>47</v>
      </c>
      <c r="P464" s="29" t="s">
        <v>47</v>
      </c>
      <c r="Q464" s="29" t="s">
        <v>47</v>
      </c>
      <c r="S464" s="1602"/>
      <c r="T464" s="23">
        <f>IF(U464&lt;=0,"",(((U464-'In Productie'!$E$1)/7)+0.6))</f>
        <v>-78.114285714285714</v>
      </c>
      <c r="U464" s="162">
        <v>42418</v>
      </c>
      <c r="V464" s="4" t="s">
        <v>535</v>
      </c>
      <c r="W464" s="4" t="s">
        <v>668</v>
      </c>
      <c r="X464" s="25">
        <f>F464*11</f>
        <v>44</v>
      </c>
      <c r="Y464" s="63"/>
      <c r="Z464" s="63"/>
      <c r="AA464" s="92">
        <v>42381</v>
      </c>
      <c r="AF464" s="4">
        <f>IF(B464="","",(IFERROR(VLOOKUP(B464,Projecten!A$4:W$2358,5,FALSE),"niet bekend")))</f>
        <v>26</v>
      </c>
      <c r="AG464" s="2399">
        <f t="shared" si="59"/>
        <v>5364</v>
      </c>
      <c r="AH464" s="2403">
        <f>IF(B464="","",(IFERROR(VLOOKUP(B464,Projecten!A$4:W$2358,23,FALSE),"niet bekend")))</f>
        <v>34866</v>
      </c>
      <c r="AI464" s="2403">
        <f>IF(B464="","",(IFERROR(VLOOKUP(B464,Projecten!A$4:W$2358,12,FALSE),"niet bekend")))</f>
        <v>34866</v>
      </c>
      <c r="AJ464" s="906">
        <f t="shared" si="60"/>
        <v>29502</v>
      </c>
    </row>
    <row r="465" spans="2:36" s="4" customFormat="1" ht="12.75" customHeight="1" x14ac:dyDescent="0.2">
      <c r="B465" s="2">
        <v>2016008</v>
      </c>
      <c r="C465" s="1254">
        <v>120473</v>
      </c>
      <c r="D465" s="1" t="s">
        <v>614</v>
      </c>
      <c r="E465" s="1" t="s">
        <v>353</v>
      </c>
      <c r="F465" s="39">
        <v>4</v>
      </c>
      <c r="G465" s="1">
        <f>F465*7</f>
        <v>28</v>
      </c>
      <c r="H465" s="1">
        <f>F465*4</f>
        <v>16</v>
      </c>
      <c r="I465" s="1">
        <f>F465*1</f>
        <v>4</v>
      </c>
      <c r="J465" s="58" t="s">
        <v>47</v>
      </c>
      <c r="K465" s="58" t="s">
        <v>47</v>
      </c>
      <c r="L465" s="29" t="s">
        <v>190</v>
      </c>
      <c r="M465" s="29" t="s">
        <v>190</v>
      </c>
      <c r="N465" s="29" t="s">
        <v>47</v>
      </c>
      <c r="O465" s="29" t="s">
        <v>47</v>
      </c>
      <c r="P465" s="29" t="s">
        <v>47</v>
      </c>
      <c r="Q465" s="29" t="s">
        <v>47</v>
      </c>
      <c r="S465" s="1602"/>
      <c r="T465" s="23">
        <f>IF(U465&lt;=0,"",(((U465-'In Productie'!$E$1)/7)+0.6))</f>
        <v>-77.114285714285714</v>
      </c>
      <c r="U465" s="162">
        <v>42425</v>
      </c>
      <c r="V465" s="4" t="s">
        <v>535</v>
      </c>
      <c r="W465" s="4" t="s">
        <v>668</v>
      </c>
      <c r="X465" s="25">
        <f>F465*11</f>
        <v>44</v>
      </c>
      <c r="Y465" s="63"/>
      <c r="Z465" s="63"/>
      <c r="AA465" s="92">
        <v>42381</v>
      </c>
      <c r="AF465" s="4">
        <f>IF(B465="","",(IFERROR(VLOOKUP(B465,Projecten!A$4:W$2358,5,FALSE),"niet bekend")))</f>
        <v>26</v>
      </c>
      <c r="AG465" s="2399">
        <f t="shared" si="59"/>
        <v>5364</v>
      </c>
      <c r="AH465" s="2403">
        <f>IF(B465="","",(IFERROR(VLOOKUP(B465,Projecten!A$4:W$2358,23,FALSE),"niet bekend")))</f>
        <v>34866</v>
      </c>
      <c r="AI465" s="2403">
        <f>IF(B465="","",(IFERROR(VLOOKUP(B465,Projecten!A$4:W$2358,12,FALSE),"niet bekend")))</f>
        <v>34866</v>
      </c>
      <c r="AJ465" s="906">
        <f t="shared" si="60"/>
        <v>29502</v>
      </c>
    </row>
    <row r="466" spans="2:36" ht="12.75" customHeight="1" x14ac:dyDescent="0.2">
      <c r="B466" s="2">
        <v>2016014</v>
      </c>
      <c r="C466" s="1254">
        <v>120482</v>
      </c>
      <c r="D466" s="250" t="s">
        <v>653</v>
      </c>
      <c r="E466" s="1" t="s">
        <v>26</v>
      </c>
      <c r="F466" s="39">
        <v>1</v>
      </c>
      <c r="G466" s="1">
        <v>11</v>
      </c>
      <c r="H466" s="1">
        <v>5</v>
      </c>
      <c r="I466" s="1">
        <v>3</v>
      </c>
      <c r="J466" s="275" t="s">
        <v>47</v>
      </c>
      <c r="K466" s="275" t="s">
        <v>190</v>
      </c>
      <c r="L466" s="29" t="s">
        <v>190</v>
      </c>
      <c r="M466" s="29" t="s">
        <v>190</v>
      </c>
      <c r="N466" s="29" t="s">
        <v>47</v>
      </c>
      <c r="O466" s="29" t="s">
        <v>47</v>
      </c>
      <c r="P466" s="29" t="s">
        <v>47</v>
      </c>
      <c r="Q466" s="29" t="s">
        <v>47</v>
      </c>
      <c r="R466" s="4"/>
      <c r="S466" s="1602"/>
      <c r="T466" s="23">
        <f>IF(U466&lt;=0,"",(((U466-'In Productie'!$E$1)/7)+0.6))</f>
        <v>-78.114285714285714</v>
      </c>
      <c r="U466" s="162">
        <v>42418</v>
      </c>
      <c r="V466" s="4" t="s">
        <v>162</v>
      </c>
      <c r="W466" s="8" t="s">
        <v>1367</v>
      </c>
      <c r="X466" s="426">
        <v>17</v>
      </c>
      <c r="Y466" s="6"/>
      <c r="Z466" s="6"/>
      <c r="AA466" s="92">
        <v>42383</v>
      </c>
      <c r="AF466" s="4">
        <f>IF(B466="","",(IFERROR(VLOOKUP(B466,Projecten!A$4:W$2358,5,FALSE),"niet bekend")))</f>
        <v>1</v>
      </c>
      <c r="AG466" s="2399">
        <f t="shared" si="59"/>
        <v>4367</v>
      </c>
      <c r="AH466" s="2403">
        <f>IF(B466="","",(IFERROR(VLOOKUP(B466,Projecten!A$4:W$2358,23,FALSE),"niet bekend")))</f>
        <v>4367</v>
      </c>
      <c r="AI466" s="2403">
        <f>IF(B466="","",(IFERROR(VLOOKUP(B466,Projecten!A$4:W$2358,12,FALSE),"niet bekend")))</f>
        <v>4367</v>
      </c>
      <c r="AJ466" s="906">
        <f t="shared" si="60"/>
        <v>0</v>
      </c>
    </row>
    <row r="467" spans="2:36" ht="12.75" customHeight="1" x14ac:dyDescent="0.2">
      <c r="B467" s="2">
        <v>2016022</v>
      </c>
      <c r="C467" s="1254">
        <v>120479</v>
      </c>
      <c r="D467" s="2" t="s">
        <v>641</v>
      </c>
      <c r="E467" s="1" t="s">
        <v>26</v>
      </c>
      <c r="F467" s="39">
        <v>1</v>
      </c>
      <c r="G467" s="1">
        <v>8</v>
      </c>
      <c r="H467" s="1">
        <v>4</v>
      </c>
      <c r="I467" s="1">
        <v>5</v>
      </c>
      <c r="J467" s="275" t="s">
        <v>47</v>
      </c>
      <c r="K467" s="275" t="s">
        <v>47</v>
      </c>
      <c r="L467" s="29" t="s">
        <v>190</v>
      </c>
      <c r="M467" s="29" t="s">
        <v>190</v>
      </c>
      <c r="N467" s="29" t="s">
        <v>47</v>
      </c>
      <c r="O467" s="29" t="s">
        <v>47</v>
      </c>
      <c r="P467" s="29" t="s">
        <v>47</v>
      </c>
      <c r="Q467" s="29" t="s">
        <v>47</v>
      </c>
      <c r="R467" s="4"/>
      <c r="S467" s="1602"/>
      <c r="T467" s="23">
        <f>IF(U467&lt;=0,"",(((U467-'In Productie'!$E$1)/7)+0.6))</f>
        <v>-78.114285714285714</v>
      </c>
      <c r="U467" s="162">
        <v>42418</v>
      </c>
      <c r="V467" s="4" t="s">
        <v>162</v>
      </c>
      <c r="W467" s="8" t="s">
        <v>640</v>
      </c>
      <c r="X467" s="426">
        <v>22</v>
      </c>
      <c r="Y467" s="6"/>
      <c r="Z467" s="6"/>
      <c r="AA467" s="92">
        <v>42390</v>
      </c>
      <c r="AF467" s="4">
        <f>IF(B467="","",(IFERROR(VLOOKUP(B467,Projecten!A$4:W$2358,5,FALSE),"niet bekend")))</f>
        <v>1</v>
      </c>
      <c r="AG467" s="2399">
        <f t="shared" si="59"/>
        <v>4521</v>
      </c>
      <c r="AH467" s="2403">
        <f>IF(B467="","",(IFERROR(VLOOKUP(B467,Projecten!A$4:W$2358,23,FALSE),"niet bekend")))</f>
        <v>4521</v>
      </c>
      <c r="AI467" s="2403">
        <f>IF(B467="","",(IFERROR(VLOOKUP(B467,Projecten!A$4:W$2358,12,FALSE),"niet bekend")))</f>
        <v>4521</v>
      </c>
      <c r="AJ467" s="906">
        <f t="shared" si="60"/>
        <v>0</v>
      </c>
    </row>
    <row r="468" spans="2:36" ht="12.75" customHeight="1" x14ac:dyDescent="0.2">
      <c r="B468" s="2">
        <v>2016024</v>
      </c>
      <c r="C468" s="1254">
        <v>120479</v>
      </c>
      <c r="D468" s="2" t="s">
        <v>642</v>
      </c>
      <c r="E468" s="1" t="s">
        <v>26</v>
      </c>
      <c r="F468" s="39">
        <v>1</v>
      </c>
      <c r="G468" s="1">
        <v>4</v>
      </c>
      <c r="H468" s="1">
        <v>1</v>
      </c>
      <c r="I468" s="1">
        <v>3</v>
      </c>
      <c r="J468" s="275" t="s">
        <v>47</v>
      </c>
      <c r="K468" s="275" t="s">
        <v>190</v>
      </c>
      <c r="L468" s="29" t="s">
        <v>190</v>
      </c>
      <c r="M468" s="29" t="s">
        <v>190</v>
      </c>
      <c r="N468" s="29" t="s">
        <v>47</v>
      </c>
      <c r="O468" s="29" t="s">
        <v>47</v>
      </c>
      <c r="P468" s="29" t="s">
        <v>47</v>
      </c>
      <c r="Q468" s="29" t="s">
        <v>47</v>
      </c>
      <c r="R468" s="4"/>
      <c r="S468" s="1602"/>
      <c r="T468" s="23">
        <f>IF(U468&lt;=0,"",(((U468-'In Productie'!$E$1)/7)+0.6))</f>
        <v>-78.114285714285714</v>
      </c>
      <c r="U468" s="162">
        <v>42418</v>
      </c>
      <c r="V468" s="4" t="s">
        <v>162</v>
      </c>
      <c r="W468" s="8"/>
      <c r="X468" s="426">
        <v>12</v>
      </c>
      <c r="Y468" s="6"/>
      <c r="Z468" s="6"/>
      <c r="AA468" s="92">
        <v>42396</v>
      </c>
      <c r="AF468" s="4">
        <f>IF(B468="","",(IFERROR(VLOOKUP(B468,Projecten!A$4:W$2358,5,FALSE),"niet bekend")))</f>
        <v>1</v>
      </c>
      <c r="AG468" s="2399">
        <f t="shared" si="59"/>
        <v>1464</v>
      </c>
      <c r="AH468" s="2403">
        <f>IF(B468="","",(IFERROR(VLOOKUP(B468,Projecten!A$4:W$2358,23,FALSE),"niet bekend")))</f>
        <v>1464</v>
      </c>
      <c r="AI468" s="2403">
        <f>IF(B468="","",(IFERROR(VLOOKUP(B468,Projecten!A$4:W$2358,12,FALSE),"niet bekend")))</f>
        <v>1464</v>
      </c>
      <c r="AJ468" s="906">
        <f t="shared" si="60"/>
        <v>0</v>
      </c>
    </row>
    <row r="469" spans="2:36" s="4" customFormat="1" ht="12.75" customHeight="1" x14ac:dyDescent="0.2">
      <c r="B469" s="257">
        <v>2016004</v>
      </c>
      <c r="C469" s="1269">
        <v>120475</v>
      </c>
      <c r="D469" s="259" t="s">
        <v>581</v>
      </c>
      <c r="E469" s="260" t="s">
        <v>26</v>
      </c>
      <c r="F469" s="1453">
        <v>1</v>
      </c>
      <c r="G469" s="260">
        <v>9</v>
      </c>
      <c r="H469" s="260">
        <v>8</v>
      </c>
      <c r="I469" s="260">
        <v>1</v>
      </c>
      <c r="J469" s="60" t="s">
        <v>47</v>
      </c>
      <c r="K469" s="60" t="s">
        <v>190</v>
      </c>
      <c r="L469" s="41" t="s">
        <v>190</v>
      </c>
      <c r="M469" s="41" t="s">
        <v>190</v>
      </c>
      <c r="N469" s="41" t="s">
        <v>47</v>
      </c>
      <c r="O469" s="41" t="s">
        <v>47</v>
      </c>
      <c r="P469" s="41" t="s">
        <v>47</v>
      </c>
      <c r="Q469" s="41" t="s">
        <v>47</v>
      </c>
      <c r="S469" s="1602">
        <v>42422</v>
      </c>
      <c r="T469" s="23">
        <f>IF(U469&lt;=0,"",(((U469-'In Productie'!$E$1)/7)+0.6))</f>
        <v>-78.114285714285714</v>
      </c>
      <c r="U469" s="162">
        <v>42418</v>
      </c>
      <c r="V469" s="4" t="s">
        <v>423</v>
      </c>
      <c r="X469" s="25">
        <v>13</v>
      </c>
      <c r="Y469" s="63"/>
      <c r="Z469" s="63"/>
      <c r="AA469" s="92">
        <v>42374</v>
      </c>
      <c r="AF469" s="4">
        <f>IF(B469="","",(IFERROR(VLOOKUP(B469,Projecten!A$4:W$2358,5,FALSE),"niet bekend")))</f>
        <v>1</v>
      </c>
      <c r="AG469" s="2399">
        <f t="shared" si="59"/>
        <v>2513</v>
      </c>
      <c r="AH469" s="2403">
        <f>IF(B469="","",(IFERROR(VLOOKUP(B469,Projecten!A$4:W$2358,23,FALSE),"niet bekend")))</f>
        <v>2513</v>
      </c>
      <c r="AI469" s="2403">
        <f>IF(B469="","",(IFERROR(VLOOKUP(B469,Projecten!A$4:W$2358,12,FALSE),"niet bekend")))</f>
        <v>2513</v>
      </c>
      <c r="AJ469" s="906">
        <f t="shared" si="60"/>
        <v>0</v>
      </c>
    </row>
    <row r="470" spans="2:36" s="4" customFormat="1" ht="12.75" customHeight="1" x14ac:dyDescent="0.2">
      <c r="B470" s="257">
        <v>2016005</v>
      </c>
      <c r="C470" s="298">
        <v>120475</v>
      </c>
      <c r="D470" s="259" t="s">
        <v>582</v>
      </c>
      <c r="E470" s="260" t="s">
        <v>26</v>
      </c>
      <c r="F470" s="1453">
        <v>1</v>
      </c>
      <c r="G470" s="260">
        <v>9</v>
      </c>
      <c r="H470" s="260">
        <v>8</v>
      </c>
      <c r="I470" s="260">
        <v>1</v>
      </c>
      <c r="J470" s="60" t="s">
        <v>47</v>
      </c>
      <c r="K470" s="60" t="s">
        <v>190</v>
      </c>
      <c r="L470" s="41" t="s">
        <v>190</v>
      </c>
      <c r="M470" s="41" t="s">
        <v>190</v>
      </c>
      <c r="N470" s="41" t="s">
        <v>47</v>
      </c>
      <c r="O470" s="41" t="s">
        <v>47</v>
      </c>
      <c r="P470" s="41" t="s">
        <v>47</v>
      </c>
      <c r="Q470" s="41" t="s">
        <v>47</v>
      </c>
      <c r="S470" s="1602">
        <v>42423</v>
      </c>
      <c r="T470" s="23">
        <f>IF(U470&lt;=0,"",(((U470-'In Productie'!$E$1)/7)+0.6))</f>
        <v>-78.114285714285714</v>
      </c>
      <c r="U470" s="162">
        <v>42418</v>
      </c>
      <c r="V470" s="4" t="s">
        <v>423</v>
      </c>
      <c r="X470" s="25">
        <v>13</v>
      </c>
      <c r="Y470" s="63"/>
      <c r="Z470" s="63"/>
      <c r="AA470" s="92">
        <v>42374</v>
      </c>
      <c r="AF470" s="4">
        <f>IF(B470="","",(IFERROR(VLOOKUP(B470,Projecten!A$4:W$2358,5,FALSE),"niet bekend")))</f>
        <v>1</v>
      </c>
      <c r="AG470" s="2399">
        <f t="shared" si="59"/>
        <v>2513</v>
      </c>
      <c r="AH470" s="2403">
        <f>IF(B470="","",(IFERROR(VLOOKUP(B470,Projecten!A$4:W$2358,23,FALSE),"niet bekend")))</f>
        <v>2513</v>
      </c>
      <c r="AI470" s="2403">
        <f>IF(B470="","",(IFERROR(VLOOKUP(B470,Projecten!A$4:W$2358,12,FALSE),"niet bekend")))</f>
        <v>2513</v>
      </c>
      <c r="AJ470" s="906">
        <f t="shared" si="60"/>
        <v>0</v>
      </c>
    </row>
    <row r="471" spans="2:36" ht="12.75" customHeight="1" x14ac:dyDescent="0.2">
      <c r="B471" s="2">
        <v>2016017</v>
      </c>
      <c r="C471" s="1270">
        <v>120475</v>
      </c>
      <c r="D471" s="2">
        <v>566716</v>
      </c>
      <c r="E471" s="1" t="s">
        <v>26</v>
      </c>
      <c r="F471" s="39">
        <v>1</v>
      </c>
      <c r="G471" s="1">
        <v>7</v>
      </c>
      <c r="H471" s="1">
        <v>6</v>
      </c>
      <c r="I471" s="1">
        <v>2</v>
      </c>
      <c r="J471" s="275" t="s">
        <v>47</v>
      </c>
      <c r="K471" s="275" t="s">
        <v>190</v>
      </c>
      <c r="L471" s="29" t="s">
        <v>190</v>
      </c>
      <c r="M471" s="29" t="s">
        <v>190</v>
      </c>
      <c r="N471" s="29" t="s">
        <v>47</v>
      </c>
      <c r="O471" s="29" t="s">
        <v>47</v>
      </c>
      <c r="P471" s="29" t="s">
        <v>47</v>
      </c>
      <c r="Q471" s="29" t="s">
        <v>47</v>
      </c>
      <c r="R471" s="4"/>
      <c r="S471" s="1602">
        <v>42425</v>
      </c>
      <c r="T471" s="23">
        <f>IF(U471&lt;=0,"",(((U471-'In Productie'!$E$1)/7)+0.6))</f>
        <v>-78.114285714285714</v>
      </c>
      <c r="U471" s="162">
        <v>42418</v>
      </c>
      <c r="V471" s="4" t="s">
        <v>162</v>
      </c>
      <c r="W471" s="271"/>
      <c r="X471" s="426">
        <v>12</v>
      </c>
      <c r="Y471" s="6"/>
      <c r="Z471" s="6"/>
      <c r="AA471" s="92">
        <v>42387</v>
      </c>
      <c r="AF471" s="4">
        <f>IF(B471="","",(IFERROR(VLOOKUP(B471,Projecten!A$4:W$2358,5,FALSE),"niet bekend")))</f>
        <v>1</v>
      </c>
      <c r="AG471" s="2399">
        <f t="shared" si="59"/>
        <v>1570</v>
      </c>
      <c r="AH471" s="2403">
        <f>IF(B471="","",(IFERROR(VLOOKUP(B471,Projecten!A$4:W$2358,23,FALSE),"niet bekend")))</f>
        <v>1570</v>
      </c>
      <c r="AI471" s="2403">
        <f>IF(B471="","",(IFERROR(VLOOKUP(B471,Projecten!A$4:W$2358,12,FALSE),"niet bekend")))</f>
        <v>1570</v>
      </c>
      <c r="AJ471" s="906">
        <f t="shared" si="60"/>
        <v>0</v>
      </c>
    </row>
    <row r="472" spans="2:36" s="4" customFormat="1" ht="12.75" customHeight="1" x14ac:dyDescent="0.2">
      <c r="B472" s="2">
        <v>2016035</v>
      </c>
      <c r="C472" s="1254">
        <v>120485</v>
      </c>
      <c r="D472" s="2" t="s">
        <v>672</v>
      </c>
      <c r="E472" s="1" t="s">
        <v>202</v>
      </c>
      <c r="F472" s="39">
        <v>0</v>
      </c>
      <c r="G472" s="1">
        <v>2</v>
      </c>
      <c r="H472" s="1">
        <v>0</v>
      </c>
      <c r="I472" s="1">
        <v>0</v>
      </c>
      <c r="J472" s="59" t="s">
        <v>47</v>
      </c>
      <c r="K472" s="59" t="s">
        <v>190</v>
      </c>
      <c r="L472" s="59" t="s">
        <v>190</v>
      </c>
      <c r="M472" s="59" t="s">
        <v>190</v>
      </c>
      <c r="N472" s="59" t="s">
        <v>47</v>
      </c>
      <c r="O472" s="59" t="s">
        <v>47</v>
      </c>
      <c r="P472" s="59" t="s">
        <v>47</v>
      </c>
      <c r="Q472" s="59" t="s">
        <v>47</v>
      </c>
      <c r="R472" s="142"/>
      <c r="S472" s="142"/>
      <c r="T472" s="23">
        <f>IF(U472&lt;=0,"",(((U472-'In Productie'!$E$1)/7)+0.6))</f>
        <v>-77.971428571428575</v>
      </c>
      <c r="U472" s="167">
        <v>42419</v>
      </c>
      <c r="V472" s="132" t="s">
        <v>351</v>
      </c>
      <c r="W472" s="143"/>
      <c r="X472" s="455">
        <v>3</v>
      </c>
      <c r="Y472" s="62"/>
      <c r="Z472" s="65"/>
      <c r="AA472" s="92">
        <v>42405</v>
      </c>
      <c r="AF472" s="4">
        <f>IF(B472="","",(IFERROR(VLOOKUP(B472,Projecten!A$4:W$2358,5,FALSE),"niet bekend")))</f>
        <v>0</v>
      </c>
      <c r="AG472" s="2399">
        <f>AI472</f>
        <v>557.38</v>
      </c>
      <c r="AH472" s="2403">
        <f>IF(B472="","",(IFERROR(VLOOKUP(B472,Projecten!A$4:W$2358,23,FALSE),"niet bekend")))</f>
        <v>557.38</v>
      </c>
      <c r="AI472" s="2403">
        <f>IF(B472="","",(IFERROR(VLOOKUP(B472,Projecten!A$4:W$2358,12,FALSE),"niet bekend")))</f>
        <v>557.38</v>
      </c>
      <c r="AJ472" s="906">
        <f t="shared" si="60"/>
        <v>0</v>
      </c>
    </row>
    <row r="473" spans="2:36" s="4" customFormat="1" ht="12.75" customHeight="1" x14ac:dyDescent="0.2">
      <c r="B473" s="2">
        <v>2016009</v>
      </c>
      <c r="C473" s="1254">
        <v>120478</v>
      </c>
      <c r="D473" s="1" t="s">
        <v>609</v>
      </c>
      <c r="E473" s="1" t="s">
        <v>26</v>
      </c>
      <c r="F473" s="39">
        <v>3</v>
      </c>
      <c r="G473" s="1">
        <f>F473*7</f>
        <v>21</v>
      </c>
      <c r="H473" s="1">
        <f>F473*6</f>
        <v>18</v>
      </c>
      <c r="I473" s="1">
        <f>F473*2</f>
        <v>6</v>
      </c>
      <c r="J473" s="299" t="s">
        <v>47</v>
      </c>
      <c r="K473" s="299" t="s">
        <v>190</v>
      </c>
      <c r="L473" s="29" t="s">
        <v>190</v>
      </c>
      <c r="M473" s="29" t="s">
        <v>190</v>
      </c>
      <c r="N473" s="29" t="s">
        <v>47</v>
      </c>
      <c r="O473" s="29" t="s">
        <v>47</v>
      </c>
      <c r="P473" s="29" t="s">
        <v>47</v>
      </c>
      <c r="Q473" s="29" t="s">
        <v>47</v>
      </c>
      <c r="S473" s="1602">
        <v>42422</v>
      </c>
      <c r="T473" s="23">
        <f>IF(U473&lt;=0,"",(((U473-'In Productie'!$E$1)/7)+0.6))</f>
        <v>-78.114285714285714</v>
      </c>
      <c r="U473" s="162">
        <v>42418</v>
      </c>
      <c r="V473" s="4" t="s">
        <v>162</v>
      </c>
      <c r="W473" s="4" t="s">
        <v>610</v>
      </c>
      <c r="X473" s="426">
        <v>35</v>
      </c>
      <c r="Y473" s="63"/>
      <c r="Z473" s="63"/>
      <c r="AA473" s="92">
        <v>42380</v>
      </c>
      <c r="AF473" s="4">
        <f>IF(B473="","",(IFERROR(VLOOKUP(B473,Projecten!A$4:W$2358,5,FALSE),"niet bekend")))</f>
        <v>5</v>
      </c>
      <c r="AG473" s="2399">
        <f>IF(AF473="","",(F473/AF473*AI473))</f>
        <v>5010</v>
      </c>
      <c r="AH473" s="2403">
        <f>IF(B473="","",(IFERROR(VLOOKUP(B473,Projecten!A$4:W$2358,23,FALSE),"niet bekend")))</f>
        <v>8350</v>
      </c>
      <c r="AI473" s="2403">
        <f>IF(B473="","",(IFERROR(VLOOKUP(B473,Projecten!A$4:W$2358,12,FALSE),"niet bekend")))</f>
        <v>8350</v>
      </c>
      <c r="AJ473" s="906">
        <f t="shared" si="60"/>
        <v>3340</v>
      </c>
    </row>
    <row r="474" spans="2:36" x14ac:dyDescent="0.2">
      <c r="B474" s="300">
        <v>2016018</v>
      </c>
      <c r="C474" s="1271">
        <v>120480</v>
      </c>
      <c r="D474" s="301" t="s">
        <v>628</v>
      </c>
      <c r="E474" s="301" t="s">
        <v>26</v>
      </c>
      <c r="F474" s="1454">
        <v>4</v>
      </c>
      <c r="G474" s="301">
        <f>F474*9</f>
        <v>36</v>
      </c>
      <c r="H474" s="301">
        <f>F474*6</f>
        <v>24</v>
      </c>
      <c r="I474" s="301">
        <f>F474*3</f>
        <v>12</v>
      </c>
      <c r="J474" s="59" t="s">
        <v>47</v>
      </c>
      <c r="K474" s="59" t="s">
        <v>47</v>
      </c>
      <c r="L474" s="7" t="s">
        <v>190</v>
      </c>
      <c r="M474" s="7" t="s">
        <v>190</v>
      </c>
      <c r="N474" s="7" t="s">
        <v>47</v>
      </c>
      <c r="O474" s="7" t="s">
        <v>47</v>
      </c>
      <c r="P474" s="7" t="s">
        <v>47</v>
      </c>
      <c r="Q474" s="7" t="s">
        <v>47</v>
      </c>
      <c r="R474" s="6"/>
      <c r="S474" s="1599"/>
      <c r="T474" s="23">
        <f>IF(U474&lt;=0,"",(((U474-'In Productie'!$E$1)/7)+0.6))</f>
        <v>-77.542857142857144</v>
      </c>
      <c r="U474" s="158">
        <v>42422</v>
      </c>
      <c r="V474" s="6" t="s">
        <v>311</v>
      </c>
      <c r="W474" s="6" t="s">
        <v>696</v>
      </c>
      <c r="X474" s="453">
        <v>68</v>
      </c>
      <c r="Y474" s="6"/>
      <c r="Z474" s="6"/>
      <c r="AA474" s="270">
        <v>42387</v>
      </c>
      <c r="AF474" s="4">
        <f>IF(B474="","",(IFERROR(VLOOKUP(B474,Projecten!A$4:W$2358,5,FALSE),"niet bekend")))</f>
        <v>10</v>
      </c>
      <c r="AG474" s="2399">
        <f>IF(AF474="","",(F474/AF474*AI474))</f>
        <v>10548</v>
      </c>
      <c r="AH474" s="2403">
        <f>IF(B474="","",(IFERROR(VLOOKUP(B474,Projecten!A$4:W$2358,23,FALSE),"niet bekend")))</f>
        <v>26370</v>
      </c>
      <c r="AI474" s="2403">
        <f>IF(B474="","",(IFERROR(VLOOKUP(B474,Projecten!A$4:W$2358,12,FALSE),"niet bekend")))</f>
        <v>26370</v>
      </c>
      <c r="AJ474" s="906">
        <f t="shared" si="60"/>
        <v>15822</v>
      </c>
    </row>
    <row r="475" spans="2:36" s="4" customFormat="1" ht="12.75" customHeight="1" x14ac:dyDescent="0.2">
      <c r="B475" s="2"/>
      <c r="C475" s="1254"/>
      <c r="D475" s="2"/>
      <c r="E475" s="1"/>
      <c r="F475" s="39"/>
      <c r="G475" s="1"/>
      <c r="H475" s="1"/>
      <c r="I475" s="1"/>
      <c r="J475" s="59"/>
      <c r="K475" s="59"/>
      <c r="L475" s="59"/>
      <c r="M475" s="59"/>
      <c r="N475" s="59"/>
      <c r="O475" s="59"/>
      <c r="P475" s="59"/>
      <c r="Q475" s="59"/>
      <c r="R475" s="142"/>
      <c r="S475" s="142"/>
      <c r="T475" s="23"/>
      <c r="U475" s="167"/>
      <c r="V475" s="132"/>
      <c r="W475" s="143"/>
      <c r="X475" s="455"/>
      <c r="Y475" s="62"/>
      <c r="Z475" s="65"/>
      <c r="AA475" s="92"/>
      <c r="AF475" s="4" t="str">
        <f>IF(B475="","",(IFERROR(VLOOKUP(B475,Projecten!A$4:W$2358,5,FALSE),"niet bekend")))</f>
        <v/>
      </c>
      <c r="AG475" s="2399" t="str">
        <f>IF(AF475="","",(F475/AF475*AI475))</f>
        <v/>
      </c>
      <c r="AH475" s="2403" t="str">
        <f>IF(B475="","",(IFERROR(VLOOKUP(B475,Projecten!A$4:W$2358,23,FALSE),"niet bekend")))</f>
        <v/>
      </c>
      <c r="AI475" s="2403" t="str">
        <f>IF(B475="","",(IFERROR(VLOOKUP(B475,Projecten!A$4:W$2358,12,FALSE),"niet bekend")))</f>
        <v/>
      </c>
      <c r="AJ475" s="906" t="str">
        <f t="shared" si="60"/>
        <v/>
      </c>
    </row>
    <row r="476" spans="2:36" s="38" customFormat="1" ht="12.75" customHeight="1" x14ac:dyDescent="0.2">
      <c r="B476" s="30"/>
      <c r="C476" s="1253"/>
      <c r="D476" s="31"/>
      <c r="E476" s="31"/>
      <c r="F476" s="32"/>
      <c r="G476" s="31"/>
      <c r="H476" s="31"/>
      <c r="I476" s="31"/>
      <c r="J476" s="32"/>
      <c r="K476" s="32"/>
      <c r="L476" s="32"/>
      <c r="M476" s="32"/>
      <c r="N476" s="32"/>
      <c r="O476" s="32"/>
      <c r="P476" s="32"/>
      <c r="Q476" s="32"/>
      <c r="R476" s="33"/>
      <c r="S476" s="33"/>
      <c r="T476" s="1039"/>
      <c r="U476" s="157"/>
      <c r="V476" s="35"/>
      <c r="W476" s="35"/>
      <c r="X476" s="35"/>
      <c r="Y476" s="67"/>
      <c r="Z476" s="68"/>
      <c r="AA476" s="36"/>
      <c r="AG476" s="2404"/>
      <c r="AH476" s="2404"/>
      <c r="AI476" s="2404"/>
      <c r="AJ476" s="909"/>
    </row>
    <row r="477" spans="2:36" s="852" customFormat="1" x14ac:dyDescent="0.2">
      <c r="B477" s="887"/>
      <c r="C477" s="1251"/>
      <c r="D477" s="888">
        <f>SUM(G477:I477)</f>
        <v>366</v>
      </c>
      <c r="E477" s="889"/>
      <c r="F477" s="890">
        <f>SUM(F481:F494)</f>
        <v>23</v>
      </c>
      <c r="G477" s="889">
        <f>SUM(G481:G494)</f>
        <v>185</v>
      </c>
      <c r="H477" s="889">
        <f>SUM(H481:H494)</f>
        <v>125</v>
      </c>
      <c r="I477" s="889">
        <f>SUM(I481:I494)</f>
        <v>56</v>
      </c>
      <c r="J477" s="890"/>
      <c r="K477" s="934"/>
      <c r="L477" s="934"/>
      <c r="M477" s="934"/>
      <c r="N477" s="890"/>
      <c r="O477" s="890"/>
      <c r="P477" s="890"/>
      <c r="Q477" s="934"/>
      <c r="R477" s="916">
        <v>8</v>
      </c>
      <c r="S477" s="916"/>
      <c r="T477" s="1040"/>
      <c r="U477" s="893"/>
      <c r="V477" s="894"/>
      <c r="W477" s="894">
        <f>SUM(X477:X494)</f>
        <v>338.25</v>
      </c>
      <c r="X477" s="855"/>
      <c r="Y477" s="855">
        <v>305</v>
      </c>
      <c r="Z477" s="861">
        <f>W477-Y477</f>
        <v>33.25</v>
      </c>
      <c r="AA477" s="862"/>
      <c r="AE477" s="854"/>
      <c r="AF477" s="911" t="str">
        <f>IF(B477="","",(IFERROR(VLOOKUP(B477,Projecten!A$4:W$2358,5,FALSE),"niet bekend")))</f>
        <v/>
      </c>
      <c r="AG477" s="2402">
        <f>SUM(AG478:AG496)</f>
        <v>53184.15</v>
      </c>
      <c r="AH477" s="2402" t="str">
        <f>IF(B477="","",(IFERROR(VLOOKUP(B477,Projecten!A$4:W$2358,23,FALSE),"niet bekend")))</f>
        <v/>
      </c>
      <c r="AI477" s="2402" t="str">
        <f>IF(B477="","",(IFERROR(VLOOKUP(B477,Projecten!A$4:W$2358,12,FALSE),"niet bekend")))</f>
        <v/>
      </c>
      <c r="AJ477" s="907"/>
    </row>
    <row r="478" spans="2:36" x14ac:dyDescent="0.2">
      <c r="B478" s="5"/>
      <c r="D478" s="292" t="s">
        <v>709</v>
      </c>
      <c r="K478" s="59"/>
      <c r="L478" s="59"/>
      <c r="M478" s="59"/>
      <c r="N478" s="60"/>
      <c r="O478" s="60"/>
      <c r="P478" s="60"/>
      <c r="Q478" s="60"/>
      <c r="X478" s="427">
        <v>0.5</v>
      </c>
      <c r="Y478" s="6"/>
      <c r="AA478" s="26"/>
      <c r="AF478" s="4" t="str">
        <f>IF(B478="","",(IFERROR(VLOOKUP(B478,Projecten!A$4:W$2358,5,FALSE),"niet bekend")))</f>
        <v/>
      </c>
      <c r="AG478" s="2399" t="str">
        <f t="shared" ref="AG478:AG495" si="61">IF(AF478="","",(F478/AF478*AI478))</f>
        <v/>
      </c>
      <c r="AH478" s="2403" t="str">
        <f>IF(B478="","",(IFERROR(VLOOKUP(B478,Projecten!A$4:W$2358,23,FALSE),"niet bekend")))</f>
        <v/>
      </c>
      <c r="AI478" s="2403" t="str">
        <f>IF(B478="","",(IFERROR(VLOOKUP(B478,Projecten!A$4:W$2358,12,FALSE),"niet bekend")))</f>
        <v/>
      </c>
      <c r="AJ478" s="906" t="str">
        <f t="shared" ref="AJ478:AJ495" si="62">IF(AG478="","",(AI478-AG478))</f>
        <v/>
      </c>
    </row>
    <row r="479" spans="2:36" s="4" customFormat="1" ht="12.75" customHeight="1" x14ac:dyDescent="0.2">
      <c r="B479" s="2"/>
      <c r="C479" s="1254"/>
      <c r="D479" s="169" t="s">
        <v>594</v>
      </c>
      <c r="E479" s="1"/>
      <c r="F479" s="39"/>
      <c r="G479" s="1"/>
      <c r="H479" s="1"/>
      <c r="I479" s="1"/>
      <c r="J479" s="60"/>
      <c r="K479" s="60"/>
      <c r="L479" s="60"/>
      <c r="M479" s="41"/>
      <c r="N479" s="41"/>
      <c r="O479" s="41"/>
      <c r="P479" s="41"/>
      <c r="Q479" s="41"/>
      <c r="S479" s="1602"/>
      <c r="T479" s="23"/>
      <c r="U479" s="162"/>
      <c r="X479" s="427">
        <v>19.5</v>
      </c>
      <c r="Y479" s="63"/>
      <c r="Z479" s="63"/>
      <c r="AA479" s="92"/>
      <c r="AF479" s="4" t="str">
        <f>IF(B479="","",(IFERROR(VLOOKUP(B479,Projecten!A$4:W$2358,5,FALSE),"niet bekend")))</f>
        <v/>
      </c>
      <c r="AG479" s="2399" t="str">
        <f t="shared" si="61"/>
        <v/>
      </c>
      <c r="AH479" s="2403" t="str">
        <f>IF(B479="","",(IFERROR(VLOOKUP(B479,Projecten!A$4:W$2358,23,FALSE),"niet bekend")))</f>
        <v/>
      </c>
      <c r="AI479" s="2403" t="str">
        <f>IF(B479="","",(IFERROR(VLOOKUP(B479,Projecten!A$4:W$2358,12,FALSE),"niet bekend")))</f>
        <v/>
      </c>
      <c r="AJ479" s="906" t="str">
        <f t="shared" si="62"/>
        <v/>
      </c>
    </row>
    <row r="480" spans="2:36" x14ac:dyDescent="0.2">
      <c r="B480" s="5"/>
      <c r="C480" s="304"/>
      <c r="D480" s="305" t="s">
        <v>730</v>
      </c>
      <c r="E480" s="306"/>
      <c r="F480" s="329"/>
      <c r="G480" s="306"/>
      <c r="H480" s="306"/>
      <c r="I480" s="306"/>
      <c r="K480" s="59"/>
      <c r="L480" s="59"/>
      <c r="M480" s="59"/>
      <c r="N480" s="60"/>
      <c r="O480" s="60"/>
      <c r="P480" s="60"/>
      <c r="Q480" s="60"/>
      <c r="X480" s="427">
        <v>8.25</v>
      </c>
      <c r="Y480" s="6"/>
      <c r="AA480" s="26"/>
      <c r="AF480" s="4" t="str">
        <f>IF(B480="","",(IFERROR(VLOOKUP(B480,Projecten!A$4:W$2358,5,FALSE),"niet bekend")))</f>
        <v/>
      </c>
      <c r="AG480" s="2399" t="str">
        <f t="shared" si="61"/>
        <v/>
      </c>
      <c r="AH480" s="2403" t="str">
        <f>IF(B480="","",(IFERROR(VLOOKUP(B480,Projecten!A$4:W$2358,23,FALSE),"niet bekend")))</f>
        <v/>
      </c>
      <c r="AI480" s="2403" t="str">
        <f>IF(B480="","",(IFERROR(VLOOKUP(B480,Projecten!A$4:W$2358,12,FALSE),"niet bekend")))</f>
        <v/>
      </c>
      <c r="AJ480" s="906" t="str">
        <f t="shared" si="62"/>
        <v/>
      </c>
    </row>
    <row r="481" spans="2:36" x14ac:dyDescent="0.2">
      <c r="B481" s="267">
        <v>2016018</v>
      </c>
      <c r="C481" s="1268">
        <v>120480</v>
      </c>
      <c r="D481" s="269" t="s">
        <v>628</v>
      </c>
      <c r="E481" s="269" t="s">
        <v>26</v>
      </c>
      <c r="F481" s="879">
        <v>1</v>
      </c>
      <c r="G481" s="269">
        <f>F481*9</f>
        <v>9</v>
      </c>
      <c r="H481" s="269">
        <f>F481*6</f>
        <v>6</v>
      </c>
      <c r="I481" s="269">
        <f>F481*3</f>
        <v>3</v>
      </c>
      <c r="J481" s="59" t="s">
        <v>47</v>
      </c>
      <c r="K481" s="60" t="s">
        <v>47</v>
      </c>
      <c r="L481" s="60" t="s">
        <v>190</v>
      </c>
      <c r="M481" s="60" t="s">
        <v>190</v>
      </c>
      <c r="N481" s="60" t="s">
        <v>47</v>
      </c>
      <c r="O481" s="60" t="s">
        <v>47</v>
      </c>
      <c r="P481" s="60" t="s">
        <v>47</v>
      </c>
      <c r="Q481" s="59" t="s">
        <v>47</v>
      </c>
      <c r="R481" s="6"/>
      <c r="S481" s="1599"/>
      <c r="T481" s="23">
        <f>IF(U481&lt;=0,"",(((U481-'In Productie'!$E$1)/7)+0.6))</f>
        <v>-77.542857142857144</v>
      </c>
      <c r="U481" s="158">
        <v>42422</v>
      </c>
      <c r="V481" s="6" t="s">
        <v>311</v>
      </c>
      <c r="W481" s="6" t="s">
        <v>696</v>
      </c>
      <c r="X481" s="426">
        <v>17</v>
      </c>
      <c r="Y481" s="6"/>
      <c r="AA481" s="285">
        <v>42387</v>
      </c>
      <c r="AF481" s="4">
        <f>IF(B481="","",(IFERROR(VLOOKUP(B481,Projecten!A$4:W$2358,5,FALSE),"niet bekend")))</f>
        <v>10</v>
      </c>
      <c r="AG481" s="2399">
        <f t="shared" si="61"/>
        <v>2637</v>
      </c>
      <c r="AH481" s="2403">
        <f>IF(B481="","",(IFERROR(VLOOKUP(B481,Projecten!A$4:W$2358,23,FALSE),"niet bekend")))</f>
        <v>26370</v>
      </c>
      <c r="AI481" s="2403">
        <f>IF(B481="","",(IFERROR(VLOOKUP(B481,Projecten!A$4:W$2358,12,FALSE),"niet bekend")))</f>
        <v>26370</v>
      </c>
      <c r="AJ481" s="906">
        <f t="shared" si="62"/>
        <v>23733</v>
      </c>
    </row>
    <row r="482" spans="2:36" s="4" customFormat="1" ht="12.75" customHeight="1" x14ac:dyDescent="0.2">
      <c r="B482" s="2">
        <v>2016040</v>
      </c>
      <c r="C482" s="1254">
        <v>120487</v>
      </c>
      <c r="D482" s="2" t="s">
        <v>680</v>
      </c>
      <c r="E482" s="1" t="s">
        <v>26</v>
      </c>
      <c r="F482" s="1455">
        <v>3</v>
      </c>
      <c r="G482" s="1">
        <f>F482*6</f>
        <v>18</v>
      </c>
      <c r="H482" s="1">
        <f>F482*5</f>
        <v>15</v>
      </c>
      <c r="I482" s="1">
        <f>F482*1</f>
        <v>3</v>
      </c>
      <c r="J482" s="58" t="s">
        <v>47</v>
      </c>
      <c r="K482" s="58" t="s">
        <v>190</v>
      </c>
      <c r="L482" s="29" t="s">
        <v>190</v>
      </c>
      <c r="M482" s="29" t="s">
        <v>190</v>
      </c>
      <c r="N482" s="29" t="s">
        <v>47</v>
      </c>
      <c r="O482" s="29" t="s">
        <v>47</v>
      </c>
      <c r="P482" s="29" t="s">
        <v>47</v>
      </c>
      <c r="Q482" s="29" t="s">
        <v>47</v>
      </c>
      <c r="S482" s="1602"/>
      <c r="T482" s="23">
        <f>IF(U482&lt;=0,"",(((U482-'In Productie'!$E$1)/7)+0.6))</f>
        <v>-76.542857142857144</v>
      </c>
      <c r="U482" s="162">
        <v>42429</v>
      </c>
      <c r="V482" s="4" t="s">
        <v>311</v>
      </c>
      <c r="X482" s="25">
        <v>31</v>
      </c>
      <c r="Y482" s="63"/>
      <c r="Z482" s="63"/>
      <c r="AA482" s="92">
        <v>42405</v>
      </c>
      <c r="AF482" s="4">
        <f>IF(B482="","",(IFERROR(VLOOKUP(B482,Projecten!A$4:W$2358,5,FALSE),"niet bekend")))</f>
        <v>3</v>
      </c>
      <c r="AG482" s="2399">
        <f t="shared" si="61"/>
        <v>4929</v>
      </c>
      <c r="AH482" s="2403">
        <f>IF(B482="","",(IFERROR(VLOOKUP(B482,Projecten!A$4:W$2358,23,FALSE),"niet bekend")))</f>
        <v>4929</v>
      </c>
      <c r="AI482" s="2403">
        <f>IF(B482="","",(IFERROR(VLOOKUP(B482,Projecten!A$4:W$2358,12,FALSE),"niet bekend")))</f>
        <v>4929</v>
      </c>
      <c r="AJ482" s="906">
        <f t="shared" si="62"/>
        <v>0</v>
      </c>
    </row>
    <row r="483" spans="2:36" s="4" customFormat="1" ht="12.75" customHeight="1" x14ac:dyDescent="0.2">
      <c r="B483" s="2">
        <v>2016012</v>
      </c>
      <c r="C483" s="1272">
        <v>120484</v>
      </c>
      <c r="D483" s="1" t="s">
        <v>620</v>
      </c>
      <c r="E483" s="1" t="s">
        <v>472</v>
      </c>
      <c r="F483" s="72">
        <v>1</v>
      </c>
      <c r="G483" s="1">
        <v>6</v>
      </c>
      <c r="H483" s="1">
        <v>4</v>
      </c>
      <c r="I483" s="1">
        <v>3</v>
      </c>
      <c r="J483" s="58" t="s">
        <v>47</v>
      </c>
      <c r="K483" s="58" t="s">
        <v>47</v>
      </c>
      <c r="L483" s="29" t="s">
        <v>190</v>
      </c>
      <c r="M483" s="29" t="s">
        <v>190</v>
      </c>
      <c r="N483" s="29" t="s">
        <v>47</v>
      </c>
      <c r="O483" s="29" t="s">
        <v>47</v>
      </c>
      <c r="P483" s="29" t="s">
        <v>47</v>
      </c>
      <c r="Q483" s="29" t="s">
        <v>47</v>
      </c>
      <c r="S483" s="1602"/>
      <c r="T483" s="23">
        <f>IF(U483&lt;=0,"",(((U483-'In Productie'!$E$1)/7)+0.6))</f>
        <v>-77.257142857142867</v>
      </c>
      <c r="U483" s="162">
        <v>42424</v>
      </c>
      <c r="V483" s="4" t="s">
        <v>501</v>
      </c>
      <c r="X483" s="25">
        <v>13</v>
      </c>
      <c r="Y483" s="63"/>
      <c r="Z483" s="63"/>
      <c r="AA483" s="92">
        <v>42377</v>
      </c>
      <c r="AF483" s="4">
        <f>IF(B483="","",(IFERROR(VLOOKUP(B483,Projecten!A$4:W$2358,5,FALSE),"niet bekend")))</f>
        <v>1</v>
      </c>
      <c r="AG483" s="2399">
        <f t="shared" si="61"/>
        <v>1827.15</v>
      </c>
      <c r="AH483" s="2403">
        <f>IF(B483="","",(IFERROR(VLOOKUP(B483,Projecten!A$4:W$2358,23,FALSE),"niet bekend")))</f>
        <v>1827.15</v>
      </c>
      <c r="AI483" s="2403">
        <f>IF(B483="","",(IFERROR(VLOOKUP(B483,Projecten!A$4:W$2358,12,FALSE),"niet bekend")))</f>
        <v>1827.15</v>
      </c>
      <c r="AJ483" s="906">
        <f t="shared" si="62"/>
        <v>0</v>
      </c>
    </row>
    <row r="484" spans="2:36" s="4" customFormat="1" ht="12.75" customHeight="1" x14ac:dyDescent="0.2">
      <c r="B484" s="272">
        <v>2016021</v>
      </c>
      <c r="C484" s="1254">
        <v>120491</v>
      </c>
      <c r="D484" s="2" t="s">
        <v>649</v>
      </c>
      <c r="E484" s="1" t="s">
        <v>26</v>
      </c>
      <c r="F484" s="1455">
        <v>1</v>
      </c>
      <c r="G484" s="1">
        <v>12</v>
      </c>
      <c r="H484" s="1">
        <v>7</v>
      </c>
      <c r="I484" s="1">
        <v>3</v>
      </c>
      <c r="J484" s="59" t="s">
        <v>47</v>
      </c>
      <c r="K484" s="59" t="s">
        <v>190</v>
      </c>
      <c r="L484" s="7" t="s">
        <v>190</v>
      </c>
      <c r="M484" s="7" t="s">
        <v>190</v>
      </c>
      <c r="N484" s="7" t="s">
        <v>47</v>
      </c>
      <c r="O484" s="7" t="s">
        <v>47</v>
      </c>
      <c r="P484" s="7" t="s">
        <v>47</v>
      </c>
      <c r="Q484" s="7" t="s">
        <v>47</v>
      </c>
      <c r="S484" s="1602">
        <v>42431</v>
      </c>
      <c r="T484" s="23">
        <f>IF(U484&lt;=0,"",(((U484-'In Productie'!$E$1)/7)+0.6))</f>
        <v>-77.114285714285714</v>
      </c>
      <c r="U484" s="162">
        <v>42425</v>
      </c>
      <c r="V484" s="4" t="s">
        <v>162</v>
      </c>
      <c r="W484" s="4" t="s">
        <v>682</v>
      </c>
      <c r="X484" s="455">
        <v>17</v>
      </c>
      <c r="Y484" s="64"/>
      <c r="Z484" s="66"/>
      <c r="AA484" s="92">
        <v>42396</v>
      </c>
      <c r="AF484" s="4">
        <f>IF(B484="","",(IFERROR(VLOOKUP(B484,Projecten!A$4:W$2358,5,FALSE),"niet bekend")))</f>
        <v>1</v>
      </c>
      <c r="AG484" s="2399">
        <f t="shared" si="61"/>
        <v>3746</v>
      </c>
      <c r="AH484" s="2403">
        <f>IF(B484="","",(IFERROR(VLOOKUP(B484,Projecten!A$4:W$2358,23,FALSE),"niet bekend")))</f>
        <v>3746</v>
      </c>
      <c r="AI484" s="2403">
        <f>IF(B484="","",(IFERROR(VLOOKUP(B484,Projecten!A$4:W$2358,12,FALSE),"niet bekend")))</f>
        <v>3746</v>
      </c>
      <c r="AJ484" s="906">
        <f t="shared" si="62"/>
        <v>0</v>
      </c>
    </row>
    <row r="485" spans="2:36" s="4" customFormat="1" ht="12.75" customHeight="1" x14ac:dyDescent="0.2">
      <c r="B485" s="272">
        <v>2016028</v>
      </c>
      <c r="C485" s="1254">
        <v>120492</v>
      </c>
      <c r="D485" s="2" t="s">
        <v>648</v>
      </c>
      <c r="E485" s="1" t="s">
        <v>26</v>
      </c>
      <c r="F485" s="1455">
        <v>1</v>
      </c>
      <c r="G485" s="1">
        <v>10</v>
      </c>
      <c r="H485" s="1">
        <v>6</v>
      </c>
      <c r="I485" s="1">
        <v>3</v>
      </c>
      <c r="J485" s="59" t="s">
        <v>47</v>
      </c>
      <c r="K485" s="59" t="s">
        <v>190</v>
      </c>
      <c r="L485" s="7" t="s">
        <v>190</v>
      </c>
      <c r="M485" s="7" t="s">
        <v>190</v>
      </c>
      <c r="N485" s="7" t="s">
        <v>47</v>
      </c>
      <c r="O485" s="7" t="s">
        <v>47</v>
      </c>
      <c r="P485" s="7" t="s">
        <v>47</v>
      </c>
      <c r="Q485" s="7" t="s">
        <v>47</v>
      </c>
      <c r="S485" s="1602">
        <v>42431</v>
      </c>
      <c r="T485" s="23">
        <f>IF(U485&lt;=0,"",(((U485-'In Productie'!$E$1)/7)+0.6))</f>
        <v>-77.114285714285714</v>
      </c>
      <c r="U485" s="162">
        <v>42425</v>
      </c>
      <c r="V485" s="4" t="s">
        <v>162</v>
      </c>
      <c r="W485" s="4" t="s">
        <v>682</v>
      </c>
      <c r="X485" s="455">
        <v>17</v>
      </c>
      <c r="Y485" s="64"/>
      <c r="Z485" s="66"/>
      <c r="AA485" s="92">
        <v>42396</v>
      </c>
      <c r="AF485" s="4">
        <f>IF(B485="","",(IFERROR(VLOOKUP(B485,Projecten!A$4:W$2358,5,FALSE),"niet bekend")))</f>
        <v>1</v>
      </c>
      <c r="AG485" s="2399">
        <f t="shared" si="61"/>
        <v>4422</v>
      </c>
      <c r="AH485" s="2403">
        <f>IF(B485="","",(IFERROR(VLOOKUP(B485,Projecten!A$4:W$2358,23,FALSE),"niet bekend")))</f>
        <v>4422</v>
      </c>
      <c r="AI485" s="2403">
        <f>IF(B485="","",(IFERROR(VLOOKUP(B485,Projecten!A$4:W$2358,12,FALSE),"niet bekend")))</f>
        <v>4422</v>
      </c>
      <c r="AJ485" s="906">
        <f t="shared" si="62"/>
        <v>0</v>
      </c>
    </row>
    <row r="486" spans="2:36" s="4" customFormat="1" ht="12.75" customHeight="1" x14ac:dyDescent="0.2">
      <c r="B486" s="272">
        <v>2016029</v>
      </c>
      <c r="C486" s="1254">
        <v>120491</v>
      </c>
      <c r="D486" s="2" t="s">
        <v>650</v>
      </c>
      <c r="E486" s="1" t="s">
        <v>26</v>
      </c>
      <c r="F486" s="1455">
        <v>1</v>
      </c>
      <c r="G486" s="1">
        <v>12</v>
      </c>
      <c r="H486" s="1">
        <v>7</v>
      </c>
      <c r="I486" s="1">
        <v>3</v>
      </c>
      <c r="J486" s="59" t="s">
        <v>47</v>
      </c>
      <c r="K486" s="59" t="s">
        <v>190</v>
      </c>
      <c r="L486" s="7" t="s">
        <v>190</v>
      </c>
      <c r="M486" s="7" t="s">
        <v>190</v>
      </c>
      <c r="N486" s="7" t="s">
        <v>47</v>
      </c>
      <c r="O486" s="7" t="s">
        <v>47</v>
      </c>
      <c r="P486" s="7" t="s">
        <v>47</v>
      </c>
      <c r="Q486" s="7" t="s">
        <v>47</v>
      </c>
      <c r="S486" s="1602">
        <v>42433</v>
      </c>
      <c r="T486" s="23">
        <f>IF(U486&lt;=0,"",(((U486-'In Productie'!$E$1)/7)+0.6))</f>
        <v>-77.114285714285714</v>
      </c>
      <c r="U486" s="162">
        <v>42425</v>
      </c>
      <c r="V486" s="4" t="s">
        <v>162</v>
      </c>
      <c r="W486" s="4" t="s">
        <v>682</v>
      </c>
      <c r="X486" s="455">
        <v>17</v>
      </c>
      <c r="Y486" s="64"/>
      <c r="Z486" s="66"/>
      <c r="AA486" s="92">
        <v>42396</v>
      </c>
      <c r="AF486" s="4">
        <f>IF(B486="","",(IFERROR(VLOOKUP(B486,Projecten!A$4:W$2358,5,FALSE),"niet bekend")))</f>
        <v>1</v>
      </c>
      <c r="AG486" s="2399">
        <f t="shared" si="61"/>
        <v>3746</v>
      </c>
      <c r="AH486" s="2403">
        <f>IF(B486="","",(IFERROR(VLOOKUP(B486,Projecten!A$4:W$2358,23,FALSE),"niet bekend")))</f>
        <v>3746</v>
      </c>
      <c r="AI486" s="2403">
        <f>IF(B486="","",(IFERROR(VLOOKUP(B486,Projecten!A$4:W$2358,12,FALSE),"niet bekend")))</f>
        <v>3746</v>
      </c>
      <c r="AJ486" s="906">
        <f t="shared" si="62"/>
        <v>0</v>
      </c>
    </row>
    <row r="487" spans="2:36" s="4" customFormat="1" ht="12.75" customHeight="1" x14ac:dyDescent="0.2">
      <c r="B487" s="2">
        <v>2016027</v>
      </c>
      <c r="C487" s="1254">
        <v>120491</v>
      </c>
      <c r="D487" s="2">
        <v>492216</v>
      </c>
      <c r="E487" s="1" t="s">
        <v>26</v>
      </c>
      <c r="F487" s="1455">
        <v>1</v>
      </c>
      <c r="G487" s="1">
        <v>7</v>
      </c>
      <c r="H487" s="1">
        <v>3</v>
      </c>
      <c r="I487" s="1">
        <v>5</v>
      </c>
      <c r="J487" s="59" t="s">
        <v>47</v>
      </c>
      <c r="K487" s="59" t="s">
        <v>47</v>
      </c>
      <c r="L487" s="7" t="s">
        <v>190</v>
      </c>
      <c r="M487" s="7" t="s">
        <v>190</v>
      </c>
      <c r="N487" s="7" t="s">
        <v>47</v>
      </c>
      <c r="O487" s="7" t="s">
        <v>47</v>
      </c>
      <c r="P487" s="7" t="s">
        <v>47</v>
      </c>
      <c r="Q487" s="7" t="s">
        <v>47</v>
      </c>
      <c r="S487" s="1602">
        <v>42429</v>
      </c>
      <c r="T487" s="23">
        <f>IF(U487&lt;=0,"",(((U487-'In Productie'!$E$1)/7)+0.6))</f>
        <v>-77.114285714285714</v>
      </c>
      <c r="U487" s="162">
        <v>42425</v>
      </c>
      <c r="V487" s="4" t="s">
        <v>162</v>
      </c>
      <c r="W487" s="4" t="s">
        <v>692</v>
      </c>
      <c r="X487" s="455">
        <v>17</v>
      </c>
      <c r="Y487" s="64"/>
      <c r="Z487" s="66"/>
      <c r="AA487" s="92">
        <v>42396</v>
      </c>
      <c r="AF487" s="4">
        <f>IF(B487="","",(IFERROR(VLOOKUP(B487,Projecten!A$4:W$2358,5,FALSE),"niet bekend")))</f>
        <v>1</v>
      </c>
      <c r="AG487" s="2399">
        <f t="shared" si="61"/>
        <v>2736</v>
      </c>
      <c r="AH487" s="2403">
        <f>IF(B487="","",(IFERROR(VLOOKUP(B487,Projecten!A$4:W$2358,23,FALSE),"niet bekend")))</f>
        <v>2736</v>
      </c>
      <c r="AI487" s="2403">
        <f>IF(B487="","",(IFERROR(VLOOKUP(B487,Projecten!A$4:W$2358,12,FALSE),"niet bekend")))</f>
        <v>2736</v>
      </c>
      <c r="AJ487" s="906">
        <f t="shared" si="62"/>
        <v>0</v>
      </c>
    </row>
    <row r="488" spans="2:36" s="4" customFormat="1" ht="12.75" customHeight="1" x14ac:dyDescent="0.2">
      <c r="B488" s="2">
        <v>2016031</v>
      </c>
      <c r="C488" s="1254">
        <v>120491</v>
      </c>
      <c r="D488" s="2">
        <v>556016</v>
      </c>
      <c r="E488" s="1" t="s">
        <v>26</v>
      </c>
      <c r="F488" s="1455">
        <v>1</v>
      </c>
      <c r="G488" s="1">
        <v>10</v>
      </c>
      <c r="H488" s="1">
        <v>5</v>
      </c>
      <c r="I488" s="1">
        <v>3</v>
      </c>
      <c r="J488" s="59" t="s">
        <v>47</v>
      </c>
      <c r="K488" s="59" t="s">
        <v>190</v>
      </c>
      <c r="L488" s="7" t="s">
        <v>190</v>
      </c>
      <c r="M488" s="7" t="s">
        <v>190</v>
      </c>
      <c r="N488" s="7" t="s">
        <v>47</v>
      </c>
      <c r="O488" s="7" t="s">
        <v>47</v>
      </c>
      <c r="P488" s="7" t="s">
        <v>47</v>
      </c>
      <c r="Q488" s="7" t="s">
        <v>47</v>
      </c>
      <c r="S488" s="1602">
        <v>42432</v>
      </c>
      <c r="T488" s="23">
        <f>IF(U488&lt;=0,"",(((U488-'In Productie'!$E$1)/7)+0.6))</f>
        <v>-77.114285714285714</v>
      </c>
      <c r="U488" s="162">
        <v>42425</v>
      </c>
      <c r="V488" s="4" t="s">
        <v>162</v>
      </c>
      <c r="X488" s="455">
        <v>15</v>
      </c>
      <c r="Y488" s="64"/>
      <c r="Z488" s="66"/>
      <c r="AA488" s="92">
        <v>42396</v>
      </c>
      <c r="AF488" s="4">
        <f>IF(B488="","",(IFERROR(VLOOKUP(B488,Projecten!A$4:W$2358,5,FALSE),"niet bekend")))</f>
        <v>1</v>
      </c>
      <c r="AG488" s="2399">
        <f t="shared" si="61"/>
        <v>2007</v>
      </c>
      <c r="AH488" s="2403">
        <f>IF(B488="","",(IFERROR(VLOOKUP(B488,Projecten!A$4:W$2358,23,FALSE),"niet bekend")))</f>
        <v>2007</v>
      </c>
      <c r="AI488" s="2403">
        <f>IF(B488="","",(IFERROR(VLOOKUP(B488,Projecten!A$4:W$2358,12,FALSE),"niet bekend")))</f>
        <v>2007</v>
      </c>
      <c r="AJ488" s="906">
        <f t="shared" si="62"/>
        <v>0</v>
      </c>
    </row>
    <row r="489" spans="2:36" ht="12.75" customHeight="1" x14ac:dyDescent="0.2">
      <c r="B489" s="2">
        <v>2016041</v>
      </c>
      <c r="C489" s="1254">
        <v>120497</v>
      </c>
      <c r="D489" s="2">
        <v>568216</v>
      </c>
      <c r="E489" s="1" t="s">
        <v>26</v>
      </c>
      <c r="F489" s="1455">
        <v>4</v>
      </c>
      <c r="G489" s="1">
        <v>32</v>
      </c>
      <c r="H489" s="1">
        <v>20</v>
      </c>
      <c r="I489" s="1">
        <v>8</v>
      </c>
      <c r="J489" s="59" t="s">
        <v>47</v>
      </c>
      <c r="K489" s="59" t="s">
        <v>190</v>
      </c>
      <c r="L489" s="7" t="s">
        <v>190</v>
      </c>
      <c r="M489" s="7" t="s">
        <v>190</v>
      </c>
      <c r="N489" s="7" t="s">
        <v>47</v>
      </c>
      <c r="O489" s="7" t="s">
        <v>47</v>
      </c>
      <c r="P489" s="7" t="s">
        <v>47</v>
      </c>
      <c r="Q489" s="7" t="s">
        <v>47</v>
      </c>
      <c r="T489" s="23">
        <f>IF(U489&lt;=0,"",(((U489-'In Productie'!$E$1)/7)+0.6))</f>
        <v>-76.400000000000006</v>
      </c>
      <c r="U489" s="162">
        <v>42430</v>
      </c>
      <c r="V489" s="4" t="s">
        <v>423</v>
      </c>
      <c r="W489" s="4" t="s">
        <v>694</v>
      </c>
      <c r="X489" s="25">
        <v>46</v>
      </c>
      <c r="Y489" s="64"/>
      <c r="Z489" s="66"/>
      <c r="AA489" s="92">
        <v>42405</v>
      </c>
      <c r="AF489" s="4">
        <f>IF(B489="","",(IFERROR(VLOOKUP(B489,Projecten!A$4:W$2358,5,FALSE),"niet bekend")))</f>
        <v>4</v>
      </c>
      <c r="AG489" s="2399">
        <f t="shared" si="61"/>
        <v>7824</v>
      </c>
      <c r="AH489" s="2403">
        <f>IF(B489="","",(IFERROR(VLOOKUP(B489,Projecten!A$4:W$2358,23,FALSE),"niet bekend")))</f>
        <v>7824</v>
      </c>
      <c r="AI489" s="2403">
        <f>IF(B489="","",(IFERROR(VLOOKUP(B489,Projecten!A$4:W$2358,12,FALSE),"niet bekend")))</f>
        <v>7824</v>
      </c>
      <c r="AJ489" s="906">
        <f t="shared" si="62"/>
        <v>0</v>
      </c>
    </row>
    <row r="490" spans="2:36" s="4" customFormat="1" ht="12.75" customHeight="1" x14ac:dyDescent="0.2">
      <c r="B490" s="2">
        <v>2016030</v>
      </c>
      <c r="C490" s="1270">
        <v>120494</v>
      </c>
      <c r="D490" s="2" t="s">
        <v>651</v>
      </c>
      <c r="E490" s="1" t="s">
        <v>26</v>
      </c>
      <c r="F490" s="1455">
        <v>1</v>
      </c>
      <c r="G490" s="1">
        <v>12</v>
      </c>
      <c r="H490" s="1">
        <v>7</v>
      </c>
      <c r="I490" s="1">
        <v>3</v>
      </c>
      <c r="J490" s="58" t="s">
        <v>47</v>
      </c>
      <c r="K490" s="58" t="s">
        <v>190</v>
      </c>
      <c r="L490" s="29" t="s">
        <v>190</v>
      </c>
      <c r="M490" s="29" t="s">
        <v>190</v>
      </c>
      <c r="N490" s="29" t="s">
        <v>47</v>
      </c>
      <c r="O490" s="29" t="s">
        <v>47</v>
      </c>
      <c r="P490" s="29" t="s">
        <v>47</v>
      </c>
      <c r="Q490" s="29" t="s">
        <v>47</v>
      </c>
      <c r="S490" s="1602"/>
      <c r="T490" s="23">
        <f>IF(U490&lt;=0,"",(((U490-'In Productie'!$E$1)/7)+0.6))</f>
        <v>-76.114285714285714</v>
      </c>
      <c r="U490" s="162">
        <v>42432</v>
      </c>
      <c r="V490" s="4" t="s">
        <v>162</v>
      </c>
      <c r="X490" s="455">
        <v>17</v>
      </c>
      <c r="Y490" s="63"/>
      <c r="Z490" s="63"/>
      <c r="AA490" s="92">
        <v>42396</v>
      </c>
      <c r="AF490" s="4">
        <f>IF(B490="","",(IFERROR(VLOOKUP(B490,Projecten!A$4:W$2358,5,FALSE),"niet bekend")))</f>
        <v>1</v>
      </c>
      <c r="AG490" s="2399">
        <f t="shared" si="61"/>
        <v>3746</v>
      </c>
      <c r="AH490" s="2403">
        <f>IF(B490="","",(IFERROR(VLOOKUP(B490,Projecten!A$4:W$2358,23,FALSE),"niet bekend")))</f>
        <v>3746</v>
      </c>
      <c r="AI490" s="2403">
        <f>IF(B490="","",(IFERROR(VLOOKUP(B490,Projecten!A$4:W$2358,12,FALSE),"niet bekend")))</f>
        <v>3746</v>
      </c>
      <c r="AJ490" s="906">
        <f t="shared" si="62"/>
        <v>0</v>
      </c>
    </row>
    <row r="491" spans="2:36" s="4" customFormat="1" ht="12.75" customHeight="1" x14ac:dyDescent="0.2">
      <c r="B491" s="2">
        <v>2016036</v>
      </c>
      <c r="C491" s="1270">
        <v>120494</v>
      </c>
      <c r="D491" s="2">
        <v>574316</v>
      </c>
      <c r="E491" s="1" t="s">
        <v>26</v>
      </c>
      <c r="F491" s="1455">
        <v>1</v>
      </c>
      <c r="G491" s="1">
        <v>7</v>
      </c>
      <c r="H491" s="1">
        <v>5</v>
      </c>
      <c r="I491" s="1">
        <v>2</v>
      </c>
      <c r="J491" s="60" t="s">
        <v>47</v>
      </c>
      <c r="K491" s="60" t="s">
        <v>47</v>
      </c>
      <c r="L491" s="41" t="s">
        <v>190</v>
      </c>
      <c r="M491" s="41" t="s">
        <v>190</v>
      </c>
      <c r="N491" s="41" t="s">
        <v>47</v>
      </c>
      <c r="O491" s="41" t="s">
        <v>47</v>
      </c>
      <c r="P491" s="41" t="s">
        <v>47</v>
      </c>
      <c r="Q491" s="41" t="s">
        <v>47</v>
      </c>
      <c r="S491" s="1602"/>
      <c r="T491" s="23">
        <f>IF(U491&lt;=0,"",(((U491-'In Productie'!$E$1)/7)+0.6))</f>
        <v>-76.114285714285714</v>
      </c>
      <c r="U491" s="162">
        <v>42432</v>
      </c>
      <c r="V491" s="4" t="s">
        <v>162</v>
      </c>
      <c r="X491" s="25">
        <v>13</v>
      </c>
      <c r="Y491" s="63"/>
      <c r="Z491" s="63"/>
      <c r="AA491" s="92">
        <v>42404</v>
      </c>
      <c r="AF491" s="4">
        <f>IF(B491="","",(IFERROR(VLOOKUP(B491,Projecten!A$4:W$2358,5,FALSE),"niet bekend")))</f>
        <v>1</v>
      </c>
      <c r="AG491" s="2399">
        <f t="shared" si="61"/>
        <v>1872</v>
      </c>
      <c r="AH491" s="2403">
        <f>IF(B491="","",(IFERROR(VLOOKUP(B491,Projecten!A$4:W$2358,23,FALSE),"niet bekend")))</f>
        <v>1872</v>
      </c>
      <c r="AI491" s="2403">
        <f>IF(B491="","",(IFERROR(VLOOKUP(B491,Projecten!A$4:W$2358,12,FALSE),"niet bekend")))</f>
        <v>1872</v>
      </c>
      <c r="AJ491" s="906">
        <f t="shared" si="62"/>
        <v>0</v>
      </c>
    </row>
    <row r="492" spans="2:36" s="4" customFormat="1" ht="12.75" customHeight="1" x14ac:dyDescent="0.2">
      <c r="B492" s="2">
        <v>2016039</v>
      </c>
      <c r="C492" s="1262" t="s">
        <v>701</v>
      </c>
      <c r="D492" s="2" t="s">
        <v>679</v>
      </c>
      <c r="E492" s="1" t="s">
        <v>26</v>
      </c>
      <c r="F492" s="1455">
        <v>3</v>
      </c>
      <c r="G492" s="1">
        <f>F492*7</f>
        <v>21</v>
      </c>
      <c r="H492" s="1">
        <f>F492*6</f>
        <v>18</v>
      </c>
      <c r="I492" s="1">
        <f>F492*2</f>
        <v>6</v>
      </c>
      <c r="J492" s="59" t="s">
        <v>47</v>
      </c>
      <c r="K492" s="59" t="s">
        <v>190</v>
      </c>
      <c r="L492" s="7" t="s">
        <v>190</v>
      </c>
      <c r="M492" s="7" t="s">
        <v>190</v>
      </c>
      <c r="N492" s="7" t="s">
        <v>47</v>
      </c>
      <c r="O492" s="7" t="s">
        <v>47</v>
      </c>
      <c r="P492" s="7" t="s">
        <v>47</v>
      </c>
      <c r="Q492" s="7" t="s">
        <v>47</v>
      </c>
      <c r="S492" s="1602"/>
      <c r="T492" s="23">
        <f>IF(U492&lt;=0,"",(((U492-'In Productie'!$E$1)/7)+0.6))</f>
        <v>-76.114285714285714</v>
      </c>
      <c r="U492" s="162">
        <v>42432</v>
      </c>
      <c r="V492" s="4" t="s">
        <v>311</v>
      </c>
      <c r="W492" s="4" t="s">
        <v>694</v>
      </c>
      <c r="X492" s="25">
        <f>F492*12</f>
        <v>36</v>
      </c>
      <c r="Y492" s="64"/>
      <c r="Z492" s="66"/>
      <c r="AA492" s="92">
        <v>42405</v>
      </c>
      <c r="AF492" s="4">
        <f>IF(B492="","",(IFERROR(VLOOKUP(B492,Projecten!A$4:W$2358,5,FALSE),"niet bekend")))</f>
        <v>7</v>
      </c>
      <c r="AG492" s="2399">
        <f t="shared" si="61"/>
        <v>5259</v>
      </c>
      <c r="AH492" s="2403">
        <f>IF(B492="","",(IFERROR(VLOOKUP(B492,Projecten!A$4:W$2358,23,FALSE),"niet bekend")))</f>
        <v>12271</v>
      </c>
      <c r="AI492" s="2403">
        <f>IF(B492="","",(IFERROR(VLOOKUP(B492,Projecten!A$4:W$2358,12,FALSE),"niet bekend")))</f>
        <v>12271</v>
      </c>
      <c r="AJ492" s="906">
        <f t="shared" si="62"/>
        <v>7012</v>
      </c>
    </row>
    <row r="493" spans="2:36" s="4" customFormat="1" ht="12.75" customHeight="1" x14ac:dyDescent="0.2">
      <c r="B493" s="2">
        <v>2016032</v>
      </c>
      <c r="C493" s="1270">
        <v>120494</v>
      </c>
      <c r="D493" s="2">
        <v>557216</v>
      </c>
      <c r="E493" s="1" t="s">
        <v>26</v>
      </c>
      <c r="F493" s="1455">
        <v>1</v>
      </c>
      <c r="G493" s="1">
        <v>8</v>
      </c>
      <c r="H493" s="1">
        <v>4</v>
      </c>
      <c r="I493" s="1">
        <v>5</v>
      </c>
      <c r="J493" s="58" t="s">
        <v>47</v>
      </c>
      <c r="K493" s="58" t="s">
        <v>47</v>
      </c>
      <c r="L493" s="29" t="s">
        <v>190</v>
      </c>
      <c r="M493" s="29" t="s">
        <v>190</v>
      </c>
      <c r="N493" s="29" t="s">
        <v>47</v>
      </c>
      <c r="O493" s="29" t="s">
        <v>47</v>
      </c>
      <c r="P493" s="29" t="s">
        <v>47</v>
      </c>
      <c r="Q493" s="29" t="s">
        <v>47</v>
      </c>
      <c r="S493" s="1602">
        <v>42432</v>
      </c>
      <c r="T493" s="23">
        <f>IF(U493&lt;=0,"",(((U493-'In Productie'!$E$1)/7)+0.6))</f>
        <v>-76.114285714285714</v>
      </c>
      <c r="U493" s="162">
        <v>42432</v>
      </c>
      <c r="V493" s="4" t="s">
        <v>162</v>
      </c>
      <c r="X493" s="25">
        <v>18</v>
      </c>
      <c r="Y493" s="63"/>
      <c r="Z493" s="63"/>
      <c r="AA493" s="92">
        <v>42409</v>
      </c>
      <c r="AF493" s="4">
        <f>IF(B493="","",(IFERROR(VLOOKUP(B493,Projecten!A$4:W$2358,5,FALSE),"niet bekend")))</f>
        <v>1</v>
      </c>
      <c r="AG493" s="2399">
        <f t="shared" si="61"/>
        <v>3174</v>
      </c>
      <c r="AH493" s="2403">
        <f>IF(B493="","",(IFERROR(VLOOKUP(B493,Projecten!A$4:W$2358,23,FALSE),"niet bekend")))</f>
        <v>3174</v>
      </c>
      <c r="AI493" s="2403">
        <f>IF(B493="","",(IFERROR(VLOOKUP(B493,Projecten!A$4:W$2358,12,FALSE),"niet bekend")))</f>
        <v>3174</v>
      </c>
      <c r="AJ493" s="906">
        <f t="shared" si="62"/>
        <v>0</v>
      </c>
    </row>
    <row r="494" spans="2:36" x14ac:dyDescent="0.2">
      <c r="B494" s="267">
        <v>2016039</v>
      </c>
      <c r="C494" s="1255" t="s">
        <v>701</v>
      </c>
      <c r="D494" s="267" t="s">
        <v>679</v>
      </c>
      <c r="E494" s="269" t="s">
        <v>26</v>
      </c>
      <c r="F494" s="1456">
        <v>3</v>
      </c>
      <c r="G494" s="269">
        <f>F494*7</f>
        <v>21</v>
      </c>
      <c r="H494" s="269">
        <f>F494*6</f>
        <v>18</v>
      </c>
      <c r="I494" s="269">
        <f>F494*2</f>
        <v>6</v>
      </c>
      <c r="J494" s="59" t="s">
        <v>47</v>
      </c>
      <c r="K494" s="59" t="s">
        <v>190</v>
      </c>
      <c r="L494" s="7" t="s">
        <v>190</v>
      </c>
      <c r="M494" s="7" t="s">
        <v>190</v>
      </c>
      <c r="N494" s="7" t="s">
        <v>47</v>
      </c>
      <c r="O494" s="7" t="s">
        <v>47</v>
      </c>
      <c r="P494" s="7" t="s">
        <v>47</v>
      </c>
      <c r="Q494" s="7" t="s">
        <v>47</v>
      </c>
      <c r="R494" s="6"/>
      <c r="S494" s="1599"/>
      <c r="T494" s="23">
        <f>IF(U494&lt;=0,"",(((U494-'In Productie'!$E$1)/7)+0.6))</f>
        <v>-75.400000000000006</v>
      </c>
      <c r="U494" s="158">
        <v>42437</v>
      </c>
      <c r="V494" s="6" t="s">
        <v>311</v>
      </c>
      <c r="X494" s="25">
        <f>F494*12</f>
        <v>36</v>
      </c>
      <c r="Y494" s="6"/>
      <c r="Z494" s="65"/>
      <c r="AA494" s="270">
        <v>42405</v>
      </c>
      <c r="AE494" s="4"/>
      <c r="AF494" s="4">
        <f>IF(B494="","",(IFERROR(VLOOKUP(B494,Projecten!A$4:W$2358,5,FALSE),"niet bekend")))</f>
        <v>7</v>
      </c>
      <c r="AG494" s="2399">
        <f t="shared" si="61"/>
        <v>5259</v>
      </c>
      <c r="AH494" s="2403">
        <f>IF(B494="","",(IFERROR(VLOOKUP(B494,Projecten!A$4:W$2358,23,FALSE),"niet bekend")))</f>
        <v>12271</v>
      </c>
      <c r="AI494" s="2403">
        <f>IF(B494="","",(IFERROR(VLOOKUP(B494,Projecten!A$4:W$2358,12,FALSE),"niet bekend")))</f>
        <v>12271</v>
      </c>
      <c r="AJ494" s="906">
        <f t="shared" si="62"/>
        <v>7012</v>
      </c>
    </row>
    <row r="495" spans="2:36" x14ac:dyDescent="0.2">
      <c r="B495" s="5"/>
      <c r="K495" s="59"/>
      <c r="L495" s="59"/>
      <c r="M495" s="59"/>
      <c r="N495" s="60"/>
      <c r="O495" s="60"/>
      <c r="P495" s="60"/>
      <c r="Q495" s="59"/>
      <c r="AF495" s="4" t="str">
        <f>IF(B495="","",(IFERROR(VLOOKUP(B495,Projecten!A$4:W$2358,5,FALSE),"niet bekend")))</f>
        <v/>
      </c>
      <c r="AG495" s="2399" t="str">
        <f t="shared" si="61"/>
        <v/>
      </c>
      <c r="AH495" s="2403" t="str">
        <f>IF(B495="","",(IFERROR(VLOOKUP(B495,Projecten!A$4:W$2358,23,FALSE),"niet bekend")))</f>
        <v/>
      </c>
      <c r="AI495" s="2403" t="str">
        <f>IF(B495="","",(IFERROR(VLOOKUP(B495,Projecten!A$4:W$2358,12,FALSE),"niet bekend")))</f>
        <v/>
      </c>
      <c r="AJ495" s="906" t="str">
        <f t="shared" si="62"/>
        <v/>
      </c>
    </row>
    <row r="496" spans="2:36" s="38" customFormat="1" x14ac:dyDescent="0.2">
      <c r="B496" s="30"/>
      <c r="C496" s="1253"/>
      <c r="D496" s="31"/>
      <c r="E496" s="31"/>
      <c r="F496" s="32"/>
      <c r="G496" s="31"/>
      <c r="H496" s="31"/>
      <c r="I496" s="31"/>
      <c r="J496" s="32"/>
      <c r="K496" s="32"/>
      <c r="L496" s="32"/>
      <c r="M496" s="32"/>
      <c r="N496" s="32"/>
      <c r="O496" s="32"/>
      <c r="P496" s="32"/>
      <c r="Q496" s="32"/>
      <c r="R496" s="33"/>
      <c r="S496" s="33"/>
      <c r="T496" s="1039"/>
      <c r="U496" s="157"/>
      <c r="V496" s="35"/>
      <c r="W496" s="35"/>
      <c r="X496" s="35"/>
      <c r="Y496" s="67"/>
      <c r="Z496" s="37"/>
      <c r="AA496" s="289"/>
      <c r="AG496" s="2404"/>
      <c r="AH496" s="2404"/>
      <c r="AI496" s="2404"/>
      <c r="AJ496" s="909"/>
    </row>
    <row r="497" spans="2:36" s="852" customFormat="1" x14ac:dyDescent="0.2">
      <c r="B497" s="887"/>
      <c r="C497" s="1251"/>
      <c r="D497" s="888">
        <f>SUM(G497:I497)</f>
        <v>257</v>
      </c>
      <c r="E497" s="889"/>
      <c r="F497" s="890">
        <f>SUM(F498:F515)</f>
        <v>16</v>
      </c>
      <c r="G497" s="889">
        <f>SUM(G498:G515)</f>
        <v>132</v>
      </c>
      <c r="H497" s="889">
        <f>SUM(H502:H515)</f>
        <v>86</v>
      </c>
      <c r="I497" s="889">
        <f>SUM(I502:I515)</f>
        <v>39</v>
      </c>
      <c r="J497" s="890"/>
      <c r="K497" s="890"/>
      <c r="L497" s="890"/>
      <c r="M497" s="890"/>
      <c r="N497" s="934"/>
      <c r="O497" s="934"/>
      <c r="P497" s="934"/>
      <c r="Q497" s="934"/>
      <c r="R497" s="916">
        <v>9</v>
      </c>
      <c r="S497" s="916"/>
      <c r="T497" s="1040"/>
      <c r="U497" s="893"/>
      <c r="V497" s="894"/>
      <c r="W497" s="894">
        <f>SUM(X497:X515)</f>
        <v>345.25</v>
      </c>
      <c r="X497" s="855"/>
      <c r="Y497" s="855">
        <v>305</v>
      </c>
      <c r="Z497" s="861">
        <f>W497-Y497</f>
        <v>40.25</v>
      </c>
      <c r="AA497" s="862"/>
      <c r="AE497" s="854"/>
      <c r="AF497" s="911" t="str">
        <f>IF(B497="","",(IFERROR(VLOOKUP(B497,Projecten!A$4:W$2358,5,FALSE),"niet bekend")))</f>
        <v/>
      </c>
      <c r="AG497" s="2402">
        <f>SUM(AG498:AG516)</f>
        <v>40692.340000000004</v>
      </c>
      <c r="AH497" s="2402" t="str">
        <f>IF(B497="","",(IFERROR(VLOOKUP(B497,Projecten!A$4:W$2358,23,FALSE),"niet bekend")))</f>
        <v/>
      </c>
      <c r="AI497" s="2402" t="str">
        <f>IF(B497="","",(IFERROR(VLOOKUP(B497,Projecten!A$4:W$2358,12,FALSE),"niet bekend")))</f>
        <v/>
      </c>
      <c r="AJ497" s="907"/>
    </row>
    <row r="498" spans="2:36" x14ac:dyDescent="0.2">
      <c r="B498" s="5"/>
      <c r="D498" s="292" t="s">
        <v>731</v>
      </c>
      <c r="K498" s="60"/>
      <c r="L498" s="60"/>
      <c r="M498" s="60"/>
      <c r="N498" s="60"/>
      <c r="O498" s="60"/>
      <c r="P498" s="60"/>
      <c r="Q498" s="60"/>
      <c r="X498" s="427">
        <v>30</v>
      </c>
      <c r="Y498" s="6"/>
      <c r="AA498" s="26"/>
      <c r="AE498" s="4"/>
      <c r="AF498" s="4" t="str">
        <f>IF(B498="","",(IFERROR(VLOOKUP(B498,Projecten!A$4:W$2358,5,FALSE),"niet bekend")))</f>
        <v/>
      </c>
      <c r="AG498" s="2399" t="str">
        <f t="shared" ref="AG498:AG503" si="63">IF(AF498="","",(F498/AF498*AI498))</f>
        <v/>
      </c>
      <c r="AH498" s="2403" t="str">
        <f>IF(B498="","",(IFERROR(VLOOKUP(B498,Projecten!A$4:W$2358,23,FALSE),"niet bekend")))</f>
        <v/>
      </c>
      <c r="AI498" s="2403" t="str">
        <f>IF(B498="","",(IFERROR(VLOOKUP(B498,Projecten!A$4:W$2358,12,FALSE),"niet bekend")))</f>
        <v/>
      </c>
      <c r="AJ498" s="906" t="str">
        <f t="shared" ref="AJ498:AJ515" si="64">IF(AG498="","",(AI498-AG498))</f>
        <v/>
      </c>
    </row>
    <row r="499" spans="2:36" x14ac:dyDescent="0.2">
      <c r="B499" s="5"/>
      <c r="D499" s="292" t="s">
        <v>732</v>
      </c>
      <c r="K499" s="60"/>
      <c r="L499" s="60"/>
      <c r="M499" s="60"/>
      <c r="N499" s="60"/>
      <c r="O499" s="60"/>
      <c r="P499" s="60"/>
      <c r="Q499" s="60"/>
      <c r="X499" s="427">
        <v>20</v>
      </c>
      <c r="Y499" s="6"/>
      <c r="AA499" s="26"/>
      <c r="AE499" s="4"/>
      <c r="AF499" s="4" t="str">
        <f>IF(B499="","",(IFERROR(VLOOKUP(B499,Projecten!A$4:W$2358,5,FALSE),"niet bekend")))</f>
        <v/>
      </c>
      <c r="AG499" s="2399" t="str">
        <f t="shared" si="63"/>
        <v/>
      </c>
      <c r="AH499" s="2403" t="str">
        <f>IF(B499="","",(IFERROR(VLOOKUP(B499,Projecten!A$4:W$2358,23,FALSE),"niet bekend")))</f>
        <v/>
      </c>
      <c r="AI499" s="2403" t="str">
        <f>IF(B499="","",(IFERROR(VLOOKUP(B499,Projecten!A$4:W$2358,12,FALSE),"niet bekend")))</f>
        <v/>
      </c>
      <c r="AJ499" s="906" t="str">
        <f t="shared" si="64"/>
        <v/>
      </c>
    </row>
    <row r="500" spans="2:36" x14ac:dyDescent="0.2">
      <c r="B500" s="5"/>
      <c r="D500" s="292" t="s">
        <v>738</v>
      </c>
      <c r="K500" s="60"/>
      <c r="L500" s="60"/>
      <c r="M500" s="60"/>
      <c r="N500" s="60"/>
      <c r="O500" s="60"/>
      <c r="P500" s="60"/>
      <c r="Q500" s="60"/>
      <c r="X500" s="427">
        <v>16.5</v>
      </c>
      <c r="Y500" s="6"/>
      <c r="AA500" s="26"/>
      <c r="AE500" s="4"/>
      <c r="AF500" s="4" t="str">
        <f>IF(B500="","",(IFERROR(VLOOKUP(B500,Projecten!A$4:W$2358,5,FALSE),"niet bekend")))</f>
        <v/>
      </c>
      <c r="AG500" s="2399" t="str">
        <f t="shared" si="63"/>
        <v/>
      </c>
      <c r="AH500" s="2403" t="str">
        <f>IF(B500="","",(IFERROR(VLOOKUP(B500,Projecten!A$4:W$2358,23,FALSE),"niet bekend")))</f>
        <v/>
      </c>
      <c r="AI500" s="2403" t="str">
        <f>IF(B500="","",(IFERROR(VLOOKUP(B500,Projecten!A$4:W$2358,12,FALSE),"niet bekend")))</f>
        <v/>
      </c>
      <c r="AJ500" s="906" t="str">
        <f t="shared" si="64"/>
        <v/>
      </c>
    </row>
    <row r="501" spans="2:36" x14ac:dyDescent="0.2">
      <c r="B501" s="5"/>
      <c r="D501" s="302" t="s">
        <v>594</v>
      </c>
      <c r="X501" s="180">
        <v>14.75</v>
      </c>
      <c r="Y501" s="6"/>
      <c r="Z501" s="6"/>
      <c r="AA501" s="5"/>
      <c r="AE501" s="4"/>
      <c r="AF501" s="4" t="str">
        <f>IF(B501="","",(IFERROR(VLOOKUP(B501,Projecten!A$4:W$2358,5,FALSE),"niet bekend")))</f>
        <v/>
      </c>
      <c r="AG501" s="2399" t="str">
        <f t="shared" si="63"/>
        <v/>
      </c>
      <c r="AH501" s="2403" t="str">
        <f>IF(B501="","",(IFERROR(VLOOKUP(B501,Projecten!A$4:W$2358,23,FALSE),"niet bekend")))</f>
        <v/>
      </c>
      <c r="AI501" s="2403" t="str">
        <f>IF(B501="","",(IFERROR(VLOOKUP(B501,Projecten!A$4:W$2358,12,FALSE),"niet bekend")))</f>
        <v/>
      </c>
      <c r="AJ501" s="906" t="str">
        <f t="shared" si="64"/>
        <v/>
      </c>
    </row>
    <row r="502" spans="2:36" s="4" customFormat="1" ht="12.75" customHeight="1" x14ac:dyDescent="0.2">
      <c r="B502" s="74">
        <v>2016037</v>
      </c>
      <c r="C502" s="1270">
        <v>120494</v>
      </c>
      <c r="D502" s="2" t="s">
        <v>693</v>
      </c>
      <c r="E502" s="1" t="s">
        <v>26</v>
      </c>
      <c r="F502" s="1455">
        <v>1</v>
      </c>
      <c r="G502" s="1">
        <v>11</v>
      </c>
      <c r="H502" s="1">
        <v>10</v>
      </c>
      <c r="I502" s="1">
        <v>1</v>
      </c>
      <c r="J502" s="60" t="s">
        <v>47</v>
      </c>
      <c r="K502" s="60" t="s">
        <v>190</v>
      </c>
      <c r="L502" s="60" t="s">
        <v>190</v>
      </c>
      <c r="M502" s="41" t="s">
        <v>190</v>
      </c>
      <c r="N502" s="41" t="s">
        <v>47</v>
      </c>
      <c r="O502" s="41" t="s">
        <v>47</v>
      </c>
      <c r="P502" s="41" t="s">
        <v>47</v>
      </c>
      <c r="Q502" s="41" t="s">
        <v>47</v>
      </c>
      <c r="S502" s="1602">
        <v>42438</v>
      </c>
      <c r="T502" s="23">
        <f>IF(U502&lt;=0,"",(((U502-'In Productie'!$E$1)/7)+0.6))</f>
        <v>-76.114285714285714</v>
      </c>
      <c r="U502" s="162">
        <v>42432</v>
      </c>
      <c r="V502" s="4" t="s">
        <v>162</v>
      </c>
      <c r="W502" s="237" t="s">
        <v>727</v>
      </c>
      <c r="X502" s="25">
        <v>16</v>
      </c>
      <c r="Y502" s="63"/>
      <c r="Z502" s="63"/>
      <c r="AA502" s="92">
        <v>42404</v>
      </c>
      <c r="AF502" s="4">
        <f>IF(B502="","",(IFERROR(VLOOKUP(B502,Projecten!A$4:W$2358,5,FALSE),"niet bekend")))</f>
        <v>1</v>
      </c>
      <c r="AG502" s="2399">
        <f t="shared" si="63"/>
        <v>3434</v>
      </c>
      <c r="AH502" s="2403">
        <f>IF(B502="","",(IFERROR(VLOOKUP(B502,Projecten!A$4:W$2358,23,FALSE),"niet bekend")))</f>
        <v>3434</v>
      </c>
      <c r="AI502" s="2403">
        <f>IF(B502="","",(IFERROR(VLOOKUP(B502,Projecten!A$4:W$2358,12,FALSE),"niet bekend")))</f>
        <v>3434</v>
      </c>
      <c r="AJ502" s="906">
        <f t="shared" si="64"/>
        <v>0</v>
      </c>
    </row>
    <row r="503" spans="2:36" s="4" customFormat="1" ht="12.75" customHeight="1" x14ac:dyDescent="0.2">
      <c r="B503" s="74">
        <v>2016039</v>
      </c>
      <c r="C503" s="1262" t="s">
        <v>701</v>
      </c>
      <c r="D503" s="2" t="s">
        <v>679</v>
      </c>
      <c r="E503" s="1" t="s">
        <v>26</v>
      </c>
      <c r="F503" s="72">
        <v>1</v>
      </c>
      <c r="G503" s="1">
        <f>F503*7</f>
        <v>7</v>
      </c>
      <c r="H503" s="1">
        <f>F503*6</f>
        <v>6</v>
      </c>
      <c r="I503" s="1">
        <f>F503*2</f>
        <v>2</v>
      </c>
      <c r="J503" s="59" t="s">
        <v>47</v>
      </c>
      <c r="K503" s="59" t="s">
        <v>190</v>
      </c>
      <c r="L503" s="59" t="s">
        <v>190</v>
      </c>
      <c r="M503" s="7" t="s">
        <v>190</v>
      </c>
      <c r="N503" s="7" t="s">
        <v>47</v>
      </c>
      <c r="O503" s="7" t="s">
        <v>47</v>
      </c>
      <c r="P503" s="7" t="s">
        <v>47</v>
      </c>
      <c r="Q503" s="7" t="s">
        <v>47</v>
      </c>
      <c r="S503" s="1602"/>
      <c r="T503" s="23">
        <f>IF(U503&lt;=0,"",(((U503-'In Productie'!$E$1)/7)+0.6))</f>
        <v>-75.400000000000006</v>
      </c>
      <c r="U503" s="162">
        <v>42437</v>
      </c>
      <c r="V503" s="4" t="s">
        <v>311</v>
      </c>
      <c r="X503" s="25">
        <f>F503*12</f>
        <v>12</v>
      </c>
      <c r="Y503" s="64"/>
      <c r="Z503" s="66"/>
      <c r="AA503" s="92">
        <v>42405</v>
      </c>
      <c r="AF503" s="4">
        <f>IF(B503="","",(IFERROR(VLOOKUP(B503,Projecten!A$4:W$2358,5,FALSE),"niet bekend")))</f>
        <v>7</v>
      </c>
      <c r="AG503" s="2399">
        <f t="shared" si="63"/>
        <v>1753</v>
      </c>
      <c r="AH503" s="2403">
        <f>IF(B503="","",(IFERROR(VLOOKUP(B503,Projecten!A$4:W$2358,23,FALSE),"niet bekend")))</f>
        <v>12271</v>
      </c>
      <c r="AI503" s="2403">
        <f>IF(B503="","",(IFERROR(VLOOKUP(B503,Projecten!A$4:W$2358,12,FALSE),"niet bekend")))</f>
        <v>12271</v>
      </c>
      <c r="AJ503" s="906">
        <f t="shared" si="64"/>
        <v>10518</v>
      </c>
    </row>
    <row r="504" spans="2:36" s="4" customFormat="1" ht="12.75" customHeight="1" x14ac:dyDescent="0.2">
      <c r="B504" s="74">
        <v>2016023</v>
      </c>
      <c r="C504" s="1254">
        <v>120486</v>
      </c>
      <c r="D504" s="2">
        <v>121491</v>
      </c>
      <c r="E504" s="1" t="s">
        <v>497</v>
      </c>
      <c r="F504" s="39">
        <v>0</v>
      </c>
      <c r="G504" s="1">
        <v>1</v>
      </c>
      <c r="H504" s="1">
        <v>0</v>
      </c>
      <c r="I504" s="1">
        <v>2</v>
      </c>
      <c r="J504" s="59" t="s">
        <v>47</v>
      </c>
      <c r="K504" s="59" t="s">
        <v>190</v>
      </c>
      <c r="L504" s="59" t="s">
        <v>47</v>
      </c>
      <c r="M504" s="59" t="s">
        <v>190</v>
      </c>
      <c r="N504" s="59" t="s">
        <v>47</v>
      </c>
      <c r="O504" s="59" t="s">
        <v>47</v>
      </c>
      <c r="P504" s="59" t="s">
        <v>47</v>
      </c>
      <c r="Q504" s="59" t="s">
        <v>47</v>
      </c>
      <c r="R504" s="142"/>
      <c r="S504" s="142"/>
      <c r="T504" s="23">
        <f>IF(U504&lt;=0,"",(((U504-'In Productie'!$E$1)/7)+0.6))</f>
        <v>-77.257142857142867</v>
      </c>
      <c r="U504" s="167">
        <v>42424</v>
      </c>
      <c r="V504" s="132" t="s">
        <v>673</v>
      </c>
      <c r="W504" s="143" t="s">
        <v>541</v>
      </c>
      <c r="X504" s="455">
        <v>6</v>
      </c>
      <c r="Y504" s="62"/>
      <c r="Z504" s="65"/>
      <c r="AA504" s="92">
        <v>42401</v>
      </c>
      <c r="AF504" s="4">
        <f>IF(B504="","",(IFERROR(VLOOKUP(B504,Projecten!A$4:W$2358,5,FALSE),"niet bekend")))</f>
        <v>0</v>
      </c>
      <c r="AG504" s="2399">
        <f>AI504</f>
        <v>1000</v>
      </c>
      <c r="AH504" s="2403">
        <f>IF(B504="","",(IFERROR(VLOOKUP(B504,Projecten!A$4:W$2358,23,FALSE),"niet bekend")))</f>
        <v>1000</v>
      </c>
      <c r="AI504" s="2403">
        <f>IF(B504="","",(IFERROR(VLOOKUP(B504,Projecten!A$4:W$2358,12,FALSE),"niet bekend")))</f>
        <v>1000</v>
      </c>
      <c r="AJ504" s="906">
        <f t="shared" si="64"/>
        <v>0</v>
      </c>
    </row>
    <row r="505" spans="2:36" s="4" customFormat="1" ht="12.75" customHeight="1" x14ac:dyDescent="0.2">
      <c r="B505" s="74">
        <v>2016033</v>
      </c>
      <c r="C505" s="1262">
        <v>120503</v>
      </c>
      <c r="D505" s="2" t="s">
        <v>660</v>
      </c>
      <c r="E505" s="1" t="s">
        <v>202</v>
      </c>
      <c r="F505" s="1455">
        <v>0</v>
      </c>
      <c r="G505" s="1">
        <v>6</v>
      </c>
      <c r="H505" s="1">
        <v>2</v>
      </c>
      <c r="I505" s="1">
        <v>0</v>
      </c>
      <c r="J505" s="60" t="s">
        <v>47</v>
      </c>
      <c r="K505" s="60" t="s">
        <v>190</v>
      </c>
      <c r="L505" s="60" t="s">
        <v>190</v>
      </c>
      <c r="M505" s="41" t="s">
        <v>190</v>
      </c>
      <c r="N505" s="41" t="s">
        <v>47</v>
      </c>
      <c r="O505" s="41" t="s">
        <v>47</v>
      </c>
      <c r="P505" s="41" t="s">
        <v>47</v>
      </c>
      <c r="Q505" s="41" t="s">
        <v>47</v>
      </c>
      <c r="S505" s="1602"/>
      <c r="T505" s="23">
        <f>IF(U505&lt;=0,"",(((U505-'In Productie'!$E$1)/7)+0.6))</f>
        <v>-76.257142857142867</v>
      </c>
      <c r="U505" s="162">
        <v>42431</v>
      </c>
      <c r="V505" s="4" t="s">
        <v>661</v>
      </c>
      <c r="X505" s="426">
        <v>10</v>
      </c>
      <c r="Y505" s="63"/>
      <c r="Z505" s="63"/>
      <c r="AA505" s="92">
        <v>42396</v>
      </c>
      <c r="AF505" s="4">
        <f>IF(B505="","",(IFERROR(VLOOKUP(B505,Projecten!A$4:W$2358,5,FALSE),"niet bekend")))</f>
        <v>0</v>
      </c>
      <c r="AG505" s="2399">
        <f>AI505</f>
        <v>1369.62</v>
      </c>
      <c r="AH505" s="2403">
        <f>IF(B505="","",(IFERROR(VLOOKUP(B505,Projecten!A$4:W$2358,23,FALSE),"niet bekend")))</f>
        <v>1369.62</v>
      </c>
      <c r="AI505" s="2403">
        <f>IF(B505="","",(IFERROR(VLOOKUP(B505,Projecten!A$4:W$2358,12,FALSE),"niet bekend")))</f>
        <v>1369.62</v>
      </c>
      <c r="AJ505" s="906">
        <f t="shared" si="64"/>
        <v>0</v>
      </c>
    </row>
    <row r="506" spans="2:36" s="4" customFormat="1" ht="12.75" customHeight="1" x14ac:dyDescent="0.2">
      <c r="B506" s="74">
        <v>2016034</v>
      </c>
      <c r="C506" s="1262">
        <v>120505</v>
      </c>
      <c r="D506" s="2" t="s">
        <v>667</v>
      </c>
      <c r="E506" s="1" t="s">
        <v>497</v>
      </c>
      <c r="F506" s="1455">
        <v>1</v>
      </c>
      <c r="G506" s="1">
        <v>4</v>
      </c>
      <c r="H506" s="1">
        <v>2</v>
      </c>
      <c r="I506" s="1">
        <v>2</v>
      </c>
      <c r="J506" s="60" t="s">
        <v>47</v>
      </c>
      <c r="K506" s="60" t="s">
        <v>190</v>
      </c>
      <c r="L506" s="60" t="s">
        <v>190</v>
      </c>
      <c r="M506" s="41" t="s">
        <v>190</v>
      </c>
      <c r="N506" s="41" t="s">
        <v>47</v>
      </c>
      <c r="O506" s="41" t="s">
        <v>47</v>
      </c>
      <c r="P506" s="41" t="s">
        <v>47</v>
      </c>
      <c r="Q506" s="41" t="s">
        <v>47</v>
      </c>
      <c r="S506" s="1602"/>
      <c r="T506" s="23">
        <v>9</v>
      </c>
      <c r="U506" s="162">
        <v>42432</v>
      </c>
      <c r="V506" s="4" t="s">
        <v>673</v>
      </c>
      <c r="W506" s="4" t="s">
        <v>740</v>
      </c>
      <c r="X506" s="25">
        <v>10</v>
      </c>
      <c r="Y506" s="63"/>
      <c r="Z506" s="63"/>
      <c r="AA506" s="92">
        <v>42403</v>
      </c>
      <c r="AF506" s="4">
        <f>IF(B506="","",(IFERROR(VLOOKUP(B506,Projecten!A$4:W$2358,5,FALSE),"niet bekend")))</f>
        <v>1</v>
      </c>
      <c r="AG506" s="2399">
        <f t="shared" ref="AG506:AG512" si="65">IF(AF506="","",(F506/AF506*AI506))</f>
        <v>1318.28</v>
      </c>
      <c r="AH506" s="2403">
        <f>IF(B506="","",(IFERROR(VLOOKUP(B506,Projecten!A$4:W$2358,23,FALSE),"niet bekend")))</f>
        <v>1318.28</v>
      </c>
      <c r="AI506" s="2403">
        <f>IF(B506="","",(IFERROR(VLOOKUP(B506,Projecten!A$4:W$2358,12,FALSE),"niet bekend")))</f>
        <v>1318.28</v>
      </c>
      <c r="AJ506" s="906">
        <f t="shared" si="64"/>
        <v>0</v>
      </c>
    </row>
    <row r="507" spans="2:36" s="4" customFormat="1" ht="12.75" customHeight="1" x14ac:dyDescent="0.2">
      <c r="B507" s="74">
        <v>2016043</v>
      </c>
      <c r="C507" s="1262">
        <v>120502</v>
      </c>
      <c r="D507" s="2" t="s">
        <v>681</v>
      </c>
      <c r="E507" s="1" t="s">
        <v>26</v>
      </c>
      <c r="F507" s="39">
        <v>4</v>
      </c>
      <c r="G507" s="1">
        <v>32</v>
      </c>
      <c r="H507" s="1">
        <v>20</v>
      </c>
      <c r="I507" s="1">
        <v>3</v>
      </c>
      <c r="J507" s="59" t="s">
        <v>47</v>
      </c>
      <c r="K507" s="59" t="s">
        <v>190</v>
      </c>
      <c r="L507" s="59" t="s">
        <v>190</v>
      </c>
      <c r="M507" s="7" t="s">
        <v>190</v>
      </c>
      <c r="N507" s="7" t="s">
        <v>47</v>
      </c>
      <c r="O507" s="7" t="s">
        <v>47</v>
      </c>
      <c r="P507" s="7" t="s">
        <v>47</v>
      </c>
      <c r="Q507" s="7" t="s">
        <v>47</v>
      </c>
      <c r="S507" s="1602"/>
      <c r="T507" s="23">
        <f>IF(U507&lt;=0,"",(((U507-'In Productie'!$E$1)/7)+0.6))</f>
        <v>-75.400000000000006</v>
      </c>
      <c r="U507" s="162">
        <v>42437</v>
      </c>
      <c r="V507" s="4" t="s">
        <v>423</v>
      </c>
      <c r="X507" s="25">
        <v>58</v>
      </c>
      <c r="Y507" s="64"/>
      <c r="Z507" s="66"/>
      <c r="AA507" s="92">
        <v>42405</v>
      </c>
      <c r="AF507" s="4">
        <f>IF(B507="","",(IFERROR(VLOOKUP(B507,Projecten!A$4:W$2358,5,FALSE),"niet bekend")))</f>
        <v>4</v>
      </c>
      <c r="AG507" s="2399">
        <f t="shared" si="65"/>
        <v>8952</v>
      </c>
      <c r="AH507" s="2403">
        <f>IF(B507="","",(IFERROR(VLOOKUP(B507,Projecten!A$4:W$2358,23,FALSE),"niet bekend")))</f>
        <v>8952</v>
      </c>
      <c r="AI507" s="2403">
        <f>IF(B507="","",(IFERROR(VLOOKUP(B507,Projecten!A$4:W$2358,12,FALSE),"niet bekend")))</f>
        <v>8952</v>
      </c>
      <c r="AJ507" s="906">
        <f t="shared" si="64"/>
        <v>0</v>
      </c>
    </row>
    <row r="508" spans="2:36" s="4" customFormat="1" ht="12.75" customHeight="1" x14ac:dyDescent="0.2">
      <c r="B508" s="74">
        <v>2016038</v>
      </c>
      <c r="C508" s="1262" t="s">
        <v>721</v>
      </c>
      <c r="D508" s="2" t="s">
        <v>711</v>
      </c>
      <c r="E508" s="1" t="s">
        <v>497</v>
      </c>
      <c r="F508" s="39">
        <v>1</v>
      </c>
      <c r="G508" s="1">
        <v>7</v>
      </c>
      <c r="H508" s="1">
        <v>6</v>
      </c>
      <c r="I508" s="1">
        <v>3</v>
      </c>
      <c r="J508" s="58" t="s">
        <v>47</v>
      </c>
      <c r="K508" s="58" t="s">
        <v>47</v>
      </c>
      <c r="L508" s="58" t="s">
        <v>190</v>
      </c>
      <c r="M508" s="29" t="s">
        <v>190</v>
      </c>
      <c r="N508" s="29" t="s">
        <v>47</v>
      </c>
      <c r="O508" s="29" t="s">
        <v>47</v>
      </c>
      <c r="P508" s="29" t="s">
        <v>47</v>
      </c>
      <c r="Q508" s="29" t="s">
        <v>47</v>
      </c>
      <c r="S508" s="1602"/>
      <c r="T508" s="23">
        <v>9</v>
      </c>
      <c r="U508" s="162">
        <v>42439</v>
      </c>
      <c r="V508" s="4" t="s">
        <v>673</v>
      </c>
      <c r="W508" s="4" t="s">
        <v>739</v>
      </c>
      <c r="X508" s="25">
        <v>21</v>
      </c>
      <c r="Y508" s="63"/>
      <c r="Z508" s="63"/>
      <c r="AA508" s="92">
        <v>42408</v>
      </c>
      <c r="AF508" s="4">
        <f>IF(B508="","",(IFERROR(VLOOKUP(B508,Projecten!A$4:W$2358,5,FALSE),"niet bekend")))</f>
        <v>1</v>
      </c>
      <c r="AG508" s="2399">
        <f t="shared" si="65"/>
        <v>3102.62</v>
      </c>
      <c r="AH508" s="2403">
        <f>IF(B508="","",(IFERROR(VLOOKUP(B508,Projecten!A$4:W$2358,23,FALSE),"niet bekend")))</f>
        <v>3102.62</v>
      </c>
      <c r="AI508" s="2403">
        <f>IF(B508="","",(IFERROR(VLOOKUP(B508,Projecten!A$4:W$2358,12,FALSE),"niet bekend")))</f>
        <v>3102.62</v>
      </c>
      <c r="AJ508" s="906">
        <f t="shared" si="64"/>
        <v>0</v>
      </c>
    </row>
    <row r="509" spans="2:36" s="4" customFormat="1" ht="12.75" customHeight="1" x14ac:dyDescent="0.2">
      <c r="B509" s="74">
        <v>2016044</v>
      </c>
      <c r="C509" s="1262">
        <v>120511</v>
      </c>
      <c r="D509" s="2">
        <v>568916</v>
      </c>
      <c r="E509" s="1" t="s">
        <v>26</v>
      </c>
      <c r="F509" s="39">
        <v>1</v>
      </c>
      <c r="G509" s="1">
        <v>10</v>
      </c>
      <c r="H509" s="1">
        <v>5</v>
      </c>
      <c r="I509" s="1">
        <v>5</v>
      </c>
      <c r="J509" s="58" t="s">
        <v>47</v>
      </c>
      <c r="K509" s="58" t="s">
        <v>190</v>
      </c>
      <c r="L509" s="58" t="s">
        <v>190</v>
      </c>
      <c r="M509" s="29" t="s">
        <v>190</v>
      </c>
      <c r="N509" s="29" t="s">
        <v>47</v>
      </c>
      <c r="O509" s="29" t="s">
        <v>47</v>
      </c>
      <c r="P509" s="29" t="s">
        <v>47</v>
      </c>
      <c r="Q509" s="29" t="s">
        <v>47</v>
      </c>
      <c r="S509" s="1602"/>
      <c r="T509" s="23">
        <f>IF(U509&lt;=0,"",(((U509-'In Productie'!$E$1)/7)+0.6))</f>
        <v>-75.114285714285714</v>
      </c>
      <c r="U509" s="162">
        <v>42439</v>
      </c>
      <c r="V509" s="4" t="s">
        <v>162</v>
      </c>
      <c r="X509" s="25">
        <v>21</v>
      </c>
      <c r="Y509" s="63"/>
      <c r="Z509" s="63"/>
      <c r="AA509" s="92">
        <v>42405</v>
      </c>
      <c r="AF509" s="4">
        <f>IF(B509="","",(IFERROR(VLOOKUP(B509,Projecten!A$4:W$2358,5,FALSE),"niet bekend")))</f>
        <v>1</v>
      </c>
      <c r="AG509" s="2399">
        <f t="shared" si="65"/>
        <v>3571</v>
      </c>
      <c r="AH509" s="2403">
        <f>IF(B509="","",(IFERROR(VLOOKUP(B509,Projecten!A$4:W$2358,23,FALSE),"niet bekend")))</f>
        <v>3571</v>
      </c>
      <c r="AI509" s="2403">
        <f>IF(B509="","",(IFERROR(VLOOKUP(B509,Projecten!A$4:W$2358,12,FALSE),"niet bekend")))</f>
        <v>3571</v>
      </c>
      <c r="AJ509" s="906">
        <f t="shared" si="64"/>
        <v>0</v>
      </c>
    </row>
    <row r="510" spans="2:36" s="4" customFormat="1" ht="12.75" customHeight="1" x14ac:dyDescent="0.2">
      <c r="B510" s="74">
        <v>2016047</v>
      </c>
      <c r="C510" s="1262">
        <v>120511</v>
      </c>
      <c r="D510" s="2" t="s">
        <v>685</v>
      </c>
      <c r="E510" s="1" t="s">
        <v>26</v>
      </c>
      <c r="F510" s="39">
        <v>1</v>
      </c>
      <c r="G510" s="1">
        <v>2</v>
      </c>
      <c r="H510" s="1">
        <v>1</v>
      </c>
      <c r="I510" s="1">
        <v>1</v>
      </c>
      <c r="J510" s="58" t="s">
        <v>47</v>
      </c>
      <c r="K510" s="58" t="s">
        <v>190</v>
      </c>
      <c r="L510" s="58" t="s">
        <v>190</v>
      </c>
      <c r="M510" s="29" t="s">
        <v>190</v>
      </c>
      <c r="N510" s="29" t="s">
        <v>47</v>
      </c>
      <c r="O510" s="29" t="s">
        <v>47</v>
      </c>
      <c r="P510" s="29" t="s">
        <v>47</v>
      </c>
      <c r="Q510" s="29" t="s">
        <v>47</v>
      </c>
      <c r="S510" s="1602"/>
      <c r="T510" s="23">
        <f>IF(U510&lt;=0,"",(((U510-'In Productie'!$E$1)/7)+0.6))</f>
        <v>-75.114285714285714</v>
      </c>
      <c r="U510" s="162">
        <v>42439</v>
      </c>
      <c r="V510" s="4" t="s">
        <v>162</v>
      </c>
      <c r="X510" s="25">
        <v>5</v>
      </c>
      <c r="Y510" s="63"/>
      <c r="Z510" s="63"/>
      <c r="AA510" s="92">
        <v>42410</v>
      </c>
      <c r="AF510" s="4">
        <f>IF(B510="","",(IFERROR(VLOOKUP(B510,Projecten!A$4:W$2358,5,FALSE),"niet bekend")))</f>
        <v>1</v>
      </c>
      <c r="AG510" s="2399">
        <f t="shared" si="65"/>
        <v>523</v>
      </c>
      <c r="AH510" s="2403">
        <f>IF(B510="","",(IFERROR(VLOOKUP(B510,Projecten!A$4:W$2358,23,FALSE),"niet bekend")))</f>
        <v>523</v>
      </c>
      <c r="AI510" s="2403">
        <f>IF(B510="","",(IFERROR(VLOOKUP(B510,Projecten!A$4:W$2358,12,FALSE),"niet bekend")))</f>
        <v>523</v>
      </c>
      <c r="AJ510" s="906">
        <f t="shared" si="64"/>
        <v>0</v>
      </c>
    </row>
    <row r="511" spans="2:36" s="4" customFormat="1" ht="12.75" customHeight="1" x14ac:dyDescent="0.2">
      <c r="B511" s="74">
        <v>2016048</v>
      </c>
      <c r="C511" s="1262">
        <v>120511</v>
      </c>
      <c r="D511" s="2">
        <v>518816</v>
      </c>
      <c r="E511" s="1" t="s">
        <v>26</v>
      </c>
      <c r="F511" s="39">
        <v>1</v>
      </c>
      <c r="G511" s="1">
        <v>9</v>
      </c>
      <c r="H511" s="1">
        <v>5</v>
      </c>
      <c r="I511" s="1">
        <v>5</v>
      </c>
      <c r="J511" s="58" t="s">
        <v>47</v>
      </c>
      <c r="K511" s="58" t="s">
        <v>190</v>
      </c>
      <c r="L511" s="58" t="s">
        <v>190</v>
      </c>
      <c r="M511" s="29" t="s">
        <v>190</v>
      </c>
      <c r="N511" s="29" t="s">
        <v>47</v>
      </c>
      <c r="O511" s="29" t="s">
        <v>47</v>
      </c>
      <c r="P511" s="29" t="s">
        <v>47</v>
      </c>
      <c r="Q511" s="29" t="s">
        <v>47</v>
      </c>
      <c r="S511" s="1602"/>
      <c r="T511" s="23">
        <f>IF(U511&lt;=0,"",(((U511-'In Productie'!$E$1)/7)+0.6))</f>
        <v>-75.114285714285714</v>
      </c>
      <c r="U511" s="162">
        <v>42439</v>
      </c>
      <c r="V511" s="4" t="s">
        <v>162</v>
      </c>
      <c r="X511" s="25">
        <v>21</v>
      </c>
      <c r="Y511" s="63"/>
      <c r="Z511" s="63"/>
      <c r="AA511" s="92">
        <v>42410</v>
      </c>
      <c r="AF511" s="4">
        <f>IF(B511="","",(IFERROR(VLOOKUP(B511,Projecten!A$4:W$2358,5,FALSE),"niet bekend")))</f>
        <v>1</v>
      </c>
      <c r="AG511" s="2399">
        <f t="shared" si="65"/>
        <v>3075</v>
      </c>
      <c r="AH511" s="2403">
        <f>IF(B511="","",(IFERROR(VLOOKUP(B511,Projecten!A$4:W$2358,23,FALSE),"niet bekend")))</f>
        <v>3075</v>
      </c>
      <c r="AI511" s="2403">
        <f>IF(B511="","",(IFERROR(VLOOKUP(B511,Projecten!A$4:W$2358,12,FALSE),"niet bekend")))</f>
        <v>3075</v>
      </c>
      <c r="AJ511" s="906">
        <f t="shared" si="64"/>
        <v>0</v>
      </c>
    </row>
    <row r="512" spans="2:36" s="4" customFormat="1" ht="12.75" customHeight="1" x14ac:dyDescent="0.2">
      <c r="B512" s="74">
        <v>2016056</v>
      </c>
      <c r="C512" s="1262">
        <v>120510</v>
      </c>
      <c r="D512" s="2" t="s">
        <v>712</v>
      </c>
      <c r="E512" s="1" t="s">
        <v>26</v>
      </c>
      <c r="F512" s="39">
        <v>4</v>
      </c>
      <c r="G512" s="1">
        <f>F512*8</f>
        <v>32</v>
      </c>
      <c r="H512" s="1">
        <f>F512*5</f>
        <v>20</v>
      </c>
      <c r="I512" s="1">
        <f>F512*3</f>
        <v>12</v>
      </c>
      <c r="J512" s="58" t="s">
        <v>47</v>
      </c>
      <c r="K512" s="58" t="s">
        <v>190</v>
      </c>
      <c r="L512" s="58" t="s">
        <v>190</v>
      </c>
      <c r="M512" s="29" t="s">
        <v>190</v>
      </c>
      <c r="N512" s="29" t="s">
        <v>47</v>
      </c>
      <c r="O512" s="29" t="s">
        <v>47</v>
      </c>
      <c r="P512" s="29" t="s">
        <v>47</v>
      </c>
      <c r="Q512" s="29" t="s">
        <v>47</v>
      </c>
      <c r="S512" s="1602"/>
      <c r="T512" s="23">
        <f>IF(U512&lt;=0,"",(((U512-'In Productie'!$E$1)/7)+0.6))</f>
        <v>-74.114285714285714</v>
      </c>
      <c r="U512" s="162">
        <v>42446</v>
      </c>
      <c r="V512" s="4" t="s">
        <v>311</v>
      </c>
      <c r="W512" s="4" t="s">
        <v>741</v>
      </c>
      <c r="X512" s="25">
        <v>56</v>
      </c>
      <c r="Y512" s="63"/>
      <c r="Z512" s="63"/>
      <c r="AA512" s="92">
        <v>42419</v>
      </c>
      <c r="AF512" s="4">
        <f>IF(B512="","",(IFERROR(VLOOKUP(B512,Projecten!A$4:W$2358,5,FALSE),"niet bekend")))</f>
        <v>7</v>
      </c>
      <c r="AG512" s="2399">
        <f t="shared" si="65"/>
        <v>9548</v>
      </c>
      <c r="AH512" s="2403">
        <f>IF(B512="","",(IFERROR(VLOOKUP(B512,Projecten!A$4:W$2358,23,FALSE),"niet bekend")))</f>
        <v>16709</v>
      </c>
      <c r="AI512" s="2403">
        <f>IF(B512="","",(IFERROR(VLOOKUP(B512,Projecten!A$4:W$2358,12,FALSE),"niet bekend")))</f>
        <v>16709</v>
      </c>
      <c r="AJ512" s="906">
        <f t="shared" si="64"/>
        <v>7161</v>
      </c>
    </row>
    <row r="513" spans="2:36" s="4" customFormat="1" ht="12.75" customHeight="1" x14ac:dyDescent="0.2">
      <c r="B513" s="74">
        <v>2015201</v>
      </c>
      <c r="C513" s="1262">
        <v>120493</v>
      </c>
      <c r="D513" s="248" t="s">
        <v>538</v>
      </c>
      <c r="E513" s="1" t="s">
        <v>308</v>
      </c>
      <c r="F513" s="1455">
        <v>0</v>
      </c>
      <c r="G513" s="1">
        <v>2</v>
      </c>
      <c r="H513" s="1">
        <v>4</v>
      </c>
      <c r="I513" s="1">
        <v>0</v>
      </c>
      <c r="J513" s="58" t="s">
        <v>190</v>
      </c>
      <c r="K513" s="58" t="s">
        <v>190</v>
      </c>
      <c r="L513" s="58" t="s">
        <v>190</v>
      </c>
      <c r="M513" s="29" t="s">
        <v>190</v>
      </c>
      <c r="N513" s="29" t="s">
        <v>47</v>
      </c>
      <c r="O513" s="29" t="s">
        <v>47</v>
      </c>
      <c r="P513" s="29" t="s">
        <v>47</v>
      </c>
      <c r="Q513" s="29" t="s">
        <v>47</v>
      </c>
      <c r="S513" s="1602"/>
      <c r="T513" s="23">
        <f>IF(U513&lt;=0,"",(((U513-'In Productie'!$E$1)/7)+0.6))</f>
        <v>-76.542857142857144</v>
      </c>
      <c r="U513" s="162">
        <v>42429</v>
      </c>
      <c r="V513" s="4" t="s">
        <v>537</v>
      </c>
      <c r="W513" s="241" t="s">
        <v>539</v>
      </c>
      <c r="X513" s="25">
        <v>13</v>
      </c>
      <c r="Y513" s="63"/>
      <c r="Z513" s="63"/>
      <c r="AA513" s="249"/>
      <c r="AF513" s="4">
        <f>IF(B513="","",(IFERROR(VLOOKUP(B513,Projecten!A$4:W$2358,5,FALSE),"niet bekend")))</f>
        <v>0</v>
      </c>
      <c r="AG513" s="2399">
        <f>AI513</f>
        <v>638.82000000000005</v>
      </c>
      <c r="AH513" s="2403">
        <f>IF(B513="","",(IFERROR(VLOOKUP(B513,Projecten!A$4:W$2358,23,FALSE),"niet bekend")))</f>
        <v>638.82000000000005</v>
      </c>
      <c r="AI513" s="2403">
        <f>IF(B513="","",(IFERROR(VLOOKUP(B513,Projecten!A$4:W$2358,12,FALSE),"niet bekend")))</f>
        <v>638.82000000000005</v>
      </c>
      <c r="AJ513" s="906">
        <f t="shared" si="64"/>
        <v>0</v>
      </c>
    </row>
    <row r="514" spans="2:36" s="4" customFormat="1" ht="12.75" customHeight="1" x14ac:dyDescent="0.2">
      <c r="B514" s="74">
        <v>2016042</v>
      </c>
      <c r="C514" s="1262">
        <v>120511</v>
      </c>
      <c r="D514" s="2">
        <v>568616</v>
      </c>
      <c r="E514" s="1" t="s">
        <v>26</v>
      </c>
      <c r="F514" s="39">
        <v>1</v>
      </c>
      <c r="G514" s="1">
        <v>9</v>
      </c>
      <c r="H514" s="1">
        <v>5</v>
      </c>
      <c r="I514" s="1">
        <v>3</v>
      </c>
      <c r="J514" s="60" t="s">
        <v>47</v>
      </c>
      <c r="K514" s="60" t="s">
        <v>190</v>
      </c>
      <c r="L514" s="60" t="s">
        <v>190</v>
      </c>
      <c r="M514" s="41" t="s">
        <v>190</v>
      </c>
      <c r="N514" s="41" t="s">
        <v>47</v>
      </c>
      <c r="O514" s="41" t="s">
        <v>47</v>
      </c>
      <c r="P514" s="41" t="s">
        <v>47</v>
      </c>
      <c r="Q514" s="41" t="s">
        <v>47</v>
      </c>
      <c r="S514" s="1602"/>
      <c r="T514" s="23">
        <f>IF(U514&lt;=0,"",(((U514-'In Productie'!$E$1)/7)+0.6))</f>
        <v>-75.114285714285714</v>
      </c>
      <c r="U514" s="162">
        <v>42439</v>
      </c>
      <c r="V514" s="4" t="s">
        <v>162</v>
      </c>
      <c r="X514" s="25">
        <v>15</v>
      </c>
      <c r="Y514" s="63"/>
      <c r="Z514" s="63"/>
      <c r="AA514" s="92">
        <v>42405</v>
      </c>
      <c r="AF514" s="4">
        <f>IF(B514="","",(IFERROR(VLOOKUP(B514,Projecten!A$4:W$2358,5,FALSE),"niet bekend")))</f>
        <v>1</v>
      </c>
      <c r="AG514" s="2399">
        <f>IF(AF514="","",(F514/AF514*AI514))</f>
        <v>2407</v>
      </c>
      <c r="AH514" s="2403">
        <f>IF(B514="","",(IFERROR(VLOOKUP(B514,Projecten!A$4:W$2358,23,FALSE),"niet bekend")))</f>
        <v>2407</v>
      </c>
      <c r="AI514" s="2403">
        <f>IF(B514="","",(IFERROR(VLOOKUP(B514,Projecten!A$4:W$2358,12,FALSE),"niet bekend")))</f>
        <v>2407</v>
      </c>
      <c r="AJ514" s="906">
        <f t="shared" si="64"/>
        <v>0</v>
      </c>
    </row>
    <row r="515" spans="2:36" x14ac:dyDescent="0.2">
      <c r="B515" s="313"/>
      <c r="C515" s="268"/>
      <c r="D515" s="268"/>
      <c r="E515" s="268"/>
      <c r="F515" s="1452"/>
      <c r="G515" s="268"/>
      <c r="H515" s="268"/>
      <c r="I515" s="268"/>
      <c r="J515" s="29"/>
      <c r="K515" s="58"/>
      <c r="L515" s="58"/>
      <c r="M515" s="58"/>
      <c r="N515" s="58"/>
      <c r="O515" s="58"/>
      <c r="P515" s="58"/>
      <c r="Q515" s="58"/>
      <c r="R515" s="6"/>
      <c r="S515" s="1599"/>
      <c r="T515" s="23"/>
      <c r="X515" s="427"/>
      <c r="Y515" s="6"/>
      <c r="AA515" s="285"/>
      <c r="AF515" s="4" t="str">
        <f>IF(B515="","",(IFERROR(VLOOKUP(B515,Projecten!A$4:W$2358,5,FALSE),"niet bekend")))</f>
        <v/>
      </c>
      <c r="AG515" s="2399" t="str">
        <f>IF(AF515="","",(F515/AF515*AI515))</f>
        <v/>
      </c>
      <c r="AH515" s="2403" t="str">
        <f>IF(B515="","",(IFERROR(VLOOKUP(B515,Projecten!A$4:W$2358,23,FALSE),"niet bekend")))</f>
        <v/>
      </c>
      <c r="AI515" s="2403" t="str">
        <f>IF(B515="","",(IFERROR(VLOOKUP(B515,Projecten!A$4:W$2358,12,FALSE),"niet bekend")))</f>
        <v/>
      </c>
      <c r="AJ515" s="906" t="str">
        <f t="shared" si="64"/>
        <v/>
      </c>
    </row>
    <row r="516" spans="2:36" s="38" customFormat="1" x14ac:dyDescent="0.2">
      <c r="B516" s="30"/>
      <c r="C516" s="1253"/>
      <c r="D516" s="31"/>
      <c r="E516" s="31"/>
      <c r="F516" s="32"/>
      <c r="G516" s="31"/>
      <c r="H516" s="31"/>
      <c r="I516" s="31"/>
      <c r="J516" s="32"/>
      <c r="K516" s="32"/>
      <c r="L516" s="32"/>
      <c r="M516" s="32"/>
      <c r="N516" s="32"/>
      <c r="O516" s="32"/>
      <c r="P516" s="32"/>
      <c r="Q516" s="32"/>
      <c r="R516" s="33"/>
      <c r="S516" s="33"/>
      <c r="T516" s="1039"/>
      <c r="U516" s="157"/>
      <c r="V516" s="35"/>
      <c r="W516" s="35"/>
      <c r="X516" s="35"/>
      <c r="Y516" s="67"/>
      <c r="Z516" s="37"/>
      <c r="AA516" s="289"/>
      <c r="AG516" s="2404"/>
      <c r="AH516" s="2404"/>
      <c r="AI516" s="2404"/>
      <c r="AJ516" s="909"/>
    </row>
    <row r="517" spans="2:36" s="852" customFormat="1" x14ac:dyDescent="0.2">
      <c r="B517" s="887"/>
      <c r="C517" s="1251"/>
      <c r="D517" s="888">
        <f>SUM(G517:I517)</f>
        <v>139</v>
      </c>
      <c r="E517" s="889"/>
      <c r="F517" s="890">
        <f>SUM(F523:F531)</f>
        <v>8</v>
      </c>
      <c r="G517" s="889">
        <f>SUM(G523:G531)</f>
        <v>68</v>
      </c>
      <c r="H517" s="889">
        <f>SUM(H523:H531)</f>
        <v>43</v>
      </c>
      <c r="I517" s="889">
        <f>SUM(I523:I531)</f>
        <v>28</v>
      </c>
      <c r="J517" s="890"/>
      <c r="K517" s="890"/>
      <c r="L517" s="890"/>
      <c r="M517" s="890"/>
      <c r="N517" s="934"/>
      <c r="O517" s="934"/>
      <c r="P517" s="934"/>
      <c r="Q517" s="934"/>
      <c r="R517" s="916">
        <v>10</v>
      </c>
      <c r="S517" s="916"/>
      <c r="T517" s="1040"/>
      <c r="U517" s="893"/>
      <c r="V517" s="894"/>
      <c r="W517" s="894">
        <f>SUM(X517:X530)</f>
        <v>236</v>
      </c>
      <c r="X517" s="855"/>
      <c r="Y517" s="855">
        <v>305</v>
      </c>
      <c r="Z517" s="861">
        <f>W517-Y517</f>
        <v>-69</v>
      </c>
      <c r="AA517" s="862"/>
      <c r="AE517" s="854"/>
      <c r="AF517" s="911" t="str">
        <f>IF(B517="","",(IFERROR(VLOOKUP(B517,Projecten!A$4:W$2358,5,FALSE),"niet bekend")))</f>
        <v/>
      </c>
      <c r="AG517" s="2402">
        <f>SUM(AG518:AG531)</f>
        <v>21674</v>
      </c>
      <c r="AH517" s="2402" t="str">
        <f>IF(B517="","",(IFERROR(VLOOKUP(B517,Projecten!A$4:W$2358,23,FALSE),"niet bekend")))</f>
        <v/>
      </c>
      <c r="AI517" s="2402" t="str">
        <f>IF(B517="","",(IFERROR(VLOOKUP(B517,Projecten!A$4:W$2358,12,FALSE),"niet bekend")))</f>
        <v/>
      </c>
      <c r="AJ517" s="907"/>
    </row>
    <row r="518" spans="2:36" x14ac:dyDescent="0.2">
      <c r="B518" s="5"/>
      <c r="D518" s="292" t="s">
        <v>717</v>
      </c>
      <c r="K518" s="60"/>
      <c r="L518" s="60"/>
      <c r="M518" s="60"/>
      <c r="N518" s="60"/>
      <c r="O518" s="60"/>
      <c r="P518" s="60"/>
      <c r="Q518" s="60"/>
      <c r="X518" s="427">
        <v>60</v>
      </c>
      <c r="Y518" s="6"/>
      <c r="AA518" s="26"/>
      <c r="AF518" s="4" t="str">
        <f>IF(B518="","",(IFERROR(VLOOKUP(B518,Projecten!A$4:W$2358,5,FALSE),"niet bekend")))</f>
        <v/>
      </c>
      <c r="AG518" s="2399" t="str">
        <f t="shared" ref="AG518:AG530" si="66">IF(AF518="","",(F518/AF518*AI518))</f>
        <v/>
      </c>
      <c r="AH518" s="2403" t="str">
        <f>IF(B518="","",(IFERROR(VLOOKUP(B518,Projecten!A$4:W$2358,23,FALSE),"niet bekend")))</f>
        <v/>
      </c>
      <c r="AI518" s="2403" t="str">
        <f>IF(B518="","",(IFERROR(VLOOKUP(B518,Projecten!A$4:W$2358,12,FALSE),"niet bekend")))</f>
        <v/>
      </c>
      <c r="AJ518" s="906" t="str">
        <f t="shared" ref="AJ518:AJ530" si="67">IF(AG518="","",(AI518-AG518))</f>
        <v/>
      </c>
    </row>
    <row r="519" spans="2:36" x14ac:dyDescent="0.2">
      <c r="B519" s="5"/>
      <c r="D519" s="292" t="s">
        <v>737</v>
      </c>
      <c r="J519" s="59"/>
      <c r="K519" s="60"/>
      <c r="L519" s="60"/>
      <c r="M519" s="60"/>
      <c r="N519" s="60"/>
      <c r="O519" s="60"/>
      <c r="P519" s="60"/>
      <c r="Q519" s="59"/>
      <c r="X519" s="427">
        <v>29.75</v>
      </c>
      <c r="Y519" s="6"/>
      <c r="AA519" s="26"/>
      <c r="AF519" s="4" t="str">
        <f>IF(B519="","",(IFERROR(VLOOKUP(B519,Projecten!A$4:W$2358,5,FALSE),"niet bekend")))</f>
        <v/>
      </c>
      <c r="AG519" s="2399" t="str">
        <f t="shared" si="66"/>
        <v/>
      </c>
      <c r="AH519" s="2403" t="str">
        <f>IF(B519="","",(IFERROR(VLOOKUP(B519,Projecten!A$4:W$2358,23,FALSE),"niet bekend")))</f>
        <v/>
      </c>
      <c r="AI519" s="2403" t="str">
        <f>IF(B519="","",(IFERROR(VLOOKUP(B519,Projecten!A$4:W$2358,12,FALSE),"niet bekend")))</f>
        <v/>
      </c>
      <c r="AJ519" s="906" t="str">
        <f t="shared" si="67"/>
        <v/>
      </c>
    </row>
    <row r="520" spans="2:36" x14ac:dyDescent="0.2">
      <c r="B520" s="5"/>
      <c r="D520" s="305" t="s">
        <v>748</v>
      </c>
      <c r="J520" s="59"/>
      <c r="K520" s="60"/>
      <c r="L520" s="60"/>
      <c r="M520" s="60"/>
      <c r="N520" s="60"/>
      <c r="O520" s="60"/>
      <c r="P520" s="60"/>
      <c r="Q520" s="59"/>
      <c r="X520" s="427">
        <v>8.25</v>
      </c>
      <c r="Y520" s="6"/>
      <c r="AA520" s="26"/>
      <c r="AF520" s="4" t="str">
        <f>IF(B520="","",(IFERROR(VLOOKUP(B520,Projecten!A$4:W$2358,5,FALSE),"niet bekend")))</f>
        <v/>
      </c>
      <c r="AG520" s="2399" t="str">
        <f t="shared" si="66"/>
        <v/>
      </c>
      <c r="AH520" s="2403" t="str">
        <f>IF(B520="","",(IFERROR(VLOOKUP(B520,Projecten!A$4:W$2358,23,FALSE),"niet bekend")))</f>
        <v/>
      </c>
      <c r="AI520" s="2403" t="str">
        <f>IF(B520="","",(IFERROR(VLOOKUP(B520,Projecten!A$4:W$2358,12,FALSE),"niet bekend")))</f>
        <v/>
      </c>
      <c r="AJ520" s="906" t="str">
        <f t="shared" si="67"/>
        <v/>
      </c>
    </row>
    <row r="521" spans="2:36" x14ac:dyDescent="0.2">
      <c r="B521" s="5"/>
      <c r="D521" s="310" t="s">
        <v>747</v>
      </c>
      <c r="J521" s="59"/>
      <c r="K521" s="59"/>
      <c r="L521" s="59"/>
      <c r="M521" s="59"/>
      <c r="N521" s="59"/>
      <c r="O521" s="59"/>
      <c r="P521" s="59"/>
      <c r="Q521" s="60"/>
      <c r="X521" s="427">
        <v>3</v>
      </c>
      <c r="Y521" s="6"/>
      <c r="AA521" s="26"/>
      <c r="AF521" s="4" t="str">
        <f>IF(B521="","",(IFERROR(VLOOKUP(B521,Projecten!A$4:W$2358,5,FALSE),"niet bekend")))</f>
        <v/>
      </c>
      <c r="AG521" s="2399" t="str">
        <f t="shared" si="66"/>
        <v/>
      </c>
      <c r="AH521" s="2403" t="str">
        <f>IF(B521="","",(IFERROR(VLOOKUP(B521,Projecten!A$4:W$2358,23,FALSE),"niet bekend")))</f>
        <v/>
      </c>
      <c r="AI521" s="2403" t="str">
        <f>IF(B521="","",(IFERROR(VLOOKUP(B521,Projecten!A$4:W$2358,12,FALSE),"niet bekend")))</f>
        <v/>
      </c>
      <c r="AJ521" s="906" t="str">
        <f t="shared" si="67"/>
        <v/>
      </c>
    </row>
    <row r="522" spans="2:36" x14ac:dyDescent="0.2">
      <c r="B522" s="5"/>
      <c r="D522" s="310" t="s">
        <v>755</v>
      </c>
      <c r="J522" s="59"/>
      <c r="K522" s="59"/>
      <c r="L522" s="59"/>
      <c r="M522" s="59"/>
      <c r="N522" s="59"/>
      <c r="O522" s="59"/>
      <c r="P522" s="59"/>
      <c r="Q522" s="60"/>
      <c r="X522" s="427">
        <v>3</v>
      </c>
      <c r="Y522" s="6"/>
      <c r="AA522" s="26"/>
      <c r="AF522" s="4" t="str">
        <f>IF(B522="","",(IFERROR(VLOOKUP(B522,Projecten!A$4:W$2358,5,FALSE),"niet bekend")))</f>
        <v/>
      </c>
      <c r="AG522" s="2399" t="str">
        <f t="shared" si="66"/>
        <v/>
      </c>
      <c r="AH522" s="2403" t="str">
        <f>IF(B522="","",(IFERROR(VLOOKUP(B522,Projecten!A$4:W$2358,23,FALSE),"niet bekend")))</f>
        <v/>
      </c>
      <c r="AI522" s="2403" t="str">
        <f>IF(B522="","",(IFERROR(VLOOKUP(B522,Projecten!A$4:W$2358,12,FALSE),"niet bekend")))</f>
        <v/>
      </c>
      <c r="AJ522" s="906" t="str">
        <f t="shared" si="67"/>
        <v/>
      </c>
    </row>
    <row r="523" spans="2:36" s="4" customFormat="1" ht="12.75" customHeight="1" x14ac:dyDescent="0.2">
      <c r="B523" s="2">
        <v>2016045</v>
      </c>
      <c r="C523" s="1262">
        <v>120520</v>
      </c>
      <c r="D523" s="2">
        <v>569016</v>
      </c>
      <c r="E523" s="1" t="s">
        <v>26</v>
      </c>
      <c r="F523" s="39">
        <v>1</v>
      </c>
      <c r="G523" s="1">
        <v>10</v>
      </c>
      <c r="H523" s="1">
        <v>5</v>
      </c>
      <c r="I523" s="1">
        <v>5</v>
      </c>
      <c r="J523" s="58" t="s">
        <v>47</v>
      </c>
      <c r="K523" s="29" t="s">
        <v>190</v>
      </c>
      <c r="L523" s="29" t="s">
        <v>190</v>
      </c>
      <c r="M523" s="29" t="s">
        <v>190</v>
      </c>
      <c r="N523" s="29" t="s">
        <v>47</v>
      </c>
      <c r="O523" s="29" t="s">
        <v>47</v>
      </c>
      <c r="P523" s="29" t="s">
        <v>47</v>
      </c>
      <c r="Q523" s="29" t="s">
        <v>47</v>
      </c>
      <c r="S523" s="1602"/>
      <c r="T523" s="23">
        <f>IF(U523&lt;=0,"",(((U523-'In Productie'!$E$1)/7)+0.6))</f>
        <v>-74.114285714285714</v>
      </c>
      <c r="U523" s="162">
        <v>42446</v>
      </c>
      <c r="V523" s="4" t="s">
        <v>162</v>
      </c>
      <c r="X523" s="25">
        <v>21</v>
      </c>
      <c r="Y523" s="63"/>
      <c r="Z523" s="63"/>
      <c r="AA523" s="92">
        <v>42405</v>
      </c>
      <c r="AF523" s="4">
        <f>IF(B523="","",(IFERROR(VLOOKUP(B523,Projecten!A$4:W$2358,5,FALSE),"niet bekend")))</f>
        <v>1</v>
      </c>
      <c r="AG523" s="2399">
        <f t="shared" si="66"/>
        <v>3571</v>
      </c>
      <c r="AH523" s="2403">
        <f>IF(B523="","",(IFERROR(VLOOKUP(B523,Projecten!A$4:W$2358,23,FALSE),"niet bekend")))</f>
        <v>3571</v>
      </c>
      <c r="AI523" s="2403">
        <f>IF(B523="","",(IFERROR(VLOOKUP(B523,Projecten!A$4:W$2358,12,FALSE),"niet bekend")))</f>
        <v>3571</v>
      </c>
      <c r="AJ523" s="906">
        <f t="shared" si="67"/>
        <v>0</v>
      </c>
    </row>
    <row r="524" spans="2:36" s="4" customFormat="1" ht="12.75" customHeight="1" x14ac:dyDescent="0.2">
      <c r="B524" s="2">
        <v>2016052</v>
      </c>
      <c r="C524" s="1262">
        <v>120520</v>
      </c>
      <c r="D524" s="2">
        <v>586516</v>
      </c>
      <c r="E524" s="1" t="s">
        <v>26</v>
      </c>
      <c r="F524" s="39">
        <v>1</v>
      </c>
      <c r="G524" s="1">
        <v>6</v>
      </c>
      <c r="H524" s="1">
        <v>3</v>
      </c>
      <c r="I524" s="1">
        <v>3</v>
      </c>
      <c r="J524" s="58" t="s">
        <v>47</v>
      </c>
      <c r="K524" s="29" t="s">
        <v>190</v>
      </c>
      <c r="L524" s="29" t="s">
        <v>190</v>
      </c>
      <c r="M524" s="29" t="s">
        <v>190</v>
      </c>
      <c r="N524" s="29" t="s">
        <v>47</v>
      </c>
      <c r="O524" s="29" t="s">
        <v>47</v>
      </c>
      <c r="P524" s="29" t="s">
        <v>47</v>
      </c>
      <c r="Q524" s="29" t="s">
        <v>47</v>
      </c>
      <c r="S524" s="1602"/>
      <c r="T524" s="23">
        <f>IF(U524&lt;=0,"",(((U524-'In Productie'!$E$1)/7)+0.6))</f>
        <v>-74.114285714285714</v>
      </c>
      <c r="U524" s="162">
        <v>42446</v>
      </c>
      <c r="V524" s="4" t="s">
        <v>162</v>
      </c>
      <c r="X524" s="25">
        <v>14</v>
      </c>
      <c r="Y524" s="63"/>
      <c r="Z524" s="63"/>
      <c r="AA524" s="92">
        <v>42412</v>
      </c>
      <c r="AF524" s="4">
        <f>IF(B524="","",(IFERROR(VLOOKUP(B524,Projecten!A$4:W$2358,5,FALSE),"niet bekend")))</f>
        <v>1</v>
      </c>
      <c r="AG524" s="2399">
        <f t="shared" si="66"/>
        <v>2310</v>
      </c>
      <c r="AH524" s="2403">
        <f>IF(B524="","",(IFERROR(VLOOKUP(B524,Projecten!A$4:W$2358,23,FALSE),"niet bekend")))</f>
        <v>2310</v>
      </c>
      <c r="AI524" s="2403">
        <f>IF(B524="","",(IFERROR(VLOOKUP(B524,Projecten!A$4:W$2358,12,FALSE),"niet bekend")))</f>
        <v>2310</v>
      </c>
      <c r="AJ524" s="906">
        <f t="shared" si="67"/>
        <v>0</v>
      </c>
    </row>
    <row r="525" spans="2:36" s="4" customFormat="1" ht="12.75" customHeight="1" x14ac:dyDescent="0.2">
      <c r="B525" s="2">
        <v>2016049</v>
      </c>
      <c r="C525" s="1262">
        <v>120520</v>
      </c>
      <c r="D525" s="2">
        <v>566216</v>
      </c>
      <c r="E525" s="1" t="s">
        <v>26</v>
      </c>
      <c r="F525" s="39">
        <v>1</v>
      </c>
      <c r="G525" s="1">
        <v>11</v>
      </c>
      <c r="H525" s="1">
        <v>7</v>
      </c>
      <c r="I525" s="1">
        <v>5</v>
      </c>
      <c r="J525" s="58" t="s">
        <v>47</v>
      </c>
      <c r="K525" s="29" t="s">
        <v>190</v>
      </c>
      <c r="L525" s="29" t="s">
        <v>190</v>
      </c>
      <c r="M525" s="29" t="s">
        <v>190</v>
      </c>
      <c r="N525" s="29" t="s">
        <v>47</v>
      </c>
      <c r="O525" s="29" t="s">
        <v>47</v>
      </c>
      <c r="P525" s="29" t="s">
        <v>47</v>
      </c>
      <c r="Q525" s="29" t="s">
        <v>47</v>
      </c>
      <c r="S525" s="1602"/>
      <c r="T525" s="23">
        <f>IF(U525&lt;=0,"",(((U525-'In Productie'!$E$1)/7)+0.6))</f>
        <v>-74.114285714285714</v>
      </c>
      <c r="U525" s="162">
        <v>42446</v>
      </c>
      <c r="V525" s="4" t="s">
        <v>162</v>
      </c>
      <c r="X525" s="25">
        <v>21</v>
      </c>
      <c r="Y525" s="63"/>
      <c r="Z525" s="63"/>
      <c r="AA525" s="92">
        <v>42411</v>
      </c>
      <c r="AF525" s="4">
        <f>IF(B525="","",(IFERROR(VLOOKUP(B525,Projecten!A$4:W$2358,5,FALSE),"niet bekend")))</f>
        <v>1</v>
      </c>
      <c r="AG525" s="2399">
        <f t="shared" si="66"/>
        <v>3608</v>
      </c>
      <c r="AH525" s="2403">
        <f>IF(B525="","",(IFERROR(VLOOKUP(B525,Projecten!A$4:W$2358,23,FALSE),"niet bekend")))</f>
        <v>3608</v>
      </c>
      <c r="AI525" s="2403">
        <f>IF(B525="","",(IFERROR(VLOOKUP(B525,Projecten!A$4:W$2358,12,FALSE),"niet bekend")))</f>
        <v>3608</v>
      </c>
      <c r="AJ525" s="906">
        <f t="shared" si="67"/>
        <v>0</v>
      </c>
    </row>
    <row r="526" spans="2:36" x14ac:dyDescent="0.2">
      <c r="B526" s="5">
        <v>2016032</v>
      </c>
      <c r="C526" s="1255">
        <v>120542</v>
      </c>
      <c r="D526" s="5" t="s">
        <v>745</v>
      </c>
      <c r="E526" s="6" t="s">
        <v>26</v>
      </c>
      <c r="F526" s="7">
        <v>0</v>
      </c>
      <c r="G526" s="6">
        <v>1</v>
      </c>
      <c r="H526" s="6">
        <v>2</v>
      </c>
      <c r="I526" s="6">
        <v>0</v>
      </c>
      <c r="J526" s="59"/>
      <c r="K526" s="59"/>
      <c r="L526" s="59"/>
      <c r="M526" s="59"/>
      <c r="N526" s="60" t="s">
        <v>47</v>
      </c>
      <c r="O526" s="60" t="s">
        <v>47</v>
      </c>
      <c r="P526" s="60" t="s">
        <v>47</v>
      </c>
      <c r="Q526" s="59" t="s">
        <v>47</v>
      </c>
      <c r="T526" s="7">
        <v>10</v>
      </c>
      <c r="U526" s="158">
        <v>42436</v>
      </c>
      <c r="V526" s="6" t="s">
        <v>162</v>
      </c>
      <c r="W526" s="6" t="s">
        <v>746</v>
      </c>
      <c r="X526" s="25">
        <v>3</v>
      </c>
      <c r="Y526" s="6"/>
      <c r="AA526" s="285">
        <v>42434</v>
      </c>
      <c r="AF526" s="4">
        <f>IF(B526="","",(IFERROR(VLOOKUP(B526,Projecten!A$4:W$2358,5,FALSE),"niet bekend")))</f>
        <v>1</v>
      </c>
      <c r="AG526" s="2399">
        <f t="shared" si="66"/>
        <v>0</v>
      </c>
      <c r="AH526" s="2403">
        <f>IF(B526="","",(IFERROR(VLOOKUP(B526,Projecten!A$4:W$2358,23,FALSE),"niet bekend")))</f>
        <v>3174</v>
      </c>
      <c r="AI526" s="2403">
        <f>IF(B526="","",(IFERROR(VLOOKUP(B526,Projecten!A$4:W$2358,12,FALSE),"niet bekend")))</f>
        <v>3174</v>
      </c>
      <c r="AJ526" s="906">
        <f t="shared" si="67"/>
        <v>3174</v>
      </c>
    </row>
    <row r="527" spans="2:36" s="4" customFormat="1" ht="12.75" customHeight="1" x14ac:dyDescent="0.2">
      <c r="B527" s="2">
        <v>2016050</v>
      </c>
      <c r="C527" s="1262">
        <v>121520</v>
      </c>
      <c r="D527" s="2">
        <v>566316</v>
      </c>
      <c r="E527" s="1" t="s">
        <v>26</v>
      </c>
      <c r="F527" s="39">
        <v>1</v>
      </c>
      <c r="G527" s="1">
        <v>11</v>
      </c>
      <c r="H527" s="1">
        <v>7</v>
      </c>
      <c r="I527" s="1">
        <v>5</v>
      </c>
      <c r="J527" s="58" t="s">
        <v>47</v>
      </c>
      <c r="K527" s="29" t="s">
        <v>190</v>
      </c>
      <c r="L527" s="29" t="s">
        <v>190</v>
      </c>
      <c r="M527" s="29" t="s">
        <v>190</v>
      </c>
      <c r="N527" s="29" t="s">
        <v>47</v>
      </c>
      <c r="O527" s="29" t="s">
        <v>47</v>
      </c>
      <c r="P527" s="29" t="s">
        <v>47</v>
      </c>
      <c r="Q527" s="29" t="s">
        <v>47</v>
      </c>
      <c r="S527" s="1602"/>
      <c r="T527" s="23">
        <f>IF(U527&lt;=0,"",(((U527-'In Productie'!$E$1)/7)+0.6))</f>
        <v>-74.114285714285714</v>
      </c>
      <c r="U527" s="162">
        <v>42446</v>
      </c>
      <c r="V527" s="4" t="s">
        <v>162</v>
      </c>
      <c r="X527" s="25">
        <v>21</v>
      </c>
      <c r="Y527" s="63"/>
      <c r="Z527" s="63"/>
      <c r="AA527" s="92">
        <v>42411</v>
      </c>
      <c r="AF527" s="4">
        <f>IF(B527="","",(IFERROR(VLOOKUP(B527,Projecten!A$4:W$2358,5,FALSE),"niet bekend")))</f>
        <v>1</v>
      </c>
      <c r="AG527" s="2399">
        <f t="shared" si="66"/>
        <v>3608</v>
      </c>
      <c r="AH527" s="2403">
        <f>IF(B527="","",(IFERROR(VLOOKUP(B527,Projecten!A$4:W$2358,23,FALSE),"niet bekend")))</f>
        <v>3608</v>
      </c>
      <c r="AI527" s="2403">
        <f>IF(B527="","",(IFERROR(VLOOKUP(B527,Projecten!A$4:W$2358,12,FALSE),"niet bekend")))</f>
        <v>3608</v>
      </c>
      <c r="AJ527" s="906">
        <f t="shared" si="67"/>
        <v>0</v>
      </c>
    </row>
    <row r="528" spans="2:36" s="4" customFormat="1" ht="12.75" customHeight="1" x14ac:dyDescent="0.2">
      <c r="B528" s="2">
        <v>2016053</v>
      </c>
      <c r="C528" s="1262">
        <v>120520</v>
      </c>
      <c r="D528" s="250">
        <v>590316</v>
      </c>
      <c r="E528" s="1" t="s">
        <v>26</v>
      </c>
      <c r="F528" s="39">
        <v>1</v>
      </c>
      <c r="G528" s="1">
        <v>5</v>
      </c>
      <c r="H528" s="1">
        <v>4</v>
      </c>
      <c r="I528" s="1">
        <v>1</v>
      </c>
      <c r="J528" s="60" t="s">
        <v>47</v>
      </c>
      <c r="K528" s="41" t="s">
        <v>190</v>
      </c>
      <c r="L528" s="41" t="s">
        <v>190</v>
      </c>
      <c r="M528" s="41" t="s">
        <v>190</v>
      </c>
      <c r="N528" s="41" t="s">
        <v>47</v>
      </c>
      <c r="O528" s="41" t="s">
        <v>47</v>
      </c>
      <c r="P528" s="41" t="s">
        <v>47</v>
      </c>
      <c r="Q528" s="41" t="s">
        <v>47</v>
      </c>
      <c r="S528" s="1602"/>
      <c r="T528" s="23">
        <f>IF(U528&lt;=0,"",(((U528-'In Productie'!$E$1)/7)+0.6))</f>
        <v>-74.114285714285714</v>
      </c>
      <c r="U528" s="162">
        <v>42446</v>
      </c>
      <c r="V528" s="4" t="s">
        <v>162</v>
      </c>
      <c r="X528" s="426">
        <v>8</v>
      </c>
      <c r="Y528" s="63"/>
      <c r="Z528" s="63"/>
      <c r="AA528" s="92">
        <v>42412</v>
      </c>
      <c r="AF528" s="4">
        <f>IF(B528="","",(IFERROR(VLOOKUP(B528,Projecten!A$4:W$2358,5,FALSE),"niet bekend")))</f>
        <v>1</v>
      </c>
      <c r="AG528" s="2399">
        <f t="shared" si="66"/>
        <v>974</v>
      </c>
      <c r="AH528" s="2403">
        <f>IF(B528="","",(IFERROR(VLOOKUP(B528,Projecten!A$4:W$2358,23,FALSE),"niet bekend")))</f>
        <v>974</v>
      </c>
      <c r="AI528" s="2403">
        <f>IF(B528="","",(IFERROR(VLOOKUP(B528,Projecten!A$4:W$2358,12,FALSE),"niet bekend")))</f>
        <v>974</v>
      </c>
      <c r="AJ528" s="906">
        <f t="shared" si="67"/>
        <v>0</v>
      </c>
    </row>
    <row r="529" spans="2:36" x14ac:dyDescent="0.2">
      <c r="B529" s="267">
        <v>2016056</v>
      </c>
      <c r="C529" s="1269">
        <v>120510</v>
      </c>
      <c r="D529" s="267" t="s">
        <v>713</v>
      </c>
      <c r="E529" s="313" t="s">
        <v>26</v>
      </c>
      <c r="F529" s="879">
        <v>2</v>
      </c>
      <c r="G529" s="313">
        <f>F529*8</f>
        <v>16</v>
      </c>
      <c r="H529" s="313">
        <f>F529*5</f>
        <v>10</v>
      </c>
      <c r="I529" s="313">
        <f>F529*3</f>
        <v>6</v>
      </c>
      <c r="J529" s="58" t="s">
        <v>47</v>
      </c>
      <c r="K529" s="58" t="s">
        <v>190</v>
      </c>
      <c r="L529" s="58" t="s">
        <v>190</v>
      </c>
      <c r="M529" s="58" t="s">
        <v>190</v>
      </c>
      <c r="N529" s="58" t="s">
        <v>47</v>
      </c>
      <c r="O529" s="58" t="s">
        <v>47</v>
      </c>
      <c r="P529" s="58" t="s">
        <v>47</v>
      </c>
      <c r="Q529" s="58" t="s">
        <v>47</v>
      </c>
      <c r="R529" s="6"/>
      <c r="S529" s="1599"/>
      <c r="T529" s="23">
        <f>IF(U529&lt;=0,"",(((U529-'In Productie'!$E$1)/7)+0.6))</f>
        <v>-74.114285714285714</v>
      </c>
      <c r="U529" s="158">
        <v>42446</v>
      </c>
      <c r="V529" s="6" t="s">
        <v>311</v>
      </c>
      <c r="W529" s="6" t="s">
        <v>741</v>
      </c>
      <c r="X529" s="25">
        <v>28</v>
      </c>
      <c r="Y529" s="6"/>
      <c r="AA529" s="285">
        <v>42419</v>
      </c>
      <c r="AF529" s="4">
        <f>IF(B529="","",(IFERROR(VLOOKUP(B529,Projecten!A$4:W$2358,5,FALSE),"niet bekend")))</f>
        <v>7</v>
      </c>
      <c r="AG529" s="2399">
        <f t="shared" si="66"/>
        <v>4774</v>
      </c>
      <c r="AH529" s="2403">
        <f>IF(B529="","",(IFERROR(VLOOKUP(B529,Projecten!A$4:W$2358,23,FALSE),"niet bekend")))</f>
        <v>16709</v>
      </c>
      <c r="AI529" s="2403">
        <f>IF(B529="","",(IFERROR(VLOOKUP(B529,Projecten!A$4:W$2358,12,FALSE),"niet bekend")))</f>
        <v>16709</v>
      </c>
      <c r="AJ529" s="906">
        <f t="shared" si="67"/>
        <v>11935</v>
      </c>
    </row>
    <row r="530" spans="2:36" s="4" customFormat="1" ht="12.75" customHeight="1" x14ac:dyDescent="0.2">
      <c r="B530" s="2">
        <v>2016051</v>
      </c>
      <c r="C530" s="1262">
        <v>120549</v>
      </c>
      <c r="D530" s="2" t="s">
        <v>689</v>
      </c>
      <c r="E530" s="1" t="s">
        <v>26</v>
      </c>
      <c r="F530" s="39">
        <v>1</v>
      </c>
      <c r="G530" s="1">
        <v>8</v>
      </c>
      <c r="H530" s="1">
        <v>5</v>
      </c>
      <c r="I530" s="1">
        <v>3</v>
      </c>
      <c r="J530" s="58" t="s">
        <v>47</v>
      </c>
      <c r="K530" s="29" t="s">
        <v>190</v>
      </c>
      <c r="L530" s="29" t="s">
        <v>190</v>
      </c>
      <c r="M530" s="29" t="s">
        <v>190</v>
      </c>
      <c r="N530" s="29" t="s">
        <v>47</v>
      </c>
      <c r="O530" s="29" t="s">
        <v>47</v>
      </c>
      <c r="P530" s="29" t="s">
        <v>47</v>
      </c>
      <c r="Q530" s="29" t="s">
        <v>47</v>
      </c>
      <c r="S530" s="1602"/>
      <c r="T530" s="23">
        <f>IF(U530&lt;=0,"",(((U530-'In Productie'!$E$1)/7)+0.6))</f>
        <v>-74.114285714285714</v>
      </c>
      <c r="U530" s="162">
        <v>42446</v>
      </c>
      <c r="V530" s="4" t="s">
        <v>162</v>
      </c>
      <c r="X530" s="25">
        <v>16</v>
      </c>
      <c r="Y530" s="63"/>
      <c r="Z530" s="63"/>
      <c r="AA530" s="92">
        <v>42411</v>
      </c>
      <c r="AF530" s="4">
        <f>IF(B530="","",(IFERROR(VLOOKUP(B530,Projecten!A$4:W$2358,5,FALSE),"niet bekend")))</f>
        <v>1</v>
      </c>
      <c r="AG530" s="2399">
        <f t="shared" si="66"/>
        <v>2829</v>
      </c>
      <c r="AH530" s="2403">
        <f>IF(B530="","",(IFERROR(VLOOKUP(B530,Projecten!A$4:W$2358,23,FALSE),"niet bekend")))</f>
        <v>2829</v>
      </c>
      <c r="AI530" s="2403">
        <f>IF(B530="","",(IFERROR(VLOOKUP(B530,Projecten!A$4:W$2358,12,FALSE),"niet bekend")))</f>
        <v>2829</v>
      </c>
      <c r="AJ530" s="906">
        <f t="shared" si="67"/>
        <v>0</v>
      </c>
    </row>
    <row r="531" spans="2:36" s="38" customFormat="1" x14ac:dyDescent="0.2">
      <c r="B531" s="30"/>
      <c r="C531" s="1253"/>
      <c r="D531" s="31"/>
      <c r="E531" s="31"/>
      <c r="F531" s="32"/>
      <c r="G531" s="31"/>
      <c r="H531" s="31"/>
      <c r="I531" s="31"/>
      <c r="J531" s="32"/>
      <c r="K531" s="32"/>
      <c r="L531" s="32"/>
      <c r="M531" s="32"/>
      <c r="N531" s="32"/>
      <c r="O531" s="32"/>
      <c r="P531" s="32"/>
      <c r="Q531" s="32"/>
      <c r="R531" s="33"/>
      <c r="S531" s="33"/>
      <c r="T531" s="1039"/>
      <c r="U531" s="157"/>
      <c r="V531" s="35"/>
      <c r="W531" s="35"/>
      <c r="X531" s="35"/>
      <c r="Y531" s="67"/>
      <c r="Z531" s="37"/>
      <c r="AA531" s="289"/>
      <c r="AG531" s="2404"/>
      <c r="AH531" s="2404"/>
      <c r="AI531" s="2404"/>
      <c r="AJ531" s="909"/>
    </row>
    <row r="532" spans="2:36" s="911" customFormat="1" ht="12.75" customHeight="1" x14ac:dyDescent="0.2">
      <c r="B532" s="887"/>
      <c r="C532" s="1251"/>
      <c r="D532" s="888">
        <f>SUM(G532:I532)</f>
        <v>360</v>
      </c>
      <c r="E532" s="889"/>
      <c r="F532" s="890">
        <f>SUM(F536:F552)</f>
        <v>22</v>
      </c>
      <c r="G532" s="889">
        <f>SUM(G536:G552)</f>
        <v>190</v>
      </c>
      <c r="H532" s="889">
        <f>SUM(H536:H552)</f>
        <v>116</v>
      </c>
      <c r="I532" s="889">
        <f>SUM(I536:I552)</f>
        <v>54</v>
      </c>
      <c r="J532" s="890"/>
      <c r="K532" s="890"/>
      <c r="L532" s="890"/>
      <c r="M532" s="890"/>
      <c r="N532" s="890"/>
      <c r="O532" s="890"/>
      <c r="P532" s="890"/>
      <c r="Q532" s="890"/>
      <c r="R532" s="918">
        <v>11</v>
      </c>
      <c r="S532" s="918"/>
      <c r="T532" s="1040"/>
      <c r="U532" s="919"/>
      <c r="V532" s="920"/>
      <c r="W532" s="920">
        <f>SUM(X532:X552)</f>
        <v>349.75</v>
      </c>
      <c r="X532" s="855"/>
      <c r="Y532" s="922">
        <v>305</v>
      </c>
      <c r="Z532" s="856">
        <f>W532-Y532</f>
        <v>44.75</v>
      </c>
      <c r="AA532" s="923"/>
      <c r="AF532" s="911" t="str">
        <f>IF(B532="","",(IFERROR(VLOOKUP(B532,Projecten!A$4:W$2358,5,FALSE),"niet bekend")))</f>
        <v/>
      </c>
      <c r="AG532" s="2402">
        <f>SUM(AG533:AG552)</f>
        <v>54324.31</v>
      </c>
      <c r="AH532" s="2402" t="str">
        <f>IF(B532="","",(IFERROR(VLOOKUP(B532,Projecten!A$4:W$2358,23,FALSE),"niet bekend")))</f>
        <v/>
      </c>
      <c r="AI532" s="2402" t="str">
        <f>IF(B532="","",(IFERROR(VLOOKUP(B532,Projecten!A$4:W$2358,12,FALSE),"niet bekend")))</f>
        <v/>
      </c>
      <c r="AJ532" s="907"/>
    </row>
    <row r="533" spans="2:36" x14ac:dyDescent="0.2">
      <c r="B533" s="5"/>
      <c r="D533" s="302" t="s">
        <v>736</v>
      </c>
      <c r="X533" s="180">
        <v>8.25</v>
      </c>
      <c r="Y533" s="6"/>
      <c r="Z533" s="6"/>
      <c r="AA533" s="5"/>
      <c r="AF533" s="4" t="str">
        <f>IF(B533="","",(IFERROR(VLOOKUP(B533,Projecten!A$4:W$2358,5,FALSE),"niet bekend")))</f>
        <v/>
      </c>
      <c r="AG533" s="2399" t="str">
        <f t="shared" ref="AG533:AG546" si="68">IF(AF533="","",(F533/AF533*AI533))</f>
        <v/>
      </c>
      <c r="AH533" s="2403" t="str">
        <f>IF(B533="","",(IFERROR(VLOOKUP(B533,Projecten!A$4:W$2358,23,FALSE),"niet bekend")))</f>
        <v/>
      </c>
      <c r="AI533" s="2403" t="str">
        <f>IF(B533="","",(IFERROR(VLOOKUP(B533,Projecten!A$4:W$2358,12,FALSE),"niet bekend")))</f>
        <v/>
      </c>
      <c r="AJ533" s="906" t="str">
        <f t="shared" ref="AJ533:AJ551" si="69">IF(AG533="","",(AI533-AG533))</f>
        <v/>
      </c>
    </row>
    <row r="534" spans="2:36" x14ac:dyDescent="0.2">
      <c r="B534" s="5"/>
      <c r="D534" s="169" t="s">
        <v>710</v>
      </c>
      <c r="X534" s="180">
        <v>8.75</v>
      </c>
      <c r="Y534" s="6"/>
      <c r="Z534" s="6"/>
      <c r="AA534" s="5"/>
      <c r="AF534" s="4" t="str">
        <f>IF(B534="","",(IFERROR(VLOOKUP(B534,Projecten!A$4:W$2358,5,FALSE),"niet bekend")))</f>
        <v/>
      </c>
      <c r="AG534" s="2399" t="str">
        <f t="shared" si="68"/>
        <v/>
      </c>
      <c r="AH534" s="2403" t="str">
        <f>IF(B534="","",(IFERROR(VLOOKUP(B534,Projecten!A$4:W$2358,23,FALSE),"niet bekend")))</f>
        <v/>
      </c>
      <c r="AI534" s="2403" t="str">
        <f>IF(B534="","",(IFERROR(VLOOKUP(B534,Projecten!A$4:W$2358,12,FALSE),"niet bekend")))</f>
        <v/>
      </c>
      <c r="AJ534" s="906" t="str">
        <f t="shared" si="69"/>
        <v/>
      </c>
    </row>
    <row r="535" spans="2:36" x14ac:dyDescent="0.2">
      <c r="B535" s="5"/>
      <c r="D535" s="169" t="s">
        <v>787</v>
      </c>
      <c r="J535" s="59"/>
      <c r="K535" s="59"/>
      <c r="L535" s="59"/>
      <c r="M535" s="59"/>
      <c r="X535" s="180">
        <v>6.25</v>
      </c>
      <c r="Y535" s="6"/>
      <c r="Z535" s="6"/>
      <c r="AA535" s="5"/>
      <c r="AF535" s="4" t="str">
        <f>IF(B535="","",(IFERROR(VLOOKUP(B535,Projecten!A$4:W$2358,5,FALSE),"niet bekend")))</f>
        <v/>
      </c>
      <c r="AG535" s="2399" t="str">
        <f t="shared" si="68"/>
        <v/>
      </c>
      <c r="AH535" s="2403" t="str">
        <f>IF(B535="","",(IFERROR(VLOOKUP(B535,Projecten!A$4:W$2358,23,FALSE),"niet bekend")))</f>
        <v/>
      </c>
      <c r="AI535" s="2403" t="str">
        <f>IF(B535="","",(IFERROR(VLOOKUP(B535,Projecten!A$4:W$2358,12,FALSE),"niet bekend")))</f>
        <v/>
      </c>
      <c r="AJ535" s="906" t="str">
        <f t="shared" si="69"/>
        <v/>
      </c>
    </row>
    <row r="536" spans="2:36" s="4" customFormat="1" ht="12.75" customHeight="1" x14ac:dyDescent="0.2">
      <c r="B536" s="2">
        <v>2016058</v>
      </c>
      <c r="C536" s="1262">
        <v>120545</v>
      </c>
      <c r="D536" s="2" t="s">
        <v>714</v>
      </c>
      <c r="E536" s="1" t="s">
        <v>26</v>
      </c>
      <c r="F536" s="39">
        <v>1</v>
      </c>
      <c r="G536" s="1">
        <v>2</v>
      </c>
      <c r="H536" s="1">
        <v>1</v>
      </c>
      <c r="I536" s="1">
        <v>1</v>
      </c>
      <c r="J536" s="60" t="s">
        <v>47</v>
      </c>
      <c r="K536" s="60" t="s">
        <v>190</v>
      </c>
      <c r="L536" s="60" t="s">
        <v>190</v>
      </c>
      <c r="M536" s="60" t="s">
        <v>190</v>
      </c>
      <c r="N536" s="41" t="s">
        <v>47</v>
      </c>
      <c r="O536" s="41" t="s">
        <v>47</v>
      </c>
      <c r="P536" s="41" t="s">
        <v>47</v>
      </c>
      <c r="Q536" s="41" t="s">
        <v>47</v>
      </c>
      <c r="S536" s="1602"/>
      <c r="T536" s="23">
        <f>IF(U536&lt;=0,"",(((U536-'In Productie'!$E$1)/7)+0.6))</f>
        <v>-74.114285714285714</v>
      </c>
      <c r="U536" s="162">
        <v>42446</v>
      </c>
      <c r="V536" s="4" t="s">
        <v>162</v>
      </c>
      <c r="X536" s="25">
        <v>5</v>
      </c>
      <c r="Y536" s="63"/>
      <c r="Z536" s="63"/>
      <c r="AA536" s="92">
        <v>42422</v>
      </c>
      <c r="AF536" s="4">
        <f>IF(B536="","",(IFERROR(VLOOKUP(B536,Projecten!A$4:W$2358,5,FALSE),"niet bekend")))</f>
        <v>1</v>
      </c>
      <c r="AG536" s="2399">
        <f t="shared" si="68"/>
        <v>523</v>
      </c>
      <c r="AH536" s="2403">
        <f>IF(B536="","",(IFERROR(VLOOKUP(B536,Projecten!A$4:W$2358,23,FALSE),"niet bekend")))</f>
        <v>523</v>
      </c>
      <c r="AI536" s="2403">
        <f>IF(B536="","",(IFERROR(VLOOKUP(B536,Projecten!A$4:W$2358,12,FALSE),"niet bekend")))</f>
        <v>523</v>
      </c>
      <c r="AJ536" s="906">
        <f t="shared" si="69"/>
        <v>0</v>
      </c>
    </row>
    <row r="537" spans="2:36" ht="12.75" customHeight="1" x14ac:dyDescent="0.2">
      <c r="B537" s="2">
        <v>2016026</v>
      </c>
      <c r="C537" s="1270">
        <v>120564</v>
      </c>
      <c r="D537" s="2" t="s">
        <v>762</v>
      </c>
      <c r="E537" s="1" t="s">
        <v>654</v>
      </c>
      <c r="F537" s="39">
        <v>0</v>
      </c>
      <c r="G537" s="1">
        <v>1</v>
      </c>
      <c r="H537" s="1">
        <v>0</v>
      </c>
      <c r="I537" s="1">
        <v>0</v>
      </c>
      <c r="J537" s="59"/>
      <c r="K537" s="59"/>
      <c r="N537" s="7" t="s">
        <v>47</v>
      </c>
      <c r="O537" s="7" t="s">
        <v>47</v>
      </c>
      <c r="P537" s="7" t="s">
        <v>47</v>
      </c>
      <c r="Q537" s="7" t="s">
        <v>47</v>
      </c>
      <c r="T537" s="23"/>
      <c r="U537" s="162"/>
      <c r="V537" s="4" t="s">
        <v>659</v>
      </c>
      <c r="W537" s="295"/>
      <c r="X537" s="25">
        <v>1.5</v>
      </c>
      <c r="Y537" s="6"/>
      <c r="Z537" s="6"/>
      <c r="AA537" s="92"/>
      <c r="AF537" s="4">
        <f>IF(B537="","",(IFERROR(VLOOKUP(B537,Projecten!A$4:W$2358,5,FALSE),"niet bekend")))</f>
        <v>1</v>
      </c>
      <c r="AG537" s="2399">
        <f t="shared" si="68"/>
        <v>0</v>
      </c>
      <c r="AH537" s="2403">
        <f>IF(B537="","",(IFERROR(VLOOKUP(B537,Projecten!A$4:W$2358,23,FALSE),"niet bekend")))</f>
        <v>3159.56</v>
      </c>
      <c r="AI537" s="2403">
        <f>IF(B537="","",(IFERROR(VLOOKUP(B537,Projecten!A$4:W$2358,12,FALSE),"niet bekend")))</f>
        <v>3159.56</v>
      </c>
      <c r="AJ537" s="906">
        <f t="shared" si="69"/>
        <v>3159.56</v>
      </c>
    </row>
    <row r="538" spans="2:36" s="4" customFormat="1" ht="12.75" customHeight="1" x14ac:dyDescent="0.2">
      <c r="B538" s="2">
        <v>2016037</v>
      </c>
      <c r="C538" s="1262">
        <v>120565</v>
      </c>
      <c r="D538" s="250" t="s">
        <v>763</v>
      </c>
      <c r="E538" s="1" t="s">
        <v>26</v>
      </c>
      <c r="F538" s="39">
        <v>0</v>
      </c>
      <c r="G538" s="1">
        <v>0</v>
      </c>
      <c r="H538" s="1">
        <v>0</v>
      </c>
      <c r="I538" s="75">
        <v>1</v>
      </c>
      <c r="J538" s="58"/>
      <c r="K538" s="58"/>
      <c r="L538" s="58"/>
      <c r="M538" s="58"/>
      <c r="N538" s="58" t="s">
        <v>47</v>
      </c>
      <c r="O538" s="58" t="s">
        <v>47</v>
      </c>
      <c r="P538" s="29" t="s">
        <v>47</v>
      </c>
      <c r="Q538" s="29" t="s">
        <v>47</v>
      </c>
      <c r="S538" s="1602"/>
      <c r="T538" s="23"/>
      <c r="U538" s="162"/>
      <c r="V538" s="4" t="s">
        <v>162</v>
      </c>
      <c r="X538" s="25">
        <v>1.5</v>
      </c>
      <c r="Y538" s="63"/>
      <c r="Z538" s="63"/>
      <c r="AA538" s="92"/>
      <c r="AF538" s="4">
        <f>IF(B538="","",(IFERROR(VLOOKUP(B538,Projecten!A$4:W$2358,5,FALSE),"niet bekend")))</f>
        <v>1</v>
      </c>
      <c r="AG538" s="2399">
        <f t="shared" si="68"/>
        <v>0</v>
      </c>
      <c r="AH538" s="2403">
        <f>IF(B538="","",(IFERROR(VLOOKUP(B538,Projecten!A$4:W$2358,23,FALSE),"niet bekend")))</f>
        <v>3434</v>
      </c>
      <c r="AI538" s="2403">
        <f>IF(B538="","",(IFERROR(VLOOKUP(B538,Projecten!A$4:W$2358,12,FALSE),"niet bekend")))</f>
        <v>3434</v>
      </c>
      <c r="AJ538" s="906">
        <f t="shared" si="69"/>
        <v>3434</v>
      </c>
    </row>
    <row r="539" spans="2:36" s="4" customFormat="1" ht="12.75" customHeight="1" x14ac:dyDescent="0.2">
      <c r="B539" s="2">
        <v>2016026</v>
      </c>
      <c r="C539" s="1270" t="s">
        <v>742</v>
      </c>
      <c r="D539" s="2" t="s">
        <v>646</v>
      </c>
      <c r="E539" s="1" t="s">
        <v>654</v>
      </c>
      <c r="F539" s="39">
        <v>1</v>
      </c>
      <c r="G539" s="1">
        <v>8</v>
      </c>
      <c r="H539" s="1">
        <v>5</v>
      </c>
      <c r="I539" s="75">
        <v>3</v>
      </c>
      <c r="J539" s="58" t="s">
        <v>47</v>
      </c>
      <c r="K539" s="58" t="s">
        <v>47</v>
      </c>
      <c r="L539" s="58" t="s">
        <v>47</v>
      </c>
      <c r="M539" s="58" t="s">
        <v>190</v>
      </c>
      <c r="N539" s="58" t="s">
        <v>47</v>
      </c>
      <c r="O539" s="58" t="s">
        <v>47</v>
      </c>
      <c r="P539" s="29" t="s">
        <v>47</v>
      </c>
      <c r="Q539" s="29" t="s">
        <v>47</v>
      </c>
      <c r="S539" s="1602"/>
      <c r="T539" s="23">
        <f>IF(U539&lt;=0,"",(((U539-'In Productie'!$E$1)/7)+0.6))</f>
        <v>-75.114285714285714</v>
      </c>
      <c r="U539" s="162">
        <v>42439</v>
      </c>
      <c r="V539" s="4" t="s">
        <v>659</v>
      </c>
      <c r="W539" s="185" t="s">
        <v>655</v>
      </c>
      <c r="X539" s="25">
        <v>18</v>
      </c>
      <c r="Y539" s="63"/>
      <c r="Z539" s="63"/>
      <c r="AA539" s="92">
        <v>42405</v>
      </c>
      <c r="AF539" s="4">
        <f>IF(B539="","",(IFERROR(VLOOKUP(B539,Projecten!A$4:W$2358,5,FALSE),"niet bekend")))</f>
        <v>1</v>
      </c>
      <c r="AG539" s="2399">
        <f t="shared" si="68"/>
        <v>3159.56</v>
      </c>
      <c r="AH539" s="2403">
        <f>IF(B539="","",(IFERROR(VLOOKUP(B539,Projecten!A$4:W$2358,23,FALSE),"niet bekend")))</f>
        <v>3159.56</v>
      </c>
      <c r="AI539" s="2403">
        <f>IF(B539="","",(IFERROR(VLOOKUP(B539,Projecten!A$4:W$2358,12,FALSE),"niet bekend")))</f>
        <v>3159.56</v>
      </c>
      <c r="AJ539" s="906">
        <f t="shared" si="69"/>
        <v>0</v>
      </c>
    </row>
    <row r="540" spans="2:36" s="4" customFormat="1" ht="12.75" customHeight="1" x14ac:dyDescent="0.2">
      <c r="B540" s="2">
        <v>2016056</v>
      </c>
      <c r="C540" s="1262">
        <v>120510</v>
      </c>
      <c r="D540" s="2" t="s">
        <v>713</v>
      </c>
      <c r="E540" s="1" t="s">
        <v>26</v>
      </c>
      <c r="F540" s="39">
        <v>1</v>
      </c>
      <c r="G540" s="1">
        <f>F540*8</f>
        <v>8</v>
      </c>
      <c r="H540" s="1">
        <f>F540*5</f>
        <v>5</v>
      </c>
      <c r="I540" s="75">
        <f>F540*3</f>
        <v>3</v>
      </c>
      <c r="J540" s="58" t="s">
        <v>47</v>
      </c>
      <c r="K540" s="58" t="s">
        <v>190</v>
      </c>
      <c r="L540" s="58" t="s">
        <v>190</v>
      </c>
      <c r="M540" s="58" t="s">
        <v>190</v>
      </c>
      <c r="N540" s="58" t="s">
        <v>47</v>
      </c>
      <c r="O540" s="58" t="s">
        <v>47</v>
      </c>
      <c r="P540" s="29" t="s">
        <v>47</v>
      </c>
      <c r="Q540" s="29" t="s">
        <v>47</v>
      </c>
      <c r="S540" s="1602"/>
      <c r="T540" s="23">
        <f>IF(U540&lt;=0,"",(((U540-'In Productie'!$E$1)/7)+0.6))</f>
        <v>-74.114285714285714</v>
      </c>
      <c r="U540" s="162">
        <v>42446</v>
      </c>
      <c r="V540" s="4" t="s">
        <v>311</v>
      </c>
      <c r="W540" s="316" t="s">
        <v>741</v>
      </c>
      <c r="X540" s="25">
        <v>15</v>
      </c>
      <c r="Y540" s="63"/>
      <c r="Z540" s="63"/>
      <c r="AA540" s="92">
        <v>42419</v>
      </c>
      <c r="AF540" s="4">
        <f>IF(B540="","",(IFERROR(VLOOKUP(B540,Projecten!A$4:W$2358,5,FALSE),"niet bekend")))</f>
        <v>7</v>
      </c>
      <c r="AG540" s="2399">
        <f t="shared" si="68"/>
        <v>2387</v>
      </c>
      <c r="AH540" s="2403">
        <f>IF(B540="","",(IFERROR(VLOOKUP(B540,Projecten!A$4:W$2358,23,FALSE),"niet bekend")))</f>
        <v>16709</v>
      </c>
      <c r="AI540" s="2403">
        <f>IF(B540="","",(IFERROR(VLOOKUP(B540,Projecten!A$4:W$2358,12,FALSE),"niet bekend")))</f>
        <v>16709</v>
      </c>
      <c r="AJ540" s="906">
        <f t="shared" si="69"/>
        <v>14322</v>
      </c>
    </row>
    <row r="541" spans="2:36" s="4" customFormat="1" ht="12.75" customHeight="1" x14ac:dyDescent="0.2">
      <c r="B541" s="2">
        <v>2016059</v>
      </c>
      <c r="C541" s="1262">
        <v>120546</v>
      </c>
      <c r="D541" s="2" t="s">
        <v>925</v>
      </c>
      <c r="E541" s="1" t="s">
        <v>26</v>
      </c>
      <c r="F541" s="39">
        <v>5</v>
      </c>
      <c r="G541" s="1">
        <f>F541*10</f>
        <v>50</v>
      </c>
      <c r="H541" s="1">
        <f>F541*6</f>
        <v>30</v>
      </c>
      <c r="I541" s="75">
        <f>F541*2</f>
        <v>10</v>
      </c>
      <c r="J541" s="60" t="s">
        <v>47</v>
      </c>
      <c r="K541" s="60" t="s">
        <v>190</v>
      </c>
      <c r="L541" s="60" t="s">
        <v>190</v>
      </c>
      <c r="M541" s="60" t="s">
        <v>190</v>
      </c>
      <c r="N541" s="60" t="s">
        <v>47</v>
      </c>
      <c r="O541" s="60" t="s">
        <v>47</v>
      </c>
      <c r="P541" s="41" t="s">
        <v>47</v>
      </c>
      <c r="Q541" s="41" t="s">
        <v>47</v>
      </c>
      <c r="S541" s="1602"/>
      <c r="T541" s="23">
        <f>IF(U541&lt;=0,"",(((U541-'In Productie'!$E$1)/7)+0.6))</f>
        <v>-73.400000000000006</v>
      </c>
      <c r="U541" s="162">
        <v>42451</v>
      </c>
      <c r="V541" s="4" t="s">
        <v>311</v>
      </c>
      <c r="W541" s="4" t="s">
        <v>722</v>
      </c>
      <c r="X541" s="426">
        <v>79</v>
      </c>
      <c r="Y541" s="63"/>
      <c r="Z541" s="63"/>
      <c r="AA541" s="92">
        <v>42422</v>
      </c>
      <c r="AF541" s="4">
        <f>IF(B541="","",(IFERROR(VLOOKUP(B541,Projecten!A$4:W$2358,5,FALSE),"niet bekend")))</f>
        <v>10</v>
      </c>
      <c r="AG541" s="2399">
        <f t="shared" si="68"/>
        <v>14415</v>
      </c>
      <c r="AH541" s="2403">
        <f>IF(B541="","",(IFERROR(VLOOKUP(B541,Projecten!A$4:W$2358,23,FALSE),"niet bekend")))</f>
        <v>28830</v>
      </c>
      <c r="AI541" s="2403">
        <f>IF(B541="","",(IFERROR(VLOOKUP(B541,Projecten!A$4:W$2358,12,FALSE),"niet bekend")))</f>
        <v>28830</v>
      </c>
      <c r="AJ541" s="906">
        <f t="shared" si="69"/>
        <v>14415</v>
      </c>
    </row>
    <row r="542" spans="2:36" x14ac:dyDescent="0.2">
      <c r="B542" s="5">
        <v>2016059</v>
      </c>
      <c r="C542" s="1255">
        <v>120570</v>
      </c>
      <c r="D542" s="5" t="s">
        <v>926</v>
      </c>
      <c r="E542" s="6" t="s">
        <v>26</v>
      </c>
      <c r="F542" s="7">
        <v>0</v>
      </c>
      <c r="G542" s="6">
        <v>2</v>
      </c>
      <c r="H542" s="6">
        <v>0</v>
      </c>
      <c r="I542" s="80">
        <v>0</v>
      </c>
      <c r="J542" s="59"/>
      <c r="K542" s="59"/>
      <c r="L542" s="59"/>
      <c r="M542" s="59"/>
      <c r="N542" s="59" t="s">
        <v>47</v>
      </c>
      <c r="O542" s="59" t="s">
        <v>47</v>
      </c>
      <c r="P542" s="7" t="s">
        <v>47</v>
      </c>
      <c r="Q542" s="7" t="s">
        <v>47</v>
      </c>
      <c r="T542" s="7">
        <v>12</v>
      </c>
      <c r="U542" s="158">
        <v>42451</v>
      </c>
      <c r="V542" s="6" t="s">
        <v>311</v>
      </c>
      <c r="X542" s="25">
        <v>1.5</v>
      </c>
      <c r="Y542" s="6"/>
      <c r="Z542" s="6"/>
      <c r="AA542" s="5"/>
      <c r="AF542" s="4">
        <f>IF(B542="","",(IFERROR(VLOOKUP(B542,Projecten!A$4:W$2358,5,FALSE),"niet bekend")))</f>
        <v>10</v>
      </c>
      <c r="AG542" s="2399">
        <f t="shared" si="68"/>
        <v>0</v>
      </c>
      <c r="AH542" s="2403">
        <f>IF(B542="","",(IFERROR(VLOOKUP(B542,Projecten!A$4:W$2358,23,FALSE),"niet bekend")))</f>
        <v>28830</v>
      </c>
      <c r="AI542" s="2403">
        <f>IF(B542="","",(IFERROR(VLOOKUP(B542,Projecten!A$4:W$2358,12,FALSE),"niet bekend")))</f>
        <v>28830</v>
      </c>
      <c r="AJ542" s="906">
        <f t="shared" si="69"/>
        <v>28830</v>
      </c>
    </row>
    <row r="543" spans="2:36" s="4" customFormat="1" ht="12.75" customHeight="1" x14ac:dyDescent="0.2">
      <c r="B543" s="2">
        <v>2016059</v>
      </c>
      <c r="C543" s="1262">
        <v>120547</v>
      </c>
      <c r="D543" s="2" t="s">
        <v>718</v>
      </c>
      <c r="E543" s="1" t="s">
        <v>26</v>
      </c>
      <c r="F543" s="39">
        <v>5</v>
      </c>
      <c r="G543" s="1">
        <f>F543*10</f>
        <v>50</v>
      </c>
      <c r="H543" s="1">
        <f>F543*6</f>
        <v>30</v>
      </c>
      <c r="I543" s="75">
        <f>F543*2</f>
        <v>10</v>
      </c>
      <c r="J543" s="60" t="s">
        <v>47</v>
      </c>
      <c r="K543" s="60" t="s">
        <v>190</v>
      </c>
      <c r="L543" s="60" t="s">
        <v>190</v>
      </c>
      <c r="M543" s="60" t="s">
        <v>190</v>
      </c>
      <c r="N543" s="60" t="s">
        <v>47</v>
      </c>
      <c r="O543" s="60" t="s">
        <v>47</v>
      </c>
      <c r="P543" s="41" t="s">
        <v>47</v>
      </c>
      <c r="Q543" s="41" t="s">
        <v>47</v>
      </c>
      <c r="S543" s="1602"/>
      <c r="T543" s="23">
        <f>IF(U543&lt;=0,"",(((U543-'In Productie'!$E$1)/7)+0.6))</f>
        <v>-73.400000000000006</v>
      </c>
      <c r="U543" s="162">
        <v>42451</v>
      </c>
      <c r="V543" s="4" t="s">
        <v>311</v>
      </c>
      <c r="X543" s="426">
        <v>79</v>
      </c>
      <c r="Y543" s="63"/>
      <c r="Z543" s="63"/>
      <c r="AA543" s="92">
        <v>42422</v>
      </c>
      <c r="AF543" s="4">
        <f>IF(B543="","",(IFERROR(VLOOKUP(B543,Projecten!A$4:W$2358,5,FALSE),"niet bekend")))</f>
        <v>10</v>
      </c>
      <c r="AG543" s="2399">
        <f t="shared" si="68"/>
        <v>14415</v>
      </c>
      <c r="AH543" s="2403">
        <f>IF(B543="","",(IFERROR(VLOOKUP(B543,Projecten!A$4:W$2358,23,FALSE),"niet bekend")))</f>
        <v>28830</v>
      </c>
      <c r="AI543" s="2403">
        <f>IF(B543="","",(IFERROR(VLOOKUP(B543,Projecten!A$4:W$2358,12,FALSE),"niet bekend")))</f>
        <v>28830</v>
      </c>
      <c r="AJ543" s="906">
        <f t="shared" si="69"/>
        <v>14415</v>
      </c>
    </row>
    <row r="544" spans="2:36" s="4" customFormat="1" ht="12.75" customHeight="1" x14ac:dyDescent="0.2">
      <c r="B544" s="2">
        <v>2016060</v>
      </c>
      <c r="C544" s="1270">
        <v>120548</v>
      </c>
      <c r="D544" s="2">
        <v>568016</v>
      </c>
      <c r="E544" s="1" t="s">
        <v>26</v>
      </c>
      <c r="F544" s="39">
        <v>1</v>
      </c>
      <c r="G544" s="1">
        <v>8</v>
      </c>
      <c r="H544" s="1">
        <v>5</v>
      </c>
      <c r="I544" s="75">
        <v>3</v>
      </c>
      <c r="J544" s="60" t="s">
        <v>47</v>
      </c>
      <c r="K544" s="60" t="s">
        <v>190</v>
      </c>
      <c r="L544" s="60" t="s">
        <v>190</v>
      </c>
      <c r="M544" s="60" t="s">
        <v>190</v>
      </c>
      <c r="N544" s="60" t="s">
        <v>47</v>
      </c>
      <c r="O544" s="60" t="s">
        <v>47</v>
      </c>
      <c r="P544" s="41" t="s">
        <v>47</v>
      </c>
      <c r="Q544" s="41" t="s">
        <v>47</v>
      </c>
      <c r="S544" s="1602"/>
      <c r="T544" s="23">
        <f>IF(U544&lt;=0,"",(((U544-'In Productie'!$E$1)/7)+0.6))</f>
        <v>-73.114285714285714</v>
      </c>
      <c r="U544" s="162">
        <v>42453</v>
      </c>
      <c r="V544" s="4" t="s">
        <v>162</v>
      </c>
      <c r="X544" s="25">
        <v>15</v>
      </c>
      <c r="Y544" s="63"/>
      <c r="Z544" s="63"/>
      <c r="AA544" s="92">
        <v>42423</v>
      </c>
      <c r="AF544" s="4">
        <f>IF(B544="","",(IFERROR(VLOOKUP(B544,Projecten!A$4:W$2358,5,FALSE),"niet bekend")))</f>
        <v>1</v>
      </c>
      <c r="AG544" s="2399">
        <f t="shared" si="68"/>
        <v>2022</v>
      </c>
      <c r="AH544" s="2403">
        <f>IF(B544="","",(IFERROR(VLOOKUP(B544,Projecten!A$4:W$2358,23,FALSE),"niet bekend")))</f>
        <v>2022</v>
      </c>
      <c r="AI544" s="2403">
        <f>IF(B544="","",(IFERROR(VLOOKUP(B544,Projecten!A$4:W$2358,12,FALSE),"niet bekend")))</f>
        <v>2022</v>
      </c>
      <c r="AJ544" s="906">
        <f t="shared" si="69"/>
        <v>0</v>
      </c>
    </row>
    <row r="545" spans="2:36" ht="12.75" customHeight="1" x14ac:dyDescent="0.2">
      <c r="B545" s="2">
        <v>2016065</v>
      </c>
      <c r="C545" s="1270">
        <v>120548</v>
      </c>
      <c r="D545" s="2">
        <v>586716</v>
      </c>
      <c r="E545" s="1" t="s">
        <v>26</v>
      </c>
      <c r="F545" s="39">
        <v>1</v>
      </c>
      <c r="G545" s="1">
        <v>7</v>
      </c>
      <c r="H545" s="1">
        <v>5</v>
      </c>
      <c r="I545" s="75">
        <v>2</v>
      </c>
      <c r="J545" s="60" t="s">
        <v>47</v>
      </c>
      <c r="K545" s="60" t="s">
        <v>190</v>
      </c>
      <c r="L545" s="60" t="s">
        <v>190</v>
      </c>
      <c r="M545" s="60" t="s">
        <v>190</v>
      </c>
      <c r="N545" s="59" t="s">
        <v>47</v>
      </c>
      <c r="O545" s="59" t="s">
        <v>47</v>
      </c>
      <c r="P545" s="7" t="s">
        <v>47</v>
      </c>
      <c r="Q545" s="7" t="s">
        <v>47</v>
      </c>
      <c r="T545" s="23">
        <f>IF(U545&lt;=0,"",(((U545-'In Productie'!$E$1)/7)+0.6))</f>
        <v>-73.114285714285714</v>
      </c>
      <c r="U545" s="162">
        <v>42453</v>
      </c>
      <c r="V545" s="4" t="s">
        <v>162</v>
      </c>
      <c r="X545" s="25">
        <v>10</v>
      </c>
      <c r="Y545" s="6"/>
      <c r="Z545" s="6"/>
      <c r="AA545" s="92">
        <v>42424</v>
      </c>
      <c r="AF545" s="4">
        <f>IF(B545="","",(IFERROR(VLOOKUP(B545,Projecten!A$4:W$2358,5,FALSE),"niet bekend")))</f>
        <v>1</v>
      </c>
      <c r="AG545" s="2399">
        <f t="shared" si="68"/>
        <v>1462</v>
      </c>
      <c r="AH545" s="2403">
        <f>IF(B545="","",(IFERROR(VLOOKUP(B545,Projecten!A$4:W$2358,23,FALSE),"niet bekend")))</f>
        <v>1462</v>
      </c>
      <c r="AI545" s="2403">
        <f>IF(B545="","",(IFERROR(VLOOKUP(B545,Projecten!A$4:W$2358,12,FALSE),"niet bekend")))</f>
        <v>1462</v>
      </c>
      <c r="AJ545" s="906">
        <f t="shared" si="69"/>
        <v>0</v>
      </c>
    </row>
    <row r="546" spans="2:36" ht="12.75" customHeight="1" x14ac:dyDescent="0.2">
      <c r="B546" s="2">
        <v>2016066</v>
      </c>
      <c r="C546" s="1270">
        <v>120548</v>
      </c>
      <c r="D546" s="2">
        <v>586916</v>
      </c>
      <c r="E546" s="1" t="s">
        <v>26</v>
      </c>
      <c r="F546" s="39">
        <v>1</v>
      </c>
      <c r="G546" s="1">
        <v>8</v>
      </c>
      <c r="H546" s="1">
        <v>5</v>
      </c>
      <c r="I546" s="75">
        <v>3</v>
      </c>
      <c r="J546" s="59" t="s">
        <v>47</v>
      </c>
      <c r="K546" s="59" t="s">
        <v>190</v>
      </c>
      <c r="L546" s="59" t="s">
        <v>190</v>
      </c>
      <c r="M546" s="59" t="s">
        <v>190</v>
      </c>
      <c r="N546" s="59" t="s">
        <v>47</v>
      </c>
      <c r="O546" s="59" t="s">
        <v>47</v>
      </c>
      <c r="P546" s="7" t="s">
        <v>47</v>
      </c>
      <c r="Q546" s="7" t="s">
        <v>47</v>
      </c>
      <c r="T546" s="23">
        <f>IF(U546&lt;=0,"",(((U546-'In Productie'!$E$1)/7)+0.6))</f>
        <v>-73.114285714285714</v>
      </c>
      <c r="U546" s="162">
        <v>42453</v>
      </c>
      <c r="V546" s="4" t="s">
        <v>162</v>
      </c>
      <c r="X546" s="25">
        <v>15</v>
      </c>
      <c r="Y546" s="6"/>
      <c r="Z546" s="6"/>
      <c r="AA546" s="92">
        <v>42424</v>
      </c>
      <c r="AF546" s="4">
        <f>IF(B546="","",(IFERROR(VLOOKUP(B546,Projecten!A$4:W$2358,5,FALSE),"niet bekend")))</f>
        <v>1</v>
      </c>
      <c r="AG546" s="2399">
        <f t="shared" si="68"/>
        <v>2401</v>
      </c>
      <c r="AH546" s="2403">
        <f>IF(B546="","",(IFERROR(VLOOKUP(B546,Projecten!A$4:W$2358,23,FALSE),"niet bekend")))</f>
        <v>2401</v>
      </c>
      <c r="AI546" s="2403">
        <f>IF(B546="","",(IFERROR(VLOOKUP(B546,Projecten!A$4:W$2358,12,FALSE),"niet bekend")))</f>
        <v>2401</v>
      </c>
      <c r="AJ546" s="906">
        <f t="shared" si="69"/>
        <v>0</v>
      </c>
    </row>
    <row r="547" spans="2:36" ht="12.75" customHeight="1" x14ac:dyDescent="0.2">
      <c r="B547" s="2">
        <v>2016070</v>
      </c>
      <c r="C547" s="1270">
        <v>120560</v>
      </c>
      <c r="D547" s="2" t="s">
        <v>724</v>
      </c>
      <c r="E547" s="1" t="s">
        <v>472</v>
      </c>
      <c r="F547" s="39">
        <v>0</v>
      </c>
      <c r="G547" s="1">
        <v>1</v>
      </c>
      <c r="H547" s="1">
        <v>0</v>
      </c>
      <c r="I547" s="75">
        <v>2</v>
      </c>
      <c r="J547" s="59" t="s">
        <v>47</v>
      </c>
      <c r="K547" s="59" t="s">
        <v>190</v>
      </c>
      <c r="L547" s="59" t="s">
        <v>190</v>
      </c>
      <c r="M547" s="59" t="s">
        <v>190</v>
      </c>
      <c r="N547" s="59" t="s">
        <v>47</v>
      </c>
      <c r="O547" s="59" t="s">
        <v>47</v>
      </c>
      <c r="P547" s="7" t="s">
        <v>47</v>
      </c>
      <c r="Q547" s="7" t="s">
        <v>47</v>
      </c>
      <c r="T547" s="23">
        <f>IF(U547&lt;=0,"",(((U547-'In Productie'!$E$1)/7)+0.6))</f>
        <v>-73.400000000000006</v>
      </c>
      <c r="U547" s="162">
        <v>42451</v>
      </c>
      <c r="V547" s="4" t="s">
        <v>725</v>
      </c>
      <c r="W547" s="6" t="s">
        <v>726</v>
      </c>
      <c r="X547" s="25">
        <v>10</v>
      </c>
      <c r="Y547" s="6"/>
      <c r="Z547" s="6"/>
      <c r="AA547" s="92">
        <v>42425</v>
      </c>
      <c r="AF547" s="4">
        <f>IF(B547="","",(IFERROR(VLOOKUP(B547,Projecten!A$4:W$2358,5,FALSE),"niet bekend")))</f>
        <v>0</v>
      </c>
      <c r="AG547" s="2399">
        <f>AI547</f>
        <v>1144.75</v>
      </c>
      <c r="AH547" s="2403">
        <f>IF(B547="","",(IFERROR(VLOOKUP(B547,Projecten!A$4:W$2358,23,FALSE),"niet bekend")))</f>
        <v>1144.75</v>
      </c>
      <c r="AI547" s="2403">
        <f>IF(B547="","",(IFERROR(VLOOKUP(B547,Projecten!A$4:W$2358,12,FALSE),"niet bekend")))</f>
        <v>1144.75</v>
      </c>
      <c r="AJ547" s="906">
        <f t="shared" si="69"/>
        <v>0</v>
      </c>
    </row>
    <row r="548" spans="2:36" ht="12.75" customHeight="1" x14ac:dyDescent="0.2">
      <c r="B548" s="2">
        <v>2016067</v>
      </c>
      <c r="C548" s="1270">
        <v>120558</v>
      </c>
      <c r="D548" s="2" t="s">
        <v>735</v>
      </c>
      <c r="E548" s="1" t="s">
        <v>26</v>
      </c>
      <c r="F548" s="39">
        <v>1</v>
      </c>
      <c r="G548" s="1">
        <v>6</v>
      </c>
      <c r="H548" s="1">
        <v>5</v>
      </c>
      <c r="I548" s="75">
        <v>2</v>
      </c>
      <c r="J548" s="59" t="s">
        <v>47</v>
      </c>
      <c r="K548" s="59" t="s">
        <v>190</v>
      </c>
      <c r="L548" s="59" t="s">
        <v>190</v>
      </c>
      <c r="M548" s="59" t="s">
        <v>47</v>
      </c>
      <c r="N548" s="59" t="s">
        <v>47</v>
      </c>
      <c r="O548" s="59" t="s">
        <v>47</v>
      </c>
      <c r="P548" s="7" t="s">
        <v>47</v>
      </c>
      <c r="Q548" s="7" t="s">
        <v>47</v>
      </c>
      <c r="T548" s="23">
        <f>IF(U548&lt;=0,"",(((U548-'In Productie'!$E$1)/7)+0.6))</f>
        <v>-73.114285714285714</v>
      </c>
      <c r="U548" s="162">
        <v>42453</v>
      </c>
      <c r="V548" s="4" t="s">
        <v>162</v>
      </c>
      <c r="X548" s="25">
        <v>10</v>
      </c>
      <c r="Y548" s="6"/>
      <c r="Z548" s="6"/>
      <c r="AA548" s="92">
        <v>42424</v>
      </c>
      <c r="AF548" s="4">
        <f>IF(B548="","",(IFERROR(VLOOKUP(B548,Projecten!A$4:W$2358,5,FALSE),"niet bekend")))</f>
        <v>1</v>
      </c>
      <c r="AG548" s="2399">
        <f>IF(AF548="","",(F548/AF548*AI548))</f>
        <v>1880</v>
      </c>
      <c r="AH548" s="2403">
        <f>IF(B548="","",(IFERROR(VLOOKUP(B548,Projecten!A$4:W$2358,23,FALSE),"niet bekend")))</f>
        <v>1880</v>
      </c>
      <c r="AI548" s="2403">
        <f>IF(B548="","",(IFERROR(VLOOKUP(B548,Projecten!A$4:W$2358,12,FALSE),"niet bekend")))</f>
        <v>1880</v>
      </c>
      <c r="AJ548" s="906">
        <f t="shared" si="69"/>
        <v>0</v>
      </c>
    </row>
    <row r="549" spans="2:36" s="4" customFormat="1" ht="12.75" customHeight="1" x14ac:dyDescent="0.2">
      <c r="B549" s="2">
        <v>2016061</v>
      </c>
      <c r="C549" s="1270">
        <v>120548</v>
      </c>
      <c r="D549" s="2">
        <v>527116</v>
      </c>
      <c r="E549" s="1" t="s">
        <v>26</v>
      </c>
      <c r="F549" s="39">
        <v>1</v>
      </c>
      <c r="G549" s="1">
        <v>8</v>
      </c>
      <c r="H549" s="1">
        <v>5</v>
      </c>
      <c r="I549" s="75">
        <v>3</v>
      </c>
      <c r="J549" s="59" t="s">
        <v>47</v>
      </c>
      <c r="K549" s="59" t="s">
        <v>47</v>
      </c>
      <c r="L549" s="59" t="s">
        <v>190</v>
      </c>
      <c r="M549" s="59" t="s">
        <v>190</v>
      </c>
      <c r="N549" s="59" t="s">
        <v>47</v>
      </c>
      <c r="O549" s="59" t="s">
        <v>47</v>
      </c>
      <c r="P549" s="7" t="s">
        <v>47</v>
      </c>
      <c r="Q549" s="7" t="s">
        <v>47</v>
      </c>
      <c r="S549" s="1602"/>
      <c r="T549" s="23">
        <f>IF(U549&lt;=0,"",(((U549-'In Productie'!$E$1)/7)+0.6))</f>
        <v>-73.114285714285714</v>
      </c>
      <c r="U549" s="162">
        <v>42453</v>
      </c>
      <c r="V549" s="4" t="s">
        <v>162</v>
      </c>
      <c r="X549" s="25">
        <v>14</v>
      </c>
      <c r="Y549" s="64"/>
      <c r="Z549" s="66"/>
      <c r="AA549" s="92">
        <v>42423</v>
      </c>
      <c r="AF549" s="4">
        <f>IF(B549="","",(IFERROR(VLOOKUP(B549,Projecten!A$4:W$2358,5,FALSE),"niet bekend")))</f>
        <v>1</v>
      </c>
      <c r="AG549" s="2399">
        <f>IF(AF549="","",(F549/AF549*AI549))</f>
        <v>2627</v>
      </c>
      <c r="AH549" s="2403">
        <f>IF(B549="","",(IFERROR(VLOOKUP(B549,Projecten!A$4:W$2358,23,FALSE),"niet bekend")))</f>
        <v>2627</v>
      </c>
      <c r="AI549" s="2403">
        <f>IF(B549="","",(IFERROR(VLOOKUP(B549,Projecten!A$4:W$2358,12,FALSE),"niet bekend")))</f>
        <v>2627</v>
      </c>
      <c r="AJ549" s="906">
        <f t="shared" si="69"/>
        <v>0</v>
      </c>
    </row>
    <row r="550" spans="2:36" s="4" customFormat="1" ht="12.75" customHeight="1" x14ac:dyDescent="0.2">
      <c r="B550" s="2">
        <v>2016064</v>
      </c>
      <c r="C550" s="1270">
        <v>120548</v>
      </c>
      <c r="D550" s="2">
        <v>586616</v>
      </c>
      <c r="E550" s="1" t="s">
        <v>26</v>
      </c>
      <c r="F550" s="39">
        <v>1</v>
      </c>
      <c r="G550" s="1">
        <v>7</v>
      </c>
      <c r="H550" s="1">
        <v>5</v>
      </c>
      <c r="I550" s="75">
        <v>2</v>
      </c>
      <c r="J550" s="60" t="s">
        <v>47</v>
      </c>
      <c r="K550" s="60" t="s">
        <v>190</v>
      </c>
      <c r="L550" s="60" t="s">
        <v>190</v>
      </c>
      <c r="M550" s="60" t="s">
        <v>190</v>
      </c>
      <c r="N550" s="58" t="s">
        <v>47</v>
      </c>
      <c r="O550" s="58" t="s">
        <v>47</v>
      </c>
      <c r="P550" s="29" t="s">
        <v>47</v>
      </c>
      <c r="Q550" s="29" t="s">
        <v>47</v>
      </c>
      <c r="S550" s="1602"/>
      <c r="T550" s="23">
        <f>IF(U550&lt;=0,"",(((U550-'In Productie'!$E$1)/7)+0.6))</f>
        <v>-73.114285714285714</v>
      </c>
      <c r="U550" s="162">
        <v>42453</v>
      </c>
      <c r="V550" s="4" t="s">
        <v>162</v>
      </c>
      <c r="X550" s="25">
        <v>10</v>
      </c>
      <c r="Y550" s="63"/>
      <c r="Z550" s="63"/>
      <c r="AA550" s="92">
        <v>42424</v>
      </c>
      <c r="AF550" s="4">
        <f>IF(B550="","",(IFERROR(VLOOKUP(B550,Projecten!A$4:W$2358,5,FALSE),"niet bekend")))</f>
        <v>1</v>
      </c>
      <c r="AG550" s="2399">
        <f>IF(AF550="","",(F550/AF550*AI550))</f>
        <v>1462</v>
      </c>
      <c r="AH550" s="2403">
        <f>IF(B550="","",(IFERROR(VLOOKUP(B550,Projecten!A$4:W$2358,23,FALSE),"niet bekend")))</f>
        <v>1462</v>
      </c>
      <c r="AI550" s="2403">
        <f>IF(B550="","",(IFERROR(VLOOKUP(B550,Projecten!A$4:W$2358,12,FALSE),"niet bekend")))</f>
        <v>1462</v>
      </c>
      <c r="AJ550" s="906">
        <f t="shared" si="69"/>
        <v>0</v>
      </c>
    </row>
    <row r="551" spans="2:36" s="4" customFormat="1" ht="12.75" customHeight="1" x14ac:dyDescent="0.2">
      <c r="B551" s="2">
        <v>2016076</v>
      </c>
      <c r="C551" s="1262">
        <v>120561</v>
      </c>
      <c r="D551" s="2" t="s">
        <v>749</v>
      </c>
      <c r="E551" s="1" t="s">
        <v>26</v>
      </c>
      <c r="F551" s="39">
        <v>3</v>
      </c>
      <c r="G551" s="1">
        <f>F551*8</f>
        <v>24</v>
      </c>
      <c r="H551" s="1">
        <f>F551*5</f>
        <v>15</v>
      </c>
      <c r="I551" s="75">
        <f>F551*3</f>
        <v>9</v>
      </c>
      <c r="J551" s="59" t="s">
        <v>47</v>
      </c>
      <c r="K551" s="59" t="s">
        <v>190</v>
      </c>
      <c r="L551" s="59" t="s">
        <v>190</v>
      </c>
      <c r="M551" s="59" t="s">
        <v>190</v>
      </c>
      <c r="N551" s="59" t="s">
        <v>47</v>
      </c>
      <c r="O551" s="59" t="s">
        <v>47</v>
      </c>
      <c r="P551" s="7" t="s">
        <v>47</v>
      </c>
      <c r="Q551" s="7" t="s">
        <v>47</v>
      </c>
      <c r="S551" s="1602"/>
      <c r="T551" s="23">
        <f>IF(U551&lt;=0,"",(((U551-'In Productie'!$E$1)/7)+0.6))</f>
        <v>-72.114285714285714</v>
      </c>
      <c r="U551" s="162">
        <v>42460</v>
      </c>
      <c r="V551" s="4" t="s">
        <v>164</v>
      </c>
      <c r="W551" s="4" t="s">
        <v>760</v>
      </c>
      <c r="X551" s="25">
        <f>F551*14</f>
        <v>42</v>
      </c>
      <c r="Y551" s="64"/>
      <c r="Z551" s="66"/>
      <c r="AA551" s="92">
        <v>42431</v>
      </c>
      <c r="AF551" s="4">
        <f>IF(B551="","",(IFERROR(VLOOKUP(B551,Projecten!A$4:W$2358,5,FALSE),"niet bekend")))</f>
        <v>10</v>
      </c>
      <c r="AG551" s="2399">
        <f>IF(AF551="","",(F551/AF551*AI551))</f>
        <v>6426</v>
      </c>
      <c r="AH551" s="2403">
        <f>IF(B551="","",(IFERROR(VLOOKUP(B551,Projecten!A$4:W$2358,23,FALSE),"niet bekend")))</f>
        <v>21420</v>
      </c>
      <c r="AI551" s="2403">
        <f>IF(B551="","",(IFERROR(VLOOKUP(B551,Projecten!A$4:W$2358,12,FALSE),"niet bekend")))</f>
        <v>21420</v>
      </c>
      <c r="AJ551" s="906">
        <f t="shared" si="69"/>
        <v>14994</v>
      </c>
    </row>
    <row r="552" spans="2:36" s="38" customFormat="1" ht="12.75" customHeight="1" x14ac:dyDescent="0.2">
      <c r="B552" s="30"/>
      <c r="C552" s="1253"/>
      <c r="D552" s="31"/>
      <c r="E552" s="31"/>
      <c r="F552" s="32"/>
      <c r="G552" s="31"/>
      <c r="H552" s="31"/>
      <c r="I552" s="31"/>
      <c r="J552" s="32"/>
      <c r="K552" s="32"/>
      <c r="L552" s="32"/>
      <c r="M552" s="32"/>
      <c r="N552" s="32"/>
      <c r="O552" s="32"/>
      <c r="P552" s="32"/>
      <c r="Q552" s="32"/>
      <c r="R552" s="33"/>
      <c r="S552" s="33"/>
      <c r="T552" s="1039"/>
      <c r="U552" s="157"/>
      <c r="V552" s="35"/>
      <c r="W552" s="35"/>
      <c r="X552" s="35"/>
      <c r="Y552" s="67"/>
      <c r="Z552" s="68"/>
      <c r="AA552" s="36"/>
      <c r="AG552" s="2404"/>
      <c r="AH552" s="2404"/>
      <c r="AI552" s="2404"/>
      <c r="AJ552" s="909"/>
    </row>
    <row r="553" spans="2:36" s="911" customFormat="1" ht="12.75" customHeight="1" x14ac:dyDescent="0.2">
      <c r="B553" s="887"/>
      <c r="C553" s="1251"/>
      <c r="D553" s="888">
        <f>SUM(G553:I553)</f>
        <v>252</v>
      </c>
      <c r="E553" s="889"/>
      <c r="F553" s="890">
        <f>SUM(F554:F566)</f>
        <v>15</v>
      </c>
      <c r="G553" s="889">
        <f>SUM(G554:G566)</f>
        <v>124</v>
      </c>
      <c r="H553" s="889">
        <f>SUM(H554:H566)</f>
        <v>79</v>
      </c>
      <c r="I553" s="889">
        <f>SUM(I554:I566)</f>
        <v>49</v>
      </c>
      <c r="J553" s="890"/>
      <c r="K553" s="890"/>
      <c r="L553" s="890"/>
      <c r="M553" s="890"/>
      <c r="N553" s="890"/>
      <c r="O553" s="890"/>
      <c r="P553" s="890"/>
      <c r="Q553" s="890"/>
      <c r="R553" s="918">
        <v>12</v>
      </c>
      <c r="S553" s="918"/>
      <c r="T553" s="1040"/>
      <c r="U553" s="919"/>
      <c r="V553" s="920"/>
      <c r="W553" s="920">
        <f>SUM(X553:X566)</f>
        <v>288</v>
      </c>
      <c r="X553" s="855"/>
      <c r="Y553" s="922">
        <v>305</v>
      </c>
      <c r="Z553" s="856">
        <f>W553-Y553</f>
        <v>-17</v>
      </c>
      <c r="AA553" s="923"/>
      <c r="AF553" s="911" t="str">
        <f>IF(B553="","",(IFERROR(VLOOKUP(B553,Projecten!A$4:W$2358,5,FALSE),"niet bekend")))</f>
        <v/>
      </c>
      <c r="AG553" s="2402">
        <f>SUM(AG554:AG566)</f>
        <v>34281.49</v>
      </c>
      <c r="AH553" s="2402" t="str">
        <f>IF(B553="","",(IFERROR(VLOOKUP(B553,Projecten!A$4:W$2358,23,FALSE),"niet bekend")))</f>
        <v/>
      </c>
      <c r="AI553" s="2402" t="str">
        <f>IF(B553="","",(IFERROR(VLOOKUP(B553,Projecten!A$4:W$2358,12,FALSE),"niet bekend")))</f>
        <v/>
      </c>
      <c r="AJ553" s="907"/>
    </row>
    <row r="554" spans="2:36" s="4" customFormat="1" ht="12.75" customHeight="1" x14ac:dyDescent="0.2">
      <c r="C554" s="1256"/>
      <c r="D554" s="265" t="s">
        <v>705</v>
      </c>
      <c r="F554" s="51"/>
      <c r="Q554" s="51"/>
      <c r="S554" s="1602"/>
      <c r="T554" s="51"/>
      <c r="X554" s="420">
        <v>60</v>
      </c>
      <c r="Y554" s="63"/>
      <c r="Z554" s="63"/>
      <c r="AA554" s="249"/>
      <c r="AF554" s="4" t="str">
        <f>IF(B554="","",(IFERROR(VLOOKUP(B554,Projecten!A$4:W$2358,5,FALSE),"niet bekend")))</f>
        <v/>
      </c>
      <c r="AG554" s="2399" t="str">
        <f t="shared" ref="AG554:AG565" si="70">IF(AF554="","",(F554/AF554*AI554))</f>
        <v/>
      </c>
      <c r="AH554" s="2403" t="str">
        <f>IF(B554="","",(IFERROR(VLOOKUP(B554,Projecten!A$4:W$2358,23,FALSE),"niet bekend")))</f>
        <v/>
      </c>
      <c r="AI554" s="2403" t="str">
        <f>IF(B554="","",(IFERROR(VLOOKUP(B554,Projecten!A$4:W$2358,12,FALSE),"niet bekend")))</f>
        <v/>
      </c>
      <c r="AJ554" s="906" t="str">
        <f t="shared" ref="AJ554:AJ565" si="71">IF(AG554="","",(AI554-AG554))</f>
        <v/>
      </c>
    </row>
    <row r="555" spans="2:36" s="4" customFormat="1" ht="12.75" customHeight="1" x14ac:dyDescent="0.2">
      <c r="C555" s="1256"/>
      <c r="D555" s="265" t="s">
        <v>789</v>
      </c>
      <c r="F555" s="51"/>
      <c r="Q555" s="51"/>
      <c r="S555" s="1602"/>
      <c r="T555" s="51"/>
      <c r="X555" s="420">
        <v>3</v>
      </c>
      <c r="Y555" s="63"/>
      <c r="Z555" s="63"/>
      <c r="AA555" s="249"/>
      <c r="AF555" s="4" t="str">
        <f>IF(B555="","",(IFERROR(VLOOKUP(B555,Projecten!A$4:W$2358,5,FALSE),"niet bekend")))</f>
        <v/>
      </c>
      <c r="AG555" s="2399" t="str">
        <f t="shared" si="70"/>
        <v/>
      </c>
      <c r="AH555" s="2403" t="str">
        <f>IF(B555="","",(IFERROR(VLOOKUP(B555,Projecten!A$4:W$2358,23,FALSE),"niet bekend")))</f>
        <v/>
      </c>
      <c r="AI555" s="2403" t="str">
        <f>IF(B555="","",(IFERROR(VLOOKUP(B555,Projecten!A$4:W$2358,12,FALSE),"niet bekend")))</f>
        <v/>
      </c>
      <c r="AJ555" s="906" t="str">
        <f t="shared" si="71"/>
        <v/>
      </c>
    </row>
    <row r="556" spans="2:36" s="4" customFormat="1" ht="12.75" customHeight="1" x14ac:dyDescent="0.2">
      <c r="B556" s="2" t="s">
        <v>784</v>
      </c>
      <c r="C556" s="1254">
        <v>120576</v>
      </c>
      <c r="D556" s="338" t="s">
        <v>785</v>
      </c>
      <c r="E556" s="1" t="s">
        <v>26</v>
      </c>
      <c r="F556" s="39">
        <v>1</v>
      </c>
      <c r="G556" s="1">
        <v>4</v>
      </c>
      <c r="H556" s="1">
        <v>0</v>
      </c>
      <c r="I556" s="1">
        <v>5</v>
      </c>
      <c r="J556" s="60" t="s">
        <v>190</v>
      </c>
      <c r="K556" s="41" t="s">
        <v>190</v>
      </c>
      <c r="L556" s="41" t="s">
        <v>190</v>
      </c>
      <c r="M556" s="41" t="s">
        <v>190</v>
      </c>
      <c r="N556" s="41" t="s">
        <v>47</v>
      </c>
      <c r="O556" s="41" t="s">
        <v>47</v>
      </c>
      <c r="P556" s="41" t="s">
        <v>47</v>
      </c>
      <c r="Q556" s="41" t="s">
        <v>47</v>
      </c>
      <c r="S556" s="1602"/>
      <c r="T556" s="23">
        <f>IF(U556&lt;=0,"",(((U556-'In Productie'!$E$1)/7)+0.6))</f>
        <v>-73.257142857142867</v>
      </c>
      <c r="U556" s="162">
        <v>42452</v>
      </c>
      <c r="V556" s="4" t="s">
        <v>162</v>
      </c>
      <c r="X556" s="426">
        <v>16</v>
      </c>
      <c r="Y556" s="63"/>
      <c r="Z556" s="63"/>
      <c r="AA556" s="92">
        <v>42447</v>
      </c>
      <c r="AF556" s="4">
        <f>IF(B556="","",(IFERROR(VLOOKUP(B556,Projecten!A$4:W$2358,5,FALSE),"niet bekend")))</f>
        <v>1</v>
      </c>
      <c r="AG556" s="2399">
        <f t="shared" si="70"/>
        <v>2250</v>
      </c>
      <c r="AH556" s="2403">
        <f>IF(B556="","",(IFERROR(VLOOKUP(B556,Projecten!A$4:W$2358,23,FALSE),"niet bekend")))</f>
        <v>2250</v>
      </c>
      <c r="AI556" s="2403">
        <f>IF(B556="","",(IFERROR(VLOOKUP(B556,Projecten!A$4:W$2358,12,FALSE),"niet bekend")))</f>
        <v>2250</v>
      </c>
      <c r="AJ556" s="906">
        <f t="shared" si="71"/>
        <v>0</v>
      </c>
    </row>
    <row r="557" spans="2:36" ht="12.75" customHeight="1" x14ac:dyDescent="0.2">
      <c r="B557" s="2">
        <v>2016026</v>
      </c>
      <c r="C557" s="1270">
        <v>120568</v>
      </c>
      <c r="D557" s="2" t="s">
        <v>646</v>
      </c>
      <c r="E557" s="1" t="s">
        <v>647</v>
      </c>
      <c r="F557" s="39">
        <v>0</v>
      </c>
      <c r="G557" s="1">
        <v>1</v>
      </c>
      <c r="H557" s="1">
        <v>1</v>
      </c>
      <c r="I557" s="75">
        <v>0</v>
      </c>
      <c r="J557" s="59" t="s">
        <v>47</v>
      </c>
      <c r="K557" s="59" t="s">
        <v>190</v>
      </c>
      <c r="L557" s="59" t="s">
        <v>190</v>
      </c>
      <c r="M557" s="59" t="s">
        <v>190</v>
      </c>
      <c r="N557" s="59" t="s">
        <v>47</v>
      </c>
      <c r="O557" s="59" t="s">
        <v>47</v>
      </c>
      <c r="P557" s="59" t="s">
        <v>47</v>
      </c>
      <c r="Q557" s="7" t="s">
        <v>47</v>
      </c>
      <c r="T557" s="23">
        <f>IF(U557&lt;=0,"",(((U557-'In Productie'!$E$1)/7)+0.6))</f>
        <v>-73.257142857142867</v>
      </c>
      <c r="U557" s="162">
        <v>42452</v>
      </c>
      <c r="V557" s="4" t="s">
        <v>659</v>
      </c>
      <c r="W557" s="295" t="s">
        <v>766</v>
      </c>
      <c r="X557" s="25">
        <v>2</v>
      </c>
      <c r="Y557" s="6"/>
      <c r="Z557" s="6"/>
      <c r="AA557" s="92"/>
      <c r="AF557" s="4">
        <f>IF(B557="","",(IFERROR(VLOOKUP(B557,Projecten!A$4:W$2358,5,FALSE),"niet bekend")))</f>
        <v>1</v>
      </c>
      <c r="AG557" s="2399">
        <f t="shared" si="70"/>
        <v>0</v>
      </c>
      <c r="AH557" s="2403">
        <f>IF(B557="","",(IFERROR(VLOOKUP(B557,Projecten!A$4:W$2358,23,FALSE),"niet bekend")))</f>
        <v>3159.56</v>
      </c>
      <c r="AI557" s="2403">
        <f>IF(B557="","",(IFERROR(VLOOKUP(B557,Projecten!A$4:W$2358,12,FALSE),"niet bekend")))</f>
        <v>3159.56</v>
      </c>
      <c r="AJ557" s="906">
        <f t="shared" si="71"/>
        <v>3159.56</v>
      </c>
    </row>
    <row r="558" spans="2:36" s="4" customFormat="1" ht="12.75" customHeight="1" x14ac:dyDescent="0.2">
      <c r="B558" s="74">
        <v>2016055</v>
      </c>
      <c r="C558" s="1270">
        <v>120516</v>
      </c>
      <c r="D558" s="2" t="s">
        <v>695</v>
      </c>
      <c r="E558" s="1" t="s">
        <v>472</v>
      </c>
      <c r="F558" s="39">
        <v>1</v>
      </c>
      <c r="G558" s="1">
        <v>8</v>
      </c>
      <c r="H558" s="1">
        <v>6</v>
      </c>
      <c r="I558" s="75">
        <v>3</v>
      </c>
      <c r="J558" s="60" t="s">
        <v>47</v>
      </c>
      <c r="K558" s="59" t="s">
        <v>47</v>
      </c>
      <c r="L558" s="59" t="s">
        <v>190</v>
      </c>
      <c r="M558" s="59" t="s">
        <v>47</v>
      </c>
      <c r="N558" s="59" t="s">
        <v>47</v>
      </c>
      <c r="O558" s="59" t="s">
        <v>47</v>
      </c>
      <c r="P558" s="59" t="s">
        <v>47</v>
      </c>
      <c r="Q558" s="7" t="s">
        <v>47</v>
      </c>
      <c r="S558" s="1602"/>
      <c r="T558" s="23">
        <f>IF(U558&lt;=0,"",(((U558-'In Productie'!$E$1)/7)+0.6))</f>
        <v>-73.400000000000006</v>
      </c>
      <c r="U558" s="162">
        <v>42451</v>
      </c>
      <c r="V558" s="4" t="s">
        <v>501</v>
      </c>
      <c r="W558" s="4" t="s">
        <v>715</v>
      </c>
      <c r="X558" s="25">
        <v>19</v>
      </c>
      <c r="Y558" s="64"/>
      <c r="Z558" s="66"/>
      <c r="AA558" s="92">
        <v>42417</v>
      </c>
      <c r="AF558" s="4">
        <f>IF(B558="","",(IFERROR(VLOOKUP(B558,Projecten!A$4:W$2358,5,FALSE),"niet bekend")))</f>
        <v>1</v>
      </c>
      <c r="AG558" s="2399">
        <f t="shared" si="70"/>
        <v>2773.49</v>
      </c>
      <c r="AH558" s="2403">
        <f>IF(B558="","",(IFERROR(VLOOKUP(B558,Projecten!A$4:W$2358,23,FALSE),"niet bekend")))</f>
        <v>2773.49</v>
      </c>
      <c r="AI558" s="2403">
        <f>IF(B558="","",(IFERROR(VLOOKUP(B558,Projecten!A$4:W$2358,12,FALSE),"niet bekend")))</f>
        <v>2773.49</v>
      </c>
      <c r="AJ558" s="906">
        <f t="shared" si="71"/>
        <v>0</v>
      </c>
    </row>
    <row r="559" spans="2:36" s="4" customFormat="1" ht="12.75" customHeight="1" x14ac:dyDescent="0.2">
      <c r="B559" s="141">
        <v>2016068</v>
      </c>
      <c r="C559" s="1255">
        <v>120573</v>
      </c>
      <c r="D559" s="307" t="s">
        <v>723</v>
      </c>
      <c r="E559" s="28" t="s">
        <v>26</v>
      </c>
      <c r="F559" s="41">
        <v>1</v>
      </c>
      <c r="G559" s="40">
        <v>6</v>
      </c>
      <c r="H559" s="40">
        <v>6</v>
      </c>
      <c r="I559" s="212">
        <v>0</v>
      </c>
      <c r="J559" s="60" t="s">
        <v>47</v>
      </c>
      <c r="K559" s="60" t="s">
        <v>190</v>
      </c>
      <c r="L559" s="60" t="s">
        <v>190</v>
      </c>
      <c r="M559" s="60" t="s">
        <v>47</v>
      </c>
      <c r="N559" s="60" t="s">
        <v>47</v>
      </c>
      <c r="O559" s="60" t="s">
        <v>47</v>
      </c>
      <c r="P559" s="60" t="s">
        <v>47</v>
      </c>
      <c r="Q559" s="41" t="s">
        <v>47</v>
      </c>
      <c r="S559" s="1602"/>
      <c r="T559" s="23">
        <f>IF(U559&lt;=0,"",(((U559-'In Productie'!$E$1)/7)+0.6))</f>
        <v>-72.114285714285714</v>
      </c>
      <c r="U559" s="162">
        <v>42460</v>
      </c>
      <c r="V559" s="4" t="s">
        <v>162</v>
      </c>
      <c r="X559" s="25">
        <v>7</v>
      </c>
      <c r="Y559" s="63"/>
      <c r="Z559" s="63"/>
      <c r="AA559" s="92">
        <v>42425</v>
      </c>
      <c r="AF559" s="4">
        <f>IF(B559="","",(IFERROR(VLOOKUP(B559,Projecten!A$4:W$2358,5,FALSE),"niet bekend")))</f>
        <v>1</v>
      </c>
      <c r="AG559" s="2399">
        <f t="shared" si="70"/>
        <v>1006</v>
      </c>
      <c r="AH559" s="2403">
        <f>IF(B559="","",(IFERROR(VLOOKUP(B559,Projecten!A$4:W$2358,23,FALSE),"niet bekend")))</f>
        <v>1006</v>
      </c>
      <c r="AI559" s="2403">
        <f>IF(B559="","",(IFERROR(VLOOKUP(B559,Projecten!A$4:W$2358,12,FALSE),"niet bekend")))</f>
        <v>1006</v>
      </c>
      <c r="AJ559" s="906">
        <f t="shared" si="71"/>
        <v>0</v>
      </c>
    </row>
    <row r="560" spans="2:36" s="4" customFormat="1" ht="12.75" customHeight="1" x14ac:dyDescent="0.2">
      <c r="B560" s="74">
        <v>2016069</v>
      </c>
      <c r="C560" s="1262">
        <v>120575</v>
      </c>
      <c r="D560" s="2">
        <v>575116</v>
      </c>
      <c r="E560" s="1" t="s">
        <v>26</v>
      </c>
      <c r="F560" s="39">
        <v>1</v>
      </c>
      <c r="G560" s="1">
        <v>13</v>
      </c>
      <c r="H560" s="1">
        <v>7</v>
      </c>
      <c r="I560" s="75">
        <v>3</v>
      </c>
      <c r="J560" s="59" t="s">
        <v>47</v>
      </c>
      <c r="K560" s="59" t="s">
        <v>190</v>
      </c>
      <c r="L560" s="59" t="s">
        <v>190</v>
      </c>
      <c r="M560" s="59" t="s">
        <v>190</v>
      </c>
      <c r="N560" s="59" t="s">
        <v>47</v>
      </c>
      <c r="O560" s="59" t="s">
        <v>47</v>
      </c>
      <c r="P560" s="59" t="s">
        <v>47</v>
      </c>
      <c r="Q560" s="7" t="s">
        <v>47</v>
      </c>
      <c r="S560" s="1602"/>
      <c r="T560" s="23">
        <f>IF(U560&lt;=0,"",(((U560-'In Productie'!$E$1)/7)+0.6))</f>
        <v>-72.114285714285714</v>
      </c>
      <c r="U560" s="162">
        <v>42460</v>
      </c>
      <c r="V560" s="4" t="s">
        <v>162</v>
      </c>
      <c r="X560" s="25">
        <v>16</v>
      </c>
      <c r="Y560" s="64"/>
      <c r="Z560" s="66"/>
      <c r="AA560" s="92">
        <v>42425</v>
      </c>
      <c r="AF560" s="4">
        <f>IF(B560="","",(IFERROR(VLOOKUP(B560,Projecten!A$4:W$2358,5,FALSE),"niet bekend")))</f>
        <v>1</v>
      </c>
      <c r="AG560" s="2399">
        <f t="shared" si="70"/>
        <v>3113</v>
      </c>
      <c r="AH560" s="2403">
        <f>IF(B560="","",(IFERROR(VLOOKUP(B560,Projecten!A$4:W$2358,23,FALSE),"niet bekend")))</f>
        <v>3113</v>
      </c>
      <c r="AI560" s="2403">
        <f>IF(B560="","",(IFERROR(VLOOKUP(B560,Projecten!A$4:W$2358,12,FALSE),"niet bekend")))</f>
        <v>3113</v>
      </c>
      <c r="AJ560" s="906">
        <f t="shared" si="71"/>
        <v>0</v>
      </c>
    </row>
    <row r="561" spans="2:36" s="4" customFormat="1" ht="12.75" customHeight="1" x14ac:dyDescent="0.2">
      <c r="B561" s="74">
        <v>2016071</v>
      </c>
      <c r="C561" s="1262">
        <v>120575</v>
      </c>
      <c r="D561" s="2">
        <v>586816</v>
      </c>
      <c r="E561" s="1" t="s">
        <v>26</v>
      </c>
      <c r="F561" s="39">
        <v>1</v>
      </c>
      <c r="G561" s="1">
        <v>8</v>
      </c>
      <c r="H561" s="1">
        <v>5</v>
      </c>
      <c r="I561" s="75">
        <v>3</v>
      </c>
      <c r="J561" s="59" t="s">
        <v>47</v>
      </c>
      <c r="K561" s="59" t="s">
        <v>190</v>
      </c>
      <c r="L561" s="59" t="s">
        <v>190</v>
      </c>
      <c r="M561" s="59" t="s">
        <v>190</v>
      </c>
      <c r="N561" s="59" t="s">
        <v>47</v>
      </c>
      <c r="O561" s="59" t="s">
        <v>47</v>
      </c>
      <c r="P561" s="59" t="s">
        <v>47</v>
      </c>
      <c r="Q561" s="7" t="s">
        <v>47</v>
      </c>
      <c r="S561" s="1602"/>
      <c r="T561" s="23">
        <f>IF(U561&lt;=0,"",(((U561-'In Productie'!$E$1)/7)+0.6))</f>
        <v>-72.114285714285714</v>
      </c>
      <c r="U561" s="162">
        <v>42460</v>
      </c>
      <c r="V561" s="4" t="s">
        <v>162</v>
      </c>
      <c r="X561" s="25">
        <v>14</v>
      </c>
      <c r="Y561" s="64"/>
      <c r="Z561" s="66"/>
      <c r="AA561" s="92">
        <v>42430</v>
      </c>
      <c r="AF561" s="4">
        <f>IF(B561="","",(IFERROR(VLOOKUP(B561,Projecten!A$4:W$2358,5,FALSE),"niet bekend")))</f>
        <v>1</v>
      </c>
      <c r="AG561" s="2399">
        <f t="shared" si="70"/>
        <v>2109</v>
      </c>
      <c r="AH561" s="2403">
        <f>IF(B561="","",(IFERROR(VLOOKUP(B561,Projecten!A$4:W$2358,23,FALSE),"niet bekend")))</f>
        <v>2109</v>
      </c>
      <c r="AI561" s="2403">
        <f>IF(B561="","",(IFERROR(VLOOKUP(B561,Projecten!A$4:W$2358,12,FALSE),"niet bekend")))</f>
        <v>2109</v>
      </c>
      <c r="AJ561" s="906">
        <f t="shared" si="71"/>
        <v>0</v>
      </c>
    </row>
    <row r="562" spans="2:36" s="4" customFormat="1" ht="12.75" customHeight="1" x14ac:dyDescent="0.2">
      <c r="B562" s="74">
        <v>2016073</v>
      </c>
      <c r="C562" s="1262">
        <v>120575</v>
      </c>
      <c r="D562" s="2">
        <v>576316</v>
      </c>
      <c r="E562" s="1" t="s">
        <v>26</v>
      </c>
      <c r="F562" s="39">
        <v>1</v>
      </c>
      <c r="G562" s="1">
        <v>8</v>
      </c>
      <c r="H562" s="1">
        <v>5</v>
      </c>
      <c r="I562" s="75">
        <v>5</v>
      </c>
      <c r="J562" s="59" t="s">
        <v>47</v>
      </c>
      <c r="K562" s="59" t="s">
        <v>190</v>
      </c>
      <c r="L562" s="59" t="s">
        <v>190</v>
      </c>
      <c r="M562" s="59" t="s">
        <v>190</v>
      </c>
      <c r="N562" s="59" t="s">
        <v>47</v>
      </c>
      <c r="O562" s="59" t="s">
        <v>47</v>
      </c>
      <c r="P562" s="59" t="s">
        <v>47</v>
      </c>
      <c r="Q562" s="7" t="s">
        <v>47</v>
      </c>
      <c r="S562" s="1602"/>
      <c r="T562" s="23">
        <f>IF(U562&lt;=0,"",(((U562-'In Productie'!$E$1)/7)+0.6))</f>
        <v>-72.114285714285714</v>
      </c>
      <c r="U562" s="162">
        <v>42460</v>
      </c>
      <c r="V562" s="4" t="s">
        <v>162</v>
      </c>
      <c r="X562" s="25">
        <v>14</v>
      </c>
      <c r="Y562" s="64"/>
      <c r="Z562" s="66"/>
      <c r="AA562" s="92">
        <v>42431</v>
      </c>
      <c r="AF562" s="4">
        <f>IF(B562="","",(IFERROR(VLOOKUP(B562,Projecten!A$4:W$2358,5,FALSE),"niet bekend")))</f>
        <v>1</v>
      </c>
      <c r="AG562" s="2399">
        <f t="shared" si="70"/>
        <v>2476</v>
      </c>
      <c r="AH562" s="2403">
        <f>IF(B562="","",(IFERROR(VLOOKUP(B562,Projecten!A$4:W$2358,23,FALSE),"niet bekend")))</f>
        <v>2476</v>
      </c>
      <c r="AI562" s="2403">
        <f>IF(B562="","",(IFERROR(VLOOKUP(B562,Projecten!A$4:W$2358,12,FALSE),"niet bekend")))</f>
        <v>2476</v>
      </c>
      <c r="AJ562" s="906">
        <f t="shared" si="71"/>
        <v>0</v>
      </c>
    </row>
    <row r="563" spans="2:36" s="4" customFormat="1" ht="12.75" customHeight="1" x14ac:dyDescent="0.2">
      <c r="B563" s="74">
        <v>2016074</v>
      </c>
      <c r="C563" s="1262">
        <v>120575</v>
      </c>
      <c r="D563" s="2">
        <v>589016</v>
      </c>
      <c r="E563" s="1" t="s">
        <v>26</v>
      </c>
      <c r="F563" s="39">
        <v>1</v>
      </c>
      <c r="G563" s="1">
        <v>9</v>
      </c>
      <c r="H563" s="1">
        <v>6</v>
      </c>
      <c r="I563" s="75">
        <v>3</v>
      </c>
      <c r="J563" s="59" t="s">
        <v>47</v>
      </c>
      <c r="K563" s="59" t="s">
        <v>190</v>
      </c>
      <c r="L563" s="59" t="s">
        <v>190</v>
      </c>
      <c r="M563" s="59" t="s">
        <v>190</v>
      </c>
      <c r="N563" s="59" t="s">
        <v>47</v>
      </c>
      <c r="O563" s="59" t="s">
        <v>47</v>
      </c>
      <c r="P563" s="59" t="s">
        <v>47</v>
      </c>
      <c r="Q563" s="7" t="s">
        <v>47</v>
      </c>
      <c r="S563" s="1602"/>
      <c r="T563" s="23">
        <f>IF(U563&lt;=0,"",(((U563-'In Productie'!$E$1)/7)+0.6))</f>
        <v>-72.114285714285714</v>
      </c>
      <c r="U563" s="162">
        <v>42460</v>
      </c>
      <c r="V563" s="4" t="s">
        <v>162</v>
      </c>
      <c r="X563" s="25">
        <v>16</v>
      </c>
      <c r="Y563" s="64"/>
      <c r="Z563" s="66"/>
      <c r="AA563" s="92">
        <v>42431</v>
      </c>
      <c r="AF563" s="4">
        <f>IF(B563="","",(IFERROR(VLOOKUP(B563,Projecten!A$4:W$2358,5,FALSE),"niet bekend")))</f>
        <v>1</v>
      </c>
      <c r="AG563" s="2399">
        <f t="shared" si="70"/>
        <v>2277</v>
      </c>
      <c r="AH563" s="2403">
        <f>IF(B563="","",(IFERROR(VLOOKUP(B563,Projecten!A$4:W$2358,23,FALSE),"niet bekend")))</f>
        <v>2277</v>
      </c>
      <c r="AI563" s="2403">
        <f>IF(B563="","",(IFERROR(VLOOKUP(B563,Projecten!A$4:W$2358,12,FALSE),"niet bekend")))</f>
        <v>2277</v>
      </c>
      <c r="AJ563" s="906">
        <f t="shared" si="71"/>
        <v>0</v>
      </c>
    </row>
    <row r="564" spans="2:36" s="4" customFormat="1" ht="12.75" customHeight="1" x14ac:dyDescent="0.2">
      <c r="B564" s="74">
        <v>2016075</v>
      </c>
      <c r="C564" s="1262">
        <v>120575</v>
      </c>
      <c r="D564" s="2">
        <v>527216</v>
      </c>
      <c r="E564" s="1" t="s">
        <v>26</v>
      </c>
      <c r="F564" s="39">
        <v>1</v>
      </c>
      <c r="G564" s="1">
        <v>11</v>
      </c>
      <c r="H564" s="1">
        <v>8</v>
      </c>
      <c r="I564" s="75">
        <v>6</v>
      </c>
      <c r="J564" s="59" t="s">
        <v>47</v>
      </c>
      <c r="K564" s="59" t="s">
        <v>47</v>
      </c>
      <c r="L564" s="59" t="s">
        <v>190</v>
      </c>
      <c r="M564" s="59" t="s">
        <v>190</v>
      </c>
      <c r="N564" s="59" t="s">
        <v>47</v>
      </c>
      <c r="O564" s="59" t="s">
        <v>47</v>
      </c>
      <c r="P564" s="59" t="s">
        <v>47</v>
      </c>
      <c r="Q564" s="7" t="s">
        <v>47</v>
      </c>
      <c r="S564" s="1602"/>
      <c r="T564" s="23">
        <f>IF(U564&lt;=0,"",(((U564-'In Productie'!$E$1)/7)+0.6))</f>
        <v>-72.114285714285714</v>
      </c>
      <c r="U564" s="162">
        <v>42460</v>
      </c>
      <c r="V564" s="4" t="s">
        <v>162</v>
      </c>
      <c r="X564" s="25">
        <v>23</v>
      </c>
      <c r="Y564" s="64"/>
      <c r="Z564" s="66"/>
      <c r="AA564" s="92">
        <v>42431</v>
      </c>
      <c r="AF564" s="4">
        <f>IF(B564="","",(IFERROR(VLOOKUP(B564,Projecten!A$4:W$2358,5,FALSE),"niet bekend")))</f>
        <v>1</v>
      </c>
      <c r="AG564" s="2399">
        <f t="shared" si="70"/>
        <v>3283</v>
      </c>
      <c r="AH564" s="2403">
        <f>IF(B564="","",(IFERROR(VLOOKUP(B564,Projecten!A$4:W$2358,23,FALSE),"niet bekend")))</f>
        <v>3283</v>
      </c>
      <c r="AI564" s="2403">
        <f>IF(B564="","",(IFERROR(VLOOKUP(B564,Projecten!A$4:W$2358,12,FALSE),"niet bekend")))</f>
        <v>3283</v>
      </c>
      <c r="AJ564" s="906">
        <f t="shared" si="71"/>
        <v>0</v>
      </c>
    </row>
    <row r="565" spans="2:36" s="4" customFormat="1" ht="12.75" customHeight="1" x14ac:dyDescent="0.2">
      <c r="B565" s="98">
        <v>2016076</v>
      </c>
      <c r="C565" s="298">
        <v>120562</v>
      </c>
      <c r="D565" s="267" t="s">
        <v>749</v>
      </c>
      <c r="E565" s="313" t="s">
        <v>26</v>
      </c>
      <c r="F565" s="1457">
        <v>7</v>
      </c>
      <c r="G565" s="315">
        <f>F565*8</f>
        <v>56</v>
      </c>
      <c r="H565" s="315">
        <f>F565*5</f>
        <v>35</v>
      </c>
      <c r="I565" s="100">
        <f>F565*3</f>
        <v>21</v>
      </c>
      <c r="J565" s="60" t="s">
        <v>47</v>
      </c>
      <c r="K565" s="60" t="s">
        <v>190</v>
      </c>
      <c r="L565" s="60" t="s">
        <v>190</v>
      </c>
      <c r="M565" s="60" t="s">
        <v>190</v>
      </c>
      <c r="N565" s="60" t="s">
        <v>47</v>
      </c>
      <c r="O565" s="60" t="s">
        <v>47</v>
      </c>
      <c r="P565" s="60" t="s">
        <v>47</v>
      </c>
      <c r="Q565" s="41" t="s">
        <v>47</v>
      </c>
      <c r="S565" s="1602"/>
      <c r="T565" s="23">
        <f>IF(U565&lt;=0,"",(((U565-'In Productie'!$E$1)/7)+0.6))</f>
        <v>-72.114285714285714</v>
      </c>
      <c r="U565" s="162">
        <v>42460</v>
      </c>
      <c r="V565" s="4" t="s">
        <v>164</v>
      </c>
      <c r="X565" s="25">
        <f>F565*14</f>
        <v>98</v>
      </c>
      <c r="Y565" s="63"/>
      <c r="Z565" s="276"/>
      <c r="AA565" s="92">
        <v>42431</v>
      </c>
      <c r="AF565" s="4">
        <f>IF(B565="","",(IFERROR(VLOOKUP(B565,Projecten!A$4:W$2358,5,FALSE),"niet bekend")))</f>
        <v>10</v>
      </c>
      <c r="AG565" s="2399">
        <f t="shared" si="70"/>
        <v>14993.999999999998</v>
      </c>
      <c r="AH565" s="2403">
        <f>IF(B565="","",(IFERROR(VLOOKUP(B565,Projecten!A$4:W$2358,23,FALSE),"niet bekend")))</f>
        <v>21420</v>
      </c>
      <c r="AI565" s="2403">
        <f>IF(B565="","",(IFERROR(VLOOKUP(B565,Projecten!A$4:W$2358,12,FALSE),"niet bekend")))</f>
        <v>21420</v>
      </c>
      <c r="AJ565" s="906">
        <f t="shared" si="71"/>
        <v>6426.0000000000018</v>
      </c>
    </row>
    <row r="566" spans="2:36" s="38" customFormat="1" ht="12.75" customHeight="1" x14ac:dyDescent="0.2">
      <c r="B566" s="30"/>
      <c r="C566" s="1253"/>
      <c r="D566" s="31"/>
      <c r="E566" s="31"/>
      <c r="F566" s="32"/>
      <c r="G566" s="31"/>
      <c r="H566" s="31"/>
      <c r="I566" s="31"/>
      <c r="J566" s="32"/>
      <c r="K566" s="32"/>
      <c r="L566" s="32"/>
      <c r="M566" s="32"/>
      <c r="N566" s="32"/>
      <c r="O566" s="32"/>
      <c r="P566" s="32"/>
      <c r="Q566" s="32"/>
      <c r="R566" s="33"/>
      <c r="S566" s="33"/>
      <c r="T566" s="1039"/>
      <c r="U566" s="157"/>
      <c r="V566" s="35"/>
      <c r="W566" s="35"/>
      <c r="X566" s="35"/>
      <c r="Y566" s="67"/>
      <c r="Z566" s="68"/>
      <c r="AA566" s="36"/>
      <c r="AG566" s="2404"/>
      <c r="AH566" s="2404"/>
      <c r="AI566" s="2404"/>
      <c r="AJ566" s="909"/>
    </row>
    <row r="567" spans="2:36" s="911" customFormat="1" ht="12.75" customHeight="1" x14ac:dyDescent="0.2">
      <c r="B567" s="887"/>
      <c r="C567" s="1251"/>
      <c r="D567" s="888">
        <f>SUM(G567:I567)</f>
        <v>210</v>
      </c>
      <c r="E567" s="889"/>
      <c r="F567" s="890">
        <f>SUM(F569:F581)</f>
        <v>12</v>
      </c>
      <c r="G567" s="889">
        <f>SUM(G569:G581)</f>
        <v>108</v>
      </c>
      <c r="H567" s="889">
        <f>SUM(H569:H581)</f>
        <v>66</v>
      </c>
      <c r="I567" s="889">
        <f>SUM(I569:I581)</f>
        <v>36</v>
      </c>
      <c r="J567" s="890"/>
      <c r="K567" s="890"/>
      <c r="L567" s="890"/>
      <c r="M567" s="890"/>
      <c r="N567" s="890"/>
      <c r="O567" s="890"/>
      <c r="P567" s="890"/>
      <c r="Q567" s="890"/>
      <c r="R567" s="918">
        <v>13</v>
      </c>
      <c r="S567" s="918"/>
      <c r="T567" s="1040"/>
      <c r="U567" s="919"/>
      <c r="V567" s="920"/>
      <c r="W567" s="920">
        <f>SUM(X567:X580)</f>
        <v>306.5</v>
      </c>
      <c r="X567" s="855"/>
      <c r="Y567" s="922">
        <v>305</v>
      </c>
      <c r="Z567" s="856">
        <f>W567-Y567</f>
        <v>1.5</v>
      </c>
      <c r="AA567" s="923"/>
      <c r="AF567" s="911" t="str">
        <f>IF(B567="","",(IFERROR(VLOOKUP(B567,Projecten!A$4:W$2358,5,FALSE),"niet bekend")))</f>
        <v/>
      </c>
      <c r="AG567" s="2402">
        <f>SUM(AG568:AG581)</f>
        <v>32092.699999999997</v>
      </c>
      <c r="AH567" s="2402" t="str">
        <f>IF(B567="","",(IFERROR(VLOOKUP(B567,Projecten!A$4:W$2358,23,FALSE),"niet bekend")))</f>
        <v/>
      </c>
      <c r="AI567" s="2402" t="str">
        <f>IF(B567="","",(IFERROR(VLOOKUP(B567,Projecten!A$4:W$2358,12,FALSE),"niet bekend")))</f>
        <v/>
      </c>
      <c r="AJ567" s="907"/>
    </row>
    <row r="568" spans="2:36" x14ac:dyDescent="0.2">
      <c r="B568" s="5"/>
      <c r="R568" s="7" t="s">
        <v>793</v>
      </c>
      <c r="X568" s="25"/>
      <c r="Y568" s="6"/>
      <c r="Z568" s="6"/>
      <c r="AA568" s="5"/>
      <c r="AF568" s="4" t="str">
        <f>IF(B568="","",(IFERROR(VLOOKUP(B568,Projecten!A$4:W$2358,5,FALSE),"niet bekend")))</f>
        <v/>
      </c>
      <c r="AG568" s="2399" t="str">
        <f t="shared" ref="AG568:AG575" si="72">IF(AF568="","",(F568/AF568*AI568))</f>
        <v/>
      </c>
      <c r="AH568" s="2403" t="str">
        <f>IF(B568="","",(IFERROR(VLOOKUP(B568,Projecten!A$4:W$2358,23,FALSE),"niet bekend")))</f>
        <v/>
      </c>
      <c r="AI568" s="2403" t="str">
        <f>IF(B568="","",(IFERROR(VLOOKUP(B568,Projecten!A$4:W$2358,12,FALSE),"niet bekend")))</f>
        <v/>
      </c>
      <c r="AJ568" s="906" t="str">
        <f t="shared" ref="AJ568:AJ580" si="73">IF(AG568="","",(AI568-AG568))</f>
        <v/>
      </c>
    </row>
    <row r="569" spans="2:36" s="4" customFormat="1" ht="12.75" customHeight="1" x14ac:dyDescent="0.2">
      <c r="B569" s="2"/>
      <c r="C569" s="1254"/>
      <c r="D569" s="303" t="s">
        <v>706</v>
      </c>
      <c r="E569" s="1"/>
      <c r="F569" s="39"/>
      <c r="G569" s="1"/>
      <c r="H569" s="1"/>
      <c r="I569" s="1"/>
      <c r="J569" s="58"/>
      <c r="K569" s="29"/>
      <c r="L569" s="29"/>
      <c r="M569" s="29"/>
      <c r="N569" s="29"/>
      <c r="O569" s="29"/>
      <c r="P569" s="29"/>
      <c r="Q569" s="29"/>
      <c r="S569" s="1602"/>
      <c r="T569" s="23"/>
      <c r="U569" s="162"/>
      <c r="X569" s="428">
        <v>99</v>
      </c>
      <c r="Y569" s="63"/>
      <c r="Z569" s="63"/>
      <c r="AA569" s="249"/>
      <c r="AF569" s="4" t="str">
        <f>IF(B569="","",(IFERROR(VLOOKUP(B569,Projecten!A$4:W$2358,5,FALSE),"niet bekend")))</f>
        <v/>
      </c>
      <c r="AG569" s="2399" t="str">
        <f t="shared" si="72"/>
        <v/>
      </c>
      <c r="AH569" s="2403" t="str">
        <f>IF(B569="","",(IFERROR(VLOOKUP(B569,Projecten!A$4:W$2358,23,FALSE),"niet bekend")))</f>
        <v/>
      </c>
      <c r="AI569" s="2403" t="str">
        <f>IF(B569="","",(IFERROR(VLOOKUP(B569,Projecten!A$4:W$2358,12,FALSE),"niet bekend")))</f>
        <v/>
      </c>
      <c r="AJ569" s="906" t="str">
        <f t="shared" si="73"/>
        <v/>
      </c>
    </row>
    <row r="570" spans="2:36" s="4" customFormat="1" ht="12.75" customHeight="1" x14ac:dyDescent="0.2">
      <c r="B570" s="2"/>
      <c r="C570" s="1254"/>
      <c r="D570" s="303" t="s">
        <v>803</v>
      </c>
      <c r="E570" s="1"/>
      <c r="F570" s="39"/>
      <c r="G570" s="1"/>
      <c r="H570" s="1"/>
      <c r="I570" s="1"/>
      <c r="J570" s="58"/>
      <c r="K570" s="58"/>
      <c r="L570" s="29"/>
      <c r="M570" s="29"/>
      <c r="N570" s="29"/>
      <c r="O570" s="29"/>
      <c r="P570" s="29"/>
      <c r="Q570" s="29"/>
      <c r="S570" s="1602"/>
      <c r="T570" s="23"/>
      <c r="U570" s="162"/>
      <c r="X570" s="428">
        <v>16.5</v>
      </c>
      <c r="Y570" s="63"/>
      <c r="Z570" s="63"/>
      <c r="AA570" s="249"/>
      <c r="AF570" s="4" t="str">
        <f>IF(B570="","",(IFERROR(VLOOKUP(B570,Projecten!A$4:W$2358,5,FALSE),"niet bekend")))</f>
        <v/>
      </c>
      <c r="AG570" s="2399" t="str">
        <f t="shared" si="72"/>
        <v/>
      </c>
      <c r="AH570" s="2403" t="str">
        <f>IF(B570="","",(IFERROR(VLOOKUP(B570,Projecten!A$4:W$2358,23,FALSE),"niet bekend")))</f>
        <v/>
      </c>
      <c r="AI570" s="2403" t="str">
        <f>IF(B570="","",(IFERROR(VLOOKUP(B570,Projecten!A$4:W$2358,12,FALSE),"niet bekend")))</f>
        <v/>
      </c>
      <c r="AJ570" s="906" t="str">
        <f t="shared" si="73"/>
        <v/>
      </c>
    </row>
    <row r="571" spans="2:36" s="4" customFormat="1" ht="12.75" customHeight="1" x14ac:dyDescent="0.2">
      <c r="B571" s="74">
        <v>2016081</v>
      </c>
      <c r="C571" s="1262">
        <v>120577</v>
      </c>
      <c r="D571" s="2">
        <v>503016</v>
      </c>
      <c r="E571" s="1" t="s">
        <v>26</v>
      </c>
      <c r="F571" s="39">
        <v>1</v>
      </c>
      <c r="G571" s="1">
        <v>8</v>
      </c>
      <c r="H571" s="1">
        <v>5</v>
      </c>
      <c r="I571" s="1">
        <v>3</v>
      </c>
      <c r="J571" s="58" t="s">
        <v>47</v>
      </c>
      <c r="K571" s="58" t="s">
        <v>190</v>
      </c>
      <c r="L571" s="29" t="s">
        <v>190</v>
      </c>
      <c r="M571" s="29" t="s">
        <v>190</v>
      </c>
      <c r="N571" s="29" t="s">
        <v>47</v>
      </c>
      <c r="O571" s="29" t="s">
        <v>47</v>
      </c>
      <c r="P571" s="29" t="s">
        <v>47</v>
      </c>
      <c r="Q571" s="29" t="s">
        <v>47</v>
      </c>
      <c r="S571" s="1602"/>
      <c r="T571" s="23">
        <f>IF(U571&lt;=0,"",(((U571-'In Productie'!$E$1)/7)+0.6))</f>
        <v>-71.114285714285714</v>
      </c>
      <c r="U571" s="162">
        <v>42467</v>
      </c>
      <c r="V571" s="4" t="s">
        <v>162</v>
      </c>
      <c r="X571" s="25">
        <v>14</v>
      </c>
      <c r="Y571" s="63"/>
      <c r="Z571" s="63"/>
      <c r="AA571" s="249"/>
      <c r="AF571" s="4">
        <f>IF(B571="","",(IFERROR(VLOOKUP(B571,Projecten!A$4:W$2358,5,FALSE),"niet bekend")))</f>
        <v>1</v>
      </c>
      <c r="AG571" s="2399">
        <f t="shared" si="72"/>
        <v>2109</v>
      </c>
      <c r="AH571" s="2403">
        <f>IF(B571="","",(IFERROR(VLOOKUP(B571,Projecten!A$4:W$2358,23,FALSE),"niet bekend")))</f>
        <v>2109</v>
      </c>
      <c r="AI571" s="2403">
        <f>IF(B571="","",(IFERROR(VLOOKUP(B571,Projecten!A$4:W$2358,12,FALSE),"niet bekend")))</f>
        <v>2109</v>
      </c>
      <c r="AJ571" s="906">
        <f t="shared" si="73"/>
        <v>0</v>
      </c>
    </row>
    <row r="572" spans="2:36" s="4" customFormat="1" ht="12.75" customHeight="1" x14ac:dyDescent="0.2">
      <c r="B572" s="74">
        <v>2016046</v>
      </c>
      <c r="C572" s="1270">
        <v>120557</v>
      </c>
      <c r="D572" s="250" t="s">
        <v>686</v>
      </c>
      <c r="E572" s="1" t="s">
        <v>684</v>
      </c>
      <c r="F572" s="39">
        <v>1</v>
      </c>
      <c r="G572" s="1">
        <v>1</v>
      </c>
      <c r="H572" s="1">
        <v>1</v>
      </c>
      <c r="I572" s="75">
        <v>0</v>
      </c>
      <c r="J572" s="58" t="s">
        <v>47</v>
      </c>
      <c r="K572" s="58" t="s">
        <v>190</v>
      </c>
      <c r="L572" s="58" t="s">
        <v>190</v>
      </c>
      <c r="M572" s="29" t="s">
        <v>190</v>
      </c>
      <c r="N572" s="29" t="s">
        <v>47</v>
      </c>
      <c r="O572" s="29" t="s">
        <v>47</v>
      </c>
      <c r="P572" s="29" t="s">
        <v>47</v>
      </c>
      <c r="Q572" s="29" t="s">
        <v>47</v>
      </c>
      <c r="S572" s="1602"/>
      <c r="T572" s="23">
        <f>IF(U572&lt;=0,"",(((U572-'In Productie'!$E$1)/7)+0.6))</f>
        <v>-74.542857142857144</v>
      </c>
      <c r="U572" s="162">
        <v>42443</v>
      </c>
      <c r="V572" s="4" t="s">
        <v>351</v>
      </c>
      <c r="X572" s="25">
        <v>3</v>
      </c>
      <c r="Y572" s="63"/>
      <c r="Z572" s="63"/>
      <c r="AA572" s="92">
        <v>42409</v>
      </c>
      <c r="AF572" s="4">
        <f>IF(B572="","",(IFERROR(VLOOKUP(B572,Projecten!A$4:W$2358,5,FALSE),"niet bekend")))</f>
        <v>1</v>
      </c>
      <c r="AG572" s="2399">
        <f t="shared" si="72"/>
        <v>648.64</v>
      </c>
      <c r="AH572" s="2403">
        <f>IF(B572="","",(IFERROR(VLOOKUP(B572,Projecten!A$4:W$2358,23,FALSE),"niet bekend")))</f>
        <v>648.64</v>
      </c>
      <c r="AI572" s="2403">
        <f>IF(B572="","",(IFERROR(VLOOKUP(B572,Projecten!A$4:W$2358,12,FALSE),"niet bekend")))</f>
        <v>648.64</v>
      </c>
      <c r="AJ572" s="906">
        <f t="shared" si="73"/>
        <v>0</v>
      </c>
    </row>
    <row r="573" spans="2:36" s="4" customFormat="1" ht="12.75" customHeight="1" x14ac:dyDescent="0.2">
      <c r="B573" s="74">
        <v>2016079</v>
      </c>
      <c r="C573" s="1262">
        <v>120577</v>
      </c>
      <c r="D573" s="2">
        <v>589216</v>
      </c>
      <c r="E573" s="1" t="s">
        <v>26</v>
      </c>
      <c r="F573" s="39">
        <v>1</v>
      </c>
      <c r="G573" s="1">
        <v>9</v>
      </c>
      <c r="H573" s="1">
        <v>6</v>
      </c>
      <c r="I573" s="1">
        <v>3</v>
      </c>
      <c r="J573" s="58" t="s">
        <v>47</v>
      </c>
      <c r="K573" s="58" t="s">
        <v>190</v>
      </c>
      <c r="L573" s="29" t="s">
        <v>190</v>
      </c>
      <c r="M573" s="29" t="s">
        <v>190</v>
      </c>
      <c r="N573" s="29" t="s">
        <v>47</v>
      </c>
      <c r="O573" s="29" t="s">
        <v>47</v>
      </c>
      <c r="P573" s="29" t="s">
        <v>47</v>
      </c>
      <c r="Q573" s="29" t="s">
        <v>47</v>
      </c>
      <c r="S573" s="1602"/>
      <c r="T573" s="23">
        <f>IF(U573&lt;=0,"",(((U573-'In Productie'!$E$1)/7)+0.6))</f>
        <v>-71.114285714285714</v>
      </c>
      <c r="U573" s="162">
        <v>42467</v>
      </c>
      <c r="V573" s="4" t="s">
        <v>162</v>
      </c>
      <c r="X573" s="25">
        <v>16</v>
      </c>
      <c r="Y573" s="63"/>
      <c r="Z573" s="63"/>
      <c r="AA573" s="249"/>
      <c r="AF573" s="4">
        <f>IF(B573="","",(IFERROR(VLOOKUP(B573,Projecten!A$4:W$2358,5,FALSE),"niet bekend")))</f>
        <v>1</v>
      </c>
      <c r="AG573" s="2399">
        <f t="shared" si="72"/>
        <v>2277</v>
      </c>
      <c r="AH573" s="2403">
        <f>IF(B573="","",(IFERROR(VLOOKUP(B573,Projecten!A$4:W$2358,23,FALSE),"niet bekend")))</f>
        <v>2277</v>
      </c>
      <c r="AI573" s="2403">
        <f>IF(B573="","",(IFERROR(VLOOKUP(B573,Projecten!A$4:W$2358,12,FALSE),"niet bekend")))</f>
        <v>2277</v>
      </c>
      <c r="AJ573" s="906">
        <f t="shared" si="73"/>
        <v>0</v>
      </c>
    </row>
    <row r="574" spans="2:36" s="4" customFormat="1" ht="12.75" customHeight="1" x14ac:dyDescent="0.2">
      <c r="B574" s="74">
        <v>2016078</v>
      </c>
      <c r="C574" s="1272">
        <v>120577</v>
      </c>
      <c r="D574" s="2">
        <v>589116</v>
      </c>
      <c r="E574" s="1" t="s">
        <v>26</v>
      </c>
      <c r="F574" s="39">
        <v>1</v>
      </c>
      <c r="G574" s="1">
        <v>9</v>
      </c>
      <c r="H574" s="1">
        <v>6</v>
      </c>
      <c r="I574" s="1">
        <v>3</v>
      </c>
      <c r="J574" s="58" t="s">
        <v>47</v>
      </c>
      <c r="K574" s="58" t="s">
        <v>190</v>
      </c>
      <c r="L574" s="29" t="s">
        <v>190</v>
      </c>
      <c r="M574" s="29" t="s">
        <v>190</v>
      </c>
      <c r="N574" s="29" t="s">
        <v>47</v>
      </c>
      <c r="O574" s="29" t="s">
        <v>47</v>
      </c>
      <c r="P574" s="29" t="s">
        <v>47</v>
      </c>
      <c r="Q574" s="29" t="s">
        <v>47</v>
      </c>
      <c r="S574" s="1602"/>
      <c r="T574" s="23">
        <f>IF(U574&lt;=0,"",(((U574-'In Productie'!$E$1)/7)+0.6))</f>
        <v>-71.114285714285714</v>
      </c>
      <c r="U574" s="162">
        <v>42467</v>
      </c>
      <c r="V574" s="4" t="s">
        <v>162</v>
      </c>
      <c r="X574" s="25">
        <v>16</v>
      </c>
      <c r="Y574" s="63"/>
      <c r="Z574" s="63"/>
      <c r="AA574" s="249"/>
      <c r="AF574" s="4">
        <f>IF(B574="","",(IFERROR(VLOOKUP(B574,Projecten!A$4:W$2358,5,FALSE),"niet bekend")))</f>
        <v>1</v>
      </c>
      <c r="AG574" s="2399">
        <f t="shared" si="72"/>
        <v>2277</v>
      </c>
      <c r="AH574" s="2403">
        <f>IF(B574="","",(IFERROR(VLOOKUP(B574,Projecten!A$4:W$2358,23,FALSE),"niet bekend")))</f>
        <v>2277</v>
      </c>
      <c r="AI574" s="2403">
        <f>IF(B574="","",(IFERROR(VLOOKUP(B574,Projecten!A$4:W$2358,12,FALSE),"niet bekend")))</f>
        <v>2277</v>
      </c>
      <c r="AJ574" s="906">
        <f t="shared" si="73"/>
        <v>0</v>
      </c>
    </row>
    <row r="575" spans="2:36" s="4" customFormat="1" ht="12.75" customHeight="1" x14ac:dyDescent="0.2">
      <c r="B575" s="74">
        <v>2016083</v>
      </c>
      <c r="C575" s="1262">
        <v>120577</v>
      </c>
      <c r="D575" s="2">
        <v>591416</v>
      </c>
      <c r="E575" s="1" t="s">
        <v>26</v>
      </c>
      <c r="F575" s="39">
        <v>1</v>
      </c>
      <c r="G575" s="1">
        <v>9</v>
      </c>
      <c r="H575" s="1">
        <v>5</v>
      </c>
      <c r="I575" s="1">
        <v>2</v>
      </c>
      <c r="J575" s="58" t="s">
        <v>47</v>
      </c>
      <c r="K575" s="58" t="s">
        <v>190</v>
      </c>
      <c r="L575" s="29" t="s">
        <v>190</v>
      </c>
      <c r="M575" s="29" t="s">
        <v>190</v>
      </c>
      <c r="N575" s="29" t="s">
        <v>47</v>
      </c>
      <c r="O575" s="29" t="s">
        <v>47</v>
      </c>
      <c r="P575" s="29" t="s">
        <v>47</v>
      </c>
      <c r="Q575" s="29" t="s">
        <v>47</v>
      </c>
      <c r="S575" s="1602"/>
      <c r="T575" s="23">
        <f>IF(U575&lt;=0,"",(((U575-'In Productie'!$E$1)/7)+0.6))</f>
        <v>-71.114285714285714</v>
      </c>
      <c r="U575" s="162">
        <v>42467</v>
      </c>
      <c r="V575" s="4" t="s">
        <v>162</v>
      </c>
      <c r="X575" s="25">
        <v>13</v>
      </c>
      <c r="Y575" s="63"/>
      <c r="Z575" s="63"/>
      <c r="AA575" s="249"/>
      <c r="AF575" s="4">
        <f>IF(B575="","",(IFERROR(VLOOKUP(B575,Projecten!A$4:W$2358,5,FALSE),"niet bekend")))</f>
        <v>1</v>
      </c>
      <c r="AG575" s="2399">
        <f t="shared" si="72"/>
        <v>2245</v>
      </c>
      <c r="AH575" s="2403">
        <f>IF(B575="","",(IFERROR(VLOOKUP(B575,Projecten!A$4:W$2358,23,FALSE),"niet bekend")))</f>
        <v>2245</v>
      </c>
      <c r="AI575" s="2403">
        <f>IF(B575="","",(IFERROR(VLOOKUP(B575,Projecten!A$4:W$2358,12,FALSE),"niet bekend")))</f>
        <v>2245</v>
      </c>
      <c r="AJ575" s="906">
        <f t="shared" si="73"/>
        <v>0</v>
      </c>
    </row>
    <row r="576" spans="2:36" s="4" customFormat="1" ht="12.75" customHeight="1" x14ac:dyDescent="0.2">
      <c r="B576" s="267">
        <v>2016106</v>
      </c>
      <c r="C576" s="342">
        <v>120588</v>
      </c>
      <c r="D576" s="317" t="s">
        <v>790</v>
      </c>
      <c r="E576" s="315" t="s">
        <v>202</v>
      </c>
      <c r="F576" s="1458">
        <v>0</v>
      </c>
      <c r="G576" s="315">
        <v>2</v>
      </c>
      <c r="H576" s="315">
        <v>0</v>
      </c>
      <c r="I576" s="315">
        <v>0</v>
      </c>
      <c r="J576" s="60" t="s">
        <v>47</v>
      </c>
      <c r="K576" s="41" t="s">
        <v>190</v>
      </c>
      <c r="L576" s="41" t="s">
        <v>190</v>
      </c>
      <c r="M576" s="41" t="s">
        <v>190</v>
      </c>
      <c r="N576" s="41" t="s">
        <v>47</v>
      </c>
      <c r="O576" s="41" t="s">
        <v>47</v>
      </c>
      <c r="P576" s="41" t="s">
        <v>47</v>
      </c>
      <c r="Q576" s="41" t="s">
        <v>47</v>
      </c>
      <c r="S576" s="1602"/>
      <c r="T576" s="23">
        <f>IF(U576&lt;=0,"",(((U576-'In Productie'!$E$1)/7)+0.6))</f>
        <v>-71.542857142857144</v>
      </c>
      <c r="U576" s="162">
        <v>42464</v>
      </c>
      <c r="V576" s="4" t="s">
        <v>351</v>
      </c>
      <c r="X576" s="25">
        <v>2</v>
      </c>
      <c r="Y576" s="63"/>
      <c r="Z576" s="63"/>
      <c r="AA576" s="249"/>
      <c r="AF576" s="4">
        <f>IF(B576="","",(IFERROR(VLOOKUP(B576,Projecten!A$4:W$2358,5,FALSE),"niet bekend")))</f>
        <v>0</v>
      </c>
      <c r="AG576" s="2399">
        <f>AI576</f>
        <v>731.24</v>
      </c>
      <c r="AH576" s="2403">
        <f>IF(B576="","",(IFERROR(VLOOKUP(B576,Projecten!A$4:W$2358,23,FALSE),"niet bekend")))</f>
        <v>731.24</v>
      </c>
      <c r="AI576" s="2403">
        <f>IF(B576="","",(IFERROR(VLOOKUP(B576,Projecten!A$4:W$2358,12,FALSE),"niet bekend")))</f>
        <v>731.24</v>
      </c>
      <c r="AJ576" s="906">
        <f t="shared" si="73"/>
        <v>0</v>
      </c>
    </row>
    <row r="577" spans="2:36" x14ac:dyDescent="0.2">
      <c r="B577" s="344">
        <v>2016105</v>
      </c>
      <c r="C577" s="337">
        <v>120580</v>
      </c>
      <c r="D577" s="332">
        <v>590316</v>
      </c>
      <c r="E577" s="339" t="s">
        <v>26</v>
      </c>
      <c r="F577" s="1459">
        <v>1</v>
      </c>
      <c r="G577" s="339">
        <v>8</v>
      </c>
      <c r="H577" s="339">
        <v>7</v>
      </c>
      <c r="I577" s="339">
        <v>1</v>
      </c>
      <c r="J577" s="59" t="s">
        <v>47</v>
      </c>
      <c r="K577" s="7" t="s">
        <v>190</v>
      </c>
      <c r="L577" s="7" t="s">
        <v>190</v>
      </c>
      <c r="M577" s="7" t="s">
        <v>190</v>
      </c>
      <c r="N577" s="7" t="s">
        <v>47</v>
      </c>
      <c r="O577" s="7" t="s">
        <v>47</v>
      </c>
      <c r="P577" s="7" t="s">
        <v>47</v>
      </c>
      <c r="Q577" s="7" t="s">
        <v>47</v>
      </c>
      <c r="T577" s="23">
        <f>IF(U577&lt;=0,"",(((U577-'In Productie'!$E$1)/7)+0.6))</f>
        <v>-72.400000000000006</v>
      </c>
      <c r="U577" s="158">
        <v>42458</v>
      </c>
      <c r="V577" s="6" t="s">
        <v>162</v>
      </c>
      <c r="W577" s="340" t="s">
        <v>254</v>
      </c>
      <c r="X577" s="25">
        <v>11</v>
      </c>
      <c r="Y577" s="6"/>
      <c r="Z577" s="6"/>
      <c r="AA577" s="270">
        <v>42450</v>
      </c>
      <c r="AF577" s="4">
        <f>IF(B577="","",(IFERROR(VLOOKUP(B577,Projecten!A$4:W$2358,5,FALSE),"niet bekend")))</f>
        <v>1</v>
      </c>
      <c r="AG577" s="2399">
        <f>IF(AF577="","",(F577/AF577*AI577))</f>
        <v>1397</v>
      </c>
      <c r="AH577" s="2403">
        <f>IF(B577="","",(IFERROR(VLOOKUP(B577,Projecten!A$4:W$2358,23,FALSE),"niet bekend")))</f>
        <v>1397</v>
      </c>
      <c r="AI577" s="2403">
        <f>IF(B577="","",(IFERROR(VLOOKUP(B577,Projecten!A$4:W$2358,12,FALSE),"niet bekend")))</f>
        <v>1397</v>
      </c>
      <c r="AJ577" s="906">
        <f t="shared" si="73"/>
        <v>0</v>
      </c>
    </row>
    <row r="578" spans="2:36" s="4" customFormat="1" ht="12.75" customHeight="1" x14ac:dyDescent="0.2">
      <c r="B578" s="2">
        <v>2016089</v>
      </c>
      <c r="C578" s="1262">
        <v>120579</v>
      </c>
      <c r="D578" s="2" t="s">
        <v>754</v>
      </c>
      <c r="E578" s="1" t="s">
        <v>26</v>
      </c>
      <c r="F578" s="39">
        <v>5</v>
      </c>
      <c r="G578" s="1">
        <v>50</v>
      </c>
      <c r="H578" s="1">
        <v>25</v>
      </c>
      <c r="I578" s="1">
        <v>20</v>
      </c>
      <c r="J578" s="59" t="s">
        <v>47</v>
      </c>
      <c r="K578" s="7" t="s">
        <v>190</v>
      </c>
      <c r="L578" s="7" t="s">
        <v>190</v>
      </c>
      <c r="M578" s="7" t="s">
        <v>190</v>
      </c>
      <c r="N578" s="7" t="s">
        <v>47</v>
      </c>
      <c r="O578" s="7" t="s">
        <v>47</v>
      </c>
      <c r="P578" s="7" t="s">
        <v>47</v>
      </c>
      <c r="Q578" s="7" t="s">
        <v>47</v>
      </c>
      <c r="S578" s="1602"/>
      <c r="T578" s="23">
        <f>IF(U578&lt;=0,"",(((U578-'In Productie'!$E$1)/7)+0.6))</f>
        <v>-70.542857142857144</v>
      </c>
      <c r="U578" s="162">
        <v>42471</v>
      </c>
      <c r="V578" s="4" t="s">
        <v>311</v>
      </c>
      <c r="X578" s="25">
        <f>F578*18</f>
        <v>90</v>
      </c>
      <c r="Y578" s="64"/>
      <c r="Z578" s="66"/>
      <c r="AA578" s="249"/>
      <c r="AF578" s="4">
        <f>IF(B578="","",(IFERROR(VLOOKUP(B578,Projecten!A$4:W$2358,5,FALSE),"niet bekend")))</f>
        <v>6</v>
      </c>
      <c r="AG578" s="2399">
        <f>IF(AF578="","",(F578/AF578*AI578))</f>
        <v>16955</v>
      </c>
      <c r="AH578" s="2403">
        <f>IF(B578="","",(IFERROR(VLOOKUP(B578,Projecten!A$4:W$2358,23,FALSE),"niet bekend")))</f>
        <v>20346</v>
      </c>
      <c r="AI578" s="2403">
        <f>IF(B578="","",(IFERROR(VLOOKUP(B578,Projecten!A$4:W$2358,12,FALSE),"niet bekend")))</f>
        <v>20346</v>
      </c>
      <c r="AJ578" s="906">
        <f t="shared" si="73"/>
        <v>3391</v>
      </c>
    </row>
    <row r="579" spans="2:36" s="4" customFormat="1" ht="12.75" customHeight="1" x14ac:dyDescent="0.2">
      <c r="B579" s="2">
        <v>2016080</v>
      </c>
      <c r="C579" s="1262"/>
      <c r="D579" s="2">
        <v>570516</v>
      </c>
      <c r="E579" s="1" t="s">
        <v>26</v>
      </c>
      <c r="F579" s="39">
        <v>1</v>
      </c>
      <c r="G579" s="205">
        <v>9</v>
      </c>
      <c r="H579" s="205">
        <v>6</v>
      </c>
      <c r="I579" s="1">
        <v>4</v>
      </c>
      <c r="J579" s="59"/>
      <c r="K579" s="7"/>
      <c r="L579" s="7"/>
      <c r="M579" s="7"/>
      <c r="N579" s="7" t="s">
        <v>47</v>
      </c>
      <c r="O579" s="7" t="s">
        <v>47</v>
      </c>
      <c r="P579" s="7" t="s">
        <v>47</v>
      </c>
      <c r="Q579" s="7" t="s">
        <v>47</v>
      </c>
      <c r="S579" s="1602"/>
      <c r="T579" s="23"/>
      <c r="U579" s="162"/>
      <c r="V579" s="4" t="s">
        <v>162</v>
      </c>
      <c r="X579" s="25">
        <v>17</v>
      </c>
      <c r="Y579" s="64"/>
      <c r="Z579" s="66"/>
      <c r="AA579" s="249"/>
      <c r="AF579" s="4">
        <f>IF(B579="","",(IFERROR(VLOOKUP(B579,Projecten!A$4:W$2358,5,FALSE),"niet bekend")))</f>
        <v>1</v>
      </c>
      <c r="AG579" s="2399">
        <f>IF(AF579="","",(F579/AF579*AI579))</f>
        <v>2814</v>
      </c>
      <c r="AH579" s="2403">
        <f>IF(B579="","",(IFERROR(VLOOKUP(B579,Projecten!A$4:W$2358,23,FALSE),"niet bekend")))</f>
        <v>2814</v>
      </c>
      <c r="AI579" s="2403">
        <f>IF(B579="","",(IFERROR(VLOOKUP(B579,Projecten!A$4:W$2358,12,FALSE),"niet bekend")))</f>
        <v>2814</v>
      </c>
      <c r="AJ579" s="906">
        <f t="shared" si="73"/>
        <v>0</v>
      </c>
    </row>
    <row r="580" spans="2:36" x14ac:dyDescent="0.2">
      <c r="B580" s="267">
        <v>2015201</v>
      </c>
      <c r="C580" s="1269">
        <v>120493</v>
      </c>
      <c r="D580" s="311" t="s">
        <v>538</v>
      </c>
      <c r="E580" s="269" t="s">
        <v>308</v>
      </c>
      <c r="F580" s="1460">
        <v>0</v>
      </c>
      <c r="G580" s="268">
        <v>3</v>
      </c>
      <c r="H580" s="268">
        <v>5</v>
      </c>
      <c r="I580" s="269">
        <v>0</v>
      </c>
      <c r="J580" s="29" t="s">
        <v>190</v>
      </c>
      <c r="K580" s="29" t="s">
        <v>190</v>
      </c>
      <c r="L580" s="29" t="s">
        <v>190</v>
      </c>
      <c r="M580" s="29" t="s">
        <v>190</v>
      </c>
      <c r="N580" s="29" t="s">
        <v>47</v>
      </c>
      <c r="O580" s="29" t="s">
        <v>47</v>
      </c>
      <c r="P580" s="29" t="s">
        <v>47</v>
      </c>
      <c r="Q580" s="29" t="s">
        <v>47</v>
      </c>
      <c r="R580" s="6"/>
      <c r="S580" s="1599"/>
      <c r="T580" s="23">
        <f>IF(U580&lt;=0,"",(((U580-'In Productie'!$E$1)/7)+0.6))</f>
        <v>-76.542857142857144</v>
      </c>
      <c r="U580" s="158">
        <v>42429</v>
      </c>
      <c r="V580" s="6" t="s">
        <v>537</v>
      </c>
      <c r="W580" s="309" t="s">
        <v>539</v>
      </c>
      <c r="X580" s="25">
        <v>9</v>
      </c>
      <c r="Y580" s="6"/>
      <c r="Z580" s="6"/>
      <c r="AA580" s="5"/>
      <c r="AF580" s="4">
        <f>IF(B580="","",(IFERROR(VLOOKUP(B580,Projecten!A$4:W$2358,5,FALSE),"niet bekend")))</f>
        <v>0</v>
      </c>
      <c r="AG580" s="2399">
        <f>AI580</f>
        <v>638.82000000000005</v>
      </c>
      <c r="AH580" s="2403">
        <f>IF(B580="","",(IFERROR(VLOOKUP(B580,Projecten!A$4:W$2358,23,FALSE),"niet bekend")))</f>
        <v>638.82000000000005</v>
      </c>
      <c r="AI580" s="2403">
        <f>IF(B580="","",(IFERROR(VLOOKUP(B580,Projecten!A$4:W$2358,12,FALSE),"niet bekend")))</f>
        <v>638.82000000000005</v>
      </c>
      <c r="AJ580" s="906">
        <f t="shared" si="73"/>
        <v>0</v>
      </c>
    </row>
    <row r="581" spans="2:36" s="38" customFormat="1" ht="12.75" customHeight="1" x14ac:dyDescent="0.2">
      <c r="B581" s="30"/>
      <c r="C581" s="1253"/>
      <c r="D581" s="31"/>
      <c r="E581" s="31"/>
      <c r="F581" s="32"/>
      <c r="G581" s="31"/>
      <c r="H581" s="31"/>
      <c r="I581" s="31"/>
      <c r="J581" s="32"/>
      <c r="K581" s="32"/>
      <c r="L581" s="32"/>
      <c r="M581" s="32"/>
      <c r="N581" s="32"/>
      <c r="O581" s="32"/>
      <c r="P581" s="32"/>
      <c r="Q581" s="32"/>
      <c r="R581" s="33"/>
      <c r="S581" s="33"/>
      <c r="T581" s="1039"/>
      <c r="U581" s="157"/>
      <c r="V581" s="35"/>
      <c r="W581" s="35"/>
      <c r="X581" s="35"/>
      <c r="Y581" s="67"/>
      <c r="Z581" s="68"/>
      <c r="AA581" s="36"/>
      <c r="AG581" s="2404"/>
      <c r="AH581" s="2404"/>
      <c r="AI581" s="2404"/>
      <c r="AJ581" s="909"/>
    </row>
    <row r="582" spans="2:36" s="911" customFormat="1" ht="12.75" customHeight="1" x14ac:dyDescent="0.2">
      <c r="B582" s="887"/>
      <c r="C582" s="1251"/>
      <c r="D582" s="888">
        <f>SUM(G582:I582)</f>
        <v>287</v>
      </c>
      <c r="E582" s="889"/>
      <c r="F582" s="890">
        <f>SUM(F583:F603)</f>
        <v>13.25</v>
      </c>
      <c r="G582" s="889">
        <f>SUM(G583:G603)</f>
        <v>195</v>
      </c>
      <c r="H582" s="889">
        <f>SUM(H583:H603)</f>
        <v>59</v>
      </c>
      <c r="I582" s="889">
        <f>SUM(I583:I603)</f>
        <v>33</v>
      </c>
      <c r="J582" s="890"/>
      <c r="K582" s="890"/>
      <c r="L582" s="890"/>
      <c r="M582" s="890"/>
      <c r="N582" s="890"/>
      <c r="O582" s="890"/>
      <c r="P582" s="890"/>
      <c r="Q582" s="890"/>
      <c r="R582" s="918">
        <v>14</v>
      </c>
      <c r="S582" s="918"/>
      <c r="T582" s="1040"/>
      <c r="U582" s="919"/>
      <c r="V582" s="920"/>
      <c r="W582" s="920">
        <f>SUM(X582:X602)</f>
        <v>297.5</v>
      </c>
      <c r="X582" s="855"/>
      <c r="Y582" s="922">
        <v>305</v>
      </c>
      <c r="Z582" s="856">
        <f>W582-Y582</f>
        <v>-7.5</v>
      </c>
      <c r="AA582" s="923"/>
      <c r="AF582" s="911" t="str">
        <f>IF(B582="","",(IFERROR(VLOOKUP(B582,Projecten!A$4:W$2358,5,FALSE),"niet bekend")))</f>
        <v/>
      </c>
      <c r="AG582" s="2402">
        <f>SUM(AG583:AG603)</f>
        <v>39230.659999999996</v>
      </c>
      <c r="AH582" s="2402" t="str">
        <f>IF(B582="","",(IFERROR(VLOOKUP(B582,Projecten!A$4:W$2358,23,FALSE),"niet bekend")))</f>
        <v/>
      </c>
      <c r="AI582" s="2402" t="str">
        <f>IF(B582="","",(IFERROR(VLOOKUP(B582,Projecten!A$4:W$2358,12,FALSE),"niet bekend")))</f>
        <v/>
      </c>
      <c r="AJ582" s="907"/>
    </row>
    <row r="583" spans="2:36" s="4" customFormat="1" ht="12.75" customHeight="1" x14ac:dyDescent="0.2">
      <c r="B583" s="141"/>
      <c r="C583" s="1257"/>
      <c r="D583" s="341"/>
      <c r="E583" s="80"/>
      <c r="F583" s="59"/>
      <c r="G583" s="80"/>
      <c r="H583" s="80"/>
      <c r="I583" s="80"/>
      <c r="J583" s="59"/>
      <c r="K583" s="59"/>
      <c r="L583" s="59"/>
      <c r="M583" s="59"/>
      <c r="N583" s="59"/>
      <c r="O583" s="59"/>
      <c r="P583" s="59"/>
      <c r="Q583" s="59"/>
      <c r="R583" s="343" t="s">
        <v>794</v>
      </c>
      <c r="S583" s="142"/>
      <c r="T583" s="1044"/>
      <c r="U583" s="166"/>
      <c r="V583" s="143"/>
      <c r="W583" s="143"/>
      <c r="X583" s="78"/>
      <c r="Y583" s="144"/>
      <c r="Z583" s="65"/>
      <c r="AA583" s="249"/>
      <c r="AF583" s="4" t="str">
        <f>IF(B583="","",(IFERROR(VLOOKUP(B583,Projecten!A$4:W$2358,5,FALSE),"niet bekend")))</f>
        <v/>
      </c>
      <c r="AG583" s="2399" t="str">
        <f>IF(AF583="","",(F583/AF583*AI583))</f>
        <v/>
      </c>
      <c r="AH583" s="2403" t="str">
        <f>IF(B583="","",(IFERROR(VLOOKUP(B583,Projecten!A$4:W$2358,23,FALSE),"niet bekend")))</f>
        <v/>
      </c>
      <c r="AI583" s="2403" t="str">
        <f>IF(B583="","",(IFERROR(VLOOKUP(B583,Projecten!A$4:W$2358,12,FALSE),"niet bekend")))</f>
        <v/>
      </c>
      <c r="AJ583" s="906" t="str">
        <f t="shared" ref="AJ583:AJ594" si="74">IF(AG583="","",(AI583-AG583))</f>
        <v/>
      </c>
    </row>
    <row r="584" spans="2:36" x14ac:dyDescent="0.2">
      <c r="B584" s="267"/>
      <c r="C584" s="1269"/>
      <c r="D584" s="311"/>
      <c r="E584" s="269"/>
      <c r="F584" s="1460"/>
      <c r="G584" s="268"/>
      <c r="H584" s="268"/>
      <c r="I584" s="269"/>
      <c r="J584" s="58"/>
      <c r="K584" s="58"/>
      <c r="L584" s="58"/>
      <c r="M584" s="58"/>
      <c r="N584" s="29"/>
      <c r="O584" s="29"/>
      <c r="P584" s="29"/>
      <c r="Q584" s="29"/>
      <c r="R584" s="6"/>
      <c r="S584" s="1599"/>
      <c r="T584" s="23"/>
      <c r="W584" s="309"/>
      <c r="X584" s="25"/>
      <c r="Y584" s="6"/>
      <c r="Z584" s="6"/>
      <c r="AA584" s="5"/>
      <c r="AF584" s="4" t="str">
        <f>IF(B584="","",(IFERROR(VLOOKUP(B584,Projecten!A$4:W$2358,5,FALSE),"niet bekend")))</f>
        <v/>
      </c>
      <c r="AG584" s="2399" t="str">
        <f>IF(AF584="","",(F584/AF584*AI584))</f>
        <v/>
      </c>
      <c r="AH584" s="2403" t="str">
        <f>IF(B584="","",(IFERROR(VLOOKUP(B584,Projecten!A$4:W$2358,23,FALSE),"niet bekend")))</f>
        <v/>
      </c>
      <c r="AI584" s="2403" t="str">
        <f>IF(B584="","",(IFERROR(VLOOKUP(B584,Projecten!A$4:W$2358,12,FALSE),"niet bekend")))</f>
        <v/>
      </c>
      <c r="AJ584" s="906" t="str">
        <f t="shared" si="74"/>
        <v/>
      </c>
    </row>
    <row r="585" spans="2:36" s="4" customFormat="1" ht="12.75" customHeight="1" x14ac:dyDescent="0.2">
      <c r="B585" s="141"/>
      <c r="C585" s="1257"/>
      <c r="D585" s="273" t="s">
        <v>803</v>
      </c>
      <c r="E585" s="80"/>
      <c r="F585" s="59"/>
      <c r="G585" s="80"/>
      <c r="H585" s="80"/>
      <c r="I585" s="80"/>
      <c r="J585" s="59"/>
      <c r="K585" s="59"/>
      <c r="L585" s="59"/>
      <c r="M585" s="59"/>
      <c r="N585" s="59"/>
      <c r="O585" s="59"/>
      <c r="P585" s="59"/>
      <c r="Q585" s="59"/>
      <c r="R585" s="343"/>
      <c r="S585" s="142"/>
      <c r="T585" s="1044"/>
      <c r="U585" s="166"/>
      <c r="V585" s="143"/>
      <c r="W585" s="143"/>
      <c r="X585" s="421">
        <v>21.5</v>
      </c>
      <c r="Y585" s="144"/>
      <c r="Z585" s="65"/>
      <c r="AA585" s="249"/>
      <c r="AF585" s="4" t="str">
        <f>IF(B585="","",(IFERROR(VLOOKUP(B585,Projecten!A$4:W$2358,5,FALSE),"niet bekend")))</f>
        <v/>
      </c>
      <c r="AG585" s="2399" t="str">
        <f>IF(AF585="","",(F585/AF585*AI585))</f>
        <v/>
      </c>
      <c r="AH585" s="2403" t="str">
        <f>IF(B585="","",(IFERROR(VLOOKUP(B585,Projecten!A$4:W$2358,23,FALSE),"niet bekend")))</f>
        <v/>
      </c>
      <c r="AI585" s="2403" t="str">
        <f>IF(B585="","",(IFERROR(VLOOKUP(B585,Projecten!A$4:W$2358,12,FALSE),"niet bekend")))</f>
        <v/>
      </c>
      <c r="AJ585" s="906" t="str">
        <f t="shared" si="74"/>
        <v/>
      </c>
    </row>
    <row r="586" spans="2:36" s="4" customFormat="1" ht="12.75" customHeight="1" x14ac:dyDescent="0.2">
      <c r="B586" s="141"/>
      <c r="C586" s="1257"/>
      <c r="D586" s="273" t="s">
        <v>821</v>
      </c>
      <c r="E586" s="80"/>
      <c r="F586" s="59"/>
      <c r="G586" s="80"/>
      <c r="H586" s="80"/>
      <c r="I586" s="80"/>
      <c r="J586" s="59"/>
      <c r="K586" s="59"/>
      <c r="L586" s="59"/>
      <c r="M586" s="59"/>
      <c r="N586" s="59"/>
      <c r="O586" s="59"/>
      <c r="P586" s="59"/>
      <c r="Q586" s="59"/>
      <c r="R586" s="343"/>
      <c r="S586" s="142"/>
      <c r="T586" s="1044"/>
      <c r="U586" s="166"/>
      <c r="V586" s="143"/>
      <c r="W586" s="143"/>
      <c r="X586" s="421">
        <v>3.5</v>
      </c>
      <c r="Y586" s="144"/>
      <c r="Z586" s="65"/>
      <c r="AA586" s="249"/>
      <c r="AF586" s="4" t="str">
        <f>IF(B586="","",(IFERROR(VLOOKUP(B586,Projecten!A$4:W$2358,5,FALSE),"niet bekend")))</f>
        <v/>
      </c>
      <c r="AG586" s="2399" t="str">
        <f>IF(AF586="","",(F586/AF586*AI586))</f>
        <v/>
      </c>
      <c r="AH586" s="2403" t="str">
        <f>IF(B586="","",(IFERROR(VLOOKUP(B586,Projecten!A$4:W$2358,23,FALSE),"niet bekend")))</f>
        <v/>
      </c>
      <c r="AI586" s="2403" t="str">
        <f>IF(B586="","",(IFERROR(VLOOKUP(B586,Projecten!A$4:W$2358,12,FALSE),"niet bekend")))</f>
        <v/>
      </c>
      <c r="AJ586" s="906" t="str">
        <f t="shared" si="74"/>
        <v/>
      </c>
    </row>
    <row r="587" spans="2:36" s="4" customFormat="1" ht="12.75" customHeight="1" x14ac:dyDescent="0.2">
      <c r="B587" s="267">
        <v>2016095</v>
      </c>
      <c r="C587" s="291" t="s">
        <v>808</v>
      </c>
      <c r="D587" s="267" t="s">
        <v>765</v>
      </c>
      <c r="E587" s="313" t="s">
        <v>26</v>
      </c>
      <c r="F587" s="1458">
        <v>0.25</v>
      </c>
      <c r="G587" s="314">
        <v>100</v>
      </c>
      <c r="H587" s="315">
        <v>0</v>
      </c>
      <c r="I587" s="315">
        <v>0</v>
      </c>
      <c r="J587" s="128" t="s">
        <v>47</v>
      </c>
      <c r="K587" s="29" t="s">
        <v>190</v>
      </c>
      <c r="L587" s="29" t="s">
        <v>190</v>
      </c>
      <c r="M587" s="29" t="s">
        <v>190</v>
      </c>
      <c r="N587" s="29" t="s">
        <v>47</v>
      </c>
      <c r="O587" s="29" t="s">
        <v>47</v>
      </c>
      <c r="P587" s="29" t="s">
        <v>47</v>
      </c>
      <c r="Q587" s="29" t="s">
        <v>47</v>
      </c>
      <c r="S587" s="1602"/>
      <c r="T587" s="23">
        <f>IF(U587&lt;=0,"",(((U587-'In Productie'!$E$1)/7)+0.6))</f>
        <v>-69.542857142857144</v>
      </c>
      <c r="U587" s="162">
        <v>42478</v>
      </c>
      <c r="V587" s="4" t="s">
        <v>311</v>
      </c>
      <c r="X587" s="25">
        <v>65.5</v>
      </c>
      <c r="Y587" s="63"/>
      <c r="Z587" s="63"/>
      <c r="AA587" s="540">
        <v>42431</v>
      </c>
      <c r="AF587" s="4">
        <f>IF(B587="","",(IFERROR(VLOOKUP(B587,Projecten!A$4:W$2358,5,FALSE),"niet bekend")))</f>
        <v>1</v>
      </c>
      <c r="AG587" s="2399">
        <f>IF(AF587="","",(F587/AF587*AI587))</f>
        <v>6913</v>
      </c>
      <c r="AH587" s="2403">
        <f>IF(B587="","",(IFERROR(VLOOKUP(B587,Projecten!A$4:W$2358,23,FALSE),"niet bekend")))</f>
        <v>27652</v>
      </c>
      <c r="AI587" s="2403">
        <f>IF(B587="","",(IFERROR(VLOOKUP(B587,Projecten!A$4:W$2358,12,FALSE),"niet bekend")))</f>
        <v>27652</v>
      </c>
      <c r="AJ587" s="906">
        <f t="shared" si="74"/>
        <v>20739</v>
      </c>
    </row>
    <row r="588" spans="2:36" x14ac:dyDescent="0.2">
      <c r="B588" s="267">
        <v>2015201</v>
      </c>
      <c r="C588" s="1269">
        <v>120493</v>
      </c>
      <c r="D588" s="311" t="s">
        <v>538</v>
      </c>
      <c r="E588" s="269" t="s">
        <v>308</v>
      </c>
      <c r="F588" s="1460">
        <v>0</v>
      </c>
      <c r="G588" s="268">
        <v>1</v>
      </c>
      <c r="H588" s="268">
        <v>2</v>
      </c>
      <c r="I588" s="269">
        <v>0</v>
      </c>
      <c r="J588" s="29" t="s">
        <v>190</v>
      </c>
      <c r="K588" s="29" t="s">
        <v>190</v>
      </c>
      <c r="L588" s="29" t="s">
        <v>190</v>
      </c>
      <c r="M588" s="29" t="s">
        <v>190</v>
      </c>
      <c r="N588" s="29" t="s">
        <v>47</v>
      </c>
      <c r="O588" s="29" t="s">
        <v>47</v>
      </c>
      <c r="P588" s="29" t="s">
        <v>47</v>
      </c>
      <c r="Q588" s="29" t="s">
        <v>47</v>
      </c>
      <c r="R588" s="6"/>
      <c r="S588" s="1599"/>
      <c r="T588" s="23">
        <f>IF(U588&lt;=0,"",(((U588-'In Productie'!$E$1)/7)+0.6))</f>
        <v>-76.542857142857144</v>
      </c>
      <c r="U588" s="158">
        <v>42429</v>
      </c>
      <c r="V588" s="6" t="s">
        <v>537</v>
      </c>
      <c r="W588" s="309" t="s">
        <v>539</v>
      </c>
      <c r="X588" s="25">
        <v>3</v>
      </c>
      <c r="Y588" s="6"/>
      <c r="Z588" s="6"/>
      <c r="AA588" s="5"/>
      <c r="AF588" s="4">
        <f>IF(B588="","",(IFERROR(VLOOKUP(B588,Projecten!A$4:W$2358,5,FALSE),"niet bekend")))</f>
        <v>0</v>
      </c>
      <c r="AG588" s="2399">
        <f>AI588</f>
        <v>638.82000000000005</v>
      </c>
      <c r="AH588" s="2403">
        <f>IF(B588="","",(IFERROR(VLOOKUP(B588,Projecten!A$4:W$2358,23,FALSE),"niet bekend")))</f>
        <v>638.82000000000005</v>
      </c>
      <c r="AI588" s="2403">
        <f>IF(B588="","",(IFERROR(VLOOKUP(B588,Projecten!A$4:W$2358,12,FALSE),"niet bekend")))</f>
        <v>638.82000000000005</v>
      </c>
      <c r="AJ588" s="906">
        <f t="shared" si="74"/>
        <v>0</v>
      </c>
    </row>
    <row r="589" spans="2:36" s="4" customFormat="1" ht="12.75" customHeight="1" x14ac:dyDescent="0.2">
      <c r="B589" s="74">
        <v>2016072</v>
      </c>
      <c r="C589" s="1270">
        <v>120556</v>
      </c>
      <c r="D589" s="2">
        <v>121591</v>
      </c>
      <c r="E589" s="1" t="s">
        <v>497</v>
      </c>
      <c r="F589" s="39">
        <v>1</v>
      </c>
      <c r="G589" s="1">
        <v>5</v>
      </c>
      <c r="H589" s="1">
        <v>3</v>
      </c>
      <c r="I589" s="1">
        <v>3</v>
      </c>
      <c r="J589" s="59" t="s">
        <v>47</v>
      </c>
      <c r="K589" s="59" t="s">
        <v>190</v>
      </c>
      <c r="L589" s="59" t="s">
        <v>47</v>
      </c>
      <c r="M589" s="59" t="s">
        <v>190</v>
      </c>
      <c r="N589" s="59" t="s">
        <v>47</v>
      </c>
      <c r="O589" s="59" t="s">
        <v>47</v>
      </c>
      <c r="P589" s="7" t="s">
        <v>47</v>
      </c>
      <c r="Q589" s="7" t="s">
        <v>47</v>
      </c>
      <c r="S589" s="1602"/>
      <c r="T589" s="23">
        <f>IF(U589&lt;=0,"",(((U589-'In Productie'!$E$1)/7)+0.6))</f>
        <v>-73.114285714285714</v>
      </c>
      <c r="U589" s="162">
        <v>42453</v>
      </c>
      <c r="V589" s="4" t="s">
        <v>673</v>
      </c>
      <c r="X589" s="25">
        <v>14</v>
      </c>
      <c r="Y589" s="64"/>
      <c r="Z589" s="66"/>
      <c r="AA589" s="92">
        <v>42429</v>
      </c>
      <c r="AF589" s="4">
        <f>IF(B589="","",(IFERROR(VLOOKUP(B589,Projecten!A$4:W$2358,5,FALSE),"niet bekend")))</f>
        <v>1</v>
      </c>
      <c r="AG589" s="2399">
        <f t="shared" ref="AG589:AG602" si="75">IF(AF589="","",(F589/AF589*AI589))</f>
        <v>2230.37</v>
      </c>
      <c r="AH589" s="2403">
        <f>IF(B589="","",(IFERROR(VLOOKUP(B589,Projecten!A$4:W$2358,23,FALSE),"niet bekend")))</f>
        <v>2230.37</v>
      </c>
      <c r="AI589" s="2403">
        <f>IF(B589="","",(IFERROR(VLOOKUP(B589,Projecten!A$4:W$2358,12,FALSE),"niet bekend")))</f>
        <v>2230.37</v>
      </c>
      <c r="AJ589" s="906">
        <f t="shared" si="74"/>
        <v>0</v>
      </c>
    </row>
    <row r="590" spans="2:36" s="4" customFormat="1" ht="12.75" customHeight="1" x14ac:dyDescent="0.2">
      <c r="B590" s="74">
        <v>2016085</v>
      </c>
      <c r="C590" s="1254">
        <v>120585</v>
      </c>
      <c r="D590" s="2">
        <v>589416</v>
      </c>
      <c r="E590" s="1" t="s">
        <v>26</v>
      </c>
      <c r="F590" s="39">
        <v>1</v>
      </c>
      <c r="G590" s="1">
        <v>9</v>
      </c>
      <c r="H590" s="1">
        <v>6</v>
      </c>
      <c r="I590" s="1">
        <v>3</v>
      </c>
      <c r="J590" s="58" t="s">
        <v>47</v>
      </c>
      <c r="K590" s="58" t="s">
        <v>190</v>
      </c>
      <c r="L590" s="58" t="s">
        <v>190</v>
      </c>
      <c r="M590" s="58" t="s">
        <v>190</v>
      </c>
      <c r="N590" s="60" t="s">
        <v>47</v>
      </c>
      <c r="O590" s="60" t="s">
        <v>47</v>
      </c>
      <c r="P590" s="41" t="s">
        <v>47</v>
      </c>
      <c r="Q590" s="41" t="s">
        <v>47</v>
      </c>
      <c r="S590" s="1602"/>
      <c r="T590" s="23">
        <f>IF(U590&lt;=0,"",(((U590-'In Productie'!$E$1)/7)+0.6))</f>
        <v>-70.114285714285714</v>
      </c>
      <c r="U590" s="162">
        <v>42474</v>
      </c>
      <c r="V590" s="4" t="s">
        <v>162</v>
      </c>
      <c r="X590" s="426">
        <v>16</v>
      </c>
      <c r="Y590" s="63"/>
      <c r="Z590" s="63"/>
      <c r="AA590" s="540">
        <v>42438</v>
      </c>
      <c r="AF590" s="4">
        <f>IF(B590="","",(IFERROR(VLOOKUP(B590,Projecten!A$4:W$2358,5,FALSE),"niet bekend")))</f>
        <v>1</v>
      </c>
      <c r="AG590" s="2399">
        <f t="shared" si="75"/>
        <v>2277</v>
      </c>
      <c r="AH590" s="2403">
        <f>IF(B590="","",(IFERROR(VLOOKUP(B590,Projecten!A$4:W$2358,23,FALSE),"niet bekend")))</f>
        <v>2277</v>
      </c>
      <c r="AI590" s="2403">
        <f>IF(B590="","",(IFERROR(VLOOKUP(B590,Projecten!A$4:W$2358,12,FALSE),"niet bekend")))</f>
        <v>2277</v>
      </c>
      <c r="AJ590" s="906">
        <f t="shared" si="74"/>
        <v>0</v>
      </c>
    </row>
    <row r="591" spans="2:36" s="4" customFormat="1" ht="12.75" customHeight="1" x14ac:dyDescent="0.2">
      <c r="B591" s="74">
        <v>2016084</v>
      </c>
      <c r="C591" s="1254">
        <v>120585</v>
      </c>
      <c r="D591" s="2">
        <v>589316</v>
      </c>
      <c r="E591" s="1" t="s">
        <v>26</v>
      </c>
      <c r="F591" s="39">
        <v>1</v>
      </c>
      <c r="G591" s="1">
        <v>9</v>
      </c>
      <c r="H591" s="1">
        <v>6</v>
      </c>
      <c r="I591" s="1">
        <v>3</v>
      </c>
      <c r="J591" s="58" t="s">
        <v>47</v>
      </c>
      <c r="K591" s="58" t="s">
        <v>190</v>
      </c>
      <c r="L591" s="58" t="s">
        <v>190</v>
      </c>
      <c r="M591" s="58" t="s">
        <v>190</v>
      </c>
      <c r="N591" s="58" t="s">
        <v>47</v>
      </c>
      <c r="O591" s="58" t="s">
        <v>47</v>
      </c>
      <c r="P591" s="29" t="s">
        <v>47</v>
      </c>
      <c r="Q591" s="29" t="s">
        <v>47</v>
      </c>
      <c r="S591" s="1602"/>
      <c r="T591" s="23">
        <f>IF(U591&lt;=0,"",(((U591-'In Productie'!$E$1)/7)+0.6))</f>
        <v>-70.114285714285714</v>
      </c>
      <c r="U591" s="162">
        <v>42474</v>
      </c>
      <c r="V591" s="4" t="s">
        <v>162</v>
      </c>
      <c r="X591" s="426">
        <v>16</v>
      </c>
      <c r="Y591" s="63"/>
      <c r="Z591" s="63"/>
      <c r="AA591" s="540">
        <v>42438</v>
      </c>
      <c r="AF591" s="4">
        <f>IF(B591="","",(IFERROR(VLOOKUP(B591,Projecten!A$4:W$2358,5,FALSE),"niet bekend")))</f>
        <v>1</v>
      </c>
      <c r="AG591" s="2399">
        <f t="shared" si="75"/>
        <v>2277</v>
      </c>
      <c r="AH591" s="2403">
        <f>IF(B591="","",(IFERROR(VLOOKUP(B591,Projecten!A$4:W$2358,23,FALSE),"niet bekend")))</f>
        <v>2277</v>
      </c>
      <c r="AI591" s="2403">
        <f>IF(B591="","",(IFERROR(VLOOKUP(B591,Projecten!A$4:W$2358,12,FALSE),"niet bekend")))</f>
        <v>2277</v>
      </c>
      <c r="AJ591" s="906">
        <f t="shared" si="74"/>
        <v>0</v>
      </c>
    </row>
    <row r="592" spans="2:36" s="4" customFormat="1" ht="12.75" customHeight="1" x14ac:dyDescent="0.2">
      <c r="B592" s="74">
        <v>2016089</v>
      </c>
      <c r="C592" s="1262">
        <v>120579</v>
      </c>
      <c r="D592" s="2" t="s">
        <v>754</v>
      </c>
      <c r="E592" s="1" t="s">
        <v>26</v>
      </c>
      <c r="F592" s="39">
        <v>1</v>
      </c>
      <c r="G592" s="1">
        <v>10</v>
      </c>
      <c r="H592" s="1">
        <v>5</v>
      </c>
      <c r="I592" s="1">
        <v>4</v>
      </c>
      <c r="J592" s="59" t="s">
        <v>47</v>
      </c>
      <c r="K592" s="59" t="s">
        <v>190</v>
      </c>
      <c r="L592" s="59" t="s">
        <v>190</v>
      </c>
      <c r="M592" s="59" t="s">
        <v>190</v>
      </c>
      <c r="N592" s="59" t="s">
        <v>47</v>
      </c>
      <c r="O592" s="59" t="s">
        <v>47</v>
      </c>
      <c r="P592" s="7" t="s">
        <v>47</v>
      </c>
      <c r="Q592" s="7" t="s">
        <v>47</v>
      </c>
      <c r="S592" s="1602"/>
      <c r="T592" s="23">
        <f>IF(U592&lt;=0,"",(((U592-'In Productie'!$E$1)/7)+0.6))</f>
        <v>-70.542857142857144</v>
      </c>
      <c r="U592" s="162">
        <v>42471</v>
      </c>
      <c r="V592" s="4" t="s">
        <v>311</v>
      </c>
      <c r="X592" s="25">
        <f>F592*18</f>
        <v>18</v>
      </c>
      <c r="Y592" s="64"/>
      <c r="Z592" s="66"/>
      <c r="AA592" s="540">
        <v>42439</v>
      </c>
      <c r="AF592" s="4">
        <f>IF(B592="","",(IFERROR(VLOOKUP(B592,Projecten!A$4:W$2358,5,FALSE),"niet bekend")))</f>
        <v>6</v>
      </c>
      <c r="AG592" s="2399">
        <f t="shared" si="75"/>
        <v>3391</v>
      </c>
      <c r="AH592" s="2403">
        <f>IF(B592="","",(IFERROR(VLOOKUP(B592,Projecten!A$4:W$2358,23,FALSE),"niet bekend")))</f>
        <v>20346</v>
      </c>
      <c r="AI592" s="2403">
        <f>IF(B592="","",(IFERROR(VLOOKUP(B592,Projecten!A$4:W$2358,12,FALSE),"niet bekend")))</f>
        <v>20346</v>
      </c>
      <c r="AJ592" s="906">
        <f t="shared" si="74"/>
        <v>16955</v>
      </c>
    </row>
    <row r="593" spans="2:36" s="4" customFormat="1" ht="12.75" customHeight="1" x14ac:dyDescent="0.2">
      <c r="B593" s="74">
        <v>2016087</v>
      </c>
      <c r="C593" s="1254">
        <v>120585</v>
      </c>
      <c r="D593" s="2" t="s">
        <v>750</v>
      </c>
      <c r="E593" s="1" t="s">
        <v>26</v>
      </c>
      <c r="F593" s="39">
        <v>1</v>
      </c>
      <c r="G593" s="1">
        <v>5</v>
      </c>
      <c r="H593" s="1">
        <v>1</v>
      </c>
      <c r="I593" s="1">
        <v>3</v>
      </c>
      <c r="J593" s="58" t="s">
        <v>47</v>
      </c>
      <c r="K593" s="58" t="s">
        <v>190</v>
      </c>
      <c r="L593" s="58" t="s">
        <v>190</v>
      </c>
      <c r="M593" s="58" t="s">
        <v>190</v>
      </c>
      <c r="N593" s="60" t="s">
        <v>47</v>
      </c>
      <c r="O593" s="60" t="s">
        <v>47</v>
      </c>
      <c r="P593" s="41" t="s">
        <v>47</v>
      </c>
      <c r="Q593" s="41" t="s">
        <v>47</v>
      </c>
      <c r="S593" s="1602"/>
      <c r="T593" s="23">
        <f>IF(U593&lt;=0,"",(((U593-'In Productie'!$E$1)/7)+0.6))</f>
        <v>-70.114285714285714</v>
      </c>
      <c r="U593" s="162">
        <v>42474</v>
      </c>
      <c r="V593" s="4" t="s">
        <v>162</v>
      </c>
      <c r="X593" s="25">
        <v>9</v>
      </c>
      <c r="Y593" s="63"/>
      <c r="Z593" s="63"/>
      <c r="AA593" s="540">
        <v>42439</v>
      </c>
      <c r="AF593" s="4">
        <f>IF(B593="","",(IFERROR(VLOOKUP(B593,Projecten!A$4:W$2358,5,FALSE),"niet bekend")))</f>
        <v>1</v>
      </c>
      <c r="AG593" s="2399">
        <f t="shared" si="75"/>
        <v>1482</v>
      </c>
      <c r="AH593" s="2403">
        <f>IF(B593="","",(IFERROR(VLOOKUP(B593,Projecten!A$4:W$2358,23,FALSE),"niet bekend")))</f>
        <v>1482</v>
      </c>
      <c r="AI593" s="2403">
        <f>IF(B593="","",(IFERROR(VLOOKUP(B593,Projecten!A$4:W$2358,12,FALSE),"niet bekend")))</f>
        <v>1482</v>
      </c>
      <c r="AJ593" s="906">
        <f t="shared" si="74"/>
        <v>0</v>
      </c>
    </row>
    <row r="594" spans="2:36" x14ac:dyDescent="0.2">
      <c r="B594" s="74">
        <v>2016090</v>
      </c>
      <c r="C594" s="1262">
        <v>120583</v>
      </c>
      <c r="D594" s="2" t="s">
        <v>756</v>
      </c>
      <c r="E594" s="1" t="s">
        <v>26</v>
      </c>
      <c r="F594" s="39">
        <v>2</v>
      </c>
      <c r="G594" s="1">
        <v>18</v>
      </c>
      <c r="H594" s="1">
        <v>10</v>
      </c>
      <c r="I594" s="1">
        <v>4</v>
      </c>
      <c r="J594" s="58" t="s">
        <v>47</v>
      </c>
      <c r="K594" s="58" t="s">
        <v>190</v>
      </c>
      <c r="L594" s="58" t="s">
        <v>190</v>
      </c>
      <c r="M594" s="58" t="s">
        <v>190</v>
      </c>
      <c r="N594" s="58" t="s">
        <v>47</v>
      </c>
      <c r="O594" s="58" t="s">
        <v>47</v>
      </c>
      <c r="P594" s="29" t="s">
        <v>47</v>
      </c>
      <c r="Q594" s="29" t="s">
        <v>47</v>
      </c>
      <c r="R594" s="4"/>
      <c r="S594" s="1602"/>
      <c r="T594" s="23">
        <f>IF(U594&lt;=0,"",(((U594-'In Productie'!$E$1)/7)+0.6))</f>
        <v>-69.542857142857144</v>
      </c>
      <c r="U594" s="162">
        <v>42478</v>
      </c>
      <c r="V594" s="4" t="s">
        <v>311</v>
      </c>
      <c r="W594" s="4"/>
      <c r="X594" s="25">
        <v>36</v>
      </c>
      <c r="Y594" s="6"/>
      <c r="Z594" s="6"/>
      <c r="AA594" s="541">
        <v>42439</v>
      </c>
      <c r="AF594" s="4">
        <f>IF(B594="","",(IFERROR(VLOOKUP(B594,Projecten!A$4:W$2358,5,FALSE),"niet bekend")))</f>
        <v>2</v>
      </c>
      <c r="AG594" s="2399">
        <f t="shared" si="75"/>
        <v>5898</v>
      </c>
      <c r="AH594" s="2403">
        <f>IF(B594="","",(IFERROR(VLOOKUP(B594,Projecten!A$4:W$2358,23,FALSE),"niet bekend")))</f>
        <v>5898</v>
      </c>
      <c r="AI594" s="2403">
        <f>IF(B594="","",(IFERROR(VLOOKUP(B594,Projecten!A$4:W$2358,12,FALSE),"niet bekend")))</f>
        <v>5898</v>
      </c>
      <c r="AJ594" s="906">
        <f t="shared" si="74"/>
        <v>0</v>
      </c>
    </row>
    <row r="595" spans="2:36" s="4" customFormat="1" ht="12.75" customHeight="1" x14ac:dyDescent="0.2">
      <c r="B595" s="74">
        <v>2016049</v>
      </c>
      <c r="C595" s="1262">
        <v>120598</v>
      </c>
      <c r="D595" s="2" t="s">
        <v>805</v>
      </c>
      <c r="E595" s="1" t="s">
        <v>26</v>
      </c>
      <c r="F595" s="39">
        <v>0</v>
      </c>
      <c r="G595" s="1">
        <v>0</v>
      </c>
      <c r="H595" s="1">
        <v>1</v>
      </c>
      <c r="I595" s="1">
        <v>0</v>
      </c>
      <c r="J595" s="59" t="s">
        <v>190</v>
      </c>
      <c r="K595" s="59" t="s">
        <v>190</v>
      </c>
      <c r="L595" s="59" t="s">
        <v>190</v>
      </c>
      <c r="M595" s="59" t="s">
        <v>190</v>
      </c>
      <c r="N595" s="59" t="s">
        <v>47</v>
      </c>
      <c r="O595" s="59" t="s">
        <v>47</v>
      </c>
      <c r="P595" s="7" t="s">
        <v>47</v>
      </c>
      <c r="Q595" s="7" t="s">
        <v>47</v>
      </c>
      <c r="S595" s="1602"/>
      <c r="T595" s="23">
        <f>IF(U595&lt;=0,"",(((U595-'In Productie'!$E$1)/7)+0.6))</f>
        <v>-70.971428571428575</v>
      </c>
      <c r="U595" s="162">
        <v>42468</v>
      </c>
      <c r="V595" s="4" t="s">
        <v>162</v>
      </c>
      <c r="X595" s="25">
        <v>2</v>
      </c>
      <c r="Y595" s="64"/>
      <c r="Z595" s="66"/>
      <c r="AA595" s="540">
        <v>42411</v>
      </c>
      <c r="AF595" s="4">
        <f>IF(B595="","",(IFERROR(VLOOKUP(B595,Projecten!A$4:W$2358,5,FALSE),"niet bekend")))</f>
        <v>1</v>
      </c>
      <c r="AG595" s="2399">
        <f t="shared" si="75"/>
        <v>0</v>
      </c>
      <c r="AH595" s="2403"/>
      <c r="AI595" s="2403"/>
      <c r="AJ595" s="906"/>
    </row>
    <row r="596" spans="2:36" s="4" customFormat="1" ht="12.75" customHeight="1" x14ac:dyDescent="0.2">
      <c r="B596" s="74">
        <v>2016110</v>
      </c>
      <c r="C596" s="1270">
        <v>120600</v>
      </c>
      <c r="D596" s="2">
        <v>575116</v>
      </c>
      <c r="E596" s="1" t="s">
        <v>26</v>
      </c>
      <c r="F596" s="39">
        <v>1</v>
      </c>
      <c r="G596" s="1">
        <v>2</v>
      </c>
      <c r="H596" s="1">
        <v>2</v>
      </c>
      <c r="I596" s="1">
        <v>0</v>
      </c>
      <c r="J596" s="59" t="s">
        <v>47</v>
      </c>
      <c r="K596" s="59" t="s">
        <v>190</v>
      </c>
      <c r="L596" s="59" t="s">
        <v>190</v>
      </c>
      <c r="M596" s="59" t="s">
        <v>190</v>
      </c>
      <c r="N596" s="59" t="s">
        <v>47</v>
      </c>
      <c r="O596" s="59" t="s">
        <v>47</v>
      </c>
      <c r="P596" s="7" t="s">
        <v>47</v>
      </c>
      <c r="Q596" s="7" t="s">
        <v>47</v>
      </c>
      <c r="S596" s="1602"/>
      <c r="T596" s="23">
        <f>IF(U596&lt;=0,"",(((U596-'In Productie'!$E$1)/7)+0.6))</f>
        <v>-70.971428571428575</v>
      </c>
      <c r="U596" s="162">
        <v>42468</v>
      </c>
      <c r="V596" s="4" t="s">
        <v>162</v>
      </c>
      <c r="X596" s="25">
        <v>3</v>
      </c>
      <c r="Y596" s="64"/>
      <c r="Z596" s="66"/>
      <c r="AA596" s="540">
        <v>42450</v>
      </c>
      <c r="AF596" s="4">
        <f>IF(B596="","",(IFERROR(VLOOKUP(B596,Projecten!A$4:W$2358,5,FALSE),"niet bekend")))</f>
        <v>1</v>
      </c>
      <c r="AG596" s="2399">
        <f t="shared" si="75"/>
        <v>220</v>
      </c>
      <c r="AH596" s="2403">
        <f>IF(B596="","",(IFERROR(VLOOKUP(B596,Projecten!A$4:W$2358,23,FALSE),"niet bekend")))</f>
        <v>220</v>
      </c>
      <c r="AI596" s="2403">
        <f>IF(B596="","",(IFERROR(VLOOKUP(B596,Projecten!A$4:W$2358,12,FALSE),"niet bekend")))</f>
        <v>220</v>
      </c>
      <c r="AJ596" s="906">
        <f t="shared" ref="AJ596:AJ602" si="76">IF(AG596="","",(AI596-AG596))</f>
        <v>0</v>
      </c>
    </row>
    <row r="597" spans="2:36" ht="12.75" customHeight="1" x14ac:dyDescent="0.2">
      <c r="B597" s="74">
        <v>2016097</v>
      </c>
      <c r="C597" s="1254">
        <v>120591</v>
      </c>
      <c r="D597" s="2" t="s">
        <v>774</v>
      </c>
      <c r="E597" s="1" t="s">
        <v>472</v>
      </c>
      <c r="F597" s="39">
        <v>1</v>
      </c>
      <c r="G597" s="1">
        <v>8</v>
      </c>
      <c r="H597" s="1">
        <v>4</v>
      </c>
      <c r="I597" s="1">
        <v>3</v>
      </c>
      <c r="J597" s="59" t="s">
        <v>47</v>
      </c>
      <c r="K597" s="59" t="s">
        <v>47</v>
      </c>
      <c r="L597" s="59" t="s">
        <v>190</v>
      </c>
      <c r="M597" s="59" t="s">
        <v>190</v>
      </c>
      <c r="N597" s="59" t="s">
        <v>47</v>
      </c>
      <c r="O597" s="59" t="s">
        <v>47</v>
      </c>
      <c r="P597" s="7" t="s">
        <v>47</v>
      </c>
      <c r="Q597" s="7" t="s">
        <v>47</v>
      </c>
      <c r="T597" s="23">
        <f>IF(U597&lt;=0,"",(((U597-'In Productie'!$E$1)/7)+0.6))</f>
        <v>-69.542857142857144</v>
      </c>
      <c r="U597" s="162">
        <v>42478</v>
      </c>
      <c r="V597" s="4" t="s">
        <v>501</v>
      </c>
      <c r="X597" s="25">
        <v>15</v>
      </c>
      <c r="Y597" s="6"/>
      <c r="Z597" s="6"/>
      <c r="AA597" s="541">
        <v>42445</v>
      </c>
      <c r="AF597" s="4">
        <f>IF(B597="","",(IFERROR(VLOOKUP(B597,Projecten!A$4:W$2358,5,FALSE),"niet bekend")))</f>
        <v>1</v>
      </c>
      <c r="AG597" s="2399">
        <f t="shared" si="75"/>
        <v>2171.0500000000002</v>
      </c>
      <c r="AH597" s="2403">
        <f>IF(B597="","",(IFERROR(VLOOKUP(B597,Projecten!A$4:W$2358,23,FALSE),"niet bekend")))</f>
        <v>2171.0500000000002</v>
      </c>
      <c r="AI597" s="2403">
        <f>IF(B597="","",(IFERROR(VLOOKUP(B597,Projecten!A$4:W$2358,12,FALSE),"niet bekend")))</f>
        <v>2171.0500000000002</v>
      </c>
      <c r="AJ597" s="906">
        <f t="shared" si="76"/>
        <v>0</v>
      </c>
    </row>
    <row r="598" spans="2:36" ht="12.75" customHeight="1" x14ac:dyDescent="0.2">
      <c r="B598" s="74">
        <v>2016062</v>
      </c>
      <c r="C598" s="1270">
        <v>120559</v>
      </c>
      <c r="D598" s="2" t="s">
        <v>733</v>
      </c>
      <c r="E598" s="1" t="s">
        <v>318</v>
      </c>
      <c r="F598" s="39">
        <v>1</v>
      </c>
      <c r="G598" s="1">
        <v>8</v>
      </c>
      <c r="H598" s="1">
        <v>5</v>
      </c>
      <c r="I598" s="1">
        <v>3</v>
      </c>
      <c r="J598" s="59" t="s">
        <v>47</v>
      </c>
      <c r="K598" s="59" t="s">
        <v>47</v>
      </c>
      <c r="L598" s="59" t="s">
        <v>190</v>
      </c>
      <c r="M598" s="59" t="s">
        <v>190</v>
      </c>
      <c r="N598" s="59" t="s">
        <v>47</v>
      </c>
      <c r="O598" s="59" t="s">
        <v>47</v>
      </c>
      <c r="P598" s="7" t="s">
        <v>47</v>
      </c>
      <c r="Q598" s="7" t="s">
        <v>47</v>
      </c>
      <c r="T598" s="23">
        <f>IF(U598&lt;=0,"",(((U598-'In Productie'!$E$1)/7)+0.6))</f>
        <v>-73.114285714285714</v>
      </c>
      <c r="U598" s="162">
        <v>42453</v>
      </c>
      <c r="V598" s="4" t="s">
        <v>786</v>
      </c>
      <c r="W598" s="295" t="s">
        <v>541</v>
      </c>
      <c r="X598" s="25">
        <v>27</v>
      </c>
      <c r="Y598" s="6"/>
      <c r="Z598" s="6"/>
      <c r="AA598" s="92">
        <v>42424</v>
      </c>
      <c r="AF598" s="4">
        <f>IF(B598="","",(IFERROR(VLOOKUP(B598,Projecten!A$4:W$2358,5,FALSE),"niet bekend")))</f>
        <v>1</v>
      </c>
      <c r="AG598" s="2399">
        <f t="shared" si="75"/>
        <v>3923.7</v>
      </c>
      <c r="AH598" s="2403">
        <f>IF(B598="","",(IFERROR(VLOOKUP(B598,Projecten!A$4:W$2358,23,FALSE),"niet bekend")))</f>
        <v>3923.7</v>
      </c>
      <c r="AI598" s="2403">
        <f>IF(B598="","",(IFERROR(VLOOKUP(B598,Projecten!A$4:W$2358,12,FALSE),"niet bekend")))</f>
        <v>3923.7</v>
      </c>
      <c r="AJ598" s="906">
        <f t="shared" si="76"/>
        <v>0</v>
      </c>
    </row>
    <row r="599" spans="2:36" ht="12.75" customHeight="1" x14ac:dyDescent="0.2">
      <c r="B599" s="74">
        <v>2016063</v>
      </c>
      <c r="C599" s="1270">
        <v>120599</v>
      </c>
      <c r="D599" s="2" t="s">
        <v>734</v>
      </c>
      <c r="E599" s="1" t="s">
        <v>318</v>
      </c>
      <c r="F599" s="39">
        <v>1</v>
      </c>
      <c r="G599" s="1">
        <v>9</v>
      </c>
      <c r="H599" s="1">
        <v>7</v>
      </c>
      <c r="I599" s="1">
        <v>2</v>
      </c>
      <c r="J599" s="59" t="s">
        <v>47</v>
      </c>
      <c r="K599" s="59" t="s">
        <v>47</v>
      </c>
      <c r="L599" s="59" t="s">
        <v>190</v>
      </c>
      <c r="M599" s="59" t="s">
        <v>190</v>
      </c>
      <c r="N599" s="59" t="s">
        <v>47</v>
      </c>
      <c r="O599" s="59" t="s">
        <v>47</v>
      </c>
      <c r="P599" s="7" t="s">
        <v>47</v>
      </c>
      <c r="Q599" s="7" t="s">
        <v>47</v>
      </c>
      <c r="T599" s="23">
        <f>IF(U599&lt;=0,"",(((U599-'In Productie'!$E$1)/7)+0.6))</f>
        <v>-73.114285714285714</v>
      </c>
      <c r="U599" s="162">
        <v>42453</v>
      </c>
      <c r="V599" s="4" t="s">
        <v>786</v>
      </c>
      <c r="W599" s="295" t="s">
        <v>761</v>
      </c>
      <c r="X599" s="25">
        <v>25</v>
      </c>
      <c r="Y599" s="6"/>
      <c r="Z599" s="6"/>
      <c r="AA599" s="92">
        <v>42424</v>
      </c>
      <c r="AF599" s="4">
        <f>IF(B599="","",(IFERROR(VLOOKUP(B599,Projecten!A$4:W$2358,5,FALSE),"niet bekend")))</f>
        <v>1</v>
      </c>
      <c r="AG599" s="2399">
        <f t="shared" si="75"/>
        <v>4471.72</v>
      </c>
      <c r="AH599" s="2403">
        <f>IF(B599="","",(IFERROR(VLOOKUP(B599,Projecten!A$4:W$2358,23,FALSE),"niet bekend")))</f>
        <v>4471.72</v>
      </c>
      <c r="AI599" s="2403">
        <f>IF(B599="","",(IFERROR(VLOOKUP(B599,Projecten!A$4:W$2358,12,FALSE),"niet bekend")))</f>
        <v>4471.72</v>
      </c>
      <c r="AJ599" s="906">
        <f t="shared" si="76"/>
        <v>0</v>
      </c>
    </row>
    <row r="600" spans="2:36" s="4" customFormat="1" ht="12.75" customHeight="1" x14ac:dyDescent="0.2">
      <c r="B600" s="74">
        <v>2016080</v>
      </c>
      <c r="C600" s="1262">
        <v>120577</v>
      </c>
      <c r="D600" s="2">
        <v>570516</v>
      </c>
      <c r="E600" s="1" t="s">
        <v>26</v>
      </c>
      <c r="F600" s="39">
        <v>1</v>
      </c>
      <c r="G600" s="1">
        <v>9</v>
      </c>
      <c r="H600" s="1">
        <v>6</v>
      </c>
      <c r="I600" s="1">
        <v>4</v>
      </c>
      <c r="J600" s="58" t="s">
        <v>47</v>
      </c>
      <c r="K600" s="58" t="s">
        <v>190</v>
      </c>
      <c r="L600" s="58" t="s">
        <v>190</v>
      </c>
      <c r="M600" s="58" t="s">
        <v>190</v>
      </c>
      <c r="N600" s="58" t="s">
        <v>47</v>
      </c>
      <c r="O600" s="58" t="s">
        <v>47</v>
      </c>
      <c r="P600" s="29" t="s">
        <v>47</v>
      </c>
      <c r="Q600" s="29" t="s">
        <v>47</v>
      </c>
      <c r="S600" s="1602"/>
      <c r="T600" s="23">
        <f>IF(U600&lt;=0,"",(((U600-'In Productie'!$E$1)/7)+0.6))</f>
        <v>-71.114285714285714</v>
      </c>
      <c r="U600" s="162">
        <v>42467</v>
      </c>
      <c r="V600" s="4" t="s">
        <v>162</v>
      </c>
      <c r="X600" s="25">
        <v>18</v>
      </c>
      <c r="Y600" s="63"/>
      <c r="Z600" s="63"/>
      <c r="AA600" s="249"/>
      <c r="AF600" s="4">
        <f>IF(B600="","",(IFERROR(VLOOKUP(B600,Projecten!A$4:W$2358,5,FALSE),"niet bekend")))</f>
        <v>1</v>
      </c>
      <c r="AG600" s="2399">
        <f t="shared" si="75"/>
        <v>2814</v>
      </c>
      <c r="AH600" s="2403">
        <f>IF(B600="","",(IFERROR(VLOOKUP(B600,Projecten!A$4:W$2358,23,FALSE),"niet bekend")))</f>
        <v>2814</v>
      </c>
      <c r="AI600" s="2403">
        <f>IF(B600="","",(IFERROR(VLOOKUP(B600,Projecten!A$4:W$2358,12,FALSE),"niet bekend")))</f>
        <v>2814</v>
      </c>
      <c r="AJ600" s="906">
        <f t="shared" si="76"/>
        <v>0</v>
      </c>
    </row>
    <row r="601" spans="2:36" ht="12.75" customHeight="1" x14ac:dyDescent="0.2">
      <c r="B601" s="74">
        <v>2016107</v>
      </c>
      <c r="C601" s="1254">
        <v>120589</v>
      </c>
      <c r="D601" s="2" t="s">
        <v>792</v>
      </c>
      <c r="E601" s="1" t="s">
        <v>26</v>
      </c>
      <c r="F601" s="39">
        <v>1</v>
      </c>
      <c r="G601" s="1">
        <v>2</v>
      </c>
      <c r="H601" s="1">
        <v>1</v>
      </c>
      <c r="I601" s="1">
        <v>1</v>
      </c>
      <c r="J601" s="59" t="s">
        <v>47</v>
      </c>
      <c r="K601" s="59" t="s">
        <v>190</v>
      </c>
      <c r="L601" s="59" t="s">
        <v>190</v>
      </c>
      <c r="M601" s="59" t="s">
        <v>190</v>
      </c>
      <c r="N601" s="59" t="s">
        <v>47</v>
      </c>
      <c r="O601" s="59" t="s">
        <v>47</v>
      </c>
      <c r="P601" s="7" t="s">
        <v>47</v>
      </c>
      <c r="Q601" s="7" t="s">
        <v>47</v>
      </c>
      <c r="T601" s="23">
        <f>IF(U601&lt;=0,"",(((U601-'In Productie'!$E$1)/7)+0.6))</f>
        <v>-70.114285714285714</v>
      </c>
      <c r="U601" s="162">
        <v>42474</v>
      </c>
      <c r="V601" s="4" t="s">
        <v>162</v>
      </c>
      <c r="X601" s="25">
        <v>5</v>
      </c>
      <c r="Y601" s="6"/>
      <c r="Z601" s="6"/>
      <c r="AA601" s="541">
        <v>42453</v>
      </c>
      <c r="AF601" s="4">
        <f>IF(B601="","",(IFERROR(VLOOKUP(B601,Projecten!A$4:W$2358,5,FALSE),"niet bekend")))</f>
        <v>1</v>
      </c>
      <c r="AG601" s="2399">
        <f t="shared" si="75"/>
        <v>523</v>
      </c>
      <c r="AH601" s="2403">
        <f>IF(B601="","",(IFERROR(VLOOKUP(B601,Projecten!A$4:W$2358,23,FALSE),"niet bekend")))</f>
        <v>523</v>
      </c>
      <c r="AI601" s="2403">
        <f>IF(B601="","",(IFERROR(VLOOKUP(B601,Projecten!A$4:W$2358,12,FALSE),"niet bekend")))</f>
        <v>523</v>
      </c>
      <c r="AJ601" s="906">
        <f t="shared" si="76"/>
        <v>0</v>
      </c>
    </row>
    <row r="602" spans="2:36" ht="12.75" customHeight="1" x14ac:dyDescent="0.2">
      <c r="B602" s="2"/>
      <c r="C602" s="1254"/>
      <c r="D602" s="2"/>
      <c r="E602" s="1"/>
      <c r="F602" s="39"/>
      <c r="G602" s="1"/>
      <c r="H602" s="1"/>
      <c r="I602" s="1"/>
      <c r="J602" s="59"/>
      <c r="K602" s="59"/>
      <c r="L602" s="59"/>
      <c r="M602" s="59"/>
      <c r="N602" s="59"/>
      <c r="O602" s="59"/>
      <c r="T602" s="23"/>
      <c r="U602" s="162"/>
      <c r="V602" s="4"/>
      <c r="X602" s="25"/>
      <c r="Y602" s="6"/>
      <c r="Z602" s="6"/>
      <c r="AA602" s="5"/>
      <c r="AF602" s="4" t="str">
        <f>IF(B602="","",(IFERROR(VLOOKUP(B602,Projecten!A$4:W$2358,5,FALSE),"niet bekend")))</f>
        <v/>
      </c>
      <c r="AG602" s="2399" t="str">
        <f t="shared" si="75"/>
        <v/>
      </c>
      <c r="AH602" s="2403" t="str">
        <f>IF(B602="","",(IFERROR(VLOOKUP(B602,Projecten!A$4:W$2358,23,FALSE),"niet bekend")))</f>
        <v/>
      </c>
      <c r="AI602" s="2403" t="str">
        <f>IF(B602="","",(IFERROR(VLOOKUP(B602,Projecten!A$4:W$2358,12,FALSE),"niet bekend")))</f>
        <v/>
      </c>
      <c r="AJ602" s="906" t="str">
        <f t="shared" si="76"/>
        <v/>
      </c>
    </row>
    <row r="603" spans="2:36" s="38" customFormat="1" ht="12.75" customHeight="1" x14ac:dyDescent="0.2">
      <c r="B603" s="30"/>
      <c r="C603" s="1253"/>
      <c r="D603" s="31"/>
      <c r="E603" s="31"/>
      <c r="F603" s="32"/>
      <c r="G603" s="31"/>
      <c r="H603" s="31"/>
      <c r="I603" s="31"/>
      <c r="J603" s="32"/>
      <c r="K603" s="32"/>
      <c r="L603" s="32"/>
      <c r="M603" s="32"/>
      <c r="N603" s="32"/>
      <c r="O603" s="32"/>
      <c r="P603" s="32"/>
      <c r="Q603" s="32"/>
      <c r="R603" s="33"/>
      <c r="S603" s="33"/>
      <c r="T603" s="1039"/>
      <c r="U603" s="157"/>
      <c r="V603" s="35"/>
      <c r="W603" s="35"/>
      <c r="X603" s="35"/>
      <c r="Y603" s="67"/>
      <c r="Z603" s="68"/>
      <c r="AA603" s="36"/>
      <c r="AG603" s="2404"/>
      <c r="AH603" s="2404"/>
      <c r="AI603" s="2404"/>
      <c r="AJ603" s="909"/>
    </row>
    <row r="604" spans="2:36" s="911" customFormat="1" ht="12.75" customHeight="1" x14ac:dyDescent="0.2">
      <c r="B604" s="851"/>
      <c r="C604" s="1273"/>
      <c r="D604" s="926">
        <f>SUM(G604:I604)</f>
        <v>364</v>
      </c>
      <c r="E604" s="927"/>
      <c r="F604" s="928">
        <f>SUM(F607:F620)</f>
        <v>16.25</v>
      </c>
      <c r="G604" s="927">
        <f>SUM(G607:G620)</f>
        <v>252</v>
      </c>
      <c r="H604" s="927">
        <f>SUM(H607:H620)</f>
        <v>80</v>
      </c>
      <c r="I604" s="927">
        <f>SUM(I607:I620)</f>
        <v>32</v>
      </c>
      <c r="J604" s="928"/>
      <c r="K604" s="928"/>
      <c r="L604" s="928"/>
      <c r="M604" s="928"/>
      <c r="N604" s="928"/>
      <c r="O604" s="928"/>
      <c r="P604" s="928"/>
      <c r="Q604" s="928"/>
      <c r="R604" s="930">
        <v>15</v>
      </c>
      <c r="S604" s="930"/>
      <c r="T604" s="1045"/>
      <c r="U604" s="931"/>
      <c r="V604" s="932"/>
      <c r="W604" s="932">
        <f>SUM(X604:X621)</f>
        <v>377.75</v>
      </c>
      <c r="X604" s="855"/>
      <c r="Y604" s="922">
        <v>305</v>
      </c>
      <c r="Z604" s="856">
        <f>W604-Y604</f>
        <v>72.75</v>
      </c>
      <c r="AA604" s="923"/>
      <c r="AF604" s="911" t="str">
        <f>IF(B604="","",(IFERROR(VLOOKUP(B604,Projecten!A$4:W$2358,5,FALSE),"niet bekend")))</f>
        <v/>
      </c>
      <c r="AG604" s="2402">
        <f>SUM(AG605:AG621)</f>
        <v>56628</v>
      </c>
      <c r="AH604" s="2402" t="str">
        <f>IF(B604="","",(IFERROR(VLOOKUP(B604,Projecten!A$4:W$2358,23,FALSE),"niet bekend")))</f>
        <v/>
      </c>
      <c r="AI604" s="2402" t="str">
        <f>IF(B604="","",(IFERROR(VLOOKUP(B604,Projecten!A$4:W$2358,12,FALSE),"niet bekend")))</f>
        <v/>
      </c>
      <c r="AJ604" s="907"/>
    </row>
    <row r="605" spans="2:36" x14ac:dyDescent="0.2">
      <c r="B605" s="5"/>
      <c r="R605" s="7" t="s">
        <v>795</v>
      </c>
      <c r="X605" s="25"/>
      <c r="Y605" s="6"/>
      <c r="Z605" s="6"/>
      <c r="AA605" s="5"/>
      <c r="AF605" s="4" t="str">
        <f>IF(B605="","",(IFERROR(VLOOKUP(B605,Projecten!A$4:W$2358,5,FALSE),"niet bekend")))</f>
        <v/>
      </c>
      <c r="AG605" s="2399" t="str">
        <f t="shared" ref="AG605:AG620" si="77">IF(AF605="","",(F605/AF605*AI605))</f>
        <v/>
      </c>
      <c r="AH605" s="2403" t="str">
        <f>IF(B605="","",(IFERROR(VLOOKUP(B605,Projecten!A$4:W$2358,23,FALSE),"niet bekend")))</f>
        <v/>
      </c>
      <c r="AI605" s="2403" t="str">
        <f>IF(B605="","",(IFERROR(VLOOKUP(B605,Projecten!A$4:W$2358,12,FALSE),"niet bekend")))</f>
        <v/>
      </c>
      <c r="AJ605" s="906" t="str">
        <f t="shared" ref="AJ605:AJ620" si="78">IF(AG605="","",(AI605-AG605))</f>
        <v/>
      </c>
    </row>
    <row r="606" spans="2:36" x14ac:dyDescent="0.2">
      <c r="B606" s="5"/>
      <c r="D606" s="256" t="s">
        <v>796</v>
      </c>
      <c r="X606" s="428">
        <v>3.5</v>
      </c>
      <c r="Y606" s="6"/>
      <c r="Z606" s="6"/>
      <c r="AA606" s="5"/>
      <c r="AF606" s="4" t="str">
        <f>IF(B606="","",(IFERROR(VLOOKUP(B606,Projecten!A$4:W$2358,5,FALSE),"niet bekend")))</f>
        <v/>
      </c>
      <c r="AG606" s="2399" t="str">
        <f t="shared" si="77"/>
        <v/>
      </c>
      <c r="AH606" s="2403" t="str">
        <f>IF(B606="","",(IFERROR(VLOOKUP(B606,Projecten!A$4:W$2358,23,FALSE),"niet bekend")))</f>
        <v/>
      </c>
      <c r="AI606" s="2403" t="str">
        <f>IF(B606="","",(IFERROR(VLOOKUP(B606,Projecten!A$4:W$2358,12,FALSE),"niet bekend")))</f>
        <v/>
      </c>
      <c r="AJ606" s="906" t="str">
        <f t="shared" si="78"/>
        <v/>
      </c>
    </row>
    <row r="607" spans="2:36" s="4" customFormat="1" ht="12.75" customHeight="1" x14ac:dyDescent="0.2">
      <c r="B607" s="2"/>
      <c r="C607" s="1254"/>
      <c r="D607" s="169" t="s">
        <v>860</v>
      </c>
      <c r="E607" s="1"/>
      <c r="F607" s="39"/>
      <c r="G607" s="1"/>
      <c r="H607" s="1"/>
      <c r="I607" s="1"/>
      <c r="J607" s="58"/>
      <c r="K607" s="29"/>
      <c r="L607" s="29"/>
      <c r="M607" s="29"/>
      <c r="N607" s="29"/>
      <c r="O607" s="29"/>
      <c r="P607" s="29"/>
      <c r="Q607" s="29"/>
      <c r="S607" s="1602"/>
      <c r="T607" s="23"/>
      <c r="U607" s="162"/>
      <c r="X607" s="428">
        <v>8.25</v>
      </c>
      <c r="Y607" s="94"/>
      <c r="Z607" s="63"/>
      <c r="AA607" s="249"/>
      <c r="AF607" s="4" t="str">
        <f>IF(B607="","",(IFERROR(VLOOKUP(B607,Projecten!A$4:W$2358,5,FALSE),"niet bekend")))</f>
        <v/>
      </c>
      <c r="AG607" s="2399" t="str">
        <f t="shared" si="77"/>
        <v/>
      </c>
      <c r="AH607" s="2403" t="str">
        <f>IF(B607="","",(IFERROR(VLOOKUP(B607,Projecten!A$4:W$2358,23,FALSE),"niet bekend")))</f>
        <v/>
      </c>
      <c r="AI607" s="2403" t="str">
        <f>IF(B607="","",(IFERROR(VLOOKUP(B607,Projecten!A$4:W$2358,12,FALSE),"niet bekend")))</f>
        <v/>
      </c>
      <c r="AJ607" s="906" t="str">
        <f t="shared" si="78"/>
        <v/>
      </c>
    </row>
    <row r="608" spans="2:36" s="4" customFormat="1" ht="12.75" customHeight="1" x14ac:dyDescent="0.2">
      <c r="B608" s="2"/>
      <c r="C608" s="1254"/>
      <c r="D608" s="169" t="s">
        <v>859</v>
      </c>
      <c r="E608" s="1"/>
      <c r="F608" s="39"/>
      <c r="G608" s="1"/>
      <c r="H608" s="1"/>
      <c r="I608" s="1"/>
      <c r="J608" s="58"/>
      <c r="K608" s="29"/>
      <c r="L608" s="29"/>
      <c r="M608" s="29"/>
      <c r="N608" s="29"/>
      <c r="O608" s="29"/>
      <c r="P608" s="29"/>
      <c r="Q608" s="29"/>
      <c r="S608" s="1602"/>
      <c r="T608" s="23"/>
      <c r="U608" s="162"/>
      <c r="X608" s="428">
        <v>3</v>
      </c>
      <c r="Y608" s="94"/>
      <c r="Z608" s="63"/>
      <c r="AA608" s="249"/>
      <c r="AF608" s="4" t="str">
        <f>IF(B608="","",(IFERROR(VLOOKUP(B608,Projecten!A$4:W$2358,5,FALSE),"niet bekend")))</f>
        <v/>
      </c>
      <c r="AG608" s="2399" t="str">
        <f t="shared" si="77"/>
        <v/>
      </c>
      <c r="AH608" s="2403" t="str">
        <f>IF(B608="","",(IFERROR(VLOOKUP(B608,Projecten!A$4:W$2358,23,FALSE),"niet bekend")))</f>
        <v/>
      </c>
      <c r="AI608" s="2403" t="str">
        <f>IF(B608="","",(IFERROR(VLOOKUP(B608,Projecten!A$4:W$2358,12,FALSE),"niet bekend")))</f>
        <v/>
      </c>
      <c r="AJ608" s="906" t="str">
        <f t="shared" si="78"/>
        <v/>
      </c>
    </row>
    <row r="609" spans="2:36" s="4" customFormat="1" ht="12.75" customHeight="1" x14ac:dyDescent="0.2">
      <c r="B609" s="2"/>
      <c r="C609" s="1254"/>
      <c r="D609" s="169" t="s">
        <v>885</v>
      </c>
      <c r="E609" s="1"/>
      <c r="F609" s="39"/>
      <c r="G609" s="1"/>
      <c r="H609" s="1"/>
      <c r="I609" s="1"/>
      <c r="J609" s="58"/>
      <c r="K609" s="29"/>
      <c r="L609" s="29"/>
      <c r="M609" s="29"/>
      <c r="N609" s="29"/>
      <c r="O609" s="29"/>
      <c r="P609" s="29"/>
      <c r="Q609" s="29"/>
      <c r="S609" s="1602"/>
      <c r="T609" s="23"/>
      <c r="U609" s="162"/>
      <c r="X609" s="428">
        <v>16.5</v>
      </c>
      <c r="Y609" s="94"/>
      <c r="Z609" s="63"/>
      <c r="AA609" s="249"/>
      <c r="AF609" s="4" t="str">
        <f>IF(B609="","",(IFERROR(VLOOKUP(B609,Projecten!A$4:W$2358,5,FALSE),"niet bekend")))</f>
        <v/>
      </c>
      <c r="AG609" s="2399" t="str">
        <f t="shared" si="77"/>
        <v/>
      </c>
      <c r="AH609" s="2403" t="str">
        <f>IF(B609="","",(IFERROR(VLOOKUP(B609,Projecten!A$4:W$2358,23,FALSE),"niet bekend")))</f>
        <v/>
      </c>
      <c r="AI609" s="2403" t="str">
        <f>IF(B609="","",(IFERROR(VLOOKUP(B609,Projecten!A$4:W$2358,12,FALSE),"niet bekend")))</f>
        <v/>
      </c>
      <c r="AJ609" s="906" t="str">
        <f t="shared" si="78"/>
        <v/>
      </c>
    </row>
    <row r="610" spans="2:36" s="4" customFormat="1" ht="12.75" customHeight="1" x14ac:dyDescent="0.2">
      <c r="B610" s="2"/>
      <c r="C610" s="1254"/>
      <c r="D610" s="169"/>
      <c r="E610" s="1"/>
      <c r="F610" s="39"/>
      <c r="G610" s="1"/>
      <c r="H610" s="1"/>
      <c r="I610" s="1"/>
      <c r="J610" s="58"/>
      <c r="K610" s="29"/>
      <c r="L610" s="29"/>
      <c r="M610" s="29"/>
      <c r="N610" s="29"/>
      <c r="O610" s="29"/>
      <c r="P610" s="29"/>
      <c r="Q610" s="29"/>
      <c r="S610" s="1602"/>
      <c r="T610" s="23"/>
      <c r="U610" s="162"/>
      <c r="X610" s="428"/>
      <c r="Y610" s="94"/>
      <c r="Z610" s="63"/>
      <c r="AA610" s="249"/>
      <c r="AF610" s="4" t="str">
        <f>IF(B610="","",(IFERROR(VLOOKUP(B610,Projecten!A$4:W$2358,5,FALSE),"niet bekend")))</f>
        <v/>
      </c>
      <c r="AG610" s="2399" t="str">
        <f t="shared" si="77"/>
        <v/>
      </c>
      <c r="AH610" s="2403" t="str">
        <f>IF(B610="","",(IFERROR(VLOOKUP(B610,Projecten!A$4:W$2358,23,FALSE),"niet bekend")))</f>
        <v/>
      </c>
      <c r="AI610" s="2403" t="str">
        <f>IF(B610="","",(IFERROR(VLOOKUP(B610,Projecten!A$4:W$2358,12,FALSE),"niet bekend")))</f>
        <v/>
      </c>
      <c r="AJ610" s="906" t="str">
        <f t="shared" si="78"/>
        <v/>
      </c>
    </row>
    <row r="611" spans="2:36" s="4" customFormat="1" ht="12.75" customHeight="1" x14ac:dyDescent="0.2">
      <c r="B611" s="74">
        <v>2016082</v>
      </c>
      <c r="C611" s="1270">
        <v>120578</v>
      </c>
      <c r="D611" s="2" t="s">
        <v>744</v>
      </c>
      <c r="E611" s="1" t="s">
        <v>26</v>
      </c>
      <c r="F611" s="39">
        <v>1</v>
      </c>
      <c r="G611" s="1">
        <v>8</v>
      </c>
      <c r="H611" s="1">
        <v>5</v>
      </c>
      <c r="I611" s="1">
        <v>2</v>
      </c>
      <c r="J611" s="58" t="s">
        <v>47</v>
      </c>
      <c r="K611" s="58" t="s">
        <v>47</v>
      </c>
      <c r="L611" s="58" t="s">
        <v>190</v>
      </c>
      <c r="M611" s="29" t="s">
        <v>190</v>
      </c>
      <c r="N611" s="29" t="s">
        <v>47</v>
      </c>
      <c r="O611" s="29" t="s">
        <v>47</v>
      </c>
      <c r="P611" s="29" t="s">
        <v>47</v>
      </c>
      <c r="Q611" s="29" t="s">
        <v>47</v>
      </c>
      <c r="S611" s="1602"/>
      <c r="T611" s="23">
        <f>IF(U611&lt;=0,"",(((U611-'In Productie'!$E$1)/7)+0.6))</f>
        <v>-70.114285714285714</v>
      </c>
      <c r="U611" s="162">
        <v>42474</v>
      </c>
      <c r="V611" s="4" t="s">
        <v>162</v>
      </c>
      <c r="X611" s="25">
        <v>23</v>
      </c>
      <c r="Y611" s="63"/>
      <c r="Z611" s="63"/>
      <c r="AA611" s="540">
        <v>42433</v>
      </c>
      <c r="AF611" s="4">
        <f>IF(B611="","",(IFERROR(VLOOKUP(B611,Projecten!A$4:W$2358,5,FALSE),"niet bekend")))</f>
        <v>1</v>
      </c>
      <c r="AG611" s="2399">
        <f t="shared" si="77"/>
        <v>4991</v>
      </c>
      <c r="AH611" s="2403">
        <f>IF(B611="","",(IFERROR(VLOOKUP(B611,Projecten!A$4:W$2358,23,FALSE),"niet bekend")))</f>
        <v>4991</v>
      </c>
      <c r="AI611" s="2403">
        <f>IF(B611="","",(IFERROR(VLOOKUP(B611,Projecten!A$4:W$2358,12,FALSE),"niet bekend")))</f>
        <v>4991</v>
      </c>
      <c r="AJ611" s="906">
        <f t="shared" si="78"/>
        <v>0</v>
      </c>
    </row>
    <row r="612" spans="2:36" s="4" customFormat="1" ht="12.75" customHeight="1" x14ac:dyDescent="0.2">
      <c r="B612" s="267">
        <v>2016095</v>
      </c>
      <c r="C612" s="291" t="s">
        <v>816</v>
      </c>
      <c r="D612" s="267" t="s">
        <v>765</v>
      </c>
      <c r="E612" s="313" t="s">
        <v>26</v>
      </c>
      <c r="F612" s="1458">
        <v>0.25</v>
      </c>
      <c r="G612" s="314">
        <v>100</v>
      </c>
      <c r="H612" s="315">
        <v>0</v>
      </c>
      <c r="I612" s="315">
        <v>0</v>
      </c>
      <c r="J612" s="58" t="s">
        <v>47</v>
      </c>
      <c r="K612" s="29" t="s">
        <v>190</v>
      </c>
      <c r="L612" s="29" t="s">
        <v>190</v>
      </c>
      <c r="M612" s="29" t="s">
        <v>190</v>
      </c>
      <c r="N612" s="29" t="s">
        <v>47</v>
      </c>
      <c r="O612" s="29" t="s">
        <v>47</v>
      </c>
      <c r="P612" s="29" t="s">
        <v>47</v>
      </c>
      <c r="Q612" s="29" t="s">
        <v>47</v>
      </c>
      <c r="S612" s="1602"/>
      <c r="T612" s="23">
        <f>IF(U612&lt;=0,"",(((U612-'In Productie'!$E$1)/7)+0.6))</f>
        <v>-69.542857142857144</v>
      </c>
      <c r="U612" s="162">
        <v>42478</v>
      </c>
      <c r="V612" s="4" t="s">
        <v>311</v>
      </c>
      <c r="X612" s="25">
        <v>65.5</v>
      </c>
      <c r="Y612" s="63"/>
      <c r="Z612" s="63"/>
      <c r="AA612" s="540">
        <v>42431</v>
      </c>
      <c r="AF612" s="4">
        <f>IF(B612="","",(IFERROR(VLOOKUP(B612,Projecten!A$4:W$2358,5,FALSE),"niet bekend")))</f>
        <v>1</v>
      </c>
      <c r="AG612" s="2399">
        <f t="shared" si="77"/>
        <v>6913</v>
      </c>
      <c r="AH612" s="2403">
        <f>IF(B612="","",(IFERROR(VLOOKUP(B612,Projecten!A$4:W$2358,23,FALSE),"niet bekend")))</f>
        <v>27652</v>
      </c>
      <c r="AI612" s="2403">
        <f>IF(B612="","",(IFERROR(VLOOKUP(B612,Projecten!A$4:W$2358,12,FALSE),"niet bekend")))</f>
        <v>27652</v>
      </c>
      <c r="AJ612" s="906">
        <f t="shared" si="78"/>
        <v>20739</v>
      </c>
    </row>
    <row r="613" spans="2:36" s="4" customFormat="1" ht="12.75" customHeight="1" x14ac:dyDescent="0.2">
      <c r="B613" s="2">
        <v>2016091</v>
      </c>
      <c r="C613" s="1254">
        <v>120595</v>
      </c>
      <c r="D613" s="2" t="s">
        <v>757</v>
      </c>
      <c r="E613" s="1" t="s">
        <v>26</v>
      </c>
      <c r="F613" s="39">
        <v>7</v>
      </c>
      <c r="G613" s="1">
        <v>70</v>
      </c>
      <c r="H613" s="1">
        <v>35</v>
      </c>
      <c r="I613" s="1">
        <v>4</v>
      </c>
      <c r="J613" s="108" t="s">
        <v>47</v>
      </c>
      <c r="K613" s="51" t="s">
        <v>190</v>
      </c>
      <c r="L613" s="51" t="s">
        <v>190</v>
      </c>
      <c r="M613" s="51" t="s">
        <v>190</v>
      </c>
      <c r="N613" s="51" t="s">
        <v>47</v>
      </c>
      <c r="O613" s="51" t="s">
        <v>47</v>
      </c>
      <c r="P613" s="51" t="s">
        <v>47</v>
      </c>
      <c r="Q613" s="51" t="s">
        <v>47</v>
      </c>
      <c r="S613" s="1602"/>
      <c r="T613" s="23">
        <f>IF(U613&lt;=0,"",(((U613-'In Productie'!$E$1)/7)+0.6))</f>
        <v>-69.257142857142867</v>
      </c>
      <c r="U613" s="162">
        <v>42480</v>
      </c>
      <c r="V613" s="4" t="s">
        <v>311</v>
      </c>
      <c r="W613" s="4" t="s">
        <v>780</v>
      </c>
      <c r="X613" s="424">
        <v>124</v>
      </c>
      <c r="Y613" s="63"/>
      <c r="Z613" s="63"/>
      <c r="AA613" s="540">
        <v>42439</v>
      </c>
      <c r="AF613" s="4">
        <f>IF(B613="","",(IFERROR(VLOOKUP(B613,Projecten!A$4:W$2358,5,FALSE),"niet bekend")))</f>
        <v>7</v>
      </c>
      <c r="AG613" s="2399">
        <f t="shared" si="77"/>
        <v>22477</v>
      </c>
      <c r="AH613" s="2403">
        <f>IF(B613="","",(IFERROR(VLOOKUP(B613,Projecten!A$4:W$2358,23,FALSE),"niet bekend")))</f>
        <v>22477</v>
      </c>
      <c r="AI613" s="2403">
        <f>IF(B613="","",(IFERROR(VLOOKUP(B613,Projecten!A$4:W$2358,12,FALSE),"niet bekend")))</f>
        <v>22477</v>
      </c>
      <c r="AJ613" s="906">
        <f t="shared" si="78"/>
        <v>0</v>
      </c>
    </row>
    <row r="614" spans="2:36" s="4" customFormat="1" ht="12.75" customHeight="1" x14ac:dyDescent="0.2">
      <c r="B614" s="2">
        <v>2016092</v>
      </c>
      <c r="C614" s="1254">
        <v>120605</v>
      </c>
      <c r="D614" s="2" t="s">
        <v>767</v>
      </c>
      <c r="E614" s="1" t="s">
        <v>26</v>
      </c>
      <c r="F614" s="39">
        <v>3</v>
      </c>
      <c r="G614" s="1">
        <v>30</v>
      </c>
      <c r="H614" s="1">
        <v>15</v>
      </c>
      <c r="I614" s="1">
        <v>12</v>
      </c>
      <c r="J614" s="108" t="s">
        <v>47</v>
      </c>
      <c r="K614" s="51" t="s">
        <v>190</v>
      </c>
      <c r="L614" s="51" t="s">
        <v>190</v>
      </c>
      <c r="M614" s="51" t="s">
        <v>190</v>
      </c>
      <c r="N614" s="41" t="s">
        <v>47</v>
      </c>
      <c r="O614" s="41" t="s">
        <v>47</v>
      </c>
      <c r="P614" s="41" t="s">
        <v>47</v>
      </c>
      <c r="Q614" s="41" t="s">
        <v>47</v>
      </c>
      <c r="S614" s="1602"/>
      <c r="T614" s="23">
        <f>IF(U614&lt;=0,"",(((U614-'In Productie'!$E$1)/7)+0.6))</f>
        <v>-64.400000000000006</v>
      </c>
      <c r="U614" s="162">
        <v>42514</v>
      </c>
      <c r="V614" s="4" t="s">
        <v>311</v>
      </c>
      <c r="X614" s="25">
        <v>53</v>
      </c>
      <c r="Y614" s="63"/>
      <c r="Z614" s="63"/>
      <c r="AA614" s="540">
        <v>42439</v>
      </c>
      <c r="AF614" s="4">
        <f>IF(B614="","",(IFERROR(VLOOKUP(B614,Projecten!A$4:W$2358,5,FALSE),"niet bekend")))</f>
        <v>3</v>
      </c>
      <c r="AG614" s="2399">
        <f t="shared" si="77"/>
        <v>9633</v>
      </c>
      <c r="AH614" s="2403">
        <f>IF(B614="","",(IFERROR(VLOOKUP(B614,Projecten!A$4:W$2358,23,FALSE),"niet bekend")))</f>
        <v>9633</v>
      </c>
      <c r="AI614" s="2403">
        <f>IF(B614="","",(IFERROR(VLOOKUP(B614,Projecten!A$4:W$2358,12,FALSE),"niet bekend")))</f>
        <v>9633</v>
      </c>
      <c r="AJ614" s="906">
        <f t="shared" si="78"/>
        <v>0</v>
      </c>
    </row>
    <row r="615" spans="2:36" s="4" customFormat="1" ht="12.75" customHeight="1" x14ac:dyDescent="0.2">
      <c r="B615" s="2">
        <v>2016098</v>
      </c>
      <c r="C615" s="1254">
        <v>120593</v>
      </c>
      <c r="D615" s="2">
        <v>503016</v>
      </c>
      <c r="E615" s="1" t="s">
        <v>26</v>
      </c>
      <c r="F615" s="39">
        <v>1</v>
      </c>
      <c r="G615" s="1">
        <v>11</v>
      </c>
      <c r="H615" s="1">
        <v>7</v>
      </c>
      <c r="I615" s="1">
        <v>3</v>
      </c>
      <c r="J615" s="59" t="s">
        <v>47</v>
      </c>
      <c r="K615" s="7" t="s">
        <v>47</v>
      </c>
      <c r="L615" s="7" t="s">
        <v>190</v>
      </c>
      <c r="M615" s="7" t="s">
        <v>190</v>
      </c>
      <c r="N615" s="7" t="s">
        <v>47</v>
      </c>
      <c r="O615" s="7" t="s">
        <v>47</v>
      </c>
      <c r="P615" s="7" t="s">
        <v>47</v>
      </c>
      <c r="Q615" s="7" t="s">
        <v>47</v>
      </c>
      <c r="S615" s="1602"/>
      <c r="T615" s="23">
        <v>16.028571428571428</v>
      </c>
      <c r="U615" s="162">
        <v>42481</v>
      </c>
      <c r="V615" s="4" t="s">
        <v>162</v>
      </c>
      <c r="W615" s="185"/>
      <c r="X615" s="25">
        <v>21</v>
      </c>
      <c r="Y615" s="63"/>
      <c r="Z615" s="63"/>
      <c r="AA615" s="92">
        <v>42445</v>
      </c>
      <c r="AF615" s="4">
        <f>IF(B615="","",(IFERROR(VLOOKUP(B615,Projecten!A$4:W$2358,5,FALSE),"niet bekend")))</f>
        <v>1</v>
      </c>
      <c r="AG615" s="2399">
        <f t="shared" si="77"/>
        <v>3660</v>
      </c>
      <c r="AH615" s="2403">
        <f>IF(B615="","",(IFERROR(VLOOKUP(B615,Projecten!A$4:W$2358,23,FALSE),"niet bekend")))</f>
        <v>3660</v>
      </c>
      <c r="AI615" s="2403">
        <f>IF(B615="","",(IFERROR(VLOOKUP(B615,Projecten!A$4:W$2358,12,FALSE),"niet bekend")))</f>
        <v>3660</v>
      </c>
      <c r="AJ615" s="906">
        <f t="shared" si="78"/>
        <v>0</v>
      </c>
    </row>
    <row r="616" spans="2:36" s="4" customFormat="1" ht="12.75" customHeight="1" x14ac:dyDescent="0.2">
      <c r="B616" s="2">
        <v>2016100</v>
      </c>
      <c r="C616" s="1254">
        <v>120593</v>
      </c>
      <c r="D616" s="2">
        <v>573716</v>
      </c>
      <c r="E616" s="1" t="s">
        <v>26</v>
      </c>
      <c r="F616" s="39">
        <v>1</v>
      </c>
      <c r="G616" s="1">
        <v>6</v>
      </c>
      <c r="H616" s="1">
        <v>4</v>
      </c>
      <c r="I616" s="1">
        <v>3</v>
      </c>
      <c r="J616" s="59" t="s">
        <v>47</v>
      </c>
      <c r="K616" s="7" t="s">
        <v>190</v>
      </c>
      <c r="L616" s="7" t="s">
        <v>190</v>
      </c>
      <c r="M616" s="7" t="s">
        <v>190</v>
      </c>
      <c r="N616" s="7" t="s">
        <v>47</v>
      </c>
      <c r="O616" s="7" t="s">
        <v>47</v>
      </c>
      <c r="P616" s="7" t="s">
        <v>47</v>
      </c>
      <c r="Q616" s="7" t="s">
        <v>47</v>
      </c>
      <c r="S616" s="1602"/>
      <c r="T616" s="23">
        <f>IF(U616&lt;=0,"",(((U616-'In Productie'!$E$1)/7)+0.6))</f>
        <v>-69.114285714285714</v>
      </c>
      <c r="U616" s="162">
        <v>42481</v>
      </c>
      <c r="V616" s="4" t="s">
        <v>162</v>
      </c>
      <c r="W616" s="185"/>
      <c r="X616" s="25">
        <v>15</v>
      </c>
      <c r="Y616" s="63"/>
      <c r="Z616" s="63"/>
      <c r="AA616" s="92">
        <v>42446</v>
      </c>
      <c r="AF616" s="4">
        <f>IF(B616="","",(IFERROR(VLOOKUP(B616,Projecten!A$4:W$2358,5,FALSE),"niet bekend")))</f>
        <v>1</v>
      </c>
      <c r="AG616" s="2399">
        <f t="shared" si="77"/>
        <v>2195</v>
      </c>
      <c r="AH616" s="2403">
        <f>IF(B616="","",(IFERROR(VLOOKUP(B616,Projecten!A$4:W$2358,23,FALSE),"niet bekend")))</f>
        <v>2195</v>
      </c>
      <c r="AI616" s="2403">
        <f>IF(B616="","",(IFERROR(VLOOKUP(B616,Projecten!A$4:W$2358,12,FALSE),"niet bekend")))</f>
        <v>2195</v>
      </c>
      <c r="AJ616" s="906">
        <f t="shared" si="78"/>
        <v>0</v>
      </c>
    </row>
    <row r="617" spans="2:36" s="4" customFormat="1" ht="12.75" customHeight="1" x14ac:dyDescent="0.2">
      <c r="B617" s="2">
        <v>2016101</v>
      </c>
      <c r="C617" s="1254">
        <v>120593</v>
      </c>
      <c r="D617" s="2">
        <v>573816</v>
      </c>
      <c r="E617" s="1" t="s">
        <v>26</v>
      </c>
      <c r="F617" s="39">
        <v>1</v>
      </c>
      <c r="G617" s="1">
        <v>6</v>
      </c>
      <c r="H617" s="1">
        <v>4</v>
      </c>
      <c r="I617" s="1">
        <v>3</v>
      </c>
      <c r="J617" s="59" t="s">
        <v>47</v>
      </c>
      <c r="K617" s="7" t="s">
        <v>190</v>
      </c>
      <c r="L617" s="7" t="s">
        <v>190</v>
      </c>
      <c r="M617" s="7" t="s">
        <v>190</v>
      </c>
      <c r="N617" s="7" t="s">
        <v>47</v>
      </c>
      <c r="O617" s="7" t="s">
        <v>47</v>
      </c>
      <c r="P617" s="7" t="s">
        <v>47</v>
      </c>
      <c r="Q617" s="7" t="s">
        <v>47</v>
      </c>
      <c r="S617" s="1602"/>
      <c r="T617" s="23">
        <f>IF(U617&lt;=0,"",(((U617-'In Productie'!$E$1)/7)+0.6))</f>
        <v>-69.114285714285714</v>
      </c>
      <c r="U617" s="162">
        <v>42481</v>
      </c>
      <c r="V617" s="4" t="s">
        <v>162</v>
      </c>
      <c r="W617" s="185"/>
      <c r="X617" s="25">
        <v>12</v>
      </c>
      <c r="Y617" s="63"/>
      <c r="Z617" s="63"/>
      <c r="AA617" s="92">
        <v>42446</v>
      </c>
      <c r="AF617" s="4">
        <f>IF(B617="","",(IFERROR(VLOOKUP(B617,Projecten!A$4:W$2358,5,FALSE),"niet bekend")))</f>
        <v>1</v>
      </c>
      <c r="AG617" s="2399">
        <f t="shared" si="77"/>
        <v>1900</v>
      </c>
      <c r="AH617" s="2403">
        <f>IF(B617="","",(IFERROR(VLOOKUP(B617,Projecten!A$4:W$2358,23,FALSE),"niet bekend")))</f>
        <v>1900</v>
      </c>
      <c r="AI617" s="2403">
        <f>IF(B617="","",(IFERROR(VLOOKUP(B617,Projecten!A$4:W$2358,12,FALSE),"niet bekend")))</f>
        <v>1900</v>
      </c>
      <c r="AJ617" s="906">
        <f t="shared" si="78"/>
        <v>0</v>
      </c>
    </row>
    <row r="618" spans="2:36" s="4" customFormat="1" ht="12.75" customHeight="1" x14ac:dyDescent="0.2">
      <c r="B618" s="2">
        <v>2016086</v>
      </c>
      <c r="C618" s="1254">
        <v>120593</v>
      </c>
      <c r="D618" s="2">
        <v>502616</v>
      </c>
      <c r="E618" s="1" t="s">
        <v>26</v>
      </c>
      <c r="F618" s="39">
        <v>1</v>
      </c>
      <c r="G618" s="1">
        <v>9</v>
      </c>
      <c r="H618" s="1">
        <v>6</v>
      </c>
      <c r="I618" s="1">
        <v>3</v>
      </c>
      <c r="J618" s="108" t="s">
        <v>47</v>
      </c>
      <c r="K618" s="51" t="s">
        <v>190</v>
      </c>
      <c r="L618" s="51" t="s">
        <v>190</v>
      </c>
      <c r="M618" s="51" t="s">
        <v>190</v>
      </c>
      <c r="N618" s="41" t="s">
        <v>47</v>
      </c>
      <c r="O618" s="41" t="s">
        <v>47</v>
      </c>
      <c r="P618" s="41" t="s">
        <v>47</v>
      </c>
      <c r="Q618" s="41" t="s">
        <v>47</v>
      </c>
      <c r="S618" s="1602"/>
      <c r="T618" s="23">
        <f>IF(U618&lt;=0,"",(((U618-'In Productie'!$E$1)/7)+0.6))</f>
        <v>-69.114285714285714</v>
      </c>
      <c r="U618" s="162">
        <v>42481</v>
      </c>
      <c r="V618" s="4" t="s">
        <v>162</v>
      </c>
      <c r="X618" s="25">
        <v>16</v>
      </c>
      <c r="Y618" s="63"/>
      <c r="Z618" s="63"/>
      <c r="AA618" s="540">
        <v>42438</v>
      </c>
      <c r="AF618" s="4">
        <f>IF(B618="","",(IFERROR(VLOOKUP(B618,Projecten!A$4:W$2358,5,FALSE),"niet bekend")))</f>
        <v>1</v>
      </c>
      <c r="AG618" s="2399">
        <f t="shared" si="77"/>
        <v>2277</v>
      </c>
      <c r="AH618" s="2403">
        <f>IF(B618="","",(IFERROR(VLOOKUP(B618,Projecten!A$4:W$2358,23,FALSE),"niet bekend")))</f>
        <v>2277</v>
      </c>
      <c r="AI618" s="2403">
        <f>IF(B618="","",(IFERROR(VLOOKUP(B618,Projecten!A$4:W$2358,12,FALSE),"niet bekend")))</f>
        <v>2277</v>
      </c>
      <c r="AJ618" s="906">
        <f t="shared" si="78"/>
        <v>0</v>
      </c>
    </row>
    <row r="619" spans="2:36" s="4" customFormat="1" ht="12.75" customHeight="1" x14ac:dyDescent="0.2">
      <c r="B619" s="2"/>
      <c r="C619" s="1254">
        <v>2016618</v>
      </c>
      <c r="D619" s="2" t="s">
        <v>882</v>
      </c>
      <c r="E619" s="1"/>
      <c r="F619" s="39"/>
      <c r="G619" s="1"/>
      <c r="H619" s="1"/>
      <c r="I619" s="1"/>
      <c r="J619" s="59"/>
      <c r="K619" s="59"/>
      <c r="L619" s="59"/>
      <c r="M619" s="7"/>
      <c r="N619" s="7" t="s">
        <v>47</v>
      </c>
      <c r="O619" s="7" t="s">
        <v>47</v>
      </c>
      <c r="P619" s="7" t="s">
        <v>47</v>
      </c>
      <c r="Q619" s="7" t="s">
        <v>47</v>
      </c>
      <c r="S619" s="1602"/>
      <c r="T619" s="23"/>
      <c r="U619" s="162"/>
      <c r="W619" s="185"/>
      <c r="X619" s="25">
        <v>2</v>
      </c>
      <c r="Y619" s="63"/>
      <c r="Z619" s="63"/>
      <c r="AA619" s="92"/>
      <c r="AF619" s="4" t="str">
        <f>IF(B619="","",(IFERROR(VLOOKUP(B619,Projecten!A$4:W$2358,5,FALSE),"niet bekend")))</f>
        <v/>
      </c>
      <c r="AG619" s="2399" t="str">
        <f t="shared" si="77"/>
        <v/>
      </c>
      <c r="AH619" s="2403" t="str">
        <f>IF(B619="","",(IFERROR(VLOOKUP(B619,Projecten!A$4:W$2358,23,FALSE),"niet bekend")))</f>
        <v/>
      </c>
      <c r="AI619" s="2403" t="str">
        <f>IF(B619="","",(IFERROR(VLOOKUP(B619,Projecten!A$4:W$2358,12,FALSE),"niet bekend")))</f>
        <v/>
      </c>
      <c r="AJ619" s="906" t="str">
        <f t="shared" si="78"/>
        <v/>
      </c>
    </row>
    <row r="620" spans="2:36" s="4" customFormat="1" ht="12.75" customHeight="1" x14ac:dyDescent="0.2">
      <c r="B620" s="2">
        <v>2016088</v>
      </c>
      <c r="C620" s="1254">
        <v>120593</v>
      </c>
      <c r="D620" s="2">
        <v>557316</v>
      </c>
      <c r="E620" s="1" t="s">
        <v>26</v>
      </c>
      <c r="F620" s="39">
        <v>1</v>
      </c>
      <c r="G620" s="1">
        <v>12</v>
      </c>
      <c r="H620" s="1">
        <v>4</v>
      </c>
      <c r="I620" s="1">
        <v>2</v>
      </c>
      <c r="J620" s="59" t="s">
        <v>47</v>
      </c>
      <c r="K620" s="7" t="s">
        <v>190</v>
      </c>
      <c r="L620" s="7" t="s">
        <v>190</v>
      </c>
      <c r="M620" s="7" t="s">
        <v>190</v>
      </c>
      <c r="N620" s="7" t="s">
        <v>47</v>
      </c>
      <c r="O620" s="7" t="s">
        <v>47</v>
      </c>
      <c r="P620" s="7" t="s">
        <v>47</v>
      </c>
      <c r="Q620" s="7" t="s">
        <v>47</v>
      </c>
      <c r="S620" s="1602" t="s">
        <v>788</v>
      </c>
      <c r="T620" s="23">
        <f>IF(U620&lt;=0,"",(((U620-'In Productie'!$E$1)/7)+0.6))</f>
        <v>-69.114285714285714</v>
      </c>
      <c r="U620" s="162">
        <v>42481</v>
      </c>
      <c r="V620" s="4" t="s">
        <v>162</v>
      </c>
      <c r="W620" s="4" t="s">
        <v>799</v>
      </c>
      <c r="X620" s="25">
        <v>15</v>
      </c>
      <c r="Y620" s="64"/>
      <c r="Z620" s="66"/>
      <c r="AA620" s="540">
        <v>42439</v>
      </c>
      <c r="AF620" s="4">
        <f>IF(B620="","",(IFERROR(VLOOKUP(B620,Projecten!A$4:W$2358,5,FALSE),"niet bekend")))</f>
        <v>1</v>
      </c>
      <c r="AG620" s="2399">
        <f t="shared" si="77"/>
        <v>2582</v>
      </c>
      <c r="AH620" s="2403">
        <f>IF(B620="","",(IFERROR(VLOOKUP(B620,Projecten!A$4:W$2358,23,FALSE),"niet bekend")))</f>
        <v>2582</v>
      </c>
      <c r="AI620" s="2403">
        <f>IF(B620="","",(IFERROR(VLOOKUP(B620,Projecten!A$4:W$2358,12,FALSE),"niet bekend")))</f>
        <v>2582</v>
      </c>
      <c r="AJ620" s="906">
        <f t="shared" si="78"/>
        <v>0</v>
      </c>
    </row>
    <row r="621" spans="2:36" s="38" customFormat="1" ht="12.75" customHeight="1" x14ac:dyDescent="0.2">
      <c r="B621" s="30"/>
      <c r="C621" s="1253"/>
      <c r="D621" s="31"/>
      <c r="E621" s="31"/>
      <c r="F621" s="32"/>
      <c r="G621" s="31"/>
      <c r="H621" s="31"/>
      <c r="I621" s="31"/>
      <c r="J621" s="32"/>
      <c r="K621" s="32"/>
      <c r="L621" s="32"/>
      <c r="M621" s="32"/>
      <c r="N621" s="32"/>
      <c r="O621" s="32"/>
      <c r="P621" s="32"/>
      <c r="Q621" s="32"/>
      <c r="R621" s="33"/>
      <c r="S621" s="33"/>
      <c r="T621" s="1039"/>
      <c r="U621" s="157"/>
      <c r="V621" s="35"/>
      <c r="W621" s="35"/>
      <c r="X621" s="35"/>
      <c r="Y621" s="67"/>
      <c r="Z621" s="68"/>
      <c r="AA621" s="36"/>
      <c r="AG621" s="2404"/>
      <c r="AH621" s="2404"/>
      <c r="AI621" s="2404"/>
      <c r="AJ621" s="909"/>
    </row>
    <row r="622" spans="2:36" s="911" customFormat="1" ht="12.75" customHeight="1" x14ac:dyDescent="0.2">
      <c r="B622" s="851"/>
      <c r="C622" s="1273"/>
      <c r="D622" s="926">
        <f>SUM(G622:I622)</f>
        <v>255</v>
      </c>
      <c r="E622" s="927"/>
      <c r="F622" s="928">
        <f>SUM(F624:F658)</f>
        <v>17</v>
      </c>
      <c r="G622" s="927">
        <f>SUM(G624:G658)</f>
        <v>130</v>
      </c>
      <c r="H622" s="927">
        <f>SUM(H624:H658)</f>
        <v>70</v>
      </c>
      <c r="I622" s="927">
        <f>SUM(I624:I658)</f>
        <v>55</v>
      </c>
      <c r="J622" s="928"/>
      <c r="K622" s="928"/>
      <c r="L622" s="928"/>
      <c r="M622" s="928"/>
      <c r="N622" s="928"/>
      <c r="O622" s="928"/>
      <c r="P622" s="928"/>
      <c r="Q622" s="928"/>
      <c r="R622" s="930">
        <v>16</v>
      </c>
      <c r="S622" s="930"/>
      <c r="T622" s="1045"/>
      <c r="U622" s="931"/>
      <c r="V622" s="932"/>
      <c r="W622" s="932">
        <f>SUM(X622:X659)</f>
        <v>326.25</v>
      </c>
      <c r="X622" s="855"/>
      <c r="Y622" s="922">
        <v>305</v>
      </c>
      <c r="Z622" s="856">
        <f>W622-Y622</f>
        <v>21.25</v>
      </c>
      <c r="AA622" s="923"/>
      <c r="AF622" s="911" t="str">
        <f>IF(B622="","",(IFERROR(VLOOKUP(B622,Projecten!A$4:W$2358,5,FALSE),"niet bekend")))</f>
        <v/>
      </c>
      <c r="AG622" s="2402">
        <f>SUM(AG624:AG659)</f>
        <v>50072.070000000007</v>
      </c>
      <c r="AH622" s="2402" t="str">
        <f>IF(B622="","",(IFERROR(VLOOKUP(B622,Projecten!A$4:W$2358,23,FALSE),"niet bekend")))</f>
        <v/>
      </c>
      <c r="AI622" s="2402" t="str">
        <f>IF(B622="","",(IFERROR(VLOOKUP(B622,Projecten!A$4:W$2358,12,FALSE),"niet bekend")))</f>
        <v/>
      </c>
      <c r="AJ622" s="907"/>
    </row>
    <row r="623" spans="2:36" x14ac:dyDescent="0.2">
      <c r="B623" s="5"/>
      <c r="D623" s="5" t="s">
        <v>115</v>
      </c>
      <c r="R623" s="7" t="s">
        <v>797</v>
      </c>
      <c r="X623" s="25"/>
      <c r="Y623" s="6"/>
      <c r="Z623" s="6"/>
      <c r="AA623" s="5"/>
      <c r="AF623" s="4" t="str">
        <f>IF(B623="","",(IFERROR(VLOOKUP(B623,Projecten!A$4:W$2358,5,FALSE),"niet bekend")))</f>
        <v/>
      </c>
      <c r="AG623" s="2399" t="str">
        <f>IF(AF623="","",(F623/AF623*AI623))</f>
        <v/>
      </c>
      <c r="AH623" s="2403" t="str">
        <f>IF(B623="","",(IFERROR(VLOOKUP(B623,Projecten!A$4:W$2358,23,FALSE),"niet bekend")))</f>
        <v/>
      </c>
      <c r="AI623" s="2403" t="str">
        <f>IF(B623="","",(IFERROR(VLOOKUP(B623,Projecten!A$4:W$2358,12,FALSE),"niet bekend")))</f>
        <v/>
      </c>
      <c r="AJ623" s="906" t="str">
        <f t="shared" ref="AJ623:AJ652" si="79">IF(AG623="","",(AI623-AG623))</f>
        <v/>
      </c>
    </row>
    <row r="624" spans="2:36" s="4" customFormat="1" ht="12.75" customHeight="1" x14ac:dyDescent="0.2">
      <c r="B624" s="2"/>
      <c r="C624" s="1254"/>
      <c r="D624" s="169" t="s">
        <v>798</v>
      </c>
      <c r="E624" s="1"/>
      <c r="F624" s="39"/>
      <c r="G624" s="1"/>
      <c r="H624" s="1"/>
      <c r="I624" s="1"/>
      <c r="J624" s="58"/>
      <c r="K624" s="29"/>
      <c r="L624" s="29"/>
      <c r="M624" s="29"/>
      <c r="N624" s="29"/>
      <c r="O624" s="29"/>
      <c r="P624" s="29"/>
      <c r="Q624" s="29"/>
      <c r="S624" s="1602"/>
      <c r="T624" s="23"/>
      <c r="U624" s="162"/>
      <c r="X624" s="180">
        <v>8.25</v>
      </c>
      <c r="Y624" s="63"/>
      <c r="Z624" s="63"/>
      <c r="AA624" s="249"/>
      <c r="AF624" s="4" t="str">
        <f>IF(B624="","",(IFERROR(VLOOKUP(B624,Projecten!A$4:W$2358,5,FALSE),"niet bekend")))</f>
        <v/>
      </c>
      <c r="AG624" s="2399" t="str">
        <f>IF(AF624="","",(F624/AF624*AI624))</f>
        <v/>
      </c>
      <c r="AH624" s="2403" t="str">
        <f>IF(B624="","",(IFERROR(VLOOKUP(B624,Projecten!A$4:W$2358,23,FALSE),"niet bekend")))</f>
        <v/>
      </c>
      <c r="AI624" s="2403" t="str">
        <f>IF(B624="","",(IFERROR(VLOOKUP(B624,Projecten!A$4:W$2358,12,FALSE),"niet bekend")))</f>
        <v/>
      </c>
      <c r="AJ624" s="906" t="str">
        <f t="shared" si="79"/>
        <v/>
      </c>
    </row>
    <row r="625" spans="2:36" s="4" customFormat="1" ht="12.75" customHeight="1" x14ac:dyDescent="0.2">
      <c r="B625" s="2"/>
      <c r="C625" s="1254"/>
      <c r="D625" s="169" t="s">
        <v>704</v>
      </c>
      <c r="E625" s="1"/>
      <c r="F625" s="39"/>
      <c r="G625" s="1"/>
      <c r="H625" s="1"/>
      <c r="I625" s="1"/>
      <c r="J625" s="58"/>
      <c r="K625" s="29"/>
      <c r="L625" s="29"/>
      <c r="M625" s="29"/>
      <c r="N625" s="29"/>
      <c r="O625" s="29"/>
      <c r="P625" s="29"/>
      <c r="Q625" s="29"/>
      <c r="S625" s="1602"/>
      <c r="T625" s="23"/>
      <c r="U625" s="162"/>
      <c r="X625" s="180">
        <v>5</v>
      </c>
      <c r="Y625" s="63"/>
      <c r="Z625" s="63"/>
      <c r="AA625" s="249"/>
      <c r="AF625" s="4" t="str">
        <f>IF(B625="","",(IFERROR(VLOOKUP(B625,Projecten!A$4:W$2358,5,FALSE),"niet bekend")))</f>
        <v/>
      </c>
      <c r="AG625" s="2399" t="str">
        <f>IF(AF625="","",(F625/AF625*AI625))</f>
        <v/>
      </c>
      <c r="AH625" s="2403" t="str">
        <f>IF(B625="","",(IFERROR(VLOOKUP(B625,Projecten!A$4:W$2358,23,FALSE),"niet bekend")))</f>
        <v/>
      </c>
      <c r="AI625" s="2403" t="str">
        <f>IF(B625="","",(IFERROR(VLOOKUP(B625,Projecten!A$4:W$2358,12,FALSE),"niet bekend")))</f>
        <v/>
      </c>
      <c r="AJ625" s="906" t="str">
        <f t="shared" si="79"/>
        <v/>
      </c>
    </row>
    <row r="626" spans="2:36" s="4" customFormat="1" ht="12.75" customHeight="1" x14ac:dyDescent="0.2">
      <c r="B626" s="2" t="s">
        <v>115</v>
      </c>
      <c r="C626" s="1254"/>
      <c r="D626" s="169" t="s">
        <v>911</v>
      </c>
      <c r="E626" s="1"/>
      <c r="F626" s="39"/>
      <c r="G626" s="1"/>
      <c r="H626" s="1"/>
      <c r="I626" s="1"/>
      <c r="J626" s="58"/>
      <c r="K626" s="29"/>
      <c r="L626" s="29"/>
      <c r="M626" s="29"/>
      <c r="N626" s="29"/>
      <c r="O626" s="29"/>
      <c r="P626" s="29"/>
      <c r="Q626" s="29"/>
      <c r="S626" s="1602"/>
      <c r="T626" s="23"/>
      <c r="U626" s="162"/>
      <c r="X626" s="180">
        <v>6.25</v>
      </c>
      <c r="Y626" s="63"/>
      <c r="Z626" s="63"/>
      <c r="AA626" s="249"/>
      <c r="AF626" s="4">
        <f>IF(B626="","",(IFERROR(VLOOKUP(B626,Projecten!A$4:W$2358,5,FALSE),"niet bekend")))</f>
        <v>0</v>
      </c>
      <c r="AG626" s="2399"/>
      <c r="AH626" s="2403">
        <f>IF(B626="","",(IFERROR(VLOOKUP(B626,Projecten!A$4:W$2358,23,FALSE),"niet bekend")))</f>
        <v>0</v>
      </c>
      <c r="AI626" s="2403">
        <f>IF(B626="","",(IFERROR(VLOOKUP(B626,Projecten!A$4:W$2358,12,FALSE),"niet bekend")))</f>
        <v>87.2</v>
      </c>
      <c r="AJ626" s="906" t="str">
        <f t="shared" si="79"/>
        <v/>
      </c>
    </row>
    <row r="627" spans="2:36" s="4" customFormat="1" ht="12.75" customHeight="1" x14ac:dyDescent="0.2">
      <c r="B627" s="2"/>
      <c r="C627" s="1254"/>
      <c r="D627" s="169" t="s">
        <v>918</v>
      </c>
      <c r="E627" s="1"/>
      <c r="F627" s="39"/>
      <c r="G627" s="1"/>
      <c r="H627" s="1"/>
      <c r="I627" s="1"/>
      <c r="J627" s="58"/>
      <c r="K627" s="29"/>
      <c r="L627" s="29"/>
      <c r="M627" s="29"/>
      <c r="N627" s="29"/>
      <c r="O627" s="29"/>
      <c r="P627" s="29"/>
      <c r="Q627" s="29"/>
      <c r="S627" s="1602"/>
      <c r="T627" s="23"/>
      <c r="U627" s="162"/>
      <c r="X627" s="180">
        <v>5</v>
      </c>
      <c r="Y627" s="63"/>
      <c r="Z627" s="63"/>
      <c r="AA627" s="249"/>
      <c r="AF627" s="4" t="str">
        <f>IF(B627="","",(IFERROR(VLOOKUP(B627,Projecten!A$4:W$2358,5,FALSE),"niet bekend")))</f>
        <v/>
      </c>
      <c r="AG627" s="2399" t="str">
        <f t="shared" ref="AG627:AG647" si="80">IF(AF627="","",(F627/AF627*AI627))</f>
        <v/>
      </c>
      <c r="AH627" s="2403" t="str">
        <f>IF(B627="","",(IFERROR(VLOOKUP(B627,Projecten!A$4:W$2358,23,FALSE),"niet bekend")))</f>
        <v/>
      </c>
      <c r="AI627" s="2403" t="str">
        <f>IF(B627="","",(IFERROR(VLOOKUP(B627,Projecten!A$4:W$2358,12,FALSE),"niet bekend")))</f>
        <v/>
      </c>
      <c r="AJ627" s="906" t="str">
        <f t="shared" si="79"/>
        <v/>
      </c>
    </row>
    <row r="628" spans="2:36" s="4" customFormat="1" ht="12.75" customHeight="1" x14ac:dyDescent="0.2">
      <c r="B628" s="2"/>
      <c r="C628" s="1254"/>
      <c r="D628" s="169" t="s">
        <v>929</v>
      </c>
      <c r="E628" s="1"/>
      <c r="F628" s="39"/>
      <c r="G628" s="1"/>
      <c r="H628" s="1"/>
      <c r="I628" s="1"/>
      <c r="J628" s="58"/>
      <c r="K628" s="29"/>
      <c r="L628" s="29"/>
      <c r="M628" s="29"/>
      <c r="N628" s="29"/>
      <c r="O628" s="29"/>
      <c r="P628" s="29"/>
      <c r="Q628" s="29"/>
      <c r="S628" s="1602"/>
      <c r="T628" s="23"/>
      <c r="U628" s="162"/>
      <c r="X628" s="180">
        <v>2.25</v>
      </c>
      <c r="Y628" s="63"/>
      <c r="Z628" s="63"/>
      <c r="AA628" s="249"/>
      <c r="AF628" s="4" t="str">
        <f>IF(B628="","",(IFERROR(VLOOKUP(B628,Projecten!A$4:W$2358,5,FALSE),"niet bekend")))</f>
        <v/>
      </c>
      <c r="AG628" s="2399" t="str">
        <f t="shared" si="80"/>
        <v/>
      </c>
      <c r="AH628" s="2403" t="str">
        <f>IF(B628="","",(IFERROR(VLOOKUP(B628,Projecten!A$4:W$2358,23,FALSE),"niet bekend")))</f>
        <v/>
      </c>
      <c r="AI628" s="2403" t="str">
        <f>IF(B628="","",(IFERROR(VLOOKUP(B628,Projecten!A$4:W$2358,12,FALSE),"niet bekend")))</f>
        <v/>
      </c>
      <c r="AJ628" s="906" t="str">
        <f t="shared" si="79"/>
        <v/>
      </c>
    </row>
    <row r="629" spans="2:36" s="4" customFormat="1" ht="12.75" customHeight="1" x14ac:dyDescent="0.2">
      <c r="B629" s="2"/>
      <c r="C629" s="1254"/>
      <c r="D629" s="169"/>
      <c r="E629" s="1"/>
      <c r="F629" s="39"/>
      <c r="G629" s="1"/>
      <c r="H629" s="1"/>
      <c r="I629" s="75"/>
      <c r="J629" s="58"/>
      <c r="K629" s="58"/>
      <c r="L629" s="58"/>
      <c r="M629" s="29"/>
      <c r="N629" s="29"/>
      <c r="O629" s="29"/>
      <c r="P629" s="29"/>
      <c r="Q629" s="29"/>
      <c r="S629" s="1602"/>
      <c r="T629" s="23"/>
      <c r="U629" s="162"/>
      <c r="X629" s="180"/>
      <c r="Y629" s="63"/>
      <c r="Z629" s="63"/>
      <c r="AA629" s="249"/>
      <c r="AF629" s="4" t="str">
        <f>IF(B629="","",(IFERROR(VLOOKUP(B629,Projecten!A$4:W$2358,5,FALSE),"niet bekend")))</f>
        <v/>
      </c>
      <c r="AG629" s="2399" t="str">
        <f t="shared" si="80"/>
        <v/>
      </c>
      <c r="AH629" s="2403" t="str">
        <f>IF(B629="","",(IFERROR(VLOOKUP(B629,Projecten!A$4:W$2358,23,FALSE),"niet bekend")))</f>
        <v/>
      </c>
      <c r="AI629" s="2403" t="str">
        <f>IF(B629="","",(IFERROR(VLOOKUP(B629,Projecten!A$4:W$2358,12,FALSE),"niet bekend")))</f>
        <v/>
      </c>
      <c r="AJ629" s="906" t="str">
        <f t="shared" si="79"/>
        <v/>
      </c>
    </row>
    <row r="630" spans="2:36" s="4" customFormat="1" ht="12.75" customHeight="1" x14ac:dyDescent="0.2">
      <c r="B630" s="368">
        <v>2016117</v>
      </c>
      <c r="C630" s="1274">
        <v>120607</v>
      </c>
      <c r="D630" s="368">
        <v>569716</v>
      </c>
      <c r="E630" s="369"/>
      <c r="F630" s="1461">
        <v>1</v>
      </c>
      <c r="G630" s="369">
        <v>10</v>
      </c>
      <c r="H630" s="369">
        <v>7</v>
      </c>
      <c r="I630" s="369">
        <v>4</v>
      </c>
      <c r="J630" s="398" t="s">
        <v>47</v>
      </c>
      <c r="K630" s="358" t="s">
        <v>190</v>
      </c>
      <c r="L630" s="358" t="s">
        <v>190</v>
      </c>
      <c r="M630" s="358" t="s">
        <v>190</v>
      </c>
      <c r="N630" s="59" t="s">
        <v>47</v>
      </c>
      <c r="O630" s="59" t="s">
        <v>47</v>
      </c>
      <c r="P630" s="59" t="s">
        <v>47</v>
      </c>
      <c r="Q630" s="59" t="s">
        <v>47</v>
      </c>
      <c r="R630" s="131"/>
      <c r="S630" s="1600"/>
      <c r="T630" s="77">
        <v>16.028571428571428</v>
      </c>
      <c r="U630" s="156">
        <v>42480</v>
      </c>
      <c r="V630" s="131" t="s">
        <v>162</v>
      </c>
      <c r="W630" s="365"/>
      <c r="X630" s="78">
        <v>20</v>
      </c>
      <c r="Y630" s="63"/>
      <c r="Z630" s="63"/>
      <c r="AA630" s="92">
        <v>42467</v>
      </c>
      <c r="AF630" s="4">
        <f>IF(B630="","",(IFERROR(VLOOKUP(B630,Projecten!A$4:W$2358,5,FALSE),"niet bekend")))</f>
        <v>1</v>
      </c>
      <c r="AG630" s="2399">
        <f t="shared" si="80"/>
        <v>3303</v>
      </c>
      <c r="AH630" s="2403">
        <f>IF(B630="","",(IFERROR(VLOOKUP(B630,Projecten!A$4:W$2358,23,FALSE),"niet bekend")))</f>
        <v>3303</v>
      </c>
      <c r="AI630" s="2403">
        <f>IF(B630="","",(IFERROR(VLOOKUP(B630,Projecten!A$4:W$2358,12,FALSE),"niet bekend")))</f>
        <v>3303</v>
      </c>
      <c r="AJ630" s="906">
        <f t="shared" si="79"/>
        <v>0</v>
      </c>
    </row>
    <row r="631" spans="2:36" s="4" customFormat="1" ht="12.75" customHeight="1" x14ac:dyDescent="0.2">
      <c r="B631" s="368">
        <v>2016118</v>
      </c>
      <c r="C631" s="1274">
        <v>120607</v>
      </c>
      <c r="D631" s="368">
        <v>583116</v>
      </c>
      <c r="E631" s="369"/>
      <c r="F631" s="1461">
        <v>1</v>
      </c>
      <c r="G631" s="369">
        <v>8</v>
      </c>
      <c r="H631" s="369">
        <v>6</v>
      </c>
      <c r="I631" s="369">
        <v>3</v>
      </c>
      <c r="J631" s="398" t="s">
        <v>47</v>
      </c>
      <c r="K631" s="358" t="s">
        <v>190</v>
      </c>
      <c r="L631" s="358" t="s">
        <v>190</v>
      </c>
      <c r="M631" s="358" t="s">
        <v>190</v>
      </c>
      <c r="N631" s="59" t="s">
        <v>47</v>
      </c>
      <c r="O631" s="59" t="s">
        <v>47</v>
      </c>
      <c r="P631" s="59" t="s">
        <v>47</v>
      </c>
      <c r="Q631" s="59" t="s">
        <v>47</v>
      </c>
      <c r="R631" s="131"/>
      <c r="S631" s="1600"/>
      <c r="T631" s="77">
        <v>16.028571428571428</v>
      </c>
      <c r="U631" s="156">
        <v>42481</v>
      </c>
      <c r="V631" s="131" t="s">
        <v>162</v>
      </c>
      <c r="W631" s="365"/>
      <c r="X631" s="78">
        <v>14</v>
      </c>
      <c r="Y631" s="63"/>
      <c r="Z631" s="63"/>
      <c r="AA631" s="92">
        <v>42467</v>
      </c>
      <c r="AF631" s="4">
        <f>IF(B631="","",(IFERROR(VLOOKUP(B631,Projecten!A$4:W$2358,5,FALSE),"niet bekend")))</f>
        <v>1</v>
      </c>
      <c r="AG631" s="2399">
        <f t="shared" si="80"/>
        <v>1959</v>
      </c>
      <c r="AH631" s="2403">
        <f>IF(B631="","",(IFERROR(VLOOKUP(B631,Projecten!A$4:W$2358,23,FALSE),"niet bekend")))</f>
        <v>1959</v>
      </c>
      <c r="AI631" s="2403">
        <f>IF(B631="","",(IFERROR(VLOOKUP(B631,Projecten!A$4:W$2358,12,FALSE),"niet bekend")))</f>
        <v>1959</v>
      </c>
      <c r="AJ631" s="906">
        <f t="shared" si="79"/>
        <v>0</v>
      </c>
    </row>
    <row r="632" spans="2:36" s="71" customFormat="1" ht="12.75" customHeight="1" x14ac:dyDescent="0.2">
      <c r="B632" s="368">
        <v>2016115</v>
      </c>
      <c r="C632" s="1274">
        <v>120614</v>
      </c>
      <c r="D632" s="368">
        <v>560416</v>
      </c>
      <c r="E632" s="369" t="s">
        <v>26</v>
      </c>
      <c r="F632" s="1461">
        <v>1</v>
      </c>
      <c r="G632" s="369">
        <v>10</v>
      </c>
      <c r="H632" s="369">
        <v>3</v>
      </c>
      <c r="I632" s="369">
        <v>5</v>
      </c>
      <c r="J632" s="379" t="s">
        <v>47</v>
      </c>
      <c r="K632" s="379" t="s">
        <v>47</v>
      </c>
      <c r="L632" s="379" t="s">
        <v>190</v>
      </c>
      <c r="M632" s="379" t="s">
        <v>190</v>
      </c>
      <c r="N632" s="59" t="s">
        <v>47</v>
      </c>
      <c r="O632" s="59" t="s">
        <v>47</v>
      </c>
      <c r="P632" s="59" t="s">
        <v>47</v>
      </c>
      <c r="Q632" s="59" t="s">
        <v>47</v>
      </c>
      <c r="R632" s="131"/>
      <c r="S632" s="1600"/>
      <c r="T632" s="77">
        <v>16.028571428571428</v>
      </c>
      <c r="U632" s="156">
        <v>42481</v>
      </c>
      <c r="V632" s="131" t="s">
        <v>162</v>
      </c>
      <c r="W632" s="365" t="s">
        <v>881</v>
      </c>
      <c r="X632" s="78">
        <v>23</v>
      </c>
      <c r="Y632" s="82"/>
      <c r="Z632" s="82"/>
      <c r="AA632" s="366">
        <v>42467</v>
      </c>
      <c r="AF632" s="71">
        <f>IF(B632="","",(IFERROR(VLOOKUP(B632,Projecten!A$4:W$2358,5,FALSE),"niet bekend")))</f>
        <v>1</v>
      </c>
      <c r="AG632" s="2403">
        <f t="shared" si="80"/>
        <v>4610</v>
      </c>
      <c r="AH632" s="2403">
        <f>IF(B632="","",(IFERROR(VLOOKUP(B632,Projecten!A$4:W$2358,23,FALSE),"niet bekend")))</f>
        <v>4610</v>
      </c>
      <c r="AI632" s="2403">
        <f>IF(B632="","",(IFERROR(VLOOKUP(B632,Projecten!A$4:W$2358,12,FALSE),"niet bekend")))</f>
        <v>4610</v>
      </c>
      <c r="AJ632" s="908">
        <f t="shared" si="79"/>
        <v>0</v>
      </c>
    </row>
    <row r="633" spans="2:36" s="4" customFormat="1" ht="12.75" customHeight="1" x14ac:dyDescent="0.2">
      <c r="B633" s="368">
        <v>2016116</v>
      </c>
      <c r="C633" s="1274">
        <v>120607</v>
      </c>
      <c r="D633" s="368">
        <v>561416</v>
      </c>
      <c r="E633" s="369" t="s">
        <v>26</v>
      </c>
      <c r="F633" s="1461">
        <v>1</v>
      </c>
      <c r="G633" s="369">
        <v>7</v>
      </c>
      <c r="H633" s="369">
        <v>4</v>
      </c>
      <c r="I633" s="369">
        <v>5</v>
      </c>
      <c r="J633" s="358" t="s">
        <v>47</v>
      </c>
      <c r="K633" s="358" t="s">
        <v>47</v>
      </c>
      <c r="L633" s="358" t="s">
        <v>190</v>
      </c>
      <c r="M633" s="358" t="s">
        <v>190</v>
      </c>
      <c r="N633" s="59" t="s">
        <v>47</v>
      </c>
      <c r="O633" s="59" t="s">
        <v>47</v>
      </c>
      <c r="P633" s="59" t="s">
        <v>47</v>
      </c>
      <c r="Q633" s="59" t="s">
        <v>47</v>
      </c>
      <c r="R633" s="131"/>
      <c r="S633" s="1600"/>
      <c r="T633" s="343">
        <v>16.028571428571428</v>
      </c>
      <c r="U633" s="156">
        <v>42480</v>
      </c>
      <c r="V633" s="131" t="s">
        <v>162</v>
      </c>
      <c r="W633" s="370" t="s">
        <v>819</v>
      </c>
      <c r="X633" s="78">
        <v>19</v>
      </c>
      <c r="Y633" s="63"/>
      <c r="Z633" s="63"/>
      <c r="AA633" s="92">
        <v>42467</v>
      </c>
      <c r="AF633" s="4">
        <f>IF(B633="","",(IFERROR(VLOOKUP(B633,Projecten!A$4:W$2358,5,FALSE),"niet bekend")))</f>
        <v>1</v>
      </c>
      <c r="AG633" s="2399">
        <f t="shared" si="80"/>
        <v>4426</v>
      </c>
      <c r="AH633" s="2403">
        <f>IF(B633="","",(IFERROR(VLOOKUP(B633,Projecten!A$4:W$2358,23,FALSE),"niet bekend")))</f>
        <v>4426</v>
      </c>
      <c r="AI633" s="2403">
        <f>IF(B633="","",(IFERROR(VLOOKUP(B633,Projecten!A$4:W$2358,12,FALSE),"niet bekend")))</f>
        <v>4426</v>
      </c>
      <c r="AJ633" s="906">
        <f t="shared" si="79"/>
        <v>0</v>
      </c>
    </row>
    <row r="634" spans="2:36" ht="12.75" customHeight="1" x14ac:dyDescent="0.2">
      <c r="B634" s="383">
        <v>2016119</v>
      </c>
      <c r="C634" s="1274">
        <v>120616</v>
      </c>
      <c r="D634" s="383">
        <v>563316</v>
      </c>
      <c r="E634" s="369" t="s">
        <v>26</v>
      </c>
      <c r="F634" s="697">
        <v>1</v>
      </c>
      <c r="G634" s="80">
        <v>13</v>
      </c>
      <c r="H634" s="80">
        <v>4</v>
      </c>
      <c r="I634" s="80">
        <v>5</v>
      </c>
      <c r="J634" s="59" t="s">
        <v>47</v>
      </c>
      <c r="K634" s="59" t="s">
        <v>47</v>
      </c>
      <c r="L634" s="59" t="s">
        <v>190</v>
      </c>
      <c r="M634" s="59" t="s">
        <v>190</v>
      </c>
      <c r="N634" s="59" t="s">
        <v>47</v>
      </c>
      <c r="O634" s="59" t="s">
        <v>47</v>
      </c>
      <c r="P634" s="59" t="s">
        <v>47</v>
      </c>
      <c r="Q634" s="59" t="s">
        <v>47</v>
      </c>
      <c r="R634" s="59"/>
      <c r="S634" s="1601"/>
      <c r="T634" s="382">
        <v>16.028571428571428</v>
      </c>
      <c r="U634" s="156">
        <v>42481</v>
      </c>
      <c r="V634" s="131" t="s">
        <v>162</v>
      </c>
      <c r="W634" s="132" t="s">
        <v>880</v>
      </c>
      <c r="X634" s="78">
        <v>25</v>
      </c>
      <c r="Y634" s="6"/>
      <c r="Z634" s="6"/>
      <c r="AA634" s="270">
        <v>42473</v>
      </c>
      <c r="AF634" s="4">
        <f>IF(B634="","",(IFERROR(VLOOKUP(B634,Projecten!A$4:W$2358,5,FALSE),"niet bekend")))</f>
        <v>1</v>
      </c>
      <c r="AG634" s="2399">
        <f t="shared" si="80"/>
        <v>6040</v>
      </c>
      <c r="AH634" s="2403">
        <f>IF(B634="","",(IFERROR(VLOOKUP(B634,Projecten!A$4:W$2358,23,FALSE),"niet bekend")))</f>
        <v>6040</v>
      </c>
      <c r="AI634" s="2403">
        <f>IF(B634="","",(IFERROR(VLOOKUP(B634,Projecten!A$4:W$2358,12,FALSE),"niet bekend")))</f>
        <v>6040</v>
      </c>
      <c r="AJ634" s="906">
        <f t="shared" si="79"/>
        <v>0</v>
      </c>
    </row>
    <row r="635" spans="2:36" s="4" customFormat="1" ht="12.75" customHeight="1" x14ac:dyDescent="0.2">
      <c r="B635" s="386">
        <v>2016120</v>
      </c>
      <c r="C635" s="1275">
        <v>120626</v>
      </c>
      <c r="D635" s="387">
        <v>502416</v>
      </c>
      <c r="E635" s="381" t="s">
        <v>26</v>
      </c>
      <c r="F635" s="1462">
        <v>1</v>
      </c>
      <c r="G635" s="389">
        <v>9</v>
      </c>
      <c r="H635" s="388">
        <v>2</v>
      </c>
      <c r="I635" s="388">
        <v>9</v>
      </c>
      <c r="J635" s="58" t="s">
        <v>47</v>
      </c>
      <c r="K635" s="58" t="s">
        <v>190</v>
      </c>
      <c r="L635" s="58" t="s">
        <v>190</v>
      </c>
      <c r="M635" s="58" t="s">
        <v>190</v>
      </c>
      <c r="N635" s="58" t="s">
        <v>47</v>
      </c>
      <c r="O635" s="58" t="s">
        <v>47</v>
      </c>
      <c r="P635" s="58" t="s">
        <v>47</v>
      </c>
      <c r="Q635" s="58" t="s">
        <v>47</v>
      </c>
      <c r="R635" s="364"/>
      <c r="S635" s="1600"/>
      <c r="T635" s="343">
        <f>IF(U635&lt;=0,"",(((U635-'In Productie'!$E$1)/7)+0.6))</f>
        <v>-68.542857142857144</v>
      </c>
      <c r="U635" s="167">
        <v>42485</v>
      </c>
      <c r="V635" s="370" t="s">
        <v>162</v>
      </c>
      <c r="W635" s="131" t="s">
        <v>857</v>
      </c>
      <c r="X635" s="78">
        <v>22.5</v>
      </c>
      <c r="Y635" s="63"/>
      <c r="Z635" s="63"/>
      <c r="AA635" s="540">
        <v>42468</v>
      </c>
      <c r="AF635" s="4">
        <f>IF(B635="","",(IFERROR(VLOOKUP(B635,Projecten!A$4:W$2358,5,FALSE),"niet bekend")))</f>
        <v>1</v>
      </c>
      <c r="AG635" s="2399">
        <f t="shared" si="80"/>
        <v>3710</v>
      </c>
      <c r="AH635" s="2403">
        <f>IF(B635="","",(IFERROR(VLOOKUP(B635,Projecten!A$4:W$2358,23,FALSE),"niet bekend")))</f>
        <v>3710</v>
      </c>
      <c r="AI635" s="2403">
        <f>IF(B635="","",(IFERROR(VLOOKUP(B635,Projecten!A$4:W$2358,12,FALSE),"niet bekend")))</f>
        <v>3710</v>
      </c>
      <c r="AJ635" s="906">
        <f t="shared" si="79"/>
        <v>0</v>
      </c>
    </row>
    <row r="636" spans="2:36" s="4" customFormat="1" ht="12.75" customHeight="1" x14ac:dyDescent="0.2">
      <c r="B636" s="386">
        <v>2016127</v>
      </c>
      <c r="C636" s="1275">
        <v>120627</v>
      </c>
      <c r="D636" s="387" t="s">
        <v>807</v>
      </c>
      <c r="E636" s="381" t="s">
        <v>26</v>
      </c>
      <c r="F636" s="1462">
        <v>2</v>
      </c>
      <c r="G636" s="308">
        <v>14</v>
      </c>
      <c r="H636" s="100">
        <v>12</v>
      </c>
      <c r="I636" s="100">
        <v>2</v>
      </c>
      <c r="J636" s="58" t="s">
        <v>47</v>
      </c>
      <c r="K636" s="58" t="s">
        <v>190</v>
      </c>
      <c r="L636" s="58" t="s">
        <v>190</v>
      </c>
      <c r="M636" s="58" t="s">
        <v>190</v>
      </c>
      <c r="N636" s="58" t="s">
        <v>47</v>
      </c>
      <c r="O636" s="58" t="s">
        <v>47</v>
      </c>
      <c r="P636" s="58" t="s">
        <v>47</v>
      </c>
      <c r="Q636" s="58" t="s">
        <v>47</v>
      </c>
      <c r="R636" s="71"/>
      <c r="S636" s="1600"/>
      <c r="T636" s="343">
        <f>IF(U636&lt;=0,"",(((U636-'In Productie'!$E$1)/7)+0.6))</f>
        <v>-66.542857142857144</v>
      </c>
      <c r="U636" s="167">
        <v>42499</v>
      </c>
      <c r="V636" s="370" t="s">
        <v>423</v>
      </c>
      <c r="W636" s="71"/>
      <c r="X636" s="78">
        <v>22</v>
      </c>
      <c r="Y636" s="63"/>
      <c r="Z636" s="63"/>
      <c r="AA636" s="540">
        <v>42468</v>
      </c>
      <c r="AF636" s="4">
        <f>IF(B636="","",(IFERROR(VLOOKUP(B636,Projecten!A$4:W$2358,5,FALSE),"niet bekend")))</f>
        <v>8</v>
      </c>
      <c r="AG636" s="2399">
        <f t="shared" si="80"/>
        <v>2786</v>
      </c>
      <c r="AH636" s="2403">
        <f>IF(B636="","",(IFERROR(VLOOKUP(B636,Projecten!A$4:W$2358,23,FALSE),"niet bekend")))</f>
        <v>11144</v>
      </c>
      <c r="AI636" s="2403">
        <f>IF(B636="","",(IFERROR(VLOOKUP(B636,Projecten!A$4:W$2358,12,FALSE),"niet bekend")))</f>
        <v>11144</v>
      </c>
      <c r="AJ636" s="906">
        <f t="shared" si="79"/>
        <v>8358</v>
      </c>
    </row>
    <row r="637" spans="2:36" s="4" customFormat="1" ht="12.75" customHeight="1" x14ac:dyDescent="0.2">
      <c r="B637" s="351"/>
      <c r="C637" s="1276"/>
      <c r="D637" s="351"/>
      <c r="E637" s="313"/>
      <c r="F637" s="1463"/>
      <c r="G637" s="359"/>
      <c r="H637" s="359"/>
      <c r="I637" s="388"/>
      <c r="J637" s="58"/>
      <c r="K637" s="58"/>
      <c r="L637" s="58"/>
      <c r="M637" s="29"/>
      <c r="N637" s="29"/>
      <c r="O637" s="29"/>
      <c r="P637" s="29"/>
      <c r="Q637" s="29"/>
      <c r="R637" s="8"/>
      <c r="S637" s="1602"/>
      <c r="T637" s="348"/>
      <c r="U637" s="350"/>
      <c r="V637" s="8"/>
      <c r="X637" s="25"/>
      <c r="Y637" s="63"/>
      <c r="Z637" s="63"/>
      <c r="AA637" s="249"/>
      <c r="AF637" s="4" t="str">
        <f>IF(B637="","",(IFERROR(VLOOKUP(B637,Projecten!A$4:W$2358,5,FALSE),"niet bekend")))</f>
        <v/>
      </c>
      <c r="AG637" s="2399" t="str">
        <f t="shared" si="80"/>
        <v/>
      </c>
      <c r="AH637" s="2403" t="str">
        <f>IF(B637="","",(IFERROR(VLOOKUP(B637,Projecten!A$4:W$2358,23,FALSE),"niet bekend")))</f>
        <v/>
      </c>
      <c r="AI637" s="2403" t="str">
        <f>IF(B637="","",(IFERROR(VLOOKUP(B637,Projecten!A$4:W$2358,12,FALSE),"niet bekend")))</f>
        <v/>
      </c>
      <c r="AJ637" s="906" t="str">
        <f t="shared" si="79"/>
        <v/>
      </c>
    </row>
    <row r="638" spans="2:36" s="4" customFormat="1" ht="12.75" customHeight="1" x14ac:dyDescent="0.2">
      <c r="B638" s="383">
        <v>2016112</v>
      </c>
      <c r="C638" s="1269">
        <v>120608</v>
      </c>
      <c r="D638" s="353" t="s">
        <v>683</v>
      </c>
      <c r="E638" s="354" t="s">
        <v>202</v>
      </c>
      <c r="F638" s="1464">
        <v>1</v>
      </c>
      <c r="G638" s="268">
        <v>1</v>
      </c>
      <c r="H638" s="315">
        <v>0</v>
      </c>
      <c r="I638" s="100">
        <v>0</v>
      </c>
      <c r="J638" s="58" t="s">
        <v>47</v>
      </c>
      <c r="K638" s="58" t="s">
        <v>190</v>
      </c>
      <c r="L638" s="58" t="s">
        <v>190</v>
      </c>
      <c r="M638" s="29" t="s">
        <v>190</v>
      </c>
      <c r="N638" s="29" t="s">
        <v>47</v>
      </c>
      <c r="O638" s="29" t="s">
        <v>47</v>
      </c>
      <c r="P638" s="29" t="s">
        <v>47</v>
      </c>
      <c r="Q638" s="29" t="s">
        <v>47</v>
      </c>
      <c r="S638" s="1602"/>
      <c r="T638" s="23">
        <f>IF(U638&lt;=0,"",(((U638-'In Productie'!$E$1)/7)+0.6))</f>
        <v>-68.971428571428575</v>
      </c>
      <c r="U638" s="162">
        <v>42482</v>
      </c>
      <c r="V638" s="4" t="s">
        <v>351</v>
      </c>
      <c r="W638" s="43"/>
      <c r="X638" s="25">
        <v>2</v>
      </c>
      <c r="Y638" s="63"/>
      <c r="Z638" s="63"/>
      <c r="AA638" s="540">
        <v>42467</v>
      </c>
      <c r="AF638" s="4">
        <f>IF(B638="","",(IFERROR(VLOOKUP(B638,Projecten!A$4:W$2358,5,FALSE),"niet bekend")))</f>
        <v>1</v>
      </c>
      <c r="AG638" s="2399">
        <f t="shared" si="80"/>
        <v>421</v>
      </c>
      <c r="AH638" s="2403">
        <f>IF(B638="","",(IFERROR(VLOOKUP(B638,Projecten!A$4:W$2358,23,FALSE),"niet bekend")))</f>
        <v>421</v>
      </c>
      <c r="AI638" s="2403">
        <f>IF(B638="","",(IFERROR(VLOOKUP(B638,Projecten!A$4:W$2358,12,FALSE),"niet bekend")))</f>
        <v>421</v>
      </c>
      <c r="AJ638" s="906">
        <f t="shared" si="79"/>
        <v>0</v>
      </c>
    </row>
    <row r="639" spans="2:36" s="4" customFormat="1" ht="12.75" customHeight="1" x14ac:dyDescent="0.2">
      <c r="B639" s="272">
        <v>2016113</v>
      </c>
      <c r="C639" s="1262">
        <v>120606</v>
      </c>
      <c r="D639" s="272" t="s">
        <v>814</v>
      </c>
      <c r="E639" s="1" t="s">
        <v>318</v>
      </c>
      <c r="F639" s="39">
        <v>1</v>
      </c>
      <c r="G639" s="1">
        <v>1</v>
      </c>
      <c r="H639" s="1">
        <v>1</v>
      </c>
      <c r="I639" s="75">
        <v>0</v>
      </c>
      <c r="J639" s="59" t="s">
        <v>190</v>
      </c>
      <c r="K639" s="59" t="s">
        <v>190</v>
      </c>
      <c r="L639" s="59" t="s">
        <v>190</v>
      </c>
      <c r="M639" s="7" t="s">
        <v>190</v>
      </c>
      <c r="N639" s="7" t="s">
        <v>47</v>
      </c>
      <c r="O639" s="7" t="s">
        <v>47</v>
      </c>
      <c r="P639" s="7" t="s">
        <v>47</v>
      </c>
      <c r="Q639" s="7" t="s">
        <v>47</v>
      </c>
      <c r="S639" s="1602"/>
      <c r="T639" s="23">
        <v>16.028571428571428</v>
      </c>
      <c r="U639" s="162">
        <v>42481</v>
      </c>
      <c r="V639" s="4" t="s">
        <v>786</v>
      </c>
      <c r="W639" s="185" t="s">
        <v>820</v>
      </c>
      <c r="X639" s="25">
        <v>3</v>
      </c>
      <c r="Y639" s="63"/>
      <c r="Z639" s="63"/>
      <c r="AA639" s="92">
        <v>42467</v>
      </c>
      <c r="AF639" s="4">
        <f>IF(B639="","",(IFERROR(VLOOKUP(B639,Projecten!A$4:W$2358,5,FALSE),"niet bekend")))</f>
        <v>1</v>
      </c>
      <c r="AG639" s="2399">
        <f t="shared" si="80"/>
        <v>351.48</v>
      </c>
      <c r="AH639" s="2403">
        <f>IF(B639="","",(IFERROR(VLOOKUP(B639,Projecten!A$4:W$2358,23,FALSE),"niet bekend")))</f>
        <v>351.48</v>
      </c>
      <c r="AI639" s="2403">
        <f>IF(B639="","",(IFERROR(VLOOKUP(B639,Projecten!A$4:W$2358,12,FALSE),"niet bekend")))</f>
        <v>351.48</v>
      </c>
      <c r="AJ639" s="906">
        <f t="shared" si="79"/>
        <v>0</v>
      </c>
    </row>
    <row r="640" spans="2:36" s="4" customFormat="1" ht="12.75" customHeight="1" x14ac:dyDescent="0.2">
      <c r="B640" s="74">
        <v>2016099</v>
      </c>
      <c r="C640" s="1254">
        <v>120603</v>
      </c>
      <c r="D640" s="2" t="s">
        <v>776</v>
      </c>
      <c r="E640" s="1" t="s">
        <v>777</v>
      </c>
      <c r="F640" s="39">
        <v>1</v>
      </c>
      <c r="G640" s="1">
        <v>8</v>
      </c>
      <c r="H640" s="1">
        <v>5</v>
      </c>
      <c r="I640" s="75">
        <v>3</v>
      </c>
      <c r="J640" s="59" t="s">
        <v>47</v>
      </c>
      <c r="K640" s="59" t="s">
        <v>47</v>
      </c>
      <c r="L640" s="59" t="s">
        <v>190</v>
      </c>
      <c r="M640" s="7" t="s">
        <v>190</v>
      </c>
      <c r="N640" s="7" t="s">
        <v>47</v>
      </c>
      <c r="O640" s="7" t="s">
        <v>47</v>
      </c>
      <c r="P640" s="7" t="s">
        <v>47</v>
      </c>
      <c r="Q640" s="7" t="s">
        <v>47</v>
      </c>
      <c r="S640" s="1602"/>
      <c r="T640" s="23">
        <f>IF(U640&lt;=0,"",(((U640-'In Productie'!$E$1)/7)+0.6))</f>
        <v>-68.400000000000006</v>
      </c>
      <c r="U640" s="162">
        <v>42486</v>
      </c>
      <c r="V640" s="4" t="s">
        <v>778</v>
      </c>
      <c r="W640" s="185" t="s">
        <v>779</v>
      </c>
      <c r="X640" s="25">
        <v>17</v>
      </c>
      <c r="Y640" s="63"/>
      <c r="Z640" s="63"/>
      <c r="AA640" s="92">
        <v>42446</v>
      </c>
      <c r="AF640" s="4">
        <f>IF(B640="","",(IFERROR(VLOOKUP(B640,Projecten!A$4:W$2358,5,FALSE),"niet bekend")))</f>
        <v>1</v>
      </c>
      <c r="AG640" s="2399">
        <f t="shared" si="80"/>
        <v>2618.89</v>
      </c>
      <c r="AH640" s="2403">
        <f>IF(B640="","",(IFERROR(VLOOKUP(B640,Projecten!A$4:W$2358,23,FALSE),"niet bekend")))</f>
        <v>2618.89</v>
      </c>
      <c r="AI640" s="2403">
        <f>IF(B640="","",(IFERROR(VLOOKUP(B640,Projecten!A$4:W$2358,12,FALSE),"niet bekend")))</f>
        <v>2618.89</v>
      </c>
      <c r="AJ640" s="906">
        <f t="shared" si="79"/>
        <v>0</v>
      </c>
    </row>
    <row r="641" spans="2:36" s="4" customFormat="1" ht="12.75" customHeight="1" x14ac:dyDescent="0.2">
      <c r="B641" s="383" t="s">
        <v>848</v>
      </c>
      <c r="C641" s="1276">
        <v>120617</v>
      </c>
      <c r="D641" s="351" t="s">
        <v>849</v>
      </c>
      <c r="E641" s="313" t="s">
        <v>777</v>
      </c>
      <c r="F641" s="1463">
        <v>1</v>
      </c>
      <c r="G641" s="359">
        <v>4</v>
      </c>
      <c r="H641" s="359">
        <v>4</v>
      </c>
      <c r="I641" s="359">
        <v>0</v>
      </c>
      <c r="J641" s="29" t="s">
        <v>190</v>
      </c>
      <c r="K641" s="29" t="s">
        <v>190</v>
      </c>
      <c r="L641" s="29" t="s">
        <v>190</v>
      </c>
      <c r="M641" s="29" t="s">
        <v>190</v>
      </c>
      <c r="N641" s="29" t="s">
        <v>47</v>
      </c>
      <c r="O641" s="29" t="s">
        <v>47</v>
      </c>
      <c r="P641" s="29" t="s">
        <v>47</v>
      </c>
      <c r="Q641" s="29" t="s">
        <v>47</v>
      </c>
      <c r="R641" s="8"/>
      <c r="S641" s="1602"/>
      <c r="T641" s="348">
        <f>IF(U641&lt;=0,"",(((U641-'In Productie'!$E$1)/7)+0.6))</f>
        <v>-67.257142857142867</v>
      </c>
      <c r="U641" s="350">
        <v>42494</v>
      </c>
      <c r="V641" s="8" t="s">
        <v>778</v>
      </c>
      <c r="X641" s="25">
        <v>6</v>
      </c>
      <c r="Y641" s="63"/>
      <c r="Z641" s="63"/>
      <c r="AA641" s="540">
        <v>42472</v>
      </c>
      <c r="AF641" s="4">
        <f>IF(B641="","",(IFERROR(VLOOKUP(B641,Projecten!A$4:W$2358,5,FALSE),"niet bekend")))</f>
        <v>1</v>
      </c>
      <c r="AG641" s="2399">
        <f t="shared" si="80"/>
        <v>599.9</v>
      </c>
      <c r="AH641" s="2403">
        <f>IF(B641="","",(IFERROR(VLOOKUP(B641,Projecten!A$4:W$2358,23,FALSE),"niet bekend")))</f>
        <v>599.9</v>
      </c>
      <c r="AI641" s="2403">
        <f>IF(B641="","",(IFERROR(VLOOKUP(B641,Projecten!A$4:W$2358,12,FALSE),"niet bekend")))</f>
        <v>599.9</v>
      </c>
      <c r="AJ641" s="906">
        <f t="shared" si="79"/>
        <v>0</v>
      </c>
    </row>
    <row r="642" spans="2:36" s="4" customFormat="1" ht="12.75" customHeight="1" x14ac:dyDescent="0.2">
      <c r="B642" s="383"/>
      <c r="C642" s="1269"/>
      <c r="D642" s="353"/>
      <c r="E642" s="354"/>
      <c r="F642" s="1464"/>
      <c r="G642" s="268"/>
      <c r="H642" s="315"/>
      <c r="I642" s="100"/>
      <c r="J642" s="58"/>
      <c r="K642" s="58"/>
      <c r="L642" s="58"/>
      <c r="M642" s="29"/>
      <c r="N642" s="29"/>
      <c r="O642" s="29"/>
      <c r="P642" s="29"/>
      <c r="Q642" s="29"/>
      <c r="S642" s="1602"/>
      <c r="T642" s="23"/>
      <c r="U642" s="162"/>
      <c r="W642" s="43"/>
      <c r="X642" s="25"/>
      <c r="Y642" s="63"/>
      <c r="Z642" s="63"/>
      <c r="AA642" s="249"/>
      <c r="AF642" s="4" t="str">
        <f>IF(B642="","",(IFERROR(VLOOKUP(B642,Projecten!A$4:W$2358,5,FALSE),"niet bekend")))</f>
        <v/>
      </c>
      <c r="AG642" s="2399" t="str">
        <f t="shared" si="80"/>
        <v/>
      </c>
      <c r="AH642" s="2403" t="str">
        <f>IF(B642="","",(IFERROR(VLOOKUP(B642,Projecten!A$4:W$2358,23,FALSE),"niet bekend")))</f>
        <v/>
      </c>
      <c r="AI642" s="2403" t="str">
        <f>IF(B642="","",(IFERROR(VLOOKUP(B642,Projecten!A$4:W$2358,12,FALSE),"niet bekend")))</f>
        <v/>
      </c>
      <c r="AJ642" s="906" t="str">
        <f t="shared" si="79"/>
        <v/>
      </c>
    </row>
    <row r="643" spans="2:36" s="4" customFormat="1" ht="12.75" customHeight="1" x14ac:dyDescent="0.2">
      <c r="B643" s="267" t="s">
        <v>840</v>
      </c>
      <c r="C643" s="291">
        <v>120610</v>
      </c>
      <c r="D643" s="317" t="s">
        <v>842</v>
      </c>
      <c r="E643" s="315" t="s">
        <v>353</v>
      </c>
      <c r="F643" s="1458">
        <v>1</v>
      </c>
      <c r="G643" s="315">
        <v>10</v>
      </c>
      <c r="H643" s="315">
        <v>7</v>
      </c>
      <c r="I643" s="100">
        <v>4</v>
      </c>
      <c r="J643" s="399" t="s">
        <v>47</v>
      </c>
      <c r="K643" s="399" t="s">
        <v>47</v>
      </c>
      <c r="L643" s="60" t="s">
        <v>190</v>
      </c>
      <c r="M643" s="41" t="s">
        <v>190</v>
      </c>
      <c r="N643" s="41" t="s">
        <v>47</v>
      </c>
      <c r="O643" s="41" t="s">
        <v>47</v>
      </c>
      <c r="P643" s="41" t="s">
        <v>47</v>
      </c>
      <c r="Q643" s="41" t="s">
        <v>47</v>
      </c>
      <c r="R643" s="4" t="s">
        <v>899</v>
      </c>
      <c r="S643" s="1602"/>
      <c r="T643" s="23">
        <f>IF(U643&lt;=0,"",(((U643-'In Productie'!$E$1)/7)+0.6))</f>
        <v>-69.114285714285714</v>
      </c>
      <c r="U643" s="162">
        <v>42481</v>
      </c>
      <c r="V643" s="4" t="s">
        <v>535</v>
      </c>
      <c r="W643" s="43" t="s">
        <v>847</v>
      </c>
      <c r="X643" s="25">
        <v>26</v>
      </c>
      <c r="Y643" s="63"/>
      <c r="Z643" s="63"/>
      <c r="AA643" s="540">
        <v>42468</v>
      </c>
      <c r="AF643" s="4">
        <f>IF(B643="","",(IFERROR(VLOOKUP(B643,Projecten!A$4:W$2358,5,FALSE),"niet bekend")))</f>
        <v>1</v>
      </c>
      <c r="AG643" s="2399">
        <f t="shared" si="80"/>
        <v>3725</v>
      </c>
      <c r="AH643" s="2403">
        <f>IF(B643="","",(IFERROR(VLOOKUP(B643,Projecten!A$4:W$2358,23,FALSE),"niet bekend")))</f>
        <v>3725</v>
      </c>
      <c r="AI643" s="2403">
        <f>IF(B643="","",(IFERROR(VLOOKUP(B643,Projecten!A$4:W$2358,12,FALSE),"niet bekend")))</f>
        <v>3725</v>
      </c>
      <c r="AJ643" s="906">
        <f t="shared" si="79"/>
        <v>0</v>
      </c>
    </row>
    <row r="644" spans="2:36" s="4" customFormat="1" ht="12.75" customHeight="1" x14ac:dyDescent="0.2">
      <c r="B644" s="267" t="s">
        <v>839</v>
      </c>
      <c r="C644" s="291">
        <v>120610</v>
      </c>
      <c r="D644" s="317" t="s">
        <v>841</v>
      </c>
      <c r="E644" s="315" t="s">
        <v>353</v>
      </c>
      <c r="F644" s="1458">
        <v>1</v>
      </c>
      <c r="G644" s="315">
        <v>9</v>
      </c>
      <c r="H644" s="315">
        <v>6</v>
      </c>
      <c r="I644" s="100">
        <v>4</v>
      </c>
      <c r="J644" s="399" t="s">
        <v>47</v>
      </c>
      <c r="K644" s="399" t="s">
        <v>47</v>
      </c>
      <c r="L644" s="60" t="s">
        <v>190</v>
      </c>
      <c r="M644" s="41" t="s">
        <v>190</v>
      </c>
      <c r="N644" s="41" t="s">
        <v>47</v>
      </c>
      <c r="O644" s="41" t="s">
        <v>47</v>
      </c>
      <c r="P644" s="41" t="s">
        <v>47</v>
      </c>
      <c r="Q644" s="41" t="s">
        <v>47</v>
      </c>
      <c r="R644" s="4" t="s">
        <v>899</v>
      </c>
      <c r="S644" s="1602"/>
      <c r="T644" s="23">
        <f>IF(U644&lt;=0,"",(((U644-'In Productie'!$E$1)/7)+0.6))</f>
        <v>-69.114285714285714</v>
      </c>
      <c r="U644" s="162">
        <v>42481</v>
      </c>
      <c r="V644" s="4" t="s">
        <v>535</v>
      </c>
      <c r="W644" s="43" t="s">
        <v>847</v>
      </c>
      <c r="X644" s="25">
        <v>24</v>
      </c>
      <c r="Y644" s="63"/>
      <c r="Z644" s="63"/>
      <c r="AA644" s="540">
        <v>42468</v>
      </c>
      <c r="AF644" s="4">
        <f>IF(B644="","",(IFERROR(VLOOKUP(B644,Projecten!A$4:W$2358,5,FALSE),"niet bekend")))</f>
        <v>1</v>
      </c>
      <c r="AG644" s="2399">
        <f t="shared" si="80"/>
        <v>3573</v>
      </c>
      <c r="AH644" s="2403">
        <f>IF(B644="","",(IFERROR(VLOOKUP(B644,Projecten!A$4:W$2358,23,FALSE),"niet bekend")))</f>
        <v>3573</v>
      </c>
      <c r="AI644" s="2403">
        <f>IF(B644="","",(IFERROR(VLOOKUP(B644,Projecten!A$4:W$2358,12,FALSE),"niet bekend")))</f>
        <v>3573</v>
      </c>
      <c r="AJ644" s="906">
        <f t="shared" si="79"/>
        <v>0</v>
      </c>
    </row>
    <row r="645" spans="2:36" s="4" customFormat="1" x14ac:dyDescent="0.2">
      <c r="B645" s="74" t="s">
        <v>827</v>
      </c>
      <c r="C645" s="1252">
        <v>120609</v>
      </c>
      <c r="D645" s="363" t="s">
        <v>832</v>
      </c>
      <c r="E645" s="75" t="s">
        <v>353</v>
      </c>
      <c r="F645" s="72">
        <v>1</v>
      </c>
      <c r="G645" s="75">
        <v>11</v>
      </c>
      <c r="H645" s="75">
        <v>4</v>
      </c>
      <c r="I645" s="75">
        <v>4</v>
      </c>
      <c r="J645" s="60" t="s">
        <v>47</v>
      </c>
      <c r="K645" s="60" t="s">
        <v>47</v>
      </c>
      <c r="L645" s="60" t="s">
        <v>190</v>
      </c>
      <c r="M645" s="60" t="s">
        <v>190</v>
      </c>
      <c r="N645" s="60" t="s">
        <v>47</v>
      </c>
      <c r="O645" s="60" t="s">
        <v>47</v>
      </c>
      <c r="P645" s="60" t="s">
        <v>47</v>
      </c>
      <c r="Q645" s="60" t="s">
        <v>47</v>
      </c>
      <c r="R645" s="71" t="s">
        <v>899</v>
      </c>
      <c r="S645" s="1600"/>
      <c r="T645" s="77">
        <f>IF(U645&lt;=0,"",(((U645-'In Productie'!$E$1)/7)+0.6))</f>
        <v>-68.400000000000006</v>
      </c>
      <c r="U645" s="161">
        <v>42486</v>
      </c>
      <c r="V645" s="71" t="s">
        <v>535</v>
      </c>
      <c r="W645" s="71"/>
      <c r="X645" s="422">
        <v>29</v>
      </c>
      <c r="Y645" s="63"/>
      <c r="Z645" s="63"/>
      <c r="AA645" s="249"/>
      <c r="AF645" s="4">
        <f>IF(B645="","",(IFERROR(VLOOKUP(B645,Projecten!A$4:W$2358,5,FALSE),"niet bekend")))</f>
        <v>1</v>
      </c>
      <c r="AG645" s="2399">
        <f t="shared" si="80"/>
        <v>4908</v>
      </c>
      <c r="AH645" s="2403">
        <f>IF(B645="","",(IFERROR(VLOOKUP(B645,Projecten!A$4:W$2358,23,FALSE),"niet bekend")))</f>
        <v>4908</v>
      </c>
      <c r="AI645" s="2403">
        <f>IF(B645="","",(IFERROR(VLOOKUP(B645,Projecten!A$4:W$2358,12,FALSE),"niet bekend")))</f>
        <v>4908</v>
      </c>
      <c r="AJ645" s="906">
        <f t="shared" si="79"/>
        <v>0</v>
      </c>
    </row>
    <row r="646" spans="2:36" s="4" customFormat="1" x14ac:dyDescent="0.2">
      <c r="B646" s="74" t="s">
        <v>828</v>
      </c>
      <c r="C646" s="1252">
        <v>120621</v>
      </c>
      <c r="D646" s="363">
        <v>351</v>
      </c>
      <c r="E646" s="75" t="s">
        <v>353</v>
      </c>
      <c r="F646" s="72">
        <v>1</v>
      </c>
      <c r="G646" s="75">
        <v>11</v>
      </c>
      <c r="H646" s="75">
        <v>4</v>
      </c>
      <c r="I646" s="75">
        <v>4</v>
      </c>
      <c r="J646" s="60" t="s">
        <v>47</v>
      </c>
      <c r="K646" s="60" t="s">
        <v>47</v>
      </c>
      <c r="L646" s="60" t="s">
        <v>190</v>
      </c>
      <c r="M646" s="60" t="s">
        <v>190</v>
      </c>
      <c r="N646" s="60" t="s">
        <v>47</v>
      </c>
      <c r="O646" s="60" t="s">
        <v>47</v>
      </c>
      <c r="P646" s="60" t="s">
        <v>47</v>
      </c>
      <c r="Q646" s="60" t="s">
        <v>47</v>
      </c>
      <c r="R646" s="71" t="s">
        <v>899</v>
      </c>
      <c r="S646" s="1600"/>
      <c r="T646" s="77">
        <f>IF(U646&lt;=0,"",(((U646-'In Productie'!$E$1)/7)+0.6))</f>
        <v>-68.400000000000006</v>
      </c>
      <c r="U646" s="161">
        <v>42486</v>
      </c>
      <c r="V646" s="71" t="s">
        <v>535</v>
      </c>
      <c r="W646" s="71"/>
      <c r="X646" s="422">
        <v>29</v>
      </c>
      <c r="Y646" s="63"/>
      <c r="Z646" s="63"/>
      <c r="AA646" s="249"/>
      <c r="AF646" s="4">
        <f>IF(B646="","",(IFERROR(VLOOKUP(B646,Projecten!A$4:W$2358,5,FALSE),"niet bekend")))</f>
        <v>1</v>
      </c>
      <c r="AG646" s="2399">
        <f t="shared" si="80"/>
        <v>4908</v>
      </c>
      <c r="AH646" s="2403">
        <f>IF(B646="","",(IFERROR(VLOOKUP(B646,Projecten!A$4:W$2358,23,FALSE),"niet bekend")))</f>
        <v>4908</v>
      </c>
      <c r="AI646" s="2403">
        <f>IF(B646="","",(IFERROR(VLOOKUP(B646,Projecten!A$4:W$2358,12,FALSE),"niet bekend")))</f>
        <v>4908</v>
      </c>
      <c r="AJ646" s="906">
        <f t="shared" si="79"/>
        <v>0</v>
      </c>
    </row>
    <row r="647" spans="2:36" s="4" customFormat="1" ht="12.75" customHeight="1" x14ac:dyDescent="0.2">
      <c r="B647" s="267">
        <v>2016138</v>
      </c>
      <c r="C647" s="291">
        <v>120624</v>
      </c>
      <c r="D647" s="317" t="s">
        <v>822</v>
      </c>
      <c r="E647" s="315" t="s">
        <v>353</v>
      </c>
      <c r="F647" s="1458">
        <v>1</v>
      </c>
      <c r="G647" s="315">
        <v>1</v>
      </c>
      <c r="H647" s="315">
        <v>0</v>
      </c>
      <c r="I647" s="100">
        <v>1</v>
      </c>
      <c r="J647" s="60" t="s">
        <v>47</v>
      </c>
      <c r="K647" s="60" t="s">
        <v>190</v>
      </c>
      <c r="L647" s="60" t="s">
        <v>190</v>
      </c>
      <c r="M647" s="41" t="s">
        <v>190</v>
      </c>
      <c r="N647" s="41" t="s">
        <v>47</v>
      </c>
      <c r="O647" s="41" t="s">
        <v>47</v>
      </c>
      <c r="P647" s="41" t="s">
        <v>47</v>
      </c>
      <c r="Q647" s="41" t="s">
        <v>47</v>
      </c>
      <c r="S647" s="1602"/>
      <c r="T647" s="23">
        <f>IF(U647&lt;=0,"",(((U647-'In Productie'!$E$1)/7)+0.6))</f>
        <v>-68.400000000000006</v>
      </c>
      <c r="U647" s="162">
        <v>42486</v>
      </c>
      <c r="V647" s="4" t="s">
        <v>535</v>
      </c>
      <c r="X647" s="25">
        <v>4</v>
      </c>
      <c r="Y647" s="63"/>
      <c r="Z647" s="63"/>
      <c r="AA647" s="540">
        <v>42471</v>
      </c>
      <c r="AF647" s="4">
        <f>IF(B647="","",(IFERROR(VLOOKUP(B647,Projecten!A$4:W$2358,5,FALSE),"niet bekend")))</f>
        <v>1</v>
      </c>
      <c r="AG647" s="2399">
        <f t="shared" si="80"/>
        <v>492.9</v>
      </c>
      <c r="AH647" s="2403">
        <f>IF(B647="","",(IFERROR(VLOOKUP(B647,Projecten!A$4:W$2358,23,FALSE),"niet bekend")))</f>
        <v>492.9</v>
      </c>
      <c r="AI647" s="2403">
        <f>IF(B647="","",(IFERROR(VLOOKUP(B647,Projecten!A$4:W$2358,12,FALSE),"niet bekend")))</f>
        <v>492.9</v>
      </c>
      <c r="AJ647" s="906">
        <f t="shared" si="79"/>
        <v>0</v>
      </c>
    </row>
    <row r="648" spans="2:36" s="4" customFormat="1" ht="12.75" customHeight="1" x14ac:dyDescent="0.2">
      <c r="B648" s="272">
        <v>2016150</v>
      </c>
      <c r="C648" s="1270" t="s">
        <v>922</v>
      </c>
      <c r="D648" s="380" t="s">
        <v>854</v>
      </c>
      <c r="E648" s="1" t="s">
        <v>353</v>
      </c>
      <c r="F648" s="39">
        <v>0</v>
      </c>
      <c r="G648" s="1">
        <v>0</v>
      </c>
      <c r="H648" s="1">
        <v>0</v>
      </c>
      <c r="I648" s="75">
        <v>0</v>
      </c>
      <c r="J648" s="59" t="s">
        <v>190</v>
      </c>
      <c r="K648" s="59" t="s">
        <v>190</v>
      </c>
      <c r="L648" s="59" t="s">
        <v>190</v>
      </c>
      <c r="M648" s="7" t="s">
        <v>190</v>
      </c>
      <c r="N648" s="7" t="s">
        <v>47</v>
      </c>
      <c r="O648" s="7" t="s">
        <v>47</v>
      </c>
      <c r="P648" s="7" t="s">
        <v>47</v>
      </c>
      <c r="Q648" s="7" t="s">
        <v>47</v>
      </c>
      <c r="S648" s="1602"/>
      <c r="T648" s="23">
        <v>16.028571428571428</v>
      </c>
      <c r="U648" s="162">
        <v>42481</v>
      </c>
      <c r="V648" s="4" t="s">
        <v>535</v>
      </c>
      <c r="W648" s="185" t="s">
        <v>856</v>
      </c>
      <c r="X648" s="25">
        <v>1</v>
      </c>
      <c r="Y648" s="63"/>
      <c r="Z648" s="63"/>
      <c r="AA648" s="92"/>
      <c r="AF648" s="4">
        <f>IF(B648="","",(IFERROR(VLOOKUP(B648,Projecten!A$4:W$2358,5,FALSE),"niet bekend")))</f>
        <v>0</v>
      </c>
      <c r="AG648" s="2399">
        <f>AI648</f>
        <v>351</v>
      </c>
      <c r="AH648" s="2403">
        <f>IF(B648="","",(IFERROR(VLOOKUP(B648,Projecten!A$4:W$2358,23,FALSE),"niet bekend")))</f>
        <v>351</v>
      </c>
      <c r="AI648" s="2403">
        <f>IF(B648="","",(IFERROR(VLOOKUP(B648,Projecten!A$4:W$2358,12,FALSE),"niet bekend")))</f>
        <v>351</v>
      </c>
      <c r="AJ648" s="906">
        <f t="shared" si="79"/>
        <v>0</v>
      </c>
    </row>
    <row r="649" spans="2:36" s="4" customFormat="1" ht="12.75" customHeight="1" x14ac:dyDescent="0.2">
      <c r="B649" s="267"/>
      <c r="C649" s="291"/>
      <c r="D649" s="317"/>
      <c r="E649" s="315"/>
      <c r="F649" s="1458"/>
      <c r="G649" s="315"/>
      <c r="H649" s="315"/>
      <c r="I649" s="100"/>
      <c r="J649" s="60"/>
      <c r="K649" s="60"/>
      <c r="L649" s="60"/>
      <c r="M649" s="41"/>
      <c r="N649" s="41"/>
      <c r="O649" s="41"/>
      <c r="P649" s="41"/>
      <c r="Q649" s="41"/>
      <c r="S649" s="1602"/>
      <c r="T649" s="23"/>
      <c r="U649" s="162"/>
      <c r="X649" s="25"/>
      <c r="Y649" s="63"/>
      <c r="Z649" s="63"/>
      <c r="AA649" s="249"/>
      <c r="AF649" s="4" t="str">
        <f>IF(B649="","",(IFERROR(VLOOKUP(B649,Projecten!A$4:W$2358,5,FALSE),"niet bekend")))</f>
        <v/>
      </c>
      <c r="AG649" s="2399" t="str">
        <f>IF(AF649="","",(F649/AF649*AI649))</f>
        <v/>
      </c>
      <c r="AH649" s="2403" t="str">
        <f>IF(B649="","",(IFERROR(VLOOKUP(B649,Projecten!A$4:W$2358,23,FALSE),"niet bekend")))</f>
        <v/>
      </c>
      <c r="AI649" s="2403" t="str">
        <f>IF(B649="","",(IFERROR(VLOOKUP(B649,Projecten!A$4:W$2358,12,FALSE),"niet bekend")))</f>
        <v/>
      </c>
      <c r="AJ649" s="906" t="str">
        <f t="shared" si="79"/>
        <v/>
      </c>
    </row>
    <row r="650" spans="2:36" s="4" customFormat="1" ht="12.75" customHeight="1" x14ac:dyDescent="0.2">
      <c r="B650" s="267"/>
      <c r="C650" s="291"/>
      <c r="D650" s="317"/>
      <c r="E650" s="315"/>
      <c r="F650" s="1458"/>
      <c r="G650" s="315"/>
      <c r="H650" s="315"/>
      <c r="I650" s="100"/>
      <c r="J650" s="60"/>
      <c r="K650" s="60"/>
      <c r="L650" s="60"/>
      <c r="M650" s="41"/>
      <c r="N650" s="41"/>
      <c r="O650" s="41"/>
      <c r="P650" s="41"/>
      <c r="Q650" s="41"/>
      <c r="S650" s="1602"/>
      <c r="T650" s="23"/>
      <c r="U650" s="162"/>
      <c r="X650" s="180"/>
      <c r="Y650" s="63"/>
      <c r="Z650" s="63"/>
      <c r="AA650" s="249"/>
      <c r="AF650" s="4" t="str">
        <f>IF(B650="","",(IFERROR(VLOOKUP(B650,Projecten!A$4:W$2358,5,FALSE),"niet bekend")))</f>
        <v/>
      </c>
      <c r="AG650" s="2399" t="str">
        <f>IF(AF650="","",(F650/AF650*AI650))</f>
        <v/>
      </c>
      <c r="AH650" s="2403" t="str">
        <f>IF(B650="","",(IFERROR(VLOOKUP(B650,Projecten!A$4:W$2358,23,FALSE),"niet bekend")))</f>
        <v/>
      </c>
      <c r="AI650" s="2403" t="str">
        <f>IF(B650="","",(IFERROR(VLOOKUP(B650,Projecten!A$4:W$2358,12,FALSE),"niet bekend")))</f>
        <v/>
      </c>
      <c r="AJ650" s="906" t="str">
        <f t="shared" si="79"/>
        <v/>
      </c>
    </row>
    <row r="651" spans="2:36" x14ac:dyDescent="0.2">
      <c r="B651" s="5">
        <v>2016158</v>
      </c>
      <c r="C651" s="1255">
        <v>120619</v>
      </c>
      <c r="D651" s="5" t="s">
        <v>862</v>
      </c>
      <c r="E651" s="6" t="s">
        <v>26</v>
      </c>
      <c r="F651" s="7">
        <v>0</v>
      </c>
      <c r="G651" s="6">
        <v>1</v>
      </c>
      <c r="H651" s="6">
        <v>0</v>
      </c>
      <c r="I651" s="6">
        <v>1</v>
      </c>
      <c r="J651" s="7" t="s">
        <v>190</v>
      </c>
      <c r="K651" s="7" t="s">
        <v>190</v>
      </c>
      <c r="L651" s="7" t="s">
        <v>190</v>
      </c>
      <c r="M651" s="7" t="s">
        <v>190</v>
      </c>
      <c r="N651" s="7" t="s">
        <v>47</v>
      </c>
      <c r="O651" s="7" t="s">
        <v>47</v>
      </c>
      <c r="P651" s="7" t="s">
        <v>47</v>
      </c>
      <c r="Q651" s="7" t="s">
        <v>47</v>
      </c>
      <c r="X651" s="25">
        <v>3</v>
      </c>
      <c r="Y651" s="6"/>
      <c r="Z651" s="6"/>
      <c r="AA651" s="541">
        <v>42472</v>
      </c>
      <c r="AF651" s="4">
        <f>IF(B651="","",(IFERROR(VLOOKUP(B651,Projecten!A$4:W$2358,5,FALSE),"niet bekend")))</f>
        <v>0</v>
      </c>
      <c r="AG651" s="2399">
        <f t="shared" ref="AG651:AG658" si="81">AI651</f>
        <v>450</v>
      </c>
      <c r="AH651" s="2403">
        <f>IF(B651="","",(IFERROR(VLOOKUP(B651,Projecten!A$4:W$2358,23,FALSE),"niet bekend")))</f>
        <v>450</v>
      </c>
      <c r="AI651" s="2403">
        <f>IF(B651="","",(IFERROR(VLOOKUP(B651,Projecten!A$4:W$2358,12,FALSE),"niet bekend")))</f>
        <v>450</v>
      </c>
      <c r="AJ651" s="906">
        <f t="shared" si="79"/>
        <v>0</v>
      </c>
    </row>
    <row r="652" spans="2:36" x14ac:dyDescent="0.2">
      <c r="B652" s="5" t="s">
        <v>868</v>
      </c>
      <c r="C652" s="1255">
        <v>120625</v>
      </c>
      <c r="D652" s="5" t="s">
        <v>869</v>
      </c>
      <c r="E652" s="6" t="s">
        <v>26</v>
      </c>
      <c r="F652" s="7">
        <v>0</v>
      </c>
      <c r="G652" s="6">
        <v>1</v>
      </c>
      <c r="H652" s="6">
        <v>1</v>
      </c>
      <c r="I652" s="6">
        <v>0</v>
      </c>
      <c r="J652" s="7" t="s">
        <v>190</v>
      </c>
      <c r="K652" s="7" t="s">
        <v>190</v>
      </c>
      <c r="L652" s="7" t="s">
        <v>190</v>
      </c>
      <c r="M652" s="7" t="s">
        <v>190</v>
      </c>
      <c r="N652" s="7" t="s">
        <v>47</v>
      </c>
      <c r="O652" s="7" t="s">
        <v>47</v>
      </c>
      <c r="P652" s="7" t="s">
        <v>47</v>
      </c>
      <c r="Q652" s="7" t="s">
        <v>47</v>
      </c>
      <c r="T652" s="23">
        <v>16.028571428571428</v>
      </c>
      <c r="U652" s="158">
        <v>42480</v>
      </c>
      <c r="V652" s="118" t="s">
        <v>162</v>
      </c>
      <c r="X652" s="25">
        <v>2</v>
      </c>
      <c r="Y652" s="6"/>
      <c r="Z652" s="6"/>
      <c r="AA652" s="541">
        <v>42431</v>
      </c>
      <c r="AF652" s="4">
        <f>IF(B652="","",(IFERROR(VLOOKUP(B652,Projecten!A$4:W$2358,5,FALSE),"niet bekend")))</f>
        <v>0</v>
      </c>
      <c r="AG652" s="2399">
        <f t="shared" si="81"/>
        <v>75</v>
      </c>
      <c r="AH652" s="2403">
        <f>IF(B652="","",(IFERROR(VLOOKUP(B652,Projecten!A$4:W$2358,23,FALSE),"niet bekend")))</f>
        <v>75</v>
      </c>
      <c r="AI652" s="2403">
        <f>IF(B652="","",(IFERROR(VLOOKUP(B652,Projecten!A$4:W$2358,12,FALSE),"niet bekend")))</f>
        <v>75</v>
      </c>
      <c r="AJ652" s="906">
        <f t="shared" si="79"/>
        <v>0</v>
      </c>
    </row>
    <row r="653" spans="2:36" x14ac:dyDescent="0.2">
      <c r="B653" s="692" t="s">
        <v>873</v>
      </c>
      <c r="C653" s="1255">
        <v>120625</v>
      </c>
      <c r="D653" s="5" t="s">
        <v>874</v>
      </c>
      <c r="E653" s="394" t="s">
        <v>26</v>
      </c>
      <c r="F653" s="7">
        <v>0</v>
      </c>
      <c r="G653" s="306">
        <v>1</v>
      </c>
      <c r="H653" s="6">
        <v>0</v>
      </c>
      <c r="I653" s="6">
        <v>1</v>
      </c>
      <c r="J653" s="7" t="s">
        <v>190</v>
      </c>
      <c r="K653" s="7" t="s">
        <v>190</v>
      </c>
      <c r="L653" s="7" t="s">
        <v>190</v>
      </c>
      <c r="M653" s="7" t="s">
        <v>190</v>
      </c>
      <c r="N653" s="7" t="s">
        <v>47</v>
      </c>
      <c r="O653" s="7" t="s">
        <v>47</v>
      </c>
      <c r="P653" s="7" t="s">
        <v>47</v>
      </c>
      <c r="Q653" s="7" t="s">
        <v>47</v>
      </c>
      <c r="T653" s="23">
        <v>16.028571428571428</v>
      </c>
      <c r="U653" s="158">
        <v>42486</v>
      </c>
      <c r="V653" s="118" t="s">
        <v>162</v>
      </c>
      <c r="X653" s="25">
        <v>2</v>
      </c>
      <c r="Y653" s="6"/>
      <c r="Z653" s="6"/>
      <c r="AA653" s="541">
        <v>42433</v>
      </c>
      <c r="AF653" s="4" t="str">
        <f>IF(B653="","",(IFERROR(VLOOKUP(B653,Projecten!A$4:W$2358,5,FALSE),"niet bekend")))</f>
        <v>niet bekend</v>
      </c>
      <c r="AG653" s="2399" t="str">
        <f t="shared" si="81"/>
        <v>niet bekend</v>
      </c>
      <c r="AH653" s="2403" t="str">
        <f>IF(B653="","",(IFERROR(VLOOKUP(B653,Projecten!A$4:W$2358,23,FALSE),"niet bekend")))</f>
        <v>niet bekend</v>
      </c>
      <c r="AI653" s="2403" t="str">
        <f>IF(B653="","",(IFERROR(VLOOKUP(B653,Projecten!A$4:W$2358,12,FALSE),"niet bekend")))</f>
        <v>niet bekend</v>
      </c>
      <c r="AJ653" s="906" t="str">
        <f>IFERROR(IF(AG653="","",(AI653-AG653)),"")</f>
        <v/>
      </c>
    </row>
    <row r="654" spans="2:36" x14ac:dyDescent="0.2">
      <c r="B654" s="267">
        <v>2016161</v>
      </c>
      <c r="C654" s="360" t="s">
        <v>922</v>
      </c>
      <c r="D654" s="268" t="s">
        <v>879</v>
      </c>
      <c r="E654" s="269" t="s">
        <v>26</v>
      </c>
      <c r="F654" s="1452">
        <v>0</v>
      </c>
      <c r="G654" s="313">
        <v>0</v>
      </c>
      <c r="H654" s="313">
        <v>0</v>
      </c>
      <c r="I654" s="268">
        <v>0</v>
      </c>
      <c r="J654" s="7" t="s">
        <v>190</v>
      </c>
      <c r="K654" s="7" t="s">
        <v>190</v>
      </c>
      <c r="L654" s="7" t="s">
        <v>190</v>
      </c>
      <c r="M654" s="7" t="s">
        <v>190</v>
      </c>
      <c r="N654" s="7" t="s">
        <v>47</v>
      </c>
      <c r="O654" s="7" t="s">
        <v>47</v>
      </c>
      <c r="P654" s="7" t="s">
        <v>47</v>
      </c>
      <c r="Q654" s="7" t="s">
        <v>47</v>
      </c>
      <c r="T654" s="23">
        <v>16.028571428571428</v>
      </c>
      <c r="U654" s="158">
        <v>42480</v>
      </c>
      <c r="V654" s="118" t="s">
        <v>162</v>
      </c>
      <c r="X654" s="25">
        <v>2</v>
      </c>
      <c r="Y654" s="6"/>
      <c r="Z654" s="6"/>
      <c r="AA654" s="5"/>
      <c r="AF654" s="4">
        <f>IF(B654="","",(IFERROR(VLOOKUP(B654,Projecten!A$4:W$2358,5,FALSE),"niet bekend")))</f>
        <v>0</v>
      </c>
      <c r="AG654" s="2399">
        <f t="shared" si="81"/>
        <v>360</v>
      </c>
      <c r="AH654" s="2403">
        <f>IF(B654="","",(IFERROR(VLOOKUP(B654,Projecten!A$4:W$2358,23,FALSE),"niet bekend")))</f>
        <v>360</v>
      </c>
      <c r="AI654" s="2403">
        <f>IF(B654="","",(IFERROR(VLOOKUP(B654,Projecten!A$4:W$2358,12,FALSE),"niet bekend")))</f>
        <v>360</v>
      </c>
      <c r="AJ654" s="906">
        <f>IFERROR(IF(AG654="","",(AI654-AG654)),"")</f>
        <v>0</v>
      </c>
    </row>
    <row r="655" spans="2:36" s="4" customFormat="1" ht="12.75" customHeight="1" x14ac:dyDescent="0.2">
      <c r="B655" s="272">
        <v>2016129</v>
      </c>
      <c r="C655" s="1262" t="s">
        <v>922</v>
      </c>
      <c r="D655" s="272" t="s">
        <v>867</v>
      </c>
      <c r="E655" s="1" t="s">
        <v>26</v>
      </c>
      <c r="F655" s="39">
        <v>0</v>
      </c>
      <c r="G655" s="1">
        <v>0</v>
      </c>
      <c r="H655" s="1">
        <v>0</v>
      </c>
      <c r="I655" s="1">
        <v>0</v>
      </c>
      <c r="J655" s="59" t="s">
        <v>190</v>
      </c>
      <c r="K655" s="59" t="s">
        <v>190</v>
      </c>
      <c r="L655" s="7" t="s">
        <v>190</v>
      </c>
      <c r="M655" s="7" t="s">
        <v>190</v>
      </c>
      <c r="N655" s="7" t="s">
        <v>47</v>
      </c>
      <c r="O655" s="7" t="s">
        <v>47</v>
      </c>
      <c r="P655" s="7" t="s">
        <v>47</v>
      </c>
      <c r="Q655" s="7" t="s">
        <v>47</v>
      </c>
      <c r="S655" s="1602"/>
      <c r="T655" s="23">
        <v>16.028571428571428</v>
      </c>
      <c r="U655" s="162">
        <v>42480</v>
      </c>
      <c r="V655" s="170" t="s">
        <v>162</v>
      </c>
      <c r="W655" s="185"/>
      <c r="X655" s="25">
        <v>1</v>
      </c>
      <c r="Y655" s="63"/>
      <c r="Z655" s="63"/>
      <c r="AA655" s="92"/>
      <c r="AF655" s="4">
        <f>IF(B655="","",(IFERROR(VLOOKUP(B655,Projecten!A$4:W$2358,5,FALSE),"niet bekend")))</f>
        <v>0</v>
      </c>
      <c r="AG655" s="2399">
        <f t="shared" si="81"/>
        <v>50</v>
      </c>
      <c r="AH655" s="2403">
        <f>IF(B655="","",(IFERROR(VLOOKUP(B655,Projecten!A$4:W$2358,23,FALSE),"niet bekend")))</f>
        <v>50</v>
      </c>
      <c r="AI655" s="2403">
        <f>IF(B655="","",(IFERROR(VLOOKUP(B655,Projecten!A$4:W$2358,12,FALSE),"niet bekend")))</f>
        <v>50</v>
      </c>
      <c r="AJ655" s="906">
        <f>IFERROR(IF(AG655="","",(AI655-AG655)),"")</f>
        <v>0</v>
      </c>
    </row>
    <row r="656" spans="2:36" s="4" customFormat="1" ht="12.75" customHeight="1" x14ac:dyDescent="0.2">
      <c r="B656" s="272">
        <v>2016180</v>
      </c>
      <c r="C656" s="401" t="s">
        <v>922</v>
      </c>
      <c r="D656" s="407" t="s">
        <v>920</v>
      </c>
      <c r="E656" s="1" t="s">
        <v>26</v>
      </c>
      <c r="F656" s="1445">
        <v>0</v>
      </c>
      <c r="G656" s="205">
        <v>0</v>
      </c>
      <c r="H656" s="205">
        <v>0</v>
      </c>
      <c r="I656" s="205">
        <v>0</v>
      </c>
      <c r="J656" s="59" t="s">
        <v>190</v>
      </c>
      <c r="K656" s="59" t="s">
        <v>190</v>
      </c>
      <c r="L656" s="7" t="s">
        <v>190</v>
      </c>
      <c r="M656" s="7" t="s">
        <v>190</v>
      </c>
      <c r="N656" s="7" t="s">
        <v>47</v>
      </c>
      <c r="O656" s="7" t="s">
        <v>47</v>
      </c>
      <c r="P656" s="7" t="s">
        <v>47</v>
      </c>
      <c r="Q656" s="7" t="s">
        <v>47</v>
      </c>
      <c r="S656" s="1602"/>
      <c r="T656" s="23"/>
      <c r="U656" s="162"/>
      <c r="V656" s="170"/>
      <c r="W656" s="185"/>
      <c r="X656" s="25">
        <v>1</v>
      </c>
      <c r="Y656" s="63"/>
      <c r="Z656" s="63"/>
      <c r="AA656" s="92"/>
      <c r="AF656" s="4">
        <f>IF(B656="","",(IFERROR(VLOOKUP(B656,Projecten!A$4:W$2358,5,FALSE),"niet bekend")))</f>
        <v>0</v>
      </c>
      <c r="AG656" s="2399">
        <f t="shared" si="81"/>
        <v>318</v>
      </c>
      <c r="AH656" s="2403">
        <f>IF(B656="","",(IFERROR(VLOOKUP(B656,Projecten!A$4:W$2358,23,FALSE),"niet bekend")))</f>
        <v>318</v>
      </c>
      <c r="AI656" s="2403">
        <f>IF(B656="","",(IFERROR(VLOOKUP(B656,Projecten!A$4:W$2358,12,FALSE),"niet bekend")))</f>
        <v>318</v>
      </c>
      <c r="AJ656" s="906">
        <f>IFERROR(IF(AG656="","",(AI656-AG656)),"")</f>
        <v>0</v>
      </c>
    </row>
    <row r="657" spans="2:36" x14ac:dyDescent="0.2">
      <c r="B657" s="267">
        <v>2016080</v>
      </c>
      <c r="C657" s="360" t="s">
        <v>922</v>
      </c>
      <c r="D657" s="268" t="s">
        <v>875</v>
      </c>
      <c r="E657" s="269" t="s">
        <v>26</v>
      </c>
      <c r="F657" s="1452">
        <v>0</v>
      </c>
      <c r="G657" s="268">
        <v>0</v>
      </c>
      <c r="H657" s="349">
        <v>0</v>
      </c>
      <c r="I657" s="268">
        <v>0</v>
      </c>
      <c r="J657" s="7" t="s">
        <v>190</v>
      </c>
      <c r="K657" s="7" t="s">
        <v>190</v>
      </c>
      <c r="L657" s="7" t="s">
        <v>190</v>
      </c>
      <c r="M657" s="7" t="s">
        <v>190</v>
      </c>
      <c r="N657" s="7" t="s">
        <v>47</v>
      </c>
      <c r="O657" s="7" t="s">
        <v>47</v>
      </c>
      <c r="P657" s="7" t="s">
        <v>47</v>
      </c>
      <c r="Q657" s="7" t="s">
        <v>47</v>
      </c>
      <c r="T657" s="23">
        <v>16.028571428571428</v>
      </c>
      <c r="U657" s="158">
        <v>42480</v>
      </c>
      <c r="V657" s="118" t="s">
        <v>162</v>
      </c>
      <c r="X657" s="25">
        <v>1</v>
      </c>
      <c r="Y657" s="6"/>
      <c r="Z657" s="6"/>
      <c r="AA657" s="5"/>
      <c r="AF657" s="4">
        <f>IF(B657="","",(IFERROR(VLOOKUP(B657,Projecten!A$4:W$2358,5,FALSE),"niet bekend")))</f>
        <v>1</v>
      </c>
      <c r="AG657" s="2399">
        <f t="shared" si="81"/>
        <v>0</v>
      </c>
      <c r="AH657" s="2403"/>
      <c r="AI657" s="2403"/>
      <c r="AJ657" s="906">
        <f>IF(AG657="","",(AI657-AG657))</f>
        <v>0</v>
      </c>
    </row>
    <row r="658" spans="2:36" x14ac:dyDescent="0.2">
      <c r="B658" s="267">
        <v>2016179</v>
      </c>
      <c r="C658" s="360" t="s">
        <v>922</v>
      </c>
      <c r="D658" s="2" t="s">
        <v>912</v>
      </c>
      <c r="E658" s="269" t="s">
        <v>26</v>
      </c>
      <c r="F658" s="1452">
        <v>0</v>
      </c>
      <c r="G658" s="268">
        <v>0</v>
      </c>
      <c r="H658" s="349">
        <v>0</v>
      </c>
      <c r="I658" s="268">
        <v>0</v>
      </c>
      <c r="J658" s="7" t="s">
        <v>190</v>
      </c>
      <c r="K658" s="7" t="s">
        <v>190</v>
      </c>
      <c r="L658" s="7" t="s">
        <v>190</v>
      </c>
      <c r="M658" s="7" t="s">
        <v>190</v>
      </c>
      <c r="N658" s="7" t="s">
        <v>47</v>
      </c>
      <c r="O658" s="7" t="s">
        <v>47</v>
      </c>
      <c r="P658" s="7" t="s">
        <v>47</v>
      </c>
      <c r="Q658" s="7" t="s">
        <v>47</v>
      </c>
      <c r="T658" s="23"/>
      <c r="V658" s="118"/>
      <c r="X658" s="25">
        <v>1</v>
      </c>
      <c r="Y658" s="6"/>
      <c r="Z658" s="6"/>
      <c r="AA658" s="5"/>
      <c r="AF658" s="4">
        <f>IF(B658="","",(IFERROR(VLOOKUP(B658,Projecten!A$4:W$2358,5,FALSE),"niet bekend")))</f>
        <v>0</v>
      </c>
      <c r="AG658" s="2399">
        <f t="shared" si="81"/>
        <v>35.9</v>
      </c>
      <c r="AH658" s="2403">
        <f>IF(B658="","",(IFERROR(VLOOKUP(B658,Projecten!A$4:W$2358,23,FALSE),"niet bekend")))</f>
        <v>35.9</v>
      </c>
      <c r="AI658" s="2403">
        <f>IF(B658="","",(IFERROR(VLOOKUP(B658,Projecten!A$4:W$2358,12,FALSE),"niet bekend")))</f>
        <v>35.9</v>
      </c>
      <c r="AJ658" s="906">
        <f>IF(AG658="","",(AI658-AG658))</f>
        <v>0</v>
      </c>
    </row>
    <row r="659" spans="2:36" s="38" customFormat="1" ht="12.75" customHeight="1" x14ac:dyDescent="0.2">
      <c r="B659" s="30"/>
      <c r="C659" s="1253"/>
      <c r="D659" s="31"/>
      <c r="E659" s="31"/>
      <c r="F659" s="32"/>
      <c r="G659" s="31"/>
      <c r="H659" s="31"/>
      <c r="I659" s="31"/>
      <c r="J659" s="32"/>
      <c r="K659" s="32"/>
      <c r="L659" s="32"/>
      <c r="M659" s="32"/>
      <c r="N659" s="32"/>
      <c r="O659" s="32"/>
      <c r="P659" s="32"/>
      <c r="Q659" s="32"/>
      <c r="R659" s="33"/>
      <c r="S659" s="33"/>
      <c r="T659" s="1039"/>
      <c r="U659" s="157"/>
      <c r="V659" s="35"/>
      <c r="W659" s="35"/>
      <c r="X659" s="35"/>
      <c r="Y659" s="67"/>
      <c r="Z659" s="68"/>
      <c r="AA659" s="36"/>
      <c r="AG659" s="2404"/>
      <c r="AH659" s="2404"/>
      <c r="AI659" s="2404"/>
      <c r="AJ659" s="909"/>
    </row>
    <row r="660" spans="2:36" s="911" customFormat="1" ht="12.75" customHeight="1" x14ac:dyDescent="0.2">
      <c r="B660" s="851"/>
      <c r="C660" s="1273"/>
      <c r="D660" s="926">
        <f>SUM(G660:I660)</f>
        <v>221</v>
      </c>
      <c r="E660" s="927"/>
      <c r="F660" s="928">
        <f>SUM(F668:F679)</f>
        <v>14</v>
      </c>
      <c r="G660" s="927">
        <f>SUM(G668:G679)</f>
        <v>117</v>
      </c>
      <c r="H660" s="927">
        <f>SUM(H668:H679)</f>
        <v>72</v>
      </c>
      <c r="I660" s="927">
        <f>SUM(I668:I679)</f>
        <v>32</v>
      </c>
      <c r="J660" s="928"/>
      <c r="K660" s="928"/>
      <c r="L660" s="928"/>
      <c r="M660" s="928"/>
      <c r="N660" s="928"/>
      <c r="O660" s="928"/>
      <c r="P660" s="928"/>
      <c r="Q660" s="928"/>
      <c r="R660" s="930">
        <v>17</v>
      </c>
      <c r="S660" s="930"/>
      <c r="T660" s="1045"/>
      <c r="U660" s="931"/>
      <c r="V660" s="932"/>
      <c r="W660" s="932">
        <f>SUM(X660:X680)</f>
        <v>352.25</v>
      </c>
      <c r="X660" s="855"/>
      <c r="Y660" s="922">
        <v>284</v>
      </c>
      <c r="Z660" s="856">
        <f>W660-Y660</f>
        <v>68.25</v>
      </c>
      <c r="AA660" s="923"/>
      <c r="AF660" s="911" t="str">
        <f>IF(B660="","",(IFERROR(VLOOKUP(B660,Projecten!A$4:W$2358,5,FALSE),"niet bekend")))</f>
        <v/>
      </c>
      <c r="AG660" s="2402">
        <f>SUM(AG661:AG680)</f>
        <v>36961.870000000003</v>
      </c>
      <c r="AH660" s="2402" t="str">
        <f>IF(B660="","",(IFERROR(VLOOKUP(B660,Projecten!A$4:W$2358,23,FALSE),"niet bekend")))</f>
        <v/>
      </c>
      <c r="AI660" s="2402" t="str">
        <f>IF(B660="","",(IFERROR(VLOOKUP(B660,Projecten!A$4:W$2358,12,FALSE),"niet bekend")))</f>
        <v/>
      </c>
      <c r="AJ660" s="907"/>
    </row>
    <row r="661" spans="2:36" s="71" customFormat="1" ht="12.75" customHeight="1" x14ac:dyDescent="0.2">
      <c r="B661" s="141"/>
      <c r="C661" s="1257"/>
      <c r="D661" s="341"/>
      <c r="E661" s="80"/>
      <c r="F661" s="59"/>
      <c r="G661" s="80"/>
      <c r="H661" s="80"/>
      <c r="I661" s="80"/>
      <c r="J661" s="59"/>
      <c r="K661" s="59"/>
      <c r="L661" s="59"/>
      <c r="M661" s="59"/>
      <c r="N661" s="59"/>
      <c r="O661" s="59"/>
      <c r="P661" s="59"/>
      <c r="Q661" s="59"/>
      <c r="R661" s="4" t="s">
        <v>824</v>
      </c>
      <c r="S661" s="142"/>
      <c r="T661" s="1044"/>
      <c r="U661" s="166"/>
      <c r="V661" s="143"/>
      <c r="W661" s="143"/>
      <c r="X661" s="78"/>
      <c r="Y661" s="144"/>
      <c r="Z661" s="145"/>
      <c r="AA661" s="346"/>
      <c r="AF661" s="71" t="str">
        <f>IF(B661="","",(IFERROR(VLOOKUP(B661,Projecten!A$4:W$2358,5,FALSE),"niet bekend")))</f>
        <v/>
      </c>
      <c r="AG661" s="2403" t="str">
        <f t="shared" ref="AG661:AG678" si="82">IF(AF661="","",(F661/AF661*AI661))</f>
        <v/>
      </c>
      <c r="AH661" s="2403" t="str">
        <f>IF(B661="","",(IFERROR(VLOOKUP(B661,Projecten!A$4:W$2358,23,FALSE),"niet bekend")))</f>
        <v/>
      </c>
      <c r="AI661" s="2403" t="str">
        <f>IF(B661="","",(IFERROR(VLOOKUP(B661,Projecten!A$4:W$2358,12,FALSE),"niet bekend")))</f>
        <v/>
      </c>
      <c r="AJ661" s="908" t="str">
        <f t="shared" ref="AJ661:AJ679" si="83">IF(AG661="","",(AI661-AG661))</f>
        <v/>
      </c>
    </row>
    <row r="662" spans="2:36" s="4" customFormat="1" ht="12.75" customHeight="1" x14ac:dyDescent="0.2">
      <c r="B662" s="2"/>
      <c r="C662" s="1254"/>
      <c r="D662" s="396" t="s">
        <v>883</v>
      </c>
      <c r="E662" s="1"/>
      <c r="F662" s="39"/>
      <c r="G662" s="1"/>
      <c r="H662" s="1"/>
      <c r="I662" s="1"/>
      <c r="J662" s="58"/>
      <c r="K662" s="29"/>
      <c r="L662" s="29"/>
      <c r="M662" s="29"/>
      <c r="N662" s="29"/>
      <c r="O662" s="29"/>
      <c r="P662" s="29"/>
      <c r="Q662" s="29"/>
      <c r="S662" s="1602"/>
      <c r="T662" s="23"/>
      <c r="U662" s="162"/>
      <c r="X662" s="420">
        <v>90.75</v>
      </c>
      <c r="Y662" s="63"/>
      <c r="Z662" s="63"/>
      <c r="AA662" s="249"/>
      <c r="AF662" s="4" t="str">
        <f>IF(B662="","",(IFERROR(VLOOKUP(B662,Projecten!A$4:W$2358,5,FALSE),"niet bekend")))</f>
        <v/>
      </c>
      <c r="AG662" s="2399" t="str">
        <f t="shared" si="82"/>
        <v/>
      </c>
      <c r="AH662" s="2403" t="str">
        <f>IF(B662="","",(IFERROR(VLOOKUP(B662,Projecten!A$4:W$2358,23,FALSE),"niet bekend")))</f>
        <v/>
      </c>
      <c r="AI662" s="2403" t="str">
        <f>IF(B662="","",(IFERROR(VLOOKUP(B662,Projecten!A$4:W$2358,12,FALSE),"niet bekend")))</f>
        <v/>
      </c>
      <c r="AJ662" s="906" t="str">
        <f t="shared" si="83"/>
        <v/>
      </c>
    </row>
    <row r="663" spans="2:36" s="71" customFormat="1" ht="12.75" customHeight="1" x14ac:dyDescent="0.2">
      <c r="B663" s="141"/>
      <c r="C663" s="1257"/>
      <c r="D663" s="273" t="s">
        <v>928</v>
      </c>
      <c r="E663" s="80"/>
      <c r="F663" s="59"/>
      <c r="G663" s="80"/>
      <c r="H663" s="80"/>
      <c r="I663" s="80"/>
      <c r="J663" s="59"/>
      <c r="K663" s="59"/>
      <c r="L663" s="59"/>
      <c r="M663" s="59"/>
      <c r="N663" s="59"/>
      <c r="O663" s="59"/>
      <c r="P663" s="59"/>
      <c r="Q663" s="59"/>
      <c r="R663" s="142"/>
      <c r="S663" s="142"/>
      <c r="T663" s="1044"/>
      <c r="U663" s="166"/>
      <c r="V663" s="143"/>
      <c r="W663" s="143"/>
      <c r="X663" s="421">
        <v>3</v>
      </c>
      <c r="Y663" s="144"/>
      <c r="Z663" s="145"/>
      <c r="AA663" s="346"/>
      <c r="AF663" s="71" t="str">
        <f>IF(B663="","",(IFERROR(VLOOKUP(B663,Projecten!A$4:W$2358,5,FALSE),"niet bekend")))</f>
        <v/>
      </c>
      <c r="AG663" s="2403" t="str">
        <f t="shared" si="82"/>
        <v/>
      </c>
      <c r="AH663" s="2403" t="str">
        <f>IF(B663="","",(IFERROR(VLOOKUP(B663,Projecten!A$4:W$2358,23,FALSE),"niet bekend")))</f>
        <v/>
      </c>
      <c r="AI663" s="2403" t="str">
        <f>IF(B663="","",(IFERROR(VLOOKUP(B663,Projecten!A$4:W$2358,12,FALSE),"niet bekend")))</f>
        <v/>
      </c>
      <c r="AJ663" s="908" t="str">
        <f t="shared" si="83"/>
        <v/>
      </c>
    </row>
    <row r="664" spans="2:36" s="71" customFormat="1" ht="12.75" customHeight="1" x14ac:dyDescent="0.2">
      <c r="B664" s="141"/>
      <c r="C664" s="1257"/>
      <c r="D664" s="273" t="s">
        <v>967</v>
      </c>
      <c r="E664" s="80"/>
      <c r="F664" s="59"/>
      <c r="G664" s="80"/>
      <c r="H664" s="80"/>
      <c r="I664" s="80"/>
      <c r="J664" s="59"/>
      <c r="K664" s="59"/>
      <c r="L664" s="59"/>
      <c r="M664" s="59"/>
      <c r="N664" s="59"/>
      <c r="O664" s="59"/>
      <c r="P664" s="59"/>
      <c r="Q664" s="59"/>
      <c r="R664" s="142"/>
      <c r="S664" s="142"/>
      <c r="T664" s="1044"/>
      <c r="U664" s="166"/>
      <c r="V664" s="143"/>
      <c r="W664" s="143"/>
      <c r="X664" s="421">
        <v>2.5</v>
      </c>
      <c r="Y664" s="144"/>
      <c r="Z664" s="145"/>
      <c r="AA664" s="346"/>
      <c r="AF664" s="71" t="str">
        <f>IF(B664="","",(IFERROR(VLOOKUP(B664,Projecten!A$4:W$2358,5,FALSE),"niet bekend")))</f>
        <v/>
      </c>
      <c r="AG664" s="2403" t="str">
        <f t="shared" si="82"/>
        <v/>
      </c>
      <c r="AH664" s="2403" t="str">
        <f>IF(B664="","",(IFERROR(VLOOKUP(B664,Projecten!A$4:W$2358,23,FALSE),"niet bekend")))</f>
        <v/>
      </c>
      <c r="AI664" s="2403" t="str">
        <f>IF(B664="","",(IFERROR(VLOOKUP(B664,Projecten!A$4:W$2358,12,FALSE),"niet bekend")))</f>
        <v/>
      </c>
      <c r="AJ664" s="908" t="str">
        <f t="shared" si="83"/>
        <v/>
      </c>
    </row>
    <row r="665" spans="2:36" s="71" customFormat="1" ht="12.75" customHeight="1" x14ac:dyDescent="0.2">
      <c r="B665" s="141"/>
      <c r="C665" s="1257"/>
      <c r="D665" s="273" t="s">
        <v>966</v>
      </c>
      <c r="E665" s="80"/>
      <c r="F665" s="59"/>
      <c r="G665" s="80"/>
      <c r="H665" s="80"/>
      <c r="I665" s="80"/>
      <c r="J665" s="59"/>
      <c r="K665" s="59"/>
      <c r="L665" s="59"/>
      <c r="M665" s="59"/>
      <c r="N665" s="59"/>
      <c r="O665" s="59"/>
      <c r="P665" s="59"/>
      <c r="Q665" s="59"/>
      <c r="R665" s="142"/>
      <c r="S665" s="142"/>
      <c r="T665" s="1044"/>
      <c r="U665" s="166"/>
      <c r="V665" s="143"/>
      <c r="W665" s="143"/>
      <c r="X665" s="421">
        <v>1</v>
      </c>
      <c r="Y665" s="144"/>
      <c r="Z665" s="145"/>
      <c r="AA665" s="346"/>
      <c r="AF665" s="71" t="str">
        <f>IF(B665="","",(IFERROR(VLOOKUP(B665,Projecten!A$4:W$2358,5,FALSE),"niet bekend")))</f>
        <v/>
      </c>
      <c r="AG665" s="2403" t="str">
        <f t="shared" si="82"/>
        <v/>
      </c>
      <c r="AH665" s="2403" t="str">
        <f>IF(B665="","",(IFERROR(VLOOKUP(B665,Projecten!A$4:W$2358,23,FALSE),"niet bekend")))</f>
        <v/>
      </c>
      <c r="AI665" s="2403" t="str">
        <f>IF(B665="","",(IFERROR(VLOOKUP(B665,Projecten!A$4:W$2358,12,FALSE),"niet bekend")))</f>
        <v/>
      </c>
      <c r="AJ665" s="908" t="str">
        <f t="shared" si="83"/>
        <v/>
      </c>
    </row>
    <row r="666" spans="2:36" s="71" customFormat="1" ht="12.75" customHeight="1" x14ac:dyDescent="0.2">
      <c r="B666" s="141"/>
      <c r="C666" s="1257"/>
      <c r="D666" s="273" t="s">
        <v>969</v>
      </c>
      <c r="E666" s="80"/>
      <c r="F666" s="59"/>
      <c r="G666" s="80"/>
      <c r="H666" s="80"/>
      <c r="I666" s="80"/>
      <c r="J666" s="59"/>
      <c r="K666" s="59"/>
      <c r="L666" s="59"/>
      <c r="M666" s="59"/>
      <c r="N666" s="59"/>
      <c r="O666" s="59"/>
      <c r="P666" s="59"/>
      <c r="Q666" s="59"/>
      <c r="R666" s="142"/>
      <c r="S666" s="142"/>
      <c r="T666" s="1044"/>
      <c r="U666" s="166"/>
      <c r="V666" s="143"/>
      <c r="W666" s="143"/>
      <c r="X666" s="421">
        <v>13.25</v>
      </c>
      <c r="Y666" s="144"/>
      <c r="Z666" s="145"/>
      <c r="AA666" s="346"/>
      <c r="AF666" s="71" t="str">
        <f>IF(B666="","",(IFERROR(VLOOKUP(B666,Projecten!A$4:W$2358,5,FALSE),"niet bekend")))</f>
        <v/>
      </c>
      <c r="AG666" s="2403" t="str">
        <f t="shared" si="82"/>
        <v/>
      </c>
      <c r="AH666" s="2403" t="str">
        <f>IF(B666="","",(IFERROR(VLOOKUP(B666,Projecten!A$4:W$2358,23,FALSE),"niet bekend")))</f>
        <v/>
      </c>
      <c r="AI666" s="2403" t="str">
        <f>IF(B666="","",(IFERROR(VLOOKUP(B666,Projecten!A$4:W$2358,12,FALSE),"niet bekend")))</f>
        <v/>
      </c>
      <c r="AJ666" s="908" t="str">
        <f t="shared" si="83"/>
        <v/>
      </c>
    </row>
    <row r="667" spans="2:36" s="71" customFormat="1" ht="12.75" customHeight="1" x14ac:dyDescent="0.2">
      <c r="B667" s="141"/>
      <c r="C667" s="1257"/>
      <c r="D667" s="273" t="s">
        <v>980</v>
      </c>
      <c r="E667" s="80"/>
      <c r="F667" s="59"/>
      <c r="G667" s="80"/>
      <c r="H667" s="80"/>
      <c r="I667" s="80"/>
      <c r="J667" s="59"/>
      <c r="K667" s="59"/>
      <c r="L667" s="59"/>
      <c r="M667" s="59"/>
      <c r="N667" s="59"/>
      <c r="O667" s="59"/>
      <c r="P667" s="59"/>
      <c r="Q667" s="59"/>
      <c r="R667" s="142"/>
      <c r="S667" s="142"/>
      <c r="T667" s="1044"/>
      <c r="U667" s="166"/>
      <c r="V667" s="143"/>
      <c r="W667" s="143"/>
      <c r="X667" s="421">
        <v>1.75</v>
      </c>
      <c r="Y667" s="144"/>
      <c r="Z667" s="145"/>
      <c r="AA667" s="346"/>
      <c r="AF667" s="71" t="str">
        <f>IF(B667="","",(IFERROR(VLOOKUP(B667,Projecten!A$4:W$2358,5,FALSE),"niet bekend")))</f>
        <v/>
      </c>
      <c r="AG667" s="2403" t="str">
        <f t="shared" si="82"/>
        <v/>
      </c>
      <c r="AH667" s="2403" t="str">
        <f>IF(B667="","",(IFERROR(VLOOKUP(B667,Projecten!A$4:W$2358,23,FALSE),"niet bekend")))</f>
        <v/>
      </c>
      <c r="AI667" s="2403" t="str">
        <f>IF(B667="","",(IFERROR(VLOOKUP(B667,Projecten!A$4:W$2358,12,FALSE),"niet bekend")))</f>
        <v/>
      </c>
      <c r="AJ667" s="908" t="str">
        <f t="shared" si="83"/>
        <v/>
      </c>
    </row>
    <row r="668" spans="2:36" s="4" customFormat="1" ht="12.75" customHeight="1" x14ac:dyDescent="0.2">
      <c r="B668" s="386">
        <v>2016121</v>
      </c>
      <c r="C668" s="1275">
        <v>120626</v>
      </c>
      <c r="D668" s="387">
        <v>587516</v>
      </c>
      <c r="E668" s="381" t="s">
        <v>26</v>
      </c>
      <c r="F668" s="1462">
        <v>1</v>
      </c>
      <c r="G668" s="389">
        <v>10</v>
      </c>
      <c r="H668" s="388">
        <v>5</v>
      </c>
      <c r="I668" s="388">
        <v>3</v>
      </c>
      <c r="J668" s="128" t="s">
        <v>47</v>
      </c>
      <c r="K668" s="128" t="s">
        <v>47</v>
      </c>
      <c r="L668" s="58" t="s">
        <v>190</v>
      </c>
      <c r="M668" s="58" t="s">
        <v>190</v>
      </c>
      <c r="N668" s="58" t="s">
        <v>47</v>
      </c>
      <c r="O668" s="58" t="s">
        <v>47</v>
      </c>
      <c r="P668" s="58" t="s">
        <v>47</v>
      </c>
      <c r="Q668" s="58"/>
      <c r="R668" s="364"/>
      <c r="S668" s="1600"/>
      <c r="T668" s="343">
        <f>IF(U668&lt;=0,"",(((U668-'In Productie'!$E$1)/7)+0.6))</f>
        <v>-68.400000000000006</v>
      </c>
      <c r="U668" s="167">
        <v>42486</v>
      </c>
      <c r="V668" s="370" t="s">
        <v>162</v>
      </c>
      <c r="W668" s="131" t="s">
        <v>857</v>
      </c>
      <c r="X668" s="78">
        <v>15</v>
      </c>
      <c r="Y668" s="63"/>
      <c r="Z668" s="63"/>
      <c r="AA668" s="540">
        <v>42472</v>
      </c>
      <c r="AF668" s="4">
        <f>IF(B668="","",(IFERROR(VLOOKUP(B668,Projecten!A$4:W$2358,5,FALSE),"niet bekend")))</f>
        <v>1</v>
      </c>
      <c r="AG668" s="2399">
        <f t="shared" si="82"/>
        <v>2602</v>
      </c>
      <c r="AH668" s="2403">
        <f>IF(B668="","",(IFERROR(VLOOKUP(B668,Projecten!A$4:W$2358,23,FALSE),"niet bekend")))</f>
        <v>2602</v>
      </c>
      <c r="AI668" s="2403">
        <f>IF(B668="","",(IFERROR(VLOOKUP(B668,Projecten!A$4:W$2358,12,FALSE),"niet bekend")))</f>
        <v>2602</v>
      </c>
      <c r="AJ668" s="906">
        <f t="shared" si="83"/>
        <v>0</v>
      </c>
    </row>
    <row r="669" spans="2:36" s="4" customFormat="1" ht="12.75" customHeight="1" x14ac:dyDescent="0.2">
      <c r="B669" s="386">
        <v>2016127</v>
      </c>
      <c r="C669" s="1275">
        <v>120627</v>
      </c>
      <c r="D669" s="387" t="s">
        <v>807</v>
      </c>
      <c r="E669" s="381" t="s">
        <v>26</v>
      </c>
      <c r="F669" s="1462">
        <v>6</v>
      </c>
      <c r="G669" s="308">
        <v>42</v>
      </c>
      <c r="H669" s="100">
        <v>36</v>
      </c>
      <c r="I669" s="100">
        <v>6</v>
      </c>
      <c r="J669" s="128" t="s">
        <v>47</v>
      </c>
      <c r="K669" s="58" t="s">
        <v>190</v>
      </c>
      <c r="L669" s="58" t="s">
        <v>190</v>
      </c>
      <c r="M669" s="58" t="s">
        <v>190</v>
      </c>
      <c r="N669" s="58" t="s">
        <v>47</v>
      </c>
      <c r="O669" s="58" t="s">
        <v>47</v>
      </c>
      <c r="P669" s="58" t="s">
        <v>473</v>
      </c>
      <c r="Q669" s="58"/>
      <c r="R669" s="71" t="s">
        <v>919</v>
      </c>
      <c r="S669" s="1600"/>
      <c r="T669" s="343">
        <f>IF(U669&lt;=0,"",(((U669-'In Productie'!$E$1)/7)+0.6))</f>
        <v>-66.542857142857144</v>
      </c>
      <c r="U669" s="167">
        <v>42499</v>
      </c>
      <c r="V669" s="370" t="s">
        <v>423</v>
      </c>
      <c r="W669" s="71"/>
      <c r="X669" s="78">
        <v>66</v>
      </c>
      <c r="Y669" s="63"/>
      <c r="Z669" s="63"/>
      <c r="AA669" s="540">
        <v>42468</v>
      </c>
      <c r="AF669" s="4">
        <f>IF(B669="","",(IFERROR(VLOOKUP(B669,Projecten!A$4:W$2358,5,FALSE),"niet bekend")))</f>
        <v>8</v>
      </c>
      <c r="AG669" s="2399">
        <f t="shared" si="82"/>
        <v>8358</v>
      </c>
      <c r="AH669" s="2403">
        <f>IF(B669="","",(IFERROR(VLOOKUP(B669,Projecten!A$4:W$2358,23,FALSE),"niet bekend")))</f>
        <v>11144</v>
      </c>
      <c r="AI669" s="2403">
        <f>IF(B669="","",(IFERROR(VLOOKUP(B669,Projecten!A$4:W$2358,12,FALSE),"niet bekend")))</f>
        <v>11144</v>
      </c>
      <c r="AJ669" s="906">
        <f t="shared" si="83"/>
        <v>2786</v>
      </c>
    </row>
    <row r="670" spans="2:36" s="4" customFormat="1" ht="12.75" customHeight="1" x14ac:dyDescent="0.2">
      <c r="B670" s="386"/>
      <c r="C670" s="1275"/>
      <c r="D670" s="387"/>
      <c r="E670" s="381"/>
      <c r="F670" s="1462"/>
      <c r="G670" s="389"/>
      <c r="H670" s="388"/>
      <c r="I670" s="388"/>
      <c r="J670" s="128"/>
      <c r="K670" s="128"/>
      <c r="L670" s="58"/>
      <c r="M670" s="58"/>
      <c r="N670" s="58"/>
      <c r="O670" s="58"/>
      <c r="P670" s="58"/>
      <c r="Q670" s="58"/>
      <c r="R670" s="364"/>
      <c r="S670" s="1600"/>
      <c r="T670" s="343"/>
      <c r="U670" s="167"/>
      <c r="V670" s="370"/>
      <c r="W670" s="131"/>
      <c r="X670" s="78"/>
      <c r="Y670" s="63"/>
      <c r="Z670" s="63"/>
      <c r="AA670" s="249"/>
      <c r="AF670" s="4" t="str">
        <f>IF(B670="","",(IFERROR(VLOOKUP(B670,Projecten!A$4:W$2358,5,FALSE),"niet bekend")))</f>
        <v/>
      </c>
      <c r="AG670" s="2399" t="str">
        <f t="shared" si="82"/>
        <v/>
      </c>
      <c r="AH670" s="2403" t="str">
        <f>IF(B670="","",(IFERROR(VLOOKUP(B670,Projecten!A$4:W$2358,23,FALSE),"niet bekend")))</f>
        <v/>
      </c>
      <c r="AI670" s="2403" t="str">
        <f>IF(B670="","",(IFERROR(VLOOKUP(B670,Projecten!A$4:W$2358,12,FALSE),"niet bekend")))</f>
        <v/>
      </c>
      <c r="AJ670" s="906" t="str">
        <f t="shared" si="83"/>
        <v/>
      </c>
    </row>
    <row r="671" spans="2:36" s="4" customFormat="1" ht="12.75" customHeight="1" x14ac:dyDescent="0.2">
      <c r="B671" s="2">
        <v>2016169</v>
      </c>
      <c r="C671" s="1254">
        <v>120630</v>
      </c>
      <c r="D671" s="170" t="s">
        <v>908</v>
      </c>
      <c r="E671" s="1" t="s">
        <v>472</v>
      </c>
      <c r="F671" s="39">
        <v>1</v>
      </c>
      <c r="G671" s="1">
        <v>0</v>
      </c>
      <c r="H671" s="1">
        <v>1</v>
      </c>
      <c r="I671" s="1">
        <v>0</v>
      </c>
      <c r="J671" s="128" t="s">
        <v>47</v>
      </c>
      <c r="K671" s="29" t="s">
        <v>190</v>
      </c>
      <c r="L671" s="29" t="s">
        <v>190</v>
      </c>
      <c r="M671" s="29" t="s">
        <v>190</v>
      </c>
      <c r="N671" s="29" t="s">
        <v>47</v>
      </c>
      <c r="O671" s="29" t="s">
        <v>47</v>
      </c>
      <c r="P671" s="29" t="s">
        <v>47</v>
      </c>
      <c r="Q671" s="29" t="s">
        <v>47</v>
      </c>
      <c r="S671" s="1602"/>
      <c r="T671" s="23">
        <f>IF(U671&lt;=0,"",(((U671-'In Productie'!$E$1)/7)+0.6))</f>
        <v>-68.257142857142867</v>
      </c>
      <c r="U671" s="162">
        <v>42487</v>
      </c>
      <c r="V671" s="4" t="s">
        <v>501</v>
      </c>
      <c r="W671" s="4" t="s">
        <v>909</v>
      </c>
      <c r="X671" s="424">
        <v>2</v>
      </c>
      <c r="Y671" s="63"/>
      <c r="Z671" s="63"/>
      <c r="AA671" s="540">
        <v>42479</v>
      </c>
      <c r="AF671" s="4">
        <f>IF(B671="","",(IFERROR(VLOOKUP(B671,Projecten!A$4:W$2358,5,FALSE),"niet bekend")))</f>
        <v>1</v>
      </c>
      <c r="AG671" s="2399">
        <f t="shared" si="82"/>
        <v>200</v>
      </c>
      <c r="AH671" s="2403">
        <f>IF(B671="","",(IFERROR(VLOOKUP(B671,Projecten!A$4:W$2358,23,FALSE),"niet bekend")))</f>
        <v>200</v>
      </c>
      <c r="AI671" s="2403">
        <f>IF(B671="","",(IFERROR(VLOOKUP(B671,Projecten!A$4:W$2358,12,FALSE),"niet bekend")))</f>
        <v>200</v>
      </c>
      <c r="AJ671" s="906">
        <f t="shared" si="83"/>
        <v>0</v>
      </c>
    </row>
    <row r="672" spans="2:36" s="4" customFormat="1" x14ac:dyDescent="0.2">
      <c r="B672" s="408">
        <v>2016145</v>
      </c>
      <c r="C672" s="1277">
        <v>120623</v>
      </c>
      <c r="D672" s="372" t="s">
        <v>844</v>
      </c>
      <c r="E672" s="373" t="s">
        <v>318</v>
      </c>
      <c r="F672" s="1465">
        <v>1</v>
      </c>
      <c r="G672" s="373">
        <v>13</v>
      </c>
      <c r="H672" s="374">
        <v>8</v>
      </c>
      <c r="I672" s="374">
        <v>4</v>
      </c>
      <c r="J672" s="395" t="s">
        <v>47</v>
      </c>
      <c r="K672" s="375" t="s">
        <v>190</v>
      </c>
      <c r="L672" s="375" t="s">
        <v>190</v>
      </c>
      <c r="M672" s="375" t="s">
        <v>190</v>
      </c>
      <c r="N672" s="375" t="s">
        <v>47</v>
      </c>
      <c r="O672" s="375" t="s">
        <v>47</v>
      </c>
      <c r="P672" s="375" t="s">
        <v>47</v>
      </c>
      <c r="Q672" s="375" t="s">
        <v>47</v>
      </c>
      <c r="S672" s="1602"/>
      <c r="T672" s="376">
        <f>IF(U672&lt;=0,"",(((U672-'In Productie'!$E$1)/7)+0.6))</f>
        <v>-68.114285714285714</v>
      </c>
      <c r="U672" s="377">
        <v>42488</v>
      </c>
      <c r="V672" s="4" t="s">
        <v>786</v>
      </c>
      <c r="W672" s="43" t="s">
        <v>851</v>
      </c>
      <c r="X672" s="423">
        <v>21</v>
      </c>
      <c r="AA672" s="545">
        <v>42473</v>
      </c>
      <c r="AF672" s="4">
        <f>IF(B672="","",(IFERROR(VLOOKUP(B672,Projecten!A$4:W$2358,5,FALSE),"niet bekend")))</f>
        <v>1</v>
      </c>
      <c r="AG672" s="2399">
        <f t="shared" si="82"/>
        <v>3419.94</v>
      </c>
      <c r="AH672" s="2403">
        <f>IF(B672="","",(IFERROR(VLOOKUP(B672,Projecten!A$4:W$2358,23,FALSE),"niet bekend")))</f>
        <v>3419.94</v>
      </c>
      <c r="AI672" s="2403">
        <f>IF(B672="","",(IFERROR(VLOOKUP(B672,Projecten!A$4:W$2358,12,FALSE),"niet bekend")))</f>
        <v>3419.94</v>
      </c>
      <c r="AJ672" s="906">
        <f t="shared" si="83"/>
        <v>0</v>
      </c>
    </row>
    <row r="673" spans="2:36" s="4" customFormat="1" ht="12.75" customHeight="1" x14ac:dyDescent="0.2">
      <c r="B673" s="351">
        <v>2016146</v>
      </c>
      <c r="C673" s="1269">
        <v>120631</v>
      </c>
      <c r="D673" s="351" t="s">
        <v>845</v>
      </c>
      <c r="E673" s="367" t="s">
        <v>318</v>
      </c>
      <c r="F673" s="1463">
        <v>1</v>
      </c>
      <c r="G673" s="359">
        <v>7</v>
      </c>
      <c r="H673" s="359">
        <v>5</v>
      </c>
      <c r="I673" s="359">
        <v>3</v>
      </c>
      <c r="J673" s="128" t="s">
        <v>47</v>
      </c>
      <c r="K673" s="128" t="s">
        <v>47</v>
      </c>
      <c r="L673" s="29" t="s">
        <v>190</v>
      </c>
      <c r="M673" s="29" t="s">
        <v>190</v>
      </c>
      <c r="N673" s="29" t="s">
        <v>47</v>
      </c>
      <c r="O673" s="29" t="s">
        <v>47</v>
      </c>
      <c r="P673" s="29" t="s">
        <v>47</v>
      </c>
      <c r="Q673" s="29" t="s">
        <v>47</v>
      </c>
      <c r="R673" s="8"/>
      <c r="S673" s="1602"/>
      <c r="T673" s="348">
        <f>IF(U673&lt;=0,"",(((U673-'In Productie'!$E$1)/7)+0.6))</f>
        <v>-67.257142857142867</v>
      </c>
      <c r="U673" s="350">
        <v>42494</v>
      </c>
      <c r="V673" s="347" t="s">
        <v>786</v>
      </c>
      <c r="X673" s="25">
        <v>16</v>
      </c>
      <c r="Y673" s="63"/>
      <c r="Z673" s="63"/>
      <c r="AA673" s="540">
        <v>42473</v>
      </c>
      <c r="AF673" s="4">
        <f>IF(B673="","",(IFERROR(VLOOKUP(B673,Projecten!A$4:W$2358,5,FALSE),"niet bekend")))</f>
        <v>1</v>
      </c>
      <c r="AG673" s="2399">
        <f t="shared" si="82"/>
        <v>2592.11</v>
      </c>
      <c r="AH673" s="2403">
        <f>IF(B673="","",(IFERROR(VLOOKUP(B673,Projecten!A$4:W$2358,23,FALSE),"niet bekend")))</f>
        <v>2592.11</v>
      </c>
      <c r="AI673" s="2403">
        <f>IF(B673="","",(IFERROR(VLOOKUP(B673,Projecten!A$4:W$2358,12,FALSE),"niet bekend")))</f>
        <v>2592.11</v>
      </c>
      <c r="AJ673" s="906">
        <f t="shared" si="83"/>
        <v>0</v>
      </c>
    </row>
    <row r="674" spans="2:36" s="4" customFormat="1" x14ac:dyDescent="0.2">
      <c r="B674" s="408"/>
      <c r="C674" s="1277"/>
      <c r="D674" s="372"/>
      <c r="E674" s="373"/>
      <c r="F674" s="1465"/>
      <c r="G674" s="373"/>
      <c r="H674" s="374"/>
      <c r="I674" s="374"/>
      <c r="J674" s="400"/>
      <c r="K674" s="400"/>
      <c r="L674" s="400"/>
      <c r="M674" s="375"/>
      <c r="N674" s="375"/>
      <c r="O674" s="375"/>
      <c r="P674" s="375"/>
      <c r="Q674" s="375"/>
      <c r="S674" s="1602"/>
      <c r="T674" s="376"/>
      <c r="U674" s="377"/>
      <c r="W674" s="43"/>
      <c r="X674" s="423"/>
      <c r="AA674" s="378"/>
      <c r="AF674" s="4" t="str">
        <f>IF(B674="","",(IFERROR(VLOOKUP(B674,Projecten!A$4:W$2358,5,FALSE),"niet bekend")))</f>
        <v/>
      </c>
      <c r="AG674" s="2399" t="str">
        <f t="shared" si="82"/>
        <v/>
      </c>
      <c r="AH674" s="2403" t="str">
        <f>IF(B674="","",(IFERROR(VLOOKUP(B674,Projecten!A$4:W$2358,23,FALSE),"niet bekend")))</f>
        <v/>
      </c>
      <c r="AI674" s="2403" t="str">
        <f>IF(B674="","",(IFERROR(VLOOKUP(B674,Projecten!A$4:W$2358,12,FALSE),"niet bekend")))</f>
        <v/>
      </c>
      <c r="AJ674" s="906" t="str">
        <f t="shared" si="83"/>
        <v/>
      </c>
    </row>
    <row r="675" spans="2:36" s="4" customFormat="1" x14ac:dyDescent="0.2">
      <c r="B675" s="74" t="s">
        <v>829</v>
      </c>
      <c r="C675" s="1252">
        <v>120621</v>
      </c>
      <c r="D675" s="363" t="s">
        <v>832</v>
      </c>
      <c r="E675" s="75" t="s">
        <v>353</v>
      </c>
      <c r="F675" s="72">
        <v>1</v>
      </c>
      <c r="G675" s="75">
        <v>11</v>
      </c>
      <c r="H675" s="75">
        <v>4</v>
      </c>
      <c r="I675" s="75">
        <v>4</v>
      </c>
      <c r="J675" s="122" t="s">
        <v>47</v>
      </c>
      <c r="K675" s="122" t="s">
        <v>47</v>
      </c>
      <c r="L675" s="60" t="s">
        <v>190</v>
      </c>
      <c r="M675" s="60" t="s">
        <v>190</v>
      </c>
      <c r="N675" s="60" t="s">
        <v>47</v>
      </c>
      <c r="O675" s="60" t="s">
        <v>47</v>
      </c>
      <c r="P675" s="60" t="s">
        <v>47</v>
      </c>
      <c r="Q675" s="60" t="s">
        <v>47</v>
      </c>
      <c r="R675" s="71"/>
      <c r="S675" s="1600"/>
      <c r="T675" s="77">
        <f>IF(U675&lt;=0,"",(((U675-'In Productie'!$E$1)/7)+0.6))</f>
        <v>-68.400000000000006</v>
      </c>
      <c r="U675" s="161">
        <v>42486</v>
      </c>
      <c r="V675" s="71" t="s">
        <v>535</v>
      </c>
      <c r="W675" s="71" t="s">
        <v>963</v>
      </c>
      <c r="X675" s="422">
        <v>29</v>
      </c>
      <c r="Y675" s="63"/>
      <c r="Z675" s="63"/>
      <c r="AA675" s="249"/>
      <c r="AF675" s="4">
        <f>IF(B675="","",(IFERROR(VLOOKUP(B675,Projecten!A$4:W$2358,5,FALSE),"niet bekend")))</f>
        <v>1</v>
      </c>
      <c r="AG675" s="2399">
        <f t="shared" si="82"/>
        <v>4908</v>
      </c>
      <c r="AH675" s="2403">
        <f>IF(B675="","",(IFERROR(VLOOKUP(B675,Projecten!A$4:W$2358,23,FALSE),"niet bekend")))</f>
        <v>4908</v>
      </c>
      <c r="AI675" s="2403">
        <f>IF(B675="","",(IFERROR(VLOOKUP(B675,Projecten!A$4:W$2358,12,FALSE),"niet bekend")))</f>
        <v>4908</v>
      </c>
      <c r="AJ675" s="906">
        <f t="shared" si="83"/>
        <v>0</v>
      </c>
    </row>
    <row r="676" spans="2:36" s="4" customFormat="1" x14ac:dyDescent="0.2">
      <c r="B676" s="74" t="s">
        <v>831</v>
      </c>
      <c r="C676" s="1252">
        <v>120622</v>
      </c>
      <c r="D676" s="363" t="s">
        <v>833</v>
      </c>
      <c r="E676" s="75" t="s">
        <v>353</v>
      </c>
      <c r="F676" s="72">
        <v>1</v>
      </c>
      <c r="G676" s="75">
        <v>10</v>
      </c>
      <c r="H676" s="75">
        <v>5</v>
      </c>
      <c r="I676" s="75">
        <v>4</v>
      </c>
      <c r="J676" s="122" t="s">
        <v>47</v>
      </c>
      <c r="K676" s="122" t="s">
        <v>47</v>
      </c>
      <c r="L676" s="60" t="s">
        <v>190</v>
      </c>
      <c r="M676" s="60" t="s">
        <v>190</v>
      </c>
      <c r="N676" s="60" t="s">
        <v>47</v>
      </c>
      <c r="O676" s="60" t="s">
        <v>47</v>
      </c>
      <c r="P676" s="60" t="s">
        <v>47</v>
      </c>
      <c r="Q676" s="60" t="s">
        <v>47</v>
      </c>
      <c r="R676" s="71"/>
      <c r="S676" s="1600"/>
      <c r="T676" s="77">
        <f>IF(U676&lt;=0,"",(((U676-'In Productie'!$E$1)/7)+0.6))</f>
        <v>-68.400000000000006</v>
      </c>
      <c r="U676" s="161">
        <v>42486</v>
      </c>
      <c r="V676" s="71" t="s">
        <v>535</v>
      </c>
      <c r="W676" s="71"/>
      <c r="X676" s="422">
        <v>29</v>
      </c>
      <c r="Y676" s="63"/>
      <c r="Z676" s="63"/>
      <c r="AA676" s="249"/>
      <c r="AF676" s="4">
        <f>IF(B676="","",(IFERROR(VLOOKUP(B676,Projecten!A$4:W$2358,5,FALSE),"niet bekend")))</f>
        <v>1</v>
      </c>
      <c r="AG676" s="2399">
        <f t="shared" si="82"/>
        <v>4993</v>
      </c>
      <c r="AH676" s="2403">
        <f>IF(B676="","",(IFERROR(VLOOKUP(B676,Projecten!A$4:W$2358,23,FALSE),"niet bekend")))</f>
        <v>4993</v>
      </c>
      <c r="AI676" s="2403">
        <f>IF(B676="","",(IFERROR(VLOOKUP(B676,Projecten!A$4:W$2358,12,FALSE),"niet bekend")))</f>
        <v>4993</v>
      </c>
      <c r="AJ676" s="906">
        <f t="shared" si="83"/>
        <v>0</v>
      </c>
    </row>
    <row r="677" spans="2:36" s="4" customFormat="1" x14ac:dyDescent="0.2">
      <c r="B677" s="74" t="s">
        <v>830</v>
      </c>
      <c r="C677" s="1252">
        <v>120621</v>
      </c>
      <c r="D677" s="363" t="s">
        <v>832</v>
      </c>
      <c r="E677" s="75" t="s">
        <v>353</v>
      </c>
      <c r="F677" s="72">
        <v>1</v>
      </c>
      <c r="G677" s="75">
        <v>11</v>
      </c>
      <c r="H677" s="75">
        <v>4</v>
      </c>
      <c r="I677" s="75">
        <v>4</v>
      </c>
      <c r="J677" s="122" t="s">
        <v>47</v>
      </c>
      <c r="K677" s="122" t="s">
        <v>47</v>
      </c>
      <c r="L677" s="60" t="s">
        <v>190</v>
      </c>
      <c r="M677" s="60" t="s">
        <v>190</v>
      </c>
      <c r="N677" s="60" t="s">
        <v>47</v>
      </c>
      <c r="O677" s="60" t="s">
        <v>47</v>
      </c>
      <c r="P677" s="60" t="s">
        <v>47</v>
      </c>
      <c r="Q677" s="60" t="s">
        <v>47</v>
      </c>
      <c r="R677" s="71"/>
      <c r="S677" s="1600"/>
      <c r="T677" s="77">
        <f>IF(U677&lt;=0,"",(((U677-'In Productie'!$E$1)/7)+0.6))</f>
        <v>-68.400000000000006</v>
      </c>
      <c r="U677" s="161">
        <v>42486</v>
      </c>
      <c r="V677" s="71" t="s">
        <v>535</v>
      </c>
      <c r="W677" s="71"/>
      <c r="X677" s="422">
        <v>29</v>
      </c>
      <c r="Y677" s="63"/>
      <c r="Z677" s="63"/>
      <c r="AA677" s="249"/>
      <c r="AF677" s="4">
        <f>IF(B677="","",(IFERROR(VLOOKUP(B677,Projecten!A$4:W$2358,5,FALSE),"niet bekend")))</f>
        <v>1</v>
      </c>
      <c r="AG677" s="2399">
        <f t="shared" si="82"/>
        <v>4908</v>
      </c>
      <c r="AH677" s="2403">
        <f>IF(B677="","",(IFERROR(VLOOKUP(B677,Projecten!A$4:W$2358,23,FALSE),"niet bekend")))</f>
        <v>4908</v>
      </c>
      <c r="AI677" s="2403">
        <f>IF(B677="","",(IFERROR(VLOOKUP(B677,Projecten!A$4:W$2358,12,FALSE),"niet bekend")))</f>
        <v>4908</v>
      </c>
      <c r="AJ677" s="906">
        <f t="shared" si="83"/>
        <v>0</v>
      </c>
    </row>
    <row r="678" spans="2:36" s="4" customFormat="1" ht="12.75" customHeight="1" x14ac:dyDescent="0.2">
      <c r="B678" s="2" t="s">
        <v>834</v>
      </c>
      <c r="C678" s="1254">
        <v>120621</v>
      </c>
      <c r="D678" s="361" t="s">
        <v>832</v>
      </c>
      <c r="E678" s="1" t="s">
        <v>353</v>
      </c>
      <c r="F678" s="39">
        <v>1</v>
      </c>
      <c r="G678" s="1">
        <v>11</v>
      </c>
      <c r="H678" s="1">
        <v>4</v>
      </c>
      <c r="I678" s="1">
        <v>4</v>
      </c>
      <c r="J678" s="122" t="s">
        <v>47</v>
      </c>
      <c r="K678" s="122" t="s">
        <v>47</v>
      </c>
      <c r="L678" s="29" t="s">
        <v>190</v>
      </c>
      <c r="M678" s="29" t="s">
        <v>190</v>
      </c>
      <c r="N678" s="41" t="s">
        <v>47</v>
      </c>
      <c r="O678" s="41" t="s">
        <v>47</v>
      </c>
      <c r="P678" s="41" t="s">
        <v>47</v>
      </c>
      <c r="Q678" s="41" t="s">
        <v>47</v>
      </c>
      <c r="S678" s="1602"/>
      <c r="T678" s="23">
        <f>IF(U678&lt;=0,"",(((U678-'In Productie'!$E$1)/7)+0.6))</f>
        <v>-67.257142857142867</v>
      </c>
      <c r="U678" s="162">
        <v>42494</v>
      </c>
      <c r="V678" s="4" t="s">
        <v>535</v>
      </c>
      <c r="X678" s="426">
        <v>29</v>
      </c>
      <c r="Y678" s="63"/>
      <c r="Z678" s="276"/>
      <c r="AA678" s="540">
        <v>42468</v>
      </c>
      <c r="AF678" s="4">
        <f>IF(B678="","",(IFERROR(VLOOKUP(B678,Projecten!A$4:W$2358,5,FALSE),"niet bekend")))</f>
        <v>1</v>
      </c>
      <c r="AG678" s="2399">
        <f t="shared" si="82"/>
        <v>4908</v>
      </c>
      <c r="AH678" s="2403">
        <f>IF(B678="","",(IFERROR(VLOOKUP(B678,Projecten!A$4:W$2358,23,FALSE),"niet bekend")))</f>
        <v>4908</v>
      </c>
      <c r="AI678" s="2403">
        <f>IF(B678="","",(IFERROR(VLOOKUP(B678,Projecten!A$4:W$2358,12,FALSE),"niet bekend")))</f>
        <v>4908</v>
      </c>
      <c r="AJ678" s="906">
        <f t="shared" si="83"/>
        <v>0</v>
      </c>
    </row>
    <row r="679" spans="2:36" x14ac:dyDescent="0.2">
      <c r="B679" s="5" t="s">
        <v>962</v>
      </c>
      <c r="C679" s="1255">
        <v>120638</v>
      </c>
      <c r="D679" s="5" t="s">
        <v>965</v>
      </c>
      <c r="G679" s="6">
        <v>2</v>
      </c>
      <c r="X679" s="25">
        <v>4</v>
      </c>
      <c r="Y679" s="6"/>
      <c r="Z679" s="6"/>
      <c r="AA679" s="541">
        <v>42468</v>
      </c>
      <c r="AF679" s="4">
        <f>IF(B679="","",(IFERROR(VLOOKUP(B679,Projecten!A$4:W$2358,5,FALSE),"niet bekend")))</f>
        <v>0</v>
      </c>
      <c r="AG679" s="2399">
        <f>AI679</f>
        <v>72.819999999999993</v>
      </c>
      <c r="AH679" s="2403">
        <f>IF(B679="","",(IFERROR(VLOOKUP(B679,Projecten!A$4:W$2358,23,FALSE),"niet bekend")))</f>
        <v>72.819999999999993</v>
      </c>
      <c r="AI679" s="2403">
        <f>IF(B679="","",(IFERROR(VLOOKUP(B679,Projecten!A$4:W$2358,12,FALSE),"niet bekend")))</f>
        <v>72.819999999999993</v>
      </c>
      <c r="AJ679" s="906">
        <f t="shared" si="83"/>
        <v>0</v>
      </c>
    </row>
    <row r="680" spans="2:36" s="38" customFormat="1" ht="12.75" customHeight="1" x14ac:dyDescent="0.2">
      <c r="B680" s="30"/>
      <c r="C680" s="1253"/>
      <c r="D680" s="31"/>
      <c r="E680" s="31"/>
      <c r="F680" s="32"/>
      <c r="G680" s="31"/>
      <c r="H680" s="31"/>
      <c r="I680" s="31"/>
      <c r="J680" s="32"/>
      <c r="K680" s="32"/>
      <c r="L680" s="32"/>
      <c r="M680" s="32"/>
      <c r="N680" s="32"/>
      <c r="O680" s="32"/>
      <c r="P680" s="32"/>
      <c r="Q680" s="32"/>
      <c r="R680" s="33"/>
      <c r="S680" s="33"/>
      <c r="T680" s="1039"/>
      <c r="U680" s="157"/>
      <c r="V680" s="35"/>
      <c r="W680" s="35"/>
      <c r="X680" s="35"/>
      <c r="Y680" s="67"/>
      <c r="Z680" s="68"/>
      <c r="AA680" s="36"/>
      <c r="AG680" s="2404"/>
      <c r="AH680" s="2404"/>
      <c r="AI680" s="2404"/>
      <c r="AJ680" s="909"/>
    </row>
    <row r="681" spans="2:36" s="911" customFormat="1" ht="12.75" customHeight="1" x14ac:dyDescent="0.2">
      <c r="B681" s="887"/>
      <c r="C681" s="1251"/>
      <c r="D681" s="888">
        <f>SUM(G681:I681)</f>
        <v>192</v>
      </c>
      <c r="E681" s="889"/>
      <c r="F681" s="890">
        <f>SUM(F683:F699)</f>
        <v>12</v>
      </c>
      <c r="G681" s="889">
        <f>SUM(G683:G699)</f>
        <v>102</v>
      </c>
      <c r="H681" s="889">
        <f>SUM(H683:H699)</f>
        <v>55</v>
      </c>
      <c r="I681" s="889">
        <f>SUM(I683:I699)</f>
        <v>35</v>
      </c>
      <c r="J681" s="890"/>
      <c r="K681" s="890"/>
      <c r="L681" s="890"/>
      <c r="M681" s="890"/>
      <c r="N681" s="890"/>
      <c r="O681" s="890"/>
      <c r="P681" s="890"/>
      <c r="Q681" s="890"/>
      <c r="R681" s="918">
        <v>18</v>
      </c>
      <c r="S681" s="918"/>
      <c r="T681" s="1040"/>
      <c r="U681" s="919"/>
      <c r="V681" s="920"/>
      <c r="W681" s="921">
        <f>SUM(X681:X699)</f>
        <v>404.25</v>
      </c>
      <c r="X681" s="855"/>
      <c r="Y681" s="922">
        <v>284</v>
      </c>
      <c r="Z681" s="856">
        <f>W681-Y681</f>
        <v>120.25</v>
      </c>
      <c r="AA681" s="923"/>
      <c r="AF681" s="911" t="str">
        <f>IF(B681="","",(IFERROR(VLOOKUP(B681,Projecten!A$4:W$2358,5,FALSE),"niet bekend")))</f>
        <v/>
      </c>
      <c r="AG681" s="2402">
        <f>SUM(AG682:AG700)</f>
        <v>39353.009999999995</v>
      </c>
      <c r="AH681" s="2402" t="str">
        <f>IF(B681="","",(IFERROR(VLOOKUP(B681,Projecten!A$4:W$2358,23,FALSE),"niet bekend")))</f>
        <v/>
      </c>
      <c r="AI681" s="2402" t="str">
        <f>IF(B681="","",(IFERROR(VLOOKUP(B681,Projecten!A$4:W$2358,12,FALSE),"niet bekend")))</f>
        <v/>
      </c>
      <c r="AJ681" s="907"/>
    </row>
    <row r="682" spans="2:36" x14ac:dyDescent="0.2">
      <c r="B682" s="5"/>
      <c r="R682" s="7" t="s">
        <v>825</v>
      </c>
      <c r="X682" s="25"/>
      <c r="Y682" s="6"/>
      <c r="Z682" s="6"/>
      <c r="AA682" s="5"/>
      <c r="AF682" s="4" t="str">
        <f>IF(B682="","",(IFERROR(VLOOKUP(B682,Projecten!A$4:W$2358,5,FALSE),"niet bekend")))</f>
        <v/>
      </c>
      <c r="AG682" s="2399" t="str">
        <f t="shared" ref="AG682:AG699" si="84">IF(AF682="","",(F682/AF682*AI682))</f>
        <v/>
      </c>
      <c r="AH682" s="2403" t="str">
        <f>IF(B682="","",(IFERROR(VLOOKUP(B682,Projecten!A$4:W$2358,23,FALSE),"niet bekend")))</f>
        <v/>
      </c>
      <c r="AI682" s="2403" t="str">
        <f>IF(B682="","",(IFERROR(VLOOKUP(B682,Projecten!A$4:W$2358,12,FALSE),"niet bekend")))</f>
        <v/>
      </c>
      <c r="AJ682" s="906" t="str">
        <f t="shared" ref="AJ682:AJ699" si="85">IF(AG682="","",(AI682-AG682))</f>
        <v/>
      </c>
    </row>
    <row r="683" spans="2:36" s="4" customFormat="1" ht="12.75" customHeight="1" x14ac:dyDescent="0.2">
      <c r="B683" s="2"/>
      <c r="C683" s="1254"/>
      <c r="D683" s="169" t="s">
        <v>665</v>
      </c>
      <c r="E683" s="1"/>
      <c r="F683" s="39"/>
      <c r="G683" s="1"/>
      <c r="H683" s="1"/>
      <c r="I683" s="1"/>
      <c r="J683" s="58"/>
      <c r="K683" s="29"/>
      <c r="L683" s="29"/>
      <c r="M683" s="29"/>
      <c r="N683" s="29"/>
      <c r="O683" s="29"/>
      <c r="P683" s="29"/>
      <c r="Q683" s="29"/>
      <c r="S683" s="1602"/>
      <c r="T683" s="23"/>
      <c r="U683" s="162"/>
      <c r="X683" s="425">
        <v>16.5</v>
      </c>
      <c r="Y683" s="94"/>
      <c r="Z683" s="63"/>
      <c r="AA683" s="249"/>
      <c r="AF683" s="4" t="str">
        <f>IF(B683="","",(IFERROR(VLOOKUP(B683,Projecten!A$4:W$2358,5,FALSE),"niet bekend")))</f>
        <v/>
      </c>
      <c r="AG683" s="2399" t="str">
        <f t="shared" si="84"/>
        <v/>
      </c>
      <c r="AH683" s="2403" t="str">
        <f>IF(B683="","",(IFERROR(VLOOKUP(B683,Projecten!A$4:W$2358,23,FALSE),"niet bekend")))</f>
        <v/>
      </c>
      <c r="AI683" s="2403" t="str">
        <f>IF(B683="","",(IFERROR(VLOOKUP(B683,Projecten!A$4:W$2358,12,FALSE),"niet bekend")))</f>
        <v/>
      </c>
      <c r="AJ683" s="906" t="str">
        <f t="shared" si="85"/>
        <v/>
      </c>
    </row>
    <row r="684" spans="2:36" s="4" customFormat="1" ht="12.75" customHeight="1" x14ac:dyDescent="0.2">
      <c r="B684" s="2"/>
      <c r="C684" s="1254"/>
      <c r="D684" s="303" t="s">
        <v>707</v>
      </c>
      <c r="E684" s="1"/>
      <c r="F684" s="39"/>
      <c r="G684" s="1"/>
      <c r="H684" s="1"/>
      <c r="I684" s="1"/>
      <c r="J684" s="60"/>
      <c r="K684" s="41"/>
      <c r="L684" s="41"/>
      <c r="M684" s="41"/>
      <c r="N684" s="41"/>
      <c r="O684" s="41"/>
      <c r="P684" s="41"/>
      <c r="Q684" s="41"/>
      <c r="S684" s="1602"/>
      <c r="T684" s="23"/>
      <c r="U684" s="162"/>
      <c r="X684" s="425">
        <v>145.75</v>
      </c>
      <c r="Y684" s="63"/>
      <c r="Z684" s="63"/>
      <c r="AA684" s="249"/>
      <c r="AF684" s="4" t="str">
        <f>IF(B684="","",(IFERROR(VLOOKUP(B684,Projecten!A$4:W$2358,5,FALSE),"niet bekend")))</f>
        <v/>
      </c>
      <c r="AG684" s="2399" t="str">
        <f t="shared" si="84"/>
        <v/>
      </c>
      <c r="AH684" s="2403" t="str">
        <f>IF(B684="","",(IFERROR(VLOOKUP(B684,Projecten!A$4:W$2358,23,FALSE),"niet bekend")))</f>
        <v/>
      </c>
      <c r="AI684" s="2403" t="str">
        <f>IF(B684="","",(IFERROR(VLOOKUP(B684,Projecten!A$4:W$2358,12,FALSE),"niet bekend")))</f>
        <v/>
      </c>
      <c r="AJ684" s="906" t="str">
        <f t="shared" si="85"/>
        <v/>
      </c>
    </row>
    <row r="685" spans="2:36" s="4" customFormat="1" ht="12.75" customHeight="1" x14ac:dyDescent="0.2">
      <c r="B685" s="2"/>
      <c r="C685" s="1254"/>
      <c r="D685" s="303" t="s">
        <v>990</v>
      </c>
      <c r="E685" s="1"/>
      <c r="F685" s="39"/>
      <c r="G685" s="1"/>
      <c r="H685" s="1"/>
      <c r="I685" s="1"/>
      <c r="J685" s="60"/>
      <c r="K685" s="41"/>
      <c r="L685" s="41"/>
      <c r="M685" s="41"/>
      <c r="N685" s="41"/>
      <c r="O685" s="41"/>
      <c r="P685" s="41"/>
      <c r="Q685" s="41"/>
      <c r="S685" s="1602"/>
      <c r="T685" s="23"/>
      <c r="U685" s="162"/>
      <c r="X685" s="425">
        <v>12</v>
      </c>
      <c r="Y685" s="63"/>
      <c r="Z685" s="63"/>
      <c r="AA685" s="249"/>
      <c r="AF685" s="4" t="str">
        <f>IF(B685="","",(IFERROR(VLOOKUP(B685,Projecten!A$4:W$2358,5,FALSE),"niet bekend")))</f>
        <v/>
      </c>
      <c r="AG685" s="2399" t="str">
        <f t="shared" si="84"/>
        <v/>
      </c>
      <c r="AH685" s="2403" t="str">
        <f>IF(B685="","",(IFERROR(VLOOKUP(B685,Projecten!A$4:W$2358,23,FALSE),"niet bekend")))</f>
        <v/>
      </c>
      <c r="AI685" s="2403" t="str">
        <f>IF(B685="","",(IFERROR(VLOOKUP(B685,Projecten!A$4:W$2358,12,FALSE),"niet bekend")))</f>
        <v/>
      </c>
      <c r="AJ685" s="906" t="str">
        <f t="shared" si="85"/>
        <v/>
      </c>
    </row>
    <row r="686" spans="2:36" s="4" customFormat="1" ht="12.75" customHeight="1" x14ac:dyDescent="0.2">
      <c r="B686" s="2" t="s">
        <v>835</v>
      </c>
      <c r="C686" s="1254">
        <v>120639</v>
      </c>
      <c r="D686" s="362" t="s">
        <v>832</v>
      </c>
      <c r="E686" s="1" t="s">
        <v>353</v>
      </c>
      <c r="F686" s="39">
        <v>1</v>
      </c>
      <c r="G686" s="1">
        <v>11</v>
      </c>
      <c r="H686" s="1">
        <v>4</v>
      </c>
      <c r="I686" s="75">
        <v>4</v>
      </c>
      <c r="J686" s="60" t="s">
        <v>47</v>
      </c>
      <c r="K686" s="60" t="s">
        <v>47</v>
      </c>
      <c r="L686" s="58" t="s">
        <v>190</v>
      </c>
      <c r="M686" s="29" t="s">
        <v>190</v>
      </c>
      <c r="N686" s="41" t="s">
        <v>47</v>
      </c>
      <c r="O686" s="41" t="s">
        <v>47</v>
      </c>
      <c r="P686" s="41" t="s">
        <v>47</v>
      </c>
      <c r="Q686" s="41" t="s">
        <v>47</v>
      </c>
      <c r="S686" s="1602"/>
      <c r="T686" s="23">
        <f>IF(U686&lt;=0,"",(((U686-'In Productie'!$E$1)/7)+0.6))</f>
        <v>-67.257142857142867</v>
      </c>
      <c r="U686" s="162">
        <v>42494</v>
      </c>
      <c r="V686" s="4" t="s">
        <v>535</v>
      </c>
      <c r="X686" s="426">
        <v>29</v>
      </c>
      <c r="Y686" s="63"/>
      <c r="Z686" s="276"/>
      <c r="AA686" s="540">
        <v>42468</v>
      </c>
      <c r="AF686" s="4">
        <f>IF(B686="","",(IFERROR(VLOOKUP(B686,Projecten!A$4:W$2358,5,FALSE),"niet bekend")))</f>
        <v>1</v>
      </c>
      <c r="AG686" s="2399">
        <f t="shared" si="84"/>
        <v>4908</v>
      </c>
      <c r="AH686" s="2403">
        <f>IF(B686="","",(IFERROR(VLOOKUP(B686,Projecten!A$4:W$2358,23,FALSE),"niet bekend")))</f>
        <v>4908</v>
      </c>
      <c r="AI686" s="2403">
        <f>IF(B686="","",(IFERROR(VLOOKUP(B686,Projecten!A$4:W$2358,12,FALSE),"niet bekend")))</f>
        <v>4908</v>
      </c>
      <c r="AJ686" s="906">
        <f t="shared" si="85"/>
        <v>0</v>
      </c>
    </row>
    <row r="687" spans="2:36" s="4" customFormat="1" ht="12.75" customHeight="1" x14ac:dyDescent="0.2">
      <c r="B687" s="74" t="s">
        <v>838</v>
      </c>
      <c r="C687" s="1254">
        <v>120622</v>
      </c>
      <c r="D687" s="362" t="s">
        <v>833</v>
      </c>
      <c r="E687" s="1" t="s">
        <v>353</v>
      </c>
      <c r="F687" s="39">
        <v>1</v>
      </c>
      <c r="G687" s="1">
        <v>10</v>
      </c>
      <c r="H687" s="1">
        <v>5</v>
      </c>
      <c r="I687" s="75">
        <v>4</v>
      </c>
      <c r="J687" s="60" t="s">
        <v>47</v>
      </c>
      <c r="K687" s="60" t="s">
        <v>47</v>
      </c>
      <c r="L687" s="58" t="s">
        <v>190</v>
      </c>
      <c r="M687" s="29" t="s">
        <v>190</v>
      </c>
      <c r="N687" s="41" t="s">
        <v>47</v>
      </c>
      <c r="O687" s="41" t="s">
        <v>47</v>
      </c>
      <c r="P687" s="41" t="s">
        <v>47</v>
      </c>
      <c r="Q687" s="41" t="s">
        <v>47</v>
      </c>
      <c r="S687" s="1602"/>
      <c r="T687" s="23">
        <f>IF(U687&lt;=0,"",(((U687-'In Productie'!$E$1)/7)+0.6))</f>
        <v>-67.257142857142867</v>
      </c>
      <c r="U687" s="162">
        <v>42494</v>
      </c>
      <c r="V687" s="4" t="s">
        <v>535</v>
      </c>
      <c r="X687" s="426">
        <v>29</v>
      </c>
      <c r="Y687" s="63"/>
      <c r="Z687" s="276"/>
      <c r="AA687" s="540">
        <v>42468</v>
      </c>
      <c r="AF687" s="4">
        <f>IF(B687="","",(IFERROR(VLOOKUP(B687,Projecten!A$4:W$2358,5,FALSE),"niet bekend")))</f>
        <v>1</v>
      </c>
      <c r="AG687" s="2399">
        <f t="shared" si="84"/>
        <v>4993</v>
      </c>
      <c r="AH687" s="2403">
        <f>IF(B687="","",(IFERROR(VLOOKUP(B687,Projecten!A$4:W$2358,23,FALSE),"niet bekend")))</f>
        <v>4993</v>
      </c>
      <c r="AI687" s="2403">
        <f>IF(B687="","",(IFERROR(VLOOKUP(B687,Projecten!A$4:W$2358,12,FALSE),"niet bekend")))</f>
        <v>4993</v>
      </c>
      <c r="AJ687" s="906">
        <f t="shared" si="85"/>
        <v>0</v>
      </c>
    </row>
    <row r="688" spans="2:36" s="4" customFormat="1" ht="12.75" customHeight="1" x14ac:dyDescent="0.2">
      <c r="B688" s="2" t="s">
        <v>836</v>
      </c>
      <c r="C688" s="1254">
        <v>120639</v>
      </c>
      <c r="D688" s="362" t="s">
        <v>863</v>
      </c>
      <c r="E688" s="1" t="s">
        <v>353</v>
      </c>
      <c r="F688" s="39">
        <v>1</v>
      </c>
      <c r="G688" s="1">
        <v>11</v>
      </c>
      <c r="H688" s="1">
        <v>4</v>
      </c>
      <c r="I688" s="75">
        <v>4</v>
      </c>
      <c r="J688" s="60" t="s">
        <v>47</v>
      </c>
      <c r="K688" s="60" t="s">
        <v>47</v>
      </c>
      <c r="L688" s="58" t="s">
        <v>190</v>
      </c>
      <c r="M688" s="29" t="s">
        <v>190</v>
      </c>
      <c r="N688" s="41" t="s">
        <v>47</v>
      </c>
      <c r="O688" s="41" t="s">
        <v>47</v>
      </c>
      <c r="P688" s="41" t="s">
        <v>47</v>
      </c>
      <c r="Q688" s="41" t="s">
        <v>47</v>
      </c>
      <c r="S688" s="1602"/>
      <c r="T688" s="23">
        <f>IF(U688&lt;=0,"",(((U688-'In Productie'!$E$1)/7)+0.6))</f>
        <v>-67.257142857142867</v>
      </c>
      <c r="U688" s="162">
        <v>42494</v>
      </c>
      <c r="V688" s="4" t="s">
        <v>535</v>
      </c>
      <c r="X688" s="426">
        <v>29</v>
      </c>
      <c r="Y688" s="63"/>
      <c r="Z688" s="276"/>
      <c r="AA688" s="540">
        <v>42468</v>
      </c>
      <c r="AF688" s="4">
        <f>IF(B688="","",(IFERROR(VLOOKUP(B688,Projecten!A$4:W$2358,5,FALSE),"niet bekend")))</f>
        <v>1</v>
      </c>
      <c r="AG688" s="2399">
        <f t="shared" si="84"/>
        <v>4993</v>
      </c>
      <c r="AH688" s="2403">
        <f>IF(B688="","",(IFERROR(VLOOKUP(B688,Projecten!A$4:W$2358,23,FALSE),"niet bekend")))</f>
        <v>4993</v>
      </c>
      <c r="AI688" s="2403">
        <f>IF(B688="","",(IFERROR(VLOOKUP(B688,Projecten!A$4:W$2358,12,FALSE),"niet bekend")))</f>
        <v>4993</v>
      </c>
      <c r="AJ688" s="906">
        <f t="shared" si="85"/>
        <v>0</v>
      </c>
    </row>
    <row r="689" spans="2:36" s="4" customFormat="1" ht="12.75" customHeight="1" x14ac:dyDescent="0.2">
      <c r="B689" s="2" t="s">
        <v>837</v>
      </c>
      <c r="C689" s="1254">
        <v>120639</v>
      </c>
      <c r="D689" s="362" t="s">
        <v>863</v>
      </c>
      <c r="E689" s="1" t="s">
        <v>353</v>
      </c>
      <c r="F689" s="39">
        <v>1</v>
      </c>
      <c r="G689" s="1">
        <v>11</v>
      </c>
      <c r="H689" s="1">
        <v>4</v>
      </c>
      <c r="I689" s="75">
        <v>4</v>
      </c>
      <c r="J689" s="60" t="s">
        <v>47</v>
      </c>
      <c r="K689" s="60" t="s">
        <v>47</v>
      </c>
      <c r="L689" s="58" t="s">
        <v>190</v>
      </c>
      <c r="M689" s="29" t="s">
        <v>190</v>
      </c>
      <c r="N689" s="41" t="s">
        <v>47</v>
      </c>
      <c r="O689" s="41" t="s">
        <v>47</v>
      </c>
      <c r="P689" s="41" t="s">
        <v>47</v>
      </c>
      <c r="Q689" s="41" t="s">
        <v>47</v>
      </c>
      <c r="S689" s="1602"/>
      <c r="T689" s="23">
        <f>IF(U689&lt;=0,"",(((U689-'In Productie'!$E$1)/7)+0.6))</f>
        <v>-67.257142857142867</v>
      </c>
      <c r="U689" s="162">
        <v>42494</v>
      </c>
      <c r="V689" s="4" t="s">
        <v>535</v>
      </c>
      <c r="X689" s="426">
        <v>29</v>
      </c>
      <c r="Y689" s="63"/>
      <c r="Z689" s="276"/>
      <c r="AA689" s="540">
        <v>42468</v>
      </c>
      <c r="AF689" s="4">
        <f>IF(B689="","",(IFERROR(VLOOKUP(B689,Projecten!A$4:W$2358,5,FALSE),"niet bekend")))</f>
        <v>1</v>
      </c>
      <c r="AG689" s="2399">
        <f t="shared" si="84"/>
        <v>4993</v>
      </c>
      <c r="AH689" s="2403">
        <f>IF(B689="","",(IFERROR(VLOOKUP(B689,Projecten!A$4:W$2358,23,FALSE),"niet bekend")))</f>
        <v>4993</v>
      </c>
      <c r="AI689" s="2403">
        <f>IF(B689="","",(IFERROR(VLOOKUP(B689,Projecten!A$4:W$2358,12,FALSE),"niet bekend")))</f>
        <v>4993</v>
      </c>
      <c r="AJ689" s="906">
        <f t="shared" si="85"/>
        <v>0</v>
      </c>
    </row>
    <row r="690" spans="2:36" s="4" customFormat="1" ht="12.75" customHeight="1" x14ac:dyDescent="0.2">
      <c r="B690" s="2"/>
      <c r="C690" s="203"/>
      <c r="D690" s="362"/>
      <c r="E690" s="1"/>
      <c r="F690" s="39"/>
      <c r="G690" s="205"/>
      <c r="H690" s="1"/>
      <c r="I690" s="75"/>
      <c r="J690" s="60"/>
      <c r="K690" s="60"/>
      <c r="L690" s="58"/>
      <c r="M690" s="29"/>
      <c r="N690" s="41"/>
      <c r="O690" s="41"/>
      <c r="P690" s="41"/>
      <c r="Q690" s="41"/>
      <c r="S690" s="1602"/>
      <c r="T690" s="23"/>
      <c r="U690" s="162"/>
      <c r="X690" s="426"/>
      <c r="Y690" s="63"/>
      <c r="Z690" s="276"/>
      <c r="AA690" s="249"/>
      <c r="AF690" s="4" t="str">
        <f>IF(B690="","",(IFERROR(VLOOKUP(B690,Projecten!A$4:W$2358,5,FALSE),"niet bekend")))</f>
        <v/>
      </c>
      <c r="AG690" s="2399" t="str">
        <f t="shared" si="84"/>
        <v/>
      </c>
      <c r="AH690" s="2403" t="str">
        <f>IF(B690="","",(IFERROR(VLOOKUP(B690,Projecten!A$4:W$2358,23,FALSE),"niet bekend")))</f>
        <v/>
      </c>
      <c r="AI690" s="2403" t="str">
        <f>IF(B690="","",(IFERROR(VLOOKUP(B690,Projecten!A$4:W$2358,12,FALSE),"niet bekend")))</f>
        <v/>
      </c>
      <c r="AJ690" s="906" t="str">
        <f t="shared" si="85"/>
        <v/>
      </c>
    </row>
    <row r="691" spans="2:36" s="4" customFormat="1" ht="12.75" customHeight="1" x14ac:dyDescent="0.2">
      <c r="B691" s="98">
        <v>2016131</v>
      </c>
      <c r="C691" s="291">
        <v>120629</v>
      </c>
      <c r="D691" s="317" t="s">
        <v>810</v>
      </c>
      <c r="E691" s="315" t="s">
        <v>474</v>
      </c>
      <c r="F691" s="1458">
        <v>1</v>
      </c>
      <c r="G691" s="268">
        <v>12</v>
      </c>
      <c r="H691" s="315">
        <v>10</v>
      </c>
      <c r="I691" s="100">
        <v>2</v>
      </c>
      <c r="J691" s="58" t="s">
        <v>47</v>
      </c>
      <c r="K691" s="58" t="s">
        <v>47</v>
      </c>
      <c r="L691" s="58" t="s">
        <v>190</v>
      </c>
      <c r="M691" s="29" t="s">
        <v>190</v>
      </c>
      <c r="N691" s="29" t="s">
        <v>47</v>
      </c>
      <c r="O691" s="29" t="s">
        <v>47</v>
      </c>
      <c r="P691" s="29" t="s">
        <v>47</v>
      </c>
      <c r="Q691" s="29" t="s">
        <v>47</v>
      </c>
      <c r="S691" s="1602"/>
      <c r="T691" s="23">
        <f>IF(U691&lt;=0,"",(((U691-'In Productie'!$E$1)/7)+0.6))</f>
        <v>-67.257142857142867</v>
      </c>
      <c r="U691" s="162">
        <v>42494</v>
      </c>
      <c r="V691" s="4" t="s">
        <v>813</v>
      </c>
      <c r="W691" s="43" t="s">
        <v>812</v>
      </c>
      <c r="X691" s="25">
        <v>25</v>
      </c>
      <c r="Y691" s="63"/>
      <c r="Z691" s="63"/>
      <c r="AA691" s="540">
        <v>42467</v>
      </c>
      <c r="AF691" s="4">
        <f>IF(B691="","",(IFERROR(VLOOKUP(B691,Projecten!A$4:W$2358,5,FALSE),"niet bekend")))</f>
        <v>1</v>
      </c>
      <c r="AG691" s="2399">
        <f t="shared" si="84"/>
        <v>3549.05</v>
      </c>
      <c r="AH691" s="2403">
        <f>IF(B691="","",(IFERROR(VLOOKUP(B691,Projecten!A$4:W$2358,23,FALSE),"niet bekend")))</f>
        <v>3549.05</v>
      </c>
      <c r="AI691" s="2403">
        <f>IF(B691="","",(IFERROR(VLOOKUP(B691,Projecten!A$4:W$2358,12,FALSE),"niet bekend")))</f>
        <v>3549.05</v>
      </c>
      <c r="AJ691" s="906">
        <f t="shared" si="85"/>
        <v>0</v>
      </c>
    </row>
    <row r="692" spans="2:36" s="4" customFormat="1" ht="12.75" customHeight="1" x14ac:dyDescent="0.2">
      <c r="B692" s="98"/>
      <c r="C692" s="291"/>
      <c r="D692" s="317"/>
      <c r="E692" s="315"/>
      <c r="F692" s="1458"/>
      <c r="G692" s="268"/>
      <c r="H692" s="315"/>
      <c r="I692" s="100"/>
      <c r="J692" s="58"/>
      <c r="K692" s="58"/>
      <c r="L692" s="58"/>
      <c r="M692" s="29"/>
      <c r="N692" s="29"/>
      <c r="O692" s="29"/>
      <c r="P692" s="29"/>
      <c r="Q692" s="29"/>
      <c r="S692" s="1602"/>
      <c r="T692" s="23"/>
      <c r="U692" s="162"/>
      <c r="W692" s="43"/>
      <c r="X692" s="25"/>
      <c r="Y692" s="63"/>
      <c r="Z692" s="63"/>
      <c r="AA692" s="249"/>
      <c r="AF692" s="4" t="str">
        <f>IF(B692="","",(IFERROR(VLOOKUP(B692,Projecten!A$4:W$2358,5,FALSE),"niet bekend")))</f>
        <v/>
      </c>
      <c r="AG692" s="2399" t="str">
        <f t="shared" si="84"/>
        <v/>
      </c>
      <c r="AH692" s="2403" t="str">
        <f>IF(B692="","",(IFERROR(VLOOKUP(B692,Projecten!A$4:W$2358,23,FALSE),"niet bekend")))</f>
        <v/>
      </c>
      <c r="AI692" s="2403" t="str">
        <f>IF(B692="","",(IFERROR(VLOOKUP(B692,Projecten!A$4:W$2358,12,FALSE),"niet bekend")))</f>
        <v/>
      </c>
      <c r="AJ692" s="906" t="str">
        <f t="shared" si="85"/>
        <v/>
      </c>
    </row>
    <row r="693" spans="2:36" s="4" customFormat="1" ht="12.75" customHeight="1" x14ac:dyDescent="0.2">
      <c r="B693" s="267">
        <v>2016104</v>
      </c>
      <c r="C693" s="291">
        <v>120633</v>
      </c>
      <c r="D693" s="267">
        <v>522516</v>
      </c>
      <c r="E693" s="313" t="s">
        <v>26</v>
      </c>
      <c r="F693" s="1458">
        <v>1</v>
      </c>
      <c r="G693" s="315">
        <v>7</v>
      </c>
      <c r="H693" s="315">
        <v>3</v>
      </c>
      <c r="I693" s="100">
        <v>3</v>
      </c>
      <c r="J693" s="58" t="s">
        <v>47</v>
      </c>
      <c r="K693" s="58" t="s">
        <v>190</v>
      </c>
      <c r="L693" s="245" t="s">
        <v>47</v>
      </c>
      <c r="M693" s="29" t="s">
        <v>190</v>
      </c>
      <c r="N693" s="29" t="s">
        <v>47</v>
      </c>
      <c r="O693" s="29" t="s">
        <v>47</v>
      </c>
      <c r="P693" s="29" t="s">
        <v>47</v>
      </c>
      <c r="Q693" s="29" t="s">
        <v>47</v>
      </c>
      <c r="S693" s="1600"/>
      <c r="T693" s="23">
        <f>IF(U693&lt;=0,"",(((U693-'In Productie'!$E$1)/7)+0.6))</f>
        <v>-66.257142857142867</v>
      </c>
      <c r="U693" s="162">
        <v>42501</v>
      </c>
      <c r="V693" s="4" t="s">
        <v>162</v>
      </c>
      <c r="W693" s="4" t="s">
        <v>961</v>
      </c>
      <c r="X693" s="25">
        <v>16</v>
      </c>
      <c r="Y693" s="63"/>
      <c r="Z693" s="63"/>
      <c r="AA693" s="540">
        <v>42447</v>
      </c>
      <c r="AF693" s="4">
        <f>IF(B693="","",(IFERROR(VLOOKUP(B693,Projecten!A$4:W$2358,5,FALSE),"niet bekend")))</f>
        <v>1</v>
      </c>
      <c r="AG693" s="2399">
        <f t="shared" si="84"/>
        <v>4165.51</v>
      </c>
      <c r="AH693" s="2403">
        <f>IF(B693="","",(IFERROR(VLOOKUP(B693,Projecten!A$4:W$2358,23,FALSE),"niet bekend")))</f>
        <v>4165.51</v>
      </c>
      <c r="AI693" s="2403">
        <f>IF(B693="","",(IFERROR(VLOOKUP(B693,Projecten!A$4:W$2358,12,FALSE),"niet bekend")))</f>
        <v>4165.51</v>
      </c>
      <c r="AJ693" s="906">
        <f t="shared" si="85"/>
        <v>0</v>
      </c>
    </row>
    <row r="694" spans="2:36" s="4" customFormat="1" ht="12.75" customHeight="1" x14ac:dyDescent="0.2">
      <c r="B694" s="267">
        <v>2016125</v>
      </c>
      <c r="C694" s="291">
        <v>120632</v>
      </c>
      <c r="D694" s="267">
        <v>400113</v>
      </c>
      <c r="E694" s="313" t="s">
        <v>26</v>
      </c>
      <c r="F694" s="1458">
        <v>1</v>
      </c>
      <c r="G694" s="315">
        <v>3</v>
      </c>
      <c r="H694" s="315">
        <v>1</v>
      </c>
      <c r="I694" s="100">
        <v>1</v>
      </c>
      <c r="J694" s="58" t="s">
        <v>47</v>
      </c>
      <c r="K694" s="58" t="s">
        <v>190</v>
      </c>
      <c r="L694" s="58" t="s">
        <v>190</v>
      </c>
      <c r="M694" s="29" t="s">
        <v>190</v>
      </c>
      <c r="N694" s="29" t="s">
        <v>47</v>
      </c>
      <c r="O694" s="29" t="s">
        <v>47</v>
      </c>
      <c r="P694" s="29" t="s">
        <v>47</v>
      </c>
      <c r="Q694" s="29" t="s">
        <v>47</v>
      </c>
      <c r="S694" s="1602"/>
      <c r="T694" s="348">
        <f>IF(U694&lt;=0,"",(((U694-'In Productie'!$E$1)/7)+0.6))</f>
        <v>-65.971428571428575</v>
      </c>
      <c r="U694" s="350">
        <v>42503</v>
      </c>
      <c r="V694" s="347" t="s">
        <v>162</v>
      </c>
      <c r="W694" s="8" t="s">
        <v>866</v>
      </c>
      <c r="X694" s="25">
        <v>6</v>
      </c>
      <c r="Y694" s="63"/>
      <c r="Z694" s="63"/>
      <c r="AA694" s="540">
        <v>42464</v>
      </c>
      <c r="AF694" s="4">
        <f>IF(B694="","",(IFERROR(VLOOKUP(B694,Projecten!A$4:W$2358,5,FALSE),"niet bekend")))</f>
        <v>1</v>
      </c>
      <c r="AG694" s="2399">
        <f t="shared" si="84"/>
        <v>1042.45</v>
      </c>
      <c r="AH694" s="2403">
        <f>IF(B694="","",(IFERROR(VLOOKUP(B694,Projecten!A$4:W$2358,23,FALSE),"niet bekend")))</f>
        <v>1042.45</v>
      </c>
      <c r="AI694" s="2403">
        <f>IF(B694="","",(IFERROR(VLOOKUP(B694,Projecten!A$4:W$2358,12,FALSE),"niet bekend")))</f>
        <v>1042.45</v>
      </c>
      <c r="AJ694" s="906">
        <f t="shared" si="85"/>
        <v>0</v>
      </c>
    </row>
    <row r="695" spans="2:36" s="71" customFormat="1" ht="12.75" customHeight="1" x14ac:dyDescent="0.2">
      <c r="B695" s="344">
        <v>2016128</v>
      </c>
      <c r="C695" s="1030">
        <v>120632</v>
      </c>
      <c r="D695" s="344">
        <v>587616</v>
      </c>
      <c r="E695" s="313" t="s">
        <v>26</v>
      </c>
      <c r="F695" s="1466">
        <v>1</v>
      </c>
      <c r="G695" s="391">
        <v>9</v>
      </c>
      <c r="H695" s="391">
        <v>6</v>
      </c>
      <c r="I695" s="391">
        <v>3</v>
      </c>
      <c r="J695" s="58" t="s">
        <v>47</v>
      </c>
      <c r="K695" s="58" t="s">
        <v>190</v>
      </c>
      <c r="L695" s="58" t="s">
        <v>190</v>
      </c>
      <c r="M695" s="58" t="s">
        <v>190</v>
      </c>
      <c r="N695" s="58" t="s">
        <v>47</v>
      </c>
      <c r="O695" s="58" t="s">
        <v>47</v>
      </c>
      <c r="P695" s="58" t="s">
        <v>47</v>
      </c>
      <c r="Q695" s="58" t="s">
        <v>47</v>
      </c>
      <c r="R695" s="4"/>
      <c r="S695" s="1600"/>
      <c r="T695" s="382">
        <f>IF(U695&lt;=0,"",(((U695-'In Productie'!$E$1)/7)+0.6))</f>
        <v>-66.257142857142867</v>
      </c>
      <c r="U695" s="392">
        <v>42501</v>
      </c>
      <c r="V695" s="393" t="s">
        <v>162</v>
      </c>
      <c r="W695" s="131" t="s">
        <v>866</v>
      </c>
      <c r="X695" s="78">
        <v>16</v>
      </c>
      <c r="Y695" s="82"/>
      <c r="Z695" s="82"/>
      <c r="AA695" s="542">
        <v>42466</v>
      </c>
      <c r="AF695" s="71">
        <f>IF(B695="","",(IFERROR(VLOOKUP(B695,Projecten!A$4:W$2358,5,FALSE),"niet bekend")))</f>
        <v>1</v>
      </c>
      <c r="AG695" s="2403">
        <f t="shared" si="84"/>
        <v>2571</v>
      </c>
      <c r="AH695" s="2403">
        <f>IF(B695="","",(IFERROR(VLOOKUP(B695,Projecten!A$4:W$2358,23,FALSE),"niet bekend")))</f>
        <v>2571</v>
      </c>
      <c r="AI695" s="2403">
        <f>IF(B695="","",(IFERROR(VLOOKUP(B695,Projecten!A$4:W$2358,12,FALSE),"niet bekend")))</f>
        <v>2571</v>
      </c>
      <c r="AJ695" s="908">
        <f t="shared" si="85"/>
        <v>0</v>
      </c>
    </row>
    <row r="696" spans="2:36" s="71" customFormat="1" ht="12.75" customHeight="1" x14ac:dyDescent="0.2">
      <c r="B696" s="386">
        <v>2016122</v>
      </c>
      <c r="C696" s="1275">
        <v>120632</v>
      </c>
      <c r="D696" s="386">
        <v>569816</v>
      </c>
      <c r="E696" s="313" t="s">
        <v>26</v>
      </c>
      <c r="F696" s="1462">
        <v>1</v>
      </c>
      <c r="G696" s="388">
        <v>9</v>
      </c>
      <c r="H696" s="388">
        <v>5</v>
      </c>
      <c r="I696" s="388">
        <v>4</v>
      </c>
      <c r="J696" s="173" t="s">
        <v>47</v>
      </c>
      <c r="K696" s="173" t="s">
        <v>190</v>
      </c>
      <c r="L696" s="173" t="s">
        <v>190</v>
      </c>
      <c r="M696" s="173" t="s">
        <v>190</v>
      </c>
      <c r="N696" s="173" t="s">
        <v>47</v>
      </c>
      <c r="O696" s="173" t="s">
        <v>47</v>
      </c>
      <c r="P696" s="173" t="s">
        <v>47</v>
      </c>
      <c r="Q696" s="173" t="s">
        <v>47</v>
      </c>
      <c r="R696" s="4"/>
      <c r="S696" s="1617"/>
      <c r="T696" s="343">
        <f>IF(U696&lt;=0,"",(((U696-'In Productie'!$E$1)/7)+0.6))</f>
        <v>-66.257142857142867</v>
      </c>
      <c r="U696" s="156">
        <v>42501</v>
      </c>
      <c r="V696" s="131" t="s">
        <v>162</v>
      </c>
      <c r="W696" s="131" t="s">
        <v>866</v>
      </c>
      <c r="X696" s="78">
        <v>17</v>
      </c>
      <c r="Y696" s="82"/>
      <c r="Z696" s="82"/>
      <c r="AA696" s="542">
        <v>42465</v>
      </c>
      <c r="AF696" s="71">
        <f>IF(B696="","",(IFERROR(VLOOKUP(B696,Projecten!A$4:W$2358,5,FALSE),"niet bekend")))</f>
        <v>1</v>
      </c>
      <c r="AG696" s="2403">
        <f t="shared" si="84"/>
        <v>2861</v>
      </c>
      <c r="AH696" s="2403">
        <f>IF(B696="","",(IFERROR(VLOOKUP(B696,Projecten!A$4:W$2358,23,FALSE),"niet bekend")))</f>
        <v>2861</v>
      </c>
      <c r="AI696" s="2403">
        <f>IF(B696="","",(IFERROR(VLOOKUP(B696,Projecten!A$4:W$2358,12,FALSE),"niet bekend")))</f>
        <v>2861</v>
      </c>
      <c r="AJ696" s="908">
        <f t="shared" si="85"/>
        <v>0</v>
      </c>
    </row>
    <row r="697" spans="2:36" s="71" customFormat="1" ht="12.75" customHeight="1" x14ac:dyDescent="0.2">
      <c r="B697" s="386">
        <v>2016123</v>
      </c>
      <c r="C697" s="1275">
        <v>120633</v>
      </c>
      <c r="D697" s="386">
        <v>587616</v>
      </c>
      <c r="E697" s="313" t="s">
        <v>26</v>
      </c>
      <c r="F697" s="1462">
        <v>1</v>
      </c>
      <c r="G697" s="388">
        <v>9</v>
      </c>
      <c r="H697" s="388">
        <v>6</v>
      </c>
      <c r="I697" s="388">
        <v>3</v>
      </c>
      <c r="J697" s="173" t="s">
        <v>47</v>
      </c>
      <c r="K697" s="173" t="s">
        <v>190</v>
      </c>
      <c r="L697" s="173" t="s">
        <v>190</v>
      </c>
      <c r="M697" s="173" t="s">
        <v>190</v>
      </c>
      <c r="N697" s="173" t="s">
        <v>47</v>
      </c>
      <c r="O697" s="173" t="s">
        <v>47</v>
      </c>
      <c r="P697" s="173" t="s">
        <v>47</v>
      </c>
      <c r="Q697" s="173" t="s">
        <v>47</v>
      </c>
      <c r="R697" s="4"/>
      <c r="S697" s="1617"/>
      <c r="T697" s="343">
        <f>IF(U697&lt;=0,"",(((U697-'In Productie'!$E$1)/7)+0.6))</f>
        <v>-66.257142857142867</v>
      </c>
      <c r="U697" s="156">
        <v>42501</v>
      </c>
      <c r="V697" s="131" t="s">
        <v>162</v>
      </c>
      <c r="W697" s="131" t="s">
        <v>866</v>
      </c>
      <c r="X697" s="78">
        <v>16</v>
      </c>
      <c r="Y697" s="82"/>
      <c r="Z697" s="82"/>
      <c r="AA697" s="542">
        <v>42472</v>
      </c>
      <c r="AF697" s="71">
        <f>IF(B697="","",(IFERROR(VLOOKUP(B697,Projecten!A$4:W$2358,5,FALSE),"niet bekend")))</f>
        <v>1</v>
      </c>
      <c r="AG697" s="2403">
        <f t="shared" si="84"/>
        <v>2629</v>
      </c>
      <c r="AH697" s="2403">
        <f>IF(B697="","",(IFERROR(VLOOKUP(B697,Projecten!A$4:W$2358,23,FALSE),"niet bekend")))</f>
        <v>2629</v>
      </c>
      <c r="AI697" s="2403">
        <f>IF(B697="","",(IFERROR(VLOOKUP(B697,Projecten!A$4:W$2358,12,FALSE),"niet bekend")))</f>
        <v>2629</v>
      </c>
      <c r="AJ697" s="908">
        <f t="shared" si="85"/>
        <v>0</v>
      </c>
    </row>
    <row r="698" spans="2:36" s="71" customFormat="1" ht="12.75" customHeight="1" x14ac:dyDescent="0.2">
      <c r="B698" s="386">
        <v>2016124</v>
      </c>
      <c r="C698" s="1275">
        <v>120633</v>
      </c>
      <c r="D698" s="386">
        <v>426016</v>
      </c>
      <c r="E698" s="313" t="s">
        <v>26</v>
      </c>
      <c r="F698" s="1462">
        <v>1</v>
      </c>
      <c r="G698" s="388">
        <v>8</v>
      </c>
      <c r="H698" s="388">
        <v>5</v>
      </c>
      <c r="I698" s="388">
        <v>3</v>
      </c>
      <c r="J698" s="173" t="s">
        <v>47</v>
      </c>
      <c r="K698" s="173" t="s">
        <v>190</v>
      </c>
      <c r="L698" s="173" t="s">
        <v>190</v>
      </c>
      <c r="M698" s="173" t="s">
        <v>190</v>
      </c>
      <c r="N698" s="58" t="s">
        <v>47</v>
      </c>
      <c r="O698" s="58" t="s">
        <v>47</v>
      </c>
      <c r="P698" s="58" t="s">
        <v>47</v>
      </c>
      <c r="Q698" s="58" t="s">
        <v>47</v>
      </c>
      <c r="R698" s="4"/>
      <c r="S698" s="1600"/>
      <c r="T698" s="343">
        <f>IF(U698&lt;=0,"",(((U698-'In Productie'!$E$1)/7)+0.6))</f>
        <v>-65.971428571428575</v>
      </c>
      <c r="U698" s="156">
        <v>42503</v>
      </c>
      <c r="V698" s="131" t="s">
        <v>162</v>
      </c>
      <c r="W698" s="131" t="s">
        <v>866</v>
      </c>
      <c r="X698" s="78">
        <v>15</v>
      </c>
      <c r="Y698" s="82"/>
      <c r="Z698" s="82"/>
      <c r="AA698" s="542">
        <v>42472</v>
      </c>
      <c r="AF698" s="71">
        <f>IF(B698="","",(IFERROR(VLOOKUP(B698,Projecten!A$4:W$2358,5,FALSE),"niet bekend")))</f>
        <v>1</v>
      </c>
      <c r="AG698" s="2403">
        <f t="shared" si="84"/>
        <v>2410</v>
      </c>
      <c r="AH698" s="2403">
        <f>IF(B698="","",(IFERROR(VLOOKUP(B698,Projecten!A$4:W$2358,23,FALSE),"niet bekend")))</f>
        <v>2410</v>
      </c>
      <c r="AI698" s="2403">
        <f>IF(B698="","",(IFERROR(VLOOKUP(B698,Projecten!A$4:W$2358,12,FALSE),"niet bekend")))</f>
        <v>2410</v>
      </c>
      <c r="AJ698" s="908">
        <f t="shared" si="85"/>
        <v>0</v>
      </c>
    </row>
    <row r="699" spans="2:36" s="4" customFormat="1" ht="12.75" customHeight="1" x14ac:dyDescent="0.2">
      <c r="B699" s="2">
        <v>2016197</v>
      </c>
      <c r="C699" s="1254">
        <v>120642</v>
      </c>
      <c r="D699" s="460" t="s">
        <v>964</v>
      </c>
      <c r="E699" s="1" t="s">
        <v>26</v>
      </c>
      <c r="F699" s="39">
        <v>1</v>
      </c>
      <c r="G699" s="1">
        <v>2</v>
      </c>
      <c r="H699" s="1">
        <v>2</v>
      </c>
      <c r="I699" s="1">
        <v>0</v>
      </c>
      <c r="J699" s="60" t="s">
        <v>47</v>
      </c>
      <c r="K699" s="41" t="s">
        <v>190</v>
      </c>
      <c r="L699" s="41" t="s">
        <v>190</v>
      </c>
      <c r="M699" s="41" t="s">
        <v>190</v>
      </c>
      <c r="N699" s="41" t="s">
        <v>47</v>
      </c>
      <c r="O699" s="41" t="s">
        <v>47</v>
      </c>
      <c r="P699" s="41" t="s">
        <v>47</v>
      </c>
      <c r="Q699" s="41" t="s">
        <v>47</v>
      </c>
      <c r="S699" s="1602"/>
      <c r="T699" s="23">
        <f>IF(U699&lt;=0,"",(((U699-'In Productie'!$E$1)/7)+0.6))</f>
        <v>-67.257142857142867</v>
      </c>
      <c r="U699" s="162">
        <v>42494</v>
      </c>
      <c r="V699" s="4" t="s">
        <v>351</v>
      </c>
      <c r="X699" s="426">
        <v>3</v>
      </c>
      <c r="Y699" s="63"/>
      <c r="Z699" s="63"/>
      <c r="AA699" s="249" t="s">
        <v>979</v>
      </c>
      <c r="AF699" s="4">
        <f>IF(B699="","",(IFERROR(VLOOKUP(B699,Projecten!A$4:W$2358,5,FALSE),"niet bekend")))</f>
        <v>1</v>
      </c>
      <c r="AG699" s="2399">
        <f t="shared" si="84"/>
        <v>238</v>
      </c>
      <c r="AH699" s="2403">
        <f>IF(B699="","",(IFERROR(VLOOKUP(B699,Projecten!A$4:W$2358,23,FALSE),"niet bekend")))</f>
        <v>0</v>
      </c>
      <c r="AI699" s="2403">
        <f>IF(B699="","",(IFERROR(VLOOKUP(B699,Projecten!A$4:W$2358,12,FALSE),"niet bekend")))</f>
        <v>238</v>
      </c>
      <c r="AJ699" s="906">
        <f t="shared" si="85"/>
        <v>0</v>
      </c>
    </row>
    <row r="700" spans="2:36" s="38" customFormat="1" ht="12.75" customHeight="1" x14ac:dyDescent="0.2">
      <c r="B700" s="30"/>
      <c r="C700" s="1253"/>
      <c r="D700" s="31"/>
      <c r="E700" s="31"/>
      <c r="F700" s="32"/>
      <c r="G700" s="31"/>
      <c r="H700" s="31"/>
      <c r="I700" s="31"/>
      <c r="J700" s="32"/>
      <c r="K700" s="32"/>
      <c r="L700" s="32"/>
      <c r="M700" s="32"/>
      <c r="N700" s="32"/>
      <c r="O700" s="32"/>
      <c r="P700" s="32"/>
      <c r="Q700" s="32"/>
      <c r="R700" s="33"/>
      <c r="S700" s="33"/>
      <c r="T700" s="1039"/>
      <c r="U700" s="157"/>
      <c r="V700" s="35"/>
      <c r="W700" s="35"/>
      <c r="X700" s="35"/>
      <c r="Y700" s="67"/>
      <c r="Z700" s="68"/>
      <c r="AA700" s="36"/>
      <c r="AG700" s="2404"/>
      <c r="AH700" s="2404"/>
      <c r="AI700" s="2404"/>
      <c r="AJ700" s="909"/>
    </row>
    <row r="701" spans="2:36" s="911" customFormat="1" ht="12.75" customHeight="1" x14ac:dyDescent="0.2">
      <c r="B701" s="887"/>
      <c r="C701" s="1251"/>
      <c r="D701" s="888">
        <f>SUM(G701:I701)</f>
        <v>262</v>
      </c>
      <c r="E701" s="889"/>
      <c r="F701" s="890">
        <f>SUM(F702:F721)</f>
        <v>15</v>
      </c>
      <c r="G701" s="889">
        <f>SUM(G702:G721)</f>
        <v>129</v>
      </c>
      <c r="H701" s="889">
        <f>SUM(H702:H721)</f>
        <v>79</v>
      </c>
      <c r="I701" s="889">
        <f>SUM(I702:I721)</f>
        <v>54</v>
      </c>
      <c r="J701" s="890"/>
      <c r="K701" s="890"/>
      <c r="L701" s="890"/>
      <c r="M701" s="890"/>
      <c r="N701" s="890"/>
      <c r="O701" s="890"/>
      <c r="P701" s="890"/>
      <c r="Q701" s="890"/>
      <c r="R701" s="918">
        <v>19</v>
      </c>
      <c r="S701" s="918"/>
      <c r="T701" s="1040"/>
      <c r="U701" s="919"/>
      <c r="V701" s="920"/>
      <c r="W701" s="921">
        <f>SUM(X701:X721)</f>
        <v>287.25</v>
      </c>
      <c r="X701" s="855"/>
      <c r="Y701" s="922">
        <v>284</v>
      </c>
      <c r="Z701" s="856">
        <f>W701-Y701</f>
        <v>3.25</v>
      </c>
      <c r="AA701" s="923"/>
      <c r="AF701" s="911" t="str">
        <f>IF(B701="","",(IFERROR(VLOOKUP(B701,Projecten!A$4:W$2358,5,FALSE),"niet bekend")))</f>
        <v/>
      </c>
      <c r="AG701" s="2402">
        <f>SUM(AG702:AG721)</f>
        <v>43955.159999999996</v>
      </c>
      <c r="AH701" s="2402" t="str">
        <f>IF(B701="","",(IFERROR(VLOOKUP(B701,Projecten!A$4:W$2358,23,FALSE),"niet bekend")))</f>
        <v/>
      </c>
      <c r="AI701" s="2402" t="str">
        <f>IF(B701="","",(IFERROR(VLOOKUP(B701,Projecten!A$4:W$2358,12,FALSE),"niet bekend")))</f>
        <v/>
      </c>
      <c r="AJ701" s="907"/>
    </row>
    <row r="702" spans="2:36" s="4" customFormat="1" ht="12.75" customHeight="1" x14ac:dyDescent="0.2">
      <c r="B702" s="2"/>
      <c r="C702" s="1254"/>
      <c r="D702" s="303"/>
      <c r="E702" s="1"/>
      <c r="F702" s="39"/>
      <c r="G702" s="1"/>
      <c r="H702" s="1"/>
      <c r="I702" s="1"/>
      <c r="J702" s="58"/>
      <c r="K702" s="29"/>
      <c r="L702" s="29"/>
      <c r="M702" s="29"/>
      <c r="N702" s="29"/>
      <c r="O702" s="29"/>
      <c r="P702" s="29"/>
      <c r="Q702" s="29"/>
      <c r="R702" s="4" t="s">
        <v>826</v>
      </c>
      <c r="S702" s="1602"/>
      <c r="T702" s="23"/>
      <c r="U702" s="162"/>
      <c r="X702" s="428"/>
      <c r="Y702" s="63"/>
      <c r="Z702" s="63"/>
      <c r="AA702" s="249"/>
      <c r="AF702" s="4" t="str">
        <f>IF(B702="","",(IFERROR(VLOOKUP(B702,Projecten!A$4:W$2358,5,FALSE),"niet bekend")))</f>
        <v/>
      </c>
      <c r="AG702" s="2399" t="str">
        <f t="shared" ref="AG702:AG720" si="86">IF(AF702="","",(F702/AF702*AI702))</f>
        <v/>
      </c>
      <c r="AH702" s="2403" t="str">
        <f>IF(B702="","",(IFERROR(VLOOKUP(B702,Projecten!A$4:W$2358,23,FALSE),"niet bekend")))</f>
        <v/>
      </c>
      <c r="AI702" s="2403" t="str">
        <f>IF(B702="","",(IFERROR(VLOOKUP(B702,Projecten!A$4:W$2358,12,FALSE),"niet bekend")))</f>
        <v/>
      </c>
      <c r="AJ702" s="906" t="str">
        <f t="shared" ref="AJ702:AJ720" si="87">IF(AG702="","",(AI702-AG702))</f>
        <v/>
      </c>
    </row>
    <row r="703" spans="2:36" s="4" customFormat="1" ht="12.75" customHeight="1" x14ac:dyDescent="0.2">
      <c r="B703" s="2"/>
      <c r="C703" s="1254"/>
      <c r="D703" s="303" t="s">
        <v>1023</v>
      </c>
      <c r="E703" s="1"/>
      <c r="F703" s="39"/>
      <c r="G703" s="1"/>
      <c r="H703" s="1"/>
      <c r="I703" s="1"/>
      <c r="J703" s="58"/>
      <c r="K703" s="29"/>
      <c r="L703" s="29"/>
      <c r="M703" s="29"/>
      <c r="N703" s="29"/>
      <c r="O703" s="29"/>
      <c r="P703" s="29"/>
      <c r="Q703" s="29"/>
      <c r="S703" s="1602"/>
      <c r="T703" s="23"/>
      <c r="U703" s="162"/>
      <c r="X703" s="428">
        <v>8.25</v>
      </c>
      <c r="Y703" s="63"/>
      <c r="Z703" s="63"/>
      <c r="AA703" s="249"/>
      <c r="AF703" s="4" t="str">
        <f>IF(B703="","",(IFERROR(VLOOKUP(B703,Projecten!A$4:W$2358,5,FALSE),"niet bekend")))</f>
        <v/>
      </c>
      <c r="AG703" s="2399" t="str">
        <f t="shared" si="86"/>
        <v/>
      </c>
      <c r="AH703" s="2403" t="str">
        <f>IF(B703="","",(IFERROR(VLOOKUP(B703,Projecten!A$4:W$2358,23,FALSE),"niet bekend")))</f>
        <v/>
      </c>
      <c r="AI703" s="2403" t="str">
        <f>IF(B703="","",(IFERROR(VLOOKUP(B703,Projecten!A$4:W$2358,12,FALSE),"niet bekend")))</f>
        <v/>
      </c>
      <c r="AJ703" s="906" t="str">
        <f t="shared" si="87"/>
        <v/>
      </c>
    </row>
    <row r="704" spans="2:36" s="4" customFormat="1" ht="12.75" customHeight="1" x14ac:dyDescent="0.2">
      <c r="B704" s="2"/>
      <c r="C704" s="1254"/>
      <c r="D704" s="303" t="s">
        <v>1025</v>
      </c>
      <c r="E704" s="1"/>
      <c r="F704" s="39"/>
      <c r="G704" s="1"/>
      <c r="H704" s="1"/>
      <c r="I704" s="1"/>
      <c r="J704" s="58"/>
      <c r="K704" s="29"/>
      <c r="L704" s="29"/>
      <c r="M704" s="29"/>
      <c r="N704" s="29"/>
      <c r="O704" s="29"/>
      <c r="P704" s="29"/>
      <c r="Q704" s="29"/>
      <c r="S704" s="1602"/>
      <c r="T704" s="23"/>
      <c r="U704" s="162"/>
      <c r="X704" s="428">
        <v>16.5</v>
      </c>
      <c r="Y704" s="63"/>
      <c r="Z704" s="63"/>
      <c r="AA704" s="249"/>
      <c r="AF704" s="4" t="str">
        <f>IF(B704="","",(IFERROR(VLOOKUP(B704,Projecten!A$4:W$2358,5,FALSE),"niet bekend")))</f>
        <v/>
      </c>
      <c r="AG704" s="2399" t="str">
        <f t="shared" si="86"/>
        <v/>
      </c>
      <c r="AH704" s="2403" t="str">
        <f>IF(B704="","",(IFERROR(VLOOKUP(B704,Projecten!A$4:W$2358,23,FALSE),"niet bekend")))</f>
        <v/>
      </c>
      <c r="AI704" s="2403" t="str">
        <f>IF(B704="","",(IFERROR(VLOOKUP(B704,Projecten!A$4:W$2358,12,FALSE),"niet bekend")))</f>
        <v/>
      </c>
      <c r="AJ704" s="906" t="str">
        <f t="shared" si="87"/>
        <v/>
      </c>
    </row>
    <row r="705" spans="2:36" s="4" customFormat="1" ht="12.75" customHeight="1" x14ac:dyDescent="0.2">
      <c r="B705" s="2"/>
      <c r="C705" s="1254"/>
      <c r="D705" s="303" t="s">
        <v>1026</v>
      </c>
      <c r="E705" s="1"/>
      <c r="F705" s="39"/>
      <c r="G705" s="1"/>
      <c r="H705" s="1"/>
      <c r="I705" s="1"/>
      <c r="J705" s="58"/>
      <c r="K705" s="29"/>
      <c r="L705" s="29"/>
      <c r="M705" s="29"/>
      <c r="N705" s="29"/>
      <c r="O705" s="29"/>
      <c r="P705" s="29"/>
      <c r="Q705" s="29"/>
      <c r="S705" s="1602"/>
      <c r="T705" s="23"/>
      <c r="U705" s="162"/>
      <c r="X705" s="428">
        <v>3</v>
      </c>
      <c r="Y705" s="63"/>
      <c r="Z705" s="63"/>
      <c r="AA705" s="249"/>
      <c r="AF705" s="4" t="str">
        <f>IF(B705="","",(IFERROR(VLOOKUP(B705,Projecten!A$4:W$2358,5,FALSE),"niet bekend")))</f>
        <v/>
      </c>
      <c r="AG705" s="2399" t="str">
        <f t="shared" si="86"/>
        <v/>
      </c>
      <c r="AH705" s="2403" t="str">
        <f>IF(B705="","",(IFERROR(VLOOKUP(B705,Projecten!A$4:W$2358,23,FALSE),"niet bekend")))</f>
        <v/>
      </c>
      <c r="AI705" s="2403" t="str">
        <f>IF(B705="","",(IFERROR(VLOOKUP(B705,Projecten!A$4:W$2358,12,FALSE),"niet bekend")))</f>
        <v/>
      </c>
      <c r="AJ705" s="906" t="str">
        <f t="shared" si="87"/>
        <v/>
      </c>
    </row>
    <row r="706" spans="2:36" s="4" customFormat="1" ht="12.75" customHeight="1" x14ac:dyDescent="0.2">
      <c r="B706" s="344">
        <v>2016108</v>
      </c>
      <c r="C706" s="403">
        <v>120636</v>
      </c>
      <c r="D706" s="344">
        <v>502916</v>
      </c>
      <c r="E706" s="381" t="s">
        <v>26</v>
      </c>
      <c r="F706" s="1466">
        <v>1</v>
      </c>
      <c r="G706" s="391">
        <v>8</v>
      </c>
      <c r="H706" s="391">
        <v>5</v>
      </c>
      <c r="I706" s="391">
        <v>3</v>
      </c>
      <c r="J706" s="58" t="s">
        <v>47</v>
      </c>
      <c r="K706" s="58" t="s">
        <v>190</v>
      </c>
      <c r="L706" s="58" t="s">
        <v>190</v>
      </c>
      <c r="M706" s="58" t="s">
        <v>190</v>
      </c>
      <c r="N706" s="58" t="s">
        <v>47</v>
      </c>
      <c r="O706" s="58" t="s">
        <v>47</v>
      </c>
      <c r="P706" s="58" t="s">
        <v>47</v>
      </c>
      <c r="Q706" s="58" t="s">
        <v>47</v>
      </c>
      <c r="R706" s="71"/>
      <c r="S706" s="1600">
        <v>42507</v>
      </c>
      <c r="T706" s="77">
        <f>IF(U706&lt;=0,"",(((U706-'In Productie'!$E$1)/7)+0.6))</f>
        <v>-66.114285714285714</v>
      </c>
      <c r="U706" s="161">
        <v>42502</v>
      </c>
      <c r="V706" s="71" t="s">
        <v>162</v>
      </c>
      <c r="W706" s="71"/>
      <c r="X706" s="422">
        <v>14</v>
      </c>
      <c r="Y706" s="63"/>
      <c r="Z706" s="63"/>
      <c r="AA706" s="540">
        <v>42464</v>
      </c>
      <c r="AF706" s="4">
        <f>IF(B706="","",(IFERROR(VLOOKUP(B706,Projecten!A$4:W$2358,5,FALSE),"niet bekend")))</f>
        <v>1</v>
      </c>
      <c r="AG706" s="2399">
        <f t="shared" si="86"/>
        <v>2122</v>
      </c>
      <c r="AH706" s="2403">
        <f>IF(B706="","",(IFERROR(VLOOKUP(B706,Projecten!A$4:W$2358,23,FALSE),"niet bekend")))</f>
        <v>2122</v>
      </c>
      <c r="AI706" s="2403">
        <f>IF(B706="","",(IFERROR(VLOOKUP(B706,Projecten!A$4:W$2358,12,FALSE),"niet bekend")))</f>
        <v>2122</v>
      </c>
      <c r="AJ706" s="906">
        <f t="shared" si="87"/>
        <v>0</v>
      </c>
    </row>
    <row r="707" spans="2:36" s="71" customFormat="1" ht="12.75" customHeight="1" x14ac:dyDescent="0.2">
      <c r="B707" s="344">
        <v>2016132</v>
      </c>
      <c r="C707" s="403">
        <v>120637</v>
      </c>
      <c r="D707" s="344">
        <v>514216</v>
      </c>
      <c r="E707" s="381" t="s">
        <v>26</v>
      </c>
      <c r="F707" s="1466">
        <v>1</v>
      </c>
      <c r="G707" s="391">
        <v>10</v>
      </c>
      <c r="H707" s="391">
        <v>7</v>
      </c>
      <c r="I707" s="391">
        <v>4</v>
      </c>
      <c r="J707" s="60" t="s">
        <v>47</v>
      </c>
      <c r="K707" s="60" t="s">
        <v>47</v>
      </c>
      <c r="L707" s="60" t="s">
        <v>190</v>
      </c>
      <c r="M707" s="60" t="s">
        <v>190</v>
      </c>
      <c r="N707" s="60" t="s">
        <v>47</v>
      </c>
      <c r="O707" s="60" t="s">
        <v>47</v>
      </c>
      <c r="P707" s="60" t="s">
        <v>47</v>
      </c>
      <c r="Q707" s="60" t="s">
        <v>47</v>
      </c>
      <c r="S707" s="1600">
        <v>42509</v>
      </c>
      <c r="T707" s="77">
        <v>20.5</v>
      </c>
      <c r="U707" s="161">
        <v>42502</v>
      </c>
      <c r="V707" s="71" t="s">
        <v>162</v>
      </c>
      <c r="X707" s="422">
        <v>20</v>
      </c>
      <c r="Y707" s="82"/>
      <c r="Z707" s="404"/>
      <c r="AA707" s="542">
        <v>42467</v>
      </c>
      <c r="AF707" s="71">
        <f>IF(B707="","",(IFERROR(VLOOKUP(B707,Projecten!A$4:W$2358,5,FALSE),"niet bekend")))</f>
        <v>1</v>
      </c>
      <c r="AG707" s="2403">
        <f t="shared" si="86"/>
        <v>3617</v>
      </c>
      <c r="AH707" s="2403">
        <f>IF(B707="","",(IFERROR(VLOOKUP(B707,Projecten!A$4:W$2358,23,FALSE),"niet bekend")))</f>
        <v>3617</v>
      </c>
      <c r="AI707" s="2403">
        <f>IF(B707="","",(IFERROR(VLOOKUP(B707,Projecten!A$4:W$2358,12,FALSE),"niet bekend")))</f>
        <v>3617</v>
      </c>
      <c r="AJ707" s="908">
        <f t="shared" si="87"/>
        <v>0</v>
      </c>
    </row>
    <row r="708" spans="2:36" s="71" customFormat="1" ht="12.75" customHeight="1" x14ac:dyDescent="0.2">
      <c r="B708" s="383">
        <v>2016111</v>
      </c>
      <c r="C708" s="1275">
        <v>120636</v>
      </c>
      <c r="D708" s="383">
        <v>474616</v>
      </c>
      <c r="E708" s="381" t="s">
        <v>26</v>
      </c>
      <c r="F708" s="1466">
        <v>1</v>
      </c>
      <c r="G708" s="391">
        <v>10</v>
      </c>
      <c r="H708" s="391">
        <v>5</v>
      </c>
      <c r="I708" s="391">
        <v>6</v>
      </c>
      <c r="J708" s="60" t="s">
        <v>47</v>
      </c>
      <c r="K708" s="60" t="s">
        <v>190</v>
      </c>
      <c r="L708" s="60" t="s">
        <v>190</v>
      </c>
      <c r="M708" s="60" t="s">
        <v>190</v>
      </c>
      <c r="N708" s="60" t="s">
        <v>47</v>
      </c>
      <c r="O708" s="60" t="s">
        <v>47</v>
      </c>
      <c r="P708" s="60" t="s">
        <v>47</v>
      </c>
      <c r="Q708" s="60" t="s">
        <v>47</v>
      </c>
      <c r="S708" s="1600">
        <v>42507</v>
      </c>
      <c r="T708" s="77">
        <v>20</v>
      </c>
      <c r="U708" s="161">
        <v>42502</v>
      </c>
      <c r="V708" s="71" t="s">
        <v>162</v>
      </c>
      <c r="X708" s="422">
        <v>20</v>
      </c>
      <c r="Y708" s="82"/>
      <c r="Z708" s="404"/>
      <c r="AA708" s="542">
        <v>42466</v>
      </c>
      <c r="AF708" s="71">
        <f>IF(B708="","",(IFERROR(VLOOKUP(B708,Projecten!A$4:W$2358,5,FALSE),"niet bekend")))</f>
        <v>1</v>
      </c>
      <c r="AG708" s="2403">
        <f t="shared" si="86"/>
        <v>3172</v>
      </c>
      <c r="AH708" s="2403">
        <f>IF(B708="","",(IFERROR(VLOOKUP(B708,Projecten!A$4:W$2358,23,FALSE),"niet bekend")))</f>
        <v>3172</v>
      </c>
      <c r="AI708" s="2403">
        <f>IF(B708="","",(IFERROR(VLOOKUP(B708,Projecten!A$4:W$2358,12,FALSE),"niet bekend")))</f>
        <v>3172</v>
      </c>
      <c r="AJ708" s="908">
        <f t="shared" si="87"/>
        <v>0</v>
      </c>
    </row>
    <row r="709" spans="2:36" s="4" customFormat="1" ht="12.75" customHeight="1" x14ac:dyDescent="0.2">
      <c r="B709" s="344">
        <v>2016133</v>
      </c>
      <c r="C709" s="291">
        <v>120637</v>
      </c>
      <c r="D709" s="334" t="s">
        <v>817</v>
      </c>
      <c r="E709" s="335" t="s">
        <v>26</v>
      </c>
      <c r="F709" s="1459">
        <v>1</v>
      </c>
      <c r="G709" s="336">
        <v>10</v>
      </c>
      <c r="H709" s="336">
        <v>3</v>
      </c>
      <c r="I709" s="336">
        <v>5</v>
      </c>
      <c r="J709" s="59" t="s">
        <v>47</v>
      </c>
      <c r="K709" s="59" t="s">
        <v>47</v>
      </c>
      <c r="L709" s="59" t="s">
        <v>190</v>
      </c>
      <c r="M709" s="7" t="s">
        <v>190</v>
      </c>
      <c r="N709" s="7" t="s">
        <v>47</v>
      </c>
      <c r="O709" s="7" t="s">
        <v>47</v>
      </c>
      <c r="P709" s="7" t="s">
        <v>47</v>
      </c>
      <c r="Q709" s="7" t="s">
        <v>47</v>
      </c>
      <c r="S709" s="1600">
        <v>42508</v>
      </c>
      <c r="T709" s="23">
        <f>IF(U709&lt;=0,"",(((U709-'In Productie'!$E$1)/7)+0.6))</f>
        <v>-66.114285714285714</v>
      </c>
      <c r="U709" s="162">
        <v>42502</v>
      </c>
      <c r="V709" s="4" t="s">
        <v>162</v>
      </c>
      <c r="X709" s="426">
        <v>20</v>
      </c>
      <c r="Y709" s="64"/>
      <c r="Z709" s="66"/>
      <c r="AA709" s="540">
        <v>42467</v>
      </c>
      <c r="AF709" s="4">
        <f>IF(B709="","",(IFERROR(VLOOKUP(B709,Projecten!A$4:W$2358,5,FALSE),"niet bekend")))</f>
        <v>1</v>
      </c>
      <c r="AG709" s="2399">
        <f t="shared" si="86"/>
        <v>4610</v>
      </c>
      <c r="AH709" s="2403">
        <f>IF(B709="","",(IFERROR(VLOOKUP(B709,Projecten!A$4:W$2358,23,FALSE),"niet bekend")))</f>
        <v>4610</v>
      </c>
      <c r="AI709" s="2403">
        <f>IF(B709="","",(IFERROR(VLOOKUP(B709,Projecten!A$4:W$2358,12,FALSE),"niet bekend")))</f>
        <v>4610</v>
      </c>
      <c r="AJ709" s="906">
        <f t="shared" si="87"/>
        <v>0</v>
      </c>
    </row>
    <row r="710" spans="2:36" s="71" customFormat="1" ht="12.75" customHeight="1" x14ac:dyDescent="0.2">
      <c r="B710" s="98">
        <v>2016135</v>
      </c>
      <c r="C710" s="1030">
        <v>120640</v>
      </c>
      <c r="D710" s="98">
        <v>591616</v>
      </c>
      <c r="E710" s="405" t="s">
        <v>26</v>
      </c>
      <c r="F710" s="1441">
        <v>1</v>
      </c>
      <c r="G710" s="100">
        <v>3</v>
      </c>
      <c r="H710" s="100">
        <v>0</v>
      </c>
      <c r="I710" s="100">
        <v>3</v>
      </c>
      <c r="J710" s="60" t="s">
        <v>47</v>
      </c>
      <c r="K710" s="60" t="s">
        <v>190</v>
      </c>
      <c r="L710" s="60" t="s">
        <v>190</v>
      </c>
      <c r="M710" s="60" t="s">
        <v>190</v>
      </c>
      <c r="N710" s="60" t="s">
        <v>47</v>
      </c>
      <c r="O710" s="60" t="s">
        <v>47</v>
      </c>
      <c r="P710" s="60" t="s">
        <v>47</v>
      </c>
      <c r="Q710" s="60" t="s">
        <v>47</v>
      </c>
      <c r="S710" s="1600">
        <v>42510</v>
      </c>
      <c r="T710" s="77">
        <v>14</v>
      </c>
      <c r="U710" s="161">
        <v>42502</v>
      </c>
      <c r="V710" s="71" t="s">
        <v>162</v>
      </c>
      <c r="X710" s="422">
        <v>8</v>
      </c>
      <c r="Y710" s="82"/>
      <c r="Z710" s="404"/>
      <c r="AA710" s="542">
        <v>42467</v>
      </c>
      <c r="AF710" s="71">
        <f>IF(B710="","",(IFERROR(VLOOKUP(B710,Projecten!A$4:W$2358,5,FALSE),"niet bekend")))</f>
        <v>1</v>
      </c>
      <c r="AG710" s="2403">
        <f t="shared" si="86"/>
        <v>1475</v>
      </c>
      <c r="AH710" s="2403">
        <f>IF(B710="","",(IFERROR(VLOOKUP(B710,Projecten!A$4:W$2358,23,FALSE),"niet bekend")))</f>
        <v>1475</v>
      </c>
      <c r="AI710" s="2403">
        <f>IF(B710="","",(IFERROR(VLOOKUP(B710,Projecten!A$4:W$2358,12,FALSE),"niet bekend")))</f>
        <v>1475</v>
      </c>
      <c r="AJ710" s="908">
        <f t="shared" si="87"/>
        <v>0</v>
      </c>
    </row>
    <row r="711" spans="2:36" s="4" customFormat="1" ht="12.75" customHeight="1" x14ac:dyDescent="0.2">
      <c r="B711" s="386">
        <v>2016141</v>
      </c>
      <c r="C711" s="1269">
        <v>120640</v>
      </c>
      <c r="D711" s="297" t="s">
        <v>843</v>
      </c>
      <c r="E711" s="360" t="s">
        <v>26</v>
      </c>
      <c r="F711" s="1467">
        <v>1</v>
      </c>
      <c r="G711" s="359">
        <v>2</v>
      </c>
      <c r="H711" s="359">
        <v>1</v>
      </c>
      <c r="I711" s="359">
        <v>1</v>
      </c>
      <c r="J711" s="58" t="s">
        <v>47</v>
      </c>
      <c r="K711" s="58" t="s">
        <v>190</v>
      </c>
      <c r="L711" s="58" t="s">
        <v>190</v>
      </c>
      <c r="M711" s="29" t="s">
        <v>190</v>
      </c>
      <c r="N711" s="51" t="s">
        <v>47</v>
      </c>
      <c r="O711" s="29" t="s">
        <v>47</v>
      </c>
      <c r="P711" s="29" t="s">
        <v>47</v>
      </c>
      <c r="Q711" s="29" t="s">
        <v>47</v>
      </c>
      <c r="R711" s="8"/>
      <c r="S711" s="1600">
        <v>42513</v>
      </c>
      <c r="T711" s="357">
        <f>IF(U711&lt;=0,"",(((U711-'In Productie'!$E$1)/7)+0.6))</f>
        <v>-66.114285714285714</v>
      </c>
      <c r="U711" s="158">
        <v>42502</v>
      </c>
      <c r="V711" s="8" t="s">
        <v>162</v>
      </c>
      <c r="X711" s="25">
        <v>5</v>
      </c>
      <c r="Y711" s="63"/>
      <c r="Z711" s="63"/>
      <c r="AA711" s="540">
        <v>42472</v>
      </c>
      <c r="AF711" s="4">
        <f>IF(B711="","",(IFERROR(VLOOKUP(B711,Projecten!A$4:W$2358,5,FALSE),"niet bekend")))</f>
        <v>1</v>
      </c>
      <c r="AG711" s="2399">
        <f t="shared" si="86"/>
        <v>523</v>
      </c>
      <c r="AH711" s="2403">
        <f>IF(B711="","",(IFERROR(VLOOKUP(B711,Projecten!A$4:W$2358,23,FALSE),"niet bekend")))</f>
        <v>523</v>
      </c>
      <c r="AI711" s="2403">
        <f>IF(B711="","",(IFERROR(VLOOKUP(B711,Projecten!A$4:W$2358,12,FALSE),"niet bekend")))</f>
        <v>523</v>
      </c>
      <c r="AJ711" s="906">
        <f t="shared" si="87"/>
        <v>0</v>
      </c>
    </row>
    <row r="712" spans="2:36" s="71" customFormat="1" ht="12.75" customHeight="1" x14ac:dyDescent="0.2">
      <c r="B712" s="344">
        <v>2016134</v>
      </c>
      <c r="C712" s="403">
        <v>120637</v>
      </c>
      <c r="D712" s="344">
        <v>561516</v>
      </c>
      <c r="E712" s="381" t="s">
        <v>26</v>
      </c>
      <c r="F712" s="1466">
        <v>1</v>
      </c>
      <c r="G712" s="391">
        <v>7</v>
      </c>
      <c r="H712" s="391">
        <v>4</v>
      </c>
      <c r="I712" s="391">
        <v>5</v>
      </c>
      <c r="J712" s="60" t="s">
        <v>47</v>
      </c>
      <c r="K712" s="60" t="s">
        <v>47</v>
      </c>
      <c r="L712" s="60" t="s">
        <v>190</v>
      </c>
      <c r="M712" s="60" t="s">
        <v>190</v>
      </c>
      <c r="N712" s="60" t="s">
        <v>47</v>
      </c>
      <c r="O712" s="60" t="s">
        <v>47</v>
      </c>
      <c r="P712" s="60" t="s">
        <v>47</v>
      </c>
      <c r="Q712" s="60" t="s">
        <v>47</v>
      </c>
      <c r="S712" s="1600">
        <v>42510</v>
      </c>
      <c r="T712" s="77">
        <f>IF(U712&lt;=0,"",(((U712-'In Productie'!$E$1)/7)+0.6))</f>
        <v>-66.114285714285714</v>
      </c>
      <c r="U712" s="161">
        <v>42502</v>
      </c>
      <c r="V712" s="71" t="s">
        <v>162</v>
      </c>
      <c r="W712" s="71" t="s">
        <v>904</v>
      </c>
      <c r="X712" s="422">
        <v>19</v>
      </c>
      <c r="Y712" s="82"/>
      <c r="Z712" s="404"/>
      <c r="AA712" s="542">
        <v>42467</v>
      </c>
      <c r="AF712" s="71">
        <f>IF(B712="","",(IFERROR(VLOOKUP(B712,Projecten!A$4:W$2358,5,FALSE),"niet bekend")))</f>
        <v>1</v>
      </c>
      <c r="AG712" s="2403">
        <f t="shared" si="86"/>
        <v>4426</v>
      </c>
      <c r="AH712" s="2403">
        <f>IF(B712="","",(IFERROR(VLOOKUP(B712,Projecten!A$4:W$2358,23,FALSE),"niet bekend")))</f>
        <v>4426</v>
      </c>
      <c r="AI712" s="2403">
        <f>IF(B712="","",(IFERROR(VLOOKUP(B712,Projecten!A$4:W$2358,12,FALSE),"niet bekend")))</f>
        <v>4426</v>
      </c>
      <c r="AJ712" s="908">
        <f t="shared" si="87"/>
        <v>0</v>
      </c>
    </row>
    <row r="713" spans="2:36" s="4" customFormat="1" ht="12.75" customHeight="1" x14ac:dyDescent="0.2">
      <c r="B713" s="74">
        <v>2016109</v>
      </c>
      <c r="C713" s="402">
        <v>120636</v>
      </c>
      <c r="D713" s="74">
        <v>573916</v>
      </c>
      <c r="E713" s="75" t="s">
        <v>26</v>
      </c>
      <c r="F713" s="72">
        <v>1</v>
      </c>
      <c r="G713" s="75">
        <v>10</v>
      </c>
      <c r="H713" s="75">
        <v>6</v>
      </c>
      <c r="I713" s="75">
        <v>4</v>
      </c>
      <c r="J713" s="60" t="s">
        <v>47</v>
      </c>
      <c r="K713" s="60" t="s">
        <v>47</v>
      </c>
      <c r="L713" s="60" t="s">
        <v>190</v>
      </c>
      <c r="M713" s="60" t="s">
        <v>190</v>
      </c>
      <c r="N713" s="60" t="s">
        <v>47</v>
      </c>
      <c r="O713" s="60" t="s">
        <v>47</v>
      </c>
      <c r="P713" s="60" t="s">
        <v>47</v>
      </c>
      <c r="Q713" s="60" t="s">
        <v>47</v>
      </c>
      <c r="R713" s="71"/>
      <c r="S713" s="1600">
        <v>42503</v>
      </c>
      <c r="T713" s="77">
        <f>IF(U713&lt;=0,"",(((U713-'In Productie'!$E$1)/7)+0.6))</f>
        <v>-66.542857142857144</v>
      </c>
      <c r="U713" s="161">
        <v>42499</v>
      </c>
      <c r="V713" s="71" t="s">
        <v>162</v>
      </c>
      <c r="W713" s="71"/>
      <c r="X713" s="422">
        <v>19.5</v>
      </c>
      <c r="Y713" s="63"/>
      <c r="Z713" s="63"/>
      <c r="AA713" s="540">
        <v>42464</v>
      </c>
      <c r="AF713" s="4">
        <f>IF(B713="","",(IFERROR(VLOOKUP(B713,Projecten!A$4:W$2358,5,FALSE),"niet bekend")))</f>
        <v>1</v>
      </c>
      <c r="AG713" s="2399">
        <f t="shared" si="86"/>
        <v>3224</v>
      </c>
      <c r="AH713" s="2403">
        <f>IF(B713="","",(IFERROR(VLOOKUP(B713,Projecten!A$4:W$2358,23,FALSE),"niet bekend")))</f>
        <v>3224</v>
      </c>
      <c r="AI713" s="2403">
        <f>IF(B713="","",(IFERROR(VLOOKUP(B713,Projecten!A$4:W$2358,12,FALSE),"niet bekend")))</f>
        <v>3224</v>
      </c>
      <c r="AJ713" s="906">
        <f t="shared" si="87"/>
        <v>0</v>
      </c>
    </row>
    <row r="714" spans="2:36" s="4" customFormat="1" ht="12.75" customHeight="1" x14ac:dyDescent="0.2">
      <c r="B714" s="98">
        <v>2016137</v>
      </c>
      <c r="C714" s="1268">
        <v>120640</v>
      </c>
      <c r="D714" s="355">
        <v>561216</v>
      </c>
      <c r="E714" s="349" t="s">
        <v>26</v>
      </c>
      <c r="F714" s="1468">
        <v>1</v>
      </c>
      <c r="G714" s="352">
        <v>11</v>
      </c>
      <c r="H714" s="352">
        <v>7</v>
      </c>
      <c r="I714" s="352">
        <v>2</v>
      </c>
      <c r="J714" s="60" t="s">
        <v>47</v>
      </c>
      <c r="K714" s="41" t="s">
        <v>190</v>
      </c>
      <c r="L714" s="41" t="s">
        <v>190</v>
      </c>
      <c r="M714" s="41" t="s">
        <v>190</v>
      </c>
      <c r="N714" s="41" t="s">
        <v>47</v>
      </c>
      <c r="O714" s="41" t="s">
        <v>47</v>
      </c>
      <c r="P714" s="41" t="s">
        <v>47</v>
      </c>
      <c r="Q714" s="41" t="s">
        <v>47</v>
      </c>
      <c r="S714" s="1602">
        <v>42513</v>
      </c>
      <c r="T714" s="23">
        <f>IF(U714&lt;=0,"",(((U714-'In Productie'!$E$1)/7)+0.6))</f>
        <v>-66.114285714285714</v>
      </c>
      <c r="U714" s="162">
        <v>42502</v>
      </c>
      <c r="V714" s="4" t="s">
        <v>162</v>
      </c>
      <c r="W714" s="4" t="s">
        <v>907</v>
      </c>
      <c r="X714" s="426">
        <v>17</v>
      </c>
      <c r="Y714" s="63"/>
      <c r="Z714" s="276"/>
      <c r="AA714" s="540">
        <v>42468</v>
      </c>
      <c r="AF714" s="4">
        <f>IF(B714="","",(IFERROR(VLOOKUP(B714,Projecten!A$4:W$2358,5,FALSE),"niet bekend")))</f>
        <v>1</v>
      </c>
      <c r="AG714" s="2399">
        <f t="shared" si="86"/>
        <v>3049.5</v>
      </c>
      <c r="AH714" s="2403">
        <f>IF(B714="","",(IFERROR(VLOOKUP(B714,Projecten!A$4:W$2358,23,FALSE),"niet bekend")))</f>
        <v>3049.5</v>
      </c>
      <c r="AI714" s="2403">
        <f>IF(B714="","",(IFERROR(VLOOKUP(B714,Projecten!A$4:W$2358,12,FALSE),"niet bekend")))</f>
        <v>3049.5</v>
      </c>
      <c r="AJ714" s="906">
        <f t="shared" si="87"/>
        <v>0</v>
      </c>
    </row>
    <row r="715" spans="2:36" s="4" customFormat="1" ht="12.75" customHeight="1" x14ac:dyDescent="0.2">
      <c r="B715" s="386">
        <v>2016142</v>
      </c>
      <c r="C715" s="1269">
        <v>120640</v>
      </c>
      <c r="D715" s="297">
        <v>587216</v>
      </c>
      <c r="E715" s="360" t="s">
        <v>26</v>
      </c>
      <c r="F715" s="1467">
        <v>1</v>
      </c>
      <c r="G715" s="359">
        <v>9</v>
      </c>
      <c r="H715" s="359">
        <v>4</v>
      </c>
      <c r="I715" s="359">
        <v>7</v>
      </c>
      <c r="J715" s="58" t="s">
        <v>47</v>
      </c>
      <c r="K715" s="29" t="s">
        <v>190</v>
      </c>
      <c r="L715" s="29" t="s">
        <v>190</v>
      </c>
      <c r="M715" s="29" t="s">
        <v>190</v>
      </c>
      <c r="N715" s="29" t="s">
        <v>47</v>
      </c>
      <c r="O715" s="29" t="s">
        <v>47</v>
      </c>
      <c r="P715" s="29" t="s">
        <v>47</v>
      </c>
      <c r="Q715" s="29" t="s">
        <v>47</v>
      </c>
      <c r="R715" s="8"/>
      <c r="S715" s="1602">
        <v>42514</v>
      </c>
      <c r="T715" s="357">
        <f>IF(U715&lt;=0,"",(((U715-'In Productie'!$E$1)/7)+0.6))</f>
        <v>-66.114285714285714</v>
      </c>
      <c r="U715" s="158">
        <v>42502</v>
      </c>
      <c r="V715" s="8" t="s">
        <v>162</v>
      </c>
      <c r="W715" s="8"/>
      <c r="X715" s="25">
        <v>21</v>
      </c>
      <c r="Y715" s="63"/>
      <c r="Z715" s="63"/>
      <c r="AA715" s="540">
        <v>42472</v>
      </c>
      <c r="AF715" s="4">
        <f>IF(B715="","",(IFERROR(VLOOKUP(B715,Projecten!A$4:W$2358,5,FALSE),"niet bekend")))</f>
        <v>1</v>
      </c>
      <c r="AG715" s="2399">
        <f t="shared" si="86"/>
        <v>3075</v>
      </c>
      <c r="AH715" s="2403">
        <f>IF(B715="","",(IFERROR(VLOOKUP(B715,Projecten!A$4:W$2358,23,FALSE),"niet bekend")))</f>
        <v>3075</v>
      </c>
      <c r="AI715" s="2403">
        <f>IF(B715="","",(IFERROR(VLOOKUP(B715,Projecten!A$4:W$2358,12,FALSE),"niet bekend")))</f>
        <v>3075</v>
      </c>
      <c r="AJ715" s="906">
        <f t="shared" si="87"/>
        <v>0</v>
      </c>
    </row>
    <row r="716" spans="2:36" s="4" customFormat="1" ht="12.75" customHeight="1" x14ac:dyDescent="0.2">
      <c r="B716" s="2">
        <v>2016093</v>
      </c>
      <c r="C716" s="1254">
        <v>120645</v>
      </c>
      <c r="D716" s="2" t="s">
        <v>759</v>
      </c>
      <c r="E716" s="1" t="s">
        <v>26</v>
      </c>
      <c r="F716" s="39">
        <v>2</v>
      </c>
      <c r="G716" s="1">
        <v>20</v>
      </c>
      <c r="H716" s="1">
        <v>14</v>
      </c>
      <c r="I716" s="75">
        <v>6</v>
      </c>
      <c r="J716" s="60" t="s">
        <v>47</v>
      </c>
      <c r="K716" s="60" t="s">
        <v>190</v>
      </c>
      <c r="L716" s="60" t="s">
        <v>190</v>
      </c>
      <c r="M716" s="41" t="s">
        <v>190</v>
      </c>
      <c r="N716" s="41" t="s">
        <v>47</v>
      </c>
      <c r="O716" s="41" t="s">
        <v>47</v>
      </c>
      <c r="P716" s="41" t="s">
        <v>47</v>
      </c>
      <c r="Q716" s="41" t="s">
        <v>47</v>
      </c>
      <c r="S716" s="1602">
        <v>42516</v>
      </c>
      <c r="T716" s="23">
        <f>IF(U716&lt;=0,"",(((U716-'In Productie'!$E$1)/7)+0.6))</f>
        <v>-65.400000000000006</v>
      </c>
      <c r="U716" s="162">
        <v>42507</v>
      </c>
      <c r="V716" s="4" t="s">
        <v>311</v>
      </c>
      <c r="W716" s="4" t="s">
        <v>115</v>
      </c>
      <c r="X716" s="426">
        <v>35</v>
      </c>
      <c r="Y716" s="63"/>
      <c r="Z716" s="63"/>
      <c r="AA716" s="540">
        <v>42439</v>
      </c>
      <c r="AF716" s="4">
        <f>IF(B716="","",(IFERROR(VLOOKUP(B716,Projecten!A$4:W$2358,5,FALSE),"niet bekend")))</f>
        <v>8</v>
      </c>
      <c r="AG716" s="2399">
        <f t="shared" si="86"/>
        <v>5640</v>
      </c>
      <c r="AH716" s="2403">
        <f>IF(B716="","",(IFERROR(VLOOKUP(B716,Projecten!A$4:W$2358,23,FALSE),"niet bekend")))</f>
        <v>22560</v>
      </c>
      <c r="AI716" s="2403">
        <f>IF(B716="","",(IFERROR(VLOOKUP(B716,Projecten!A$4:W$2358,12,FALSE),"niet bekend")))</f>
        <v>22560</v>
      </c>
      <c r="AJ716" s="906">
        <f t="shared" si="87"/>
        <v>16920</v>
      </c>
    </row>
    <row r="717" spans="2:36" s="4" customFormat="1" ht="12.75" customHeight="1" x14ac:dyDescent="0.2">
      <c r="B717" s="2"/>
      <c r="C717" s="1254"/>
      <c r="D717" s="2"/>
      <c r="E717" s="1"/>
      <c r="F717" s="39"/>
      <c r="G717" s="1"/>
      <c r="H717" s="1"/>
      <c r="I717" s="75"/>
      <c r="J717" s="60"/>
      <c r="K717" s="60"/>
      <c r="L717" s="60"/>
      <c r="M717" s="41"/>
      <c r="N717" s="41"/>
      <c r="O717" s="41"/>
      <c r="P717" s="41"/>
      <c r="Q717" s="41"/>
      <c r="S717" s="1602"/>
      <c r="T717" s="23"/>
      <c r="U717" s="162"/>
      <c r="X717" s="426"/>
      <c r="Y717" s="63"/>
      <c r="Z717" s="63"/>
      <c r="AA717" s="249"/>
      <c r="AF717" s="4" t="str">
        <f>IF(B717="","",(IFERROR(VLOOKUP(B717,Projecten!A$4:W$2358,5,FALSE),"niet bekend")))</f>
        <v/>
      </c>
      <c r="AG717" s="2399" t="str">
        <f t="shared" si="86"/>
        <v/>
      </c>
      <c r="AH717" s="2403" t="str">
        <f>IF(B717="","",(IFERROR(VLOOKUP(B717,Projecten!A$4:W$2358,23,FALSE),"niet bekend")))</f>
        <v/>
      </c>
      <c r="AI717" s="2403" t="str">
        <f>IF(B717="","",(IFERROR(VLOOKUP(B717,Projecten!A$4:W$2358,12,FALSE),"niet bekend")))</f>
        <v/>
      </c>
      <c r="AJ717" s="906" t="str">
        <f t="shared" si="87"/>
        <v/>
      </c>
    </row>
    <row r="718" spans="2:36" s="4" customFormat="1" ht="12.75" customHeight="1" x14ac:dyDescent="0.2">
      <c r="B718" s="74">
        <v>2016147</v>
      </c>
      <c r="C718" s="1254">
        <v>120641</v>
      </c>
      <c r="D718" s="362" t="s">
        <v>850</v>
      </c>
      <c r="E718" s="1" t="s">
        <v>318</v>
      </c>
      <c r="F718" s="39">
        <v>1</v>
      </c>
      <c r="G718" s="1">
        <v>9</v>
      </c>
      <c r="H718" s="1">
        <v>7</v>
      </c>
      <c r="I718" s="75">
        <v>3</v>
      </c>
      <c r="J718" s="58" t="s">
        <v>47</v>
      </c>
      <c r="K718" s="58" t="s">
        <v>47</v>
      </c>
      <c r="L718" s="58" t="s">
        <v>190</v>
      </c>
      <c r="M718" s="29" t="s">
        <v>190</v>
      </c>
      <c r="N718" s="29" t="s">
        <v>47</v>
      </c>
      <c r="O718" s="29" t="s">
        <v>47</v>
      </c>
      <c r="P718" s="29" t="s">
        <v>47</v>
      </c>
      <c r="Q718" s="29" t="s">
        <v>47</v>
      </c>
      <c r="S718" s="1602"/>
      <c r="T718" s="23">
        <f>IF(U718&lt;=0,"",(((U718-'In Productie'!$E$1)/7)+0.6))</f>
        <v>-65.114285714285714</v>
      </c>
      <c r="U718" s="162">
        <v>42509</v>
      </c>
      <c r="V718" s="4" t="s">
        <v>786</v>
      </c>
      <c r="X718" s="426">
        <v>20</v>
      </c>
      <c r="Y718" s="63"/>
      <c r="Z718" s="63"/>
      <c r="AA718" s="540">
        <v>42458</v>
      </c>
      <c r="AF718" s="4">
        <f>IF(B718="","",(IFERROR(VLOOKUP(B718,Projecten!A$4:W$2358,5,FALSE),"niet bekend")))</f>
        <v>1</v>
      </c>
      <c r="AG718" s="2399">
        <f t="shared" si="86"/>
        <v>2864.1</v>
      </c>
      <c r="AH718" s="2403">
        <f>IF(B718="","",(IFERROR(VLOOKUP(B718,Projecten!A$4:W$2358,23,FALSE),"niet bekend")))</f>
        <v>2864.1</v>
      </c>
      <c r="AI718" s="2403">
        <f>IF(B718="","",(IFERROR(VLOOKUP(B718,Projecten!A$4:W$2358,12,FALSE),"niet bekend")))</f>
        <v>2864.1</v>
      </c>
      <c r="AJ718" s="906">
        <f t="shared" si="87"/>
        <v>0</v>
      </c>
    </row>
    <row r="719" spans="2:36" s="4" customFormat="1" ht="12.75" customHeight="1" x14ac:dyDescent="0.2">
      <c r="B719" s="74">
        <v>2016148</v>
      </c>
      <c r="C719" s="1254">
        <v>120641</v>
      </c>
      <c r="D719" s="362" t="s">
        <v>852</v>
      </c>
      <c r="E719" s="1" t="s">
        <v>318</v>
      </c>
      <c r="F719" s="39">
        <v>1</v>
      </c>
      <c r="G719" s="1">
        <v>8</v>
      </c>
      <c r="H719" s="1">
        <v>6</v>
      </c>
      <c r="I719" s="75">
        <v>3</v>
      </c>
      <c r="J719" s="58" t="s">
        <v>47</v>
      </c>
      <c r="K719" s="58" t="s">
        <v>47</v>
      </c>
      <c r="L719" s="58" t="s">
        <v>190</v>
      </c>
      <c r="M719" s="29" t="s">
        <v>190</v>
      </c>
      <c r="N719" s="29" t="s">
        <v>47</v>
      </c>
      <c r="O719" s="29" t="s">
        <v>47</v>
      </c>
      <c r="P719" s="29" t="s">
        <v>47</v>
      </c>
      <c r="Q719" s="29" t="s">
        <v>47</v>
      </c>
      <c r="S719" s="1602"/>
      <c r="T719" s="23">
        <f>IF(U719&lt;=0,"",(((U719-'In Productie'!$E$1)/7)+0.6))</f>
        <v>-65.114285714285714</v>
      </c>
      <c r="U719" s="162">
        <v>42509</v>
      </c>
      <c r="V719" s="4" t="s">
        <v>786</v>
      </c>
      <c r="X719" s="426">
        <v>18</v>
      </c>
      <c r="Y719" s="63"/>
      <c r="Z719" s="63"/>
      <c r="AA719" s="540">
        <v>42451</v>
      </c>
      <c r="AF719" s="4">
        <f>IF(B719="","",(IFERROR(VLOOKUP(B719,Projecten!A$4:W$2358,5,FALSE),"niet bekend")))</f>
        <v>1</v>
      </c>
      <c r="AG719" s="2399">
        <f t="shared" si="86"/>
        <v>2515.63</v>
      </c>
      <c r="AH719" s="2403">
        <f>IF(B719="","",(IFERROR(VLOOKUP(B719,Projecten!A$4:W$2358,23,FALSE),"niet bekend")))</f>
        <v>2515.63</v>
      </c>
      <c r="AI719" s="2403">
        <f>IF(B719="","",(IFERROR(VLOOKUP(B719,Projecten!A$4:W$2358,12,FALSE),"niet bekend")))</f>
        <v>2515.63</v>
      </c>
      <c r="AJ719" s="906">
        <f t="shared" si="87"/>
        <v>0</v>
      </c>
    </row>
    <row r="720" spans="2:36" s="4" customFormat="1" ht="12.75" customHeight="1" x14ac:dyDescent="0.2">
      <c r="B720" s="74">
        <v>2016149</v>
      </c>
      <c r="C720" s="1254">
        <v>120641</v>
      </c>
      <c r="D720" s="362" t="s">
        <v>853</v>
      </c>
      <c r="E720" s="1" t="s">
        <v>318</v>
      </c>
      <c r="F720" s="39">
        <v>1</v>
      </c>
      <c r="G720" s="1">
        <v>12</v>
      </c>
      <c r="H720" s="1">
        <v>10</v>
      </c>
      <c r="I720" s="75">
        <v>2</v>
      </c>
      <c r="J720" s="58" t="s">
        <v>47</v>
      </c>
      <c r="K720" s="58" t="s">
        <v>47</v>
      </c>
      <c r="L720" s="58" t="s">
        <v>190</v>
      </c>
      <c r="M720" s="29" t="s">
        <v>190</v>
      </c>
      <c r="N720" s="29" t="s">
        <v>47</v>
      </c>
      <c r="O720" s="29" t="s">
        <v>47</v>
      </c>
      <c r="P720" s="29" t="s">
        <v>47</v>
      </c>
      <c r="Q720" s="29" t="s">
        <v>47</v>
      </c>
      <c r="S720" s="1602"/>
      <c r="T720" s="23">
        <f>IF(U720&lt;=0,"",(((U720-'In Productie'!$E$1)/7)+0.6))</f>
        <v>-65.114285714285714</v>
      </c>
      <c r="U720" s="162">
        <v>42509</v>
      </c>
      <c r="V720" s="4" t="s">
        <v>786</v>
      </c>
      <c r="X720" s="426">
        <v>23</v>
      </c>
      <c r="Y720" s="63"/>
      <c r="Z720" s="63"/>
      <c r="AA720" s="540">
        <v>42440</v>
      </c>
      <c r="AF720" s="4">
        <f>IF(B720="","",(IFERROR(VLOOKUP(B720,Projecten!A$4:W$2358,5,FALSE),"niet bekend")))</f>
        <v>1</v>
      </c>
      <c r="AG720" s="2399">
        <f t="shared" si="86"/>
        <v>3641.93</v>
      </c>
      <c r="AH720" s="2403">
        <f>IF(B720="","",(IFERROR(VLOOKUP(B720,Projecten!A$4:W$2358,23,FALSE),"niet bekend")))</f>
        <v>3641.93</v>
      </c>
      <c r="AI720" s="2403">
        <f>IF(B720="","",(IFERROR(VLOOKUP(B720,Projecten!A$4:W$2358,12,FALSE),"niet bekend")))</f>
        <v>3641.93</v>
      </c>
      <c r="AJ720" s="906">
        <f t="shared" si="87"/>
        <v>0</v>
      </c>
    </row>
    <row r="721" spans="2:36" s="38" customFormat="1" ht="12.75" customHeight="1" x14ac:dyDescent="0.2">
      <c r="B721" s="30"/>
      <c r="C721" s="1253"/>
      <c r="D721" s="31"/>
      <c r="E721" s="31"/>
      <c r="F721" s="32"/>
      <c r="G721" s="31"/>
      <c r="H721" s="31"/>
      <c r="I721" s="31"/>
      <c r="J721" s="32"/>
      <c r="K721" s="32"/>
      <c r="L721" s="32"/>
      <c r="M721" s="32"/>
      <c r="N721" s="32"/>
      <c r="O721" s="32"/>
      <c r="P721" s="32"/>
      <c r="Q721" s="32"/>
      <c r="R721" s="33"/>
      <c r="S721" s="33"/>
      <c r="T721" s="1039"/>
      <c r="U721" s="157"/>
      <c r="V721" s="35"/>
      <c r="W721" s="35"/>
      <c r="X721" s="35"/>
      <c r="Y721" s="67"/>
      <c r="Z721" s="68"/>
      <c r="AA721" s="36"/>
      <c r="AG721" s="2404"/>
      <c r="AH721" s="2404"/>
      <c r="AI721" s="2404"/>
      <c r="AJ721" s="909"/>
    </row>
    <row r="722" spans="2:36" s="911" customFormat="1" ht="12.75" customHeight="1" x14ac:dyDescent="0.2">
      <c r="B722" s="887"/>
      <c r="C722" s="1251"/>
      <c r="D722" s="888">
        <f>SUM(G722:I722)</f>
        <v>305</v>
      </c>
      <c r="E722" s="889"/>
      <c r="F722" s="890">
        <f>SUM(F727:F738)</f>
        <v>8.375313283208019</v>
      </c>
      <c r="G722" s="889">
        <f>SUM(G727:G738)</f>
        <v>228</v>
      </c>
      <c r="H722" s="889">
        <f>SUM(H727:H738)</f>
        <v>53</v>
      </c>
      <c r="I722" s="889">
        <f>SUM(I727:I738)</f>
        <v>24</v>
      </c>
      <c r="J722" s="890"/>
      <c r="K722" s="890"/>
      <c r="L722" s="890"/>
      <c r="M722" s="890"/>
      <c r="N722" s="890"/>
      <c r="O722" s="890"/>
      <c r="P722" s="890"/>
      <c r="Q722" s="890"/>
      <c r="R722" s="918">
        <v>20</v>
      </c>
      <c r="S722" s="918"/>
      <c r="T722" s="1040"/>
      <c r="U722" s="919"/>
      <c r="V722" s="920"/>
      <c r="W722" s="921">
        <f>SUM(X722:X738)</f>
        <v>385.5</v>
      </c>
      <c r="X722" s="855"/>
      <c r="Y722" s="922">
        <v>284</v>
      </c>
      <c r="Z722" s="856">
        <f>W722-Y722</f>
        <v>101.5</v>
      </c>
      <c r="AA722" s="923"/>
      <c r="AF722" s="911" t="str">
        <f>IF(B722="","",(IFERROR(VLOOKUP(B722,Projecten!A$4:W$2358,5,FALSE),"niet bekend")))</f>
        <v/>
      </c>
      <c r="AG722" s="2402">
        <f>SUM(AG723:AG738)</f>
        <v>32126.662907268172</v>
      </c>
      <c r="AH722" s="2402" t="str">
        <f>IF(B722="","",(IFERROR(VLOOKUP(B722,Projecten!A$4:W$2358,23,FALSE),"niet bekend")))</f>
        <v/>
      </c>
      <c r="AI722" s="2402" t="str">
        <f>IF(B722="","",(IFERROR(VLOOKUP(B722,Projecten!A$4:W$2358,12,FALSE),"niet bekend")))</f>
        <v/>
      </c>
      <c r="AJ722" s="907"/>
    </row>
    <row r="723" spans="2:36" s="71" customFormat="1" ht="12.75" customHeight="1" x14ac:dyDescent="0.2">
      <c r="B723" s="141"/>
      <c r="C723" s="1257"/>
      <c r="D723" s="341"/>
      <c r="E723" s="80"/>
      <c r="F723" s="59"/>
      <c r="G723" s="80"/>
      <c r="H723" s="80"/>
      <c r="I723" s="80"/>
      <c r="J723" s="59"/>
      <c r="K723" s="59"/>
      <c r="L723" s="59"/>
      <c r="M723" s="59"/>
      <c r="N723" s="59"/>
      <c r="O723" s="59"/>
      <c r="P723" s="59"/>
      <c r="Q723" s="59"/>
      <c r="R723" s="343" t="s">
        <v>858</v>
      </c>
      <c r="S723" s="142"/>
      <c r="T723" s="1044"/>
      <c r="U723" s="166"/>
      <c r="V723" s="143"/>
      <c r="W723" s="143"/>
      <c r="X723" s="78"/>
      <c r="Y723" s="144"/>
      <c r="Z723" s="145"/>
      <c r="AA723" s="346"/>
      <c r="AF723" s="71" t="str">
        <f>IF(B723="","",(IFERROR(VLOOKUP(B723,Projecten!A$4:W$2358,5,FALSE),"niet bekend")))</f>
        <v/>
      </c>
      <c r="AG723" s="2403" t="str">
        <f t="shared" ref="AG723:AG737" si="88">IF(AF723="","",(F723/AF723*AI723))</f>
        <v/>
      </c>
      <c r="AH723" s="2403" t="str">
        <f>IF(B723="","",(IFERROR(VLOOKUP(B723,Projecten!A$4:W$2358,23,FALSE),"niet bekend")))</f>
        <v/>
      </c>
      <c r="AI723" s="2403" t="str">
        <f>IF(B723="","",(IFERROR(VLOOKUP(B723,Projecten!A$4:W$2358,12,FALSE),"niet bekend")))</f>
        <v/>
      </c>
      <c r="AJ723" s="908" t="str">
        <f t="shared" ref="AJ723:AJ737" si="89">IF(AG723="","",(AI723-AG723))</f>
        <v/>
      </c>
    </row>
    <row r="724" spans="2:36" s="71" customFormat="1" ht="12.75" customHeight="1" x14ac:dyDescent="0.2">
      <c r="B724" s="141"/>
      <c r="C724" s="1257"/>
      <c r="D724" s="303" t="s">
        <v>708</v>
      </c>
      <c r="E724" s="80"/>
      <c r="F724" s="59"/>
      <c r="G724" s="80"/>
      <c r="H724" s="80"/>
      <c r="I724" s="80"/>
      <c r="J724" s="59"/>
      <c r="K724" s="59"/>
      <c r="L724" s="59"/>
      <c r="M724" s="59"/>
      <c r="N724" s="59"/>
      <c r="O724" s="59"/>
      <c r="P724" s="59"/>
      <c r="Q724" s="59"/>
      <c r="R724" s="343"/>
      <c r="S724" s="142"/>
      <c r="T724" s="1044"/>
      <c r="U724" s="166"/>
      <c r="V724" s="143"/>
      <c r="W724" s="143"/>
      <c r="X724" s="421">
        <v>82.5</v>
      </c>
      <c r="Y724" s="144"/>
      <c r="Z724" s="145"/>
      <c r="AA724" s="346"/>
      <c r="AF724" s="71" t="str">
        <f>IF(B724="","",(IFERROR(VLOOKUP(B724,Projecten!A$4:W$2358,5,FALSE),"niet bekend")))</f>
        <v/>
      </c>
      <c r="AG724" s="2403" t="str">
        <f t="shared" si="88"/>
        <v/>
      </c>
      <c r="AH724" s="2403" t="str">
        <f>IF(B724="","",(IFERROR(VLOOKUP(B724,Projecten!A$4:W$2358,23,FALSE),"niet bekend")))</f>
        <v/>
      </c>
      <c r="AI724" s="2403" t="str">
        <f>IF(B724="","",(IFERROR(VLOOKUP(B724,Projecten!A$4:W$2358,12,FALSE),"niet bekend")))</f>
        <v/>
      </c>
      <c r="AJ724" s="908" t="str">
        <f t="shared" si="89"/>
        <v/>
      </c>
    </row>
    <row r="725" spans="2:36" s="71" customFormat="1" ht="12.75" customHeight="1" x14ac:dyDescent="0.2">
      <c r="B725" s="141"/>
      <c r="C725" s="1257"/>
      <c r="D725" s="273" t="s">
        <v>1010</v>
      </c>
      <c r="E725" s="80"/>
      <c r="F725" s="59"/>
      <c r="G725" s="80"/>
      <c r="H725" s="80"/>
      <c r="I725" s="80"/>
      <c r="J725" s="59"/>
      <c r="K725" s="59"/>
      <c r="L725" s="59"/>
      <c r="M725" s="59"/>
      <c r="N725" s="59"/>
      <c r="O725" s="59"/>
      <c r="P725" s="59"/>
      <c r="Q725" s="59"/>
      <c r="R725" s="343"/>
      <c r="S725" s="142"/>
      <c r="T725" s="1044"/>
      <c r="U725" s="166"/>
      <c r="V725" s="143"/>
      <c r="W725" s="143"/>
      <c r="X725" s="421">
        <v>5</v>
      </c>
      <c r="Y725" s="144"/>
      <c r="Z725" s="145"/>
      <c r="AA725" s="346"/>
      <c r="AF725" s="71" t="str">
        <f>IF(B725="","",(IFERROR(VLOOKUP(B725,Projecten!A$4:W$2358,5,FALSE),"niet bekend")))</f>
        <v/>
      </c>
      <c r="AG725" s="2403" t="str">
        <f t="shared" si="88"/>
        <v/>
      </c>
      <c r="AH725" s="2403" t="str">
        <f>IF(B725="","",(IFERROR(VLOOKUP(B725,Projecten!A$4:W$2358,23,FALSE),"niet bekend")))</f>
        <v/>
      </c>
      <c r="AI725" s="2403" t="str">
        <f>IF(B725="","",(IFERROR(VLOOKUP(B725,Projecten!A$4:W$2358,12,FALSE),"niet bekend")))</f>
        <v/>
      </c>
      <c r="AJ725" s="908" t="str">
        <f t="shared" si="89"/>
        <v/>
      </c>
    </row>
    <row r="726" spans="2:36" s="71" customFormat="1" ht="12.75" customHeight="1" x14ac:dyDescent="0.2">
      <c r="B726" s="141"/>
      <c r="C726" s="1257"/>
      <c r="D726" s="397" t="s">
        <v>884</v>
      </c>
      <c r="E726" s="80"/>
      <c r="F726" s="59"/>
      <c r="G726" s="80"/>
      <c r="H726" s="80"/>
      <c r="I726" s="80"/>
      <c r="J726" s="59"/>
      <c r="K726" s="59"/>
      <c r="L726" s="59"/>
      <c r="M726" s="59"/>
      <c r="N726" s="59"/>
      <c r="O726" s="59"/>
      <c r="P726" s="59"/>
      <c r="Q726" s="59"/>
      <c r="R726" s="343"/>
      <c r="S726" s="142"/>
      <c r="T726" s="1044"/>
      <c r="U726" s="166"/>
      <c r="V726" s="143"/>
      <c r="W726" s="143"/>
      <c r="X726" s="421">
        <v>5</v>
      </c>
      <c r="Y726" s="144"/>
      <c r="Z726" s="145"/>
      <c r="AA726" s="346"/>
      <c r="AF726" s="71" t="str">
        <f>IF(B726="","",(IFERROR(VLOOKUP(B726,Projecten!A$4:W$2358,5,FALSE),"niet bekend")))</f>
        <v/>
      </c>
      <c r="AG726" s="2403" t="str">
        <f t="shared" si="88"/>
        <v/>
      </c>
      <c r="AH726" s="2403" t="str">
        <f>IF(B726="","",(IFERROR(VLOOKUP(B726,Projecten!A$4:W$2358,23,FALSE),"niet bekend")))</f>
        <v/>
      </c>
      <c r="AI726" s="2403" t="str">
        <f>IF(B726="","",(IFERROR(VLOOKUP(B726,Projecten!A$4:W$2358,12,FALSE),"niet bekend")))</f>
        <v/>
      </c>
      <c r="AJ726" s="908" t="str">
        <f t="shared" si="89"/>
        <v/>
      </c>
    </row>
    <row r="727" spans="2:36" s="4" customFormat="1" ht="12.75" customHeight="1" x14ac:dyDescent="0.2">
      <c r="B727" s="2"/>
      <c r="C727" s="1254"/>
      <c r="D727" s="169" t="s">
        <v>639</v>
      </c>
      <c r="E727" s="1"/>
      <c r="F727" s="39"/>
      <c r="G727" s="1"/>
      <c r="H727" s="1"/>
      <c r="I727" s="1"/>
      <c r="J727" s="58"/>
      <c r="K727" s="29"/>
      <c r="L727" s="29"/>
      <c r="M727" s="29"/>
      <c r="N727" s="29"/>
      <c r="O727" s="29"/>
      <c r="P727" s="29"/>
      <c r="Q727" s="29"/>
      <c r="S727" s="1602"/>
      <c r="T727" s="23"/>
      <c r="U727" s="162"/>
      <c r="X727" s="180">
        <v>29.75</v>
      </c>
      <c r="Y727" s="63"/>
      <c r="Z727" s="63"/>
      <c r="AA727" s="249"/>
      <c r="AF727" s="4" t="str">
        <f>IF(B727="","",(IFERROR(VLOOKUP(B727,Projecten!A$4:W$2358,5,FALSE),"niet bekend")))</f>
        <v/>
      </c>
      <c r="AG727" s="2399" t="str">
        <f t="shared" si="88"/>
        <v/>
      </c>
      <c r="AH727" s="2403" t="str">
        <f>IF(B727="","",(IFERROR(VLOOKUP(B727,Projecten!A$4:W$2358,23,FALSE),"niet bekend")))</f>
        <v/>
      </c>
      <c r="AI727" s="2403" t="str">
        <f>IF(B727="","",(IFERROR(VLOOKUP(B727,Projecten!A$4:W$2358,12,FALSE),"niet bekend")))</f>
        <v/>
      </c>
      <c r="AJ727" s="906" t="str">
        <f t="shared" si="89"/>
        <v/>
      </c>
    </row>
    <row r="728" spans="2:36" s="4" customFormat="1" ht="12.75" customHeight="1" x14ac:dyDescent="0.2">
      <c r="B728" s="2"/>
      <c r="C728" s="1254"/>
      <c r="D728" s="169" t="s">
        <v>1024</v>
      </c>
      <c r="E728" s="1"/>
      <c r="F728" s="39"/>
      <c r="G728" s="1"/>
      <c r="H728" s="1"/>
      <c r="I728" s="1"/>
      <c r="J728" s="58"/>
      <c r="K728" s="29"/>
      <c r="L728" s="29"/>
      <c r="M728" s="29"/>
      <c r="N728" s="29"/>
      <c r="O728" s="29"/>
      <c r="P728" s="29"/>
      <c r="Q728" s="29"/>
      <c r="S728" s="1602"/>
      <c r="T728" s="23"/>
      <c r="U728" s="162"/>
      <c r="X728" s="180">
        <v>0.5</v>
      </c>
      <c r="Y728" s="63"/>
      <c r="Z728" s="63"/>
      <c r="AA728" s="249"/>
      <c r="AF728" s="4" t="str">
        <f>IF(B728="","",(IFERROR(VLOOKUP(B728,Projecten!A$4:W$2358,5,FALSE),"niet bekend")))</f>
        <v/>
      </c>
      <c r="AG728" s="2399" t="str">
        <f t="shared" si="88"/>
        <v/>
      </c>
      <c r="AH728" s="2403" t="str">
        <f>IF(B728="","",(IFERROR(VLOOKUP(B728,Projecten!A$4:W$2358,23,FALSE),"niet bekend")))</f>
        <v/>
      </c>
      <c r="AI728" s="2403" t="str">
        <f>IF(B728="","",(IFERROR(VLOOKUP(B728,Projecten!A$4:W$2358,12,FALSE),"niet bekend")))</f>
        <v/>
      </c>
      <c r="AJ728" s="906" t="str">
        <f t="shared" si="89"/>
        <v/>
      </c>
    </row>
    <row r="729" spans="2:36" s="4" customFormat="1" ht="12.75" customHeight="1" x14ac:dyDescent="0.2">
      <c r="B729" s="2"/>
      <c r="C729" s="1254"/>
      <c r="D729" s="169" t="s">
        <v>1028</v>
      </c>
      <c r="E729" s="1"/>
      <c r="F729" s="39"/>
      <c r="G729" s="1"/>
      <c r="H729" s="1"/>
      <c r="I729" s="1"/>
      <c r="J729" s="58"/>
      <c r="K729" s="29"/>
      <c r="L729" s="29"/>
      <c r="M729" s="29"/>
      <c r="N729" s="29"/>
      <c r="O729" s="29"/>
      <c r="P729" s="29"/>
      <c r="Q729" s="29"/>
      <c r="S729" s="1602"/>
      <c r="T729" s="23"/>
      <c r="U729" s="162"/>
      <c r="X729" s="180">
        <v>25.75</v>
      </c>
      <c r="Y729" s="63"/>
      <c r="Z729" s="63"/>
      <c r="AA729" s="249"/>
      <c r="AF729" s="4" t="str">
        <f>IF(B729="","",(IFERROR(VLOOKUP(B729,Projecten!A$4:W$2358,5,FALSE),"niet bekend")))</f>
        <v/>
      </c>
      <c r="AG729" s="2399" t="str">
        <f t="shared" si="88"/>
        <v/>
      </c>
      <c r="AH729" s="2403" t="str">
        <f>IF(B729="","",(IFERROR(VLOOKUP(B729,Projecten!A$4:W$2358,23,FALSE),"niet bekend")))</f>
        <v/>
      </c>
      <c r="AI729" s="2403" t="str">
        <f>IF(B729="","",(IFERROR(VLOOKUP(B729,Projecten!A$4:W$2358,12,FALSE),"niet bekend")))</f>
        <v/>
      </c>
      <c r="AJ729" s="906" t="str">
        <f t="shared" si="89"/>
        <v/>
      </c>
    </row>
    <row r="730" spans="2:36" s="4" customFormat="1" ht="12.75" customHeight="1" x14ac:dyDescent="0.2">
      <c r="B730" s="2">
        <v>2016093</v>
      </c>
      <c r="C730" s="1254">
        <v>120645</v>
      </c>
      <c r="D730" s="2" t="s">
        <v>759</v>
      </c>
      <c r="E730" s="1" t="s">
        <v>26</v>
      </c>
      <c r="F730" s="39">
        <v>2</v>
      </c>
      <c r="G730" s="1">
        <v>20</v>
      </c>
      <c r="H730" s="1">
        <v>14</v>
      </c>
      <c r="I730" s="75">
        <v>6</v>
      </c>
      <c r="J730" s="60" t="s">
        <v>47</v>
      </c>
      <c r="K730" s="60" t="s">
        <v>190</v>
      </c>
      <c r="L730" s="60" t="s">
        <v>190</v>
      </c>
      <c r="M730" s="41" t="s">
        <v>190</v>
      </c>
      <c r="N730" s="41" t="s">
        <v>47</v>
      </c>
      <c r="O730" s="41" t="s">
        <v>47</v>
      </c>
      <c r="P730" s="41" t="s">
        <v>47</v>
      </c>
      <c r="Q730" s="41" t="s">
        <v>47</v>
      </c>
      <c r="S730" s="1602">
        <v>42516</v>
      </c>
      <c r="T730" s="23">
        <f>IF(U730&lt;=0,"",(((U730-'In Productie'!$E$1)/7)+0.6))</f>
        <v>-65.400000000000006</v>
      </c>
      <c r="U730" s="162">
        <v>42507</v>
      </c>
      <c r="V730" s="4" t="s">
        <v>311</v>
      </c>
      <c r="W730" s="4" t="s">
        <v>115</v>
      </c>
      <c r="X730" s="426">
        <v>35</v>
      </c>
      <c r="Y730" s="63"/>
      <c r="Z730" s="63"/>
      <c r="AA730" s="540">
        <v>42439</v>
      </c>
      <c r="AF730" s="4">
        <f>IF(B730="","",(IFERROR(VLOOKUP(B730,Projecten!A$4:W$2358,5,FALSE),"niet bekend")))</f>
        <v>8</v>
      </c>
      <c r="AG730" s="2399">
        <f t="shared" si="88"/>
        <v>5640</v>
      </c>
      <c r="AH730" s="2403">
        <f>IF(B730="","",(IFERROR(VLOOKUP(B730,Projecten!A$4:W$2358,23,FALSE),"niet bekend")))</f>
        <v>22560</v>
      </c>
      <c r="AI730" s="2403">
        <f>IF(B730="","",(IFERROR(VLOOKUP(B730,Projecten!A$4:W$2358,12,FALSE),"niet bekend")))</f>
        <v>22560</v>
      </c>
      <c r="AJ730" s="906">
        <f t="shared" si="89"/>
        <v>16920</v>
      </c>
    </row>
    <row r="731" spans="2:36" s="4" customFormat="1" ht="12.75" customHeight="1" x14ac:dyDescent="0.2">
      <c r="B731" s="2">
        <v>2016093</v>
      </c>
      <c r="C731" s="1254">
        <v>120646</v>
      </c>
      <c r="D731" s="2" t="s">
        <v>759</v>
      </c>
      <c r="E731" s="1" t="s">
        <v>26</v>
      </c>
      <c r="F731" s="39">
        <v>4</v>
      </c>
      <c r="G731" s="1">
        <v>40</v>
      </c>
      <c r="H731" s="1">
        <v>28</v>
      </c>
      <c r="I731" s="1">
        <v>12</v>
      </c>
      <c r="J731" s="60" t="s">
        <v>47</v>
      </c>
      <c r="K731" s="41" t="s">
        <v>190</v>
      </c>
      <c r="L731" s="41" t="s">
        <v>190</v>
      </c>
      <c r="M731" s="41" t="s">
        <v>190</v>
      </c>
      <c r="N731" s="41" t="s">
        <v>47</v>
      </c>
      <c r="O731" s="41" t="s">
        <v>47</v>
      </c>
      <c r="P731" s="41" t="s">
        <v>47</v>
      </c>
      <c r="Q731" s="41" t="s">
        <v>47</v>
      </c>
      <c r="S731" s="1602">
        <v>42516</v>
      </c>
      <c r="T731" s="23">
        <f>IF(U731&lt;=0,"",(((U731-'In Productie'!$E$1)/7)+0.6))</f>
        <v>-65.400000000000006</v>
      </c>
      <c r="U731" s="162">
        <v>42507</v>
      </c>
      <c r="V731" s="4" t="s">
        <v>311</v>
      </c>
      <c r="W731" s="4" t="s">
        <v>115</v>
      </c>
      <c r="X731" s="426">
        <v>70</v>
      </c>
      <c r="Y731" s="63"/>
      <c r="Z731" s="63"/>
      <c r="AA731" s="540">
        <v>42439</v>
      </c>
      <c r="AF731" s="4">
        <f>IF(B731="","",(IFERROR(VLOOKUP(B731,Projecten!A$4:W$2358,5,FALSE),"niet bekend")))</f>
        <v>8</v>
      </c>
      <c r="AG731" s="2399">
        <f t="shared" si="88"/>
        <v>11280</v>
      </c>
      <c r="AH731" s="2403">
        <f>IF(B731="","",(IFERROR(VLOOKUP(B731,Projecten!A$4:W$2358,23,FALSE),"niet bekend")))</f>
        <v>22560</v>
      </c>
      <c r="AI731" s="2403">
        <f>IF(B731="","",(IFERROR(VLOOKUP(B731,Projecten!A$4:W$2358,12,FALSE),"niet bekend")))</f>
        <v>22560</v>
      </c>
      <c r="AJ731" s="906">
        <f t="shared" si="89"/>
        <v>11280</v>
      </c>
    </row>
    <row r="732" spans="2:36" s="4" customFormat="1" ht="12.75" customHeight="1" x14ac:dyDescent="0.2">
      <c r="B732" s="2"/>
      <c r="C732" s="203"/>
      <c r="D732" s="2"/>
      <c r="E732" s="1"/>
      <c r="F732" s="39"/>
      <c r="G732" s="205"/>
      <c r="H732" s="1"/>
      <c r="I732" s="1"/>
      <c r="J732" s="60"/>
      <c r="K732" s="41"/>
      <c r="L732" s="41"/>
      <c r="M732" s="41"/>
      <c r="N732" s="41"/>
      <c r="O732" s="41"/>
      <c r="P732" s="41"/>
      <c r="Q732" s="41"/>
      <c r="S732" s="1602"/>
      <c r="T732" s="23"/>
      <c r="U732" s="162"/>
      <c r="X732" s="426"/>
      <c r="Y732" s="63"/>
      <c r="Z732" s="63"/>
      <c r="AA732" s="249"/>
      <c r="AF732" s="4" t="str">
        <f>IF(B732="","",(IFERROR(VLOOKUP(B732,Projecten!A$4:W$2358,5,FALSE),"niet bekend")))</f>
        <v/>
      </c>
      <c r="AG732" s="2399" t="str">
        <f t="shared" si="88"/>
        <v/>
      </c>
      <c r="AH732" s="2403" t="str">
        <f>IF(B732="","",(IFERROR(VLOOKUP(B732,Projecten!A$4:W$2358,23,FALSE),"niet bekend")))</f>
        <v/>
      </c>
      <c r="AI732" s="2403" t="str">
        <f>IF(B732="","",(IFERROR(VLOOKUP(B732,Projecten!A$4:W$2358,12,FALSE),"niet bekend")))</f>
        <v/>
      </c>
      <c r="AJ732" s="906" t="str">
        <f t="shared" si="89"/>
        <v/>
      </c>
    </row>
    <row r="733" spans="2:36" s="4" customFormat="1" ht="12.75" customHeight="1" x14ac:dyDescent="0.2">
      <c r="B733" s="267">
        <v>2016095</v>
      </c>
      <c r="C733" s="291">
        <v>120601</v>
      </c>
      <c r="D733" s="317" t="s">
        <v>765</v>
      </c>
      <c r="E733" s="315" t="s">
        <v>26</v>
      </c>
      <c r="F733" s="1458">
        <v>0.25</v>
      </c>
      <c r="G733" s="268">
        <v>99</v>
      </c>
      <c r="H733" s="315">
        <v>0</v>
      </c>
      <c r="I733" s="315">
        <v>0</v>
      </c>
      <c r="J733" s="58" t="s">
        <v>47</v>
      </c>
      <c r="K733" s="29" t="s">
        <v>190</v>
      </c>
      <c r="L733" s="29" t="s">
        <v>190</v>
      </c>
      <c r="M733" s="29" t="s">
        <v>190</v>
      </c>
      <c r="N733" s="29" t="s">
        <v>47</v>
      </c>
      <c r="O733" s="29" t="s">
        <v>47</v>
      </c>
      <c r="P733" s="29" t="s">
        <v>47</v>
      </c>
      <c r="Q733" s="29" t="s">
        <v>47</v>
      </c>
      <c r="S733" s="1602">
        <v>42508</v>
      </c>
      <c r="T733" s="23">
        <f>IF(U733&lt;=0,"",(((U733-'In Productie'!$E$1)/7)+0.6))</f>
        <v>-64.542857142857144</v>
      </c>
      <c r="U733" s="162">
        <v>42513</v>
      </c>
      <c r="V733" s="4" t="s">
        <v>311</v>
      </c>
      <c r="X733" s="25">
        <v>65</v>
      </c>
      <c r="Y733" s="63"/>
      <c r="Z733" s="63"/>
      <c r="AA733" s="249"/>
      <c r="AF733" s="4">
        <f>IF(B733="","",(IFERROR(VLOOKUP(B733,Projecten!A$4:W$2358,5,FALSE),"niet bekend")))</f>
        <v>1</v>
      </c>
      <c r="AG733" s="2399">
        <f t="shared" si="88"/>
        <v>6913</v>
      </c>
      <c r="AH733" s="2403">
        <f>IF(B733="","",(IFERROR(VLOOKUP(B733,Projecten!A$4:W$2358,23,FALSE),"niet bekend")))</f>
        <v>27652</v>
      </c>
      <c r="AI733" s="2403">
        <f>IF(B733="","",(IFERROR(VLOOKUP(B733,Projecten!A$4:W$2358,12,FALSE),"niet bekend")))</f>
        <v>27652</v>
      </c>
      <c r="AJ733" s="906">
        <f t="shared" si="89"/>
        <v>20739</v>
      </c>
    </row>
    <row r="734" spans="2:36" s="4" customFormat="1" ht="12.75" customHeight="1" x14ac:dyDescent="0.2">
      <c r="B734" s="267">
        <v>2016095</v>
      </c>
      <c r="C734" s="291">
        <v>120601</v>
      </c>
      <c r="D734" s="317" t="s">
        <v>765</v>
      </c>
      <c r="E734" s="315" t="s">
        <v>26</v>
      </c>
      <c r="F734" s="1458">
        <f>G734/399</f>
        <v>0.12531328320802004</v>
      </c>
      <c r="G734" s="268">
        <v>50</v>
      </c>
      <c r="H734" s="315">
        <v>0</v>
      </c>
      <c r="I734" s="315">
        <v>0</v>
      </c>
      <c r="J734" s="58" t="s">
        <v>47</v>
      </c>
      <c r="K734" s="29" t="s">
        <v>190</v>
      </c>
      <c r="L734" s="29" t="s">
        <v>190</v>
      </c>
      <c r="M734" s="29" t="s">
        <v>190</v>
      </c>
      <c r="N734" s="29" t="s">
        <v>47</v>
      </c>
      <c r="O734" s="29" t="s">
        <v>47</v>
      </c>
      <c r="P734" s="29" t="s">
        <v>47</v>
      </c>
      <c r="Q734" s="29" t="s">
        <v>47</v>
      </c>
      <c r="S734" s="1602">
        <v>42508</v>
      </c>
      <c r="T734" s="23">
        <f>IF(U734&lt;=0,"",(((U734-'In Productie'!$E$1)/7)+0.6))</f>
        <v>-64.542857142857144</v>
      </c>
      <c r="U734" s="162">
        <v>42513</v>
      </c>
      <c r="V734" s="4" t="s">
        <v>311</v>
      </c>
      <c r="X734" s="25">
        <v>33</v>
      </c>
      <c r="Y734" s="63"/>
      <c r="Z734" s="63"/>
      <c r="AA734" s="249"/>
      <c r="AF734" s="4">
        <f>IF(B734="","",(IFERROR(VLOOKUP(B734,Projecten!A$4:W$2358,5,FALSE),"niet bekend")))</f>
        <v>1</v>
      </c>
      <c r="AG734" s="2399">
        <f t="shared" si="88"/>
        <v>3465.1629072681703</v>
      </c>
      <c r="AH734" s="2403">
        <f>IF(B734="","",(IFERROR(VLOOKUP(B734,Projecten!A$4:W$2358,23,FALSE),"niet bekend")))</f>
        <v>27652</v>
      </c>
      <c r="AI734" s="2403">
        <f>IF(B734="","",(IFERROR(VLOOKUP(B734,Projecten!A$4:W$2358,12,FALSE),"niet bekend")))</f>
        <v>27652</v>
      </c>
      <c r="AJ734" s="906">
        <f t="shared" si="89"/>
        <v>24186.837092731828</v>
      </c>
    </row>
    <row r="735" spans="2:36" s="4" customFormat="1" ht="12.75" customHeight="1" x14ac:dyDescent="0.2">
      <c r="B735" s="267"/>
      <c r="C735" s="291"/>
      <c r="D735" s="317"/>
      <c r="E735" s="315"/>
      <c r="F735" s="1458"/>
      <c r="G735" s="268"/>
      <c r="H735" s="315"/>
      <c r="I735" s="315"/>
      <c r="J735" s="58"/>
      <c r="K735" s="29"/>
      <c r="L735" s="29"/>
      <c r="M735" s="29"/>
      <c r="N735" s="29"/>
      <c r="O735" s="29"/>
      <c r="P735" s="29"/>
      <c r="Q735" s="29"/>
      <c r="S735" s="1602"/>
      <c r="T735" s="23"/>
      <c r="U735" s="162"/>
      <c r="X735" s="25"/>
      <c r="Y735" s="63"/>
      <c r="Z735" s="63"/>
      <c r="AA735" s="249"/>
      <c r="AF735" s="4" t="str">
        <f>IF(B735="","",(IFERROR(VLOOKUP(B735,Projecten!A$4:W$2358,5,FALSE),"niet bekend")))</f>
        <v/>
      </c>
      <c r="AG735" s="2399" t="str">
        <f t="shared" si="88"/>
        <v/>
      </c>
      <c r="AH735" s="2403" t="str">
        <f>IF(B735="","",(IFERROR(VLOOKUP(B735,Projecten!A$4:W$2358,23,FALSE),"niet bekend")))</f>
        <v/>
      </c>
      <c r="AI735" s="2403" t="str">
        <f>IF(B735="","",(IFERROR(VLOOKUP(B735,Projecten!A$4:W$2358,12,FALSE),"niet bekend")))</f>
        <v/>
      </c>
      <c r="AJ735" s="906" t="str">
        <f t="shared" si="89"/>
        <v/>
      </c>
    </row>
    <row r="736" spans="2:36" s="71" customFormat="1" ht="12.75" customHeight="1" x14ac:dyDescent="0.2">
      <c r="B736" s="98">
        <v>2016136</v>
      </c>
      <c r="C736" s="403" t="s">
        <v>1021</v>
      </c>
      <c r="D736" s="99">
        <v>591716</v>
      </c>
      <c r="E736" s="406" t="s">
        <v>26</v>
      </c>
      <c r="F736" s="882">
        <v>1</v>
      </c>
      <c r="G736" s="405">
        <v>8</v>
      </c>
      <c r="H736" s="405">
        <v>5</v>
      </c>
      <c r="I736" s="405">
        <v>3</v>
      </c>
      <c r="J736" s="59" t="s">
        <v>47</v>
      </c>
      <c r="K736" s="59" t="s">
        <v>190</v>
      </c>
      <c r="L736" s="59" t="s">
        <v>190</v>
      </c>
      <c r="M736" s="59" t="s">
        <v>190</v>
      </c>
      <c r="N736" s="59" t="s">
        <v>47</v>
      </c>
      <c r="O736" s="59" t="s">
        <v>47</v>
      </c>
      <c r="P736" s="59" t="s">
        <v>47</v>
      </c>
      <c r="Q736" s="59" t="s">
        <v>47</v>
      </c>
      <c r="S736" s="1600">
        <v>42513</v>
      </c>
      <c r="T736" s="77">
        <v>14</v>
      </c>
      <c r="U736" s="161">
        <v>42509</v>
      </c>
      <c r="V736" s="71" t="s">
        <v>162</v>
      </c>
      <c r="X736" s="78">
        <v>15</v>
      </c>
      <c r="Y736" s="81"/>
      <c r="Z736" s="97"/>
      <c r="AA736" s="542">
        <v>42468</v>
      </c>
      <c r="AF736" s="71">
        <f>IF(B736="","",(IFERROR(VLOOKUP(B736,Projecten!A$4:W$2358,5,FALSE),"niet bekend")))</f>
        <v>1</v>
      </c>
      <c r="AG736" s="2403">
        <f t="shared" si="88"/>
        <v>2023</v>
      </c>
      <c r="AH736" s="2403">
        <f>IF(B736="","",(IFERROR(VLOOKUP(B736,Projecten!A$4:W$2358,23,FALSE),"niet bekend")))</f>
        <v>2023</v>
      </c>
      <c r="AI736" s="2403">
        <f>IF(B736="","",(IFERROR(VLOOKUP(B736,Projecten!A$4:W$2358,12,FALSE),"niet bekend")))</f>
        <v>2023</v>
      </c>
      <c r="AJ736" s="908">
        <f t="shared" si="89"/>
        <v>0</v>
      </c>
    </row>
    <row r="737" spans="2:36" ht="12.75" customHeight="1" x14ac:dyDescent="0.2">
      <c r="B737" s="386">
        <v>2016143</v>
      </c>
      <c r="C737" s="1269">
        <v>120644</v>
      </c>
      <c r="D737" s="297">
        <v>574016</v>
      </c>
      <c r="E737" s="360" t="s">
        <v>26</v>
      </c>
      <c r="F737" s="1467">
        <v>1</v>
      </c>
      <c r="G737" s="359">
        <v>11</v>
      </c>
      <c r="H737" s="359">
        <v>6</v>
      </c>
      <c r="I737" s="359">
        <v>3</v>
      </c>
      <c r="J737" s="58" t="s">
        <v>47</v>
      </c>
      <c r="K737" s="29" t="s">
        <v>190</v>
      </c>
      <c r="L737" s="29" t="s">
        <v>190</v>
      </c>
      <c r="M737" s="29" t="s">
        <v>190</v>
      </c>
      <c r="N737" s="29" t="s">
        <v>47</v>
      </c>
      <c r="O737" s="29" t="s">
        <v>47</v>
      </c>
      <c r="P737" s="29" t="s">
        <v>47</v>
      </c>
      <c r="Q737" s="29" t="s">
        <v>47</v>
      </c>
      <c r="R737" s="8"/>
      <c r="S737" s="1602">
        <v>42515</v>
      </c>
      <c r="T737" s="357">
        <f>IF(U737&lt;=0,"",(((U737-'In Productie'!$E$1)/7)+0.6))</f>
        <v>-66.114285714285714</v>
      </c>
      <c r="U737" s="158">
        <v>42502</v>
      </c>
      <c r="V737" s="8" t="s">
        <v>162</v>
      </c>
      <c r="W737" s="8" t="s">
        <v>878</v>
      </c>
      <c r="X737" s="25">
        <v>19</v>
      </c>
      <c r="Y737" s="6"/>
      <c r="Z737" s="6"/>
      <c r="AA737" s="541">
        <v>42472</v>
      </c>
      <c r="AF737" s="4">
        <f>IF(B737="","",(IFERROR(VLOOKUP(B737,Projecten!A$4:W$2358,5,FALSE),"niet bekend")))</f>
        <v>1</v>
      </c>
      <c r="AG737" s="2399">
        <f t="shared" si="88"/>
        <v>2805.5</v>
      </c>
      <c r="AH737" s="2403">
        <f>IF(B737="","",(IFERROR(VLOOKUP(B737,Projecten!A$4:W$2358,23,FALSE),"niet bekend")))</f>
        <v>2805.5</v>
      </c>
      <c r="AI737" s="2403">
        <f>IF(B737="","",(IFERROR(VLOOKUP(B737,Projecten!A$4:W$2358,12,FALSE),"niet bekend")))</f>
        <v>2805.5</v>
      </c>
      <c r="AJ737" s="906">
        <f t="shared" si="89"/>
        <v>0</v>
      </c>
    </row>
    <row r="738" spans="2:36" s="38" customFormat="1" ht="12.75" customHeight="1" x14ac:dyDescent="0.2">
      <c r="B738" s="30"/>
      <c r="C738" s="1253"/>
      <c r="D738" s="31"/>
      <c r="E738" s="31"/>
      <c r="F738" s="32"/>
      <c r="G738" s="31"/>
      <c r="H738" s="31"/>
      <c r="I738" s="31"/>
      <c r="J738" s="32"/>
      <c r="K738" s="32"/>
      <c r="L738" s="32"/>
      <c r="M738" s="32"/>
      <c r="N738" s="32"/>
      <c r="O738" s="32"/>
      <c r="P738" s="32"/>
      <c r="Q738" s="32"/>
      <c r="R738" s="33"/>
      <c r="S738" s="33"/>
      <c r="T738" s="1039"/>
      <c r="U738" s="157"/>
      <c r="V738" s="35"/>
      <c r="W738" s="35"/>
      <c r="X738" s="35"/>
      <c r="Y738" s="67"/>
      <c r="Z738" s="68"/>
      <c r="AA738" s="36"/>
      <c r="AB738" s="38" t="s">
        <v>1122</v>
      </c>
      <c r="AC738" s="38" t="s">
        <v>1064</v>
      </c>
      <c r="AD738" s="38" t="s">
        <v>1123</v>
      </c>
      <c r="AG738" s="2404"/>
      <c r="AH738" s="2404"/>
      <c r="AI738" s="2404"/>
      <c r="AJ738" s="909"/>
    </row>
    <row r="739" spans="2:36" s="852" customFormat="1" x14ac:dyDescent="0.2">
      <c r="B739" s="887"/>
      <c r="C739" s="1251"/>
      <c r="D739" s="888">
        <f>SUM(G739:I739)</f>
        <v>250</v>
      </c>
      <c r="E739" s="889"/>
      <c r="F739" s="890">
        <f>SUM(F743:F760)</f>
        <v>11.125313283208019</v>
      </c>
      <c r="G739" s="889">
        <f>SUM(G743:G760)</f>
        <v>153</v>
      </c>
      <c r="H739" s="889">
        <f>SUM(H743:H760)</f>
        <v>68</v>
      </c>
      <c r="I739" s="889">
        <f>SUM(I743:I760)</f>
        <v>29</v>
      </c>
      <c r="J739" s="890"/>
      <c r="K739" s="890"/>
      <c r="L739" s="890"/>
      <c r="M739" s="890"/>
      <c r="N739" s="890"/>
      <c r="O739" s="890"/>
      <c r="P739" s="890"/>
      <c r="Q739" s="890"/>
      <c r="R739" s="916">
        <v>21</v>
      </c>
      <c r="S739" s="916"/>
      <c r="T739" s="1040"/>
      <c r="U739" s="893"/>
      <c r="V739" s="894"/>
      <c r="W739" s="895">
        <f>SUM(X739:X760)</f>
        <v>330.8</v>
      </c>
      <c r="X739" s="855"/>
      <c r="Y739" s="855">
        <v>284</v>
      </c>
      <c r="Z739" s="861">
        <f>W739-Y739</f>
        <v>46.800000000000011</v>
      </c>
      <c r="AA739" s="862"/>
      <c r="AB739" s="852">
        <v>405.25</v>
      </c>
      <c r="AC739" s="852">
        <v>180</v>
      </c>
      <c r="AD739" s="852">
        <f>AB739-AC739</f>
        <v>225.25</v>
      </c>
      <c r="AE739" s="854"/>
      <c r="AF739" s="911" t="str">
        <f>IF(B739="","",(IFERROR(VLOOKUP(B739,Projecten!A$4:W$2358,5,FALSE),"niet bekend")))</f>
        <v/>
      </c>
      <c r="AG739" s="2402">
        <f>SUM(AG740:AG760)</f>
        <v>40456.31290726817</v>
      </c>
      <c r="AH739" s="2402" t="str">
        <f>IF(B739="","",(IFERROR(VLOOKUP(B739,Projecten!A$4:W$2358,23,FALSE),"niet bekend")))</f>
        <v/>
      </c>
      <c r="AI739" s="2402" t="str">
        <f>IF(B739="","",(IFERROR(VLOOKUP(B739,Projecten!A$4:W$2358,12,FALSE),"niet bekend")))</f>
        <v/>
      </c>
      <c r="AJ739" s="907"/>
    </row>
    <row r="740" spans="2:36" x14ac:dyDescent="0.2">
      <c r="B740" s="5"/>
      <c r="D740" s="475"/>
      <c r="N740" s="59"/>
      <c r="O740" s="59"/>
      <c r="P740" s="59"/>
      <c r="Q740" s="59"/>
      <c r="R740" s="357" t="s">
        <v>858</v>
      </c>
      <c r="S740" s="293"/>
      <c r="T740" s="1043"/>
      <c r="U740" s="294"/>
      <c r="V740" s="295"/>
      <c r="W740" s="295"/>
      <c r="X740" s="25"/>
      <c r="Y740" s="25"/>
      <c r="Z740" s="22"/>
      <c r="AA740" s="26"/>
      <c r="AF740" s="4" t="str">
        <f>IF(B740="","",(IFERROR(VLOOKUP(B740,Projecten!A$4:W$2358,5,FALSE),"niet bekend")))</f>
        <v/>
      </c>
      <c r="AG740" s="2399" t="str">
        <f t="shared" ref="AG740:AG755" si="90">IF(AF740="","",(F740/AF740*AI740))</f>
        <v/>
      </c>
      <c r="AH740" s="2403" t="str">
        <f>IF(B740="","",(IFERROR(VLOOKUP(B740,Projecten!A$4:W$2358,23,FALSE),"niet bekend")))</f>
        <v/>
      </c>
      <c r="AI740" s="2403" t="str">
        <f>IF(B740="","",(IFERROR(VLOOKUP(B740,Projecten!A$4:W$2358,12,FALSE),"niet bekend")))</f>
        <v/>
      </c>
      <c r="AJ740" s="906" t="str">
        <f t="shared" ref="AJ740:AJ759" si="91">IF(AG740="","",(AI740-AG740))</f>
        <v/>
      </c>
    </row>
    <row r="741" spans="2:36" s="496" customFormat="1" x14ac:dyDescent="0.2">
      <c r="B741" s="495"/>
      <c r="C741" s="523"/>
      <c r="D741" s="495" t="s">
        <v>930</v>
      </c>
      <c r="E741" s="502"/>
      <c r="F741" s="498"/>
      <c r="G741" s="502"/>
      <c r="H741" s="502"/>
      <c r="I741" s="502"/>
      <c r="J741" s="497"/>
      <c r="K741" s="497"/>
      <c r="L741" s="497"/>
      <c r="M741" s="497"/>
      <c r="N741" s="524"/>
      <c r="O741" s="524"/>
      <c r="P741" s="524"/>
      <c r="Q741" s="524"/>
      <c r="R741" s="525"/>
      <c r="S741" s="1618"/>
      <c r="T741" s="499"/>
      <c r="U741" s="500"/>
      <c r="V741" s="502"/>
      <c r="W741" s="502"/>
      <c r="X741" s="501">
        <v>6.25</v>
      </c>
      <c r="Y741" s="525"/>
      <c r="Z741" s="526"/>
      <c r="AA741" s="527"/>
      <c r="AF741" s="347" t="str">
        <f>IF(B741="","",(IFERROR(VLOOKUP(B741,Projecten!A$4:W$2358,5,FALSE),"niet bekend")))</f>
        <v/>
      </c>
      <c r="AG741" s="2399" t="str">
        <f t="shared" si="90"/>
        <v/>
      </c>
      <c r="AH741" s="2403" t="str">
        <f>IF(B741="","",(IFERROR(VLOOKUP(B741,Projecten!A$4:W$2358,23,FALSE),"niet bekend")))</f>
        <v/>
      </c>
      <c r="AI741" s="2403" t="str">
        <f>IF(B741="","",(IFERROR(VLOOKUP(B741,Projecten!A$4:W$2358,12,FALSE),"niet bekend")))</f>
        <v/>
      </c>
      <c r="AJ741" s="906" t="str">
        <f t="shared" si="91"/>
        <v/>
      </c>
    </row>
    <row r="742" spans="2:36" s="496" customFormat="1" x14ac:dyDescent="0.2">
      <c r="B742" s="495"/>
      <c r="C742" s="523"/>
      <c r="D742" s="495" t="s">
        <v>1084</v>
      </c>
      <c r="E742" s="502"/>
      <c r="F742" s="498"/>
      <c r="G742" s="502"/>
      <c r="H742" s="502"/>
      <c r="I742" s="502"/>
      <c r="J742" s="497"/>
      <c r="K742" s="497"/>
      <c r="L742" s="497"/>
      <c r="M742" s="497"/>
      <c r="N742" s="524"/>
      <c r="O742" s="524"/>
      <c r="P742" s="524"/>
      <c r="Q742" s="524"/>
      <c r="R742" s="525"/>
      <c r="S742" s="1618"/>
      <c r="T742" s="499"/>
      <c r="U742" s="500"/>
      <c r="V742" s="502"/>
      <c r="W742" s="502"/>
      <c r="X742" s="501">
        <v>38</v>
      </c>
      <c r="Y742" s="525"/>
      <c r="Z742" s="526"/>
      <c r="AA742" s="527"/>
      <c r="AF742" s="347" t="str">
        <f>IF(B742="","",(IFERROR(VLOOKUP(B742,Projecten!A$4:W$2358,5,FALSE),"niet bekend")))</f>
        <v/>
      </c>
      <c r="AG742" s="2399" t="str">
        <f t="shared" si="90"/>
        <v/>
      </c>
      <c r="AH742" s="2403" t="str">
        <f>IF(B742="","",(IFERROR(VLOOKUP(B742,Projecten!A$4:W$2358,23,FALSE),"niet bekend")))</f>
        <v/>
      </c>
      <c r="AI742" s="2403" t="str">
        <f>IF(B742="","",(IFERROR(VLOOKUP(B742,Projecten!A$4:W$2358,12,FALSE),"niet bekend")))</f>
        <v/>
      </c>
      <c r="AJ742" s="906" t="str">
        <f t="shared" si="91"/>
        <v/>
      </c>
    </row>
    <row r="743" spans="2:36" s="496" customFormat="1" x14ac:dyDescent="0.2">
      <c r="B743" s="495"/>
      <c r="C743" s="523"/>
      <c r="D743" s="495" t="s">
        <v>1085</v>
      </c>
      <c r="E743" s="502"/>
      <c r="F743" s="498"/>
      <c r="G743" s="502"/>
      <c r="H743" s="502"/>
      <c r="I743" s="502"/>
      <c r="J743" s="497"/>
      <c r="K743" s="497"/>
      <c r="L743" s="497"/>
      <c r="M743" s="497"/>
      <c r="N743" s="524"/>
      <c r="O743" s="524"/>
      <c r="P743" s="524"/>
      <c r="Q743" s="524"/>
      <c r="R743" s="502"/>
      <c r="S743" s="1618"/>
      <c r="T743" s="499"/>
      <c r="U743" s="500"/>
      <c r="V743" s="502"/>
      <c r="W743" s="502"/>
      <c r="X743" s="501">
        <v>38</v>
      </c>
      <c r="Y743" s="502"/>
      <c r="AA743" s="527"/>
      <c r="AF743" s="347" t="str">
        <f>IF(B743="","",(IFERROR(VLOOKUP(B743,Projecten!A$4:W$2358,5,FALSE),"niet bekend")))</f>
        <v/>
      </c>
      <c r="AG743" s="2399" t="str">
        <f t="shared" si="90"/>
        <v/>
      </c>
      <c r="AH743" s="2403" t="str">
        <f>IF(B743="","",(IFERROR(VLOOKUP(B743,Projecten!A$4:W$2358,23,FALSE),"niet bekend")))</f>
        <v/>
      </c>
      <c r="AI743" s="2403" t="str">
        <f>IF(B743="","",(IFERROR(VLOOKUP(B743,Projecten!A$4:W$2358,12,FALSE),"niet bekend")))</f>
        <v/>
      </c>
      <c r="AJ743" s="906" t="str">
        <f t="shared" si="91"/>
        <v/>
      </c>
    </row>
    <row r="744" spans="2:36" s="496" customFormat="1" x14ac:dyDescent="0.2">
      <c r="B744" s="495"/>
      <c r="C744" s="1278"/>
      <c r="D744" s="495" t="s">
        <v>1090</v>
      </c>
      <c r="E744" s="502"/>
      <c r="F744" s="498"/>
      <c r="G744" s="502"/>
      <c r="H744" s="502"/>
      <c r="I744" s="502"/>
      <c r="J744" s="498"/>
      <c r="K744" s="498"/>
      <c r="L744" s="498"/>
      <c r="M744" s="498"/>
      <c r="N744" s="528"/>
      <c r="O744" s="528"/>
      <c r="P744" s="528"/>
      <c r="Q744" s="528"/>
      <c r="R744" s="498"/>
      <c r="S744" s="348"/>
      <c r="T744" s="498"/>
      <c r="U744" s="500"/>
      <c r="V744" s="502"/>
      <c r="W744" s="502"/>
      <c r="X744" s="501">
        <v>15.25</v>
      </c>
      <c r="Y744" s="502"/>
      <c r="AA744" s="527"/>
      <c r="AF744" s="347" t="str">
        <f>IF(B744="","",(IFERROR(VLOOKUP(B744,Projecten!A$4:W$2358,5,FALSE),"niet bekend")))</f>
        <v/>
      </c>
      <c r="AG744" s="2399" t="str">
        <f t="shared" si="90"/>
        <v/>
      </c>
      <c r="AH744" s="2403" t="str">
        <f>IF(B744="","",(IFERROR(VLOOKUP(B744,Projecten!A$4:W$2358,23,FALSE),"niet bekend")))</f>
        <v/>
      </c>
      <c r="AI744" s="2403" t="str">
        <f>IF(B744="","",(IFERROR(VLOOKUP(B744,Projecten!A$4:W$2358,12,FALSE),"niet bekend")))</f>
        <v/>
      </c>
      <c r="AJ744" s="906" t="str">
        <f t="shared" si="91"/>
        <v/>
      </c>
    </row>
    <row r="745" spans="2:36" s="496" customFormat="1" x14ac:dyDescent="0.2">
      <c r="B745" s="495"/>
      <c r="C745" s="1278"/>
      <c r="D745" s="495" t="s">
        <v>1107</v>
      </c>
      <c r="E745" s="502"/>
      <c r="F745" s="498"/>
      <c r="G745" s="502"/>
      <c r="H745" s="502"/>
      <c r="I745" s="502"/>
      <c r="J745" s="498"/>
      <c r="K745" s="498"/>
      <c r="L745" s="498"/>
      <c r="M745" s="498"/>
      <c r="N745" s="528"/>
      <c r="O745" s="528"/>
      <c r="P745" s="528"/>
      <c r="Q745" s="528"/>
      <c r="R745" s="498"/>
      <c r="S745" s="348"/>
      <c r="T745" s="498"/>
      <c r="U745" s="500"/>
      <c r="V745" s="502"/>
      <c r="W745" s="502"/>
      <c r="X745" s="501">
        <v>4</v>
      </c>
      <c r="Y745" s="502"/>
      <c r="AA745" s="527"/>
      <c r="AF745" s="347" t="str">
        <f>IF(B745="","",(IFERROR(VLOOKUP(B745,Projecten!A$4:W$2358,5,FALSE),"niet bekend")))</f>
        <v/>
      </c>
      <c r="AG745" s="2399" t="str">
        <f t="shared" si="90"/>
        <v/>
      </c>
      <c r="AH745" s="2403" t="str">
        <f>IF(B745="","",(IFERROR(VLOOKUP(B745,Projecten!A$4:W$2358,23,FALSE),"niet bekend")))</f>
        <v/>
      </c>
      <c r="AI745" s="2403" t="str">
        <f>IF(B745="","",(IFERROR(VLOOKUP(B745,Projecten!A$4:W$2358,12,FALSE),"niet bekend")))</f>
        <v/>
      </c>
      <c r="AJ745" s="906" t="str">
        <f t="shared" si="91"/>
        <v/>
      </c>
    </row>
    <row r="746" spans="2:36" x14ac:dyDescent="0.2">
      <c r="B746" s="5"/>
      <c r="C746" s="304"/>
      <c r="D746" s="256"/>
      <c r="G746" s="306"/>
      <c r="N746" s="59"/>
      <c r="O746" s="59"/>
      <c r="P746" s="59"/>
      <c r="Q746" s="59"/>
      <c r="X746" s="428"/>
      <c r="Y746" s="6"/>
      <c r="AA746" s="26"/>
      <c r="AE746" s="1003"/>
      <c r="AF746" s="4" t="str">
        <f>IF(B746="","",(IFERROR(VLOOKUP(B746,Projecten!A$4:W$2358,5,FALSE),"niet bekend")))</f>
        <v/>
      </c>
      <c r="AG746" s="2399" t="str">
        <f t="shared" si="90"/>
        <v/>
      </c>
      <c r="AH746" s="2403" t="str">
        <f>IF(B746="","",(IFERROR(VLOOKUP(B746,Projecten!A$4:W$2358,23,FALSE),"niet bekend")))</f>
        <v/>
      </c>
      <c r="AI746" s="2403" t="str">
        <f>IF(B746="","",(IFERROR(VLOOKUP(B746,Projecten!A$4:W$2358,12,FALSE),"niet bekend")))</f>
        <v/>
      </c>
      <c r="AJ746" s="906" t="str">
        <f t="shared" si="91"/>
        <v/>
      </c>
    </row>
    <row r="747" spans="2:36" x14ac:dyDescent="0.2">
      <c r="B747" s="98">
        <v>2016095</v>
      </c>
      <c r="C747" s="355">
        <v>120601</v>
      </c>
      <c r="D747" s="267" t="s">
        <v>765</v>
      </c>
      <c r="E747" s="269" t="s">
        <v>26</v>
      </c>
      <c r="F747" s="879">
        <f>G747/399</f>
        <v>0.12531328320802004</v>
      </c>
      <c r="G747" s="476">
        <v>50</v>
      </c>
      <c r="H747" s="269">
        <v>0</v>
      </c>
      <c r="I747" s="269">
        <v>0</v>
      </c>
      <c r="J747" s="58" t="s">
        <v>47</v>
      </c>
      <c r="K747" s="29" t="s">
        <v>190</v>
      </c>
      <c r="L747" s="29" t="s">
        <v>190</v>
      </c>
      <c r="M747" s="29" t="s">
        <v>190</v>
      </c>
      <c r="N747" s="58" t="s">
        <v>47</v>
      </c>
      <c r="O747" s="58" t="s">
        <v>47</v>
      </c>
      <c r="P747" s="58" t="s">
        <v>47</v>
      </c>
      <c r="Q747" s="58" t="s">
        <v>47</v>
      </c>
      <c r="R747" s="6"/>
      <c r="S747" s="1599">
        <v>42508</v>
      </c>
      <c r="T747" s="23">
        <f>IF(U747&lt;=0,"",(((U747-'In Productie'!$E$1)/7)+0.6))</f>
        <v>-64.542857142857144</v>
      </c>
      <c r="U747" s="158">
        <v>42513</v>
      </c>
      <c r="V747" s="6" t="s">
        <v>311</v>
      </c>
      <c r="X747" s="25">
        <v>33</v>
      </c>
      <c r="Y747" s="6"/>
      <c r="AA747" s="26"/>
      <c r="AE747" s="1003"/>
      <c r="AF747" s="4">
        <f>IF(B747="","",(IFERROR(VLOOKUP(B747,Projecten!A$4:W$2358,5,FALSE),"niet bekend")))</f>
        <v>1</v>
      </c>
      <c r="AG747" s="2399">
        <f t="shared" si="90"/>
        <v>3465.1629072681703</v>
      </c>
      <c r="AH747" s="2403">
        <f>IF(B747="","",(IFERROR(VLOOKUP(B747,Projecten!A$4:W$2358,23,FALSE),"niet bekend")))</f>
        <v>27652</v>
      </c>
      <c r="AI747" s="2403">
        <f>IF(B747="","",(IFERROR(VLOOKUP(B747,Projecten!A$4:W$2358,12,FALSE),"niet bekend")))</f>
        <v>27652</v>
      </c>
      <c r="AJ747" s="906">
        <f t="shared" si="91"/>
        <v>24186.837092731828</v>
      </c>
    </row>
    <row r="748" spans="2:36" x14ac:dyDescent="0.2">
      <c r="B748" s="98">
        <v>2016173</v>
      </c>
      <c r="C748" s="1268">
        <v>120660</v>
      </c>
      <c r="D748" s="477">
        <v>514916</v>
      </c>
      <c r="E748" s="269" t="s">
        <v>26</v>
      </c>
      <c r="F748" s="879">
        <v>3</v>
      </c>
      <c r="G748" s="269">
        <v>27</v>
      </c>
      <c r="H748" s="269">
        <v>18</v>
      </c>
      <c r="I748" s="269">
        <v>6</v>
      </c>
      <c r="J748" s="58" t="s">
        <v>47</v>
      </c>
      <c r="K748" s="29" t="s">
        <v>190</v>
      </c>
      <c r="L748" s="29" t="s">
        <v>190</v>
      </c>
      <c r="M748" s="29" t="s">
        <v>190</v>
      </c>
      <c r="N748" s="58" t="s">
        <v>47</v>
      </c>
      <c r="O748" s="58" t="s">
        <v>47</v>
      </c>
      <c r="P748" s="58" t="s">
        <v>47</v>
      </c>
      <c r="Q748" s="58" t="s">
        <v>47</v>
      </c>
      <c r="R748" s="6"/>
      <c r="S748" s="1599">
        <v>42515</v>
      </c>
      <c r="T748" s="23">
        <f>IF(U748&lt;=0,"",(((U748-'In Productie'!$E$1)/7)+0.6))</f>
        <v>-64.542857142857144</v>
      </c>
      <c r="U748" s="158">
        <v>42513</v>
      </c>
      <c r="V748" s="6" t="s">
        <v>906</v>
      </c>
      <c r="X748" s="25">
        <v>37.799999999999997</v>
      </c>
      <c r="Y748" s="25"/>
      <c r="AA748" s="543">
        <v>42480</v>
      </c>
      <c r="AE748" s="1003"/>
      <c r="AF748" s="4">
        <f>IF(B748="","",(IFERROR(VLOOKUP(B748,Projecten!A$4:W$2358,5,FALSE),"niet bekend")))</f>
        <v>3</v>
      </c>
      <c r="AG748" s="2399">
        <f t="shared" si="90"/>
        <v>5202</v>
      </c>
      <c r="AH748" s="2403">
        <f>IF(B748="","",(IFERROR(VLOOKUP(B748,Projecten!A$4:W$2358,23,FALSE),"niet bekend")))</f>
        <v>5202</v>
      </c>
      <c r="AI748" s="2403">
        <f>IF(B748="","",(IFERROR(VLOOKUP(B748,Projecten!A$4:W$2358,12,FALSE),"niet bekend")))</f>
        <v>5202</v>
      </c>
      <c r="AJ748" s="906">
        <f t="shared" si="91"/>
        <v>0</v>
      </c>
    </row>
    <row r="749" spans="2:36" s="4" customFormat="1" ht="12.75" customHeight="1" x14ac:dyDescent="0.2">
      <c r="B749" s="98">
        <v>2016155</v>
      </c>
      <c r="C749" s="291" t="s">
        <v>1021</v>
      </c>
      <c r="D749" s="267">
        <v>574216</v>
      </c>
      <c r="E749" s="313" t="s">
        <v>26</v>
      </c>
      <c r="F749" s="1458">
        <v>1</v>
      </c>
      <c r="G749" s="315">
        <v>10</v>
      </c>
      <c r="H749" s="315">
        <v>7</v>
      </c>
      <c r="I749" s="100">
        <v>3</v>
      </c>
      <c r="J749" s="58" t="s">
        <v>47</v>
      </c>
      <c r="K749" s="58" t="s">
        <v>190</v>
      </c>
      <c r="L749" s="58" t="s">
        <v>190</v>
      </c>
      <c r="M749" s="58" t="s">
        <v>190</v>
      </c>
      <c r="N749" s="58" t="s">
        <v>47</v>
      </c>
      <c r="O749" s="58" t="s">
        <v>47</v>
      </c>
      <c r="P749" s="29" t="s">
        <v>47</v>
      </c>
      <c r="Q749" s="29" t="s">
        <v>47</v>
      </c>
      <c r="S749" s="1602">
        <v>42517</v>
      </c>
      <c r="T749" s="23">
        <f>IF(U749&lt;=0,"",(((U749-'In Productie'!$E$1)/7)+0.6))</f>
        <v>-65.114285714285714</v>
      </c>
      <c r="U749" s="162">
        <v>42509</v>
      </c>
      <c r="V749" s="4" t="s">
        <v>162</v>
      </c>
      <c r="W749" s="4" t="s">
        <v>968</v>
      </c>
      <c r="X749" s="25">
        <v>20</v>
      </c>
      <c r="Y749" s="63"/>
      <c r="Z749" s="63"/>
      <c r="AA749" s="540">
        <v>42474</v>
      </c>
      <c r="AF749" s="4">
        <f>IF(B749="","",(IFERROR(VLOOKUP(B749,Projecten!A$4:W$2358,5,FALSE),"niet bekend")))</f>
        <v>1</v>
      </c>
      <c r="AG749" s="2399">
        <f t="shared" si="90"/>
        <v>3219</v>
      </c>
      <c r="AH749" s="2403">
        <f>IF(B749="","",(IFERROR(VLOOKUP(B749,Projecten!A$4:W$2358,23,FALSE),"niet bekend")))</f>
        <v>3219</v>
      </c>
      <c r="AI749" s="2403">
        <f>IF(B749="","",(IFERROR(VLOOKUP(B749,Projecten!A$4:W$2358,12,FALSE),"niet bekend")))</f>
        <v>3219</v>
      </c>
      <c r="AJ749" s="906">
        <f t="shared" si="91"/>
        <v>0</v>
      </c>
    </row>
    <row r="750" spans="2:36" s="4" customFormat="1" ht="12.75" customHeight="1" x14ac:dyDescent="0.2">
      <c r="B750" s="98" t="s">
        <v>1003</v>
      </c>
      <c r="C750" s="291">
        <v>120648</v>
      </c>
      <c r="D750" s="267" t="s">
        <v>864</v>
      </c>
      <c r="E750" s="313" t="s">
        <v>26</v>
      </c>
      <c r="F750" s="1458">
        <v>1</v>
      </c>
      <c r="G750" s="315">
        <v>8</v>
      </c>
      <c r="H750" s="315">
        <v>5</v>
      </c>
      <c r="I750" s="100">
        <v>2</v>
      </c>
      <c r="J750" s="58" t="s">
        <v>47</v>
      </c>
      <c r="K750" s="58" t="s">
        <v>47</v>
      </c>
      <c r="L750" s="58" t="s">
        <v>190</v>
      </c>
      <c r="M750" s="58" t="s">
        <v>47</v>
      </c>
      <c r="N750" s="58" t="s">
        <v>47</v>
      </c>
      <c r="O750" s="58" t="s">
        <v>47</v>
      </c>
      <c r="P750" s="29" t="s">
        <v>47</v>
      </c>
      <c r="Q750" s="29" t="s">
        <v>47</v>
      </c>
      <c r="R750" s="249"/>
      <c r="S750" s="23">
        <v>42516</v>
      </c>
      <c r="T750" s="23">
        <f>IF(U750&lt;=0,"",(((U750-'In Productie'!$E$1)/7)+0.6))</f>
        <v>-65.114285714285714</v>
      </c>
      <c r="U750" s="162">
        <v>42509</v>
      </c>
      <c r="V750" s="4" t="s">
        <v>162</v>
      </c>
      <c r="W750" s="4" t="s">
        <v>959</v>
      </c>
      <c r="X750" s="25">
        <v>23</v>
      </c>
      <c r="Y750" s="63"/>
      <c r="Z750" s="63"/>
      <c r="AA750" s="540">
        <v>42474</v>
      </c>
      <c r="AF750" s="4">
        <f>IF(B750="","",(IFERROR(VLOOKUP(B750,Projecten!A$4:W$2358,5,FALSE),"niet bekend")))</f>
        <v>1</v>
      </c>
      <c r="AG750" s="2399">
        <f t="shared" si="90"/>
        <v>5374</v>
      </c>
      <c r="AH750" s="2403">
        <f>IF(B750="","",(IFERROR(VLOOKUP(B750,Projecten!A$4:W$2358,23,FALSE),"niet bekend")))</f>
        <v>5374</v>
      </c>
      <c r="AI750" s="2403">
        <f>IF(B750="","",(IFERROR(VLOOKUP(B750,Projecten!A$4:W$2358,12,FALSE),"niet bekend")))</f>
        <v>5374</v>
      </c>
      <c r="AJ750" s="906">
        <f t="shared" si="91"/>
        <v>0</v>
      </c>
    </row>
    <row r="751" spans="2:36" s="4" customFormat="1" ht="12.75" customHeight="1" x14ac:dyDescent="0.2">
      <c r="B751" s="98">
        <v>2016159</v>
      </c>
      <c r="C751" s="291">
        <v>120654</v>
      </c>
      <c r="D751" s="267">
        <v>590616</v>
      </c>
      <c r="E751" s="313" t="s">
        <v>26</v>
      </c>
      <c r="F751" s="1458">
        <v>1</v>
      </c>
      <c r="G751" s="315">
        <v>6</v>
      </c>
      <c r="H751" s="315">
        <v>4</v>
      </c>
      <c r="I751" s="100">
        <v>3</v>
      </c>
      <c r="J751" s="58" t="s">
        <v>47</v>
      </c>
      <c r="K751" s="58" t="s">
        <v>190</v>
      </c>
      <c r="L751" s="58" t="s">
        <v>190</v>
      </c>
      <c r="M751" s="58" t="s">
        <v>190</v>
      </c>
      <c r="N751" s="58" t="s">
        <v>47</v>
      </c>
      <c r="O751" s="58" t="s">
        <v>47</v>
      </c>
      <c r="P751" s="29" t="s">
        <v>47</v>
      </c>
      <c r="Q751" s="29" t="s">
        <v>47</v>
      </c>
      <c r="R751" s="249"/>
      <c r="S751" s="23">
        <v>42515</v>
      </c>
      <c r="T751" s="23">
        <f>IF(U751&lt;=0,"",(((U751-'In Productie'!$E$1)/7)+0.6))</f>
        <v>-65.114285714285714</v>
      </c>
      <c r="U751" s="162">
        <v>42509</v>
      </c>
      <c r="V751" s="4" t="s">
        <v>162</v>
      </c>
      <c r="W751" s="4" t="s">
        <v>968</v>
      </c>
      <c r="X751" s="25">
        <v>12</v>
      </c>
      <c r="Y751" s="63"/>
      <c r="Z751" s="63"/>
      <c r="AA751" s="540">
        <v>42473</v>
      </c>
      <c r="AF751" s="4">
        <f>IF(B751="","",(IFERROR(VLOOKUP(B751,Projecten!A$4:W$2358,5,FALSE),"niet bekend")))</f>
        <v>1</v>
      </c>
      <c r="AG751" s="2399">
        <f t="shared" si="90"/>
        <v>2078</v>
      </c>
      <c r="AH751" s="2403">
        <f>IF(B751="","",(IFERROR(VLOOKUP(B751,Projecten!A$4:W$2358,23,FALSE),"niet bekend")))</f>
        <v>2078</v>
      </c>
      <c r="AI751" s="2403">
        <f>IF(B751="","",(IFERROR(VLOOKUP(B751,Projecten!A$4:W$2358,12,FALSE),"niet bekend")))</f>
        <v>2078</v>
      </c>
      <c r="AJ751" s="906">
        <f t="shared" si="91"/>
        <v>0</v>
      </c>
    </row>
    <row r="752" spans="2:36" s="4" customFormat="1" ht="12.75" customHeight="1" x14ac:dyDescent="0.2">
      <c r="B752" s="344">
        <v>2016163</v>
      </c>
      <c r="C752" s="1268">
        <v>120654</v>
      </c>
      <c r="D752" s="332">
        <v>587416</v>
      </c>
      <c r="E752" s="336" t="s">
        <v>26</v>
      </c>
      <c r="F752" s="1464">
        <v>1</v>
      </c>
      <c r="G752" s="345">
        <v>13</v>
      </c>
      <c r="H752" s="345">
        <v>8</v>
      </c>
      <c r="I752" s="345">
        <v>4</v>
      </c>
      <c r="J752" s="58" t="s">
        <v>47</v>
      </c>
      <c r="K752" s="29" t="s">
        <v>190</v>
      </c>
      <c r="L752" s="29" t="s">
        <v>190</v>
      </c>
      <c r="M752" s="29" t="s">
        <v>190</v>
      </c>
      <c r="N752" s="29" t="s">
        <v>47</v>
      </c>
      <c r="O752" s="29" t="s">
        <v>47</v>
      </c>
      <c r="P752" s="29" t="s">
        <v>47</v>
      </c>
      <c r="Q752" s="29" t="s">
        <v>47</v>
      </c>
      <c r="R752" s="249"/>
      <c r="S752" s="23">
        <v>42517</v>
      </c>
      <c r="T752" s="23">
        <f>IF(U752&lt;=0,"",(((U752-'In Productie'!$E$1)/7)+0.6))</f>
        <v>-65.114285714285714</v>
      </c>
      <c r="U752" s="162">
        <v>42509</v>
      </c>
      <c r="V752" s="4" t="s">
        <v>162</v>
      </c>
      <c r="W752" s="4" t="s">
        <v>968</v>
      </c>
      <c r="X752" s="25">
        <v>21</v>
      </c>
      <c r="Y752" s="63"/>
      <c r="Z752" s="63"/>
      <c r="AA752" s="540">
        <v>42478</v>
      </c>
      <c r="AF752" s="4">
        <f>IF(B752="","",(IFERROR(VLOOKUP(B752,Projecten!A$4:W$2358,5,FALSE),"niet bekend")))</f>
        <v>1</v>
      </c>
      <c r="AG752" s="2399">
        <f t="shared" si="90"/>
        <v>3505</v>
      </c>
      <c r="AH752" s="2403">
        <f>IF(B752="","",(IFERROR(VLOOKUP(B752,Projecten!A$4:W$2358,23,FALSE),"niet bekend")))</f>
        <v>3505</v>
      </c>
      <c r="AI752" s="2403">
        <f>IF(B752="","",(IFERROR(VLOOKUP(B752,Projecten!A$4:W$2358,12,FALSE),"niet bekend")))</f>
        <v>3505</v>
      </c>
      <c r="AJ752" s="906">
        <f t="shared" si="91"/>
        <v>0</v>
      </c>
    </row>
    <row r="753" spans="2:36" s="4" customFormat="1" ht="12.75" customHeight="1" x14ac:dyDescent="0.2">
      <c r="B753" s="344" t="s">
        <v>1002</v>
      </c>
      <c r="C753" s="291" t="s">
        <v>1011</v>
      </c>
      <c r="D753" s="2" t="s">
        <v>781</v>
      </c>
      <c r="E753" s="313" t="s">
        <v>26</v>
      </c>
      <c r="F753" s="1464">
        <v>1</v>
      </c>
      <c r="G753" s="345">
        <v>9</v>
      </c>
      <c r="H753" s="345">
        <v>4</v>
      </c>
      <c r="I753" s="345">
        <v>2</v>
      </c>
      <c r="J753" s="60" t="s">
        <v>47</v>
      </c>
      <c r="K753" s="60" t="s">
        <v>47</v>
      </c>
      <c r="L753" s="60" t="s">
        <v>190</v>
      </c>
      <c r="M753" s="60" t="s">
        <v>47</v>
      </c>
      <c r="N753" s="41" t="s">
        <v>47</v>
      </c>
      <c r="O753" s="41" t="s">
        <v>47</v>
      </c>
      <c r="P753" s="41" t="s">
        <v>47</v>
      </c>
      <c r="Q753" s="41" t="s">
        <v>47</v>
      </c>
      <c r="R753" s="5"/>
      <c r="S753" s="23">
        <v>42521</v>
      </c>
      <c r="T753" s="23">
        <f>IF(U753&lt;=0,"",(((U753-'In Productie'!$E$1)/7)+0.6))</f>
        <v>-65.114285714285714</v>
      </c>
      <c r="U753" s="162">
        <v>42509</v>
      </c>
      <c r="V753" s="4" t="s">
        <v>162</v>
      </c>
      <c r="W753" s="4" t="s">
        <v>818</v>
      </c>
      <c r="X753" s="426">
        <v>24</v>
      </c>
      <c r="Y753" s="63"/>
      <c r="Z753" s="276"/>
      <c r="AA753" s="540">
        <v>42477</v>
      </c>
      <c r="AF753" s="4">
        <f>IF(B753="","",(IFERROR(VLOOKUP(B753,Projecten!A$4:W$2358,5,FALSE),"niet bekend")))</f>
        <v>1</v>
      </c>
      <c r="AG753" s="2399">
        <f t="shared" si="90"/>
        <v>8763.5</v>
      </c>
      <c r="AH753" s="2403">
        <f>IF(B753="","",(IFERROR(VLOOKUP(B753,Projecten!A$4:W$2358,23,FALSE),"niet bekend")))</f>
        <v>8763.5</v>
      </c>
      <c r="AI753" s="2403">
        <f>IF(B753="","",(IFERROR(VLOOKUP(B753,Projecten!A$4:W$2358,12,FALSE),"niet bekend")))</f>
        <v>8763.5</v>
      </c>
      <c r="AJ753" s="906">
        <f t="shared" si="91"/>
        <v>0</v>
      </c>
    </row>
    <row r="754" spans="2:36" ht="12.75" customHeight="1" x14ac:dyDescent="0.2">
      <c r="B754" s="267">
        <v>2016175</v>
      </c>
      <c r="C754" s="342" t="s">
        <v>1079</v>
      </c>
      <c r="D754" s="267">
        <v>476016</v>
      </c>
      <c r="E754" s="269" t="s">
        <v>26</v>
      </c>
      <c r="F754" s="879">
        <v>1</v>
      </c>
      <c r="G754" s="269">
        <v>9</v>
      </c>
      <c r="H754" s="269">
        <v>5</v>
      </c>
      <c r="I754" s="269">
        <v>4</v>
      </c>
      <c r="J754" s="59" t="s">
        <v>47</v>
      </c>
      <c r="K754" s="59" t="s">
        <v>47</v>
      </c>
      <c r="L754" s="7" t="s">
        <v>190</v>
      </c>
      <c r="M754" s="7" t="s">
        <v>190</v>
      </c>
      <c r="N754" s="7" t="s">
        <v>47</v>
      </c>
      <c r="O754" s="7" t="s">
        <v>47</v>
      </c>
      <c r="P754" s="7" t="s">
        <v>47</v>
      </c>
      <c r="Q754" s="7" t="s">
        <v>47</v>
      </c>
      <c r="R754" s="5"/>
      <c r="S754" s="23">
        <v>42522</v>
      </c>
      <c r="T754" s="77">
        <f>IF(U754&lt;=0,"",(((U754-'In Productie'!$E$1)/7)+0.6))</f>
        <v>-64.114285714285714</v>
      </c>
      <c r="U754" s="158">
        <v>42516</v>
      </c>
      <c r="V754" s="6" t="s">
        <v>162</v>
      </c>
      <c r="X754" s="25">
        <v>19</v>
      </c>
      <c r="Y754" s="6"/>
      <c r="Z754" s="6"/>
      <c r="AA754" s="541">
        <v>42482</v>
      </c>
      <c r="AF754" s="4">
        <f>IF(B754="","",(IFERROR(VLOOKUP(B754,Projecten!A$4:W$2358,5,FALSE),"niet bekend")))</f>
        <v>1</v>
      </c>
      <c r="AG754" s="2399">
        <f t="shared" si="90"/>
        <v>2961</v>
      </c>
      <c r="AH754" s="2403">
        <f>IF(B754="","",(IFERROR(VLOOKUP(B754,Projecten!A$4:W$2358,23,FALSE),"niet bekend")))</f>
        <v>2961</v>
      </c>
      <c r="AI754" s="2403">
        <f>IF(B754="","",(IFERROR(VLOOKUP(B754,Projecten!A$4:W$2358,12,FALSE),"niet bekend")))</f>
        <v>2961</v>
      </c>
      <c r="AJ754" s="906">
        <f t="shared" si="91"/>
        <v>0</v>
      </c>
    </row>
    <row r="755" spans="2:36" s="4" customFormat="1" ht="12.75" customHeight="1" x14ac:dyDescent="0.2">
      <c r="B755" s="98"/>
      <c r="C755" s="291"/>
      <c r="D755" s="267"/>
      <c r="E755" s="313"/>
      <c r="F755" s="1458"/>
      <c r="G755" s="315"/>
      <c r="H755" s="315"/>
      <c r="I755" s="100"/>
      <c r="J755" s="58"/>
      <c r="K755" s="58"/>
      <c r="L755" s="58"/>
      <c r="M755" s="58"/>
      <c r="N755" s="58"/>
      <c r="O755" s="58"/>
      <c r="P755" s="29"/>
      <c r="Q755" s="29"/>
      <c r="S755" s="1602"/>
      <c r="T755" s="23"/>
      <c r="U755" s="162"/>
      <c r="X755" s="25"/>
      <c r="Y755" s="63"/>
      <c r="Z755" s="63"/>
      <c r="AA755" s="249"/>
      <c r="AF755" s="4" t="str">
        <f>IF(B755="","",(IFERROR(VLOOKUP(B755,Projecten!A$4:W$2358,5,FALSE),"niet bekend")))</f>
        <v/>
      </c>
      <c r="AG755" s="2399" t="str">
        <f t="shared" si="90"/>
        <v/>
      </c>
      <c r="AH755" s="2403" t="str">
        <f>IF(B755="","",(IFERROR(VLOOKUP(B755,Projecten!A$4:W$2358,23,FALSE),"niet bekend")))</f>
        <v/>
      </c>
      <c r="AI755" s="2403" t="str">
        <f>IF(B755="","",(IFERROR(VLOOKUP(B755,Projecten!A$4:W$2358,12,FALSE),"niet bekend")))</f>
        <v/>
      </c>
      <c r="AJ755" s="906" t="str">
        <f t="shared" si="91"/>
        <v/>
      </c>
    </row>
    <row r="756" spans="2:36" ht="12.75" customHeight="1" x14ac:dyDescent="0.2">
      <c r="B756" s="267" t="s">
        <v>1004</v>
      </c>
      <c r="C756" s="291">
        <v>120651</v>
      </c>
      <c r="D756" s="267" t="s">
        <v>898</v>
      </c>
      <c r="E756" s="269" t="s">
        <v>308</v>
      </c>
      <c r="F756" s="879">
        <v>0</v>
      </c>
      <c r="G756" s="269">
        <v>2</v>
      </c>
      <c r="H756" s="269">
        <v>3</v>
      </c>
      <c r="I756" s="269">
        <v>0</v>
      </c>
      <c r="J756" s="7" t="s">
        <v>190</v>
      </c>
      <c r="K756" s="7" t="s">
        <v>190</v>
      </c>
      <c r="L756" s="7" t="s">
        <v>190</v>
      </c>
      <c r="M756" s="7" t="s">
        <v>190</v>
      </c>
      <c r="N756" s="7" t="s">
        <v>47</v>
      </c>
      <c r="O756" s="7" t="s">
        <v>47</v>
      </c>
      <c r="P756" s="7" t="s">
        <v>47</v>
      </c>
      <c r="Q756" s="7" t="s">
        <v>47</v>
      </c>
      <c r="R756" s="5"/>
      <c r="S756" s="23">
        <v>42524</v>
      </c>
      <c r="T756" s="77">
        <f>IF(U756&lt;=0,"",(((U756-'In Productie'!$E$1)/7)+0.6))</f>
        <v>-64.400000000000006</v>
      </c>
      <c r="U756" s="158">
        <v>42514</v>
      </c>
      <c r="V756" s="6" t="s">
        <v>537</v>
      </c>
      <c r="W756" s="6" t="s">
        <v>987</v>
      </c>
      <c r="X756" s="25">
        <v>5</v>
      </c>
      <c r="Y756" s="6"/>
      <c r="Z756" s="6"/>
      <c r="AA756" s="541">
        <v>42478</v>
      </c>
      <c r="AF756" s="4">
        <f>IF(B756="","",(IFERROR(VLOOKUP(B756,Projecten!A$4:W$2358,5,FALSE),"niet bekend")))</f>
        <v>0</v>
      </c>
      <c r="AG756" s="2399">
        <f>AI756</f>
        <v>522.72</v>
      </c>
      <c r="AH756" s="2403">
        <f>IF(B756="","",(IFERROR(VLOOKUP(B756,Projecten!A$4:W$2358,23,FALSE),"niet bekend")))</f>
        <v>522.72</v>
      </c>
      <c r="AI756" s="2403">
        <f>IF(B756="","",(IFERROR(VLOOKUP(B756,Projecten!A$4:W$2358,12,FALSE),"niet bekend")))</f>
        <v>522.72</v>
      </c>
      <c r="AJ756" s="906">
        <f t="shared" si="91"/>
        <v>0</v>
      </c>
    </row>
    <row r="757" spans="2:36" s="4" customFormat="1" ht="12.75" customHeight="1" x14ac:dyDescent="0.2">
      <c r="B757" s="98">
        <v>2016140</v>
      </c>
      <c r="C757" s="291">
        <v>120656</v>
      </c>
      <c r="D757" s="267" t="s">
        <v>823</v>
      </c>
      <c r="E757" s="313" t="s">
        <v>472</v>
      </c>
      <c r="F757" s="1458">
        <v>1</v>
      </c>
      <c r="G757" s="315">
        <v>11</v>
      </c>
      <c r="H757" s="315">
        <v>9</v>
      </c>
      <c r="I757" s="100">
        <v>2</v>
      </c>
      <c r="J757" s="58" t="s">
        <v>47</v>
      </c>
      <c r="K757" s="58" t="s">
        <v>47</v>
      </c>
      <c r="L757" s="58" t="s">
        <v>190</v>
      </c>
      <c r="M757" s="58" t="s">
        <v>47</v>
      </c>
      <c r="N757" s="58" t="s">
        <v>47</v>
      </c>
      <c r="O757" s="58" t="s">
        <v>47</v>
      </c>
      <c r="P757" s="29" t="s">
        <v>47</v>
      </c>
      <c r="Q757" s="29" t="s">
        <v>47</v>
      </c>
      <c r="R757" s="249"/>
      <c r="S757" s="23"/>
      <c r="T757" s="23">
        <f>IF(U757&lt;=0,"",(((U757-'In Productie'!$E$1)/7)+0.6))</f>
        <v>-64.114285714285714</v>
      </c>
      <c r="U757" s="162">
        <v>42516</v>
      </c>
      <c r="V757" s="4" t="s">
        <v>501</v>
      </c>
      <c r="X757" s="25">
        <v>18</v>
      </c>
      <c r="Y757" s="63"/>
      <c r="Z757" s="63"/>
      <c r="AA757" s="540">
        <v>42473</v>
      </c>
      <c r="AF757" s="4">
        <f>IF(B757="","",(IFERROR(VLOOKUP(B757,Projecten!A$4:W$2358,5,FALSE),"niet bekend")))</f>
        <v>1</v>
      </c>
      <c r="AG757" s="2399">
        <f>IF(AF757="","",(F757/AF757*AI757))</f>
        <v>2725.22</v>
      </c>
      <c r="AH757" s="2403">
        <f>IF(B757="","",(IFERROR(VLOOKUP(B757,Projecten!A$4:W$2358,23,FALSE),"niet bekend")))</f>
        <v>2725.22</v>
      </c>
      <c r="AI757" s="2403">
        <f>IF(B757="","",(IFERROR(VLOOKUP(B757,Projecten!A$4:W$2358,12,FALSE),"niet bekend")))</f>
        <v>2725.22</v>
      </c>
      <c r="AJ757" s="906">
        <f t="shared" si="91"/>
        <v>0</v>
      </c>
    </row>
    <row r="758" spans="2:36" x14ac:dyDescent="0.2">
      <c r="B758" s="2">
        <v>2016206</v>
      </c>
      <c r="C758" s="1254" t="s">
        <v>125</v>
      </c>
      <c r="D758" s="2" t="s">
        <v>1009</v>
      </c>
      <c r="E758" s="1" t="s">
        <v>472</v>
      </c>
      <c r="F758" s="39">
        <v>0</v>
      </c>
      <c r="G758" s="1">
        <v>0</v>
      </c>
      <c r="H758" s="1">
        <v>0</v>
      </c>
      <c r="I758" s="75">
        <v>0</v>
      </c>
      <c r="J758" s="59" t="s">
        <v>190</v>
      </c>
      <c r="K758" s="59" t="s">
        <v>190</v>
      </c>
      <c r="L758" s="59" t="s">
        <v>190</v>
      </c>
      <c r="M758" s="59" t="s">
        <v>47</v>
      </c>
      <c r="N758" s="59"/>
      <c r="O758" s="59"/>
      <c r="R758" s="5"/>
      <c r="T758" s="23">
        <f>IF(U758&lt;=0,"",(((U758-'In Productie'!$E$1)/7)+0.6))</f>
        <v>-64.114285714285714</v>
      </c>
      <c r="U758" s="162">
        <v>42516</v>
      </c>
      <c r="V758" s="4" t="s">
        <v>501</v>
      </c>
      <c r="W758" s="4" t="s">
        <v>1097</v>
      </c>
      <c r="X758" s="25">
        <v>0.5</v>
      </c>
      <c r="Y758" s="6"/>
      <c r="Z758" s="6"/>
      <c r="AA758" s="541">
        <v>42499</v>
      </c>
      <c r="AF758" s="4">
        <f>IF(B758="","",(IFERROR(VLOOKUP(B758,Projecten!A$4:W$2358,5,FALSE),"niet bekend")))</f>
        <v>0</v>
      </c>
      <c r="AG758" s="2399">
        <f>AI758</f>
        <v>90</v>
      </c>
      <c r="AH758" s="2403">
        <f>IF(B758="","",(IFERROR(VLOOKUP(B758,Projecten!A$4:W$2358,23,FALSE),"niet bekend")))</f>
        <v>90</v>
      </c>
      <c r="AI758" s="2403">
        <f>IF(B758="","",(IFERROR(VLOOKUP(B758,Projecten!A$4:W$2358,12,FALSE),"niet bekend")))</f>
        <v>90</v>
      </c>
      <c r="AJ758" s="906">
        <f t="shared" si="91"/>
        <v>0</v>
      </c>
    </row>
    <row r="759" spans="2:36" ht="12.75" customHeight="1" x14ac:dyDescent="0.2">
      <c r="B759" s="344">
        <v>2016162</v>
      </c>
      <c r="C759" s="291" t="s">
        <v>1029</v>
      </c>
      <c r="D759" s="317" t="s">
        <v>886</v>
      </c>
      <c r="E759" s="335" t="s">
        <v>474</v>
      </c>
      <c r="F759" s="1459">
        <v>1</v>
      </c>
      <c r="G759" s="336">
        <v>8</v>
      </c>
      <c r="H759" s="336">
        <v>5</v>
      </c>
      <c r="I759" s="381">
        <v>3</v>
      </c>
      <c r="J759" s="59" t="s">
        <v>47</v>
      </c>
      <c r="K759" s="59" t="s">
        <v>47</v>
      </c>
      <c r="L759" s="59" t="s">
        <v>190</v>
      </c>
      <c r="M759" s="59" t="s">
        <v>190</v>
      </c>
      <c r="N759" s="59" t="s">
        <v>47</v>
      </c>
      <c r="O759" s="59" t="s">
        <v>47</v>
      </c>
      <c r="P759" s="7" t="s">
        <v>47</v>
      </c>
      <c r="Q759" s="7" t="s">
        <v>47</v>
      </c>
      <c r="R759" s="249"/>
      <c r="T759" s="23">
        <f>IF(U759&lt;=0,"",(((U759-'In Productie'!$E$1)/7)+0.6))</f>
        <v>-63.114285714285714</v>
      </c>
      <c r="U759" s="162">
        <v>42523</v>
      </c>
      <c r="V759" s="4" t="s">
        <v>813</v>
      </c>
      <c r="W759" s="4"/>
      <c r="X759" s="25">
        <v>16</v>
      </c>
      <c r="Y759" s="6"/>
      <c r="Z759" s="6"/>
      <c r="AA759" s="541">
        <v>42478</v>
      </c>
      <c r="AF759" s="4">
        <f>IF(B759="","",(IFERROR(VLOOKUP(B759,Projecten!A$4:W$2358,5,FALSE),"niet bekend")))</f>
        <v>1</v>
      </c>
      <c r="AG759" s="2399">
        <f>IF(AF759="","",(F759/AF759*AI759))</f>
        <v>2550.71</v>
      </c>
      <c r="AH759" s="2403">
        <f>IF(B759="","",(IFERROR(VLOOKUP(B759,Projecten!A$4:W$2358,23,FALSE),"niet bekend")))</f>
        <v>2550.71</v>
      </c>
      <c r="AI759" s="2403">
        <f>IF(B759="","",(IFERROR(VLOOKUP(B759,Projecten!A$4:W$2358,12,FALSE),"niet bekend")))</f>
        <v>2550.71</v>
      </c>
      <c r="AJ759" s="906">
        <f t="shared" si="91"/>
        <v>0</v>
      </c>
    </row>
    <row r="760" spans="2:36" s="38" customFormat="1" x14ac:dyDescent="0.2">
      <c r="B760" s="30"/>
      <c r="C760" s="1253"/>
      <c r="D760" s="31"/>
      <c r="E760" s="31"/>
      <c r="F760" s="32"/>
      <c r="G760" s="31"/>
      <c r="H760" s="31"/>
      <c r="I760" s="31"/>
      <c r="J760" s="32"/>
      <c r="K760" s="32"/>
      <c r="L760" s="32"/>
      <c r="M760" s="32"/>
      <c r="N760" s="32"/>
      <c r="O760" s="32"/>
      <c r="P760" s="32"/>
      <c r="Q760" s="32"/>
      <c r="R760" s="33"/>
      <c r="S760" s="33"/>
      <c r="T760" s="1039"/>
      <c r="U760" s="157"/>
      <c r="V760" s="35"/>
      <c r="W760" s="35"/>
      <c r="X760" s="35"/>
      <c r="Y760" s="67"/>
      <c r="Z760" s="37"/>
      <c r="AA760" s="289"/>
      <c r="AB760" s="38" t="s">
        <v>1122</v>
      </c>
      <c r="AC760" s="38" t="s">
        <v>1064</v>
      </c>
      <c r="AD760" s="38" t="s">
        <v>1123</v>
      </c>
      <c r="AG760" s="2404"/>
      <c r="AH760" s="2404"/>
      <c r="AI760" s="2404"/>
      <c r="AJ760" s="909"/>
    </row>
    <row r="761" spans="2:36" s="911" customFormat="1" ht="12.75" customHeight="1" x14ac:dyDescent="0.2">
      <c r="B761" s="851"/>
      <c r="C761" s="1273"/>
      <c r="D761" s="926">
        <f>SUM(G761:I761)</f>
        <v>306</v>
      </c>
      <c r="E761" s="927"/>
      <c r="F761" s="928">
        <f>SUM(F763:F788)</f>
        <v>21</v>
      </c>
      <c r="G761" s="927">
        <f>SUM(G763:G788)</f>
        <v>161</v>
      </c>
      <c r="H761" s="927">
        <f>SUM(H763:H788)</f>
        <v>87</v>
      </c>
      <c r="I761" s="927">
        <f>SUM(I763:I788)</f>
        <v>58</v>
      </c>
      <c r="J761" s="928"/>
      <c r="K761" s="928"/>
      <c r="L761" s="928"/>
      <c r="M761" s="928"/>
      <c r="N761" s="928"/>
      <c r="O761" s="928"/>
      <c r="P761" s="928"/>
      <c r="Q761" s="928"/>
      <c r="R761" s="929">
        <v>22</v>
      </c>
      <c r="S761" s="930"/>
      <c r="T761" s="1045"/>
      <c r="U761" s="931"/>
      <c r="V761" s="932"/>
      <c r="W761" s="933">
        <f>SUM(X763:X788)</f>
        <v>403.44</v>
      </c>
      <c r="X761" s="855"/>
      <c r="Y761" s="922">
        <v>291</v>
      </c>
      <c r="Z761" s="856">
        <f>W761-Y761</f>
        <v>112.44</v>
      </c>
      <c r="AA761" s="923"/>
      <c r="AB761" s="911">
        <v>450.25</v>
      </c>
      <c r="AC761" s="911">
        <v>180</v>
      </c>
      <c r="AD761" s="911">
        <f>SUM(AB761-AC761)</f>
        <v>270.25</v>
      </c>
      <c r="AF761" s="911" t="str">
        <f>IF(B761="","",(IFERROR(VLOOKUP(B761,Projecten!A$4:W$2358,5,FALSE),"niet bekend")))</f>
        <v/>
      </c>
      <c r="AG761" s="2402">
        <f>SUM(AG762:AG789)</f>
        <v>50666.34</v>
      </c>
      <c r="AH761" s="2402" t="str">
        <f>IF(B761="","",(IFERROR(VLOOKUP(B761,Projecten!A$4:W$2358,23,FALSE),"niet bekend")))</f>
        <v/>
      </c>
      <c r="AI761" s="2402" t="str">
        <f>IF(B761="","",(IFERROR(VLOOKUP(B761,Projecten!A$4:W$2358,12,FALSE),"niet bekend")))</f>
        <v/>
      </c>
      <c r="AJ761" s="907"/>
    </row>
    <row r="762" spans="2:36" x14ac:dyDescent="0.2">
      <c r="B762" s="5"/>
      <c r="R762" s="5" t="s">
        <v>931</v>
      </c>
      <c r="X762" s="25"/>
      <c r="Y762" s="6"/>
      <c r="Z762" s="6"/>
      <c r="AA762" s="5"/>
      <c r="AF762" s="4" t="str">
        <f>IF(B762="","",(IFERROR(VLOOKUP(B762,Projecten!A$4:W$2358,5,FALSE),"niet bekend")))</f>
        <v/>
      </c>
      <c r="AG762" s="2399" t="str">
        <f t="shared" ref="AG762:AG776" si="92">IF(AF762="","",(F762/AF762*AI762))</f>
        <v/>
      </c>
      <c r="AH762" s="2403" t="str">
        <f>IF(B762="","",(IFERROR(VLOOKUP(B762,Projecten!A$4:W$2358,23,FALSE),"niet bekend")))</f>
        <v/>
      </c>
      <c r="AI762" s="2403" t="str">
        <f>IF(B762="","",(IFERROR(VLOOKUP(B762,Projecten!A$4:W$2358,12,FALSE),"niet bekend")))</f>
        <v/>
      </c>
      <c r="AJ762" s="906" t="str">
        <f t="shared" ref="AJ762:AJ788" si="93">IF(AG762="","",(AI762-AG762))</f>
        <v/>
      </c>
    </row>
    <row r="763" spans="2:36" s="511" customFormat="1" ht="12.75" customHeight="1" x14ac:dyDescent="0.2">
      <c r="B763" s="503"/>
      <c r="C763" s="1279"/>
      <c r="D763" s="504" t="s">
        <v>982</v>
      </c>
      <c r="E763" s="504"/>
      <c r="F763" s="1469"/>
      <c r="G763" s="504"/>
      <c r="H763" s="504"/>
      <c r="I763" s="504"/>
      <c r="J763" s="505"/>
      <c r="K763" s="506"/>
      <c r="L763" s="506"/>
      <c r="M763" s="506"/>
      <c r="N763" s="506"/>
      <c r="O763" s="506"/>
      <c r="P763" s="506"/>
      <c r="Q763" s="506"/>
      <c r="R763" s="507"/>
      <c r="S763" s="23"/>
      <c r="T763" s="509"/>
      <c r="U763" s="510"/>
      <c r="X763" s="512">
        <v>0.5</v>
      </c>
      <c r="Y763" s="513"/>
      <c r="Z763" s="513"/>
      <c r="AA763" s="507"/>
      <c r="AF763" s="347" t="str">
        <f>IF(B763="","",(IFERROR(VLOOKUP(B763,Projecten!A$4:W$2358,5,FALSE),"niet bekend")))</f>
        <v/>
      </c>
      <c r="AG763" s="2399" t="str">
        <f t="shared" si="92"/>
        <v/>
      </c>
      <c r="AH763" s="2403" t="str">
        <f>IF(B763="","",(IFERROR(VLOOKUP(B763,Projecten!A$4:W$2358,23,FALSE),"niet bekend")))</f>
        <v/>
      </c>
      <c r="AI763" s="2403" t="str">
        <f>IF(B763="","",(IFERROR(VLOOKUP(B763,Projecten!A$4:W$2358,12,FALSE),"niet bekend")))</f>
        <v/>
      </c>
      <c r="AJ763" s="906" t="str">
        <f t="shared" si="93"/>
        <v/>
      </c>
    </row>
    <row r="764" spans="2:36" s="511" customFormat="1" ht="12.75" customHeight="1" x14ac:dyDescent="0.2">
      <c r="B764" s="507"/>
      <c r="C764" s="514"/>
      <c r="D764" s="507" t="s">
        <v>1085</v>
      </c>
      <c r="F764" s="571"/>
      <c r="G764" s="515"/>
      <c r="H764" s="515"/>
      <c r="I764" s="515"/>
      <c r="J764" s="506"/>
      <c r="K764" s="506"/>
      <c r="L764" s="506"/>
      <c r="M764" s="506"/>
      <c r="N764" s="506"/>
      <c r="O764" s="506"/>
      <c r="P764" s="506"/>
      <c r="Q764" s="506"/>
      <c r="R764" s="507"/>
      <c r="S764" s="23"/>
      <c r="T764" s="509"/>
      <c r="U764" s="510"/>
      <c r="X764" s="512">
        <v>38</v>
      </c>
      <c r="Y764" s="513"/>
      <c r="Z764" s="513"/>
      <c r="AA764" s="507"/>
      <c r="AF764" s="347" t="str">
        <f>IF(B764="","",(IFERROR(VLOOKUP(B764,Projecten!A$4:W$2358,5,FALSE),"niet bekend")))</f>
        <v/>
      </c>
      <c r="AG764" s="2399" t="str">
        <f t="shared" si="92"/>
        <v/>
      </c>
      <c r="AH764" s="2403" t="str">
        <f>IF(B764="","",(IFERROR(VLOOKUP(B764,Projecten!A$4:W$2358,23,FALSE),"niet bekend")))</f>
        <v/>
      </c>
      <c r="AI764" s="2403" t="str">
        <f>IF(B764="","",(IFERROR(VLOOKUP(B764,Projecten!A$4:W$2358,12,FALSE),"niet bekend")))</f>
        <v/>
      </c>
      <c r="AJ764" s="906" t="str">
        <f t="shared" si="93"/>
        <v/>
      </c>
    </row>
    <row r="765" spans="2:36" s="511" customFormat="1" ht="12.75" customHeight="1" x14ac:dyDescent="0.2">
      <c r="B765" s="507"/>
      <c r="C765" s="514"/>
      <c r="D765" s="507" t="s">
        <v>1108</v>
      </c>
      <c r="F765" s="571"/>
      <c r="G765" s="515"/>
      <c r="H765" s="515"/>
      <c r="I765" s="515"/>
      <c r="J765" s="506"/>
      <c r="K765" s="506"/>
      <c r="L765" s="506"/>
      <c r="M765" s="506"/>
      <c r="N765" s="506"/>
      <c r="O765" s="506"/>
      <c r="P765" s="506"/>
      <c r="Q765" s="506"/>
      <c r="R765" s="507"/>
      <c r="S765" s="23"/>
      <c r="T765" s="509"/>
      <c r="U765" s="510"/>
      <c r="X765" s="512">
        <v>38</v>
      </c>
      <c r="Y765" s="513"/>
      <c r="Z765" s="513"/>
      <c r="AA765" s="507"/>
      <c r="AF765" s="347" t="str">
        <f>IF(B765="","",(IFERROR(VLOOKUP(B765,Projecten!A$4:W$2358,5,FALSE),"niet bekend")))</f>
        <v/>
      </c>
      <c r="AG765" s="2399" t="str">
        <f t="shared" si="92"/>
        <v/>
      </c>
      <c r="AH765" s="2403" t="str">
        <f>IF(B765="","",(IFERROR(VLOOKUP(B765,Projecten!A$4:W$2358,23,FALSE),"niet bekend")))</f>
        <v/>
      </c>
      <c r="AI765" s="2403" t="str">
        <f>IF(B765="","",(IFERROR(VLOOKUP(B765,Projecten!A$4:W$2358,12,FALSE),"niet bekend")))</f>
        <v/>
      </c>
      <c r="AJ765" s="906" t="str">
        <f t="shared" si="93"/>
        <v/>
      </c>
    </row>
    <row r="766" spans="2:36" s="511" customFormat="1" ht="12.75" customHeight="1" x14ac:dyDescent="0.2">
      <c r="B766" s="507"/>
      <c r="C766" s="514"/>
      <c r="D766" s="507" t="s">
        <v>1142</v>
      </c>
      <c r="F766" s="571"/>
      <c r="G766" s="515"/>
      <c r="H766" s="515"/>
      <c r="I766" s="515"/>
      <c r="J766" s="506"/>
      <c r="K766" s="506"/>
      <c r="L766" s="506"/>
      <c r="M766" s="506"/>
      <c r="N766" s="506"/>
      <c r="O766" s="506"/>
      <c r="P766" s="506"/>
      <c r="Q766" s="506"/>
      <c r="R766" s="507"/>
      <c r="S766" s="23"/>
      <c r="T766" s="509"/>
      <c r="U766" s="510"/>
      <c r="X766" s="512">
        <v>5</v>
      </c>
      <c r="Y766" s="513"/>
      <c r="Z766" s="513"/>
      <c r="AA766" s="507"/>
      <c r="AF766" s="347" t="str">
        <f>IF(B766="","",(IFERROR(VLOOKUP(B766,Projecten!A$4:W$2358,5,FALSE),"niet bekend")))</f>
        <v/>
      </c>
      <c r="AG766" s="2399" t="str">
        <f t="shared" si="92"/>
        <v/>
      </c>
      <c r="AH766" s="2403" t="str">
        <f>IF(B766="","",(IFERROR(VLOOKUP(B766,Projecten!A$4:W$2358,23,FALSE),"niet bekend")))</f>
        <v/>
      </c>
      <c r="AI766" s="2403" t="str">
        <f>IF(B766="","",(IFERROR(VLOOKUP(B766,Projecten!A$4:W$2358,12,FALSE),"niet bekend")))</f>
        <v/>
      </c>
      <c r="AJ766" s="906" t="str">
        <f t="shared" si="93"/>
        <v/>
      </c>
    </row>
    <row r="767" spans="2:36" s="271" customFormat="1" ht="12.75" customHeight="1" x14ac:dyDescent="0.2">
      <c r="B767" s="292"/>
      <c r="C767" s="478"/>
      <c r="D767" s="292"/>
      <c r="E767" s="479"/>
      <c r="F767" s="1470"/>
      <c r="G767" s="480"/>
      <c r="H767" s="480"/>
      <c r="I767" s="480"/>
      <c r="J767" s="481"/>
      <c r="K767" s="481"/>
      <c r="L767" s="481"/>
      <c r="M767" s="481"/>
      <c r="N767" s="481"/>
      <c r="O767" s="481"/>
      <c r="P767" s="481"/>
      <c r="Q767" s="481"/>
      <c r="R767" s="302"/>
      <c r="S767" s="23"/>
      <c r="T767" s="482"/>
      <c r="U767" s="164"/>
      <c r="X767" s="180"/>
      <c r="Y767" s="94"/>
      <c r="Z767" s="94"/>
      <c r="AA767" s="302"/>
      <c r="AF767" s="347" t="str">
        <f>IF(B767="","",(IFERROR(VLOOKUP(B767,Projecten!A$4:W$2358,5,FALSE),"niet bekend")))</f>
        <v/>
      </c>
      <c r="AG767" s="2399" t="str">
        <f t="shared" si="92"/>
        <v/>
      </c>
      <c r="AH767" s="2403" t="str">
        <f>IF(B767="","",(IFERROR(VLOOKUP(B767,Projecten!A$4:W$2358,23,FALSE),"niet bekend")))</f>
        <v/>
      </c>
      <c r="AI767" s="2403" t="str">
        <f>IF(B767="","",(IFERROR(VLOOKUP(B767,Projecten!A$4:W$2358,12,FALSE),"niet bekend")))</f>
        <v/>
      </c>
      <c r="AJ767" s="906" t="str">
        <f t="shared" si="93"/>
        <v/>
      </c>
    </row>
    <row r="768" spans="2:36" s="396" customFormat="1" ht="12.75" customHeight="1" x14ac:dyDescent="0.2">
      <c r="B768" s="409"/>
      <c r="C768" s="516"/>
      <c r="D768" s="409" t="s">
        <v>1140</v>
      </c>
      <c r="F768" s="1471"/>
      <c r="G768" s="517"/>
      <c r="H768" s="517"/>
      <c r="I768" s="517"/>
      <c r="J768" s="518"/>
      <c r="K768" s="518"/>
      <c r="L768" s="518"/>
      <c r="M768" s="518"/>
      <c r="N768" s="518"/>
      <c r="O768" s="518"/>
      <c r="P768" s="518"/>
      <c r="Q768" s="518"/>
      <c r="R768" s="409"/>
      <c r="S768" s="348"/>
      <c r="T768" s="520"/>
      <c r="U768" s="521"/>
      <c r="X768" s="425">
        <v>16</v>
      </c>
      <c r="Y768" s="522"/>
      <c r="Z768" s="522"/>
      <c r="AA768" s="409"/>
      <c r="AF768" s="347" t="str">
        <f>IF(B768="","",(IFERROR(VLOOKUP(B768,Projecten!A$4:W$2358,5,FALSE),"niet bekend")))</f>
        <v/>
      </c>
      <c r="AG768" s="2399" t="str">
        <f t="shared" si="92"/>
        <v/>
      </c>
      <c r="AH768" s="2403" t="str">
        <f>IF(B768="","",(IFERROR(VLOOKUP(B768,Projecten!A$4:W$2358,23,FALSE),"niet bekend")))</f>
        <v/>
      </c>
      <c r="AI768" s="2403" t="str">
        <f>IF(B768="","",(IFERROR(VLOOKUP(B768,Projecten!A$4:W$2358,12,FALSE),"niet bekend")))</f>
        <v/>
      </c>
      <c r="AJ768" s="906" t="str">
        <f t="shared" si="93"/>
        <v/>
      </c>
    </row>
    <row r="769" spans="2:36" s="396" customFormat="1" ht="12.75" customHeight="1" x14ac:dyDescent="0.2">
      <c r="B769" s="409"/>
      <c r="C769" s="516"/>
      <c r="D769" s="409" t="s">
        <v>1141</v>
      </c>
      <c r="F769" s="1471"/>
      <c r="G769" s="517"/>
      <c r="H769" s="517"/>
      <c r="I769" s="517"/>
      <c r="J769" s="518"/>
      <c r="K769" s="518"/>
      <c r="L769" s="518"/>
      <c r="M769" s="518"/>
      <c r="N769" s="518"/>
      <c r="O769" s="518"/>
      <c r="P769" s="518"/>
      <c r="Q769" s="518"/>
      <c r="R769" s="409"/>
      <c r="S769" s="348"/>
      <c r="T769" s="520"/>
      <c r="U769" s="521"/>
      <c r="X769" s="425">
        <v>6</v>
      </c>
      <c r="Y769" s="522"/>
      <c r="Z769" s="522"/>
      <c r="AA769" s="409"/>
      <c r="AF769" s="347" t="str">
        <f>IF(B769="","",(IFERROR(VLOOKUP(B769,Projecten!A$4:W$2358,5,FALSE),"niet bekend")))</f>
        <v/>
      </c>
      <c r="AG769" s="2399" t="str">
        <f t="shared" si="92"/>
        <v/>
      </c>
      <c r="AH769" s="2403" t="str">
        <f>IF(B769="","",(IFERROR(VLOOKUP(B769,Projecten!A$4:W$2358,23,FALSE),"niet bekend")))</f>
        <v/>
      </c>
      <c r="AI769" s="2403" t="str">
        <f>IF(B769="","",(IFERROR(VLOOKUP(B769,Projecten!A$4:W$2358,12,FALSE),"niet bekend")))</f>
        <v/>
      </c>
      <c r="AJ769" s="906" t="str">
        <f t="shared" si="93"/>
        <v/>
      </c>
    </row>
    <row r="770" spans="2:36" x14ac:dyDescent="0.2">
      <c r="B770" s="5"/>
      <c r="J770" s="59"/>
      <c r="K770" s="59"/>
      <c r="R770" s="5"/>
      <c r="X770" s="25"/>
      <c r="Y770" s="6"/>
      <c r="Z770" s="6"/>
      <c r="AA770" s="5"/>
      <c r="AF770" s="4" t="str">
        <f>IF(B770="","",(IFERROR(VLOOKUP(B770,Projecten!A$4:W$2358,5,FALSE),"niet bekend")))</f>
        <v/>
      </c>
      <c r="AG770" s="2399" t="str">
        <f t="shared" si="92"/>
        <v/>
      </c>
      <c r="AH770" s="2403" t="str">
        <f>IF(B770="","",(IFERROR(VLOOKUP(B770,Projecten!A$4:W$2358,23,FALSE),"niet bekend")))</f>
        <v/>
      </c>
      <c r="AI770" s="2403" t="str">
        <f>IF(B770="","",(IFERROR(VLOOKUP(B770,Projecten!A$4:W$2358,12,FALSE),"niet bekend")))</f>
        <v/>
      </c>
      <c r="AJ770" s="906" t="str">
        <f t="shared" si="93"/>
        <v/>
      </c>
    </row>
    <row r="771" spans="2:36" s="4" customFormat="1" ht="12.75" customHeight="1" x14ac:dyDescent="0.2">
      <c r="B771" s="344">
        <v>2016186</v>
      </c>
      <c r="C771" s="342" t="s">
        <v>1080</v>
      </c>
      <c r="D771" s="267" t="s">
        <v>956</v>
      </c>
      <c r="E771" s="336" t="s">
        <v>26</v>
      </c>
      <c r="F771" s="1464">
        <v>5</v>
      </c>
      <c r="G771" s="345">
        <v>40</v>
      </c>
      <c r="H771" s="345">
        <v>25</v>
      </c>
      <c r="I771" s="345">
        <v>15</v>
      </c>
      <c r="J771" s="58" t="s">
        <v>47</v>
      </c>
      <c r="K771" s="58" t="s">
        <v>190</v>
      </c>
      <c r="L771" s="29" t="s">
        <v>190</v>
      </c>
      <c r="M771" s="29" t="s">
        <v>190</v>
      </c>
      <c r="N771" s="29" t="s">
        <v>47</v>
      </c>
      <c r="O771" s="29" t="s">
        <v>47</v>
      </c>
      <c r="P771" s="29" t="s">
        <v>47</v>
      </c>
      <c r="Q771" s="29" t="s">
        <v>47</v>
      </c>
      <c r="R771" s="92"/>
      <c r="S771" s="23">
        <v>42520</v>
      </c>
      <c r="T771" s="23">
        <f>IF(U771&lt;=0,"",(((U771-'In Productie'!$E$1)/7)+0.6))</f>
        <v>-63.542857142857137</v>
      </c>
      <c r="U771" s="162">
        <v>42520</v>
      </c>
      <c r="V771" s="4" t="s">
        <v>423</v>
      </c>
      <c r="W771" s="43" t="s">
        <v>1015</v>
      </c>
      <c r="X771" s="25">
        <v>71</v>
      </c>
      <c r="Y771" s="63"/>
      <c r="Z771" s="63"/>
      <c r="AA771" s="540">
        <v>42485</v>
      </c>
      <c r="AF771" s="4">
        <f>IF(B771="","",(IFERROR(VLOOKUP(B771,Projecten!A$4:W$2358,5,FALSE),"niet bekend")))</f>
        <v>5</v>
      </c>
      <c r="AG771" s="2399">
        <f t="shared" si="92"/>
        <v>10530</v>
      </c>
      <c r="AH771" s="2403">
        <f>IF(B771="","",(IFERROR(VLOOKUP(B771,Projecten!A$4:W$2358,23,FALSE),"niet bekend")))</f>
        <v>10530</v>
      </c>
      <c r="AI771" s="2403">
        <f>IF(B771="","",(IFERROR(VLOOKUP(B771,Projecten!A$4:W$2358,12,FALSE),"niet bekend")))</f>
        <v>10530</v>
      </c>
      <c r="AJ771" s="906">
        <f t="shared" si="93"/>
        <v>0</v>
      </c>
    </row>
    <row r="772" spans="2:36" s="4" customFormat="1" ht="12.75" customHeight="1" x14ac:dyDescent="0.2">
      <c r="B772" s="344">
        <v>2016166</v>
      </c>
      <c r="C772" s="291">
        <v>120661</v>
      </c>
      <c r="D772" s="2" t="s">
        <v>896</v>
      </c>
      <c r="E772" s="336" t="s">
        <v>26</v>
      </c>
      <c r="F772" s="51">
        <v>1</v>
      </c>
      <c r="G772" s="4">
        <v>10</v>
      </c>
      <c r="H772" s="4">
        <v>3</v>
      </c>
      <c r="I772" s="4">
        <v>5</v>
      </c>
      <c r="J772" s="108" t="s">
        <v>47</v>
      </c>
      <c r="K772" s="108" t="s">
        <v>47</v>
      </c>
      <c r="L772" s="51" t="s">
        <v>190</v>
      </c>
      <c r="M772" s="51" t="s">
        <v>190</v>
      </c>
      <c r="N772" s="51" t="s">
        <v>47</v>
      </c>
      <c r="O772" s="51" t="s">
        <v>47</v>
      </c>
      <c r="P772" s="51" t="s">
        <v>47</v>
      </c>
      <c r="Q772" s="51" t="s">
        <v>47</v>
      </c>
      <c r="R772" s="249"/>
      <c r="S772" s="23">
        <v>42520</v>
      </c>
      <c r="T772" s="376">
        <f>IF(U772&lt;=0,"",(((U772-'In Productie'!$E$1)/7)+0.6))</f>
        <v>-64.114285714285714</v>
      </c>
      <c r="U772" s="377">
        <v>42516</v>
      </c>
      <c r="V772" s="4" t="s">
        <v>162</v>
      </c>
      <c r="X772" s="423">
        <v>23.43</v>
      </c>
      <c r="Y772" s="64"/>
      <c r="Z772" s="66"/>
      <c r="AA772" s="540">
        <v>42478</v>
      </c>
      <c r="AF772" s="4">
        <f>IF(B772="","",(IFERROR(VLOOKUP(B772,Projecten!A$4:W$2358,5,FALSE),"niet bekend")))</f>
        <v>1</v>
      </c>
      <c r="AG772" s="2399">
        <f t="shared" si="92"/>
        <v>4610</v>
      </c>
      <c r="AH772" s="2403">
        <f>IF(B772="","",(IFERROR(VLOOKUP(B772,Projecten!A$4:W$2358,23,FALSE),"niet bekend")))</f>
        <v>4610</v>
      </c>
      <c r="AI772" s="2403">
        <f>IF(B772="","",(IFERROR(VLOOKUP(B772,Projecten!A$4:W$2358,12,FALSE),"niet bekend")))</f>
        <v>4610</v>
      </c>
      <c r="AJ772" s="906">
        <f t="shared" si="93"/>
        <v>0</v>
      </c>
    </row>
    <row r="773" spans="2:36" s="4" customFormat="1" ht="12.75" customHeight="1" x14ac:dyDescent="0.2">
      <c r="B773" s="344">
        <v>2016167</v>
      </c>
      <c r="C773" s="291">
        <v>120661</v>
      </c>
      <c r="D773" s="332">
        <v>554716</v>
      </c>
      <c r="E773" s="336" t="s">
        <v>26</v>
      </c>
      <c r="F773" s="1464">
        <v>1</v>
      </c>
      <c r="G773" s="345">
        <v>6</v>
      </c>
      <c r="H773" s="345">
        <v>4</v>
      </c>
      <c r="I773" s="345">
        <v>3</v>
      </c>
      <c r="J773" s="58" t="s">
        <v>47</v>
      </c>
      <c r="K773" s="58" t="s">
        <v>190</v>
      </c>
      <c r="L773" s="58" t="s">
        <v>190</v>
      </c>
      <c r="M773" s="58" t="s">
        <v>190</v>
      </c>
      <c r="N773" s="58" t="s">
        <v>47</v>
      </c>
      <c r="O773" s="29" t="s">
        <v>47</v>
      </c>
      <c r="P773" s="29" t="s">
        <v>47</v>
      </c>
      <c r="Q773" s="29" t="s">
        <v>47</v>
      </c>
      <c r="R773" s="249"/>
      <c r="S773" s="23">
        <v>42521</v>
      </c>
      <c r="T773" s="23">
        <f>IF(U773&lt;=0,"",(((U773-'In Productie'!$E$1)/7)+0.6))</f>
        <v>-64.114285714285714</v>
      </c>
      <c r="U773" s="162">
        <v>42516</v>
      </c>
      <c r="V773" s="4" t="s">
        <v>162</v>
      </c>
      <c r="X773" s="25">
        <v>11</v>
      </c>
      <c r="Y773" s="63"/>
      <c r="Z773" s="63"/>
      <c r="AA773" s="540">
        <v>42478</v>
      </c>
      <c r="AF773" s="4">
        <f>IF(B773="","",(IFERROR(VLOOKUP(B773,Projecten!A$4:W$2358,5,FALSE),"niet bekend")))</f>
        <v>1</v>
      </c>
      <c r="AG773" s="2399">
        <f t="shared" si="92"/>
        <v>1774</v>
      </c>
      <c r="AH773" s="2403">
        <f>IF(B773="","",(IFERROR(VLOOKUP(B773,Projecten!A$4:W$2358,23,FALSE),"niet bekend")))</f>
        <v>1774</v>
      </c>
      <c r="AI773" s="2403">
        <f>IF(B773="","",(IFERROR(VLOOKUP(B773,Projecten!A$4:W$2358,12,FALSE),"niet bekend")))</f>
        <v>1774</v>
      </c>
      <c r="AJ773" s="906">
        <f t="shared" si="93"/>
        <v>0</v>
      </c>
    </row>
    <row r="774" spans="2:36" ht="12.75" customHeight="1" x14ac:dyDescent="0.2">
      <c r="B774" s="98">
        <v>2016176</v>
      </c>
      <c r="C774" s="291">
        <v>120663</v>
      </c>
      <c r="D774" s="267">
        <v>590716</v>
      </c>
      <c r="E774" s="269" t="s">
        <v>26</v>
      </c>
      <c r="F774" s="879">
        <v>1</v>
      </c>
      <c r="G774" s="269">
        <v>9</v>
      </c>
      <c r="H774" s="269">
        <v>5</v>
      </c>
      <c r="I774" s="269">
        <v>2</v>
      </c>
      <c r="J774" s="59" t="s">
        <v>47</v>
      </c>
      <c r="K774" s="59" t="s">
        <v>190</v>
      </c>
      <c r="L774" s="59" t="s">
        <v>190</v>
      </c>
      <c r="M774" s="59" t="s">
        <v>190</v>
      </c>
      <c r="N774" s="59" t="s">
        <v>47</v>
      </c>
      <c r="O774" s="7" t="s">
        <v>47</v>
      </c>
      <c r="P774" s="7" t="s">
        <v>47</v>
      </c>
      <c r="Q774" s="7" t="s">
        <v>47</v>
      </c>
      <c r="R774" s="5"/>
      <c r="S774" s="23">
        <v>42523</v>
      </c>
      <c r="T774" s="77">
        <f>IF(U774&lt;=0,"",(((U774-'In Productie'!$E$1)/7)+0.6))</f>
        <v>-64.114285714285714</v>
      </c>
      <c r="U774" s="158">
        <v>42516</v>
      </c>
      <c r="V774" s="6" t="s">
        <v>162</v>
      </c>
      <c r="W774" s="6" t="s">
        <v>959</v>
      </c>
      <c r="X774" s="25">
        <v>13.4</v>
      </c>
      <c r="Y774" s="6"/>
      <c r="Z774" s="6"/>
      <c r="AA774" s="541">
        <v>42482</v>
      </c>
      <c r="AF774" s="4">
        <f>IF(B774="","",(IFERROR(VLOOKUP(B774,Projecten!A$4:W$2358,5,FALSE),"niet bekend")))</f>
        <v>1</v>
      </c>
      <c r="AG774" s="2399">
        <f t="shared" si="92"/>
        <v>2709</v>
      </c>
      <c r="AH774" s="2403">
        <f>IF(B774="","",(IFERROR(VLOOKUP(B774,Projecten!A$4:W$2358,23,FALSE),"niet bekend")))</f>
        <v>2709</v>
      </c>
      <c r="AI774" s="2403">
        <f>IF(B774="","",(IFERROR(VLOOKUP(B774,Projecten!A$4:W$2358,12,FALSE),"niet bekend")))</f>
        <v>2709</v>
      </c>
      <c r="AJ774" s="906">
        <f t="shared" si="93"/>
        <v>0</v>
      </c>
    </row>
    <row r="775" spans="2:36" ht="12.75" customHeight="1" x14ac:dyDescent="0.2">
      <c r="B775" s="267">
        <v>2016177</v>
      </c>
      <c r="C775" s="342" t="s">
        <v>1079</v>
      </c>
      <c r="D775" s="267">
        <v>589516</v>
      </c>
      <c r="E775" s="269" t="s">
        <v>26</v>
      </c>
      <c r="F775" s="879">
        <v>1</v>
      </c>
      <c r="G775" s="269">
        <v>11</v>
      </c>
      <c r="H775" s="269">
        <v>5</v>
      </c>
      <c r="I775" s="269">
        <v>3</v>
      </c>
      <c r="J775" s="59" t="s">
        <v>47</v>
      </c>
      <c r="K775" s="59" t="s">
        <v>190</v>
      </c>
      <c r="L775" s="59" t="s">
        <v>190</v>
      </c>
      <c r="M775" s="59" t="s">
        <v>190</v>
      </c>
      <c r="N775" s="59" t="s">
        <v>47</v>
      </c>
      <c r="O775" s="7" t="s">
        <v>47</v>
      </c>
      <c r="P775" s="7" t="s">
        <v>47</v>
      </c>
      <c r="Q775" s="7" t="s">
        <v>47</v>
      </c>
      <c r="R775" s="5"/>
      <c r="S775" s="23">
        <v>42523</v>
      </c>
      <c r="T775" s="77">
        <f>IF(U775&lt;=0,"",(((U775-'In Productie'!$E$1)/7)+0.6))</f>
        <v>-64.114285714285714</v>
      </c>
      <c r="U775" s="158">
        <v>42516</v>
      </c>
      <c r="V775" s="6" t="s">
        <v>162</v>
      </c>
      <c r="X775" s="25">
        <v>16.100000000000001</v>
      </c>
      <c r="Y775" s="6"/>
      <c r="Z775" s="6"/>
      <c r="AA775" s="541">
        <v>42482</v>
      </c>
      <c r="AF775" s="4">
        <f>IF(B775="","",(IFERROR(VLOOKUP(B775,Projecten!A$4:W$2358,5,FALSE),"niet bekend")))</f>
        <v>1</v>
      </c>
      <c r="AG775" s="2399">
        <f t="shared" si="92"/>
        <v>3197</v>
      </c>
      <c r="AH775" s="2403">
        <f>IF(B775="","",(IFERROR(VLOOKUP(B775,Projecten!A$4:W$2358,23,FALSE),"niet bekend")))</f>
        <v>3197</v>
      </c>
      <c r="AI775" s="2403">
        <f>IF(B775="","",(IFERROR(VLOOKUP(B775,Projecten!A$4:W$2358,12,FALSE),"niet bekend")))</f>
        <v>3197</v>
      </c>
      <c r="AJ775" s="906">
        <f t="shared" si="93"/>
        <v>0</v>
      </c>
    </row>
    <row r="776" spans="2:36" ht="12.75" customHeight="1" x14ac:dyDescent="0.2">
      <c r="B776" s="267">
        <v>2016178</v>
      </c>
      <c r="C776" s="291">
        <v>120663</v>
      </c>
      <c r="D776" s="267">
        <v>591016</v>
      </c>
      <c r="E776" s="269" t="s">
        <v>26</v>
      </c>
      <c r="F776" s="879">
        <v>1</v>
      </c>
      <c r="G776" s="269">
        <v>9</v>
      </c>
      <c r="H776" s="269">
        <v>5</v>
      </c>
      <c r="I776" s="269">
        <v>2</v>
      </c>
      <c r="J776" s="59" t="s">
        <v>47</v>
      </c>
      <c r="K776" s="59" t="s">
        <v>190</v>
      </c>
      <c r="L776" s="59" t="s">
        <v>190</v>
      </c>
      <c r="M776" s="59" t="s">
        <v>190</v>
      </c>
      <c r="N776" s="59" t="s">
        <v>47</v>
      </c>
      <c r="O776" s="59" t="s">
        <v>47</v>
      </c>
      <c r="P776" s="59" t="s">
        <v>47</v>
      </c>
      <c r="Q776" s="59" t="s">
        <v>47</v>
      </c>
      <c r="R776" s="141"/>
      <c r="S776" s="23">
        <v>42524</v>
      </c>
      <c r="T776" s="77">
        <f>IF(U776&lt;=0,"",(((U776-'In Productie'!$E$1)/7)+0.6))</f>
        <v>-64.114285714285714</v>
      </c>
      <c r="U776" s="158">
        <v>42516</v>
      </c>
      <c r="V776" s="6" t="s">
        <v>162</v>
      </c>
      <c r="W776" s="6" t="s">
        <v>959</v>
      </c>
      <c r="X776" s="426">
        <v>14.51</v>
      </c>
      <c r="Y776" s="6"/>
      <c r="Z776" s="6"/>
      <c r="AA776" s="541">
        <v>42482</v>
      </c>
      <c r="AF776" s="4">
        <f>IF(B776="","",(IFERROR(VLOOKUP(B776,Projecten!A$4:W$2358,5,FALSE),"niet bekend")))</f>
        <v>1</v>
      </c>
      <c r="AG776" s="2399">
        <f t="shared" si="92"/>
        <v>2819</v>
      </c>
      <c r="AH776" s="2403">
        <f>IF(B776="","",(IFERROR(VLOOKUP(B776,Projecten!A$4:W$2358,23,FALSE),"niet bekend")))</f>
        <v>2819</v>
      </c>
      <c r="AI776" s="2403">
        <f>IF(B776="","",(IFERROR(VLOOKUP(B776,Projecten!A$4:W$2358,12,FALSE),"niet bekend")))</f>
        <v>2819</v>
      </c>
      <c r="AJ776" s="906">
        <f t="shared" si="93"/>
        <v>0</v>
      </c>
    </row>
    <row r="777" spans="2:36" s="4" customFormat="1" ht="12.75" customHeight="1" x14ac:dyDescent="0.2">
      <c r="B777" s="98" t="s">
        <v>2114</v>
      </c>
      <c r="C777" s="291" t="s">
        <v>1011</v>
      </c>
      <c r="D777" s="2" t="s">
        <v>781</v>
      </c>
      <c r="E777" s="313" t="s">
        <v>26</v>
      </c>
      <c r="F777" s="1464">
        <v>0</v>
      </c>
      <c r="G777" s="345">
        <v>2</v>
      </c>
      <c r="H777" s="345">
        <v>0</v>
      </c>
      <c r="I777" s="345">
        <v>1</v>
      </c>
      <c r="J777" s="60" t="s">
        <v>47</v>
      </c>
      <c r="K777" s="60" t="s">
        <v>47</v>
      </c>
      <c r="L777" s="60" t="s">
        <v>190</v>
      </c>
      <c r="M777" s="60" t="s">
        <v>47</v>
      </c>
      <c r="N777" s="60" t="s">
        <v>47</v>
      </c>
      <c r="O777" s="41" t="s">
        <v>47</v>
      </c>
      <c r="P777" s="41" t="s">
        <v>47</v>
      </c>
      <c r="Q777" s="41" t="s">
        <v>47</v>
      </c>
      <c r="R777" s="5"/>
      <c r="S777" s="23">
        <v>42521</v>
      </c>
      <c r="T777" s="23">
        <f>IF(U777&lt;=0,"",(((U777-'In Productie'!$E$1)/7)+0.6))</f>
        <v>-65.114285714285714</v>
      </c>
      <c r="U777" s="162">
        <v>42509</v>
      </c>
      <c r="V777" s="4" t="s">
        <v>162</v>
      </c>
      <c r="W777" s="4" t="s">
        <v>818</v>
      </c>
      <c r="X777" s="426">
        <v>4</v>
      </c>
      <c r="Y777" s="63"/>
      <c r="Z777" s="276"/>
      <c r="AA777" s="540">
        <v>42481</v>
      </c>
      <c r="AF777" s="4">
        <f>IF(B777="","",(IFERROR(VLOOKUP(B777,Projecten!A$4:W$2358,5,FALSE),"niet bekend")))</f>
        <v>0</v>
      </c>
      <c r="AG777" s="2399">
        <f>AI777</f>
        <v>88.4</v>
      </c>
      <c r="AH777" s="2403">
        <f>IF(B777="","",(IFERROR(VLOOKUP(B777,Projecten!A$4:W$2358,23,FALSE),"niet bekend")))</f>
        <v>88.4</v>
      </c>
      <c r="AI777" s="2403">
        <f>IF(B777="","",(IFERROR(VLOOKUP(B777,Projecten!A$4:W$2358,12,FALSE),"niet bekend")))</f>
        <v>88.4</v>
      </c>
      <c r="AJ777" s="906">
        <f t="shared" si="93"/>
        <v>0</v>
      </c>
    </row>
    <row r="778" spans="2:36" s="71" customFormat="1" ht="12.75" customHeight="1" x14ac:dyDescent="0.2">
      <c r="B778" s="98">
        <v>2016219</v>
      </c>
      <c r="C778" s="1268">
        <v>120695</v>
      </c>
      <c r="D778" s="99" t="s">
        <v>1072</v>
      </c>
      <c r="E778" s="406" t="s">
        <v>26</v>
      </c>
      <c r="F778" s="882">
        <v>1</v>
      </c>
      <c r="G778" s="405">
        <v>3</v>
      </c>
      <c r="H778" s="405">
        <v>0</v>
      </c>
      <c r="I778" s="405">
        <v>0</v>
      </c>
      <c r="J778" s="59" t="s">
        <v>190</v>
      </c>
      <c r="K778" s="59" t="s">
        <v>190</v>
      </c>
      <c r="L778" s="59" t="s">
        <v>190</v>
      </c>
      <c r="M778" s="59" t="s">
        <v>190</v>
      </c>
      <c r="N778" s="59" t="s">
        <v>47</v>
      </c>
      <c r="O778" s="59" t="s">
        <v>47</v>
      </c>
      <c r="P778" s="59" t="s">
        <v>47</v>
      </c>
      <c r="Q778" s="59" t="s">
        <v>47</v>
      </c>
      <c r="R778" s="366"/>
      <c r="S778" s="77"/>
      <c r="T778" s="77">
        <f>IF(U778&lt;=0,"",(((U778-'In Productie'!$E$1)/7)+0.6))</f>
        <v>-62.257142857142853</v>
      </c>
      <c r="U778" s="161">
        <v>42529</v>
      </c>
      <c r="V778" s="71" t="s">
        <v>162</v>
      </c>
      <c r="W778" s="71" t="s">
        <v>1117</v>
      </c>
      <c r="X778" s="422">
        <v>3</v>
      </c>
      <c r="Y778" s="81"/>
      <c r="Z778" s="97"/>
      <c r="AA778" s="542">
        <v>42508</v>
      </c>
      <c r="AF778" s="71">
        <f>IF(B778="","",(IFERROR(VLOOKUP(B778,Projecten!A$4:W$2358,5,FALSE),"niet bekend")))</f>
        <v>1</v>
      </c>
      <c r="AG778" s="2403">
        <f t="shared" ref="AG778:AG784" si="94">IF(AF778="","",(F778/AF778*AI778))</f>
        <v>319.49</v>
      </c>
      <c r="AH778" s="2403">
        <f>IF(B778="","",(IFERROR(VLOOKUP(B778,Projecten!A$4:W$2358,23,FALSE),"niet bekend")))</f>
        <v>319.49</v>
      </c>
      <c r="AI778" s="2403">
        <f>IF(B778="","",(IFERROR(VLOOKUP(B778,Projecten!A$4:W$2358,12,FALSE),"niet bekend")))</f>
        <v>319.49</v>
      </c>
      <c r="AJ778" s="908">
        <f t="shared" si="93"/>
        <v>0</v>
      </c>
    </row>
    <row r="779" spans="2:36" s="4" customFormat="1" ht="12.75" customHeight="1" x14ac:dyDescent="0.2">
      <c r="B779" s="344">
        <v>2016187</v>
      </c>
      <c r="C779" s="1268">
        <v>120679</v>
      </c>
      <c r="D779" s="332">
        <v>563416</v>
      </c>
      <c r="E779" s="336" t="s">
        <v>26</v>
      </c>
      <c r="F779" s="1468">
        <v>1</v>
      </c>
      <c r="G779" s="371">
        <v>13</v>
      </c>
      <c r="H779" s="371">
        <v>4</v>
      </c>
      <c r="I779" s="371">
        <v>5</v>
      </c>
      <c r="J779" s="58" t="s">
        <v>47</v>
      </c>
      <c r="K779" s="58" t="s">
        <v>47</v>
      </c>
      <c r="L779" s="58" t="s">
        <v>190</v>
      </c>
      <c r="M779" s="58" t="s">
        <v>190</v>
      </c>
      <c r="N779" s="58" t="s">
        <v>47</v>
      </c>
      <c r="O779" s="494" t="s">
        <v>47</v>
      </c>
      <c r="P779" s="494" t="s">
        <v>47</v>
      </c>
      <c r="Q779" s="29" t="s">
        <v>47</v>
      </c>
      <c r="R779" s="92"/>
      <c r="S779" s="23">
        <v>42527</v>
      </c>
      <c r="T779" s="23">
        <f>IF(U779&lt;=0,"",(((U779-'In Productie'!$E$1)/7)+0.6))</f>
        <v>-63.542857142857137</v>
      </c>
      <c r="U779" s="162">
        <v>42520</v>
      </c>
      <c r="V779" s="4" t="s">
        <v>162</v>
      </c>
      <c r="W779" s="4" t="s">
        <v>1014</v>
      </c>
      <c r="X779" s="25">
        <v>27</v>
      </c>
      <c r="Y779" s="63"/>
      <c r="Z779" s="63"/>
      <c r="AA779" s="540">
        <v>42485</v>
      </c>
      <c r="AF779" s="4">
        <f>IF(B779="","",(IFERROR(VLOOKUP(B779,Projecten!A$4:W$2358,5,FALSE),"niet bekend")))</f>
        <v>1</v>
      </c>
      <c r="AG779" s="2399">
        <f t="shared" si="94"/>
        <v>6040</v>
      </c>
      <c r="AH779" s="2403">
        <f>IF(B779="","",(IFERROR(VLOOKUP(B779,Projecten!A$4:W$2358,23,FALSE),"niet bekend")))</f>
        <v>6040</v>
      </c>
      <c r="AI779" s="2403">
        <f>IF(B779="","",(IFERROR(VLOOKUP(B779,Projecten!A$4:W$2358,12,FALSE),"niet bekend")))</f>
        <v>6040</v>
      </c>
      <c r="AJ779" s="906">
        <f t="shared" si="93"/>
        <v>0</v>
      </c>
    </row>
    <row r="780" spans="2:36" s="71" customFormat="1" ht="12.75" customHeight="1" x14ac:dyDescent="0.2">
      <c r="B780" s="344">
        <v>2016193</v>
      </c>
      <c r="C780" s="403">
        <v>120679</v>
      </c>
      <c r="D780" s="417">
        <v>590916</v>
      </c>
      <c r="E780" s="418" t="s">
        <v>26</v>
      </c>
      <c r="F780" s="1472">
        <v>1</v>
      </c>
      <c r="G780" s="390">
        <v>9</v>
      </c>
      <c r="H780" s="390">
        <v>5</v>
      </c>
      <c r="I780" s="390">
        <v>2</v>
      </c>
      <c r="J780" s="59" t="s">
        <v>47</v>
      </c>
      <c r="K780" s="59" t="s">
        <v>190</v>
      </c>
      <c r="L780" s="59" t="s">
        <v>190</v>
      </c>
      <c r="M780" s="59" t="s">
        <v>190</v>
      </c>
      <c r="N780" s="59" t="s">
        <v>47</v>
      </c>
      <c r="O780" s="59" t="s">
        <v>47</v>
      </c>
      <c r="P780" s="59" t="s">
        <v>47</v>
      </c>
      <c r="Q780" s="59" t="s">
        <v>47</v>
      </c>
      <c r="R780" s="366"/>
      <c r="S780" s="77">
        <v>42527</v>
      </c>
      <c r="T780" s="77">
        <f>IF(U780&lt;=0,"",(((U780-'In Productie'!$E$1)/7)+0.6))</f>
        <v>-63.114285714285714</v>
      </c>
      <c r="U780" s="161">
        <v>42523</v>
      </c>
      <c r="V780" s="71" t="s">
        <v>162</v>
      </c>
      <c r="W780" s="43" t="s">
        <v>1019</v>
      </c>
      <c r="X780" s="422">
        <v>13.4</v>
      </c>
      <c r="Y780" s="81"/>
      <c r="Z780" s="97"/>
      <c r="AA780" s="542">
        <v>42485</v>
      </c>
      <c r="AF780" s="71">
        <f>IF(B780="","",(IFERROR(VLOOKUP(B780,Projecten!A$4:W$2358,5,FALSE),"niet bekend")))</f>
        <v>1</v>
      </c>
      <c r="AG780" s="2403">
        <f t="shared" si="94"/>
        <v>2709</v>
      </c>
      <c r="AH780" s="2403">
        <f>IF(B780="","",(IFERROR(VLOOKUP(B780,Projecten!A$4:W$2358,23,FALSE),"niet bekend")))</f>
        <v>2709</v>
      </c>
      <c r="AI780" s="2403">
        <f>IF(B780="","",(IFERROR(VLOOKUP(B780,Projecten!A$4:W$2358,12,FALSE),"niet bekend")))</f>
        <v>2709</v>
      </c>
      <c r="AJ780" s="908">
        <f t="shared" si="93"/>
        <v>0</v>
      </c>
    </row>
    <row r="781" spans="2:36" s="4" customFormat="1" ht="12.75" customHeight="1" x14ac:dyDescent="0.2">
      <c r="B781" s="98">
        <v>2016157</v>
      </c>
      <c r="C781" s="291">
        <v>120687</v>
      </c>
      <c r="D781" s="267" t="s">
        <v>865</v>
      </c>
      <c r="E781" s="313" t="s">
        <v>26</v>
      </c>
      <c r="F781" s="1458">
        <v>4</v>
      </c>
      <c r="G781" s="315">
        <v>24</v>
      </c>
      <c r="H781" s="315">
        <v>20</v>
      </c>
      <c r="I781" s="315">
        <v>4</v>
      </c>
      <c r="J781" s="58" t="s">
        <v>47</v>
      </c>
      <c r="K781" s="29" t="s">
        <v>190</v>
      </c>
      <c r="L781" s="29" t="s">
        <v>190</v>
      </c>
      <c r="M781" s="29" t="s">
        <v>190</v>
      </c>
      <c r="N781" s="29" t="s">
        <v>47</v>
      </c>
      <c r="O781" s="29" t="s">
        <v>47</v>
      </c>
      <c r="P781" s="29" t="s">
        <v>473</v>
      </c>
      <c r="Q781" s="29"/>
      <c r="R781" s="249"/>
      <c r="S781" s="23">
        <v>42529</v>
      </c>
      <c r="T781" s="23">
        <f>IF(U781&lt;=0,"",(((U781-'In Productie'!$E$1)/7)+0.6))</f>
        <v>-62.257142857142853</v>
      </c>
      <c r="U781" s="162">
        <v>42529</v>
      </c>
      <c r="V781" s="4" t="s">
        <v>423</v>
      </c>
      <c r="X781" s="25">
        <v>40.799999999999997</v>
      </c>
      <c r="Y781" s="64"/>
      <c r="Z781" s="66"/>
      <c r="AA781" s="540">
        <v>42475</v>
      </c>
      <c r="AF781" s="4">
        <f>IF(B781="","",(IFERROR(VLOOKUP(B781,Projecten!A$4:W$2358,5,FALSE),"niet bekend")))</f>
        <v>5</v>
      </c>
      <c r="AG781" s="2399">
        <f t="shared" si="94"/>
        <v>5272</v>
      </c>
      <c r="AH781" s="2403">
        <f>IF(B781="","",(IFERROR(VLOOKUP(B781,Projecten!A$4:W$2358,23,FALSE),"niet bekend")))</f>
        <v>6590</v>
      </c>
      <c r="AI781" s="2403">
        <f>IF(B781="","",(IFERROR(VLOOKUP(B781,Projecten!A$4:W$2358,12,FALSE),"niet bekend")))</f>
        <v>6590</v>
      </c>
      <c r="AJ781" s="906">
        <f t="shared" si="93"/>
        <v>1318</v>
      </c>
    </row>
    <row r="782" spans="2:36" s="4" customFormat="1" ht="12.75" customHeight="1" x14ac:dyDescent="0.2">
      <c r="B782" s="267"/>
      <c r="C782" s="291"/>
      <c r="D782" s="317"/>
      <c r="E782" s="315"/>
      <c r="F782" s="1458"/>
      <c r="G782" s="315"/>
      <c r="H782" s="315"/>
      <c r="I782" s="315"/>
      <c r="J782" s="60"/>
      <c r="K782" s="60"/>
      <c r="L782" s="60"/>
      <c r="M782" s="60"/>
      <c r="N782" s="60"/>
      <c r="O782" s="41"/>
      <c r="P782" s="41"/>
      <c r="Q782" s="41"/>
      <c r="R782" s="249"/>
      <c r="S782" s="23"/>
      <c r="T782" s="23"/>
      <c r="U782" s="162"/>
      <c r="W782" s="8"/>
      <c r="X782" s="25"/>
      <c r="Y782" s="63"/>
      <c r="Z782" s="63"/>
      <c r="AA782" s="249"/>
      <c r="AF782" s="4" t="str">
        <f>IF(B782="","",(IFERROR(VLOOKUP(B782,Projecten!A$4:W$2358,5,FALSE),"niet bekend")))</f>
        <v/>
      </c>
      <c r="AG782" s="2399" t="str">
        <f t="shared" si="94"/>
        <v/>
      </c>
      <c r="AH782" s="2403" t="str">
        <f>IF(B782="","",(IFERROR(VLOOKUP(B782,Projecten!A$4:W$2358,23,FALSE),"niet bekend")))</f>
        <v/>
      </c>
      <c r="AI782" s="2403" t="str">
        <f>IF(B782="","",(IFERROR(VLOOKUP(B782,Projecten!A$4:W$2358,12,FALSE),"niet bekend")))</f>
        <v/>
      </c>
      <c r="AJ782" s="906" t="str">
        <f t="shared" si="93"/>
        <v/>
      </c>
    </row>
    <row r="783" spans="2:36" s="4" customFormat="1" ht="12.75" customHeight="1" x14ac:dyDescent="0.2">
      <c r="B783" s="2">
        <v>2016170</v>
      </c>
      <c r="C783" s="1254">
        <v>120675</v>
      </c>
      <c r="D783" s="250" t="s">
        <v>901</v>
      </c>
      <c r="E783" s="1" t="s">
        <v>902</v>
      </c>
      <c r="F783" s="39">
        <v>1</v>
      </c>
      <c r="G783" s="1">
        <v>2</v>
      </c>
      <c r="H783" s="1">
        <v>1</v>
      </c>
      <c r="I783" s="1">
        <v>1</v>
      </c>
      <c r="J783" s="60" t="s">
        <v>47</v>
      </c>
      <c r="K783" s="60" t="s">
        <v>190</v>
      </c>
      <c r="L783" s="60" t="s">
        <v>190</v>
      </c>
      <c r="M783" s="60" t="s">
        <v>190</v>
      </c>
      <c r="N783" s="60" t="s">
        <v>47</v>
      </c>
      <c r="O783" s="41" t="s">
        <v>47</v>
      </c>
      <c r="P783" s="41" t="s">
        <v>47</v>
      </c>
      <c r="Q783" s="41" t="s">
        <v>47</v>
      </c>
      <c r="R783" s="249"/>
      <c r="S783" s="23"/>
      <c r="T783" s="23">
        <f>IF(U783&lt;=0,"",(((U783-'In Productie'!$E$1)/7)+0.6))</f>
        <v>-63.114285714285714</v>
      </c>
      <c r="U783" s="162">
        <v>42523</v>
      </c>
      <c r="V783" s="4" t="s">
        <v>813</v>
      </c>
      <c r="X783" s="426">
        <v>3.7</v>
      </c>
      <c r="Y783" s="63"/>
      <c r="Z783" s="63"/>
      <c r="AA783" s="540">
        <v>42480</v>
      </c>
      <c r="AF783" s="4">
        <f>IF(B783="","",(IFERROR(VLOOKUP(B783,Projecten!A$4:W$2358,5,FALSE),"niet bekend")))</f>
        <v>1</v>
      </c>
      <c r="AG783" s="2399">
        <f t="shared" si="94"/>
        <v>575.83000000000004</v>
      </c>
      <c r="AH783" s="2403">
        <f>IF(B783="","",(IFERROR(VLOOKUP(B783,Projecten!A$4:W$2358,23,FALSE),"niet bekend")))</f>
        <v>575.83000000000004</v>
      </c>
      <c r="AI783" s="2403">
        <f>IF(B783="","",(IFERROR(VLOOKUP(B783,Projecten!A$4:W$2358,12,FALSE),"niet bekend")))</f>
        <v>575.83000000000004</v>
      </c>
      <c r="AJ783" s="906">
        <f t="shared" si="93"/>
        <v>0</v>
      </c>
    </row>
    <row r="784" spans="2:36" s="4" customFormat="1" ht="12.75" customHeight="1" x14ac:dyDescent="0.2">
      <c r="B784" s="267">
        <v>2016171</v>
      </c>
      <c r="C784" s="291">
        <v>120634</v>
      </c>
      <c r="D784" s="317" t="s">
        <v>903</v>
      </c>
      <c r="E784" s="315" t="s">
        <v>902</v>
      </c>
      <c r="F784" s="1458">
        <v>1</v>
      </c>
      <c r="G784" s="315">
        <v>6</v>
      </c>
      <c r="H784" s="315">
        <v>5</v>
      </c>
      <c r="I784" s="315">
        <v>1</v>
      </c>
      <c r="J784" s="60" t="s">
        <v>47</v>
      </c>
      <c r="K784" s="60" t="s">
        <v>47</v>
      </c>
      <c r="L784" s="60" t="s">
        <v>190</v>
      </c>
      <c r="M784" s="60" t="s">
        <v>190</v>
      </c>
      <c r="N784" s="60" t="s">
        <v>47</v>
      </c>
      <c r="O784" s="41" t="s">
        <v>47</v>
      </c>
      <c r="P784" s="41" t="s">
        <v>47</v>
      </c>
      <c r="Q784" s="41" t="s">
        <v>47</v>
      </c>
      <c r="R784" s="249"/>
      <c r="S784" s="23"/>
      <c r="T784" s="23">
        <f>IF(U784&lt;=0,"",(((U784-'In Productie'!$E$1)/7)+0.6))</f>
        <v>-63.114285714285714</v>
      </c>
      <c r="U784" s="162">
        <v>42523</v>
      </c>
      <c r="V784" s="4" t="s">
        <v>813</v>
      </c>
      <c r="W784" s="8" t="s">
        <v>943</v>
      </c>
      <c r="X784" s="25">
        <v>11.3</v>
      </c>
      <c r="Y784" s="63"/>
      <c r="Z784" s="63"/>
      <c r="AA784" s="540">
        <v>42480</v>
      </c>
      <c r="AF784" s="4">
        <f>IF(B784="","",(IFERROR(VLOOKUP(B784,Projecten!A$4:W$2358,5,FALSE),"niet bekend")))</f>
        <v>1</v>
      </c>
      <c r="AG784" s="2399">
        <f t="shared" si="94"/>
        <v>1802.84</v>
      </c>
      <c r="AH784" s="2403">
        <f>IF(B784="","",(IFERROR(VLOOKUP(B784,Projecten!A$4:W$2358,23,FALSE),"niet bekend")))</f>
        <v>1802.84</v>
      </c>
      <c r="AI784" s="2403">
        <f>IF(B784="","",(IFERROR(VLOOKUP(B784,Projecten!A$4:W$2358,12,FALSE),"niet bekend")))</f>
        <v>1802.84</v>
      </c>
      <c r="AJ784" s="906">
        <f t="shared" si="93"/>
        <v>0</v>
      </c>
    </row>
    <row r="785" spans="2:36" s="4" customFormat="1" ht="12.75" customHeight="1" x14ac:dyDescent="0.2">
      <c r="B785" s="267" t="s">
        <v>991</v>
      </c>
      <c r="C785" s="291">
        <v>120634</v>
      </c>
      <c r="D785" s="317" t="s">
        <v>992</v>
      </c>
      <c r="E785" s="315" t="s">
        <v>902</v>
      </c>
      <c r="F785" s="1458">
        <v>0</v>
      </c>
      <c r="G785" s="315">
        <v>2</v>
      </c>
      <c r="H785" s="315">
        <v>1</v>
      </c>
      <c r="I785" s="315">
        <v>1</v>
      </c>
      <c r="J785" s="60" t="s">
        <v>47</v>
      </c>
      <c r="K785" s="60" t="s">
        <v>190</v>
      </c>
      <c r="L785" s="60" t="s">
        <v>190</v>
      </c>
      <c r="M785" s="60" t="s">
        <v>190</v>
      </c>
      <c r="N785" s="60" t="s">
        <v>47</v>
      </c>
      <c r="O785" s="41" t="s">
        <v>47</v>
      </c>
      <c r="P785" s="41" t="s">
        <v>47</v>
      </c>
      <c r="Q785" s="41" t="s">
        <v>47</v>
      </c>
      <c r="R785" s="249"/>
      <c r="S785" s="23"/>
      <c r="T785" s="23">
        <f>IF(U785&lt;=0,"",(((U785-'In Productie'!$E$1)/7)+0.6))</f>
        <v>-63.114285714285714</v>
      </c>
      <c r="U785" s="162">
        <v>42523</v>
      </c>
      <c r="V785" s="4" t="s">
        <v>813</v>
      </c>
      <c r="W785" s="8" t="s">
        <v>943</v>
      </c>
      <c r="X785" s="25">
        <v>4.7</v>
      </c>
      <c r="Y785" s="63"/>
      <c r="Z785" s="63"/>
      <c r="AA785" s="540">
        <v>42494</v>
      </c>
      <c r="AF785" s="4">
        <f>IF(B785="","",(IFERROR(VLOOKUP(B785,Projecten!A$4:W$2358,5,FALSE),"niet bekend")))</f>
        <v>0</v>
      </c>
      <c r="AG785" s="2399">
        <f>AI785</f>
        <v>747.09</v>
      </c>
      <c r="AH785" s="2403">
        <f>IF(B785="","",(IFERROR(VLOOKUP(B785,Projecten!A$4:W$2358,23,FALSE),"niet bekend")))</f>
        <v>747.09</v>
      </c>
      <c r="AI785" s="2403">
        <f>IF(B785="","",(IFERROR(VLOOKUP(B785,Projecten!A$4:W$2358,12,FALSE),"niet bekend")))</f>
        <v>747.09</v>
      </c>
      <c r="AJ785" s="906">
        <f t="shared" si="93"/>
        <v>0</v>
      </c>
    </row>
    <row r="786" spans="2:36" s="4" customFormat="1" ht="12.75" customHeight="1" x14ac:dyDescent="0.2">
      <c r="B786" s="5">
        <v>2016165</v>
      </c>
      <c r="C786" s="1255">
        <v>120635</v>
      </c>
      <c r="D786" s="42" t="s">
        <v>890</v>
      </c>
      <c r="E786" s="42" t="s">
        <v>891</v>
      </c>
      <c r="F786" s="7">
        <v>1</v>
      </c>
      <c r="G786" s="8">
        <v>11</v>
      </c>
      <c r="H786" s="8">
        <v>2</v>
      </c>
      <c r="I786" s="8">
        <v>11</v>
      </c>
      <c r="J786" s="59" t="s">
        <v>47</v>
      </c>
      <c r="K786" s="59" t="s">
        <v>190</v>
      </c>
      <c r="L786" s="59" t="s">
        <v>190</v>
      </c>
      <c r="M786" s="59" t="s">
        <v>190</v>
      </c>
      <c r="N786" s="59" t="s">
        <v>47</v>
      </c>
      <c r="O786" s="7" t="s">
        <v>47</v>
      </c>
      <c r="P786" s="7" t="s">
        <v>47</v>
      </c>
      <c r="Q786" s="7" t="s">
        <v>47</v>
      </c>
      <c r="R786" s="249"/>
      <c r="S786" s="23"/>
      <c r="T786" s="23">
        <f>IF(U786&lt;=0,"",(((U786-'In Productie'!$E$1)/7)+0.6))</f>
        <v>-63.114285714285714</v>
      </c>
      <c r="U786" s="162">
        <v>42523</v>
      </c>
      <c r="V786" s="4" t="s">
        <v>915</v>
      </c>
      <c r="W786" s="4" t="s">
        <v>1018</v>
      </c>
      <c r="X786" s="25">
        <v>32</v>
      </c>
      <c r="Y786" s="64"/>
      <c r="Z786" s="66"/>
      <c r="AA786" s="540">
        <v>42479</v>
      </c>
      <c r="AF786" s="4">
        <f>IF(B786="","",(IFERROR(VLOOKUP(B786,Projecten!A$4:W$2358,5,FALSE),"niet bekend")))</f>
        <v>1</v>
      </c>
      <c r="AG786" s="2399">
        <f>IF(AF786="","",(F786/AF786*AI786))</f>
        <v>6167</v>
      </c>
      <c r="AH786" s="2403">
        <f>IF(B786="","",(IFERROR(VLOOKUP(B786,Projecten!A$4:W$2358,23,FALSE),"niet bekend")))</f>
        <v>6167</v>
      </c>
      <c r="AI786" s="2403">
        <f>IF(B786="","",(IFERROR(VLOOKUP(B786,Projecten!A$4:W$2358,12,FALSE),"niet bekend")))</f>
        <v>6167</v>
      </c>
      <c r="AJ786" s="906">
        <f t="shared" si="93"/>
        <v>0</v>
      </c>
    </row>
    <row r="787" spans="2:36" s="4" customFormat="1" ht="12.75" customHeight="1" x14ac:dyDescent="0.2">
      <c r="B787" s="2">
        <v>2016233</v>
      </c>
      <c r="C787" s="1254">
        <v>120677</v>
      </c>
      <c r="D787" s="2" t="s">
        <v>790</v>
      </c>
      <c r="E787" s="1" t="s">
        <v>891</v>
      </c>
      <c r="F787" s="39">
        <v>1</v>
      </c>
      <c r="G787" s="1">
        <v>2</v>
      </c>
      <c r="H787" s="1">
        <v>0</v>
      </c>
      <c r="I787" s="1">
        <v>2</v>
      </c>
      <c r="J787" s="59" t="s">
        <v>47</v>
      </c>
      <c r="K787" s="59" t="s">
        <v>190</v>
      </c>
      <c r="L787" s="59" t="s">
        <v>190</v>
      </c>
      <c r="M787" s="59" t="s">
        <v>190</v>
      </c>
      <c r="N787" s="59" t="s">
        <v>47</v>
      </c>
      <c r="O787" s="7" t="s">
        <v>47</v>
      </c>
      <c r="P787" s="7" t="s">
        <v>47</v>
      </c>
      <c r="Q787" s="7" t="s">
        <v>47</v>
      </c>
      <c r="R787" s="249"/>
      <c r="S787" s="23"/>
      <c r="T787" s="23">
        <v>22</v>
      </c>
      <c r="U787" s="162">
        <v>42523</v>
      </c>
      <c r="V787" s="4" t="s">
        <v>915</v>
      </c>
      <c r="W787" s="4" t="s">
        <v>1091</v>
      </c>
      <c r="X787" s="25">
        <v>5.6</v>
      </c>
      <c r="Y787" s="64"/>
      <c r="Z787" s="66"/>
      <c r="AA787" s="92">
        <v>42513</v>
      </c>
      <c r="AF787" s="4">
        <f>IF(B787="","",(IFERROR(VLOOKUP(B787,Projecten!A$4:W$2358,5,FALSE),"niet bekend")))</f>
        <v>1</v>
      </c>
      <c r="AG787" s="2399">
        <f>IF(AF787="","",(F787/AF787*AI787))</f>
        <v>831.57</v>
      </c>
      <c r="AH787" s="2403">
        <f>IF(B787="","",(IFERROR(VLOOKUP(B787,Projecten!A$4:W$2358,23,FALSE),"niet bekend")))</f>
        <v>831.57</v>
      </c>
      <c r="AI787" s="2403">
        <f>IF(B787="","",(IFERROR(VLOOKUP(B787,Projecten!A$4:W$2358,12,FALSE),"niet bekend")))</f>
        <v>831.57</v>
      </c>
      <c r="AJ787" s="906">
        <f t="shared" si="93"/>
        <v>0</v>
      </c>
    </row>
    <row r="788" spans="2:36" s="4" customFormat="1" ht="12.75" customHeight="1" x14ac:dyDescent="0.2">
      <c r="B788" s="2" t="s">
        <v>1020</v>
      </c>
      <c r="C788" s="1254">
        <v>120651</v>
      </c>
      <c r="D788" s="250" t="s">
        <v>994</v>
      </c>
      <c r="E788" s="1" t="s">
        <v>308</v>
      </c>
      <c r="F788" s="39">
        <v>0</v>
      </c>
      <c r="G788" s="1">
        <v>2</v>
      </c>
      <c r="H788" s="1">
        <v>2</v>
      </c>
      <c r="I788" s="1">
        <v>0</v>
      </c>
      <c r="J788" s="60" t="s">
        <v>190</v>
      </c>
      <c r="K788" s="41" t="s">
        <v>190</v>
      </c>
      <c r="L788" s="41" t="s">
        <v>190</v>
      </c>
      <c r="M788" s="41" t="s">
        <v>190</v>
      </c>
      <c r="N788" s="41" t="s">
        <v>47</v>
      </c>
      <c r="O788" s="41" t="s">
        <v>47</v>
      </c>
      <c r="P788" s="41" t="s">
        <v>47</v>
      </c>
      <c r="Q788" s="41" t="s">
        <v>47</v>
      </c>
      <c r="R788" s="249"/>
      <c r="S788" s="23"/>
      <c r="T788" s="23">
        <f>IF(U788&lt;=0,"",(((U788-'In Productie'!$E$1)/7)+0.6))</f>
        <v>-62.971428571428568</v>
      </c>
      <c r="U788" s="162">
        <v>42524</v>
      </c>
      <c r="V788" s="4" t="s">
        <v>537</v>
      </c>
      <c r="W788" s="4" t="s">
        <v>1143</v>
      </c>
      <c r="X788" s="426">
        <v>5</v>
      </c>
      <c r="Y788" s="63"/>
      <c r="Z788" s="63"/>
      <c r="AA788" s="540">
        <v>42500</v>
      </c>
      <c r="AF788" s="4">
        <f>IF(B788="","",(IFERROR(VLOOKUP(B788,Projecten!A$4:W$2358,5,FALSE),"niet bekend")))</f>
        <v>0</v>
      </c>
      <c r="AG788" s="2399">
        <f>AI788</f>
        <v>474.12</v>
      </c>
      <c r="AH788" s="2403">
        <f>IF(B788="","",(IFERROR(VLOOKUP(B788,Projecten!A$4:W$2358,23,FALSE),"niet bekend")))</f>
        <v>474.12</v>
      </c>
      <c r="AI788" s="2403">
        <f>IF(B788="","",(IFERROR(VLOOKUP(B788,Projecten!A$4:W$2358,12,FALSE),"niet bekend")))</f>
        <v>474.12</v>
      </c>
      <c r="AJ788" s="906">
        <f t="shared" si="93"/>
        <v>0</v>
      </c>
    </row>
    <row r="789" spans="2:36" s="561" customFormat="1" x14ac:dyDescent="0.2">
      <c r="B789" s="556"/>
      <c r="C789" s="1280"/>
      <c r="D789" s="556"/>
      <c r="E789" s="557"/>
      <c r="F789" s="558"/>
      <c r="G789" s="557"/>
      <c r="H789" s="557"/>
      <c r="I789" s="557"/>
      <c r="J789" s="558"/>
      <c r="K789" s="558"/>
      <c r="L789" s="558"/>
      <c r="M789" s="558"/>
      <c r="N789" s="558"/>
      <c r="O789" s="558"/>
      <c r="P789" s="558"/>
      <c r="Q789" s="558"/>
      <c r="R789" s="558"/>
      <c r="S789" s="1603"/>
      <c r="T789" s="558"/>
      <c r="U789" s="559"/>
      <c r="V789" s="557"/>
      <c r="W789" s="557"/>
      <c r="X789" s="560"/>
      <c r="Y789" s="556"/>
      <c r="AB789" s="562" t="s">
        <v>1122</v>
      </c>
      <c r="AC789" s="562" t="s">
        <v>1064</v>
      </c>
      <c r="AD789" s="562" t="s">
        <v>1123</v>
      </c>
      <c r="AF789" s="38"/>
      <c r="AG789" s="2404"/>
      <c r="AH789" s="2404"/>
      <c r="AI789" s="2404"/>
      <c r="AJ789" s="909"/>
    </row>
    <row r="790" spans="2:36" s="911" customFormat="1" ht="12.75" customHeight="1" x14ac:dyDescent="0.2">
      <c r="B790" s="851"/>
      <c r="C790" s="1273"/>
      <c r="D790" s="926">
        <f>SUM(G790:I790)</f>
        <v>335</v>
      </c>
      <c r="E790" s="927"/>
      <c r="F790" s="928">
        <f>SUM(F791:F819)</f>
        <v>18</v>
      </c>
      <c r="G790" s="927">
        <f>SUM(G791:G819)</f>
        <v>181</v>
      </c>
      <c r="H790" s="927">
        <f>SUM(H791:H819)</f>
        <v>98</v>
      </c>
      <c r="I790" s="927">
        <f>SUM(I791:I819)</f>
        <v>56</v>
      </c>
      <c r="J790" s="928"/>
      <c r="K790" s="928"/>
      <c r="L790" s="928"/>
      <c r="M790" s="928"/>
      <c r="N790" s="928"/>
      <c r="O790" s="928"/>
      <c r="P790" s="928"/>
      <c r="Q790" s="928"/>
      <c r="R790" s="929">
        <v>23</v>
      </c>
      <c r="S790" s="930"/>
      <c r="T790" s="1045"/>
      <c r="U790" s="931"/>
      <c r="V790" s="932"/>
      <c r="W790" s="933">
        <f>SUM(X790:X820)</f>
        <v>472.72</v>
      </c>
      <c r="X790" s="855"/>
      <c r="Y790" s="922">
        <v>291</v>
      </c>
      <c r="Z790" s="856">
        <f>W790-Y790</f>
        <v>181.72000000000003</v>
      </c>
      <c r="AA790" s="923"/>
      <c r="AB790" s="911">
        <v>508</v>
      </c>
      <c r="AC790" s="911">
        <v>180</v>
      </c>
      <c r="AD790" s="911">
        <f>SUM(AB790-AC790)</f>
        <v>328</v>
      </c>
      <c r="AF790" s="911" t="str">
        <f>IF(B790="","",(IFERROR(VLOOKUP(B790,Projecten!A$4:W$2358,5,FALSE),"niet bekend")))</f>
        <v/>
      </c>
      <c r="AG790" s="2402">
        <f>SUM(AG791:AG820)</f>
        <v>58309.7</v>
      </c>
      <c r="AH790" s="2402" t="str">
        <f>IF(B790="","",(IFERROR(VLOOKUP(B790,Projecten!A$4:W$2358,23,FALSE),"niet bekend")))</f>
        <v/>
      </c>
      <c r="AI790" s="2402" t="str">
        <f>IF(B790="","",(IFERROR(VLOOKUP(B790,Projecten!A$4:W$2358,12,FALSE),"niet bekend")))</f>
        <v/>
      </c>
      <c r="AJ790" s="907"/>
    </row>
    <row r="791" spans="2:36" s="4" customFormat="1" ht="12.75" customHeight="1" x14ac:dyDescent="0.2">
      <c r="B791" s="2"/>
      <c r="C791" s="1254"/>
      <c r="D791" s="1"/>
      <c r="E791" s="1"/>
      <c r="F791" s="39"/>
      <c r="G791" s="1"/>
      <c r="H791" s="1"/>
      <c r="I791" s="1"/>
      <c r="J791" s="58"/>
      <c r="K791" s="29"/>
      <c r="L791" s="29"/>
      <c r="M791" s="29"/>
      <c r="N791" s="29"/>
      <c r="O791" s="29"/>
      <c r="P791" s="29"/>
      <c r="Q791" s="29"/>
      <c r="R791" s="249" t="s">
        <v>932</v>
      </c>
      <c r="S791" s="23"/>
      <c r="T791" s="23"/>
      <c r="U791" s="162"/>
      <c r="X791" s="25"/>
      <c r="Y791" s="63"/>
      <c r="Z791" s="63"/>
      <c r="AA791" s="249"/>
      <c r="AF791" s="4" t="str">
        <f>IF(B791="","",(IFERROR(VLOOKUP(B791,Projecten!A$4:W$2358,5,FALSE),"niet bekend")))</f>
        <v/>
      </c>
      <c r="AG791" s="2399" t="str">
        <f t="shared" ref="AG791:AG811" si="95">IF(AF791="","",(F791/AF791*AI791))</f>
        <v/>
      </c>
      <c r="AH791" s="2403" t="str">
        <f>IF(B791="","",(IFERROR(VLOOKUP(B791,Projecten!A$4:W$2358,23,FALSE),"niet bekend")))</f>
        <v/>
      </c>
      <c r="AI791" s="2403" t="str">
        <f>IF(B791="","",(IFERROR(VLOOKUP(B791,Projecten!A$4:W$2358,12,FALSE),"niet bekend")))</f>
        <v/>
      </c>
      <c r="AJ791" s="906" t="str">
        <f t="shared" ref="AJ791:AJ819" si="96">IF(AG791="","",(AI791-AG791))</f>
        <v/>
      </c>
    </row>
    <row r="792" spans="2:36" s="511" customFormat="1" ht="12.75" customHeight="1" x14ac:dyDescent="0.2">
      <c r="B792" s="495"/>
      <c r="C792" s="551"/>
      <c r="D792" s="495" t="s">
        <v>1085</v>
      </c>
      <c r="E792" s="496"/>
      <c r="F792" s="684"/>
      <c r="G792" s="552"/>
      <c r="H792" s="552"/>
      <c r="I792" s="552"/>
      <c r="J792" s="506"/>
      <c r="K792" s="506"/>
      <c r="L792" s="506"/>
      <c r="M792" s="506"/>
      <c r="N792" s="506"/>
      <c r="O792" s="506"/>
      <c r="P792" s="506"/>
      <c r="Q792" s="506"/>
      <c r="R792" s="507"/>
      <c r="S792" s="23"/>
      <c r="T792" s="509"/>
      <c r="U792" s="510"/>
      <c r="X792" s="512">
        <v>38</v>
      </c>
      <c r="Y792" s="513"/>
      <c r="Z792" s="513"/>
      <c r="AA792" s="507"/>
      <c r="AF792" s="347" t="str">
        <f>IF(B792="","",(IFERROR(VLOOKUP(B792,Projecten!A$4:W$2358,5,FALSE),"niet bekend")))</f>
        <v/>
      </c>
      <c r="AG792" s="2399" t="str">
        <f t="shared" si="95"/>
        <v/>
      </c>
      <c r="AH792" s="2403" t="str">
        <f>IF(B792="","",(IFERROR(VLOOKUP(B792,Projecten!A$4:W$2358,23,FALSE),"niet bekend")))</f>
        <v/>
      </c>
      <c r="AI792" s="2403" t="str">
        <f>IF(B792="","",(IFERROR(VLOOKUP(B792,Projecten!A$4:W$2358,12,FALSE),"niet bekend")))</f>
        <v/>
      </c>
      <c r="AJ792" s="906" t="str">
        <f t="shared" si="96"/>
        <v/>
      </c>
    </row>
    <row r="793" spans="2:36" s="511" customFormat="1" ht="12.75" customHeight="1" x14ac:dyDescent="0.2">
      <c r="B793" s="495"/>
      <c r="C793" s="551"/>
      <c r="D793" s="495" t="s">
        <v>1108</v>
      </c>
      <c r="E793" s="496"/>
      <c r="F793" s="684"/>
      <c r="G793" s="552"/>
      <c r="H793" s="552"/>
      <c r="I793" s="552"/>
      <c r="J793" s="506"/>
      <c r="K793" s="506"/>
      <c r="L793" s="506"/>
      <c r="M793" s="506"/>
      <c r="N793" s="506"/>
      <c r="O793" s="506"/>
      <c r="P793" s="506"/>
      <c r="Q793" s="506"/>
      <c r="R793" s="507"/>
      <c r="S793" s="23"/>
      <c r="T793" s="509"/>
      <c r="U793" s="510"/>
      <c r="X793" s="512">
        <v>38</v>
      </c>
      <c r="Y793" s="513"/>
      <c r="Z793" s="513"/>
      <c r="AA793" s="507"/>
      <c r="AF793" s="347" t="str">
        <f>IF(B793="","",(IFERROR(VLOOKUP(B793,Projecten!A$4:W$2358,5,FALSE),"niet bekend")))</f>
        <v/>
      </c>
      <c r="AG793" s="2399" t="str">
        <f t="shared" si="95"/>
        <v/>
      </c>
      <c r="AH793" s="2403" t="str">
        <f>IF(B793="","",(IFERROR(VLOOKUP(B793,Projecten!A$4:W$2358,23,FALSE),"niet bekend")))</f>
        <v/>
      </c>
      <c r="AI793" s="2403" t="str">
        <f>IF(B793="","",(IFERROR(VLOOKUP(B793,Projecten!A$4:W$2358,12,FALSE),"niet bekend")))</f>
        <v/>
      </c>
      <c r="AJ793" s="906" t="str">
        <f t="shared" si="96"/>
        <v/>
      </c>
    </row>
    <row r="794" spans="2:36" s="511" customFormat="1" ht="12.75" customHeight="1" x14ac:dyDescent="0.2">
      <c r="B794" s="495"/>
      <c r="C794" s="551"/>
      <c r="D794" s="495" t="s">
        <v>1207</v>
      </c>
      <c r="E794" s="496"/>
      <c r="F794" s="684"/>
      <c r="G794" s="552"/>
      <c r="H794" s="552"/>
      <c r="I794" s="552"/>
      <c r="J794" s="506"/>
      <c r="K794" s="506"/>
      <c r="L794" s="506"/>
      <c r="M794" s="506"/>
      <c r="N794" s="506"/>
      <c r="O794" s="506"/>
      <c r="P794" s="506"/>
      <c r="Q794" s="506"/>
      <c r="R794" s="507"/>
      <c r="S794" s="23"/>
      <c r="T794" s="509"/>
      <c r="U794" s="510"/>
      <c r="X794" s="512">
        <v>8.25</v>
      </c>
      <c r="Y794" s="513"/>
      <c r="Z794" s="513"/>
      <c r="AA794" s="507"/>
      <c r="AF794" s="347" t="str">
        <f>IF(B794="","",(IFERROR(VLOOKUP(B794,Projecten!A$4:W$2358,5,FALSE),"niet bekend")))</f>
        <v/>
      </c>
      <c r="AG794" s="2399" t="str">
        <f t="shared" si="95"/>
        <v/>
      </c>
      <c r="AH794" s="2403" t="str">
        <f>IF(B794="","",(IFERROR(VLOOKUP(B794,Projecten!A$4:W$2358,23,FALSE),"niet bekend")))</f>
        <v/>
      </c>
      <c r="AI794" s="2403" t="str">
        <f>IF(B794="","",(IFERROR(VLOOKUP(B794,Projecten!A$4:W$2358,12,FALSE),"niet bekend")))</f>
        <v/>
      </c>
      <c r="AJ794" s="906" t="str">
        <f t="shared" si="96"/>
        <v/>
      </c>
    </row>
    <row r="795" spans="2:36" s="511" customFormat="1" ht="12.75" customHeight="1" x14ac:dyDescent="0.2">
      <c r="B795" s="495"/>
      <c r="C795" s="551"/>
      <c r="D795" s="495"/>
      <c r="E795" s="496"/>
      <c r="F795" s="684"/>
      <c r="G795" s="552"/>
      <c r="H795" s="552"/>
      <c r="I795" s="552"/>
      <c r="J795" s="506"/>
      <c r="K795" s="506"/>
      <c r="L795" s="506"/>
      <c r="M795" s="506"/>
      <c r="N795" s="506"/>
      <c r="O795" s="506"/>
      <c r="P795" s="506"/>
      <c r="Q795" s="506"/>
      <c r="R795" s="507"/>
      <c r="S795" s="23"/>
      <c r="T795" s="509"/>
      <c r="U795" s="510"/>
      <c r="X795" s="512"/>
      <c r="Y795" s="513"/>
      <c r="Z795" s="513"/>
      <c r="AA795" s="507"/>
      <c r="AF795" s="347" t="str">
        <f>IF(B795="","",(IFERROR(VLOOKUP(B795,Projecten!A$4:W$2358,5,FALSE),"niet bekend")))</f>
        <v/>
      </c>
      <c r="AG795" s="2399" t="str">
        <f t="shared" si="95"/>
        <v/>
      </c>
      <c r="AH795" s="2403" t="str">
        <f>IF(B795="","",(IFERROR(VLOOKUP(B795,Projecten!A$4:W$2358,23,FALSE),"niet bekend")))</f>
        <v/>
      </c>
      <c r="AI795" s="2403" t="str">
        <f>IF(B795="","",(IFERROR(VLOOKUP(B795,Projecten!A$4:W$2358,12,FALSE),"niet bekend")))</f>
        <v/>
      </c>
      <c r="AJ795" s="906" t="str">
        <f t="shared" si="96"/>
        <v/>
      </c>
    </row>
    <row r="796" spans="2:36" s="396" customFormat="1" ht="12.75" customHeight="1" x14ac:dyDescent="0.2">
      <c r="B796" s="409"/>
      <c r="C796" s="516"/>
      <c r="D796" s="409" t="s">
        <v>1181</v>
      </c>
      <c r="F796" s="1471"/>
      <c r="G796" s="517"/>
      <c r="H796" s="517"/>
      <c r="I796" s="517"/>
      <c r="J796" s="518"/>
      <c r="K796" s="518"/>
      <c r="L796" s="518"/>
      <c r="M796" s="518"/>
      <c r="N796" s="518"/>
      <c r="O796" s="518"/>
      <c r="P796" s="518"/>
      <c r="Q796" s="518"/>
      <c r="R796" s="409"/>
      <c r="S796" s="348"/>
      <c r="T796" s="520"/>
      <c r="U796" s="521"/>
      <c r="X796" s="425">
        <v>2</v>
      </c>
      <c r="Y796" s="522"/>
      <c r="Z796" s="522"/>
      <c r="AA796" s="409"/>
      <c r="AF796" s="347" t="str">
        <f>IF(B796="","",(IFERROR(VLOOKUP(B796,Projecten!A$4:W$2358,5,FALSE),"niet bekend")))</f>
        <v/>
      </c>
      <c r="AG796" s="2399" t="str">
        <f t="shared" si="95"/>
        <v/>
      </c>
      <c r="AH796" s="2403" t="str">
        <f>IF(B796="","",(IFERROR(VLOOKUP(B796,Projecten!A$4:W$2358,23,FALSE),"niet bekend")))</f>
        <v/>
      </c>
      <c r="AI796" s="2403" t="str">
        <f>IF(B796="","",(IFERROR(VLOOKUP(B796,Projecten!A$4:W$2358,12,FALSE),"niet bekend")))</f>
        <v/>
      </c>
      <c r="AJ796" s="906" t="str">
        <f t="shared" si="96"/>
        <v/>
      </c>
    </row>
    <row r="797" spans="2:36" s="396" customFormat="1" ht="12.75" customHeight="1" x14ac:dyDescent="0.2">
      <c r="B797" s="409"/>
      <c r="C797" s="516"/>
      <c r="D797" s="409" t="s">
        <v>1192</v>
      </c>
      <c r="F797" s="1471"/>
      <c r="G797" s="517"/>
      <c r="H797" s="517"/>
      <c r="I797" s="517"/>
      <c r="J797" s="518"/>
      <c r="K797" s="518"/>
      <c r="L797" s="518"/>
      <c r="M797" s="518"/>
      <c r="N797" s="518"/>
      <c r="O797" s="518"/>
      <c r="P797" s="518"/>
      <c r="Q797" s="518"/>
      <c r="R797" s="409"/>
      <c r="S797" s="348"/>
      <c r="T797" s="520"/>
      <c r="U797" s="521"/>
      <c r="X797" s="425">
        <v>2</v>
      </c>
      <c r="Y797" s="522"/>
      <c r="Z797" s="522"/>
      <c r="AA797" s="409"/>
      <c r="AF797" s="347" t="str">
        <f>IF(B797="","",(IFERROR(VLOOKUP(B797,Projecten!A$4:W$2358,5,FALSE),"niet bekend")))</f>
        <v/>
      </c>
      <c r="AG797" s="2399" t="str">
        <f t="shared" si="95"/>
        <v/>
      </c>
      <c r="AH797" s="2403" t="str">
        <f>IF(B797="","",(IFERROR(VLOOKUP(B797,Projecten!A$4:W$2358,23,FALSE),"niet bekend")))</f>
        <v/>
      </c>
      <c r="AI797" s="2403" t="str">
        <f>IF(B797="","",(IFERROR(VLOOKUP(B797,Projecten!A$4:W$2358,12,FALSE),"niet bekend")))</f>
        <v/>
      </c>
      <c r="AJ797" s="906" t="str">
        <f t="shared" si="96"/>
        <v/>
      </c>
    </row>
    <row r="798" spans="2:36" s="396" customFormat="1" ht="12.75" customHeight="1" x14ac:dyDescent="0.2">
      <c r="B798" s="409"/>
      <c r="C798" s="516"/>
      <c r="D798" s="409" t="s">
        <v>1208</v>
      </c>
      <c r="F798" s="1471"/>
      <c r="G798" s="517"/>
      <c r="H798" s="517"/>
      <c r="I798" s="517"/>
      <c r="J798" s="518"/>
      <c r="K798" s="518"/>
      <c r="L798" s="518"/>
      <c r="M798" s="518"/>
      <c r="N798" s="518"/>
      <c r="O798" s="518"/>
      <c r="P798" s="518"/>
      <c r="Q798" s="518"/>
      <c r="R798" s="409"/>
      <c r="S798" s="348"/>
      <c r="T798" s="520"/>
      <c r="U798" s="521"/>
      <c r="X798" s="425">
        <v>2</v>
      </c>
      <c r="Y798" s="522"/>
      <c r="Z798" s="522"/>
      <c r="AA798" s="409"/>
      <c r="AF798" s="347" t="str">
        <f>IF(B798="","",(IFERROR(VLOOKUP(B798,Projecten!A$4:W$2358,5,FALSE),"niet bekend")))</f>
        <v/>
      </c>
      <c r="AG798" s="2399" t="str">
        <f t="shared" si="95"/>
        <v/>
      </c>
      <c r="AH798" s="2403" t="str">
        <f>IF(B798="","",(IFERROR(VLOOKUP(B798,Projecten!A$4:W$2358,23,FALSE),"niet bekend")))</f>
        <v/>
      </c>
      <c r="AI798" s="2403" t="str">
        <f>IF(B798="","",(IFERROR(VLOOKUP(B798,Projecten!A$4:W$2358,12,FALSE),"niet bekend")))</f>
        <v/>
      </c>
      <c r="AJ798" s="906" t="str">
        <f t="shared" si="96"/>
        <v/>
      </c>
    </row>
    <row r="799" spans="2:36" s="271" customFormat="1" ht="12.75" customHeight="1" x14ac:dyDescent="0.2">
      <c r="B799" s="292"/>
      <c r="C799" s="478"/>
      <c r="D799" s="292"/>
      <c r="E799" s="479"/>
      <c r="F799" s="1470"/>
      <c r="G799" s="480"/>
      <c r="H799" s="480"/>
      <c r="I799" s="480"/>
      <c r="J799" s="481"/>
      <c r="K799" s="481"/>
      <c r="L799" s="481"/>
      <c r="M799" s="481"/>
      <c r="N799" s="481"/>
      <c r="O799" s="481"/>
      <c r="P799" s="481"/>
      <c r="Q799" s="481"/>
      <c r="R799" s="302"/>
      <c r="S799" s="23"/>
      <c r="T799" s="482"/>
      <c r="U799" s="164"/>
      <c r="X799" s="180"/>
      <c r="Y799" s="94"/>
      <c r="Z799" s="94"/>
      <c r="AA799" s="302"/>
      <c r="AF799" s="347" t="str">
        <f>IF(B799="","",(IFERROR(VLOOKUP(B799,Projecten!A$4:W$2358,5,FALSE),"niet bekend")))</f>
        <v/>
      </c>
      <c r="AG799" s="2399" t="str">
        <f t="shared" si="95"/>
        <v/>
      </c>
      <c r="AH799" s="2403" t="str">
        <f>IF(B799="","",(IFERROR(VLOOKUP(B799,Projecten!A$4:W$2358,23,FALSE),"niet bekend")))</f>
        <v/>
      </c>
      <c r="AI799" s="2403" t="str">
        <f>IF(B799="","",(IFERROR(VLOOKUP(B799,Projecten!A$4:W$2358,12,FALSE),"niet bekend")))</f>
        <v/>
      </c>
      <c r="AJ799" s="906" t="str">
        <f t="shared" si="96"/>
        <v/>
      </c>
    </row>
    <row r="800" spans="2:36" s="4" customFormat="1" ht="12.75" customHeight="1" x14ac:dyDescent="0.2">
      <c r="B800" s="344">
        <v>2016188</v>
      </c>
      <c r="C800" s="291">
        <v>120683</v>
      </c>
      <c r="D800" s="2">
        <v>520116</v>
      </c>
      <c r="E800" s="335" t="s">
        <v>26</v>
      </c>
      <c r="F800" s="1459">
        <v>1</v>
      </c>
      <c r="G800" s="336">
        <v>9</v>
      </c>
      <c r="H800" s="336">
        <v>7</v>
      </c>
      <c r="I800" s="336">
        <v>3</v>
      </c>
      <c r="J800" s="59" t="s">
        <v>47</v>
      </c>
      <c r="K800" s="7" t="s">
        <v>190</v>
      </c>
      <c r="L800" s="7" t="s">
        <v>190</v>
      </c>
      <c r="M800" s="7" t="s">
        <v>190</v>
      </c>
      <c r="N800" s="7" t="s">
        <v>47</v>
      </c>
      <c r="O800" s="7" t="s">
        <v>47</v>
      </c>
      <c r="P800" s="7" t="s">
        <v>47</v>
      </c>
      <c r="Q800" s="7" t="s">
        <v>47</v>
      </c>
      <c r="R800" s="92"/>
      <c r="S800" s="23">
        <v>42528</v>
      </c>
      <c r="T800" s="23">
        <f>IF(U800&lt;=0,"",(((U800-'In Productie'!$E$1)/7)+0.6))</f>
        <v>-63.114285714285714</v>
      </c>
      <c r="U800" s="162">
        <v>42523</v>
      </c>
      <c r="V800" s="4" t="s">
        <v>162</v>
      </c>
      <c r="X800" s="25">
        <v>16.7</v>
      </c>
      <c r="Y800" s="64"/>
      <c r="Z800" s="66"/>
      <c r="AA800" s="539">
        <v>42485</v>
      </c>
      <c r="AF800" s="4">
        <f>IF(B800="","",(IFERROR(VLOOKUP(B800,Projecten!A$4:W$2358,5,FALSE),"niet bekend")))</f>
        <v>1</v>
      </c>
      <c r="AG800" s="2399">
        <f t="shared" si="95"/>
        <v>2677</v>
      </c>
      <c r="AH800" s="2403">
        <f>IF(B800="","",(IFERROR(VLOOKUP(B800,Projecten!A$4:W$2358,23,FALSE),"niet bekend")))</f>
        <v>2677</v>
      </c>
      <c r="AI800" s="2403">
        <f>IF(B800="","",(IFERROR(VLOOKUP(B800,Projecten!A$4:W$2358,12,FALSE),"niet bekend")))</f>
        <v>2677</v>
      </c>
      <c r="AJ800" s="906">
        <f t="shared" si="96"/>
        <v>0</v>
      </c>
    </row>
    <row r="801" spans="2:36" s="4" customFormat="1" ht="12.75" customHeight="1" x14ac:dyDescent="0.2">
      <c r="B801" s="98">
        <v>2016157</v>
      </c>
      <c r="C801" s="291">
        <v>120687</v>
      </c>
      <c r="D801" s="267" t="s">
        <v>865</v>
      </c>
      <c r="E801" s="313" t="s">
        <v>26</v>
      </c>
      <c r="F801" s="1458">
        <v>1</v>
      </c>
      <c r="G801" s="315">
        <v>6</v>
      </c>
      <c r="H801" s="315">
        <v>5</v>
      </c>
      <c r="I801" s="315">
        <v>1</v>
      </c>
      <c r="J801" s="58" t="s">
        <v>47</v>
      </c>
      <c r="K801" s="29" t="s">
        <v>190</v>
      </c>
      <c r="L801" s="29" t="s">
        <v>190</v>
      </c>
      <c r="M801" s="29" t="s">
        <v>190</v>
      </c>
      <c r="N801" s="29" t="s">
        <v>47</v>
      </c>
      <c r="O801" s="29" t="s">
        <v>47</v>
      </c>
      <c r="P801" s="29" t="s">
        <v>47</v>
      </c>
      <c r="Q801" s="29" t="s">
        <v>47</v>
      </c>
      <c r="R801" s="249"/>
      <c r="S801" s="23">
        <v>42529</v>
      </c>
      <c r="T801" s="23">
        <f>IF(U801&lt;=0,"",(((U801-'In Productie'!$E$1)/7)+0.6))</f>
        <v>-62.257142857142853</v>
      </c>
      <c r="U801" s="162">
        <v>42529</v>
      </c>
      <c r="V801" s="4" t="s">
        <v>423</v>
      </c>
      <c r="X801" s="25">
        <v>10.199999999999999</v>
      </c>
      <c r="Y801" s="64"/>
      <c r="Z801" s="66"/>
      <c r="AA801" s="540">
        <v>42475</v>
      </c>
      <c r="AF801" s="4">
        <f>IF(B801="","",(IFERROR(VLOOKUP(B801,Projecten!A$4:W$2358,5,FALSE),"niet bekend")))</f>
        <v>5</v>
      </c>
      <c r="AG801" s="2399">
        <f t="shared" si="95"/>
        <v>1318</v>
      </c>
      <c r="AH801" s="2403">
        <f>IF(B801="","",(IFERROR(VLOOKUP(B801,Projecten!A$4:W$2358,23,FALSE),"niet bekend")))</f>
        <v>6590</v>
      </c>
      <c r="AI801" s="2403">
        <f>IF(B801="","",(IFERROR(VLOOKUP(B801,Projecten!A$4:W$2358,12,FALSE),"niet bekend")))</f>
        <v>6590</v>
      </c>
      <c r="AJ801" s="906">
        <f t="shared" si="96"/>
        <v>5272</v>
      </c>
    </row>
    <row r="802" spans="2:36" s="4" customFormat="1" ht="12.75" customHeight="1" x14ac:dyDescent="0.2">
      <c r="B802" s="344">
        <v>2016190</v>
      </c>
      <c r="C802" s="291">
        <v>120683</v>
      </c>
      <c r="D802" s="334">
        <v>591516</v>
      </c>
      <c r="E802" s="335" t="s">
        <v>26</v>
      </c>
      <c r="F802" s="1459">
        <v>1</v>
      </c>
      <c r="G802" s="336">
        <v>9</v>
      </c>
      <c r="H802" s="336">
        <v>8</v>
      </c>
      <c r="I802" s="336">
        <v>2</v>
      </c>
      <c r="J802" s="59" t="s">
        <v>47</v>
      </c>
      <c r="K802" s="7" t="s">
        <v>190</v>
      </c>
      <c r="L802" s="7" t="s">
        <v>190</v>
      </c>
      <c r="M802" s="7" t="s">
        <v>190</v>
      </c>
      <c r="N802" s="7" t="s">
        <v>47</v>
      </c>
      <c r="O802" s="7" t="s">
        <v>47</v>
      </c>
      <c r="P802" s="7" t="s">
        <v>47</v>
      </c>
      <c r="Q802" s="7" t="s">
        <v>47</v>
      </c>
      <c r="R802" s="92"/>
      <c r="S802" s="23">
        <v>42529</v>
      </c>
      <c r="T802" s="23">
        <f>IF(U802&lt;=0,"",(((U802-'In Productie'!$E$1)/7)+0.6))</f>
        <v>-63.114285714285714</v>
      </c>
      <c r="U802" s="162">
        <v>42523</v>
      </c>
      <c r="V802" s="4" t="s">
        <v>162</v>
      </c>
      <c r="X802" s="25">
        <v>14</v>
      </c>
      <c r="Y802" s="64"/>
      <c r="Z802" s="66"/>
      <c r="AA802" s="539">
        <v>42485</v>
      </c>
      <c r="AF802" s="4">
        <f>IF(B802="","",(IFERROR(VLOOKUP(B802,Projecten!A$4:W$2358,5,FALSE),"niet bekend")))</f>
        <v>1</v>
      </c>
      <c r="AG802" s="2399">
        <f t="shared" si="95"/>
        <v>1879</v>
      </c>
      <c r="AH802" s="2403">
        <f>IF(B802="","",(IFERROR(VLOOKUP(B802,Projecten!A$4:W$2358,23,FALSE),"niet bekend")))</f>
        <v>1879</v>
      </c>
      <c r="AI802" s="2403">
        <f>IF(B802="","",(IFERROR(VLOOKUP(B802,Projecten!A$4:W$2358,12,FALSE),"niet bekend")))</f>
        <v>1879</v>
      </c>
      <c r="AJ802" s="906">
        <f t="shared" si="96"/>
        <v>0</v>
      </c>
    </row>
    <row r="803" spans="2:36" s="71" customFormat="1" ht="12.75" customHeight="1" x14ac:dyDescent="0.2">
      <c r="B803" s="344">
        <v>2016194</v>
      </c>
      <c r="C803" s="403">
        <v>120684</v>
      </c>
      <c r="D803" s="417">
        <v>591116</v>
      </c>
      <c r="E803" s="418" t="s">
        <v>26</v>
      </c>
      <c r="F803" s="1472">
        <v>1</v>
      </c>
      <c r="G803" s="390">
        <v>9</v>
      </c>
      <c r="H803" s="390">
        <v>5</v>
      </c>
      <c r="I803" s="390">
        <v>2</v>
      </c>
      <c r="J803" s="59" t="s">
        <v>47</v>
      </c>
      <c r="K803" s="59" t="s">
        <v>190</v>
      </c>
      <c r="L803" s="59" t="s">
        <v>190</v>
      </c>
      <c r="M803" s="59" t="s">
        <v>190</v>
      </c>
      <c r="N803" s="59" t="s">
        <v>47</v>
      </c>
      <c r="O803" s="59" t="s">
        <v>47</v>
      </c>
      <c r="P803" s="59" t="s">
        <v>47</v>
      </c>
      <c r="Q803" s="59" t="s">
        <v>47</v>
      </c>
      <c r="R803" s="366"/>
      <c r="S803" s="77">
        <v>42528</v>
      </c>
      <c r="T803" s="77">
        <f>IF(U803&lt;=0,"",(((U803-'In Productie'!$E$1)/7)+0.6))</f>
        <v>-63.114285714285714</v>
      </c>
      <c r="U803" s="161">
        <v>42523</v>
      </c>
      <c r="V803" s="71" t="s">
        <v>162</v>
      </c>
      <c r="W803" s="71" t="s">
        <v>1017</v>
      </c>
      <c r="X803" s="422">
        <v>14.9</v>
      </c>
      <c r="Y803" s="81"/>
      <c r="Z803" s="97"/>
      <c r="AA803" s="538">
        <v>42485</v>
      </c>
      <c r="AF803" s="71">
        <f>IF(B803="","",(IFERROR(VLOOKUP(B803,Projecten!A$4:W$2358,5,FALSE),"niet bekend")))</f>
        <v>1</v>
      </c>
      <c r="AG803" s="2403">
        <f t="shared" si="95"/>
        <v>2819</v>
      </c>
      <c r="AH803" s="2403">
        <f>IF(B803="","",(IFERROR(VLOOKUP(B803,Projecten!A$4:W$2358,23,FALSE),"niet bekend")))</f>
        <v>2819</v>
      </c>
      <c r="AI803" s="2403">
        <f>IF(B803="","",(IFERROR(VLOOKUP(B803,Projecten!A$4:W$2358,12,FALSE),"niet bekend")))</f>
        <v>2819</v>
      </c>
      <c r="AJ803" s="908">
        <f t="shared" si="96"/>
        <v>0</v>
      </c>
    </row>
    <row r="804" spans="2:36" s="4" customFormat="1" ht="12.75" customHeight="1" x14ac:dyDescent="0.2">
      <c r="B804" s="344">
        <v>2016192</v>
      </c>
      <c r="C804" s="291">
        <v>120684</v>
      </c>
      <c r="D804" s="415">
        <v>590816</v>
      </c>
      <c r="E804" s="416" t="s">
        <v>26</v>
      </c>
      <c r="F804" s="1473">
        <v>1</v>
      </c>
      <c r="G804" s="333">
        <v>9</v>
      </c>
      <c r="H804" s="333">
        <v>5</v>
      </c>
      <c r="I804" s="333">
        <v>2</v>
      </c>
      <c r="J804" s="59" t="s">
        <v>47</v>
      </c>
      <c r="K804" s="59" t="s">
        <v>190</v>
      </c>
      <c r="L804" s="59" t="s">
        <v>190</v>
      </c>
      <c r="M804" s="7" t="s">
        <v>190</v>
      </c>
      <c r="N804" s="7" t="s">
        <v>47</v>
      </c>
      <c r="O804" s="7" t="s">
        <v>47</v>
      </c>
      <c r="P804" s="7" t="s">
        <v>47</v>
      </c>
      <c r="Q804" s="7" t="s">
        <v>47</v>
      </c>
      <c r="R804" s="92"/>
      <c r="S804" s="23">
        <v>42530</v>
      </c>
      <c r="T804" s="23">
        <f>IF(U804&lt;=0,"",(((U804-'In Productie'!$E$1)/7)+0.6))</f>
        <v>-63.114285714285714</v>
      </c>
      <c r="U804" s="162">
        <v>42523</v>
      </c>
      <c r="V804" s="4" t="s">
        <v>162</v>
      </c>
      <c r="W804" s="4" t="s">
        <v>1016</v>
      </c>
      <c r="X804" s="426">
        <v>13.4</v>
      </c>
      <c r="Y804" s="64"/>
      <c r="Z804" s="66"/>
      <c r="AA804" s="540">
        <v>42485</v>
      </c>
      <c r="AF804" s="4">
        <f>IF(B804="","",(IFERROR(VLOOKUP(B804,Projecten!A$4:W$2358,5,FALSE),"niet bekend")))</f>
        <v>1</v>
      </c>
      <c r="AG804" s="2399">
        <f t="shared" si="95"/>
        <v>2709</v>
      </c>
      <c r="AH804" s="2403">
        <f>IF(B804="","",(IFERROR(VLOOKUP(B804,Projecten!A$4:W$2358,23,FALSE),"niet bekend")))</f>
        <v>2709</v>
      </c>
      <c r="AI804" s="2403">
        <f>IF(B804="","",(IFERROR(VLOOKUP(B804,Projecten!A$4:W$2358,12,FALSE),"niet bekend")))</f>
        <v>2709</v>
      </c>
      <c r="AJ804" s="906">
        <f t="shared" si="96"/>
        <v>0</v>
      </c>
    </row>
    <row r="805" spans="2:36" s="4" customFormat="1" ht="12.75" customHeight="1" x14ac:dyDescent="0.2">
      <c r="B805" s="344">
        <v>2016189</v>
      </c>
      <c r="C805" s="291">
        <v>120686</v>
      </c>
      <c r="D805" s="334" t="s">
        <v>957</v>
      </c>
      <c r="E805" s="335" t="s">
        <v>26</v>
      </c>
      <c r="F805" s="1459">
        <v>1</v>
      </c>
      <c r="G805" s="336">
        <v>7</v>
      </c>
      <c r="H805" s="336">
        <v>4</v>
      </c>
      <c r="I805" s="336">
        <v>5</v>
      </c>
      <c r="J805" s="59" t="s">
        <v>47</v>
      </c>
      <c r="K805" s="59" t="s">
        <v>47</v>
      </c>
      <c r="L805" s="59" t="s">
        <v>190</v>
      </c>
      <c r="M805" s="7" t="s">
        <v>190</v>
      </c>
      <c r="N805" s="7" t="s">
        <v>47</v>
      </c>
      <c r="O805" s="7" t="s">
        <v>47</v>
      </c>
      <c r="P805" s="7" t="s">
        <v>47</v>
      </c>
      <c r="Q805" s="7" t="s">
        <v>47</v>
      </c>
      <c r="R805" s="92"/>
      <c r="S805" s="23">
        <v>42529</v>
      </c>
      <c r="T805" s="23">
        <f>IF(U805&lt;=0,"",(((U805-'In Productie'!$E$1)/7)+0.6))</f>
        <v>-63.114285714285714</v>
      </c>
      <c r="U805" s="162">
        <v>42523</v>
      </c>
      <c r="V805" s="4" t="s">
        <v>162</v>
      </c>
      <c r="W805" s="4" t="s">
        <v>958</v>
      </c>
      <c r="X805" s="25">
        <v>18.34</v>
      </c>
      <c r="Y805" s="64"/>
      <c r="Z805" s="66"/>
      <c r="AA805" s="539">
        <v>42485</v>
      </c>
      <c r="AF805" s="4">
        <f>IF(B805="","",(IFERROR(VLOOKUP(B805,Projecten!A$4:W$2358,5,FALSE),"niet bekend")))</f>
        <v>1</v>
      </c>
      <c r="AG805" s="2399">
        <f t="shared" si="95"/>
        <v>4426</v>
      </c>
      <c r="AH805" s="2403">
        <f>IF(B805="","",(IFERROR(VLOOKUP(B805,Projecten!A$4:W$2358,23,FALSE),"niet bekend")))</f>
        <v>4426</v>
      </c>
      <c r="AI805" s="2403">
        <f>IF(B805="","",(IFERROR(VLOOKUP(B805,Projecten!A$4:W$2358,12,FALSE),"niet bekend")))</f>
        <v>4426</v>
      </c>
      <c r="AJ805" s="906">
        <f t="shared" si="96"/>
        <v>0</v>
      </c>
    </row>
    <row r="806" spans="2:36" s="4" customFormat="1" ht="12.75" customHeight="1" x14ac:dyDescent="0.2">
      <c r="B806" s="344">
        <v>2016191</v>
      </c>
      <c r="C806" s="291">
        <v>120685</v>
      </c>
      <c r="D806" s="334">
        <v>536816</v>
      </c>
      <c r="E806" s="335" t="s">
        <v>26</v>
      </c>
      <c r="F806" s="1459">
        <v>1</v>
      </c>
      <c r="G806" s="336">
        <v>11</v>
      </c>
      <c r="H806" s="336">
        <v>6</v>
      </c>
      <c r="I806" s="336">
        <v>4</v>
      </c>
      <c r="J806" s="59" t="s">
        <v>47</v>
      </c>
      <c r="K806" s="59" t="s">
        <v>47</v>
      </c>
      <c r="L806" s="59" t="s">
        <v>190</v>
      </c>
      <c r="M806" s="7" t="s">
        <v>190</v>
      </c>
      <c r="N806" s="7" t="s">
        <v>47</v>
      </c>
      <c r="O806" s="7" t="s">
        <v>47</v>
      </c>
      <c r="P806" s="7" t="s">
        <v>47</v>
      </c>
      <c r="Q806" s="7" t="s">
        <v>47</v>
      </c>
      <c r="R806" s="92"/>
      <c r="S806" s="23">
        <v>42531</v>
      </c>
      <c r="T806" s="23">
        <f>IF(U806&lt;=0,"",(((U806-'In Productie'!$E$1)/7)+0.6))</f>
        <v>-63.114285714285714</v>
      </c>
      <c r="U806" s="162">
        <v>42523</v>
      </c>
      <c r="V806" s="4" t="s">
        <v>162</v>
      </c>
      <c r="W806" s="185" t="s">
        <v>1019</v>
      </c>
      <c r="X806" s="25">
        <v>27.5</v>
      </c>
      <c r="Y806" s="64"/>
      <c r="Z806" s="66"/>
      <c r="AA806" s="540">
        <v>42485</v>
      </c>
      <c r="AF806" s="4">
        <f>IF(B806="","",(IFERROR(VLOOKUP(B806,Projecten!A$4:W$2358,5,FALSE),"niet bekend")))</f>
        <v>1</v>
      </c>
      <c r="AG806" s="2399">
        <f t="shared" si="95"/>
        <v>4956</v>
      </c>
      <c r="AH806" s="2403">
        <f>IF(B806="","",(IFERROR(VLOOKUP(B806,Projecten!A$4:W$2358,23,FALSE),"niet bekend")))</f>
        <v>4956</v>
      </c>
      <c r="AI806" s="2403">
        <f>IF(B806="","",(IFERROR(VLOOKUP(B806,Projecten!A$4:W$2358,12,FALSE),"niet bekend")))</f>
        <v>4956</v>
      </c>
      <c r="AJ806" s="906">
        <f t="shared" si="96"/>
        <v>0</v>
      </c>
    </row>
    <row r="807" spans="2:36" s="71" customFormat="1" ht="12.75" customHeight="1" x14ac:dyDescent="0.2">
      <c r="B807" s="344">
        <v>2016195</v>
      </c>
      <c r="C807" s="403">
        <v>120685</v>
      </c>
      <c r="D807" s="417">
        <v>591216</v>
      </c>
      <c r="E807" s="418" t="s">
        <v>26</v>
      </c>
      <c r="F807" s="1472">
        <v>1</v>
      </c>
      <c r="G807" s="390">
        <v>9</v>
      </c>
      <c r="H807" s="390">
        <v>5</v>
      </c>
      <c r="I807" s="390">
        <v>2</v>
      </c>
      <c r="J807" s="59" t="s">
        <v>47</v>
      </c>
      <c r="K807" s="59" t="s">
        <v>190</v>
      </c>
      <c r="L807" s="59" t="s">
        <v>190</v>
      </c>
      <c r="M807" s="59" t="s">
        <v>190</v>
      </c>
      <c r="N807" s="59" t="s">
        <v>47</v>
      </c>
      <c r="O807" s="59" t="s">
        <v>47</v>
      </c>
      <c r="P807" s="59" t="s">
        <v>47</v>
      </c>
      <c r="Q807" s="59" t="s">
        <v>47</v>
      </c>
      <c r="R807" s="366"/>
      <c r="S807" s="77">
        <v>42531</v>
      </c>
      <c r="T807" s="77">
        <f>IF(U807&lt;=0,"",(((U807-'In Productie'!$E$1)/7)+0.6))</f>
        <v>-63.114285714285714</v>
      </c>
      <c r="U807" s="161">
        <v>42523</v>
      </c>
      <c r="V807" s="71" t="s">
        <v>162</v>
      </c>
      <c r="W807" s="71" t="s">
        <v>1017</v>
      </c>
      <c r="X807" s="422">
        <v>14.9</v>
      </c>
      <c r="Y807" s="81"/>
      <c r="Z807" s="97"/>
      <c r="AA807" s="542">
        <v>42485</v>
      </c>
      <c r="AF807" s="71">
        <f>IF(B807="","",(IFERROR(VLOOKUP(B807,Projecten!A$4:W$2358,5,FALSE),"niet bekend")))</f>
        <v>1</v>
      </c>
      <c r="AG807" s="2403">
        <f t="shared" si="95"/>
        <v>2819</v>
      </c>
      <c r="AH807" s="2403">
        <f>IF(B807="","",(IFERROR(VLOOKUP(B807,Projecten!A$4:W$2358,23,FALSE),"niet bekend")))</f>
        <v>2819</v>
      </c>
      <c r="AI807" s="2403">
        <f>IF(B807="","",(IFERROR(VLOOKUP(B807,Projecten!A$4:W$2358,12,FALSE),"niet bekend")))</f>
        <v>2819</v>
      </c>
      <c r="AJ807" s="908">
        <f t="shared" si="96"/>
        <v>0</v>
      </c>
    </row>
    <row r="808" spans="2:36" s="4" customFormat="1" ht="12.75" customHeight="1" x14ac:dyDescent="0.2">
      <c r="B808" s="267">
        <v>2016200</v>
      </c>
      <c r="C808" s="291">
        <v>120701</v>
      </c>
      <c r="D808" s="355">
        <v>585716</v>
      </c>
      <c r="E808" s="349" t="s">
        <v>26</v>
      </c>
      <c r="F808" s="1468">
        <v>1</v>
      </c>
      <c r="G808" s="352">
        <v>8</v>
      </c>
      <c r="H808" s="352">
        <v>5</v>
      </c>
      <c r="I808" s="352">
        <v>3</v>
      </c>
      <c r="J808" s="58" t="s">
        <v>47</v>
      </c>
      <c r="K808" s="29" t="s">
        <v>190</v>
      </c>
      <c r="L808" s="29" t="s">
        <v>190</v>
      </c>
      <c r="M808" s="29" t="s">
        <v>190</v>
      </c>
      <c r="N808" s="29" t="s">
        <v>47</v>
      </c>
      <c r="O808" s="29" t="s">
        <v>47</v>
      </c>
      <c r="P808" s="29" t="s">
        <v>47</v>
      </c>
      <c r="Q808" s="29" t="s">
        <v>47</v>
      </c>
      <c r="R808" s="249"/>
      <c r="S808" s="23">
        <v>42529</v>
      </c>
      <c r="T808" s="23">
        <f>IF(U808&lt;=0,"",(((U808-'In Productie'!$E$1)/7)+0.6))</f>
        <v>-62.257142857142853</v>
      </c>
      <c r="U808" s="162">
        <v>42529</v>
      </c>
      <c r="V808" s="4" t="s">
        <v>423</v>
      </c>
      <c r="W808" s="4" t="s">
        <v>1118</v>
      </c>
      <c r="X808" s="25">
        <v>14.13</v>
      </c>
      <c r="Y808" s="64"/>
      <c r="Z808" s="462"/>
      <c r="AA808" s="540">
        <v>42494</v>
      </c>
      <c r="AF808" s="4">
        <f>IF(B808="","",(IFERROR(VLOOKUP(B808,Projecten!A$4:W$2358,5,FALSE),"niet bekend")))</f>
        <v>5</v>
      </c>
      <c r="AG808" s="2399">
        <f t="shared" si="95"/>
        <v>2142</v>
      </c>
      <c r="AH808" s="2403">
        <f>IF(B808="","",(IFERROR(VLOOKUP(B808,Projecten!A$4:W$2358,23,FALSE),"niet bekend")))</f>
        <v>10710</v>
      </c>
      <c r="AI808" s="2403">
        <f>IF(B808="","",(IFERROR(VLOOKUP(B808,Projecten!A$4:W$2358,12,FALSE),"niet bekend")))</f>
        <v>10710</v>
      </c>
      <c r="AJ808" s="906">
        <f t="shared" si="96"/>
        <v>8568</v>
      </c>
    </row>
    <row r="809" spans="2:36" s="71" customFormat="1" ht="12.75" customHeight="1" x14ac:dyDescent="0.2">
      <c r="B809" s="344">
        <v>2016200</v>
      </c>
      <c r="C809" s="403">
        <v>120701</v>
      </c>
      <c r="D809" s="98" t="s">
        <v>1030</v>
      </c>
      <c r="E809" s="381" t="s">
        <v>26</v>
      </c>
      <c r="F809" s="1466">
        <v>4</v>
      </c>
      <c r="G809" s="391">
        <v>32</v>
      </c>
      <c r="H809" s="391">
        <v>20</v>
      </c>
      <c r="I809" s="391">
        <v>12</v>
      </c>
      <c r="J809" s="58" t="s">
        <v>47</v>
      </c>
      <c r="K809" s="58" t="s">
        <v>190</v>
      </c>
      <c r="L809" s="58" t="s">
        <v>190</v>
      </c>
      <c r="M809" s="58" t="s">
        <v>190</v>
      </c>
      <c r="N809" s="58" t="s">
        <v>47</v>
      </c>
      <c r="O809" s="58" t="s">
        <v>47</v>
      </c>
      <c r="P809" s="58" t="s">
        <v>47</v>
      </c>
      <c r="Q809" s="58" t="s">
        <v>47</v>
      </c>
      <c r="R809" s="346"/>
      <c r="S809" s="1619">
        <v>42536</v>
      </c>
      <c r="T809" s="77">
        <f>IF(U809&lt;=0,"",(((U809-'In Productie'!$E$1)/7)+0.6))</f>
        <v>-61.257142857142853</v>
      </c>
      <c r="U809" s="161">
        <v>42536</v>
      </c>
      <c r="V809" s="71" t="s">
        <v>423</v>
      </c>
      <c r="X809" s="78">
        <v>56.5</v>
      </c>
      <c r="Y809" s="82"/>
      <c r="Z809" s="82"/>
      <c r="AA809" s="542">
        <v>42494</v>
      </c>
      <c r="AF809" s="71">
        <f>IF(B809="","",(IFERROR(VLOOKUP(B809,Projecten!A$4:W$2358,5,FALSE),"niet bekend")))</f>
        <v>5</v>
      </c>
      <c r="AG809" s="2403">
        <f t="shared" si="95"/>
        <v>8568</v>
      </c>
      <c r="AH809" s="2403">
        <f>IF(B809="","",(IFERROR(VLOOKUP(B809,Projecten!A$4:W$2358,23,FALSE),"niet bekend")))</f>
        <v>10710</v>
      </c>
      <c r="AI809" s="2403">
        <f>IF(B809="","",(IFERROR(VLOOKUP(B809,Projecten!A$4:W$2358,12,FALSE),"niet bekend")))</f>
        <v>10710</v>
      </c>
      <c r="AJ809" s="908">
        <f t="shared" si="96"/>
        <v>2142</v>
      </c>
    </row>
    <row r="810" spans="2:36" s="4" customFormat="1" ht="12.75" customHeight="1" x14ac:dyDescent="0.2">
      <c r="B810" s="2">
        <v>2016103</v>
      </c>
      <c r="C810" s="1254" t="s">
        <v>1206</v>
      </c>
      <c r="D810" s="2" t="s">
        <v>782</v>
      </c>
      <c r="E810" s="1" t="s">
        <v>26</v>
      </c>
      <c r="F810" s="39">
        <v>0</v>
      </c>
      <c r="G810" s="1">
        <v>4</v>
      </c>
      <c r="H810" s="1">
        <v>4</v>
      </c>
      <c r="I810" s="1">
        <v>0</v>
      </c>
      <c r="J810" s="60" t="s">
        <v>47</v>
      </c>
      <c r="K810" s="41" t="s">
        <v>47</v>
      </c>
      <c r="L810" s="41" t="s">
        <v>190</v>
      </c>
      <c r="M810" s="41" t="s">
        <v>47</v>
      </c>
      <c r="N810" s="41" t="s">
        <v>47</v>
      </c>
      <c r="O810" s="41" t="s">
        <v>47</v>
      </c>
      <c r="P810" s="41"/>
      <c r="Q810" s="41"/>
      <c r="R810" s="540" t="s">
        <v>960</v>
      </c>
      <c r="S810" s="23">
        <v>42536</v>
      </c>
      <c r="T810" s="23">
        <f>IF(U810&lt;=0,"",(((U810-'In Productie'!$E$1)/7)+0.6))</f>
        <v>-61.257142857142853</v>
      </c>
      <c r="U810" s="162">
        <v>42536</v>
      </c>
      <c r="V810" s="4" t="s">
        <v>162</v>
      </c>
      <c r="W810" s="4" t="s">
        <v>1205</v>
      </c>
      <c r="X810" s="426">
        <v>44</v>
      </c>
      <c r="Y810" s="64"/>
      <c r="Z810" s="66"/>
      <c r="AA810" s="540">
        <v>42520</v>
      </c>
      <c r="AF810" s="4">
        <f>IF(B810="","",(IFERROR(VLOOKUP(B810,Projecten!A$4:W$2358,5,FALSE),"niet bekend")))</f>
        <v>1</v>
      </c>
      <c r="AG810" s="2399">
        <f t="shared" si="95"/>
        <v>0</v>
      </c>
      <c r="AH810" s="2403">
        <f>IF(B810="","",(IFERROR(VLOOKUP(B810,Projecten!A$4:W$2358,23,FALSE),"niet bekend")))</f>
        <v>7766.89</v>
      </c>
      <c r="AI810" s="2403">
        <f>IF(B810="","",(IFERROR(VLOOKUP(B810,Projecten!A$4:W$2358,12,FALSE),"niet bekend")))</f>
        <v>7766.89</v>
      </c>
      <c r="AJ810" s="906">
        <f t="shared" si="96"/>
        <v>7766.89</v>
      </c>
    </row>
    <row r="811" spans="2:36" x14ac:dyDescent="0.2">
      <c r="B811" s="141"/>
      <c r="C811" s="1257"/>
      <c r="D811" s="141"/>
      <c r="E811" s="80"/>
      <c r="F811" s="59"/>
      <c r="G811" s="80"/>
      <c r="H811" s="80"/>
      <c r="I811" s="80"/>
      <c r="J811" s="59"/>
      <c r="K811" s="59"/>
      <c r="L811" s="59"/>
      <c r="M811" s="59"/>
      <c r="N811" s="59"/>
      <c r="O811" s="59"/>
      <c r="P811" s="59"/>
      <c r="Q811" s="59"/>
      <c r="R811" s="141"/>
      <c r="X811" s="25"/>
      <c r="Y811" s="6"/>
      <c r="Z811" s="6"/>
      <c r="AA811" s="5"/>
      <c r="AF811" s="4" t="str">
        <f>IF(B811="","",(IFERROR(VLOOKUP(B811,Projecten!A$4:W$2358,5,FALSE),"niet bekend")))</f>
        <v/>
      </c>
      <c r="AG811" s="2399" t="str">
        <f t="shared" si="95"/>
        <v/>
      </c>
      <c r="AH811" s="2403" t="str">
        <f>IF(B811="","",(IFERROR(VLOOKUP(B811,Projecten!A$4:W$2358,23,FALSE),"niet bekend")))</f>
        <v/>
      </c>
      <c r="AI811" s="2403" t="str">
        <f>IF(B811="","",(IFERROR(VLOOKUP(B811,Projecten!A$4:W$2358,12,FALSE),"niet bekend")))</f>
        <v/>
      </c>
      <c r="AJ811" s="906" t="str">
        <f t="shared" si="96"/>
        <v/>
      </c>
    </row>
    <row r="812" spans="2:36" s="71" customFormat="1" ht="12.75" customHeight="1" x14ac:dyDescent="0.2">
      <c r="B812" s="98" t="s">
        <v>1168</v>
      </c>
      <c r="C812" s="403" t="s">
        <v>846</v>
      </c>
      <c r="D812" s="98" t="s">
        <v>1093</v>
      </c>
      <c r="E812" s="405" t="s">
        <v>26</v>
      </c>
      <c r="F812" s="1466">
        <v>0</v>
      </c>
      <c r="G812" s="391">
        <v>4</v>
      </c>
      <c r="H812" s="391">
        <v>0</v>
      </c>
      <c r="I812" s="391">
        <v>0</v>
      </c>
      <c r="J812" s="58" t="s">
        <v>190</v>
      </c>
      <c r="K812" s="58" t="s">
        <v>190</v>
      </c>
      <c r="L812" s="58" t="s">
        <v>190</v>
      </c>
      <c r="M812" s="58" t="s">
        <v>190</v>
      </c>
      <c r="N812" s="58" t="s">
        <v>47</v>
      </c>
      <c r="O812" s="58" t="s">
        <v>47</v>
      </c>
      <c r="P812" s="58" t="s">
        <v>47</v>
      </c>
      <c r="Q812" s="58" t="s">
        <v>47</v>
      </c>
      <c r="R812" s="346"/>
      <c r="S812" s="77">
        <v>42534</v>
      </c>
      <c r="T812" s="77">
        <f>IF(U812&lt;=0,"",(((U812-'In Productie'!$E$1)/7)+0.6))</f>
        <v>-62.542857142857144</v>
      </c>
      <c r="U812" s="161">
        <v>42527</v>
      </c>
      <c r="V812" s="71" t="s">
        <v>997</v>
      </c>
      <c r="W812" s="71" t="s">
        <v>1094</v>
      </c>
      <c r="X812" s="78">
        <v>2</v>
      </c>
      <c r="Y812" s="82"/>
      <c r="Z812" s="82"/>
      <c r="AA812" s="542">
        <v>42494</v>
      </c>
      <c r="AF812" s="71">
        <f>IF(B812="","",(IFERROR(VLOOKUP(B812,Projecten!A$4:W$2358,5,FALSE),"niet bekend")))</f>
        <v>1</v>
      </c>
      <c r="AG812" s="2403">
        <f>AI812</f>
        <v>956.24</v>
      </c>
      <c r="AH812" s="2403">
        <f>IF(B812="","",(IFERROR(VLOOKUP(B812,Projecten!A$4:W$2358,23,FALSE),"niet bekend")))</f>
        <v>956.24</v>
      </c>
      <c r="AI812" s="2403">
        <f>IF(B812="","",(IFERROR(VLOOKUP(B812,Projecten!A$4:W$2358,12,FALSE),"niet bekend")))</f>
        <v>956.24</v>
      </c>
      <c r="AJ812" s="908">
        <f t="shared" si="96"/>
        <v>0</v>
      </c>
    </row>
    <row r="813" spans="2:36" s="4" customFormat="1" ht="12.75" customHeight="1" x14ac:dyDescent="0.2">
      <c r="B813" s="386" t="s">
        <v>1183</v>
      </c>
      <c r="C813" s="1269" t="s">
        <v>846</v>
      </c>
      <c r="D813" s="297" t="s">
        <v>806</v>
      </c>
      <c r="E813" s="170" t="s">
        <v>26</v>
      </c>
      <c r="F813" s="1467">
        <v>0</v>
      </c>
      <c r="G813" s="359">
        <v>14</v>
      </c>
      <c r="H813" s="359">
        <v>0</v>
      </c>
      <c r="I813" s="359">
        <v>0</v>
      </c>
      <c r="J813" s="58" t="s">
        <v>47</v>
      </c>
      <c r="K813" s="29" t="s">
        <v>190</v>
      </c>
      <c r="L813" s="29" t="s">
        <v>190</v>
      </c>
      <c r="M813" s="29" t="s">
        <v>190</v>
      </c>
      <c r="N813" s="29" t="s">
        <v>47</v>
      </c>
      <c r="O813" s="29" t="s">
        <v>47</v>
      </c>
      <c r="P813" s="29" t="s">
        <v>47</v>
      </c>
      <c r="Q813" s="29" t="s">
        <v>47</v>
      </c>
      <c r="R813" s="5"/>
      <c r="S813" s="23">
        <v>42499</v>
      </c>
      <c r="T813" s="23">
        <f>IF(U813&lt;=0,"",(((U813-'In Productie'!$E$1)/7)+0.6))</f>
        <v>-65.114285714285714</v>
      </c>
      <c r="U813" s="158">
        <v>42509</v>
      </c>
      <c r="V813" s="170" t="s">
        <v>162</v>
      </c>
      <c r="W813" s="8" t="s">
        <v>1184</v>
      </c>
      <c r="X813" s="25">
        <v>7.2</v>
      </c>
      <c r="Y813" s="63"/>
      <c r="Z813" s="63"/>
      <c r="AA813" s="249"/>
      <c r="AF813" s="4">
        <f>IF(B813="","",(IFERROR(VLOOKUP(B813,Projecten!A$4:W$2358,5,FALSE),"niet bekend")))</f>
        <v>14</v>
      </c>
      <c r="AG813" s="2399">
        <f>AI813</f>
        <v>925.46</v>
      </c>
      <c r="AH813" s="2403">
        <f>IF(B813="","",(IFERROR(VLOOKUP(B813,Projecten!A$4:W$2358,23,FALSE),"niet bekend")))</f>
        <v>925.46</v>
      </c>
      <c r="AI813" s="2403">
        <f>IF(B813="","",(IFERROR(VLOOKUP(B813,Projecten!A$4:W$2358,12,FALSE),"niet bekend")))</f>
        <v>925.46</v>
      </c>
      <c r="AJ813" s="906">
        <f t="shared" si="96"/>
        <v>0</v>
      </c>
    </row>
    <row r="814" spans="2:36" s="71" customFormat="1" ht="12.75" customHeight="1" x14ac:dyDescent="0.2">
      <c r="B814" s="98"/>
      <c r="C814" s="1030"/>
      <c r="D814" s="387"/>
      <c r="E814" s="406"/>
      <c r="F814" s="882"/>
      <c r="G814" s="405"/>
      <c r="H814" s="405"/>
      <c r="I814" s="405"/>
      <c r="J814" s="59"/>
      <c r="K814" s="59"/>
      <c r="L814" s="59"/>
      <c r="M814" s="59"/>
      <c r="N814" s="59"/>
      <c r="O814" s="59"/>
      <c r="P814" s="59"/>
      <c r="Q814" s="59"/>
      <c r="R814" s="346"/>
      <c r="S814" s="77"/>
      <c r="T814" s="77"/>
      <c r="U814" s="161"/>
      <c r="X814" s="422"/>
      <c r="Y814" s="81"/>
      <c r="Z814" s="97"/>
      <c r="AA814" s="538"/>
      <c r="AF814" s="71" t="str">
        <f>IF(B814="","",(IFERROR(VLOOKUP(B814,Projecten!A$4:W$2358,5,FALSE),"niet bekend")))</f>
        <v/>
      </c>
      <c r="AG814" s="2403" t="str">
        <f t="shared" ref="AG814:AG819" si="97">IF(AF814="","",(F814/AF814*AI814))</f>
        <v/>
      </c>
      <c r="AH814" s="2403" t="str">
        <f>IF(B814="","",(IFERROR(VLOOKUP(B814,Projecten!A$4:W$2358,23,FALSE),"niet bekend")))</f>
        <v/>
      </c>
      <c r="AI814" s="2403" t="str">
        <f>IF(B814="","",(IFERROR(VLOOKUP(B814,Projecten!A$4:W$2358,12,FALSE),"niet bekend")))</f>
        <v/>
      </c>
      <c r="AJ814" s="908" t="str">
        <f t="shared" si="96"/>
        <v/>
      </c>
    </row>
    <row r="815" spans="2:36" s="71" customFormat="1" ht="12.75" customHeight="1" x14ac:dyDescent="0.2">
      <c r="B815" s="98" t="s">
        <v>974</v>
      </c>
      <c r="C815" s="1268" t="s">
        <v>1162</v>
      </c>
      <c r="D815" s="387" t="s">
        <v>977</v>
      </c>
      <c r="E815" s="406" t="s">
        <v>353</v>
      </c>
      <c r="F815" s="882">
        <v>1</v>
      </c>
      <c r="G815" s="405">
        <v>11</v>
      </c>
      <c r="H815" s="405">
        <v>4</v>
      </c>
      <c r="I815" s="405">
        <v>4</v>
      </c>
      <c r="J815" s="59" t="s">
        <v>47</v>
      </c>
      <c r="K815" s="59" t="s">
        <v>47</v>
      </c>
      <c r="L815" s="59" t="s">
        <v>190</v>
      </c>
      <c r="M815" s="59" t="s">
        <v>190</v>
      </c>
      <c r="N815" s="59" t="s">
        <v>47</v>
      </c>
      <c r="O815" s="59" t="s">
        <v>47</v>
      </c>
      <c r="P815" s="59" t="s">
        <v>47</v>
      </c>
      <c r="Q815" s="59" t="s">
        <v>47</v>
      </c>
      <c r="R815" s="346"/>
      <c r="S815" s="77">
        <v>42531</v>
      </c>
      <c r="T815" s="77">
        <f>IF(U815&lt;=0,"",(((U815-'In Productie'!$E$1)/7)+0.6))</f>
        <v>-62.257142857142853</v>
      </c>
      <c r="U815" s="161">
        <v>42529</v>
      </c>
      <c r="V815" s="71" t="s">
        <v>535</v>
      </c>
      <c r="W815" s="71" t="s">
        <v>978</v>
      </c>
      <c r="X815" s="422">
        <v>28.6</v>
      </c>
      <c r="Y815" s="81"/>
      <c r="Z815" s="97"/>
      <c r="AA815" s="538">
        <v>42486</v>
      </c>
      <c r="AF815" s="71">
        <f>IF(B815="","",(IFERROR(VLOOKUP(B815,Projecten!A$4:W$2358,5,FALSE),"niet bekend")))</f>
        <v>1</v>
      </c>
      <c r="AG815" s="2403">
        <f t="shared" si="97"/>
        <v>4864</v>
      </c>
      <c r="AH815" s="2403">
        <f>IF(B815="","",(IFERROR(VLOOKUP(B815,Projecten!A$4:W$2358,23,FALSE),"niet bekend")))</f>
        <v>4864</v>
      </c>
      <c r="AI815" s="2403">
        <f>IF(B815="","",(IFERROR(VLOOKUP(B815,Projecten!A$4:W$2358,12,FALSE),"niet bekend")))</f>
        <v>4864</v>
      </c>
      <c r="AJ815" s="908">
        <f t="shared" si="96"/>
        <v>0</v>
      </c>
    </row>
    <row r="816" spans="2:36" s="71" customFormat="1" ht="12.75" customHeight="1" x14ac:dyDescent="0.2">
      <c r="B816" s="98" t="s">
        <v>970</v>
      </c>
      <c r="C816" s="1268" t="s">
        <v>1159</v>
      </c>
      <c r="D816" s="387" t="s">
        <v>975</v>
      </c>
      <c r="E816" s="406" t="s">
        <v>353</v>
      </c>
      <c r="F816" s="882">
        <v>1</v>
      </c>
      <c r="G816" s="405">
        <v>9</v>
      </c>
      <c r="H816" s="405">
        <v>5</v>
      </c>
      <c r="I816" s="405">
        <v>4</v>
      </c>
      <c r="J816" s="59" t="s">
        <v>47</v>
      </c>
      <c r="K816" s="59" t="s">
        <v>47</v>
      </c>
      <c r="L816" s="59" t="s">
        <v>190</v>
      </c>
      <c r="M816" s="59" t="s">
        <v>190</v>
      </c>
      <c r="N816" s="59" t="s">
        <v>47</v>
      </c>
      <c r="O816" s="59" t="s">
        <v>47</v>
      </c>
      <c r="P816" s="59" t="s">
        <v>47</v>
      </c>
      <c r="Q816" s="59" t="s">
        <v>47</v>
      </c>
      <c r="R816" s="346"/>
      <c r="S816" s="77">
        <v>42531</v>
      </c>
      <c r="T816" s="77">
        <f>IF(U816&lt;=0,"",(((U816-'In Productie'!$E$1)/7)+0.6))</f>
        <v>-62.257142857142853</v>
      </c>
      <c r="U816" s="161">
        <v>42529</v>
      </c>
      <c r="V816" s="71" t="s">
        <v>535</v>
      </c>
      <c r="W816" s="71" t="s">
        <v>978</v>
      </c>
      <c r="X816" s="422">
        <v>23.9</v>
      </c>
      <c r="Y816" s="81"/>
      <c r="Z816" s="97"/>
      <c r="AA816" s="538">
        <v>42486</v>
      </c>
      <c r="AF816" s="71">
        <f>IF(B816="","",(IFERROR(VLOOKUP(B816,Projecten!A$4:W$2358,5,FALSE),"niet bekend")))</f>
        <v>1</v>
      </c>
      <c r="AG816" s="2403">
        <f t="shared" si="97"/>
        <v>4144</v>
      </c>
      <c r="AH816" s="2403">
        <f>IF(B816="","",(IFERROR(VLOOKUP(B816,Projecten!A$4:W$2358,23,FALSE),"niet bekend")))</f>
        <v>4525.8999999999996</v>
      </c>
      <c r="AI816" s="2403">
        <f>IF(B816="","",(IFERROR(VLOOKUP(B816,Projecten!A$4:W$2358,12,FALSE),"niet bekend")))</f>
        <v>4144</v>
      </c>
      <c r="AJ816" s="908">
        <f t="shared" si="96"/>
        <v>0</v>
      </c>
    </row>
    <row r="817" spans="2:36" s="71" customFormat="1" ht="12.75" customHeight="1" x14ac:dyDescent="0.2">
      <c r="B817" s="98" t="s">
        <v>971</v>
      </c>
      <c r="C817" s="1268" t="s">
        <v>1159</v>
      </c>
      <c r="D817" s="387" t="s">
        <v>975</v>
      </c>
      <c r="E817" s="406" t="s">
        <v>353</v>
      </c>
      <c r="F817" s="882">
        <v>1</v>
      </c>
      <c r="G817" s="405">
        <v>9</v>
      </c>
      <c r="H817" s="405">
        <v>5</v>
      </c>
      <c r="I817" s="405">
        <v>4</v>
      </c>
      <c r="J817" s="59" t="s">
        <v>47</v>
      </c>
      <c r="K817" s="59" t="s">
        <v>47</v>
      </c>
      <c r="L817" s="59" t="s">
        <v>190</v>
      </c>
      <c r="M817" s="59" t="s">
        <v>190</v>
      </c>
      <c r="N817" s="59" t="s">
        <v>47</v>
      </c>
      <c r="O817" s="59" t="s">
        <v>47</v>
      </c>
      <c r="P817" s="59" t="s">
        <v>47</v>
      </c>
      <c r="Q817" s="59" t="s">
        <v>47</v>
      </c>
      <c r="R817" s="346"/>
      <c r="S817" s="77">
        <v>42531</v>
      </c>
      <c r="T817" s="77">
        <f>IF(U817&lt;=0,"",(((U817-'In Productie'!$E$1)/7)+0.6))</f>
        <v>-62.257142857142853</v>
      </c>
      <c r="U817" s="161">
        <v>42529</v>
      </c>
      <c r="V817" s="71" t="s">
        <v>535</v>
      </c>
      <c r="W817" s="71" t="s">
        <v>978</v>
      </c>
      <c r="X817" s="422">
        <v>23.9</v>
      </c>
      <c r="Y817" s="81"/>
      <c r="Z817" s="97"/>
      <c r="AA817" s="538">
        <v>42486</v>
      </c>
      <c r="AF817" s="71">
        <f>IF(B817="","",(IFERROR(VLOOKUP(B817,Projecten!A$4:W$2358,5,FALSE),"niet bekend")))</f>
        <v>1</v>
      </c>
      <c r="AG817" s="2403">
        <f t="shared" si="97"/>
        <v>4144</v>
      </c>
      <c r="AH817" s="2403">
        <f>IF(B817="","",(IFERROR(VLOOKUP(B817,Projecten!A$4:W$2358,23,FALSE),"niet bekend")))</f>
        <v>4144</v>
      </c>
      <c r="AI817" s="2403">
        <f>IF(B817="","",(IFERROR(VLOOKUP(B817,Projecten!A$4:W$2358,12,FALSE),"niet bekend")))</f>
        <v>4144</v>
      </c>
      <c r="AJ817" s="908">
        <f t="shared" si="96"/>
        <v>0</v>
      </c>
    </row>
    <row r="818" spans="2:36" s="71" customFormat="1" ht="12.75" customHeight="1" x14ac:dyDescent="0.2">
      <c r="B818" s="98" t="s">
        <v>972</v>
      </c>
      <c r="C818" s="1268" t="s">
        <v>1160</v>
      </c>
      <c r="D818" s="387" t="s">
        <v>976</v>
      </c>
      <c r="E818" s="406" t="s">
        <v>353</v>
      </c>
      <c r="F818" s="882">
        <v>1</v>
      </c>
      <c r="G818" s="405">
        <v>10</v>
      </c>
      <c r="H818" s="405">
        <v>6</v>
      </c>
      <c r="I818" s="405">
        <v>4</v>
      </c>
      <c r="J818" s="59" t="s">
        <v>47</v>
      </c>
      <c r="K818" s="59" t="s">
        <v>47</v>
      </c>
      <c r="L818" s="59" t="s">
        <v>190</v>
      </c>
      <c r="M818" s="59" t="s">
        <v>190</v>
      </c>
      <c r="N818" s="59" t="s">
        <v>47</v>
      </c>
      <c r="O818" s="59" t="s">
        <v>47</v>
      </c>
      <c r="P818" s="59" t="s">
        <v>47</v>
      </c>
      <c r="Q818" s="59" t="s">
        <v>47</v>
      </c>
      <c r="R818" s="346"/>
      <c r="S818" s="77">
        <v>42531</v>
      </c>
      <c r="T818" s="77">
        <f>IF(U818&lt;=0,"",(((U818-'In Productie'!$E$1)/7)+0.6))</f>
        <v>-62.257142857142853</v>
      </c>
      <c r="U818" s="161">
        <v>42529</v>
      </c>
      <c r="V818" s="71" t="s">
        <v>535</v>
      </c>
      <c r="W818" s="71" t="s">
        <v>978</v>
      </c>
      <c r="X818" s="422">
        <v>23.7</v>
      </c>
      <c r="Y818" s="81"/>
      <c r="Z818" s="97"/>
      <c r="AA818" s="538">
        <v>42486</v>
      </c>
      <c r="AF818" s="71">
        <f>IF(B818="","",(IFERROR(VLOOKUP(B818,Projecten!A$4:W$2358,5,FALSE),"niet bekend")))</f>
        <v>1</v>
      </c>
      <c r="AG818" s="2403">
        <f t="shared" si="97"/>
        <v>4099</v>
      </c>
      <c r="AH818" s="2403">
        <f>IF(B818="","",(IFERROR(VLOOKUP(B818,Projecten!A$4:W$2358,23,FALSE),"niet bekend")))</f>
        <v>4099</v>
      </c>
      <c r="AI818" s="2403">
        <f>IF(B818="","",(IFERROR(VLOOKUP(B818,Projecten!A$4:W$2358,12,FALSE),"niet bekend")))</f>
        <v>4099</v>
      </c>
      <c r="AJ818" s="908">
        <f t="shared" si="96"/>
        <v>0</v>
      </c>
    </row>
    <row r="819" spans="2:36" s="71" customFormat="1" ht="12.75" customHeight="1" x14ac:dyDescent="0.2">
      <c r="B819" s="98" t="s">
        <v>973</v>
      </c>
      <c r="C819" s="1268" t="s">
        <v>1161</v>
      </c>
      <c r="D819" s="387" t="s">
        <v>977</v>
      </c>
      <c r="E819" s="406" t="s">
        <v>353</v>
      </c>
      <c r="F819" s="882">
        <v>1</v>
      </c>
      <c r="G819" s="405">
        <v>11</v>
      </c>
      <c r="H819" s="405">
        <v>4</v>
      </c>
      <c r="I819" s="405">
        <v>4</v>
      </c>
      <c r="J819" s="59" t="s">
        <v>47</v>
      </c>
      <c r="K819" s="59" t="s">
        <v>47</v>
      </c>
      <c r="L819" s="59" t="s">
        <v>190</v>
      </c>
      <c r="M819" s="59" t="s">
        <v>190</v>
      </c>
      <c r="N819" s="59" t="s">
        <v>47</v>
      </c>
      <c r="O819" s="59" t="s">
        <v>47</v>
      </c>
      <c r="P819" s="59" t="s">
        <v>47</v>
      </c>
      <c r="Q819" s="59" t="s">
        <v>47</v>
      </c>
      <c r="R819" s="346"/>
      <c r="S819" s="77">
        <v>42531</v>
      </c>
      <c r="T819" s="77">
        <f>IF(U819&lt;=0,"",(((U819-'In Productie'!$E$1)/7)+0.6))</f>
        <v>-62.257142857142853</v>
      </c>
      <c r="U819" s="161">
        <v>42529</v>
      </c>
      <c r="V819" s="71" t="s">
        <v>535</v>
      </c>
      <c r="W819" s="71" t="s">
        <v>978</v>
      </c>
      <c r="X819" s="422">
        <v>28.6</v>
      </c>
      <c r="Y819" s="81"/>
      <c r="Z819" s="97"/>
      <c r="AA819" s="538">
        <v>42486</v>
      </c>
      <c r="AF819" s="71">
        <f>IF(B819="","",(IFERROR(VLOOKUP(B819,Projecten!A$4:W$2358,5,FALSE),"niet bekend")))</f>
        <v>1</v>
      </c>
      <c r="AG819" s="2403">
        <f t="shared" si="97"/>
        <v>4864</v>
      </c>
      <c r="AH819" s="2403">
        <f>IF(B819="","",(IFERROR(VLOOKUP(B819,Projecten!A$4:W$2358,23,FALSE),"niet bekend")))</f>
        <v>4864</v>
      </c>
      <c r="AI819" s="2403">
        <f>IF(B819="","",(IFERROR(VLOOKUP(B819,Projecten!A$4:W$2358,12,FALSE),"niet bekend")))</f>
        <v>4864</v>
      </c>
      <c r="AJ819" s="908">
        <f t="shared" si="96"/>
        <v>0</v>
      </c>
    </row>
    <row r="820" spans="2:36" s="38" customFormat="1" ht="12.75" customHeight="1" x14ac:dyDescent="0.2">
      <c r="B820" s="30"/>
      <c r="C820" s="1253"/>
      <c r="D820" s="31"/>
      <c r="E820" s="31"/>
      <c r="F820" s="32"/>
      <c r="G820" s="31"/>
      <c r="H820" s="31"/>
      <c r="I820" s="31"/>
      <c r="J820" s="32"/>
      <c r="K820" s="32"/>
      <c r="L820" s="32"/>
      <c r="M820" s="32"/>
      <c r="N820" s="32"/>
      <c r="O820" s="32"/>
      <c r="P820" s="32"/>
      <c r="Q820" s="32"/>
      <c r="R820" s="483"/>
      <c r="S820" s="33"/>
      <c r="T820" s="1039"/>
      <c r="U820" s="157"/>
      <c r="V820" s="35"/>
      <c r="W820" s="35"/>
      <c r="X820" s="35"/>
      <c r="Y820" s="67"/>
      <c r="Z820" s="68"/>
      <c r="AA820" s="36"/>
      <c r="AB820" s="562" t="s">
        <v>1122</v>
      </c>
      <c r="AC820" s="562" t="s">
        <v>1064</v>
      </c>
      <c r="AD820" s="562" t="s">
        <v>1123</v>
      </c>
      <c r="AG820" s="2404"/>
      <c r="AH820" s="2404"/>
      <c r="AI820" s="2404"/>
      <c r="AJ820" s="909"/>
    </row>
    <row r="821" spans="2:36" s="911" customFormat="1" ht="12.75" customHeight="1" x14ac:dyDescent="0.2">
      <c r="B821" s="851" t="s">
        <v>229</v>
      </c>
      <c r="C821" s="1273"/>
      <c r="D821" s="926">
        <f>SUM(G821:I821)</f>
        <v>222</v>
      </c>
      <c r="E821" s="927"/>
      <c r="F821" s="928">
        <f>SUM(F822:F846)</f>
        <v>12</v>
      </c>
      <c r="G821" s="927">
        <f>SUM(G822:G846)</f>
        <v>120</v>
      </c>
      <c r="H821" s="927">
        <f>SUM(H822:H846)</f>
        <v>62</v>
      </c>
      <c r="I821" s="927">
        <f>SUM(I822:I846)</f>
        <v>40</v>
      </c>
      <c r="J821" s="928"/>
      <c r="K821" s="928"/>
      <c r="L821" s="928"/>
      <c r="M821" s="928"/>
      <c r="N821" s="928"/>
      <c r="O821" s="928"/>
      <c r="P821" s="928"/>
      <c r="Q821" s="928"/>
      <c r="R821" s="929">
        <v>24</v>
      </c>
      <c r="S821" s="930"/>
      <c r="T821" s="1045"/>
      <c r="U821" s="931"/>
      <c r="V821" s="932"/>
      <c r="W821" s="933">
        <f>SUM(X821:X847)</f>
        <v>340.75</v>
      </c>
      <c r="X821" s="855"/>
      <c r="Y821" s="922">
        <v>291</v>
      </c>
      <c r="Z821" s="856">
        <f>W821-Y821</f>
        <v>49.75</v>
      </c>
      <c r="AA821" s="923"/>
      <c r="AB821" s="911">
        <v>451.5</v>
      </c>
      <c r="AC821" s="911">
        <v>180</v>
      </c>
      <c r="AD821" s="911">
        <f>SUM(AB821-AC821)</f>
        <v>271.5</v>
      </c>
      <c r="AG821" s="2402">
        <f>SUM(AG822:AG847)</f>
        <v>53133.82</v>
      </c>
      <c r="AH821" s="2402"/>
      <c r="AI821" s="2402"/>
      <c r="AJ821" s="907"/>
    </row>
    <row r="822" spans="2:36" s="4" customFormat="1" ht="12.75" customHeight="1" x14ac:dyDescent="0.2">
      <c r="B822" s="2"/>
      <c r="C822" s="1254"/>
      <c r="D822" s="1"/>
      <c r="E822" s="1"/>
      <c r="F822" s="39"/>
      <c r="G822" s="1"/>
      <c r="H822" s="1"/>
      <c r="I822" s="1"/>
      <c r="J822" s="58"/>
      <c r="K822" s="29"/>
      <c r="L822" s="29"/>
      <c r="M822" s="29"/>
      <c r="N822" s="29"/>
      <c r="O822" s="29"/>
      <c r="P822" s="29"/>
      <c r="Q822" s="29"/>
      <c r="R822" s="249" t="s">
        <v>933</v>
      </c>
      <c r="S822" s="23"/>
      <c r="T822" s="23"/>
      <c r="U822" s="162"/>
      <c r="X822" s="25"/>
      <c r="Y822" s="63"/>
      <c r="Z822" s="63"/>
      <c r="AA822" s="249"/>
      <c r="AF822" s="4" t="str">
        <f>IF(B822="","",(IFERROR(VLOOKUP(B822,Projecten!A$4:W$2358,5,FALSE),"niet bekend")))</f>
        <v/>
      </c>
      <c r="AG822" s="2399" t="str">
        <f t="shared" ref="AG822:AG842" si="98">IF(AF822="","",(F822/AF822*AI822))</f>
        <v/>
      </c>
      <c r="AH822" s="2403" t="str">
        <f>IF(B822="","",(IFERROR(VLOOKUP(B822,Projecten!A$4:W$2358,23,FALSE),"niet bekend")))</f>
        <v/>
      </c>
      <c r="AI822" s="2403" t="str">
        <f>IF(B822="","",(IFERROR(VLOOKUP(B822,Projecten!A$4:W$2358,12,FALSE),"niet bekend")))</f>
        <v/>
      </c>
      <c r="AJ822" s="906" t="str">
        <f t="shared" ref="AJ822:AJ846" si="99">IF(AG822="","",(AI822-AG822))</f>
        <v/>
      </c>
    </row>
    <row r="823" spans="2:36" s="511" customFormat="1" ht="12.75" customHeight="1" x14ac:dyDescent="0.2">
      <c r="B823" s="503"/>
      <c r="C823" s="1279"/>
      <c r="D823" s="504" t="s">
        <v>1193</v>
      </c>
      <c r="E823" s="504"/>
      <c r="F823" s="1469"/>
      <c r="G823" s="504"/>
      <c r="H823" s="504"/>
      <c r="I823" s="504"/>
      <c r="J823" s="570"/>
      <c r="K823" s="571"/>
      <c r="L823" s="571"/>
      <c r="M823" s="571"/>
      <c r="N823" s="571"/>
      <c r="O823" s="571"/>
      <c r="P823" s="571"/>
      <c r="Q823" s="571"/>
      <c r="R823" s="507"/>
      <c r="S823" s="23"/>
      <c r="T823" s="509"/>
      <c r="U823" s="510"/>
      <c r="X823" s="512">
        <v>1</v>
      </c>
      <c r="Y823" s="513"/>
      <c r="Z823" s="513"/>
      <c r="AA823" s="507"/>
      <c r="AC823" s="589"/>
      <c r="AF823" s="347" t="str">
        <f>IF(B823="","",(IFERROR(VLOOKUP(B823,Projecten!A$4:W$2358,5,FALSE),"niet bekend")))</f>
        <v/>
      </c>
      <c r="AG823" s="2399" t="str">
        <f t="shared" si="98"/>
        <v/>
      </c>
      <c r="AH823" s="2403" t="str">
        <f>IF(B823="","",(IFERROR(VLOOKUP(B823,Projecten!A$4:W$2358,23,FALSE),"niet bekend")))</f>
        <v/>
      </c>
      <c r="AI823" s="2403" t="str">
        <f>IF(B823="","",(IFERROR(VLOOKUP(B823,Projecten!A$4:W$2358,12,FALSE),"niet bekend")))</f>
        <v/>
      </c>
      <c r="AJ823" s="906" t="str">
        <f t="shared" si="99"/>
        <v/>
      </c>
    </row>
    <row r="824" spans="2:36" s="511" customFormat="1" ht="12.75" customHeight="1" x14ac:dyDescent="0.2">
      <c r="C824" s="573"/>
      <c r="D824" s="503" t="s">
        <v>1085</v>
      </c>
      <c r="E824" s="572"/>
      <c r="F824" s="1474"/>
      <c r="G824" s="572"/>
      <c r="H824" s="572"/>
      <c r="I824" s="572"/>
      <c r="J824" s="505"/>
      <c r="K824" s="506"/>
      <c r="L824" s="506"/>
      <c r="M824" s="506"/>
      <c r="N824" s="506"/>
      <c r="O824" s="506"/>
      <c r="P824" s="506"/>
      <c r="Q824" s="506"/>
      <c r="R824" s="507"/>
      <c r="S824" s="23"/>
      <c r="T824" s="509"/>
      <c r="U824" s="510"/>
      <c r="X824" s="512">
        <v>29</v>
      </c>
      <c r="Y824" s="513"/>
      <c r="Z824" s="513"/>
      <c r="AA824" s="507"/>
      <c r="AF824" s="347" t="str">
        <f>IF(B824="","",(IFERROR(VLOOKUP(B824,Projecten!A$4:W$2358,5,FALSE),"niet bekend")))</f>
        <v/>
      </c>
      <c r="AG824" s="2399" t="str">
        <f t="shared" si="98"/>
        <v/>
      </c>
      <c r="AH824" s="2403" t="str">
        <f>IF(B824="","",(IFERROR(VLOOKUP(B824,Projecten!A$4:W$2358,23,FALSE),"niet bekend")))</f>
        <v/>
      </c>
      <c r="AI824" s="2403" t="str">
        <f>IF(B824="","",(IFERROR(VLOOKUP(B824,Projecten!A$4:W$2358,12,FALSE),"niet bekend")))</f>
        <v/>
      </c>
      <c r="AJ824" s="906" t="str">
        <f t="shared" si="99"/>
        <v/>
      </c>
    </row>
    <row r="825" spans="2:36" s="511" customFormat="1" ht="12.75" customHeight="1" x14ac:dyDescent="0.2">
      <c r="C825" s="573"/>
      <c r="D825" s="503" t="s">
        <v>1108</v>
      </c>
      <c r="E825" s="572"/>
      <c r="F825" s="1474"/>
      <c r="G825" s="572"/>
      <c r="H825" s="572"/>
      <c r="I825" s="572"/>
      <c r="J825" s="505"/>
      <c r="K825" s="506"/>
      <c r="L825" s="506"/>
      <c r="M825" s="506"/>
      <c r="N825" s="506"/>
      <c r="O825" s="506"/>
      <c r="P825" s="506"/>
      <c r="Q825" s="506"/>
      <c r="R825" s="507"/>
      <c r="S825" s="23"/>
      <c r="T825" s="509"/>
      <c r="U825" s="510"/>
      <c r="X825" s="512">
        <v>38</v>
      </c>
      <c r="Y825" s="513"/>
      <c r="Z825" s="513"/>
      <c r="AA825" s="507"/>
      <c r="AF825" s="347" t="str">
        <f>IF(B825="","",(IFERROR(VLOOKUP(B825,Projecten!A$4:W$2358,5,FALSE),"niet bekend")))</f>
        <v/>
      </c>
      <c r="AG825" s="2399" t="str">
        <f t="shared" si="98"/>
        <v/>
      </c>
      <c r="AH825" s="2403" t="str">
        <f>IF(B825="","",(IFERROR(VLOOKUP(B825,Projecten!A$4:W$2358,23,FALSE),"niet bekend")))</f>
        <v/>
      </c>
      <c r="AI825" s="2403" t="str">
        <f>IF(B825="","",(IFERROR(VLOOKUP(B825,Projecten!A$4:W$2358,12,FALSE),"niet bekend")))</f>
        <v/>
      </c>
      <c r="AJ825" s="906" t="str">
        <f t="shared" si="99"/>
        <v/>
      </c>
    </row>
    <row r="826" spans="2:36" s="271" customFormat="1" ht="12.75" customHeight="1" x14ac:dyDescent="0.2">
      <c r="B826" s="1327"/>
      <c r="C826" s="548"/>
      <c r="D826" s="549"/>
      <c r="E826" s="547"/>
      <c r="F826" s="1475"/>
      <c r="G826" s="547"/>
      <c r="H826" s="547"/>
      <c r="I826" s="547"/>
      <c r="J826" s="486"/>
      <c r="K826" s="481"/>
      <c r="L826" s="481"/>
      <c r="M826" s="481"/>
      <c r="N826" s="481"/>
      <c r="O826" s="481"/>
      <c r="P826" s="481"/>
      <c r="Q826" s="481"/>
      <c r="R826" s="302"/>
      <c r="S826" s="23"/>
      <c r="T826" s="482"/>
      <c r="U826" s="164"/>
      <c r="X826" s="180"/>
      <c r="Y826" s="94"/>
      <c r="Z826" s="94"/>
      <c r="AA826" s="302"/>
      <c r="AF826" s="347" t="str">
        <f>IF(B826="","",(IFERROR(VLOOKUP(B826,Projecten!A$4:W$2358,5,FALSE),"niet bekend")))</f>
        <v/>
      </c>
      <c r="AG826" s="2399" t="str">
        <f t="shared" si="98"/>
        <v/>
      </c>
      <c r="AH826" s="2403" t="str">
        <f>IF(B826="","",(IFERROR(VLOOKUP(B826,Projecten!A$4:W$2358,23,FALSE),"niet bekend")))</f>
        <v/>
      </c>
      <c r="AI826" s="2403" t="str">
        <f>IF(B826="","",(IFERROR(VLOOKUP(B826,Projecten!A$4:W$2358,12,FALSE),"niet bekend")))</f>
        <v/>
      </c>
      <c r="AJ826" s="906" t="str">
        <f t="shared" si="99"/>
        <v/>
      </c>
    </row>
    <row r="827" spans="2:36" s="271" customFormat="1" ht="12.75" customHeight="1" x14ac:dyDescent="0.2">
      <c r="B827" s="1327"/>
      <c r="C827" s="548"/>
      <c r="D827" s="409" t="s">
        <v>1208</v>
      </c>
      <c r="E827" s="547"/>
      <c r="F827" s="1475"/>
      <c r="G827" s="547"/>
      <c r="H827" s="547"/>
      <c r="I827" s="547"/>
      <c r="J827" s="486"/>
      <c r="K827" s="481"/>
      <c r="L827" s="481"/>
      <c r="M827" s="481"/>
      <c r="N827" s="481"/>
      <c r="O827" s="481"/>
      <c r="P827" s="481"/>
      <c r="Q827" s="481"/>
      <c r="R827" s="302"/>
      <c r="S827" s="23"/>
      <c r="T827" s="482"/>
      <c r="U827" s="164"/>
      <c r="X827" s="180">
        <v>2</v>
      </c>
      <c r="Y827" s="94"/>
      <c r="Z827" s="94"/>
      <c r="AA827" s="302"/>
      <c r="AF827" s="347" t="str">
        <f>IF(B827="","",(IFERROR(VLOOKUP(B827,Projecten!A$4:W$2358,5,FALSE),"niet bekend")))</f>
        <v/>
      </c>
      <c r="AG827" s="2399" t="str">
        <f t="shared" si="98"/>
        <v/>
      </c>
      <c r="AH827" s="2403" t="str">
        <f>IF(B827="","",(IFERROR(VLOOKUP(B827,Projecten!A$4:W$2358,23,FALSE),"niet bekend")))</f>
        <v/>
      </c>
      <c r="AI827" s="2403" t="str">
        <f>IF(B827="","",(IFERROR(VLOOKUP(B827,Projecten!A$4:W$2358,12,FALSE),"niet bekend")))</f>
        <v/>
      </c>
      <c r="AJ827" s="906" t="str">
        <f t="shared" si="99"/>
        <v/>
      </c>
    </row>
    <row r="828" spans="2:36" s="271" customFormat="1" ht="12.75" customHeight="1" x14ac:dyDescent="0.2">
      <c r="B828" s="1327"/>
      <c r="C828" s="548"/>
      <c r="D828" s="569" t="s">
        <v>1228</v>
      </c>
      <c r="E828" s="547"/>
      <c r="F828" s="1475"/>
      <c r="G828" s="547"/>
      <c r="H828" s="547"/>
      <c r="I828" s="547"/>
      <c r="J828" s="486"/>
      <c r="K828" s="481"/>
      <c r="L828" s="481"/>
      <c r="M828" s="481"/>
      <c r="N828" s="481"/>
      <c r="O828" s="481"/>
      <c r="P828" s="481"/>
      <c r="Q828" s="481"/>
      <c r="R828" s="302"/>
      <c r="S828" s="23"/>
      <c r="T828" s="482"/>
      <c r="U828" s="164"/>
      <c r="X828" s="180">
        <v>2</v>
      </c>
      <c r="Y828" s="94"/>
      <c r="Z828" s="94"/>
      <c r="AA828" s="302"/>
      <c r="AF828" s="347" t="str">
        <f>IF(B828="","",(IFERROR(VLOOKUP(B828,Projecten!A$4:W$2358,5,FALSE),"niet bekend")))</f>
        <v/>
      </c>
      <c r="AG828" s="2399" t="str">
        <f t="shared" si="98"/>
        <v/>
      </c>
      <c r="AH828" s="2403" t="str">
        <f>IF(B828="","",(IFERROR(VLOOKUP(B828,Projecten!A$4:W$2358,23,FALSE),"niet bekend")))</f>
        <v/>
      </c>
      <c r="AI828" s="2403" t="str">
        <f>IF(B828="","",(IFERROR(VLOOKUP(B828,Projecten!A$4:W$2358,12,FALSE),"niet bekend")))</f>
        <v/>
      </c>
      <c r="AJ828" s="906" t="str">
        <f t="shared" si="99"/>
        <v/>
      </c>
    </row>
    <row r="829" spans="2:36" s="271" customFormat="1" ht="12.75" customHeight="1" x14ac:dyDescent="0.2">
      <c r="B829" s="1327"/>
      <c r="C829" s="548"/>
      <c r="D829" s="569" t="s">
        <v>1229</v>
      </c>
      <c r="E829" s="547"/>
      <c r="F829" s="1475"/>
      <c r="G829" s="547"/>
      <c r="H829" s="547"/>
      <c r="I829" s="547"/>
      <c r="J829" s="486"/>
      <c r="K829" s="481"/>
      <c r="L829" s="481"/>
      <c r="M829" s="481"/>
      <c r="N829" s="481"/>
      <c r="O829" s="481"/>
      <c r="P829" s="481"/>
      <c r="Q829" s="481"/>
      <c r="R829" s="302"/>
      <c r="S829" s="23"/>
      <c r="T829" s="482"/>
      <c r="U829" s="164"/>
      <c r="X829" s="180">
        <v>4</v>
      </c>
      <c r="Y829" s="94"/>
      <c r="Z829" s="94"/>
      <c r="AA829" s="302"/>
      <c r="AF829" s="347" t="str">
        <f>IF(B829="","",(IFERROR(VLOOKUP(B829,Projecten!A$4:W$2358,5,FALSE),"niet bekend")))</f>
        <v/>
      </c>
      <c r="AG829" s="2399" t="str">
        <f t="shared" si="98"/>
        <v/>
      </c>
      <c r="AH829" s="2403" t="str">
        <f>IF(B829="","",(IFERROR(VLOOKUP(B829,Projecten!A$4:W$2358,23,FALSE),"niet bekend")))</f>
        <v/>
      </c>
      <c r="AI829" s="2403" t="str">
        <f>IF(B829="","",(IFERROR(VLOOKUP(B829,Projecten!A$4:W$2358,12,FALSE),"niet bekend")))</f>
        <v/>
      </c>
      <c r="AJ829" s="906" t="str">
        <f t="shared" si="99"/>
        <v/>
      </c>
    </row>
    <row r="830" spans="2:36" s="271" customFormat="1" ht="12.75" customHeight="1" x14ac:dyDescent="0.2">
      <c r="B830" s="1327"/>
      <c r="C830" s="548"/>
      <c r="D830" s="569" t="s">
        <v>1234</v>
      </c>
      <c r="E830" s="547"/>
      <c r="F830" s="1475"/>
      <c r="G830" s="547"/>
      <c r="H830" s="547"/>
      <c r="I830" s="547"/>
      <c r="J830" s="486"/>
      <c r="K830" s="481"/>
      <c r="L830" s="481"/>
      <c r="M830" s="481"/>
      <c r="N830" s="481"/>
      <c r="O830" s="481"/>
      <c r="P830" s="481"/>
      <c r="Q830" s="481"/>
      <c r="R830" s="302"/>
      <c r="S830" s="23"/>
      <c r="T830" s="482"/>
      <c r="U830" s="164"/>
      <c r="X830" s="180">
        <v>2</v>
      </c>
      <c r="Y830" s="94"/>
      <c r="Z830" s="94"/>
      <c r="AA830" s="302"/>
      <c r="AF830" s="347" t="str">
        <f>IF(B830="","",(IFERROR(VLOOKUP(B830,Projecten!A$4:W$2358,5,FALSE),"niet bekend")))</f>
        <v/>
      </c>
      <c r="AG830" s="2399" t="str">
        <f t="shared" si="98"/>
        <v/>
      </c>
      <c r="AH830" s="2403" t="str">
        <f>IF(B830="","",(IFERROR(VLOOKUP(B830,Projecten!A$4:W$2358,23,FALSE),"niet bekend")))</f>
        <v/>
      </c>
      <c r="AI830" s="2403" t="str">
        <f>IF(B830="","",(IFERROR(VLOOKUP(B830,Projecten!A$4:W$2358,12,FALSE),"niet bekend")))</f>
        <v/>
      </c>
      <c r="AJ830" s="906" t="str">
        <f t="shared" si="99"/>
        <v/>
      </c>
    </row>
    <row r="831" spans="2:36" s="271" customFormat="1" ht="12.75" customHeight="1" x14ac:dyDescent="0.2">
      <c r="B831" s="1327"/>
      <c r="C831" s="548"/>
      <c r="D831" s="569" t="s">
        <v>1238</v>
      </c>
      <c r="E831" s="547"/>
      <c r="F831" s="1475"/>
      <c r="G831" s="547"/>
      <c r="H831" s="547"/>
      <c r="I831" s="547"/>
      <c r="J831" s="486"/>
      <c r="K831" s="481"/>
      <c r="L831" s="481"/>
      <c r="M831" s="481"/>
      <c r="N831" s="481"/>
      <c r="O831" s="481"/>
      <c r="P831" s="481"/>
      <c r="Q831" s="481"/>
      <c r="R831" s="302"/>
      <c r="S831" s="23"/>
      <c r="T831" s="482"/>
      <c r="U831" s="164"/>
      <c r="X831" s="180">
        <v>8</v>
      </c>
      <c r="Y831" s="94"/>
      <c r="Z831" s="94"/>
      <c r="AA831" s="302"/>
      <c r="AF831" s="347" t="str">
        <f>IF(B831="","",(IFERROR(VLOOKUP(B831,Projecten!A$4:W$2358,5,FALSE),"niet bekend")))</f>
        <v/>
      </c>
      <c r="AG831" s="2399" t="str">
        <f t="shared" si="98"/>
        <v/>
      </c>
      <c r="AH831" s="2403" t="str">
        <f>IF(B831="","",(IFERROR(VLOOKUP(B831,Projecten!A$4:W$2358,23,FALSE),"niet bekend")))</f>
        <v/>
      </c>
      <c r="AI831" s="2403" t="str">
        <f>IF(B831="","",(IFERROR(VLOOKUP(B831,Projecten!A$4:W$2358,12,FALSE),"niet bekend")))</f>
        <v/>
      </c>
      <c r="AJ831" s="906" t="str">
        <f t="shared" si="99"/>
        <v/>
      </c>
    </row>
    <row r="832" spans="2:36" s="271" customFormat="1" ht="12.75" customHeight="1" x14ac:dyDescent="0.2">
      <c r="B832" s="1327"/>
      <c r="C832" s="548"/>
      <c r="D832" s="549"/>
      <c r="E832" s="547"/>
      <c r="F832" s="1475"/>
      <c r="G832" s="547"/>
      <c r="H832" s="547"/>
      <c r="I832" s="547"/>
      <c r="J832" s="486"/>
      <c r="K832" s="481"/>
      <c r="L832" s="481"/>
      <c r="M832" s="481"/>
      <c r="N832" s="481"/>
      <c r="O832" s="481"/>
      <c r="P832" s="481"/>
      <c r="Q832" s="481"/>
      <c r="R832" s="302"/>
      <c r="S832" s="23"/>
      <c r="T832" s="482"/>
      <c r="U832" s="164"/>
      <c r="X832" s="180"/>
      <c r="Y832" s="94"/>
      <c r="Z832" s="94"/>
      <c r="AA832" s="302"/>
      <c r="AF832" s="347" t="str">
        <f>IF(B832="","",(IFERROR(VLOOKUP(B832,Projecten!A$4:W$2358,5,FALSE),"niet bekend")))</f>
        <v/>
      </c>
      <c r="AG832" s="2399" t="str">
        <f t="shared" si="98"/>
        <v/>
      </c>
      <c r="AH832" s="2403" t="str">
        <f>IF(B832="","",(IFERROR(VLOOKUP(B832,Projecten!A$4:W$2358,23,FALSE),"niet bekend")))</f>
        <v/>
      </c>
      <c r="AI832" s="2403" t="str">
        <f>IF(B832="","",(IFERROR(VLOOKUP(B832,Projecten!A$4:W$2358,12,FALSE),"niet bekend")))</f>
        <v/>
      </c>
      <c r="AJ832" s="906" t="str">
        <f t="shared" si="99"/>
        <v/>
      </c>
    </row>
    <row r="833" spans="2:36" s="71" customFormat="1" ht="12.75" customHeight="1" x14ac:dyDescent="0.2">
      <c r="B833" s="344">
        <v>2016204</v>
      </c>
      <c r="C833" s="403">
        <v>120710</v>
      </c>
      <c r="D833" s="344" t="s">
        <v>1008</v>
      </c>
      <c r="E833" s="381" t="s">
        <v>26</v>
      </c>
      <c r="F833" s="1462">
        <v>1</v>
      </c>
      <c r="G833" s="388">
        <v>10</v>
      </c>
      <c r="H833" s="388">
        <v>3</v>
      </c>
      <c r="I833" s="388">
        <v>5</v>
      </c>
      <c r="J833" s="245" t="s">
        <v>47</v>
      </c>
      <c r="K833" s="58" t="s">
        <v>47</v>
      </c>
      <c r="L833" s="58" t="s">
        <v>190</v>
      </c>
      <c r="M833" s="58" t="s">
        <v>190</v>
      </c>
      <c r="N833" s="58" t="s">
        <v>47</v>
      </c>
      <c r="O833" s="58" t="s">
        <v>47</v>
      </c>
      <c r="P833" s="58" t="s">
        <v>47</v>
      </c>
      <c r="Q833" s="58" t="s">
        <v>47</v>
      </c>
      <c r="R833" s="346"/>
      <c r="S833" s="77">
        <v>42535</v>
      </c>
      <c r="T833" s="77">
        <f>IF(U833&lt;=0,"",(((U833-'In Productie'!$E$1)/7)+0.6))</f>
        <v>-62.114285714285714</v>
      </c>
      <c r="U833" s="161">
        <v>42530</v>
      </c>
      <c r="V833" s="71" t="s">
        <v>997</v>
      </c>
      <c r="X833" s="78">
        <v>24</v>
      </c>
      <c r="Y833" s="82"/>
      <c r="Z833" s="82"/>
      <c r="AA833" s="542">
        <v>42499</v>
      </c>
      <c r="AF833" s="71">
        <f>IF(B833="","",(IFERROR(VLOOKUP(B833,Projecten!A$4:W$2358,5,FALSE),"niet bekend")))</f>
        <v>1</v>
      </c>
      <c r="AG833" s="2403">
        <f t="shared" si="98"/>
        <v>4610</v>
      </c>
      <c r="AH833" s="2403">
        <f>IF(B833="","",(IFERROR(VLOOKUP(B833,Projecten!A$4:W$2358,23,FALSE),"niet bekend")))</f>
        <v>4610</v>
      </c>
      <c r="AI833" s="2403">
        <f>IF(B833="","",(IFERROR(VLOOKUP(B833,Projecten!A$4:W$2358,12,FALSE),"niet bekend")))</f>
        <v>4610</v>
      </c>
      <c r="AJ833" s="908">
        <f t="shared" si="99"/>
        <v>0</v>
      </c>
    </row>
    <row r="834" spans="2:36" s="71" customFormat="1" ht="12.75" customHeight="1" x14ac:dyDescent="0.2">
      <c r="B834" s="98" t="s">
        <v>1168</v>
      </c>
      <c r="C834" s="403">
        <v>120706</v>
      </c>
      <c r="D834" s="98" t="s">
        <v>1092</v>
      </c>
      <c r="E834" s="381" t="s">
        <v>26</v>
      </c>
      <c r="F834" s="1466">
        <v>1</v>
      </c>
      <c r="G834" s="391">
        <v>3</v>
      </c>
      <c r="H834" s="391">
        <v>2</v>
      </c>
      <c r="I834" s="391">
        <v>1</v>
      </c>
      <c r="J834" s="245" t="s">
        <v>47</v>
      </c>
      <c r="K834" s="58" t="s">
        <v>190</v>
      </c>
      <c r="L834" s="58" t="s">
        <v>190</v>
      </c>
      <c r="M834" s="58" t="s">
        <v>190</v>
      </c>
      <c r="N834" s="58" t="s">
        <v>47</v>
      </c>
      <c r="O834" s="58" t="s">
        <v>47</v>
      </c>
      <c r="P834" s="58" t="s">
        <v>47</v>
      </c>
      <c r="Q834" s="58" t="s">
        <v>47</v>
      </c>
      <c r="R834" s="346"/>
      <c r="S834" s="77">
        <v>42534</v>
      </c>
      <c r="T834" s="77">
        <f>IF(U834&lt;=0,"",(((U834-'In Productie'!$E$1)/7)+0.6))</f>
        <v>-62.542857142857144</v>
      </c>
      <c r="U834" s="161">
        <v>42527</v>
      </c>
      <c r="V834" s="71" t="s">
        <v>997</v>
      </c>
      <c r="X834" s="78">
        <v>6</v>
      </c>
      <c r="Y834" s="82"/>
      <c r="Z834" s="82"/>
      <c r="AA834" s="542">
        <v>42494</v>
      </c>
      <c r="AF834" s="71">
        <f>IF(B834="","",(IFERROR(VLOOKUP(B834,Projecten!A$4:W$2358,5,FALSE),"niet bekend")))</f>
        <v>1</v>
      </c>
      <c r="AG834" s="2403">
        <f t="shared" si="98"/>
        <v>956.24</v>
      </c>
      <c r="AH834" s="2403">
        <f>IF(B834="","",(IFERROR(VLOOKUP(B834,Projecten!A$4:W$2358,23,FALSE),"niet bekend")))</f>
        <v>956.24</v>
      </c>
      <c r="AI834" s="2403">
        <f>IF(B834="","",(IFERROR(VLOOKUP(B834,Projecten!A$4:W$2358,12,FALSE),"niet bekend")))</f>
        <v>956.24</v>
      </c>
      <c r="AJ834" s="908">
        <f t="shared" si="99"/>
        <v>0</v>
      </c>
    </row>
    <row r="835" spans="2:36" s="4" customFormat="1" ht="12.75" customHeight="1" x14ac:dyDescent="0.2">
      <c r="B835" s="98">
        <v>2016196</v>
      </c>
      <c r="C835" s="291">
        <v>120706</v>
      </c>
      <c r="D835" s="317">
        <v>591316</v>
      </c>
      <c r="E835" s="419" t="s">
        <v>26</v>
      </c>
      <c r="F835" s="879">
        <v>1</v>
      </c>
      <c r="G835" s="313">
        <v>9</v>
      </c>
      <c r="H835" s="313">
        <v>5</v>
      </c>
      <c r="I835" s="313">
        <v>2</v>
      </c>
      <c r="J835" s="239" t="s">
        <v>47</v>
      </c>
      <c r="K835" s="7" t="s">
        <v>190</v>
      </c>
      <c r="L835" s="7" t="s">
        <v>190</v>
      </c>
      <c r="M835" s="7" t="s">
        <v>190</v>
      </c>
      <c r="N835" s="7" t="s">
        <v>47</v>
      </c>
      <c r="O835" s="7" t="s">
        <v>47</v>
      </c>
      <c r="P835" s="7" t="s">
        <v>47</v>
      </c>
      <c r="Q835" s="7" t="s">
        <v>47</v>
      </c>
      <c r="R835" s="92"/>
      <c r="S835" s="23">
        <v>42534</v>
      </c>
      <c r="T835" s="23">
        <f>IF(U835&lt;=0,"",(((U835-'In Productie'!$E$1)/7)+0.6))</f>
        <v>-63.114285714285714</v>
      </c>
      <c r="U835" s="162">
        <v>42523</v>
      </c>
      <c r="V835" s="4" t="s">
        <v>162</v>
      </c>
      <c r="W835" s="4" t="s">
        <v>959</v>
      </c>
      <c r="X835" s="426">
        <v>16</v>
      </c>
      <c r="Y835" s="64"/>
      <c r="Z835" s="66"/>
      <c r="AA835" s="540">
        <v>42485</v>
      </c>
      <c r="AF835" s="4">
        <f>IF(B835="","",(IFERROR(VLOOKUP(B835,Projecten!A$4:W$2358,5,FALSE),"niet bekend")))</f>
        <v>1</v>
      </c>
      <c r="AG835" s="2399">
        <f t="shared" si="98"/>
        <v>2819</v>
      </c>
      <c r="AH835" s="2403">
        <f>IF(B835="","",(IFERROR(VLOOKUP(B835,Projecten!A$4:W$2358,23,FALSE),"niet bekend")))</f>
        <v>2819</v>
      </c>
      <c r="AI835" s="2403">
        <f>IF(B835="","",(IFERROR(VLOOKUP(B835,Projecten!A$4:W$2358,12,FALSE),"niet bekend")))</f>
        <v>2819</v>
      </c>
      <c r="AJ835" s="906">
        <f t="shared" si="99"/>
        <v>0</v>
      </c>
    </row>
    <row r="836" spans="2:36" s="71" customFormat="1" ht="12.75" customHeight="1" x14ac:dyDescent="0.2">
      <c r="B836" s="344">
        <v>2016205</v>
      </c>
      <c r="C836" s="403">
        <v>120711</v>
      </c>
      <c r="D836" s="344">
        <v>502716</v>
      </c>
      <c r="E836" s="381" t="s">
        <v>26</v>
      </c>
      <c r="F836" s="1466">
        <v>1</v>
      </c>
      <c r="G836" s="391">
        <v>9</v>
      </c>
      <c r="H836" s="391">
        <v>6</v>
      </c>
      <c r="I836" s="391">
        <v>3</v>
      </c>
      <c r="J836" s="245" t="s">
        <v>47</v>
      </c>
      <c r="K836" s="58" t="s">
        <v>190</v>
      </c>
      <c r="L836" s="58" t="s">
        <v>190</v>
      </c>
      <c r="M836" s="58" t="s">
        <v>190</v>
      </c>
      <c r="N836" s="58" t="s">
        <v>47</v>
      </c>
      <c r="O836" s="58" t="s">
        <v>47</v>
      </c>
      <c r="P836" s="58" t="s">
        <v>47</v>
      </c>
      <c r="Q836" s="58" t="s">
        <v>47</v>
      </c>
      <c r="R836" s="346"/>
      <c r="S836" s="77">
        <v>42536</v>
      </c>
      <c r="T836" s="77">
        <f>IF(U836&lt;=0,"",(((U836-'In Productie'!$E$1)/7)+0.6))</f>
        <v>-62.114285714285714</v>
      </c>
      <c r="U836" s="161">
        <v>42530</v>
      </c>
      <c r="V836" s="71" t="s">
        <v>997</v>
      </c>
      <c r="X836" s="78">
        <v>15.5</v>
      </c>
      <c r="Y836" s="82"/>
      <c r="Z836" s="82"/>
      <c r="AA836" s="542">
        <v>42499</v>
      </c>
      <c r="AF836" s="71">
        <f>IF(B836="","",(IFERROR(VLOOKUP(B836,Projecten!A$4:W$2358,5,FALSE),"niet bekend")))</f>
        <v>1</v>
      </c>
      <c r="AG836" s="2403">
        <f t="shared" si="98"/>
        <v>2277</v>
      </c>
      <c r="AH836" s="2403">
        <f>IF(B836="","",(IFERROR(VLOOKUP(B836,Projecten!A$4:W$2358,23,FALSE),"niet bekend")))</f>
        <v>2277</v>
      </c>
      <c r="AI836" s="2403">
        <f>IF(B836="","",(IFERROR(VLOOKUP(B836,Projecten!A$4:W$2358,12,FALSE),"niet bekend")))</f>
        <v>2277</v>
      </c>
      <c r="AJ836" s="908">
        <f t="shared" si="99"/>
        <v>0</v>
      </c>
    </row>
    <row r="837" spans="2:36" s="71" customFormat="1" ht="12.75" customHeight="1" x14ac:dyDescent="0.2">
      <c r="B837" s="344">
        <v>2016207</v>
      </c>
      <c r="C837" s="403">
        <v>120711</v>
      </c>
      <c r="D837" s="344">
        <v>561616</v>
      </c>
      <c r="E837" s="381" t="s">
        <v>26</v>
      </c>
      <c r="F837" s="1466">
        <v>1</v>
      </c>
      <c r="G837" s="391">
        <v>7</v>
      </c>
      <c r="H837" s="391">
        <v>4</v>
      </c>
      <c r="I837" s="391">
        <v>3</v>
      </c>
      <c r="J837" s="245" t="s">
        <v>47</v>
      </c>
      <c r="K837" s="58" t="s">
        <v>190</v>
      </c>
      <c r="L837" s="58" t="s">
        <v>190</v>
      </c>
      <c r="M837" s="58" t="s">
        <v>190</v>
      </c>
      <c r="N837" s="58" t="s">
        <v>47</v>
      </c>
      <c r="O837" s="58" t="s">
        <v>47</v>
      </c>
      <c r="P837" s="58" t="s">
        <v>47</v>
      </c>
      <c r="Q837" s="58" t="s">
        <v>47</v>
      </c>
      <c r="R837" s="346"/>
      <c r="S837" s="77">
        <v>42536</v>
      </c>
      <c r="T837" s="77">
        <f>IF(U837&lt;=0,"",(((U837-'In Productie'!$E$1)/7)+0.6))</f>
        <v>-62.114285714285714</v>
      </c>
      <c r="U837" s="161">
        <v>42530</v>
      </c>
      <c r="V837" s="71" t="s">
        <v>997</v>
      </c>
      <c r="X837" s="78">
        <v>14.5</v>
      </c>
      <c r="Y837" s="82"/>
      <c r="Z837" s="82"/>
      <c r="AA837" s="542">
        <v>42499</v>
      </c>
      <c r="AF837" s="71">
        <f>IF(B837="","",(IFERROR(VLOOKUP(B837,Projecten!A$4:W$2358,5,FALSE),"niet bekend")))</f>
        <v>1</v>
      </c>
      <c r="AG837" s="2403">
        <f t="shared" si="98"/>
        <v>3104</v>
      </c>
      <c r="AH837" s="2403">
        <f>IF(B837="","",(IFERROR(VLOOKUP(B837,Projecten!A$4:W$2358,23,FALSE),"niet bekend")))</f>
        <v>3104</v>
      </c>
      <c r="AI837" s="2403">
        <f>IF(B837="","",(IFERROR(VLOOKUP(B837,Projecten!A$4:W$2358,12,FALSE),"niet bekend")))</f>
        <v>3104</v>
      </c>
      <c r="AJ837" s="908">
        <f t="shared" si="99"/>
        <v>0</v>
      </c>
    </row>
    <row r="838" spans="2:36" s="4" customFormat="1" ht="12.75" customHeight="1" x14ac:dyDescent="0.2">
      <c r="B838" s="74">
        <v>2016103</v>
      </c>
      <c r="C838" s="1254">
        <v>120707</v>
      </c>
      <c r="D838" s="2" t="s">
        <v>782</v>
      </c>
      <c r="E838" s="1" t="s">
        <v>26</v>
      </c>
      <c r="F838" s="39">
        <v>1</v>
      </c>
      <c r="G838" s="1">
        <v>10</v>
      </c>
      <c r="H838" s="1">
        <v>4</v>
      </c>
      <c r="I838" s="1">
        <v>4</v>
      </c>
      <c r="J838" s="244" t="s">
        <v>47</v>
      </c>
      <c r="K838" s="60" t="s">
        <v>47</v>
      </c>
      <c r="L838" s="60" t="s">
        <v>190</v>
      </c>
      <c r="M838" s="41" t="s">
        <v>47</v>
      </c>
      <c r="N838" s="41" t="s">
        <v>47</v>
      </c>
      <c r="O838" s="41" t="s">
        <v>47</v>
      </c>
      <c r="P838" s="41" t="s">
        <v>47</v>
      </c>
      <c r="Q838" s="41" t="s">
        <v>47</v>
      </c>
      <c r="R838" s="92"/>
      <c r="S838" s="23">
        <v>42536</v>
      </c>
      <c r="T838" s="23">
        <f>IF(U838&lt;=0,"",(((U838-'In Productie'!$E$1)/7)+0.6))</f>
        <v>-61.257142857142853</v>
      </c>
      <c r="U838" s="162">
        <v>42536</v>
      </c>
      <c r="V838" s="4" t="s">
        <v>162</v>
      </c>
      <c r="W838" s="4" t="s">
        <v>894</v>
      </c>
      <c r="X838" s="426">
        <v>18</v>
      </c>
      <c r="Y838" s="64"/>
      <c r="Z838" s="66"/>
      <c r="AA838" s="540">
        <v>42520</v>
      </c>
      <c r="AF838" s="4">
        <f>IF(B838="","",(IFERROR(VLOOKUP(B838,Projecten!A$4:W$2358,5,FALSE),"niet bekend")))</f>
        <v>1</v>
      </c>
      <c r="AG838" s="2399">
        <f t="shared" si="98"/>
        <v>7766.89</v>
      </c>
      <c r="AH838" s="2403">
        <f>IF(B838="","",(IFERROR(VLOOKUP(B838,Projecten!A$4:W$2358,23,FALSE),"niet bekend")))</f>
        <v>7766.89</v>
      </c>
      <c r="AI838" s="2403">
        <f>IF(B838="","",(IFERROR(VLOOKUP(B838,Projecten!A$4:W$2358,12,FALSE),"niet bekend")))</f>
        <v>7766.89</v>
      </c>
      <c r="AJ838" s="906">
        <f t="shared" si="99"/>
        <v>0</v>
      </c>
    </row>
    <row r="839" spans="2:36" s="71" customFormat="1" ht="12.75" customHeight="1" x14ac:dyDescent="0.2">
      <c r="B839" s="344">
        <v>2016208</v>
      </c>
      <c r="C839" s="403">
        <v>120714</v>
      </c>
      <c r="D839" s="344">
        <v>592316</v>
      </c>
      <c r="E839" s="381" t="s">
        <v>26</v>
      </c>
      <c r="F839" s="1466">
        <v>1</v>
      </c>
      <c r="G839" s="391">
        <v>13</v>
      </c>
      <c r="H839" s="391">
        <v>7</v>
      </c>
      <c r="I839" s="391">
        <v>5</v>
      </c>
      <c r="J839" s="245" t="s">
        <v>47</v>
      </c>
      <c r="K839" s="58" t="s">
        <v>47</v>
      </c>
      <c r="L839" s="58" t="s">
        <v>190</v>
      </c>
      <c r="M839" s="58" t="s">
        <v>190</v>
      </c>
      <c r="N839" s="58" t="s">
        <v>47</v>
      </c>
      <c r="O839" s="58" t="s">
        <v>47</v>
      </c>
      <c r="P839" s="58" t="s">
        <v>47</v>
      </c>
      <c r="Q839" s="58" t="s">
        <v>47</v>
      </c>
      <c r="R839" s="346"/>
      <c r="S839" s="77">
        <v>42537</v>
      </c>
      <c r="T839" s="77">
        <f>IF(U839&lt;=0,"",(((U839-'In Productie'!$E$1)/7)+0.6))</f>
        <v>-62.114285714285714</v>
      </c>
      <c r="U839" s="161">
        <v>42530</v>
      </c>
      <c r="V839" s="71" t="s">
        <v>997</v>
      </c>
      <c r="W839" s="71" t="s">
        <v>1102</v>
      </c>
      <c r="X839" s="78">
        <v>35.299999999999997</v>
      </c>
      <c r="Y839" s="82"/>
      <c r="Z839" s="82"/>
      <c r="AA839" s="542">
        <v>42500</v>
      </c>
      <c r="AF839" s="71">
        <f>IF(B839="","",(IFERROR(VLOOKUP(B839,Projecten!A$4:W$2358,5,FALSE),"niet bekend")))</f>
        <v>1</v>
      </c>
      <c r="AG839" s="2403">
        <f t="shared" si="98"/>
        <v>6264.82</v>
      </c>
      <c r="AH839" s="2403">
        <f>IF(B839="","",(IFERROR(VLOOKUP(B839,Projecten!A$4:W$2358,23,FALSE),"niet bekend")))</f>
        <v>6264.82</v>
      </c>
      <c r="AI839" s="2403">
        <f>IF(B839="","",(IFERROR(VLOOKUP(B839,Projecten!A$4:W$2358,12,FALSE),"niet bekend")))</f>
        <v>6264.82</v>
      </c>
      <c r="AJ839" s="908">
        <f t="shared" si="99"/>
        <v>0</v>
      </c>
    </row>
    <row r="840" spans="2:36" s="71" customFormat="1" ht="12.75" customHeight="1" x14ac:dyDescent="0.2">
      <c r="B840" s="344">
        <v>2016211</v>
      </c>
      <c r="C840" s="403">
        <v>120714</v>
      </c>
      <c r="D840" s="344">
        <v>561816</v>
      </c>
      <c r="E840" s="381" t="s">
        <v>26</v>
      </c>
      <c r="F840" s="1466">
        <v>1</v>
      </c>
      <c r="G840" s="391">
        <v>7</v>
      </c>
      <c r="H840" s="391">
        <v>4</v>
      </c>
      <c r="I840" s="391">
        <v>5</v>
      </c>
      <c r="J840" s="245" t="s">
        <v>47</v>
      </c>
      <c r="K840" s="58" t="s">
        <v>47</v>
      </c>
      <c r="L840" s="58" t="s">
        <v>190</v>
      </c>
      <c r="M840" s="58" t="s">
        <v>190</v>
      </c>
      <c r="N840" s="58" t="s">
        <v>47</v>
      </c>
      <c r="O840" s="58" t="s">
        <v>47</v>
      </c>
      <c r="P840" s="58" t="s">
        <v>47</v>
      </c>
      <c r="Q840" s="58" t="s">
        <v>47</v>
      </c>
      <c r="R840" s="346"/>
      <c r="S840" s="77">
        <v>42537</v>
      </c>
      <c r="T840" s="77">
        <f>IF(U840&lt;=0,"",(((U840-'In Productie'!$E$1)/7)+0.6))</f>
        <v>-62.114285714285714</v>
      </c>
      <c r="U840" s="161">
        <v>42530</v>
      </c>
      <c r="V840" s="71" t="s">
        <v>997</v>
      </c>
      <c r="W840" s="71" t="s">
        <v>959</v>
      </c>
      <c r="X840" s="78">
        <v>18.3</v>
      </c>
      <c r="Y840" s="82"/>
      <c r="Z840" s="82"/>
      <c r="AA840" s="542">
        <v>42502</v>
      </c>
      <c r="AF840" s="71">
        <f>IF(B840="","",(IFERROR(VLOOKUP(B840,Projecten!A$4:W$2358,5,FALSE),"niet bekend")))</f>
        <v>1</v>
      </c>
      <c r="AG840" s="2403">
        <f t="shared" si="98"/>
        <v>4426</v>
      </c>
      <c r="AH840" s="2403">
        <f>IF(B840="","",(IFERROR(VLOOKUP(B840,Projecten!A$4:W$2358,23,FALSE),"niet bekend")))</f>
        <v>4426</v>
      </c>
      <c r="AI840" s="2403">
        <f>IF(B840="","",(IFERROR(VLOOKUP(B840,Projecten!A$4:W$2358,12,FALSE),"niet bekend")))</f>
        <v>4426</v>
      </c>
      <c r="AJ840" s="908">
        <f t="shared" si="99"/>
        <v>0</v>
      </c>
    </row>
    <row r="841" spans="2:36" s="71" customFormat="1" ht="12.75" customHeight="1" x14ac:dyDescent="0.2">
      <c r="B841" s="344" t="s">
        <v>1007</v>
      </c>
      <c r="C841" s="563">
        <v>12070801</v>
      </c>
      <c r="D841" s="344">
        <v>574916</v>
      </c>
      <c r="E841" s="381" t="s">
        <v>26</v>
      </c>
      <c r="F841" s="1466">
        <v>1</v>
      </c>
      <c r="G841" s="391">
        <v>12</v>
      </c>
      <c r="H841" s="391">
        <v>5</v>
      </c>
      <c r="I841" s="391">
        <v>2</v>
      </c>
      <c r="J841" s="245" t="s">
        <v>47</v>
      </c>
      <c r="K841" s="245" t="s">
        <v>47</v>
      </c>
      <c r="L841" s="245" t="s">
        <v>47</v>
      </c>
      <c r="M841" s="58" t="s">
        <v>190</v>
      </c>
      <c r="N841" s="58" t="s">
        <v>47</v>
      </c>
      <c r="O841" s="58" t="s">
        <v>47</v>
      </c>
      <c r="P841" s="58" t="s">
        <v>47</v>
      </c>
      <c r="Q841" s="58" t="s">
        <v>47</v>
      </c>
      <c r="R841" s="346"/>
      <c r="S841" s="77">
        <v>42535</v>
      </c>
      <c r="T841" s="77">
        <f>IF(U841&lt;=0,"",(((U841-'In Productie'!$E$1)/7)+0.6))</f>
        <v>-62.114285714285714</v>
      </c>
      <c r="U841" s="161">
        <v>42530</v>
      </c>
      <c r="V841" s="71" t="s">
        <v>997</v>
      </c>
      <c r="W841" s="71" t="s">
        <v>1105</v>
      </c>
      <c r="X841" s="78">
        <v>29</v>
      </c>
      <c r="Y841" s="82"/>
      <c r="Z841" s="82"/>
      <c r="AA841" s="542">
        <v>42499</v>
      </c>
      <c r="AF841" s="71">
        <f>IF(B841="","",(IFERROR(VLOOKUP(B841,Projecten!A$4:W$2358,5,FALSE),"niet bekend")))</f>
        <v>1</v>
      </c>
      <c r="AG841" s="2403">
        <f t="shared" si="98"/>
        <v>7558.09</v>
      </c>
      <c r="AH841" s="2403">
        <f>IF(B841="","",(IFERROR(VLOOKUP(B841,Projecten!A$4:W$2358,23,FALSE),"niet bekend")))</f>
        <v>7558.09</v>
      </c>
      <c r="AI841" s="2403">
        <f>IF(B841="","",(IFERROR(VLOOKUP(B841,Projecten!A$4:W$2358,12,FALSE),"niet bekend")))</f>
        <v>7558.09</v>
      </c>
      <c r="AJ841" s="908">
        <f t="shared" si="99"/>
        <v>0</v>
      </c>
    </row>
    <row r="842" spans="2:36" s="71" customFormat="1" ht="12.75" customHeight="1" x14ac:dyDescent="0.2">
      <c r="B842" s="344"/>
      <c r="C842" s="403"/>
      <c r="D842" s="344"/>
      <c r="E842" s="381"/>
      <c r="F842" s="1462"/>
      <c r="G842" s="388"/>
      <c r="H842" s="388"/>
      <c r="I842" s="388"/>
      <c r="J842" s="58"/>
      <c r="K842" s="58"/>
      <c r="L842" s="58"/>
      <c r="M842" s="58"/>
      <c r="N842" s="58"/>
      <c r="O842" s="58"/>
      <c r="P842" s="58"/>
      <c r="Q842" s="58"/>
      <c r="R842" s="346"/>
      <c r="S842" s="77"/>
      <c r="T842" s="77"/>
      <c r="U842" s="161"/>
      <c r="X842" s="78"/>
      <c r="Y842" s="82"/>
      <c r="Z842" s="82"/>
      <c r="AA842" s="542"/>
      <c r="AF842" s="71" t="str">
        <f>IF(B842="","",(IFERROR(VLOOKUP(B842,Projecten!A$4:W$2358,5,FALSE),"niet bekend")))</f>
        <v/>
      </c>
      <c r="AG842" s="2403" t="str">
        <f t="shared" si="98"/>
        <v/>
      </c>
      <c r="AH842" s="2403" t="str">
        <f>IF(B842="","",(IFERROR(VLOOKUP(B842,Projecten!A$4:W$2358,23,FALSE),"niet bekend")))</f>
        <v/>
      </c>
      <c r="AI842" s="2403" t="str">
        <f>IF(B842="","",(IFERROR(VLOOKUP(B842,Projecten!A$4:W$2358,12,FALSE),"niet bekend")))</f>
        <v/>
      </c>
      <c r="AJ842" s="908" t="str">
        <f t="shared" si="99"/>
        <v/>
      </c>
    </row>
    <row r="843" spans="2:36" x14ac:dyDescent="0.2">
      <c r="B843" s="267">
        <v>2016198</v>
      </c>
      <c r="C843" s="291">
        <v>120713</v>
      </c>
      <c r="D843" s="267" t="s">
        <v>984</v>
      </c>
      <c r="E843" s="269" t="s">
        <v>202</v>
      </c>
      <c r="F843" s="879">
        <v>0</v>
      </c>
      <c r="G843" s="269">
        <v>1</v>
      </c>
      <c r="H843" s="269">
        <v>0</v>
      </c>
      <c r="I843" s="269">
        <v>0</v>
      </c>
      <c r="J843" s="59" t="s">
        <v>47</v>
      </c>
      <c r="K843" s="7" t="s">
        <v>190</v>
      </c>
      <c r="L843" s="7" t="s">
        <v>190</v>
      </c>
      <c r="M843" s="7" t="s">
        <v>190</v>
      </c>
      <c r="N843" s="7" t="s">
        <v>47</v>
      </c>
      <c r="O843" s="7" t="s">
        <v>47</v>
      </c>
      <c r="P843" s="7" t="s">
        <v>47</v>
      </c>
      <c r="Q843" s="7" t="s">
        <v>47</v>
      </c>
      <c r="R843" s="5"/>
      <c r="T843" s="77">
        <f>IF(U843&lt;=0,"",(((U843-'In Productie'!$E$1)/7)+0.6))</f>
        <v>-61.257142857142853</v>
      </c>
      <c r="U843" s="158">
        <v>42536</v>
      </c>
      <c r="V843" s="6" t="s">
        <v>985</v>
      </c>
      <c r="X843" s="25">
        <v>3</v>
      </c>
      <c r="Y843" s="6"/>
      <c r="Z843" s="6"/>
      <c r="AA843" s="541">
        <v>42510</v>
      </c>
      <c r="AF843" s="4">
        <f>IF(B843="","",(IFERROR(VLOOKUP(B843,Projecten!A$4:W$2358,5,FALSE),"niet bekend")))</f>
        <v>0</v>
      </c>
      <c r="AG843" s="2399">
        <f>AI843</f>
        <v>616.55999999999995</v>
      </c>
      <c r="AH843" s="2403">
        <f>IF(B843="","",(IFERROR(VLOOKUP(B843,Projecten!A$4:W$2358,23,FALSE),"niet bekend")))</f>
        <v>616.55999999999995</v>
      </c>
      <c r="AI843" s="2403">
        <f>IF(B843="","",(IFERROR(VLOOKUP(B843,Projecten!A$4:W$2358,12,FALSE),"niet bekend")))</f>
        <v>616.55999999999995</v>
      </c>
      <c r="AJ843" s="906">
        <f t="shared" si="99"/>
        <v>0</v>
      </c>
    </row>
    <row r="844" spans="2:36" x14ac:dyDescent="0.2">
      <c r="B844" s="98">
        <v>2016174</v>
      </c>
      <c r="C844" s="291">
        <v>120705</v>
      </c>
      <c r="D844" s="267" t="s">
        <v>910</v>
      </c>
      <c r="E844" s="269" t="s">
        <v>474</v>
      </c>
      <c r="F844" s="879">
        <v>1</v>
      </c>
      <c r="G844" s="269">
        <v>26</v>
      </c>
      <c r="H844" s="269">
        <v>14</v>
      </c>
      <c r="I844" s="269">
        <v>6</v>
      </c>
      <c r="J844" s="59" t="s">
        <v>47</v>
      </c>
      <c r="K844" s="59" t="s">
        <v>47</v>
      </c>
      <c r="L844" s="7" t="s">
        <v>190</v>
      </c>
      <c r="M844" s="7" t="s">
        <v>190</v>
      </c>
      <c r="N844" s="7" t="s">
        <v>47</v>
      </c>
      <c r="O844" s="7" t="s">
        <v>47</v>
      </c>
      <c r="P844" s="7" t="s">
        <v>47</v>
      </c>
      <c r="Q844" s="7" t="s">
        <v>47</v>
      </c>
      <c r="R844" s="5"/>
      <c r="T844" s="23">
        <f>IF(U844&lt;=0,"",(((U844-'In Productie'!$E$1)/7)+0.6))</f>
        <v>-61.114285714285714</v>
      </c>
      <c r="U844" s="158">
        <v>42537</v>
      </c>
      <c r="V844" s="6" t="s">
        <v>813</v>
      </c>
      <c r="X844" s="25">
        <v>45.15</v>
      </c>
      <c r="Y844" s="6"/>
      <c r="Z844" s="6"/>
      <c r="AA844" s="541">
        <v>42488</v>
      </c>
      <c r="AF844" s="4">
        <f>IF(B844="","",(IFERROR(VLOOKUP(B844,Projecten!A$4:W$2358,5,FALSE),"niet bekend")))</f>
        <v>1</v>
      </c>
      <c r="AG844" s="2399">
        <f>IF(AF844="","",(F844/AF844*AI844))</f>
        <v>6722.08</v>
      </c>
      <c r="AH844" s="2403">
        <f>IF(B844="","",(IFERROR(VLOOKUP(B844,Projecten!A$4:W$2358,23,FALSE),"niet bekend")))</f>
        <v>6722.08</v>
      </c>
      <c r="AI844" s="2403">
        <f>IF(B844="","",(IFERROR(VLOOKUP(B844,Projecten!A$4:W$2358,12,FALSE),"niet bekend")))</f>
        <v>6722.08</v>
      </c>
      <c r="AJ844" s="906">
        <f t="shared" si="99"/>
        <v>0</v>
      </c>
    </row>
    <row r="845" spans="2:36" x14ac:dyDescent="0.2">
      <c r="B845" s="5">
        <v>2016217</v>
      </c>
      <c r="C845" s="1281">
        <v>12071201</v>
      </c>
      <c r="D845" s="5" t="s">
        <v>1070</v>
      </c>
      <c r="E845" s="6" t="s">
        <v>684</v>
      </c>
      <c r="F845" s="7">
        <v>1</v>
      </c>
      <c r="G845" s="6">
        <v>4</v>
      </c>
      <c r="H845" s="6">
        <v>4</v>
      </c>
      <c r="I845" s="6">
        <v>0</v>
      </c>
      <c r="J845" s="59" t="s">
        <v>47</v>
      </c>
      <c r="K845" s="59" t="s">
        <v>47</v>
      </c>
      <c r="L845" s="7" t="s">
        <v>190</v>
      </c>
      <c r="M845" s="7" t="s">
        <v>190</v>
      </c>
      <c r="N845" s="7" t="s">
        <v>47</v>
      </c>
      <c r="O845" s="7" t="s">
        <v>47</v>
      </c>
      <c r="P845" s="7" t="s">
        <v>47</v>
      </c>
      <c r="Q845" s="7" t="s">
        <v>47</v>
      </c>
      <c r="R845" s="5"/>
      <c r="T845" s="77">
        <v>25</v>
      </c>
      <c r="V845" s="6" t="s">
        <v>985</v>
      </c>
      <c r="X845" s="25">
        <v>9.3000000000000007</v>
      </c>
      <c r="Y845" s="6"/>
      <c r="Z845" s="6"/>
      <c r="AA845" s="541">
        <v>42508</v>
      </c>
      <c r="AF845" s="4">
        <f>IF(B845="","",(IFERROR(VLOOKUP(B845,Projecten!A$4:W$2358,5,FALSE),"niet bekend")))</f>
        <v>1</v>
      </c>
      <c r="AG845" s="2399">
        <f>IF(AF845="","",(F845/AF845*AI845))</f>
        <v>2070.61</v>
      </c>
      <c r="AH845" s="2403">
        <f>IF(B845="","",(IFERROR(VLOOKUP(B845,Projecten!A$4:W$2358,23,FALSE),"niet bekend")))</f>
        <v>2070.61</v>
      </c>
      <c r="AI845" s="2403">
        <f>IF(B845="","",(IFERROR(VLOOKUP(B845,Projecten!A$4:W$2358,12,FALSE),"niet bekend")))</f>
        <v>2070.61</v>
      </c>
      <c r="AJ845" s="906">
        <f t="shared" si="99"/>
        <v>0</v>
      </c>
    </row>
    <row r="846" spans="2:36" s="4" customFormat="1" ht="12.75" customHeight="1" x14ac:dyDescent="0.2">
      <c r="B846" s="2" t="s">
        <v>998</v>
      </c>
      <c r="C846" s="1254">
        <v>120716</v>
      </c>
      <c r="D846" s="1" t="s">
        <v>1000</v>
      </c>
      <c r="E846" s="1" t="s">
        <v>353</v>
      </c>
      <c r="F846" s="39">
        <v>1</v>
      </c>
      <c r="G846" s="1">
        <v>9</v>
      </c>
      <c r="H846" s="1">
        <v>4</v>
      </c>
      <c r="I846" s="1">
        <v>4</v>
      </c>
      <c r="J846" s="60" t="s">
        <v>47</v>
      </c>
      <c r="K846" s="60" t="s">
        <v>47</v>
      </c>
      <c r="L846" s="41" t="s">
        <v>190</v>
      </c>
      <c r="M846" s="41" t="s">
        <v>190</v>
      </c>
      <c r="N846" s="51" t="s">
        <v>47</v>
      </c>
      <c r="O846" s="41" t="s">
        <v>47</v>
      </c>
      <c r="P846" s="41" t="s">
        <v>47</v>
      </c>
      <c r="Q846" s="41" t="s">
        <v>47</v>
      </c>
      <c r="R846" s="249"/>
      <c r="S846" s="23"/>
      <c r="T846" s="23">
        <v>24</v>
      </c>
      <c r="U846" s="162"/>
      <c r="V846" s="4" t="s">
        <v>535</v>
      </c>
      <c r="W846" s="4" t="s">
        <v>1088</v>
      </c>
      <c r="X846" s="426">
        <v>20.7</v>
      </c>
      <c r="Y846" s="63"/>
      <c r="Z846" s="63"/>
      <c r="AA846" s="539">
        <v>42489</v>
      </c>
      <c r="AF846" s="4">
        <f>IF(B846="","",(IFERROR(VLOOKUP(B846,Projecten!A$4:W$2358,5,FALSE),"niet bekend")))</f>
        <v>1</v>
      </c>
      <c r="AG846" s="2399">
        <f>IF(AF846="","",(F846/AF846*AI846))</f>
        <v>3942.53</v>
      </c>
      <c r="AH846" s="2403">
        <f>IF(B846="","",(IFERROR(VLOOKUP(B846,Projecten!A$4:W$2358,23,FALSE),"niet bekend")))</f>
        <v>3942.53</v>
      </c>
      <c r="AI846" s="2403">
        <f>IF(B846="","",(IFERROR(VLOOKUP(B846,Projecten!A$4:W$2358,12,FALSE),"niet bekend")))</f>
        <v>3942.53</v>
      </c>
      <c r="AJ846" s="906">
        <f t="shared" si="99"/>
        <v>0</v>
      </c>
    </row>
    <row r="847" spans="2:36" s="38" customFormat="1" ht="12.75" customHeight="1" x14ac:dyDescent="0.2">
      <c r="B847" s="30"/>
      <c r="C847" s="1253"/>
      <c r="D847" s="31"/>
      <c r="E847" s="31"/>
      <c r="F847" s="32"/>
      <c r="G847" s="31"/>
      <c r="H847" s="31"/>
      <c r="I847" s="31"/>
      <c r="J847" s="32"/>
      <c r="K847" s="32"/>
      <c r="L847" s="32"/>
      <c r="M847" s="32"/>
      <c r="N847" s="32"/>
      <c r="O847" s="32"/>
      <c r="P847" s="32"/>
      <c r="Q847" s="32"/>
      <c r="R847" s="483"/>
      <c r="S847" s="33"/>
      <c r="T847" s="1039"/>
      <c r="U847" s="157"/>
      <c r="V847" s="35"/>
      <c r="W847" s="35"/>
      <c r="X847" s="35"/>
      <c r="Y847" s="67"/>
      <c r="Z847" s="68"/>
      <c r="AA847" s="36"/>
      <c r="AB847" s="562" t="s">
        <v>1122</v>
      </c>
      <c r="AC847" s="562" t="s">
        <v>1064</v>
      </c>
      <c r="AD847" s="562" t="s">
        <v>1123</v>
      </c>
      <c r="AG847" s="2404"/>
      <c r="AH847" s="2404"/>
      <c r="AI847" s="2404"/>
      <c r="AJ847" s="909"/>
    </row>
    <row r="848" spans="2:36" s="911" customFormat="1" ht="12.75" customHeight="1" x14ac:dyDescent="0.2">
      <c r="B848" s="887" t="s">
        <v>115</v>
      </c>
      <c r="C848" s="1251"/>
      <c r="D848" s="888">
        <f>SUM(G848:I848)</f>
        <v>218</v>
      </c>
      <c r="E848" s="889"/>
      <c r="F848" s="890">
        <f>SUM(F849:F876)</f>
        <v>14</v>
      </c>
      <c r="G848" s="889">
        <f>SUM(G849:G876)</f>
        <v>111</v>
      </c>
      <c r="H848" s="889">
        <f>SUM(H849:H876)</f>
        <v>64</v>
      </c>
      <c r="I848" s="889">
        <f>SUM(I849:I876)</f>
        <v>43</v>
      </c>
      <c r="J848" s="890"/>
      <c r="K848" s="890"/>
      <c r="L848" s="890"/>
      <c r="M848" s="890"/>
      <c r="N848" s="890"/>
      <c r="O848" s="890"/>
      <c r="P848" s="890"/>
      <c r="Q848" s="890"/>
      <c r="R848" s="917">
        <v>25</v>
      </c>
      <c r="S848" s="918"/>
      <c r="T848" s="1040"/>
      <c r="U848" s="919"/>
      <c r="V848" s="920"/>
      <c r="W848" s="921">
        <f>SUM(X848:X876)</f>
        <v>320.85000000000002</v>
      </c>
      <c r="X848" s="855"/>
      <c r="Y848" s="922">
        <v>291</v>
      </c>
      <c r="Z848" s="856">
        <f>W848-Y848</f>
        <v>29.850000000000023</v>
      </c>
      <c r="AA848" s="923"/>
      <c r="AB848" s="911">
        <v>471.25</v>
      </c>
      <c r="AC848" s="911">
        <v>180</v>
      </c>
      <c r="AD848" s="911">
        <f>AB848-AC848</f>
        <v>291.25</v>
      </c>
      <c r="AG848" s="2402">
        <f>SUM(AG849:AG876)</f>
        <v>34561.22</v>
      </c>
      <c r="AH848" s="2402"/>
      <c r="AI848" s="2402"/>
      <c r="AJ848" s="907"/>
    </row>
    <row r="849" spans="2:36" s="4" customFormat="1" ht="12.75" customHeight="1" x14ac:dyDescent="0.2">
      <c r="B849" s="2"/>
      <c r="C849" s="1254"/>
      <c r="D849" s="1"/>
      <c r="E849" s="1"/>
      <c r="F849" s="39"/>
      <c r="G849" s="1"/>
      <c r="H849" s="1"/>
      <c r="I849" s="1"/>
      <c r="J849" s="58"/>
      <c r="K849" s="29"/>
      <c r="L849" s="29"/>
      <c r="M849" s="29"/>
      <c r="N849" s="29"/>
      <c r="O849" s="29"/>
      <c r="P849" s="29"/>
      <c r="Q849" s="29"/>
      <c r="R849" s="249" t="s">
        <v>934</v>
      </c>
      <c r="S849" s="23"/>
      <c r="T849" s="23"/>
      <c r="U849" s="162"/>
      <c r="X849" s="25"/>
      <c r="Y849" s="63"/>
      <c r="Z849" s="63"/>
      <c r="AA849" s="249"/>
      <c r="AG849" s="2399"/>
      <c r="AH849" s="2403"/>
      <c r="AI849" s="2403"/>
      <c r="AJ849" s="906"/>
    </row>
    <row r="850" spans="2:36" s="4" customFormat="1" ht="12.75" customHeight="1" x14ac:dyDescent="0.2">
      <c r="B850" s="2"/>
      <c r="C850" s="1254"/>
      <c r="D850" s="1"/>
      <c r="E850" s="1"/>
      <c r="F850" s="39"/>
      <c r="G850" s="1"/>
      <c r="H850" s="1"/>
      <c r="I850" s="1"/>
      <c r="J850" s="58"/>
      <c r="K850" s="29"/>
      <c r="L850" s="29"/>
      <c r="M850" s="29"/>
      <c r="N850" s="29"/>
      <c r="O850" s="29"/>
      <c r="P850" s="29"/>
      <c r="Q850" s="29"/>
      <c r="R850" s="249"/>
      <c r="S850" s="23"/>
      <c r="T850" s="23"/>
      <c r="U850" s="162"/>
      <c r="X850" s="25"/>
      <c r="Y850" s="63"/>
      <c r="Z850" s="63"/>
      <c r="AA850" s="249"/>
      <c r="AF850" s="4" t="str">
        <f>IF(B850="","",(IFERROR(VLOOKUP(B850,Projecten!A$4:W$2358,5,FALSE),"niet bekend")))</f>
        <v/>
      </c>
      <c r="AG850" s="2399" t="str">
        <f t="shared" ref="AG850:AG875" si="100">IF(AF850="","",(F850/AF850*AI850))</f>
        <v/>
      </c>
      <c r="AH850" s="2403" t="str">
        <f>IF(B850="","",(IFERROR(VLOOKUP(B850,Projecten!A$4:W$2358,23,FALSE),"niet bekend")))</f>
        <v/>
      </c>
      <c r="AI850" s="2403" t="str">
        <f>IF(B850="","",(IFERROR(VLOOKUP(B850,Projecten!A$4:W$2358,12,FALSE),"niet bekend")))</f>
        <v/>
      </c>
      <c r="AJ850" s="906" t="str">
        <f t="shared" ref="AJ850:AJ875" si="101">IF(AG850="","",(AI850-AG850))</f>
        <v/>
      </c>
    </row>
    <row r="851" spans="2:36" s="496" customFormat="1" ht="12.75" customHeight="1" x14ac:dyDescent="0.2">
      <c r="C851" s="580"/>
      <c r="D851" s="581" t="s">
        <v>1108</v>
      </c>
      <c r="E851" s="579"/>
      <c r="F851" s="1476"/>
      <c r="G851" s="579"/>
      <c r="H851" s="579"/>
      <c r="I851" s="579"/>
      <c r="J851" s="524"/>
      <c r="K851" s="497"/>
      <c r="L851" s="497"/>
      <c r="M851" s="497"/>
      <c r="N851" s="497"/>
      <c r="O851" s="497"/>
      <c r="P851" s="497"/>
      <c r="Q851" s="497"/>
      <c r="R851" s="495"/>
      <c r="S851" s="348"/>
      <c r="T851" s="499"/>
      <c r="U851" s="500"/>
      <c r="X851" s="501">
        <v>38</v>
      </c>
      <c r="Y851" s="502"/>
      <c r="Z851" s="502"/>
      <c r="AA851" s="495"/>
      <c r="AF851" s="347" t="str">
        <f>IF(B851="","",(IFERROR(VLOOKUP(B851,Projecten!A$4:W$2358,5,FALSE),"niet bekend")))</f>
        <v/>
      </c>
      <c r="AG851" s="2399" t="str">
        <f t="shared" si="100"/>
        <v/>
      </c>
      <c r="AH851" s="2403" t="str">
        <f>IF(B851="","",(IFERROR(VLOOKUP(B851,Projecten!A$4:W$2358,23,FALSE),"niet bekend")))</f>
        <v/>
      </c>
      <c r="AI851" s="2403" t="str">
        <f>IF(B851="","",(IFERROR(VLOOKUP(B851,Projecten!A$4:W$2358,12,FALSE),"niet bekend")))</f>
        <v/>
      </c>
      <c r="AJ851" s="906" t="str">
        <f t="shared" si="101"/>
        <v/>
      </c>
    </row>
    <row r="852" spans="2:36" s="496" customFormat="1" ht="12.75" customHeight="1" x14ac:dyDescent="0.2">
      <c r="C852" s="580"/>
      <c r="D852" s="581" t="s">
        <v>1085</v>
      </c>
      <c r="E852" s="579"/>
      <c r="F852" s="1476"/>
      <c r="G852" s="579"/>
      <c r="H852" s="579"/>
      <c r="I852" s="579"/>
      <c r="J852" s="524"/>
      <c r="K852" s="497"/>
      <c r="L852" s="497"/>
      <c r="M852" s="497"/>
      <c r="N852" s="497"/>
      <c r="O852" s="497"/>
      <c r="P852" s="497"/>
      <c r="Q852" s="497"/>
      <c r="R852" s="495"/>
      <c r="S852" s="348"/>
      <c r="T852" s="499"/>
      <c r="U852" s="500"/>
      <c r="X852" s="501">
        <v>13</v>
      </c>
      <c r="Y852" s="502"/>
      <c r="Z852" s="502"/>
      <c r="AA852" s="495"/>
      <c r="AF852" s="347" t="str">
        <f>IF(B852="","",(IFERROR(VLOOKUP(B852,Projecten!A$4:W$2358,5,FALSE),"niet bekend")))</f>
        <v/>
      </c>
      <c r="AG852" s="2399" t="str">
        <f t="shared" si="100"/>
        <v/>
      </c>
      <c r="AH852" s="2403" t="str">
        <f>IF(B852="","",(IFERROR(VLOOKUP(B852,Projecten!A$4:W$2358,23,FALSE),"niet bekend")))</f>
        <v/>
      </c>
      <c r="AI852" s="2403" t="str">
        <f>IF(B852="","",(IFERROR(VLOOKUP(B852,Projecten!A$4:W$2358,12,FALSE),"niet bekend")))</f>
        <v/>
      </c>
      <c r="AJ852" s="906" t="str">
        <f t="shared" si="101"/>
        <v/>
      </c>
    </row>
    <row r="853" spans="2:36" s="271" customFormat="1" ht="12.75" customHeight="1" x14ac:dyDescent="0.2">
      <c r="B853" s="1327"/>
      <c r="C853" s="548"/>
      <c r="D853" s="549"/>
      <c r="E853" s="547"/>
      <c r="F853" s="1475"/>
      <c r="G853" s="547"/>
      <c r="H853" s="547"/>
      <c r="I853" s="547"/>
      <c r="J853" s="486"/>
      <c r="K853" s="481"/>
      <c r="L853" s="481"/>
      <c r="M853" s="481"/>
      <c r="N853" s="481"/>
      <c r="O853" s="481"/>
      <c r="P853" s="481"/>
      <c r="Q853" s="481"/>
      <c r="R853" s="302"/>
      <c r="S853" s="23"/>
      <c r="T853" s="482"/>
      <c r="U853" s="164"/>
      <c r="X853" s="180"/>
      <c r="Y853" s="94"/>
      <c r="Z853" s="94"/>
      <c r="AA853" s="302"/>
      <c r="AF853" s="347" t="str">
        <f>IF(B853="","",(IFERROR(VLOOKUP(B853,Projecten!A$4:W$2358,5,FALSE),"niet bekend")))</f>
        <v/>
      </c>
      <c r="AG853" s="2399" t="str">
        <f t="shared" si="100"/>
        <v/>
      </c>
      <c r="AH853" s="2403" t="str">
        <f>IF(B853="","",(IFERROR(VLOOKUP(B853,Projecten!A$4:W$2358,23,FALSE),"niet bekend")))</f>
        <v/>
      </c>
      <c r="AI853" s="2403" t="str">
        <f>IF(B853="","",(IFERROR(VLOOKUP(B853,Projecten!A$4:W$2358,12,FALSE),"niet bekend")))</f>
        <v/>
      </c>
      <c r="AJ853" s="906" t="str">
        <f t="shared" si="101"/>
        <v/>
      </c>
    </row>
    <row r="854" spans="2:36" s="271" customFormat="1" ht="12.75" customHeight="1" x14ac:dyDescent="0.2">
      <c r="B854" s="1327"/>
      <c r="C854" s="548"/>
      <c r="D854" s="569" t="s">
        <v>1234</v>
      </c>
      <c r="E854" s="547"/>
      <c r="F854" s="1475"/>
      <c r="G854" s="547"/>
      <c r="H854" s="547"/>
      <c r="I854" s="547"/>
      <c r="J854" s="486"/>
      <c r="K854" s="481"/>
      <c r="L854" s="481"/>
      <c r="M854" s="481"/>
      <c r="N854" s="481"/>
      <c r="O854" s="481"/>
      <c r="P854" s="481"/>
      <c r="Q854" s="481"/>
      <c r="R854" s="302"/>
      <c r="S854" s="23"/>
      <c r="T854" s="482"/>
      <c r="U854" s="164"/>
      <c r="X854" s="180">
        <v>2</v>
      </c>
      <c r="Y854" s="94"/>
      <c r="Z854" s="94"/>
      <c r="AA854" s="302"/>
      <c r="AF854" s="347" t="str">
        <f>IF(B854="","",(IFERROR(VLOOKUP(B854,Projecten!A$4:W$2358,5,FALSE),"niet bekend")))</f>
        <v/>
      </c>
      <c r="AG854" s="2399" t="str">
        <f t="shared" si="100"/>
        <v/>
      </c>
      <c r="AH854" s="2403" t="str">
        <f>IF(B854="","",(IFERROR(VLOOKUP(B854,Projecten!A$4:W$2358,23,FALSE),"niet bekend")))</f>
        <v/>
      </c>
      <c r="AI854" s="2403" t="str">
        <f>IF(B854="","",(IFERROR(VLOOKUP(B854,Projecten!A$4:W$2358,12,FALSE),"niet bekend")))</f>
        <v/>
      </c>
      <c r="AJ854" s="906" t="str">
        <f t="shared" si="101"/>
        <v/>
      </c>
    </row>
    <row r="855" spans="2:36" s="271" customFormat="1" ht="12.75" customHeight="1" x14ac:dyDescent="0.2">
      <c r="B855" s="1327"/>
      <c r="C855" s="548"/>
      <c r="D855" s="569" t="s">
        <v>1238</v>
      </c>
      <c r="E855" s="547"/>
      <c r="F855" s="1475"/>
      <c r="G855" s="547"/>
      <c r="H855" s="547"/>
      <c r="I855" s="547"/>
      <c r="J855" s="486"/>
      <c r="K855" s="481"/>
      <c r="L855" s="481"/>
      <c r="M855" s="481"/>
      <c r="N855" s="481"/>
      <c r="O855" s="481"/>
      <c r="P855" s="481"/>
      <c r="Q855" s="481"/>
      <c r="R855" s="302"/>
      <c r="S855" s="23"/>
      <c r="T855" s="482"/>
      <c r="U855" s="164"/>
      <c r="X855" s="180">
        <v>30</v>
      </c>
      <c r="Y855" s="94"/>
      <c r="Z855" s="94"/>
      <c r="AA855" s="302"/>
      <c r="AF855" s="347" t="str">
        <f>IF(B855="","",(IFERROR(VLOOKUP(B855,Projecten!A$4:W$2358,5,FALSE),"niet bekend")))</f>
        <v/>
      </c>
      <c r="AG855" s="2399" t="str">
        <f t="shared" si="100"/>
        <v/>
      </c>
      <c r="AH855" s="2403" t="str">
        <f>IF(B855="","",(IFERROR(VLOOKUP(B855,Projecten!A$4:W$2358,23,FALSE),"niet bekend")))</f>
        <v/>
      </c>
      <c r="AI855" s="2403" t="str">
        <f>IF(B855="","",(IFERROR(VLOOKUP(B855,Projecten!A$4:W$2358,12,FALSE),"niet bekend")))</f>
        <v/>
      </c>
      <c r="AJ855" s="906" t="str">
        <f t="shared" si="101"/>
        <v/>
      </c>
    </row>
    <row r="856" spans="2:36" s="271" customFormat="1" ht="12.75" customHeight="1" x14ac:dyDescent="0.2">
      <c r="B856" s="1327"/>
      <c r="C856" s="548"/>
      <c r="D856" s="569" t="s">
        <v>1240</v>
      </c>
      <c r="E856" s="547"/>
      <c r="F856" s="1475"/>
      <c r="G856" s="547"/>
      <c r="H856" s="547"/>
      <c r="I856" s="547"/>
      <c r="J856" s="486"/>
      <c r="K856" s="481"/>
      <c r="L856" s="481"/>
      <c r="M856" s="481"/>
      <c r="N856" s="481"/>
      <c r="O856" s="481"/>
      <c r="P856" s="481"/>
      <c r="Q856" s="481"/>
      <c r="R856" s="302"/>
      <c r="S856" s="23"/>
      <c r="T856" s="482"/>
      <c r="U856" s="164"/>
      <c r="X856" s="180">
        <v>2</v>
      </c>
      <c r="Y856" s="94"/>
      <c r="Z856" s="94"/>
      <c r="AA856" s="302"/>
      <c r="AF856" s="347" t="str">
        <f>IF(B856="","",(IFERROR(VLOOKUP(B856,Projecten!A$4:W$2358,5,FALSE),"niet bekend")))</f>
        <v/>
      </c>
      <c r="AG856" s="2399" t="str">
        <f t="shared" si="100"/>
        <v/>
      </c>
      <c r="AH856" s="2403" t="str">
        <f>IF(B856="","",(IFERROR(VLOOKUP(B856,Projecten!A$4:W$2358,23,FALSE),"niet bekend")))</f>
        <v/>
      </c>
      <c r="AI856" s="2403" t="str">
        <f>IF(B856="","",(IFERROR(VLOOKUP(B856,Projecten!A$4:W$2358,12,FALSE),"niet bekend")))</f>
        <v/>
      </c>
      <c r="AJ856" s="906" t="str">
        <f t="shared" si="101"/>
        <v/>
      </c>
    </row>
    <row r="857" spans="2:36" s="271" customFormat="1" ht="12.75" customHeight="1" x14ac:dyDescent="0.2">
      <c r="B857" s="1327"/>
      <c r="C857" s="548"/>
      <c r="D857" s="569" t="s">
        <v>1244</v>
      </c>
      <c r="E857" s="547"/>
      <c r="F857" s="1475"/>
      <c r="G857" s="547"/>
      <c r="H857" s="547"/>
      <c r="I857" s="547"/>
      <c r="J857" s="486"/>
      <c r="K857" s="481"/>
      <c r="L857" s="481"/>
      <c r="M857" s="481"/>
      <c r="N857" s="481"/>
      <c r="O857" s="481"/>
      <c r="P857" s="481"/>
      <c r="Q857" s="481"/>
      <c r="R857" s="302"/>
      <c r="S857" s="23"/>
      <c r="T857" s="482"/>
      <c r="U857" s="164"/>
      <c r="X857" s="180">
        <v>2.5</v>
      </c>
      <c r="Y857" s="94"/>
      <c r="Z857" s="94"/>
      <c r="AA857" s="302"/>
      <c r="AF857" s="347" t="str">
        <f>IF(B857="","",(IFERROR(VLOOKUP(B857,Projecten!A$4:W$2358,5,FALSE),"niet bekend")))</f>
        <v/>
      </c>
      <c r="AG857" s="2399" t="str">
        <f t="shared" si="100"/>
        <v/>
      </c>
      <c r="AH857" s="2403" t="str">
        <f>IF(B857="","",(IFERROR(VLOOKUP(B857,Projecten!A$4:W$2358,23,FALSE),"niet bekend")))</f>
        <v/>
      </c>
      <c r="AI857" s="2403" t="str">
        <f>IF(B857="","",(IFERROR(VLOOKUP(B857,Projecten!A$4:W$2358,12,FALSE),"niet bekend")))</f>
        <v/>
      </c>
      <c r="AJ857" s="906" t="str">
        <f t="shared" si="101"/>
        <v/>
      </c>
    </row>
    <row r="858" spans="2:36" s="271" customFormat="1" ht="12.75" customHeight="1" x14ac:dyDescent="0.2">
      <c r="B858" s="1327"/>
      <c r="C858" s="548"/>
      <c r="D858" s="569" t="s">
        <v>1245</v>
      </c>
      <c r="E858" s="547"/>
      <c r="F858" s="1475"/>
      <c r="G858" s="547"/>
      <c r="H858" s="547"/>
      <c r="I858" s="547"/>
      <c r="J858" s="486"/>
      <c r="K858" s="481"/>
      <c r="L858" s="481"/>
      <c r="M858" s="481"/>
      <c r="N858" s="481"/>
      <c r="O858" s="481"/>
      <c r="P858" s="481"/>
      <c r="Q858" s="481"/>
      <c r="R858" s="302"/>
      <c r="S858" s="23"/>
      <c r="T858" s="482"/>
      <c r="U858" s="164"/>
      <c r="X858" s="180">
        <v>5</v>
      </c>
      <c r="Y858" s="94"/>
      <c r="Z858" s="94"/>
      <c r="AA858" s="302"/>
      <c r="AF858" s="347" t="str">
        <f>IF(B858="","",(IFERROR(VLOOKUP(B858,Projecten!A$4:W$2358,5,FALSE),"niet bekend")))</f>
        <v/>
      </c>
      <c r="AG858" s="2399" t="str">
        <f t="shared" si="100"/>
        <v/>
      </c>
      <c r="AH858" s="2403" t="str">
        <f>IF(B858="","",(IFERROR(VLOOKUP(B858,Projecten!A$4:W$2358,23,FALSE),"niet bekend")))</f>
        <v/>
      </c>
      <c r="AI858" s="2403" t="str">
        <f>IF(B858="","",(IFERROR(VLOOKUP(B858,Projecten!A$4:W$2358,12,FALSE),"niet bekend")))</f>
        <v/>
      </c>
      <c r="AJ858" s="906" t="str">
        <f t="shared" si="101"/>
        <v/>
      </c>
    </row>
    <row r="859" spans="2:36" s="271" customFormat="1" ht="12.75" customHeight="1" x14ac:dyDescent="0.2">
      <c r="B859" s="1327"/>
      <c r="C859" s="548"/>
      <c r="D859" s="569" t="s">
        <v>1246</v>
      </c>
      <c r="E859" s="547"/>
      <c r="F859" s="1475"/>
      <c r="G859" s="547"/>
      <c r="H859" s="547"/>
      <c r="I859" s="547"/>
      <c r="J859" s="486"/>
      <c r="K859" s="481"/>
      <c r="L859" s="481"/>
      <c r="M859" s="481"/>
      <c r="N859" s="481"/>
      <c r="O859" s="481"/>
      <c r="P859" s="481"/>
      <c r="Q859" s="481"/>
      <c r="R859" s="302"/>
      <c r="S859" s="23"/>
      <c r="T859" s="482"/>
      <c r="U859" s="164"/>
      <c r="X859" s="180">
        <v>2</v>
      </c>
      <c r="Y859" s="94"/>
      <c r="Z859" s="94"/>
      <c r="AA859" s="302"/>
      <c r="AF859" s="347" t="str">
        <f>IF(B859="","",(IFERROR(VLOOKUP(B859,Projecten!A$4:W$2358,5,FALSE),"niet bekend")))</f>
        <v/>
      </c>
      <c r="AG859" s="2399" t="str">
        <f t="shared" si="100"/>
        <v/>
      </c>
      <c r="AH859" s="2403" t="str">
        <f>IF(B859="","",(IFERROR(VLOOKUP(B859,Projecten!A$4:W$2358,23,FALSE),"niet bekend")))</f>
        <v/>
      </c>
      <c r="AI859" s="2403" t="str">
        <f>IF(B859="","",(IFERROR(VLOOKUP(B859,Projecten!A$4:W$2358,12,FALSE),"niet bekend")))</f>
        <v/>
      </c>
      <c r="AJ859" s="906" t="str">
        <f t="shared" si="101"/>
        <v/>
      </c>
    </row>
    <row r="860" spans="2:36" s="271" customFormat="1" ht="12.75" customHeight="1" x14ac:dyDescent="0.2">
      <c r="B860" s="1327"/>
      <c r="C860" s="548"/>
      <c r="D860" s="569" t="s">
        <v>1257</v>
      </c>
      <c r="E860" s="547"/>
      <c r="F860" s="1475"/>
      <c r="G860" s="547"/>
      <c r="H860" s="547"/>
      <c r="I860" s="547"/>
      <c r="J860" s="486"/>
      <c r="K860" s="481"/>
      <c r="L860" s="481"/>
      <c r="M860" s="481"/>
      <c r="N860" s="481"/>
      <c r="O860" s="481"/>
      <c r="P860" s="481"/>
      <c r="Q860" s="481"/>
      <c r="R860" s="302"/>
      <c r="S860" s="23"/>
      <c r="T860" s="482"/>
      <c r="U860" s="164"/>
      <c r="X860" s="180">
        <v>1.5</v>
      </c>
      <c r="Y860" s="94"/>
      <c r="Z860" s="94"/>
      <c r="AA860" s="302"/>
      <c r="AF860" s="347" t="str">
        <f>IF(B860="","",(IFERROR(VLOOKUP(B860,Projecten!A$4:W$2358,5,FALSE),"niet bekend")))</f>
        <v/>
      </c>
      <c r="AG860" s="2399" t="str">
        <f t="shared" si="100"/>
        <v/>
      </c>
      <c r="AH860" s="2403" t="str">
        <f>IF(B860="","",(IFERROR(VLOOKUP(B860,Projecten!A$4:W$2358,23,FALSE),"niet bekend")))</f>
        <v/>
      </c>
      <c r="AI860" s="2403" t="str">
        <f>IF(B860="","",(IFERROR(VLOOKUP(B860,Projecten!A$4:W$2358,12,FALSE),"niet bekend")))</f>
        <v/>
      </c>
      <c r="AJ860" s="906" t="str">
        <f t="shared" si="101"/>
        <v/>
      </c>
    </row>
    <row r="861" spans="2:36" s="4" customFormat="1" ht="12.75" customHeight="1" x14ac:dyDescent="0.2">
      <c r="B861" s="2"/>
      <c r="C861" s="1254"/>
      <c r="D861" s="1"/>
      <c r="E861" s="1"/>
      <c r="F861" s="39"/>
      <c r="G861" s="1"/>
      <c r="H861" s="1"/>
      <c r="I861" s="1"/>
      <c r="J861" s="58"/>
      <c r="K861" s="29"/>
      <c r="L861" s="29"/>
      <c r="M861" s="29"/>
      <c r="N861" s="29"/>
      <c r="O861" s="29"/>
      <c r="P861" s="29"/>
      <c r="Q861" s="29"/>
      <c r="R861" s="249"/>
      <c r="S861" s="23"/>
      <c r="T861" s="23"/>
      <c r="U861" s="162"/>
      <c r="X861" s="25"/>
      <c r="Y861" s="63"/>
      <c r="Z861" s="63"/>
      <c r="AA861" s="249"/>
      <c r="AF861" s="4" t="str">
        <f>IF(B861="","",(IFERROR(VLOOKUP(B861,Projecten!A$4:W$2358,5,FALSE),"niet bekend")))</f>
        <v/>
      </c>
      <c r="AG861" s="2399" t="str">
        <f t="shared" si="100"/>
        <v/>
      </c>
      <c r="AH861" s="2403" t="str">
        <f>IF(B861="","",(IFERROR(VLOOKUP(B861,Projecten!A$4:W$2358,23,FALSE),"niet bekend")))</f>
        <v/>
      </c>
      <c r="AI861" s="2403" t="str">
        <f>IF(B861="","",(IFERROR(VLOOKUP(B861,Projecten!A$4:W$2358,12,FALSE),"niet bekend")))</f>
        <v/>
      </c>
      <c r="AJ861" s="906" t="str">
        <f t="shared" si="101"/>
        <v/>
      </c>
    </row>
    <row r="862" spans="2:36" s="4" customFormat="1" ht="12.75" customHeight="1" x14ac:dyDescent="0.2">
      <c r="B862" s="5" t="s">
        <v>999</v>
      </c>
      <c r="C862" s="1268">
        <v>120716</v>
      </c>
      <c r="D862" s="28" t="s">
        <v>1001</v>
      </c>
      <c r="E862" s="28" t="s">
        <v>353</v>
      </c>
      <c r="F862" s="41">
        <v>1</v>
      </c>
      <c r="G862" s="40">
        <v>9</v>
      </c>
      <c r="H862" s="40">
        <v>4</v>
      </c>
      <c r="I862" s="40">
        <v>4</v>
      </c>
      <c r="J862" s="60" t="s">
        <v>47</v>
      </c>
      <c r="K862" s="244" t="s">
        <v>47</v>
      </c>
      <c r="L862" s="41" t="s">
        <v>190</v>
      </c>
      <c r="M862" s="41" t="s">
        <v>190</v>
      </c>
      <c r="N862" s="41" t="s">
        <v>47</v>
      </c>
      <c r="O862" s="41" t="s">
        <v>47</v>
      </c>
      <c r="P862" s="41" t="s">
        <v>47</v>
      </c>
      <c r="Q862" s="41" t="s">
        <v>47</v>
      </c>
      <c r="R862" s="249"/>
      <c r="S862" s="23"/>
      <c r="T862" s="23">
        <v>24</v>
      </c>
      <c r="U862" s="162"/>
      <c r="V862" s="4" t="s">
        <v>535</v>
      </c>
      <c r="W862" s="4" t="s">
        <v>1088</v>
      </c>
      <c r="X862" s="453">
        <v>20.7</v>
      </c>
      <c r="Y862" s="63"/>
      <c r="Z862" s="63"/>
      <c r="AA862" s="539">
        <v>42489</v>
      </c>
      <c r="AF862" s="4">
        <f>IF(B862="","",(IFERROR(VLOOKUP(B862,Projecten!A$4:W$2358,5,FALSE),"niet bekend")))</f>
        <v>1</v>
      </c>
      <c r="AG862" s="2399">
        <f t="shared" si="100"/>
        <v>3823.24</v>
      </c>
      <c r="AH862" s="2403">
        <f>IF(B862="","",(IFERROR(VLOOKUP(B862,Projecten!A$4:W$2358,23,FALSE),"niet bekend")))</f>
        <v>3823.24</v>
      </c>
      <c r="AI862" s="2403">
        <f>IF(B862="","",(IFERROR(VLOOKUP(B862,Projecten!A$4:W$2358,12,FALSE),"niet bekend")))</f>
        <v>3823.24</v>
      </c>
      <c r="AJ862" s="906">
        <f t="shared" si="101"/>
        <v>0</v>
      </c>
    </row>
    <row r="863" spans="2:36" x14ac:dyDescent="0.2">
      <c r="B863" s="98">
        <v>2016216</v>
      </c>
      <c r="C863" s="1254">
        <v>120728</v>
      </c>
      <c r="D863" s="267" t="s">
        <v>1069</v>
      </c>
      <c r="E863" s="6" t="s">
        <v>353</v>
      </c>
      <c r="F863" s="7">
        <v>1</v>
      </c>
      <c r="G863" s="6">
        <v>8</v>
      </c>
      <c r="H863" s="6">
        <v>4</v>
      </c>
      <c r="I863" s="6">
        <v>3</v>
      </c>
      <c r="J863" s="59" t="s">
        <v>47</v>
      </c>
      <c r="K863" s="59" t="s">
        <v>47</v>
      </c>
      <c r="L863" s="7" t="s">
        <v>190</v>
      </c>
      <c r="M863" s="7" t="s">
        <v>190</v>
      </c>
      <c r="N863" s="7" t="s">
        <v>47</v>
      </c>
      <c r="O863" s="7" t="s">
        <v>47</v>
      </c>
      <c r="P863" s="7" t="s">
        <v>47</v>
      </c>
      <c r="Q863" s="7" t="s">
        <v>47</v>
      </c>
      <c r="R863" s="5"/>
      <c r="T863" s="77">
        <v>26</v>
      </c>
      <c r="U863" s="158">
        <v>42550</v>
      </c>
      <c r="V863" s="6" t="s">
        <v>535</v>
      </c>
      <c r="W863" s="340" t="s">
        <v>1235</v>
      </c>
      <c r="X863" s="25">
        <v>15.8</v>
      </c>
      <c r="Y863" s="6"/>
      <c r="Z863" s="6"/>
      <c r="AA863" s="541">
        <v>42515</v>
      </c>
      <c r="AF863" s="4">
        <f>IF(B863="","",(IFERROR(VLOOKUP(B863,Projecten!A$4:W$2358,5,FALSE),"niet bekend")))</f>
        <v>1</v>
      </c>
      <c r="AG863" s="2399">
        <f t="shared" si="100"/>
        <v>2471.0700000000002</v>
      </c>
      <c r="AH863" s="2403">
        <f>IF(B863="","",(IFERROR(VLOOKUP(B863,Projecten!A$4:W$2358,23,FALSE),"niet bekend")))</f>
        <v>2471.0700000000002</v>
      </c>
      <c r="AI863" s="2403">
        <f>IF(B863="","",(IFERROR(VLOOKUP(B863,Projecten!A$4:W$2358,12,FALSE),"niet bekend")))</f>
        <v>2471.0700000000002</v>
      </c>
      <c r="AJ863" s="906">
        <f t="shared" si="101"/>
        <v>0</v>
      </c>
    </row>
    <row r="864" spans="2:36" x14ac:dyDescent="0.2">
      <c r="B864" s="98">
        <v>2016212</v>
      </c>
      <c r="C864" s="1254">
        <v>120725</v>
      </c>
      <c r="D864" s="267" t="s">
        <v>1027</v>
      </c>
      <c r="E864" s="6" t="s">
        <v>353</v>
      </c>
      <c r="F864" s="1452">
        <v>1</v>
      </c>
      <c r="G864" s="269">
        <v>8</v>
      </c>
      <c r="H864" s="269">
        <v>6</v>
      </c>
      <c r="I864" s="269">
        <v>3</v>
      </c>
      <c r="J864" s="59" t="s">
        <v>47</v>
      </c>
      <c r="K864" s="59" t="s">
        <v>47</v>
      </c>
      <c r="L864" s="7" t="s">
        <v>190</v>
      </c>
      <c r="M864" s="7" t="s">
        <v>190</v>
      </c>
      <c r="N864" s="7" t="s">
        <v>47</v>
      </c>
      <c r="O864" s="7" t="s">
        <v>47</v>
      </c>
      <c r="P864" s="7" t="s">
        <v>47</v>
      </c>
      <c r="Q864" s="7" t="s">
        <v>47</v>
      </c>
      <c r="R864" s="5"/>
      <c r="T864" s="77">
        <v>26</v>
      </c>
      <c r="U864" s="158">
        <v>42550</v>
      </c>
      <c r="V864" s="6" t="s">
        <v>535</v>
      </c>
      <c r="X864" s="25">
        <v>15.8</v>
      </c>
      <c r="Y864" s="6"/>
      <c r="Z864" s="6"/>
      <c r="AA864" s="541">
        <v>42515</v>
      </c>
      <c r="AF864" s="4">
        <f>IF(B864="","",(IFERROR(VLOOKUP(B864,Projecten!A$4:W$2358,5,FALSE),"niet bekend")))</f>
        <v>1</v>
      </c>
      <c r="AG864" s="2399">
        <f t="shared" si="100"/>
        <v>2321.67</v>
      </c>
      <c r="AH864" s="2403">
        <f>IF(B864="","",(IFERROR(VLOOKUP(B864,Projecten!A$4:W$2358,23,FALSE),"niet bekend")))</f>
        <v>2321.67</v>
      </c>
      <c r="AI864" s="2403">
        <f>IF(B864="","",(IFERROR(VLOOKUP(B864,Projecten!A$4:W$2358,12,FALSE),"niet bekend")))</f>
        <v>2321.67</v>
      </c>
      <c r="AJ864" s="906">
        <f t="shared" si="101"/>
        <v>0</v>
      </c>
    </row>
    <row r="865" spans="2:36" x14ac:dyDescent="0.2">
      <c r="B865" s="98">
        <v>2016213</v>
      </c>
      <c r="C865" s="1254">
        <v>120725</v>
      </c>
      <c r="D865" s="267" t="s">
        <v>1066</v>
      </c>
      <c r="E865" s="6" t="s">
        <v>353</v>
      </c>
      <c r="F865" s="1452">
        <v>1</v>
      </c>
      <c r="G865" s="269">
        <v>1</v>
      </c>
      <c r="H865" s="269">
        <v>0</v>
      </c>
      <c r="I865" s="269">
        <v>2</v>
      </c>
      <c r="J865" s="59" t="s">
        <v>47</v>
      </c>
      <c r="K865" s="59" t="s">
        <v>190</v>
      </c>
      <c r="L865" s="7" t="s">
        <v>190</v>
      </c>
      <c r="M865" s="7" t="s">
        <v>190</v>
      </c>
      <c r="N865" s="7" t="s">
        <v>47</v>
      </c>
      <c r="O865" s="7" t="s">
        <v>47</v>
      </c>
      <c r="P865" s="7" t="s">
        <v>47</v>
      </c>
      <c r="Q865" s="7" t="s">
        <v>47</v>
      </c>
      <c r="R865" s="5"/>
      <c r="T865" s="77">
        <v>26</v>
      </c>
      <c r="U865" s="158">
        <v>42550</v>
      </c>
      <c r="V865" s="6" t="s">
        <v>535</v>
      </c>
      <c r="X865" s="25">
        <v>6.1</v>
      </c>
      <c r="Y865" s="6"/>
      <c r="Z865" s="6"/>
      <c r="AA865" s="541">
        <v>42508</v>
      </c>
      <c r="AF865" s="4">
        <f>IF(B865="","",(IFERROR(VLOOKUP(B865,Projecten!A$4:W$2358,5,FALSE),"niet bekend")))</f>
        <v>1</v>
      </c>
      <c r="AG865" s="2399">
        <f t="shared" si="100"/>
        <v>700.63</v>
      </c>
      <c r="AH865" s="2403">
        <f>IF(B865="","",(IFERROR(VLOOKUP(B865,Projecten!A$4:W$2358,23,FALSE),"niet bekend")))</f>
        <v>700.63</v>
      </c>
      <c r="AI865" s="2403">
        <f>IF(B865="","",(IFERROR(VLOOKUP(B865,Projecten!A$4:W$2358,12,FALSE),"niet bekend")))</f>
        <v>700.63</v>
      </c>
      <c r="AJ865" s="906">
        <f t="shared" si="101"/>
        <v>0</v>
      </c>
    </row>
    <row r="866" spans="2:36" x14ac:dyDescent="0.2">
      <c r="B866" s="98">
        <v>2016214</v>
      </c>
      <c r="C866" s="1252">
        <v>120727</v>
      </c>
      <c r="D866" s="267" t="s">
        <v>1067</v>
      </c>
      <c r="E866" s="6" t="s">
        <v>353</v>
      </c>
      <c r="F866" s="1452">
        <v>3</v>
      </c>
      <c r="G866" s="269">
        <v>24</v>
      </c>
      <c r="H866" s="269">
        <v>15</v>
      </c>
      <c r="I866" s="269">
        <v>6</v>
      </c>
      <c r="J866" s="59" t="s">
        <v>47</v>
      </c>
      <c r="K866" s="59" t="s">
        <v>47</v>
      </c>
      <c r="L866" s="7" t="s">
        <v>190</v>
      </c>
      <c r="M866" s="7" t="s">
        <v>190</v>
      </c>
      <c r="N866" s="7" t="s">
        <v>47</v>
      </c>
      <c r="O866" s="7" t="s">
        <v>47</v>
      </c>
      <c r="P866" s="7" t="s">
        <v>47</v>
      </c>
      <c r="Q866" s="7" t="s">
        <v>47</v>
      </c>
      <c r="R866" s="5"/>
      <c r="T866" s="77">
        <v>26</v>
      </c>
      <c r="U866" s="158">
        <v>42550</v>
      </c>
      <c r="V866" s="6" t="s">
        <v>535</v>
      </c>
      <c r="X866" s="25">
        <v>45.7</v>
      </c>
      <c r="Y866" s="6"/>
      <c r="Z866" s="6"/>
      <c r="AA866" s="541">
        <v>42515</v>
      </c>
      <c r="AF866" s="4">
        <f>IF(B866="","",(IFERROR(VLOOKUP(B866,Projecten!A$4:W$2358,5,FALSE),"niet bekend")))</f>
        <v>3</v>
      </c>
      <c r="AG866" s="2399">
        <f t="shared" si="100"/>
        <v>4678.6099999999997</v>
      </c>
      <c r="AH866" s="2403">
        <f>IF(B866="","",(IFERROR(VLOOKUP(B866,Projecten!A$4:W$2358,23,FALSE),"niet bekend")))</f>
        <v>4678.6099999999997</v>
      </c>
      <c r="AI866" s="2403">
        <f>IF(B866="","",(IFERROR(VLOOKUP(B866,Projecten!A$4:W$2358,12,FALSE),"niet bekend")))</f>
        <v>4678.6099999999997</v>
      </c>
      <c r="AJ866" s="906">
        <f t="shared" si="101"/>
        <v>0</v>
      </c>
    </row>
    <row r="867" spans="2:36" x14ac:dyDescent="0.2">
      <c r="B867" s="2"/>
      <c r="C867" s="1254"/>
      <c r="D867" s="2"/>
      <c r="E867" s="1"/>
      <c r="F867" s="39"/>
      <c r="G867" s="1"/>
      <c r="H867" s="1"/>
      <c r="I867" s="1"/>
      <c r="J867" s="59"/>
      <c r="K867" s="59"/>
      <c r="L867" s="59"/>
      <c r="M867" s="59"/>
      <c r="R867" s="5"/>
      <c r="T867" s="77"/>
      <c r="X867" s="25"/>
      <c r="Y867" s="6"/>
      <c r="Z867" s="6"/>
      <c r="AA867" s="541"/>
      <c r="AF867" s="4" t="str">
        <f>IF(B867="","",(IFERROR(VLOOKUP(B867,Projecten!A$4:W$2358,5,FALSE),"niet bekend")))</f>
        <v/>
      </c>
      <c r="AG867" s="2399" t="str">
        <f t="shared" si="100"/>
        <v/>
      </c>
      <c r="AH867" s="2403" t="str">
        <f>IF(B867="","",(IFERROR(VLOOKUP(B867,Projecten!A$4:W$2358,23,FALSE),"niet bekend")))</f>
        <v/>
      </c>
      <c r="AI867" s="2403" t="str">
        <f>IF(B867="","",(IFERROR(VLOOKUP(B867,Projecten!A$4:W$2358,12,FALSE),"niet bekend")))</f>
        <v/>
      </c>
      <c r="AJ867" s="906" t="str">
        <f t="shared" si="101"/>
        <v/>
      </c>
    </row>
    <row r="868" spans="2:36" s="71" customFormat="1" ht="12.75" customHeight="1" x14ac:dyDescent="0.2">
      <c r="B868" s="2">
        <v>2016225</v>
      </c>
      <c r="C868" s="1254">
        <v>120721</v>
      </c>
      <c r="D868" s="2" t="s">
        <v>1075</v>
      </c>
      <c r="E868" s="1" t="s">
        <v>26</v>
      </c>
      <c r="F868" s="1477">
        <v>1</v>
      </c>
      <c r="G868" s="385">
        <v>13</v>
      </c>
      <c r="H868" s="385">
        <v>4</v>
      </c>
      <c r="I868" s="385">
        <v>5</v>
      </c>
      <c r="J868" s="58" t="s">
        <v>47</v>
      </c>
      <c r="K868" s="58" t="s">
        <v>47</v>
      </c>
      <c r="L868" s="58" t="s">
        <v>190</v>
      </c>
      <c r="M868" s="58" t="s">
        <v>190</v>
      </c>
      <c r="N868" s="58" t="s">
        <v>47</v>
      </c>
      <c r="O868" s="58" t="s">
        <v>47</v>
      </c>
      <c r="P868" s="58" t="s">
        <v>47</v>
      </c>
      <c r="Q868" s="58" t="s">
        <v>47</v>
      </c>
      <c r="R868" s="366"/>
      <c r="S868" s="1619">
        <v>42543</v>
      </c>
      <c r="T868" s="77">
        <f>IF(U868&lt;=0,"",(((U868-'In Productie'!$E$1)/7)+0.6))</f>
        <v>-61.114285714285714</v>
      </c>
      <c r="U868" s="161">
        <v>42537</v>
      </c>
      <c r="V868" s="6" t="s">
        <v>162</v>
      </c>
      <c r="W868" s="71" t="s">
        <v>1100</v>
      </c>
      <c r="X868" s="78">
        <v>27</v>
      </c>
      <c r="Y868" s="82"/>
      <c r="Z868" s="82"/>
      <c r="AA868" s="542">
        <v>42508</v>
      </c>
      <c r="AF868" s="71">
        <f>IF(B868="","",(IFERROR(VLOOKUP(B868,Projecten!A$4:W$2358,5,FALSE),"niet bekend")))</f>
        <v>1</v>
      </c>
      <c r="AG868" s="2403">
        <f t="shared" si="100"/>
        <v>6040</v>
      </c>
      <c r="AH868" s="2403">
        <f>IF(B868="","",(IFERROR(VLOOKUP(B868,Projecten!A$4:W$2358,23,FALSE),"niet bekend")))</f>
        <v>6040</v>
      </c>
      <c r="AI868" s="2403">
        <f>IF(B868="","",(IFERROR(VLOOKUP(B868,Projecten!A$4:W$2358,12,FALSE),"niet bekend")))</f>
        <v>6040</v>
      </c>
      <c r="AJ868" s="908">
        <f t="shared" si="101"/>
        <v>0</v>
      </c>
    </row>
    <row r="869" spans="2:36" s="71" customFormat="1" ht="12.75" customHeight="1" x14ac:dyDescent="0.2">
      <c r="B869" s="74">
        <v>2016223</v>
      </c>
      <c r="C869" s="1254" t="s">
        <v>115</v>
      </c>
      <c r="D869" s="2">
        <v>574116</v>
      </c>
      <c r="E869" s="1" t="s">
        <v>26</v>
      </c>
      <c r="F869" s="39">
        <v>1</v>
      </c>
      <c r="G869" s="1">
        <v>10</v>
      </c>
      <c r="H869" s="1">
        <v>7</v>
      </c>
      <c r="I869" s="75">
        <v>4</v>
      </c>
      <c r="J869" s="58" t="s">
        <v>47</v>
      </c>
      <c r="K869" s="58" t="s">
        <v>47</v>
      </c>
      <c r="L869" s="58" t="s">
        <v>190</v>
      </c>
      <c r="M869" s="58" t="s">
        <v>190</v>
      </c>
      <c r="N869" s="58" t="s">
        <v>47</v>
      </c>
      <c r="O869" s="58" t="s">
        <v>47</v>
      </c>
      <c r="P869" s="58" t="s">
        <v>47</v>
      </c>
      <c r="Q869" s="58" t="s">
        <v>47</v>
      </c>
      <c r="R869" s="366"/>
      <c r="S869" s="1619">
        <v>42542</v>
      </c>
      <c r="T869" s="77">
        <f>IF(U869&lt;=0,"",(((U869-'In Productie'!$E$1)/7)+0.6))</f>
        <v>-61.114285714285714</v>
      </c>
      <c r="U869" s="161">
        <v>42537</v>
      </c>
      <c r="V869" s="6" t="s">
        <v>162</v>
      </c>
      <c r="X869" s="78">
        <v>19</v>
      </c>
      <c r="Y869" s="82"/>
      <c r="Z869" s="82"/>
      <c r="AA869" s="542">
        <v>42508</v>
      </c>
      <c r="AF869" s="71">
        <f>IF(B869="","",(IFERROR(VLOOKUP(B869,Projecten!A$4:W$2358,5,FALSE),"niet bekend")))</f>
        <v>1</v>
      </c>
      <c r="AG869" s="2403">
        <f t="shared" si="100"/>
        <v>3177</v>
      </c>
      <c r="AH869" s="2403">
        <f>IF(B869="","",(IFERROR(VLOOKUP(B869,Projecten!A$4:W$2358,23,FALSE),"niet bekend")))</f>
        <v>3177</v>
      </c>
      <c r="AI869" s="2403">
        <f>IF(B869="","",(IFERROR(VLOOKUP(B869,Projecten!A$4:W$2358,12,FALSE),"niet bekend")))</f>
        <v>3177</v>
      </c>
      <c r="AJ869" s="908">
        <f t="shared" si="101"/>
        <v>0</v>
      </c>
    </row>
    <row r="870" spans="2:36" s="71" customFormat="1" ht="12.75" customHeight="1" x14ac:dyDescent="0.2">
      <c r="B870" s="2">
        <v>2016222</v>
      </c>
      <c r="C870" s="1254">
        <v>120718</v>
      </c>
      <c r="D870" s="2">
        <v>592516</v>
      </c>
      <c r="E870" s="1" t="s">
        <v>26</v>
      </c>
      <c r="F870" s="39">
        <v>1</v>
      </c>
      <c r="G870" s="1">
        <v>8</v>
      </c>
      <c r="H870" s="1">
        <v>5</v>
      </c>
      <c r="I870" s="1">
        <v>3</v>
      </c>
      <c r="J870" s="58" t="s">
        <v>47</v>
      </c>
      <c r="K870" s="58" t="s">
        <v>190</v>
      </c>
      <c r="L870" s="58" t="s">
        <v>190</v>
      </c>
      <c r="M870" s="58" t="s">
        <v>190</v>
      </c>
      <c r="N870" s="58" t="s">
        <v>47</v>
      </c>
      <c r="O870" s="58" t="s">
        <v>47</v>
      </c>
      <c r="P870" s="58" t="s">
        <v>47</v>
      </c>
      <c r="Q870" s="58" t="s">
        <v>47</v>
      </c>
      <c r="R870" s="366"/>
      <c r="S870" s="1619">
        <v>42542</v>
      </c>
      <c r="T870" s="77">
        <f>IF(U870&lt;=0,"",(((U870-'In Productie'!$E$1)/7)+0.6))</f>
        <v>-61.114285714285714</v>
      </c>
      <c r="U870" s="161">
        <v>42537</v>
      </c>
      <c r="V870" s="6" t="s">
        <v>162</v>
      </c>
      <c r="X870" s="78">
        <v>14.2</v>
      </c>
      <c r="Y870" s="82"/>
      <c r="Z870" s="82"/>
      <c r="AA870" s="542">
        <v>42508</v>
      </c>
      <c r="AF870" s="71">
        <f>IF(B870="","",(IFERROR(VLOOKUP(B870,Projecten!A$4:W$2358,5,FALSE),"niet bekend")))</f>
        <v>1</v>
      </c>
      <c r="AG870" s="2403">
        <f t="shared" si="100"/>
        <v>2023</v>
      </c>
      <c r="AH870" s="2403">
        <f>IF(B870="","",(IFERROR(VLOOKUP(B870,Projecten!A$4:W$2358,23,FALSE),"niet bekend")))</f>
        <v>2023</v>
      </c>
      <c r="AI870" s="2403">
        <f>IF(B870="","",(IFERROR(VLOOKUP(B870,Projecten!A$4:W$2358,12,FALSE),"niet bekend")))</f>
        <v>2023</v>
      </c>
      <c r="AJ870" s="908">
        <f t="shared" si="101"/>
        <v>0</v>
      </c>
    </row>
    <row r="871" spans="2:36" s="71" customFormat="1" ht="12.75" customHeight="1" x14ac:dyDescent="0.2">
      <c r="B871" s="2">
        <v>2016209</v>
      </c>
      <c r="C871" s="1254">
        <v>120717</v>
      </c>
      <c r="D871" s="2">
        <v>587316</v>
      </c>
      <c r="E871" s="1" t="s">
        <v>26</v>
      </c>
      <c r="F871" s="39">
        <v>1</v>
      </c>
      <c r="G871" s="1">
        <v>8</v>
      </c>
      <c r="H871" s="1">
        <v>5</v>
      </c>
      <c r="I871" s="1">
        <v>3</v>
      </c>
      <c r="J871" s="58" t="s">
        <v>47</v>
      </c>
      <c r="K871" s="58" t="s">
        <v>47</v>
      </c>
      <c r="L871" s="58" t="s">
        <v>190</v>
      </c>
      <c r="M871" s="58" t="s">
        <v>190</v>
      </c>
      <c r="N871" s="58" t="s">
        <v>47</v>
      </c>
      <c r="O871" s="58" t="s">
        <v>47</v>
      </c>
      <c r="P871" s="58" t="s">
        <v>47</v>
      </c>
      <c r="Q871" s="58" t="s">
        <v>47</v>
      </c>
      <c r="R871" s="346"/>
      <c r="S871" s="77">
        <v>42538</v>
      </c>
      <c r="T871" s="77">
        <f>IF(U871&lt;=0,"",(((U871-'In Productie'!$E$1)/7)+0.6))</f>
        <v>-62.114285714285714</v>
      </c>
      <c r="U871" s="161">
        <v>42530</v>
      </c>
      <c r="V871" s="71" t="s">
        <v>997</v>
      </c>
      <c r="X871" s="78">
        <v>15.75</v>
      </c>
      <c r="Y871" s="82"/>
      <c r="Z871" s="82"/>
      <c r="AA871" s="542">
        <v>42501</v>
      </c>
      <c r="AF871" s="71">
        <f>IF(B871="","",(IFERROR(VLOOKUP(B871,Projecten!A$4:W$2358,5,FALSE),"niet bekend")))</f>
        <v>1</v>
      </c>
      <c r="AG871" s="2403">
        <f t="shared" si="100"/>
        <v>2503</v>
      </c>
      <c r="AH871" s="2403">
        <f>IF(B871="","",(IFERROR(VLOOKUP(B871,Projecten!A$4:W$2358,23,FALSE),"niet bekend")))</f>
        <v>2503</v>
      </c>
      <c r="AI871" s="2403">
        <f>IF(B871="","",(IFERROR(VLOOKUP(B871,Projecten!A$4:W$2358,12,FALSE),"niet bekend")))</f>
        <v>2503</v>
      </c>
      <c r="AJ871" s="908">
        <f t="shared" si="101"/>
        <v>0</v>
      </c>
    </row>
    <row r="872" spans="2:36" s="71" customFormat="1" ht="12.75" customHeight="1" x14ac:dyDescent="0.2">
      <c r="B872" s="2">
        <v>2016224</v>
      </c>
      <c r="C872" s="1254">
        <v>120719</v>
      </c>
      <c r="D872" s="2">
        <v>502816</v>
      </c>
      <c r="E872" s="1" t="s">
        <v>26</v>
      </c>
      <c r="F872" s="39">
        <v>1</v>
      </c>
      <c r="G872" s="1">
        <v>8</v>
      </c>
      <c r="H872" s="1">
        <v>6</v>
      </c>
      <c r="I872" s="1">
        <v>3</v>
      </c>
      <c r="J872" s="58" t="s">
        <v>47</v>
      </c>
      <c r="K872" s="58" t="s">
        <v>190</v>
      </c>
      <c r="L872" s="58" t="s">
        <v>190</v>
      </c>
      <c r="M872" s="58" t="s">
        <v>190</v>
      </c>
      <c r="N872" s="58" t="s">
        <v>47</v>
      </c>
      <c r="O872" s="58" t="s">
        <v>47</v>
      </c>
      <c r="P872" s="58" t="s">
        <v>47</v>
      </c>
      <c r="Q872" s="58" t="s">
        <v>47</v>
      </c>
      <c r="R872" s="366"/>
      <c r="S872" s="1619">
        <v>42543</v>
      </c>
      <c r="T872" s="77">
        <f>IF(U872&lt;=0,"",(((U872-'In Productie'!$E$1)/7)+0.6))</f>
        <v>-61.114285714285714</v>
      </c>
      <c r="U872" s="161">
        <v>42537</v>
      </c>
      <c r="V872" s="6" t="s">
        <v>162</v>
      </c>
      <c r="X872" s="78">
        <v>14.1</v>
      </c>
      <c r="Y872" s="82"/>
      <c r="Z872" s="82"/>
      <c r="AA872" s="542">
        <v>42508</v>
      </c>
      <c r="AF872" s="71">
        <f>IF(B872="","",(IFERROR(VLOOKUP(B872,Projecten!A$4:W$2358,5,FALSE),"niet bekend")))</f>
        <v>1</v>
      </c>
      <c r="AG872" s="2403">
        <f t="shared" si="100"/>
        <v>2122</v>
      </c>
      <c r="AH872" s="2403">
        <f>IF(B872="","",(IFERROR(VLOOKUP(B872,Projecten!A$4:W$2358,23,FALSE),"niet bekend")))</f>
        <v>2122</v>
      </c>
      <c r="AI872" s="2403">
        <f>IF(B872="","",(IFERROR(VLOOKUP(B872,Projecten!A$4:W$2358,12,FALSE),"niet bekend")))</f>
        <v>2122</v>
      </c>
      <c r="AJ872" s="908">
        <f t="shared" si="101"/>
        <v>0</v>
      </c>
    </row>
    <row r="873" spans="2:36" s="71" customFormat="1" ht="12.75" customHeight="1" x14ac:dyDescent="0.2">
      <c r="B873" s="2">
        <v>2016226</v>
      </c>
      <c r="C873" s="1254">
        <v>120719</v>
      </c>
      <c r="D873" s="2">
        <v>575016</v>
      </c>
      <c r="E873" s="1" t="s">
        <v>26</v>
      </c>
      <c r="F873" s="39">
        <v>1</v>
      </c>
      <c r="G873" s="1">
        <v>10</v>
      </c>
      <c r="H873" s="1">
        <v>7</v>
      </c>
      <c r="I873" s="1">
        <v>3</v>
      </c>
      <c r="J873" s="60" t="s">
        <v>47</v>
      </c>
      <c r="K873" s="60" t="s">
        <v>190</v>
      </c>
      <c r="L873" s="60" t="s">
        <v>190</v>
      </c>
      <c r="M873" s="60" t="s">
        <v>190</v>
      </c>
      <c r="N873" s="58" t="s">
        <v>47</v>
      </c>
      <c r="O873" s="58" t="s">
        <v>47</v>
      </c>
      <c r="P873" s="58" t="s">
        <v>47</v>
      </c>
      <c r="Q873" s="58" t="s">
        <v>47</v>
      </c>
      <c r="R873" s="366"/>
      <c r="S873" s="23">
        <v>42544</v>
      </c>
      <c r="T873" s="77">
        <f>IF(U873&lt;=0,"",(((U873-'In Productie'!$E$1)/7)+0.6))</f>
        <v>-60.114285714285714</v>
      </c>
      <c r="U873" s="161">
        <v>42544</v>
      </c>
      <c r="V873" s="6" t="s">
        <v>162</v>
      </c>
      <c r="W873" s="546" t="s">
        <v>1163</v>
      </c>
      <c r="X873" s="78">
        <v>19.399999999999999</v>
      </c>
      <c r="Y873" s="82"/>
      <c r="Z873" s="82"/>
      <c r="AA873" s="542">
        <v>42508</v>
      </c>
      <c r="AF873" s="71">
        <f>IF(B873="","",(IFERROR(VLOOKUP(B873,Projecten!A$4:W$2358,5,FALSE),"niet bekend")))</f>
        <v>1</v>
      </c>
      <c r="AG873" s="2403">
        <f t="shared" si="100"/>
        <v>3318</v>
      </c>
      <c r="AH873" s="2403">
        <f>IF(B873="","",(IFERROR(VLOOKUP(B873,Projecten!A$4:W$2358,23,FALSE),"niet bekend")))</f>
        <v>3318</v>
      </c>
      <c r="AI873" s="2403">
        <f>IF(B873="","",(IFERROR(VLOOKUP(B873,Projecten!A$4:W$2358,12,FALSE),"niet bekend")))</f>
        <v>3318</v>
      </c>
      <c r="AJ873" s="908">
        <f t="shared" si="101"/>
        <v>0</v>
      </c>
    </row>
    <row r="874" spans="2:36" x14ac:dyDescent="0.2">
      <c r="B874" s="249">
        <v>2016103</v>
      </c>
      <c r="C874" s="1255">
        <v>120732</v>
      </c>
      <c r="D874" s="5">
        <v>592616</v>
      </c>
      <c r="E874" s="6" t="s">
        <v>26</v>
      </c>
      <c r="F874" s="7">
        <v>0</v>
      </c>
      <c r="G874" s="6">
        <v>1</v>
      </c>
      <c r="H874" s="6">
        <v>0</v>
      </c>
      <c r="I874" s="6">
        <v>1</v>
      </c>
      <c r="J874" s="7" t="s">
        <v>47</v>
      </c>
      <c r="K874" s="7" t="s">
        <v>47</v>
      </c>
      <c r="L874" s="7" t="s">
        <v>47</v>
      </c>
      <c r="M874" s="7" t="s">
        <v>47</v>
      </c>
      <c r="N874" s="7" t="s">
        <v>47</v>
      </c>
      <c r="O874" s="7" t="s">
        <v>47</v>
      </c>
      <c r="P874" s="7" t="s">
        <v>47</v>
      </c>
      <c r="Q874" s="7" t="s">
        <v>47</v>
      </c>
      <c r="R874" s="5"/>
      <c r="V874" s="6" t="s">
        <v>162</v>
      </c>
      <c r="W874" s="6" t="s">
        <v>1239</v>
      </c>
      <c r="X874" s="25">
        <v>3</v>
      </c>
      <c r="Y874" s="6"/>
      <c r="Z874" s="6"/>
      <c r="AA874" s="5"/>
      <c r="AF874" s="4">
        <f>IF(B874="","",(IFERROR(VLOOKUP(B874,Projecten!A$4:W$2358,5,FALSE),"niet bekend")))</f>
        <v>1</v>
      </c>
      <c r="AG874" s="2399">
        <f t="shared" si="100"/>
        <v>0</v>
      </c>
      <c r="AH874" s="2403">
        <f>IF(B874="","",(IFERROR(VLOOKUP(B874,Projecten!A$4:W$2358,23,FALSE),"niet bekend")))</f>
        <v>7766.89</v>
      </c>
      <c r="AI874" s="2403">
        <f>IF(B874="","",(IFERROR(VLOOKUP(B874,Projecten!A$4:W$2358,12,FALSE),"niet bekend")))</f>
        <v>7766.89</v>
      </c>
      <c r="AJ874" s="906">
        <f t="shared" si="101"/>
        <v>7766.89</v>
      </c>
    </row>
    <row r="875" spans="2:36" s="4" customFormat="1" ht="12.75" customHeight="1" x14ac:dyDescent="0.2">
      <c r="B875" s="74">
        <v>2016234</v>
      </c>
      <c r="C875" s="1254">
        <v>120722</v>
      </c>
      <c r="D875" s="2" t="s">
        <v>1086</v>
      </c>
      <c r="E875" s="1" t="s">
        <v>26</v>
      </c>
      <c r="F875" s="39">
        <v>1</v>
      </c>
      <c r="G875" s="1">
        <v>3</v>
      </c>
      <c r="H875" s="1">
        <v>1</v>
      </c>
      <c r="I875" s="1">
        <v>3</v>
      </c>
      <c r="J875" s="59" t="s">
        <v>47</v>
      </c>
      <c r="K875" s="7" t="s">
        <v>190</v>
      </c>
      <c r="L875" s="7" t="s">
        <v>190</v>
      </c>
      <c r="M875" s="7" t="s">
        <v>190</v>
      </c>
      <c r="N875" s="7" t="s">
        <v>47</v>
      </c>
      <c r="O875" s="7" t="s">
        <v>47</v>
      </c>
      <c r="P875" s="7" t="s">
        <v>47</v>
      </c>
      <c r="Q875" s="7" t="s">
        <v>47</v>
      </c>
      <c r="R875" s="249"/>
      <c r="S875" s="23">
        <v>42548</v>
      </c>
      <c r="T875" s="77">
        <f>IF(U875&lt;=0,"",(((U875-'In Productie'!$E$1)/7)+0.6))</f>
        <v>-60.114285714285714</v>
      </c>
      <c r="U875" s="158">
        <v>42544</v>
      </c>
      <c r="V875" s="6" t="s">
        <v>162</v>
      </c>
      <c r="W875" s="43" t="s">
        <v>1163</v>
      </c>
      <c r="X875" s="25">
        <v>8.3000000000000007</v>
      </c>
      <c r="Y875" s="64"/>
      <c r="Z875" s="66"/>
      <c r="AA875" s="540">
        <v>42513</v>
      </c>
      <c r="AF875" s="4">
        <f>IF(B875="","",(IFERROR(VLOOKUP(B875,Projecten!A$4:W$2358,5,FALSE),"niet bekend")))</f>
        <v>1</v>
      </c>
      <c r="AG875" s="2399">
        <f t="shared" si="100"/>
        <v>1383</v>
      </c>
      <c r="AH875" s="2403">
        <f>IF(B875="","",(IFERROR(VLOOKUP(B875,Projecten!A$4:W$2358,23,FALSE),"niet bekend")))</f>
        <v>1383</v>
      </c>
      <c r="AI875" s="2403">
        <f>IF(B875="","",(IFERROR(VLOOKUP(B875,Projecten!A$4:W$2358,12,FALSE),"niet bekend")))</f>
        <v>1383</v>
      </c>
      <c r="AJ875" s="906">
        <f t="shared" si="101"/>
        <v>0</v>
      </c>
    </row>
    <row r="876" spans="2:36" s="38" customFormat="1" ht="12.75" customHeight="1" x14ac:dyDescent="0.2">
      <c r="B876" s="30"/>
      <c r="C876" s="1253"/>
      <c r="D876" s="31"/>
      <c r="E876" s="31"/>
      <c r="F876" s="32"/>
      <c r="G876" s="31"/>
      <c r="H876" s="31"/>
      <c r="I876" s="31"/>
      <c r="J876" s="32"/>
      <c r="K876" s="32"/>
      <c r="L876" s="32"/>
      <c r="M876" s="32"/>
      <c r="N876" s="32"/>
      <c r="O876" s="32"/>
      <c r="P876" s="32"/>
      <c r="Q876" s="32"/>
      <c r="R876" s="483"/>
      <c r="S876" s="33"/>
      <c r="T876" s="1039"/>
      <c r="U876" s="157"/>
      <c r="V876" s="35"/>
      <c r="W876" s="35"/>
      <c r="X876" s="35"/>
      <c r="Y876" s="67"/>
      <c r="Z876" s="68"/>
      <c r="AA876" s="36"/>
      <c r="AB876" s="562" t="s">
        <v>1122</v>
      </c>
      <c r="AC876" s="562" t="s">
        <v>1064</v>
      </c>
      <c r="AD876" s="562" t="s">
        <v>1123</v>
      </c>
      <c r="AG876" s="2404"/>
      <c r="AH876" s="2404"/>
      <c r="AI876" s="2404"/>
      <c r="AJ876" s="909"/>
    </row>
    <row r="877" spans="2:36" s="911" customFormat="1" ht="12.75" customHeight="1" x14ac:dyDescent="0.2">
      <c r="B877" s="887"/>
      <c r="C877" s="1251"/>
      <c r="D877" s="888">
        <f>SUM(G877:I877)</f>
        <v>404</v>
      </c>
      <c r="E877" s="889"/>
      <c r="F877" s="890">
        <f>SUM(F878:F912)</f>
        <v>22</v>
      </c>
      <c r="G877" s="889">
        <f>SUM(G878:G912)</f>
        <v>238</v>
      </c>
      <c r="H877" s="889">
        <f>SUM(H878:H912)</f>
        <v>111</v>
      </c>
      <c r="I877" s="889">
        <f>SUM(I878:I912)</f>
        <v>55</v>
      </c>
      <c r="J877" s="890"/>
      <c r="K877" s="890"/>
      <c r="L877" s="890"/>
      <c r="M877" s="890"/>
      <c r="N877" s="890"/>
      <c r="O877" s="890"/>
      <c r="P877" s="890"/>
      <c r="Q877" s="890"/>
      <c r="R877" s="917">
        <v>26</v>
      </c>
      <c r="S877" s="918"/>
      <c r="T877" s="1040"/>
      <c r="U877" s="919"/>
      <c r="V877" s="920"/>
      <c r="W877" s="921">
        <f>SUM(X877:X912)</f>
        <v>464.25</v>
      </c>
      <c r="X877" s="855"/>
      <c r="Y877" s="922">
        <v>291</v>
      </c>
      <c r="Z877" s="856">
        <f>W877-Y877</f>
        <v>173.25</v>
      </c>
      <c r="AA877" s="923"/>
      <c r="AB877" s="911">
        <v>507.5</v>
      </c>
      <c r="AC877" s="911">
        <v>180</v>
      </c>
      <c r="AD877" s="911">
        <f>AB877-AC877</f>
        <v>327.5</v>
      </c>
      <c r="AF877" s="911" t="str">
        <f>IF(B877="","",(IFERROR(VLOOKUP(B877,Projecten!A$4:W$2358,5,FALSE),"niet bekend")))</f>
        <v/>
      </c>
      <c r="AG877" s="2402">
        <f>SUM(AG878:AG912)</f>
        <v>64603.03</v>
      </c>
      <c r="AH877" s="2402" t="str">
        <f>IF(B877="","",(IFERROR(VLOOKUP(B877,Projecten!A$4:W$2358,23,FALSE),"niet bekend")))</f>
        <v/>
      </c>
      <c r="AI877" s="2402" t="str">
        <f>IF(B877="","",(IFERROR(VLOOKUP(B877,Projecten!A$4:W$2358,12,FALSE),"niet bekend")))</f>
        <v/>
      </c>
      <c r="AJ877" s="907"/>
    </row>
    <row r="878" spans="2:36" s="4" customFormat="1" ht="12.75" customHeight="1" x14ac:dyDescent="0.2">
      <c r="B878" s="2"/>
      <c r="C878" s="1254"/>
      <c r="D878" s="1"/>
      <c r="E878" s="1"/>
      <c r="F878" s="39"/>
      <c r="G878" s="1"/>
      <c r="H878" s="1"/>
      <c r="I878" s="1"/>
      <c r="J878" s="58"/>
      <c r="K878" s="29"/>
      <c r="L878" s="29"/>
      <c r="M878" s="29"/>
      <c r="N878" s="29"/>
      <c r="O878" s="29"/>
      <c r="P878" s="29"/>
      <c r="Q878" s="29"/>
      <c r="R878" s="249" t="s">
        <v>935</v>
      </c>
      <c r="S878" s="23"/>
      <c r="T878" s="23"/>
      <c r="U878" s="162"/>
      <c r="X878" s="25"/>
      <c r="Y878" s="63"/>
      <c r="Z878" s="63"/>
      <c r="AA878" s="249"/>
      <c r="AF878" s="4" t="str">
        <f>IF(B878="","",(IFERROR(VLOOKUP(B878,Projecten!A$4:W$2358,5,FALSE),"niet bekend")))</f>
        <v/>
      </c>
      <c r="AG878" s="2399" t="str">
        <f t="shared" ref="AG878:AG889" si="102">IF(AF878="","",(F878/AF878*AI878))</f>
        <v/>
      </c>
      <c r="AH878" s="2403" t="str">
        <f>IF(B878="","",(IFERROR(VLOOKUP(B878,Projecten!A$4:W$2358,23,FALSE),"niet bekend")))</f>
        <v/>
      </c>
      <c r="AI878" s="2403" t="str">
        <f>IF(B878="","",(IFERROR(VLOOKUP(B878,Projecten!A$4:W$2358,12,FALSE),"niet bekend")))</f>
        <v/>
      </c>
      <c r="AJ878" s="906" t="str">
        <f t="shared" ref="AJ878:AJ911" si="103">IF(AG878="","",(AI878-AG878))</f>
        <v/>
      </c>
    </row>
    <row r="879" spans="2:36" s="511" customFormat="1" ht="12.75" customHeight="1" x14ac:dyDescent="0.2">
      <c r="B879" s="503"/>
      <c r="C879" s="1279"/>
      <c r="D879" s="504" t="s">
        <v>940</v>
      </c>
      <c r="E879" s="504"/>
      <c r="F879" s="1469"/>
      <c r="G879" s="504"/>
      <c r="H879" s="504"/>
      <c r="I879" s="504"/>
      <c r="J879" s="570"/>
      <c r="K879" s="571"/>
      <c r="L879" s="571"/>
      <c r="M879" s="571"/>
      <c r="N879" s="571"/>
      <c r="O879" s="571"/>
      <c r="P879" s="571"/>
      <c r="Q879" s="571"/>
      <c r="R879" s="507"/>
      <c r="S879" s="23"/>
      <c r="T879" s="509"/>
      <c r="U879" s="510"/>
      <c r="X879" s="512">
        <v>8.25</v>
      </c>
      <c r="Y879" s="513"/>
      <c r="Z879" s="513"/>
      <c r="AA879" s="507"/>
      <c r="AF879" s="347" t="str">
        <f>IF(B879="","",(IFERROR(VLOOKUP(B879,Projecten!A$4:W$2358,5,FALSE),"niet bekend")))</f>
        <v/>
      </c>
      <c r="AG879" s="2399" t="str">
        <f t="shared" si="102"/>
        <v/>
      </c>
      <c r="AH879" s="2403" t="str">
        <f>IF(B879="","",(IFERROR(VLOOKUP(B879,Projecten!A$4:W$2358,23,FALSE),"niet bekend")))</f>
        <v/>
      </c>
      <c r="AI879" s="2403" t="str">
        <f>IF(B879="","",(IFERROR(VLOOKUP(B879,Projecten!A$4:W$2358,12,FALSE),"niet bekend")))</f>
        <v/>
      </c>
      <c r="AJ879" s="906" t="str">
        <f t="shared" si="103"/>
        <v/>
      </c>
    </row>
    <row r="880" spans="2:36" s="511" customFormat="1" ht="12.75" customHeight="1" x14ac:dyDescent="0.2">
      <c r="B880" s="507"/>
      <c r="C880" s="1282"/>
      <c r="D880" s="608" t="s">
        <v>941</v>
      </c>
      <c r="E880" s="608"/>
      <c r="F880" s="571"/>
      <c r="G880" s="515"/>
      <c r="H880" s="515"/>
      <c r="I880" s="515"/>
      <c r="J880" s="571"/>
      <c r="K880" s="571"/>
      <c r="L880" s="571"/>
      <c r="M880" s="571"/>
      <c r="N880" s="571"/>
      <c r="O880" s="571"/>
      <c r="P880" s="571"/>
      <c r="Q880" s="571"/>
      <c r="R880" s="507"/>
      <c r="S880" s="23"/>
      <c r="T880" s="509" t="str">
        <f>IF(U880&lt;=0,"",(((U880-'In Productie'!$E$1)/7)+0.6))</f>
        <v/>
      </c>
      <c r="U880" s="510"/>
      <c r="X880" s="512">
        <v>8.25</v>
      </c>
      <c r="Y880" s="513"/>
      <c r="Z880" s="513"/>
      <c r="AA880" s="507"/>
      <c r="AF880" s="347" t="str">
        <f>IF(B880="","",(IFERROR(VLOOKUP(B880,Projecten!A$4:W$2358,5,FALSE),"niet bekend")))</f>
        <v/>
      </c>
      <c r="AG880" s="2399" t="str">
        <f t="shared" si="102"/>
        <v/>
      </c>
      <c r="AH880" s="2403" t="str">
        <f>IF(B880="","",(IFERROR(VLOOKUP(B880,Projecten!A$4:W$2358,23,FALSE),"niet bekend")))</f>
        <v/>
      </c>
      <c r="AI880" s="2403" t="str">
        <f>IF(B880="","",(IFERROR(VLOOKUP(B880,Projecten!A$4:W$2358,12,FALSE),"niet bekend")))</f>
        <v/>
      </c>
      <c r="AJ880" s="906" t="str">
        <f t="shared" si="103"/>
        <v/>
      </c>
    </row>
    <row r="881" spans="2:36" s="511" customFormat="1" ht="12.75" customHeight="1" x14ac:dyDescent="0.2">
      <c r="B881" s="507"/>
      <c r="C881" s="609"/>
      <c r="D881" s="608" t="s">
        <v>981</v>
      </c>
      <c r="E881" s="608"/>
      <c r="F881" s="571"/>
      <c r="G881" s="515"/>
      <c r="H881" s="515"/>
      <c r="I881" s="515"/>
      <c r="J881" s="571"/>
      <c r="K881" s="571"/>
      <c r="L881" s="571"/>
      <c r="M881" s="571"/>
      <c r="N881" s="571"/>
      <c r="O881" s="571"/>
      <c r="P881" s="571"/>
      <c r="Q881" s="571"/>
      <c r="R881" s="507"/>
      <c r="S881" s="23"/>
      <c r="T881" s="509"/>
      <c r="U881" s="510"/>
      <c r="X881" s="512">
        <v>0.5</v>
      </c>
      <c r="Y881" s="513"/>
      <c r="Z881" s="513"/>
      <c r="AA881" s="507"/>
      <c r="AF881" s="347" t="str">
        <f>IF(B881="","",(IFERROR(VLOOKUP(B881,Projecten!A$4:W$2358,5,FALSE),"niet bekend")))</f>
        <v/>
      </c>
      <c r="AG881" s="2399" t="str">
        <f t="shared" si="102"/>
        <v/>
      </c>
      <c r="AH881" s="2403" t="str">
        <f>IF(B881="","",(IFERROR(VLOOKUP(B881,Projecten!A$4:W$2358,23,FALSE),"niet bekend")))</f>
        <v/>
      </c>
      <c r="AI881" s="2403" t="str">
        <f>IF(B881="","",(IFERROR(VLOOKUP(B881,Projecten!A$4:W$2358,12,FALSE),"niet bekend")))</f>
        <v/>
      </c>
      <c r="AJ881" s="906" t="str">
        <f t="shared" si="103"/>
        <v/>
      </c>
    </row>
    <row r="882" spans="2:36" s="511" customFormat="1" ht="12.75" customHeight="1" x14ac:dyDescent="0.2">
      <c r="C882" s="573"/>
      <c r="D882" s="503" t="s">
        <v>1108</v>
      </c>
      <c r="E882" s="572"/>
      <c r="F882" s="1474"/>
      <c r="G882" s="572"/>
      <c r="H882" s="572"/>
      <c r="I882" s="572"/>
      <c r="J882" s="505"/>
      <c r="K882" s="506"/>
      <c r="L882" s="506"/>
      <c r="M882" s="506"/>
      <c r="N882" s="506"/>
      <c r="O882" s="506"/>
      <c r="P882" s="506"/>
      <c r="Q882" s="506"/>
      <c r="R882" s="507"/>
      <c r="S882" s="23"/>
      <c r="T882" s="509"/>
      <c r="U882" s="510"/>
      <c r="X882" s="512">
        <v>38</v>
      </c>
      <c r="Y882" s="513"/>
      <c r="Z882" s="513"/>
      <c r="AA882" s="507"/>
      <c r="AF882" s="347" t="str">
        <f>IF(B882="","",(IFERROR(VLOOKUP(B882,Projecten!A$4:W$2358,5,FALSE),"niet bekend")))</f>
        <v/>
      </c>
      <c r="AG882" s="2399" t="str">
        <f t="shared" si="102"/>
        <v/>
      </c>
      <c r="AH882" s="2403" t="str">
        <f>IF(B882="","",(IFERROR(VLOOKUP(B882,Projecten!A$4:W$2358,23,FALSE),"niet bekend")))</f>
        <v/>
      </c>
      <c r="AI882" s="2403" t="str">
        <f>IF(B882="","",(IFERROR(VLOOKUP(B882,Projecten!A$4:W$2358,12,FALSE),"niet bekend")))</f>
        <v/>
      </c>
      <c r="AJ882" s="906" t="str">
        <f t="shared" si="103"/>
        <v/>
      </c>
    </row>
    <row r="883" spans="2:36" s="511" customFormat="1" ht="12.75" customHeight="1" x14ac:dyDescent="0.2">
      <c r="C883" s="573"/>
      <c r="D883" s="610" t="s">
        <v>1263</v>
      </c>
      <c r="E883" s="572"/>
      <c r="F883" s="1474"/>
      <c r="G883" s="572"/>
      <c r="H883" s="572"/>
      <c r="I883" s="572"/>
      <c r="J883" s="611"/>
      <c r="K883" s="612"/>
      <c r="L883" s="506"/>
      <c r="M883" s="506"/>
      <c r="N883" s="506"/>
      <c r="O883" s="506"/>
      <c r="P883" s="506"/>
      <c r="Q883" s="506"/>
      <c r="R883" s="507"/>
      <c r="S883" s="23"/>
      <c r="T883" s="509"/>
      <c r="U883" s="510"/>
      <c r="X883" s="512">
        <v>8.25</v>
      </c>
      <c r="Y883" s="513"/>
      <c r="Z883" s="513"/>
      <c r="AA883" s="507"/>
      <c r="AF883" s="347" t="str">
        <f>IF(B883="","",(IFERROR(VLOOKUP(B883,Projecten!A$4:W$2358,5,FALSE),"niet bekend")))</f>
        <v/>
      </c>
      <c r="AG883" s="2399" t="str">
        <f t="shared" si="102"/>
        <v/>
      </c>
      <c r="AH883" s="2403" t="str">
        <f>IF(B883="","",(IFERROR(VLOOKUP(B883,Projecten!A$4:W$2358,23,FALSE),"niet bekend")))</f>
        <v/>
      </c>
      <c r="AI883" s="2403" t="str">
        <f>IF(B883="","",(IFERROR(VLOOKUP(B883,Projecten!A$4:W$2358,12,FALSE),"niet bekend")))</f>
        <v/>
      </c>
      <c r="AJ883" s="906" t="str">
        <f t="shared" si="103"/>
        <v/>
      </c>
    </row>
    <row r="884" spans="2:36" s="271" customFormat="1" ht="12.75" customHeight="1" x14ac:dyDescent="0.2">
      <c r="B884" s="1327"/>
      <c r="C884" s="548"/>
      <c r="D884" s="621" t="s">
        <v>1282</v>
      </c>
      <c r="E884" s="547"/>
      <c r="F884" s="1475"/>
      <c r="G884" s="547"/>
      <c r="H884" s="547"/>
      <c r="I884" s="547"/>
      <c r="J884" s="596"/>
      <c r="K884" s="597"/>
      <c r="L884" s="481"/>
      <c r="M884" s="481"/>
      <c r="N884" s="481"/>
      <c r="O884" s="481"/>
      <c r="P884" s="481"/>
      <c r="Q884" s="481"/>
      <c r="R884" s="302"/>
      <c r="S884" s="23"/>
      <c r="T884" s="482"/>
      <c r="U884" s="164"/>
      <c r="X884" s="512">
        <v>3</v>
      </c>
      <c r="Y884" s="94"/>
      <c r="Z884" s="94"/>
      <c r="AA884" s="302"/>
      <c r="AF884" s="347" t="str">
        <f>IF(B884="","",(IFERROR(VLOOKUP(B884,Projecten!A$4:W$2358,5,FALSE),"niet bekend")))</f>
        <v/>
      </c>
      <c r="AG884" s="2399" t="str">
        <f t="shared" si="102"/>
        <v/>
      </c>
      <c r="AH884" s="2403" t="str">
        <f>IF(B884="","",(IFERROR(VLOOKUP(B884,Projecten!A$4:W$2358,23,FALSE),"niet bekend")))</f>
        <v/>
      </c>
      <c r="AI884" s="2403" t="str">
        <f>IF(B884="","",(IFERROR(VLOOKUP(B884,Projecten!A$4:W$2358,12,FALSE),"niet bekend")))</f>
        <v/>
      </c>
      <c r="AJ884" s="906" t="str">
        <f t="shared" si="103"/>
        <v/>
      </c>
    </row>
    <row r="885" spans="2:36" s="4" customFormat="1" ht="12.75" customHeight="1" x14ac:dyDescent="0.2">
      <c r="B885" s="5"/>
      <c r="C885" s="304"/>
      <c r="D885" s="582"/>
      <c r="E885" s="28"/>
      <c r="F885" s="220"/>
      <c r="G885" s="218"/>
      <c r="H885" s="218"/>
      <c r="I885" s="218"/>
      <c r="J885" s="220"/>
      <c r="K885" s="220"/>
      <c r="L885" s="41"/>
      <c r="M885" s="41"/>
      <c r="N885" s="41"/>
      <c r="O885" s="41"/>
      <c r="P885" s="41"/>
      <c r="Q885" s="41"/>
      <c r="R885" s="249"/>
      <c r="S885" s="23"/>
      <c r="T885" s="23"/>
      <c r="U885" s="162"/>
      <c r="X885" s="425"/>
      <c r="Y885" s="63"/>
      <c r="Z885" s="63"/>
      <c r="AA885" s="249"/>
      <c r="AF885" s="4" t="str">
        <f>IF(B885="","",(IFERROR(VLOOKUP(B885,Projecten!A$4:W$2358,5,FALSE),"niet bekend")))</f>
        <v/>
      </c>
      <c r="AG885" s="2399" t="str">
        <f t="shared" si="102"/>
        <v/>
      </c>
      <c r="AH885" s="2403" t="str">
        <f>IF(B885="","",(IFERROR(VLOOKUP(B885,Projecten!A$4:W$2358,23,FALSE),"niet bekend")))</f>
        <v/>
      </c>
      <c r="AI885" s="2403" t="str">
        <f>IF(B885="","",(IFERROR(VLOOKUP(B885,Projecten!A$4:W$2358,12,FALSE),"niet bekend")))</f>
        <v/>
      </c>
      <c r="AJ885" s="906" t="str">
        <f t="shared" si="103"/>
        <v/>
      </c>
    </row>
    <row r="886" spans="2:36" s="265" customFormat="1" ht="12.75" customHeight="1" x14ac:dyDescent="0.2">
      <c r="B886" s="256"/>
      <c r="C886" s="613">
        <v>120479</v>
      </c>
      <c r="D886" s="614" t="s">
        <v>1275</v>
      </c>
      <c r="E886" s="263"/>
      <c r="F886" s="616"/>
      <c r="G886" s="615"/>
      <c r="H886" s="615"/>
      <c r="I886" s="615"/>
      <c r="J886" s="616"/>
      <c r="K886" s="616"/>
      <c r="L886" s="459"/>
      <c r="M886" s="459"/>
      <c r="N886" s="459"/>
      <c r="O886" s="459"/>
      <c r="P886" s="459"/>
      <c r="Q886" s="459"/>
      <c r="R886" s="256"/>
      <c r="S886" s="23"/>
      <c r="T886" s="266"/>
      <c r="U886" s="262"/>
      <c r="X886" s="428">
        <v>2</v>
      </c>
      <c r="Y886" s="261"/>
      <c r="Z886" s="261"/>
      <c r="AA886" s="256"/>
      <c r="AF886" s="347" t="str">
        <f>IF(B886="","",(IFERROR(VLOOKUP(B886,Projecten!A$4:W$2358,5,FALSE),"niet bekend")))</f>
        <v/>
      </c>
      <c r="AG886" s="2399" t="str">
        <f t="shared" si="102"/>
        <v/>
      </c>
      <c r="AH886" s="2403" t="str">
        <f>IF(B886="","",(IFERROR(VLOOKUP(B886,Projecten!A$4:W$2358,23,FALSE),"niet bekend")))</f>
        <v/>
      </c>
      <c r="AI886" s="2403" t="str">
        <f>IF(B886="","",(IFERROR(VLOOKUP(B886,Projecten!A$4:W$2358,12,FALSE),"niet bekend")))</f>
        <v/>
      </c>
      <c r="AJ886" s="906" t="str">
        <f t="shared" si="103"/>
        <v/>
      </c>
    </row>
    <row r="887" spans="2:36" s="479" customFormat="1" x14ac:dyDescent="0.2">
      <c r="B887" s="629"/>
      <c r="C887" s="625"/>
      <c r="D887" s="292" t="s">
        <v>1238</v>
      </c>
      <c r="E887" s="625"/>
      <c r="F887" s="1478"/>
      <c r="G887" s="625"/>
      <c r="H887" s="625"/>
      <c r="I887" s="625"/>
      <c r="J887" s="626"/>
      <c r="K887" s="626"/>
      <c r="L887" s="626"/>
      <c r="M887" s="626"/>
      <c r="N887" s="626"/>
      <c r="O887" s="626"/>
      <c r="P887" s="626"/>
      <c r="Q887" s="626"/>
      <c r="R887" s="292"/>
      <c r="S887" s="348"/>
      <c r="T887" s="627"/>
      <c r="U887" s="628"/>
      <c r="V887" s="629"/>
      <c r="W887" s="629"/>
      <c r="X887" s="427">
        <v>24</v>
      </c>
      <c r="Y887" s="629"/>
      <c r="AA887" s="630"/>
      <c r="AF887" s="347" t="str">
        <f>IF(B887="","",(IFERROR(VLOOKUP(B887,Projecten!A$4:W$2358,5,FALSE),"niet bekend")))</f>
        <v/>
      </c>
      <c r="AG887" s="2399" t="str">
        <f t="shared" si="102"/>
        <v/>
      </c>
      <c r="AH887" s="2403" t="str">
        <f>IF(B887="","",(IFERROR(VLOOKUP(B887,Projecten!A$4:W$2358,23,FALSE),"niet bekend")))</f>
        <v/>
      </c>
      <c r="AI887" s="2403" t="str">
        <f>IF(B887="","",(IFERROR(VLOOKUP(B887,Projecten!A$4:W$2358,12,FALSE),"niet bekend")))</f>
        <v/>
      </c>
      <c r="AJ887" s="906" t="str">
        <f t="shared" si="103"/>
        <v/>
      </c>
    </row>
    <row r="888" spans="2:36" s="479" customFormat="1" x14ac:dyDescent="0.2">
      <c r="B888" s="629"/>
      <c r="C888" s="305">
        <v>120747</v>
      </c>
      <c r="D888" s="292" t="s">
        <v>1295</v>
      </c>
      <c r="E888" s="625"/>
      <c r="F888" s="1478"/>
      <c r="G888" s="625"/>
      <c r="H888" s="625"/>
      <c r="I888" s="625"/>
      <c r="J888" s="626"/>
      <c r="K888" s="626"/>
      <c r="L888" s="626"/>
      <c r="M888" s="626"/>
      <c r="N888" s="626"/>
      <c r="O888" s="626"/>
      <c r="P888" s="626"/>
      <c r="Q888" s="626"/>
      <c r="R888" s="292"/>
      <c r="S888" s="348"/>
      <c r="T888" s="627"/>
      <c r="U888" s="628"/>
      <c r="V888" s="629"/>
      <c r="W888" s="629"/>
      <c r="X888" s="427">
        <v>2</v>
      </c>
      <c r="Y888" s="629"/>
      <c r="AA888" s="630"/>
      <c r="AF888" s="347" t="str">
        <f>IF(B888="","",(IFERROR(VLOOKUP(B888,Projecten!A$4:W$2358,5,FALSE),"niet bekend")))</f>
        <v/>
      </c>
      <c r="AG888" s="2399" t="str">
        <f t="shared" si="102"/>
        <v/>
      </c>
      <c r="AH888" s="2403" t="str">
        <f>IF(B888="","",(IFERROR(VLOOKUP(B888,Projecten!A$4:W$2358,23,FALSE),"niet bekend")))</f>
        <v/>
      </c>
      <c r="AI888" s="2403" t="str">
        <f>IF(B888="","",(IFERROR(VLOOKUP(B888,Projecten!A$4:W$2358,12,FALSE),"niet bekend")))</f>
        <v/>
      </c>
      <c r="AJ888" s="906" t="str">
        <f t="shared" si="103"/>
        <v/>
      </c>
    </row>
    <row r="889" spans="2:36" s="479" customFormat="1" x14ac:dyDescent="0.2">
      <c r="B889" s="629"/>
      <c r="C889" s="625"/>
      <c r="D889" s="292"/>
      <c r="E889" s="625"/>
      <c r="F889" s="1478"/>
      <c r="G889" s="625"/>
      <c r="H889" s="625"/>
      <c r="I889" s="625"/>
      <c r="J889" s="626"/>
      <c r="K889" s="626"/>
      <c r="L889" s="626"/>
      <c r="M889" s="626"/>
      <c r="N889" s="626"/>
      <c r="O889" s="626"/>
      <c r="P889" s="626"/>
      <c r="Q889" s="626"/>
      <c r="R889" s="292"/>
      <c r="S889" s="348"/>
      <c r="T889" s="627"/>
      <c r="U889" s="628"/>
      <c r="V889" s="629"/>
      <c r="W889" s="629"/>
      <c r="X889" s="427"/>
      <c r="Y889" s="629"/>
      <c r="AA889" s="630"/>
      <c r="AF889" s="347" t="str">
        <f>IF(B889="","",(IFERROR(VLOOKUP(B889,Projecten!A$4:W$2358,5,FALSE),"niet bekend")))</f>
        <v/>
      </c>
      <c r="AG889" s="2399" t="str">
        <f t="shared" si="102"/>
        <v/>
      </c>
      <c r="AH889" s="2403" t="str">
        <f>IF(B889="","",(IFERROR(VLOOKUP(B889,Projecten!A$4:W$2358,23,FALSE),"niet bekend")))</f>
        <v/>
      </c>
      <c r="AI889" s="2403" t="str">
        <f>IF(B889="","",(IFERROR(VLOOKUP(B889,Projecten!A$4:W$2358,12,FALSE),"niet bekend")))</f>
        <v/>
      </c>
      <c r="AJ889" s="906" t="str">
        <f t="shared" si="103"/>
        <v/>
      </c>
    </row>
    <row r="890" spans="2:36" s="4" customFormat="1" ht="12.75" customHeight="1" x14ac:dyDescent="0.2">
      <c r="B890" s="2" t="s">
        <v>1293</v>
      </c>
      <c r="C890" s="1283" t="s">
        <v>1258</v>
      </c>
      <c r="D890" s="250" t="s">
        <v>1259</v>
      </c>
      <c r="E890" s="1" t="s">
        <v>26</v>
      </c>
      <c r="F890" s="39">
        <v>0</v>
      </c>
      <c r="G890" s="1">
        <v>0</v>
      </c>
      <c r="H890" s="1">
        <v>0</v>
      </c>
      <c r="I890" s="1">
        <v>0</v>
      </c>
      <c r="J890" s="60"/>
      <c r="K890" s="60"/>
      <c r="L890" s="60"/>
      <c r="M890" s="41"/>
      <c r="N890" s="41"/>
      <c r="O890" s="41"/>
      <c r="P890" s="41"/>
      <c r="Q890" s="41"/>
      <c r="R890" s="249"/>
      <c r="S890" s="23">
        <v>42550</v>
      </c>
      <c r="T890" s="23">
        <f>IF(U890&lt;=0,"",(((U890-'In Productie'!$E$1)/7)+0.6))</f>
        <v>-59.542857142857144</v>
      </c>
      <c r="U890" s="162">
        <v>42548</v>
      </c>
      <c r="V890" s="4" t="s">
        <v>311</v>
      </c>
      <c r="W890" s="347"/>
      <c r="X890" s="453">
        <v>4</v>
      </c>
      <c r="Y890" s="63"/>
      <c r="Z890" s="63"/>
      <c r="AA890" s="565"/>
      <c r="AF890" s="4">
        <f>IF(B890="","",(IFERROR(VLOOKUP(B890,Projecten!A$4:W$2358,5,FALSE),"niet bekend")))</f>
        <v>0</v>
      </c>
      <c r="AG890" s="2399">
        <f>AI890</f>
        <v>833</v>
      </c>
      <c r="AH890" s="2403">
        <f>IF(B890="","",(IFERROR(VLOOKUP(B890,Projecten!A$4:W$2358,23,FALSE),"niet bekend")))</f>
        <v>833</v>
      </c>
      <c r="AI890" s="2403">
        <f>IF(B890="","",(IFERROR(VLOOKUP(B890,Projecten!A$4:W$2358,12,FALSE),"niet bekend")))</f>
        <v>833</v>
      </c>
      <c r="AJ890" s="906">
        <f t="shared" si="103"/>
        <v>0</v>
      </c>
    </row>
    <row r="891" spans="2:36" x14ac:dyDescent="0.2">
      <c r="B891" s="74">
        <v>2016230</v>
      </c>
      <c r="C891" s="1283">
        <v>120735</v>
      </c>
      <c r="D891" s="2">
        <v>504900</v>
      </c>
      <c r="E891" s="1" t="s">
        <v>26</v>
      </c>
      <c r="F891" s="39">
        <v>1</v>
      </c>
      <c r="G891" s="1">
        <v>10</v>
      </c>
      <c r="H891" s="1">
        <v>5</v>
      </c>
      <c r="I891" s="1">
        <v>6</v>
      </c>
      <c r="J891" s="59" t="s">
        <v>47</v>
      </c>
      <c r="K891" s="59" t="s">
        <v>47</v>
      </c>
      <c r="L891" s="7" t="s">
        <v>190</v>
      </c>
      <c r="M891" s="7" t="s">
        <v>190</v>
      </c>
      <c r="N891" s="7" t="s">
        <v>47</v>
      </c>
      <c r="O891" s="7" t="s">
        <v>47</v>
      </c>
      <c r="P891" s="7" t="s">
        <v>47</v>
      </c>
      <c r="Q891" s="7" t="s">
        <v>47</v>
      </c>
      <c r="R891" s="5"/>
      <c r="S891" s="23">
        <v>42548</v>
      </c>
      <c r="T891" s="77">
        <f>IF(U891&lt;=0,"",(((U891-'In Productie'!$E$1)/7)+0.6))</f>
        <v>-60.114285714285714</v>
      </c>
      <c r="U891" s="158">
        <v>42544</v>
      </c>
      <c r="V891" s="6" t="s">
        <v>162</v>
      </c>
      <c r="W891" s="340"/>
      <c r="X891" s="25">
        <v>21.2</v>
      </c>
      <c r="Y891" s="6"/>
      <c r="Z891" s="6"/>
      <c r="AA891" s="541">
        <v>42510</v>
      </c>
      <c r="AF891" s="4">
        <f>IF(B891="","",(IFERROR(VLOOKUP(B891,Projecten!A$4:W$2358,5,FALSE),"niet bekend")))</f>
        <v>1</v>
      </c>
      <c r="AG891" s="2399">
        <f t="shared" ref="AG891:AG898" si="104">IF(AF891="","",(F891/AF891*AI891))</f>
        <v>4103</v>
      </c>
      <c r="AH891" s="2403">
        <f>IF(B891="","",(IFERROR(VLOOKUP(B891,Projecten!A$4:W$2358,23,FALSE),"niet bekend")))</f>
        <v>4103</v>
      </c>
      <c r="AI891" s="2403">
        <f>IF(B891="","",(IFERROR(VLOOKUP(B891,Projecten!A$4:W$2358,12,FALSE),"niet bekend")))</f>
        <v>4103</v>
      </c>
      <c r="AJ891" s="906">
        <f t="shared" si="103"/>
        <v>0</v>
      </c>
    </row>
    <row r="892" spans="2:36" s="4" customFormat="1" ht="12.75" customHeight="1" x14ac:dyDescent="0.2">
      <c r="B892" s="267">
        <v>2016251</v>
      </c>
      <c r="C892" s="585">
        <v>102737</v>
      </c>
      <c r="D892" s="317">
        <v>581216</v>
      </c>
      <c r="E892" s="419" t="s">
        <v>26</v>
      </c>
      <c r="F892" s="879">
        <v>5</v>
      </c>
      <c r="G892" s="347">
        <v>40</v>
      </c>
      <c r="H892" s="313">
        <v>20</v>
      </c>
      <c r="I892" s="313">
        <v>15</v>
      </c>
      <c r="J892" s="59" t="s">
        <v>47</v>
      </c>
      <c r="K892" s="7" t="s">
        <v>190</v>
      </c>
      <c r="L892" s="7" t="s">
        <v>190</v>
      </c>
      <c r="M892" s="7" t="s">
        <v>190</v>
      </c>
      <c r="N892" s="7" t="s">
        <v>47</v>
      </c>
      <c r="O892" s="7" t="s">
        <v>47</v>
      </c>
      <c r="P892" s="7" t="s">
        <v>47</v>
      </c>
      <c r="Q892" s="7" t="s">
        <v>47</v>
      </c>
      <c r="R892" s="249"/>
      <c r="S892" s="23">
        <v>42550</v>
      </c>
      <c r="T892" s="23">
        <f>IF(U892&lt;=0,"",(((U892-'In Productie'!$E$1)/7)+0.6))</f>
        <v>-59.257142857142853</v>
      </c>
      <c r="U892" s="162">
        <v>42550</v>
      </c>
      <c r="V892" s="4" t="s">
        <v>524</v>
      </c>
      <c r="X892" s="25">
        <v>60</v>
      </c>
      <c r="Y892" s="64"/>
      <c r="Z892" s="66"/>
      <c r="AA892" s="540">
        <v>42522</v>
      </c>
      <c r="AF892" s="4">
        <f>IF(B892="","",(IFERROR(VLOOKUP(B892,Projecten!A$4:W$2358,5,FALSE),"niet bekend")))</f>
        <v>5</v>
      </c>
      <c r="AG892" s="2399">
        <f t="shared" si="104"/>
        <v>9890</v>
      </c>
      <c r="AH892" s="2403">
        <f>IF(B892="","",(IFERROR(VLOOKUP(B892,Projecten!A$4:W$2358,23,FALSE),"niet bekend")))</f>
        <v>9890</v>
      </c>
      <c r="AI892" s="2403">
        <f>IF(B892="","",(IFERROR(VLOOKUP(B892,Projecten!A$4:W$2358,12,FALSE),"niet bekend")))</f>
        <v>9890</v>
      </c>
      <c r="AJ892" s="906">
        <f t="shared" si="103"/>
        <v>0</v>
      </c>
    </row>
    <row r="893" spans="2:36" s="71" customFormat="1" ht="12.75" customHeight="1" x14ac:dyDescent="0.2">
      <c r="B893" s="2" t="s">
        <v>1169</v>
      </c>
      <c r="C893" s="1283">
        <v>120739</v>
      </c>
      <c r="D893" s="2" t="s">
        <v>1095</v>
      </c>
      <c r="E893" s="1" t="s">
        <v>26</v>
      </c>
      <c r="F893" s="39">
        <v>1</v>
      </c>
      <c r="G893" s="1">
        <v>16</v>
      </c>
      <c r="H893" s="1">
        <v>7</v>
      </c>
      <c r="I893" s="1">
        <v>3</v>
      </c>
      <c r="J893" s="58" t="s">
        <v>47</v>
      </c>
      <c r="K893" s="58" t="s">
        <v>190</v>
      </c>
      <c r="L893" s="58" t="s">
        <v>190</v>
      </c>
      <c r="M893" s="58" t="s">
        <v>190</v>
      </c>
      <c r="N893" s="58" t="s">
        <v>47</v>
      </c>
      <c r="O893" s="58" t="s">
        <v>47</v>
      </c>
      <c r="P893" s="58" t="s">
        <v>47</v>
      </c>
      <c r="Q893" s="58" t="s">
        <v>47</v>
      </c>
      <c r="R893" s="346"/>
      <c r="S893" s="1619">
        <v>42551</v>
      </c>
      <c r="T893" s="77">
        <f>IF(U893&lt;=0,"",(((U893-'In Productie'!$E$1)/7)+0.6))</f>
        <v>-59.114285714285714</v>
      </c>
      <c r="U893" s="161">
        <v>42551</v>
      </c>
      <c r="V893" s="6" t="s">
        <v>162</v>
      </c>
      <c r="W893" s="71" t="s">
        <v>1096</v>
      </c>
      <c r="X893" s="78">
        <v>8</v>
      </c>
      <c r="Y893" s="82"/>
      <c r="Z893" s="82"/>
      <c r="AA893" s="542">
        <v>42508</v>
      </c>
      <c r="AF893" s="71">
        <f>IF(B893="","",(IFERROR(VLOOKUP(B893,Projecten!A$4:W$2358,5,FALSE),"niet bekend")))</f>
        <v>1</v>
      </c>
      <c r="AG893" s="2403">
        <f t="shared" si="104"/>
        <v>1815.73</v>
      </c>
      <c r="AH893" s="2403">
        <f>IF(B893="","",(IFERROR(VLOOKUP(B893,Projecten!A$4:W$2358,23,FALSE),"niet bekend")))</f>
        <v>1815.73</v>
      </c>
      <c r="AI893" s="2403">
        <f>IF(B893="","",(IFERROR(VLOOKUP(B893,Projecten!A$4:W$2358,12,FALSE),"niet bekend")))</f>
        <v>1815.73</v>
      </c>
      <c r="AJ893" s="908">
        <f t="shared" si="103"/>
        <v>0</v>
      </c>
    </row>
    <row r="894" spans="2:36" s="4" customFormat="1" ht="12.75" customHeight="1" x14ac:dyDescent="0.2">
      <c r="B894" s="74" t="s">
        <v>1082</v>
      </c>
      <c r="C894" s="1283">
        <v>120741</v>
      </c>
      <c r="D894" s="2" t="s">
        <v>1081</v>
      </c>
      <c r="E894" s="1" t="s">
        <v>26</v>
      </c>
      <c r="F894" s="39">
        <v>1</v>
      </c>
      <c r="G894" s="1">
        <v>8</v>
      </c>
      <c r="H894" s="1">
        <v>5</v>
      </c>
      <c r="I894" s="1">
        <v>2</v>
      </c>
      <c r="J894" s="60" t="s">
        <v>47</v>
      </c>
      <c r="K894" s="60" t="s">
        <v>47</v>
      </c>
      <c r="L894" s="60" t="s">
        <v>190</v>
      </c>
      <c r="M894" s="41" t="s">
        <v>190</v>
      </c>
      <c r="N894" s="41" t="s">
        <v>47</v>
      </c>
      <c r="O894" s="41" t="s">
        <v>47</v>
      </c>
      <c r="P894" s="41" t="s">
        <v>47</v>
      </c>
      <c r="Q894" s="41" t="s">
        <v>47</v>
      </c>
      <c r="R894" s="249"/>
      <c r="S894" s="23">
        <v>42551</v>
      </c>
      <c r="T894" s="77">
        <f>IF(U894&lt;=0,"",(((U894-'In Productie'!$E$1)/7)+0.6))</f>
        <v>-60.114285714285714</v>
      </c>
      <c r="U894" s="158">
        <v>42544</v>
      </c>
      <c r="V894" s="6" t="s">
        <v>162</v>
      </c>
      <c r="W894" s="6" t="s">
        <v>1237</v>
      </c>
      <c r="X894" s="25">
        <v>22.4</v>
      </c>
      <c r="Y894" s="63"/>
      <c r="Z894" s="63"/>
      <c r="AA894" s="540">
        <v>42510</v>
      </c>
      <c r="AF894" s="4">
        <f>IF(B894="","",(IFERROR(VLOOKUP(B894,Projecten!A$4:W$2358,5,FALSE),"niet bekend")))</f>
        <v>1</v>
      </c>
      <c r="AG894" s="2399">
        <f t="shared" si="104"/>
        <v>5263</v>
      </c>
      <c r="AH894" s="2403">
        <f>IF(B894="","",(IFERROR(VLOOKUP(B894,Projecten!A$4:W$2358,23,FALSE),"niet bekend")))</f>
        <v>5263</v>
      </c>
      <c r="AI894" s="2403">
        <f>IF(B894="","",(IFERROR(VLOOKUP(B894,Projecten!A$4:W$2358,12,FALSE),"niet bekend")))</f>
        <v>5263</v>
      </c>
      <c r="AJ894" s="906">
        <f t="shared" si="103"/>
        <v>0</v>
      </c>
    </row>
    <row r="895" spans="2:36" x14ac:dyDescent="0.2">
      <c r="B895" s="74">
        <v>2016229</v>
      </c>
      <c r="C895" s="1254">
        <v>120723</v>
      </c>
      <c r="D895" s="2">
        <v>592816</v>
      </c>
      <c r="E895" s="1" t="s">
        <v>26</v>
      </c>
      <c r="F895" s="39">
        <v>1</v>
      </c>
      <c r="G895" s="1">
        <v>8</v>
      </c>
      <c r="H895" s="1">
        <v>4</v>
      </c>
      <c r="I895" s="1">
        <v>3</v>
      </c>
      <c r="J895" s="59" t="s">
        <v>47</v>
      </c>
      <c r="K895" s="59" t="s">
        <v>47</v>
      </c>
      <c r="L895" s="59" t="s">
        <v>190</v>
      </c>
      <c r="M895" s="7" t="s">
        <v>190</v>
      </c>
      <c r="N895" s="7" t="s">
        <v>47</v>
      </c>
      <c r="O895" s="7" t="s">
        <v>47</v>
      </c>
      <c r="P895" s="7" t="s">
        <v>47</v>
      </c>
      <c r="Q895" s="7" t="s">
        <v>47</v>
      </c>
      <c r="R895" s="5"/>
      <c r="S895" s="23">
        <v>42548</v>
      </c>
      <c r="T895" s="77">
        <f>IF(U895&lt;=0,"",(((U895-'In Productie'!$E$1)/7)+0.6))</f>
        <v>-60.114285714285714</v>
      </c>
      <c r="U895" s="158">
        <v>42544</v>
      </c>
      <c r="V895" s="6" t="s">
        <v>162</v>
      </c>
      <c r="W895" s="6" t="s">
        <v>959</v>
      </c>
      <c r="X895" s="25">
        <v>18</v>
      </c>
      <c r="Y895" s="6"/>
      <c r="Z895" s="6"/>
      <c r="AA895" s="541">
        <v>42510</v>
      </c>
      <c r="AF895" s="4">
        <f>IF(B895="","",(IFERROR(VLOOKUP(B895,Projecten!A$4:W$2358,5,FALSE),"niet bekend")))</f>
        <v>1</v>
      </c>
      <c r="AG895" s="2399">
        <f t="shared" si="104"/>
        <v>3659</v>
      </c>
      <c r="AH895" s="2403">
        <f>IF(B895="","",(IFERROR(VLOOKUP(B895,Projecten!A$4:W$2358,23,FALSE),"niet bekend")))</f>
        <v>3659</v>
      </c>
      <c r="AI895" s="2403">
        <f>IF(B895="","",(IFERROR(VLOOKUP(B895,Projecten!A$4:W$2358,12,FALSE),"niet bekend")))</f>
        <v>3659</v>
      </c>
      <c r="AJ895" s="906">
        <f t="shared" si="103"/>
        <v>0</v>
      </c>
    </row>
    <row r="896" spans="2:36" s="71" customFormat="1" ht="12.75" customHeight="1" x14ac:dyDescent="0.2">
      <c r="B896" s="74" t="s">
        <v>1083</v>
      </c>
      <c r="C896" s="1254">
        <v>120723</v>
      </c>
      <c r="D896" s="2" t="s">
        <v>1076</v>
      </c>
      <c r="E896" s="1" t="s">
        <v>26</v>
      </c>
      <c r="F896" s="39">
        <v>1</v>
      </c>
      <c r="G896" s="1">
        <v>8</v>
      </c>
      <c r="H896" s="1">
        <v>4</v>
      </c>
      <c r="I896" s="1">
        <v>3</v>
      </c>
      <c r="J896" s="58" t="s">
        <v>47</v>
      </c>
      <c r="K896" s="58" t="s">
        <v>47</v>
      </c>
      <c r="L896" s="58" t="s">
        <v>47</v>
      </c>
      <c r="M896" s="58" t="s">
        <v>190</v>
      </c>
      <c r="N896" s="58" t="s">
        <v>47</v>
      </c>
      <c r="O896" s="58" t="s">
        <v>47</v>
      </c>
      <c r="P896" s="58" t="s">
        <v>47</v>
      </c>
      <c r="Q896" s="58" t="s">
        <v>47</v>
      </c>
      <c r="R896" s="346"/>
      <c r="S896" s="23">
        <v>42545</v>
      </c>
      <c r="T896" s="77">
        <f>IF(U896&lt;=0,"",(((U896-'In Productie'!$E$1)/7)+0.6))</f>
        <v>-61.114285714285714</v>
      </c>
      <c r="U896" s="161">
        <v>42537</v>
      </c>
      <c r="V896" s="6" t="s">
        <v>162</v>
      </c>
      <c r="W896" s="71" t="s">
        <v>1236</v>
      </c>
      <c r="X896" s="78">
        <v>19.5</v>
      </c>
      <c r="Y896" s="82"/>
      <c r="Z896" s="82"/>
      <c r="AA896" s="542">
        <v>42509</v>
      </c>
      <c r="AF896" s="71">
        <f>IF(B896="","",(IFERROR(VLOOKUP(B896,Projecten!A$4:W$2358,5,FALSE),"niet bekend")))</f>
        <v>1</v>
      </c>
      <c r="AG896" s="2403">
        <f t="shared" si="104"/>
        <v>5115.5200000000004</v>
      </c>
      <c r="AH896" s="2403">
        <f>IF(B896="","",(IFERROR(VLOOKUP(B896,Projecten!A$4:W$2358,23,FALSE),"niet bekend")))</f>
        <v>5115.5200000000004</v>
      </c>
      <c r="AI896" s="2403">
        <f>IF(B896="","",(IFERROR(VLOOKUP(B896,Projecten!A$4:W$2358,12,FALSE),"niet bekend")))</f>
        <v>5115.5200000000004</v>
      </c>
      <c r="AJ896" s="908">
        <f t="shared" si="103"/>
        <v>0</v>
      </c>
    </row>
    <row r="897" spans="2:36" s="71" customFormat="1" ht="12.75" customHeight="1" x14ac:dyDescent="0.2">
      <c r="B897" s="74">
        <v>2016056</v>
      </c>
      <c r="C897" s="1252">
        <v>120745</v>
      </c>
      <c r="D897" s="74" t="s">
        <v>1199</v>
      </c>
      <c r="E897" s="75" t="s">
        <v>26</v>
      </c>
      <c r="F897" s="1461">
        <v>0</v>
      </c>
      <c r="G897" s="369">
        <v>0</v>
      </c>
      <c r="H897" s="369">
        <v>9</v>
      </c>
      <c r="I897" s="369">
        <v>0</v>
      </c>
      <c r="J897" s="617" t="s">
        <v>190</v>
      </c>
      <c r="K897" s="617" t="s">
        <v>190</v>
      </c>
      <c r="L897" s="60" t="s">
        <v>190</v>
      </c>
      <c r="M897" s="60" t="s">
        <v>190</v>
      </c>
      <c r="N897" s="60" t="s">
        <v>47</v>
      </c>
      <c r="O897" s="60" t="s">
        <v>47</v>
      </c>
      <c r="P897" s="60" t="s">
        <v>47</v>
      </c>
      <c r="Q897" s="60" t="s">
        <v>47</v>
      </c>
      <c r="R897" s="346"/>
      <c r="S897" s="77"/>
      <c r="T897" s="77" t="s">
        <v>1256</v>
      </c>
      <c r="U897" s="161"/>
      <c r="X897" s="564">
        <v>9</v>
      </c>
      <c r="Y897" s="82"/>
      <c r="Z897" s="82"/>
      <c r="AA897" s="542"/>
      <c r="AF897" s="71">
        <f>IF(B897="","",(IFERROR(VLOOKUP(B897,Projecten!A$4:W$2358,5,FALSE),"niet bekend")))</f>
        <v>7</v>
      </c>
      <c r="AG897" s="2403">
        <f t="shared" si="104"/>
        <v>0</v>
      </c>
      <c r="AH897" s="2403">
        <f>IF(B897="","",(IFERROR(VLOOKUP(B897,Projecten!A$4:W$2358,23,FALSE),"niet bekend")))</f>
        <v>16709</v>
      </c>
      <c r="AI897" s="2403">
        <f>IF(B897="","",(IFERROR(VLOOKUP(B897,Projecten!A$4:W$2358,12,FALSE),"niet bekend")))</f>
        <v>16709</v>
      </c>
      <c r="AJ897" s="908">
        <f t="shared" si="103"/>
        <v>16709</v>
      </c>
    </row>
    <row r="898" spans="2:36" x14ac:dyDescent="0.2">
      <c r="B898" s="235">
        <v>2016228</v>
      </c>
      <c r="C898" s="1284">
        <v>120747</v>
      </c>
      <c r="D898" s="2" t="s">
        <v>1077</v>
      </c>
      <c r="E898" s="1" t="s">
        <v>26</v>
      </c>
      <c r="F898" s="1479">
        <v>1</v>
      </c>
      <c r="G898" s="356">
        <v>10</v>
      </c>
      <c r="H898" s="356">
        <v>3</v>
      </c>
      <c r="I898" s="356">
        <v>5</v>
      </c>
      <c r="J898" s="59" t="s">
        <v>47</v>
      </c>
      <c r="K898" s="59" t="s">
        <v>47</v>
      </c>
      <c r="L898" s="7" t="s">
        <v>190</v>
      </c>
      <c r="M898" s="7" t="s">
        <v>190</v>
      </c>
      <c r="N898" s="7" t="s">
        <v>47</v>
      </c>
      <c r="O898" s="7" t="s">
        <v>47</v>
      </c>
      <c r="P898" s="7" t="s">
        <v>47</v>
      </c>
      <c r="Q898" s="7" t="s">
        <v>47</v>
      </c>
      <c r="R898" s="5"/>
      <c r="S898" s="23">
        <v>42549</v>
      </c>
      <c r="T898" s="77">
        <f>IF(U898&lt;=0,"",(((U898-'In Productie'!$E$1)/7)+0.6))</f>
        <v>-60.114285714285714</v>
      </c>
      <c r="U898" s="158">
        <v>42544</v>
      </c>
      <c r="V898" s="6" t="s">
        <v>162</v>
      </c>
      <c r="X898" s="25">
        <v>22.4</v>
      </c>
      <c r="Y898" s="6"/>
      <c r="Z898" s="6"/>
      <c r="AA898" s="541">
        <v>42509</v>
      </c>
      <c r="AF898" s="4">
        <f>IF(B898="","",(IFERROR(VLOOKUP(B898,Projecten!A$4:W$2358,5,FALSE),"niet bekend")))</f>
        <v>1</v>
      </c>
      <c r="AG898" s="2399">
        <f t="shared" si="104"/>
        <v>4610</v>
      </c>
      <c r="AH898" s="2403">
        <f>IF(B898="","",(IFERROR(VLOOKUP(B898,Projecten!A$4:W$2358,23,FALSE),"niet bekend")))</f>
        <v>4610</v>
      </c>
      <c r="AI898" s="2403">
        <f>IF(B898="","",(IFERROR(VLOOKUP(B898,Projecten!A$4:W$2358,12,FALSE),"niet bekend")))</f>
        <v>4610</v>
      </c>
      <c r="AJ898" s="906">
        <f t="shared" si="103"/>
        <v>0</v>
      </c>
    </row>
    <row r="899" spans="2:36" s="71" customFormat="1" ht="12.75" customHeight="1" x14ac:dyDescent="0.2">
      <c r="B899" s="74">
        <v>2016293</v>
      </c>
      <c r="C899" s="1252">
        <v>120746</v>
      </c>
      <c r="D899" s="587" t="s">
        <v>1248</v>
      </c>
      <c r="E899" s="75" t="s">
        <v>26</v>
      </c>
      <c r="F899" s="72">
        <v>0</v>
      </c>
      <c r="G899" s="75">
        <v>1</v>
      </c>
      <c r="H899" s="75">
        <v>0</v>
      </c>
      <c r="I899" s="75">
        <v>0</v>
      </c>
      <c r="J899" s="58" t="s">
        <v>47</v>
      </c>
      <c r="K899" s="58" t="s">
        <v>47</v>
      </c>
      <c r="L899" s="58" t="s">
        <v>190</v>
      </c>
      <c r="M899" s="58" t="s">
        <v>190</v>
      </c>
      <c r="N899" s="58" t="s">
        <v>47</v>
      </c>
      <c r="O899" s="58" t="s">
        <v>47</v>
      </c>
      <c r="P899" s="58" t="s">
        <v>47</v>
      </c>
      <c r="Q899" s="58" t="s">
        <v>47</v>
      </c>
      <c r="R899" s="346"/>
      <c r="S899" s="77">
        <v>42548</v>
      </c>
      <c r="T899" s="77">
        <f>IF(U899&lt;=0,"",(((U899-'In Productie'!$E$1)/7)+0.6))</f>
        <v>-59.542857142857144</v>
      </c>
      <c r="U899" s="161">
        <v>42548</v>
      </c>
      <c r="V899" s="71" t="s">
        <v>311</v>
      </c>
      <c r="X899" s="78">
        <v>2</v>
      </c>
      <c r="Y899" s="82"/>
      <c r="Z899" s="82"/>
      <c r="AA899" s="346"/>
      <c r="AF899" s="71">
        <f>IF(B899="","",(IFERROR(VLOOKUP(B899,Projecten!A$4:W$2358,5,FALSE),"niet bekend")))</f>
        <v>0</v>
      </c>
      <c r="AG899" s="2403">
        <f>AI899</f>
        <v>163</v>
      </c>
      <c r="AH899" s="2403">
        <f>IF(B899="","",(IFERROR(VLOOKUP(B899,Projecten!A$4:W$2358,23,FALSE),"niet bekend")))</f>
        <v>163</v>
      </c>
      <c r="AI899" s="2403">
        <f>IF(B899="","",(IFERROR(VLOOKUP(B899,Projecten!A$4:W$2358,12,FALSE),"niet bekend")))</f>
        <v>163</v>
      </c>
      <c r="AJ899" s="908">
        <f t="shared" si="103"/>
        <v>0</v>
      </c>
    </row>
    <row r="900" spans="2:36" s="4" customFormat="1" ht="12.75" customHeight="1" x14ac:dyDescent="0.2">
      <c r="B900" s="2">
        <v>2016247</v>
      </c>
      <c r="C900" s="1283" t="s">
        <v>1276</v>
      </c>
      <c r="D900" s="250" t="s">
        <v>1185</v>
      </c>
      <c r="E900" s="1" t="s">
        <v>26</v>
      </c>
      <c r="F900" s="39">
        <v>7</v>
      </c>
      <c r="G900" s="1">
        <v>58</v>
      </c>
      <c r="H900" s="1">
        <v>43</v>
      </c>
      <c r="I900" s="75">
        <v>8</v>
      </c>
      <c r="J900" s="60" t="s">
        <v>47</v>
      </c>
      <c r="K900" s="60" t="s">
        <v>47</v>
      </c>
      <c r="L900" s="41" t="s">
        <v>190</v>
      </c>
      <c r="M900" s="41" t="s">
        <v>190</v>
      </c>
      <c r="N900" s="41" t="s">
        <v>47</v>
      </c>
      <c r="O900" s="41" t="s">
        <v>47</v>
      </c>
      <c r="P900" s="41" t="s">
        <v>47</v>
      </c>
      <c r="Q900" s="41" t="s">
        <v>47</v>
      </c>
      <c r="R900" s="249"/>
      <c r="S900" s="23">
        <v>42550</v>
      </c>
      <c r="T900" s="23">
        <f>IF(U900&lt;=0,"",(((U900-'In Productie'!$E$1)/7)+0.6))</f>
        <v>-59.542857142857144</v>
      </c>
      <c r="U900" s="162">
        <v>42548</v>
      </c>
      <c r="V900" s="4" t="s">
        <v>311</v>
      </c>
      <c r="W900" s="347" t="s">
        <v>1215</v>
      </c>
      <c r="X900" s="453">
        <v>107</v>
      </c>
      <c r="Y900" s="63"/>
      <c r="Z900" s="63"/>
      <c r="AA900" s="540">
        <v>42520</v>
      </c>
      <c r="AF900" s="4">
        <f>IF(B900="","",(IFERROR(VLOOKUP(B900,Projecten!A$4:W$2358,5,FALSE),"niet bekend")))</f>
        <v>7</v>
      </c>
      <c r="AG900" s="2399">
        <f t="shared" ref="AG900:AG907" si="105">IF(AF900="","",(F900/AF900*AI900))</f>
        <v>21186</v>
      </c>
      <c r="AH900" s="2403">
        <f>IF(B900="","",(IFERROR(VLOOKUP(B900,Projecten!A$4:W$2358,23,FALSE),"niet bekend")))</f>
        <v>21186</v>
      </c>
      <c r="AI900" s="2403">
        <f>IF(B900="","",(IFERROR(VLOOKUP(B900,Projecten!A$4:W$2358,12,FALSE),"niet bekend")))</f>
        <v>21186</v>
      </c>
      <c r="AJ900" s="906">
        <f t="shared" si="103"/>
        <v>0</v>
      </c>
    </row>
    <row r="901" spans="2:36" s="600" customFormat="1" ht="12.75" customHeight="1" x14ac:dyDescent="0.2">
      <c r="B901" s="601"/>
      <c r="C901" s="1285"/>
      <c r="D901" s="602"/>
      <c r="E901" s="603"/>
      <c r="F901" s="1480"/>
      <c r="G901" s="603"/>
      <c r="H901" s="603"/>
      <c r="I901" s="603"/>
      <c r="J901" s="604"/>
      <c r="K901" s="604"/>
      <c r="L901" s="604"/>
      <c r="M901" s="604"/>
      <c r="N901" s="604"/>
      <c r="O901" s="604"/>
      <c r="P901" s="604"/>
      <c r="Q901" s="604"/>
      <c r="R901" s="273"/>
      <c r="S901" s="77"/>
      <c r="T901" s="605"/>
      <c r="U901" s="606"/>
      <c r="X901" s="421"/>
      <c r="Y901" s="599"/>
      <c r="Z901" s="599"/>
      <c r="AA901" s="273"/>
      <c r="AF901" s="393" t="str">
        <f>IF(B901="","",(IFERROR(VLOOKUP(B901,Projecten!A$4:W$2358,5,FALSE),"niet bekend")))</f>
        <v/>
      </c>
      <c r="AG901" s="2403" t="str">
        <f t="shared" si="105"/>
        <v/>
      </c>
      <c r="AH901" s="2403" t="str">
        <f>IF(B901="","",(IFERROR(VLOOKUP(B901,Projecten!A$4:W$2358,23,FALSE),"niet bekend")))</f>
        <v/>
      </c>
      <c r="AI901" s="2403" t="str">
        <f>IF(B901="","",(IFERROR(VLOOKUP(B901,Projecten!A$4:W$2358,12,FALSE),"niet bekend")))</f>
        <v/>
      </c>
      <c r="AJ901" s="908" t="str">
        <f t="shared" si="103"/>
        <v/>
      </c>
    </row>
    <row r="902" spans="2:36" s="4" customFormat="1" ht="12.75" customHeight="1" x14ac:dyDescent="0.2">
      <c r="B902" s="74">
        <v>2016272</v>
      </c>
      <c r="C902" s="1254">
        <v>120728</v>
      </c>
      <c r="D902" s="2" t="s">
        <v>1182</v>
      </c>
      <c r="E902" s="1" t="s">
        <v>353</v>
      </c>
      <c r="F902" s="1479">
        <v>1</v>
      </c>
      <c r="G902" s="356">
        <v>1</v>
      </c>
      <c r="H902" s="356">
        <v>0</v>
      </c>
      <c r="I902" s="356">
        <v>1</v>
      </c>
      <c r="J902" s="567" t="s">
        <v>47</v>
      </c>
      <c r="K902" s="567" t="s">
        <v>47</v>
      </c>
      <c r="L902" s="41" t="s">
        <v>190</v>
      </c>
      <c r="M902" s="41" t="s">
        <v>190</v>
      </c>
      <c r="N902" s="41" t="s">
        <v>47</v>
      </c>
      <c r="O902" s="41" t="s">
        <v>47</v>
      </c>
      <c r="P902" s="41" t="s">
        <v>47</v>
      </c>
      <c r="Q902" s="41" t="s">
        <v>47</v>
      </c>
      <c r="R902" s="249"/>
      <c r="S902" s="23"/>
      <c r="T902" s="348">
        <v>26</v>
      </c>
      <c r="U902" s="162">
        <v>42550</v>
      </c>
      <c r="V902" s="4" t="s">
        <v>535</v>
      </c>
      <c r="X902" s="453">
        <v>4.5</v>
      </c>
      <c r="Y902" s="63"/>
      <c r="Z902" s="63"/>
      <c r="AA902" s="540" t="s">
        <v>1217</v>
      </c>
      <c r="AF902" s="4">
        <f>IF(B902="","",(IFERROR(VLOOKUP(B902,Projecten!A$4:W$2358,5,FALSE),"niet bekend")))</f>
        <v>1</v>
      </c>
      <c r="AG902" s="2399">
        <f t="shared" si="105"/>
        <v>747.15</v>
      </c>
      <c r="AH902" s="2403">
        <f>IF(B902="","",(IFERROR(VLOOKUP(B902,Projecten!A$4:W$2358,23,FALSE),"niet bekend")))</f>
        <v>747.15</v>
      </c>
      <c r="AI902" s="2403">
        <f>IF(B902="","",(IFERROR(VLOOKUP(B902,Projecten!A$4:W$2358,12,FALSE),"niet bekend")))</f>
        <v>747.15</v>
      </c>
      <c r="AJ902" s="906">
        <f t="shared" si="103"/>
        <v>0</v>
      </c>
    </row>
    <row r="903" spans="2:36" x14ac:dyDescent="0.2">
      <c r="B903" s="267">
        <v>2016215</v>
      </c>
      <c r="C903" s="1254">
        <v>120729</v>
      </c>
      <c r="D903" s="267" t="s">
        <v>1068</v>
      </c>
      <c r="E903" s="6" t="s">
        <v>353</v>
      </c>
      <c r="F903" s="7">
        <v>1</v>
      </c>
      <c r="G903" s="269">
        <v>8</v>
      </c>
      <c r="H903" s="269">
        <v>5</v>
      </c>
      <c r="I903" s="269">
        <v>3</v>
      </c>
      <c r="J903" s="59" t="s">
        <v>47</v>
      </c>
      <c r="K903" s="59" t="s">
        <v>47</v>
      </c>
      <c r="L903" s="7" t="s">
        <v>190</v>
      </c>
      <c r="M903" s="7" t="s">
        <v>190</v>
      </c>
      <c r="N903" s="7" t="s">
        <v>47</v>
      </c>
      <c r="O903" s="7" t="s">
        <v>47</v>
      </c>
      <c r="P903" s="7" t="s">
        <v>47</v>
      </c>
      <c r="Q903" s="7" t="s">
        <v>47</v>
      </c>
      <c r="R903" s="5"/>
      <c r="T903" s="77">
        <v>26</v>
      </c>
      <c r="U903" s="158">
        <v>42558</v>
      </c>
      <c r="V903" s="6" t="s">
        <v>535</v>
      </c>
      <c r="X903" s="25">
        <v>17.399999999999999</v>
      </c>
      <c r="Y903" s="6"/>
      <c r="Z903" s="6"/>
      <c r="AA903" s="541">
        <v>42515</v>
      </c>
      <c r="AF903" s="4">
        <f>IF(B903="","",(IFERROR(VLOOKUP(B903,Projecten!A$4:W$2358,5,FALSE),"niet bekend")))</f>
        <v>1</v>
      </c>
      <c r="AG903" s="2399">
        <f t="shared" si="105"/>
        <v>2517.67</v>
      </c>
      <c r="AH903" s="2403">
        <f>IF(B903="","",(IFERROR(VLOOKUP(B903,Projecten!A$4:W$2358,23,FALSE),"niet bekend")))</f>
        <v>2517.67</v>
      </c>
      <c r="AI903" s="2403">
        <f>IF(B903="","",(IFERROR(VLOOKUP(B903,Projecten!A$4:W$2358,12,FALSE),"niet bekend")))</f>
        <v>2517.67</v>
      </c>
      <c r="AJ903" s="906">
        <f t="shared" si="103"/>
        <v>0</v>
      </c>
    </row>
    <row r="904" spans="2:36" s="71" customFormat="1" ht="12.75" customHeight="1" x14ac:dyDescent="0.2">
      <c r="B904" s="2" t="s">
        <v>1170</v>
      </c>
      <c r="C904" s="1283">
        <v>120739</v>
      </c>
      <c r="D904" s="2" t="s">
        <v>1114</v>
      </c>
      <c r="E904" s="1" t="s">
        <v>353</v>
      </c>
      <c r="F904" s="39">
        <v>0</v>
      </c>
      <c r="G904" s="1">
        <v>13</v>
      </c>
      <c r="H904" s="1">
        <v>0</v>
      </c>
      <c r="I904" s="1">
        <v>0</v>
      </c>
      <c r="J904" s="58" t="s">
        <v>47</v>
      </c>
      <c r="K904" s="58" t="s">
        <v>190</v>
      </c>
      <c r="L904" s="58" t="s">
        <v>190</v>
      </c>
      <c r="M904" s="58" t="s">
        <v>190</v>
      </c>
      <c r="N904" s="58" t="s">
        <v>47</v>
      </c>
      <c r="O904" s="58" t="s">
        <v>47</v>
      </c>
      <c r="P904" s="58" t="s">
        <v>47</v>
      </c>
      <c r="Q904" s="58" t="s">
        <v>47</v>
      </c>
      <c r="R904" s="346"/>
      <c r="S904" s="1619"/>
      <c r="T904" s="77">
        <v>26</v>
      </c>
      <c r="U904" s="161"/>
      <c r="V904" s="6" t="s">
        <v>535</v>
      </c>
      <c r="X904" s="78">
        <v>7</v>
      </c>
      <c r="Y904" s="82"/>
      <c r="Z904" s="82"/>
      <c r="AA904" s="542">
        <v>42514</v>
      </c>
      <c r="AF904" s="71">
        <f>IF(B904="","",(IFERROR(VLOOKUP(B904,Projecten!A$4:W$2358,5,FALSE),"niet bekend")))</f>
        <v>1</v>
      </c>
      <c r="AG904" s="2403">
        <f t="shared" si="105"/>
        <v>0</v>
      </c>
      <c r="AH904" s="2403">
        <f>IF(B904="","",(IFERROR(VLOOKUP(B904,Projecten!A$4:W$2358,23,FALSE),"niet bekend")))</f>
        <v>1448.25</v>
      </c>
      <c r="AI904" s="2403">
        <f>IF(B904="","",(IFERROR(VLOOKUP(B904,Projecten!A$4:W$2358,12,FALSE),"niet bekend")))</f>
        <v>1448.25</v>
      </c>
      <c r="AJ904" s="908">
        <f t="shared" si="103"/>
        <v>1448.25</v>
      </c>
    </row>
    <row r="905" spans="2:36" s="71" customFormat="1" ht="12.75" customHeight="1" x14ac:dyDescent="0.2">
      <c r="B905" s="2" t="s">
        <v>1171</v>
      </c>
      <c r="C905" s="1283">
        <v>120739</v>
      </c>
      <c r="D905" s="2" t="s">
        <v>1115</v>
      </c>
      <c r="E905" s="1" t="s">
        <v>353</v>
      </c>
      <c r="F905" s="39">
        <v>0</v>
      </c>
      <c r="G905" s="1">
        <v>13</v>
      </c>
      <c r="H905" s="1">
        <v>0</v>
      </c>
      <c r="I905" s="1">
        <v>0</v>
      </c>
      <c r="J905" s="58" t="s">
        <v>47</v>
      </c>
      <c r="K905" s="58" t="s">
        <v>190</v>
      </c>
      <c r="L905" s="58" t="s">
        <v>190</v>
      </c>
      <c r="M905" s="58" t="s">
        <v>190</v>
      </c>
      <c r="N905" s="58" t="s">
        <v>47</v>
      </c>
      <c r="O905" s="58" t="s">
        <v>47</v>
      </c>
      <c r="P905" s="58" t="s">
        <v>47</v>
      </c>
      <c r="Q905" s="58" t="s">
        <v>47</v>
      </c>
      <c r="R905" s="346"/>
      <c r="S905" s="1619"/>
      <c r="T905" s="77">
        <v>26</v>
      </c>
      <c r="U905" s="161"/>
      <c r="V905" s="6" t="s">
        <v>535</v>
      </c>
      <c r="X905" s="78">
        <v>7</v>
      </c>
      <c r="Y905" s="82"/>
      <c r="Z905" s="82"/>
      <c r="AA905" s="542">
        <v>42514</v>
      </c>
      <c r="AF905" s="71">
        <f>IF(B905="","",(IFERROR(VLOOKUP(B905,Projecten!A$4:W$2358,5,FALSE),"niet bekend")))</f>
        <v>1</v>
      </c>
      <c r="AG905" s="2403">
        <f t="shared" si="105"/>
        <v>0</v>
      </c>
      <c r="AH905" s="2403">
        <f>IF(B905="","",(IFERROR(VLOOKUP(B905,Projecten!A$4:W$2358,23,FALSE),"niet bekend")))</f>
        <v>1378.72</v>
      </c>
      <c r="AI905" s="2403">
        <f>IF(B905="","",(IFERROR(VLOOKUP(B905,Projecten!A$4:W$2358,12,FALSE),"niet bekend")))</f>
        <v>1378.72</v>
      </c>
      <c r="AJ905" s="908">
        <f t="shared" si="103"/>
        <v>1378.72</v>
      </c>
    </row>
    <row r="906" spans="2:36" s="71" customFormat="1" ht="12.75" customHeight="1" x14ac:dyDescent="0.2">
      <c r="B906" s="2" t="s">
        <v>1172</v>
      </c>
      <c r="C906" s="1283">
        <v>120739</v>
      </c>
      <c r="D906" s="2" t="s">
        <v>1116</v>
      </c>
      <c r="E906" s="1" t="s">
        <v>353</v>
      </c>
      <c r="F906" s="39">
        <v>0</v>
      </c>
      <c r="G906" s="1">
        <v>7</v>
      </c>
      <c r="H906" s="1">
        <v>0</v>
      </c>
      <c r="I906" s="1">
        <v>0</v>
      </c>
      <c r="J906" s="58" t="s">
        <v>47</v>
      </c>
      <c r="K906" s="58" t="s">
        <v>190</v>
      </c>
      <c r="L906" s="58" t="s">
        <v>190</v>
      </c>
      <c r="M906" s="58" t="s">
        <v>190</v>
      </c>
      <c r="N906" s="58" t="s">
        <v>47</v>
      </c>
      <c r="O906" s="58" t="s">
        <v>47</v>
      </c>
      <c r="P906" s="58" t="s">
        <v>47</v>
      </c>
      <c r="Q906" s="58" t="s">
        <v>47</v>
      </c>
      <c r="R906" s="346"/>
      <c r="S906" s="1619"/>
      <c r="T906" s="77">
        <v>26</v>
      </c>
      <c r="U906" s="161"/>
      <c r="V906" s="6" t="s">
        <v>535</v>
      </c>
      <c r="X906" s="78">
        <v>4</v>
      </c>
      <c r="Y906" s="82"/>
      <c r="Z906" s="82"/>
      <c r="AA906" s="542">
        <v>42514</v>
      </c>
      <c r="AF906" s="71">
        <f>IF(B906="","",(IFERROR(VLOOKUP(B906,Projecten!A$4:W$2358,5,FALSE),"niet bekend")))</f>
        <v>1</v>
      </c>
      <c r="AG906" s="2403">
        <f t="shared" si="105"/>
        <v>0</v>
      </c>
      <c r="AH906" s="2403">
        <f>IF(B906="","",(IFERROR(VLOOKUP(B906,Projecten!A$4:W$2358,23,FALSE),"niet bekend")))</f>
        <v>803.45</v>
      </c>
      <c r="AI906" s="2403">
        <f>IF(B906="","",(IFERROR(VLOOKUP(B906,Projecten!A$4:W$2358,12,FALSE),"niet bekend")))</f>
        <v>803.45</v>
      </c>
      <c r="AJ906" s="908">
        <f t="shared" si="103"/>
        <v>803.45</v>
      </c>
    </row>
    <row r="907" spans="2:36" s="71" customFormat="1" ht="12.75" customHeight="1" x14ac:dyDescent="0.2">
      <c r="B907" s="2" t="s">
        <v>1173</v>
      </c>
      <c r="C907" s="1283">
        <v>120743</v>
      </c>
      <c r="D907" s="2" t="s">
        <v>1113</v>
      </c>
      <c r="E907" s="1" t="s">
        <v>353</v>
      </c>
      <c r="F907" s="39">
        <v>0</v>
      </c>
      <c r="G907" s="1">
        <v>14</v>
      </c>
      <c r="H907" s="1">
        <v>0</v>
      </c>
      <c r="I907" s="1">
        <v>0</v>
      </c>
      <c r="J907" s="58" t="s">
        <v>47</v>
      </c>
      <c r="K907" s="58" t="s">
        <v>190</v>
      </c>
      <c r="L907" s="58" t="s">
        <v>190</v>
      </c>
      <c r="M907" s="58" t="s">
        <v>190</v>
      </c>
      <c r="N907" s="58" t="s">
        <v>47</v>
      </c>
      <c r="O907" s="58" t="s">
        <v>47</v>
      </c>
      <c r="P907" s="58" t="s">
        <v>47</v>
      </c>
      <c r="Q907" s="58" t="s">
        <v>47</v>
      </c>
      <c r="R907" s="346"/>
      <c r="S907" s="1619"/>
      <c r="T907" s="77">
        <v>26</v>
      </c>
      <c r="U907" s="161"/>
      <c r="V907" s="6" t="s">
        <v>535</v>
      </c>
      <c r="X907" s="78">
        <v>7</v>
      </c>
      <c r="Y907" s="82"/>
      <c r="Z907" s="82"/>
      <c r="AA907" s="542">
        <v>42520</v>
      </c>
      <c r="AF907" s="71">
        <f>IF(B907="","",(IFERROR(VLOOKUP(B907,Projecten!A$4:W$2358,5,FALSE),"niet bekend")))</f>
        <v>1</v>
      </c>
      <c r="AG907" s="2403">
        <f t="shared" si="105"/>
        <v>0</v>
      </c>
      <c r="AH907" s="2403">
        <f>IF(B907="","",(IFERROR(VLOOKUP(B907,Projecten!A$4:W$2358,23,FALSE),"niet bekend")))</f>
        <v>1477.27</v>
      </c>
      <c r="AI907" s="2403">
        <f>IF(B907="","",(IFERROR(VLOOKUP(B907,Projecten!A$4:W$2358,12,FALSE),"niet bekend")))</f>
        <v>1477.27</v>
      </c>
      <c r="AJ907" s="908">
        <f t="shared" si="103"/>
        <v>1477.27</v>
      </c>
    </row>
    <row r="908" spans="2:36" s="71" customFormat="1" ht="12.75" customHeight="1" x14ac:dyDescent="0.2">
      <c r="B908" s="2" t="s">
        <v>1174</v>
      </c>
      <c r="C908" s="1283">
        <v>120743</v>
      </c>
      <c r="D908" s="2" t="s">
        <v>905</v>
      </c>
      <c r="E908" s="1" t="s">
        <v>353</v>
      </c>
      <c r="F908" s="39">
        <v>0</v>
      </c>
      <c r="G908" s="1">
        <v>13</v>
      </c>
      <c r="H908" s="1">
        <v>0</v>
      </c>
      <c r="I908" s="1">
        <v>0</v>
      </c>
      <c r="J908" s="58" t="s">
        <v>47</v>
      </c>
      <c r="K908" s="58" t="s">
        <v>190</v>
      </c>
      <c r="L908" s="58" t="s">
        <v>190</v>
      </c>
      <c r="M908" s="58" t="s">
        <v>190</v>
      </c>
      <c r="N908" s="58" t="s">
        <v>47</v>
      </c>
      <c r="O908" s="58" t="s">
        <v>47</v>
      </c>
      <c r="P908" s="58" t="s">
        <v>47</v>
      </c>
      <c r="Q908" s="58" t="s">
        <v>47</v>
      </c>
      <c r="R908" s="346"/>
      <c r="S908" s="1619"/>
      <c r="T908" s="77">
        <v>26</v>
      </c>
      <c r="U908" s="161"/>
      <c r="V908" s="6" t="s">
        <v>535</v>
      </c>
      <c r="X908" s="78">
        <v>7</v>
      </c>
      <c r="Y908" s="82"/>
      <c r="Z908" s="82"/>
      <c r="AA908" s="542">
        <v>42514</v>
      </c>
      <c r="AF908" s="71">
        <f>IF(B908="","",(IFERROR(VLOOKUP(B908,Projecten!A$4:W$2358,5,FALSE),"niet bekend")))</f>
        <v>0</v>
      </c>
      <c r="AG908" s="2403">
        <f>AI908</f>
        <v>1378.72</v>
      </c>
      <c r="AH908" s="2403">
        <f>IF(B908="","",(IFERROR(VLOOKUP(B908,Projecten!A$4:W$2358,23,FALSE),"niet bekend")))</f>
        <v>1378.72</v>
      </c>
      <c r="AI908" s="2403">
        <f>IF(B908="","",(IFERROR(VLOOKUP(B908,Projecten!A$4:W$2358,12,FALSE),"niet bekend")))</f>
        <v>1378.72</v>
      </c>
      <c r="AJ908" s="908">
        <f t="shared" si="103"/>
        <v>0</v>
      </c>
    </row>
    <row r="909" spans="2:36" s="4" customFormat="1" ht="12.75" customHeight="1" x14ac:dyDescent="0.2">
      <c r="B909" s="267"/>
      <c r="C909" s="583"/>
      <c r="D909" s="317"/>
      <c r="E909" s="315"/>
      <c r="F909" s="1458"/>
      <c r="G909" s="315"/>
      <c r="H909" s="315"/>
      <c r="I909" s="100"/>
      <c r="J909" s="60"/>
      <c r="K909" s="60"/>
      <c r="L909" s="60"/>
      <c r="M909" s="60"/>
      <c r="N909" s="60"/>
      <c r="O909" s="41"/>
      <c r="P909" s="41"/>
      <c r="Q909" s="41"/>
      <c r="R909" s="249"/>
      <c r="S909" s="23"/>
      <c r="T909" s="23"/>
      <c r="U909" s="162"/>
      <c r="X909" s="25"/>
      <c r="Y909" s="63"/>
      <c r="Z909" s="63"/>
      <c r="AA909" s="565"/>
      <c r="AF909" s="4" t="str">
        <f>IF(B909="","",(IFERROR(VLOOKUP(B909,Projecten!A$4:W$2358,5,FALSE),"niet bekend")))</f>
        <v/>
      </c>
      <c r="AG909" s="2399" t="str">
        <f>IF(AF909="","",(F909/AF909*AI909))</f>
        <v/>
      </c>
      <c r="AH909" s="2403" t="str">
        <f>IF(B909="","",(IFERROR(VLOOKUP(B909,Projecten!A$4:W$2358,23,FALSE),"niet bekend")))</f>
        <v/>
      </c>
      <c r="AI909" s="2403" t="str">
        <f>IF(B909="","",(IFERROR(VLOOKUP(B909,Projecten!A$4:W$2358,12,FALSE),"niet bekend")))</f>
        <v/>
      </c>
      <c r="AJ909" s="906" t="str">
        <f t="shared" si="103"/>
        <v/>
      </c>
    </row>
    <row r="910" spans="2:36" x14ac:dyDescent="0.2">
      <c r="B910" s="98">
        <v>2016256</v>
      </c>
      <c r="C910" s="1254">
        <v>120730</v>
      </c>
      <c r="D910" s="267" t="s">
        <v>1261</v>
      </c>
      <c r="E910" s="269" t="s">
        <v>318</v>
      </c>
      <c r="F910" s="879">
        <v>1</v>
      </c>
      <c r="G910" s="269">
        <v>1</v>
      </c>
      <c r="H910" s="269">
        <v>0</v>
      </c>
      <c r="I910" s="269">
        <v>1</v>
      </c>
      <c r="J910" s="59" t="s">
        <v>47</v>
      </c>
      <c r="K910" s="59" t="s">
        <v>190</v>
      </c>
      <c r="L910" s="7" t="s">
        <v>190</v>
      </c>
      <c r="M910" s="7" t="s">
        <v>190</v>
      </c>
      <c r="N910" s="7" t="s">
        <v>47</v>
      </c>
      <c r="O910" s="7" t="s">
        <v>47</v>
      </c>
      <c r="P910" s="7" t="s">
        <v>47</v>
      </c>
      <c r="Q910" s="7" t="s">
        <v>47</v>
      </c>
      <c r="R910" s="5"/>
      <c r="T910" s="77">
        <v>25</v>
      </c>
      <c r="V910" s="6" t="s">
        <v>661</v>
      </c>
      <c r="W910" s="340" t="s">
        <v>1216</v>
      </c>
      <c r="X910" s="25">
        <v>4</v>
      </c>
      <c r="Y910" s="6"/>
      <c r="Z910" s="6"/>
      <c r="AA910" s="541">
        <v>42527</v>
      </c>
      <c r="AF910" s="4">
        <f>IF(B910="","",(IFERROR(VLOOKUP(B910,Projecten!A$4:W$2358,5,FALSE),"niet bekend")))</f>
        <v>1</v>
      </c>
      <c r="AG910" s="2399">
        <f>IF(AF910="","",(F910/AF910*AI910))</f>
        <v>499.53</v>
      </c>
      <c r="AH910" s="2403">
        <f>IF(B910="","",(IFERROR(VLOOKUP(B910,Projecten!A$4:W$2358,23,FALSE),"niet bekend")))</f>
        <v>499.53</v>
      </c>
      <c r="AI910" s="2403">
        <f>IF(B910="","",(IFERROR(VLOOKUP(B910,Projecten!A$4:W$2358,12,FALSE),"niet bekend")))</f>
        <v>499.53</v>
      </c>
      <c r="AJ910" s="906">
        <f t="shared" si="103"/>
        <v>0</v>
      </c>
    </row>
    <row r="911" spans="2:36" x14ac:dyDescent="0.2">
      <c r="B911" s="383">
        <v>2016218</v>
      </c>
      <c r="C911" s="1254">
        <v>120730</v>
      </c>
      <c r="D911" s="267" t="s">
        <v>1071</v>
      </c>
      <c r="E911" s="269" t="s">
        <v>318</v>
      </c>
      <c r="F911" s="879">
        <v>1</v>
      </c>
      <c r="G911" s="269">
        <v>9</v>
      </c>
      <c r="H911" s="269">
        <v>6</v>
      </c>
      <c r="I911" s="269">
        <v>5</v>
      </c>
      <c r="J911" s="59" t="s">
        <v>47</v>
      </c>
      <c r="K911" s="59" t="s">
        <v>47</v>
      </c>
      <c r="L911" s="7" t="s">
        <v>190</v>
      </c>
      <c r="M911" s="7" t="s">
        <v>190</v>
      </c>
      <c r="N911" s="7" t="s">
        <v>47</v>
      </c>
      <c r="O911" s="7" t="s">
        <v>47</v>
      </c>
      <c r="P911" s="7" t="s">
        <v>47</v>
      </c>
      <c r="Q911" s="7" t="s">
        <v>47</v>
      </c>
      <c r="R911" s="5"/>
      <c r="T911" s="77">
        <v>25</v>
      </c>
      <c r="V911" s="6" t="s">
        <v>786</v>
      </c>
      <c r="X911" s="25">
        <v>18.600000000000001</v>
      </c>
      <c r="Y911" s="6"/>
      <c r="Z911" s="6"/>
      <c r="AA911" s="541">
        <v>42513</v>
      </c>
      <c r="AF911" s="4">
        <f>IF(B911="","",(IFERROR(VLOOKUP(B911,Projecten!A$4:W$2358,5,FALSE),"niet bekend")))</f>
        <v>1</v>
      </c>
      <c r="AG911" s="2399">
        <f>IF(AF911="","",(F911/AF911*AI911))</f>
        <v>2821.71</v>
      </c>
      <c r="AH911" s="2403">
        <f>IF(B911="","",(IFERROR(VLOOKUP(B911,Projecten!A$4:W$2358,23,FALSE),"niet bekend")))</f>
        <v>2821.71</v>
      </c>
      <c r="AI911" s="2403">
        <f>IF(B911="","",(IFERROR(VLOOKUP(B911,Projecten!A$4:W$2358,12,FALSE),"niet bekend")))</f>
        <v>2821.71</v>
      </c>
      <c r="AJ911" s="906">
        <f t="shared" si="103"/>
        <v>0</v>
      </c>
    </row>
    <row r="912" spans="2:36" s="38" customFormat="1" ht="12.75" customHeight="1" x14ac:dyDescent="0.2">
      <c r="B912" s="30"/>
      <c r="C912" s="1253"/>
      <c r="D912" s="31"/>
      <c r="E912" s="31"/>
      <c r="F912" s="32"/>
      <c r="G912" s="31"/>
      <c r="H912" s="31"/>
      <c r="I912" s="31"/>
      <c r="J912" s="32"/>
      <c r="K912" s="32"/>
      <c r="L912" s="32"/>
      <c r="M912" s="32"/>
      <c r="N912" s="32"/>
      <c r="O912" s="32"/>
      <c r="P912" s="32"/>
      <c r="Q912" s="32"/>
      <c r="R912" s="483"/>
      <c r="S912" s="33"/>
      <c r="T912" s="1039"/>
      <c r="U912" s="157"/>
      <c r="V912" s="35"/>
      <c r="W912" s="35"/>
      <c r="X912" s="35"/>
      <c r="Y912" s="67"/>
      <c r="Z912" s="68"/>
      <c r="AA912" s="36"/>
      <c r="AB912" s="562" t="s">
        <v>1122</v>
      </c>
      <c r="AC912" s="562" t="s">
        <v>1064</v>
      </c>
      <c r="AD912" s="562" t="s">
        <v>1123</v>
      </c>
      <c r="AG912" s="2404"/>
      <c r="AH912" s="2404"/>
      <c r="AI912" s="2404"/>
      <c r="AJ912" s="909"/>
    </row>
    <row r="913" spans="2:36" s="911" customFormat="1" ht="12.75" customHeight="1" x14ac:dyDescent="0.2">
      <c r="B913" s="887"/>
      <c r="C913" s="1251"/>
      <c r="D913" s="888">
        <f>SUM(G913:I913)</f>
        <v>363</v>
      </c>
      <c r="E913" s="889"/>
      <c r="F913" s="890">
        <f>SUM(F914:F950)</f>
        <v>22</v>
      </c>
      <c r="G913" s="889">
        <f>SUM(G914:G950)</f>
        <v>186</v>
      </c>
      <c r="H913" s="889">
        <f>SUM(H914:H950)</f>
        <v>107</v>
      </c>
      <c r="I913" s="889">
        <f>SUM(I914:I950)</f>
        <v>70</v>
      </c>
      <c r="J913" s="890"/>
      <c r="K913" s="890"/>
      <c r="L913" s="890"/>
      <c r="M913" s="890"/>
      <c r="N913" s="890"/>
      <c r="O913" s="890"/>
      <c r="P913" s="890"/>
      <c r="Q913" s="890"/>
      <c r="R913" s="917">
        <v>27</v>
      </c>
      <c r="S913" s="918"/>
      <c r="T913" s="1040"/>
      <c r="U913" s="919"/>
      <c r="V913" s="920"/>
      <c r="W913" s="921">
        <f>SUM(X913:X951)</f>
        <v>433.51560000000012</v>
      </c>
      <c r="X913" s="855"/>
      <c r="Y913" s="922">
        <v>314</v>
      </c>
      <c r="Z913" s="856">
        <f>W913-Y913</f>
        <v>119.51560000000012</v>
      </c>
      <c r="AA913" s="923"/>
      <c r="AB913" s="911">
        <v>673.75</v>
      </c>
      <c r="AC913" s="911">
        <v>208.25</v>
      </c>
      <c r="AD913" s="911">
        <f>AB913-AC913</f>
        <v>465.5</v>
      </c>
      <c r="AF913" s="911" t="str">
        <f>IF(B913="","",(IFERROR(VLOOKUP(B913,Projecten!A$4:W$2358,5,FALSE),"niet bekend")))</f>
        <v/>
      </c>
      <c r="AG913" s="2402">
        <f>SUM(AG914:AG951)</f>
        <v>71841.460000000006</v>
      </c>
      <c r="AH913" s="2402" t="str">
        <f>IF(B913="","",(IFERROR(VLOOKUP(B913,Projecten!A$4:W$2358,23,FALSE),"niet bekend")))</f>
        <v/>
      </c>
      <c r="AI913" s="2402" t="str">
        <f>IF(B913="","",(IFERROR(VLOOKUP(B913,Projecten!A$4:W$2358,12,FALSE),"niet bekend")))</f>
        <v/>
      </c>
      <c r="AJ913" s="907"/>
    </row>
    <row r="914" spans="2:36" s="4" customFormat="1" ht="12.75" customHeight="1" x14ac:dyDescent="0.2">
      <c r="B914" s="2"/>
      <c r="C914" s="1254"/>
      <c r="D914" s="1"/>
      <c r="E914" s="1"/>
      <c r="F914" s="39"/>
      <c r="G914" s="1"/>
      <c r="H914" s="1"/>
      <c r="I914" s="1"/>
      <c r="J914" s="58"/>
      <c r="K914" s="29"/>
      <c r="L914" s="29"/>
      <c r="M914" s="29"/>
      <c r="N914" s="29"/>
      <c r="O914" s="29"/>
      <c r="P914" s="29"/>
      <c r="Q914" s="29"/>
      <c r="R914" s="249" t="s">
        <v>936</v>
      </c>
      <c r="S914" s="23"/>
      <c r="T914" s="23"/>
      <c r="U914" s="162"/>
      <c r="X914" s="25"/>
      <c r="Y914" s="63"/>
      <c r="Z914" s="63"/>
      <c r="AA914" s="249"/>
      <c r="AF914" s="4" t="str">
        <f>IF(B914="","",(IFERROR(VLOOKUP(B914,Projecten!A$4:W$2358,5,FALSE),"niet bekend")))</f>
        <v/>
      </c>
      <c r="AG914" s="2399" t="str">
        <f t="shared" ref="AG914:AG931" si="106">IF(AF914="","",(F914/AF914*AI914))</f>
        <v/>
      </c>
      <c r="AH914" s="2403" t="str">
        <f>IF(B914="","",(IFERROR(VLOOKUP(B914,Projecten!A$4:W$2358,23,FALSE),"niet bekend")))</f>
        <v/>
      </c>
      <c r="AI914" s="2403" t="str">
        <f>IF(B914="","",(IFERROR(VLOOKUP(B914,Projecten!A$4:W$2358,12,FALSE),"niet bekend")))</f>
        <v/>
      </c>
      <c r="AJ914" s="906" t="str">
        <f t="shared" ref="AJ914:AJ950" si="107">IF(AG914="","",(AI914-AG914))</f>
        <v/>
      </c>
    </row>
    <row r="915" spans="2:36" s="71" customFormat="1" ht="12.75" customHeight="1" x14ac:dyDescent="0.2">
      <c r="B915" s="74"/>
      <c r="C915" s="1252"/>
      <c r="D915" s="75"/>
      <c r="E915" s="75"/>
      <c r="F915" s="72"/>
      <c r="G915" s="75"/>
      <c r="H915" s="75"/>
      <c r="I915" s="635"/>
      <c r="J915" s="58"/>
      <c r="K915" s="58"/>
      <c r="L915" s="58"/>
      <c r="M915" s="58"/>
      <c r="N915" s="58"/>
      <c r="O915" s="58"/>
      <c r="P915" s="58"/>
      <c r="Q915" s="58"/>
      <c r="R915" s="346"/>
      <c r="S915" s="77"/>
      <c r="T915" s="77"/>
      <c r="U915" s="161"/>
      <c r="X915" s="78"/>
      <c r="Y915" s="82"/>
      <c r="Z915" s="82"/>
      <c r="AA915" s="346"/>
      <c r="AF915" s="71" t="str">
        <f>IF(B915="","",(IFERROR(VLOOKUP(B915,Projecten!A$4:W$2358,5,FALSE),"niet bekend")))</f>
        <v/>
      </c>
      <c r="AG915" s="2403" t="str">
        <f t="shared" si="106"/>
        <v/>
      </c>
      <c r="AH915" s="2403" t="str">
        <f>IF(B915="","",(IFERROR(VLOOKUP(B915,Projecten!A$4:W$2358,23,FALSE),"niet bekend")))</f>
        <v/>
      </c>
      <c r="AI915" s="2403" t="str">
        <f>IF(B915="","",(IFERROR(VLOOKUP(B915,Projecten!A$4:W$2358,12,FALSE),"niet bekend")))</f>
        <v/>
      </c>
      <c r="AJ915" s="908" t="str">
        <f t="shared" si="107"/>
        <v/>
      </c>
    </row>
    <row r="916" spans="2:36" s="496" customFormat="1" ht="12.75" customHeight="1" x14ac:dyDescent="0.2">
      <c r="C916" s="580"/>
      <c r="D916" s="581" t="s">
        <v>1108</v>
      </c>
      <c r="E916" s="579"/>
      <c r="F916" s="1476"/>
      <c r="G916" s="579"/>
      <c r="H916" s="643"/>
      <c r="I916" s="644"/>
      <c r="J916" s="524"/>
      <c r="K916" s="497"/>
      <c r="L916" s="497"/>
      <c r="M916" s="497"/>
      <c r="N916" s="497"/>
      <c r="O916" s="497"/>
      <c r="P916" s="497"/>
      <c r="Q916" s="497"/>
      <c r="R916" s="495"/>
      <c r="S916" s="348"/>
      <c r="T916" s="499"/>
      <c r="U916" s="500"/>
      <c r="X916" s="501">
        <v>24.25</v>
      </c>
      <c r="Y916" s="502"/>
      <c r="Z916" s="502"/>
      <c r="AA916" s="495"/>
      <c r="AF916" s="347" t="str">
        <f>IF(B916="","",(IFERROR(VLOOKUP(B916,Projecten!A$4:W$2358,5,FALSE),"niet bekend")))</f>
        <v/>
      </c>
      <c r="AG916" s="2399" t="str">
        <f t="shared" si="106"/>
        <v/>
      </c>
      <c r="AH916" s="2403" t="str">
        <f>IF(B916="","",(IFERROR(VLOOKUP(B916,Projecten!A$4:W$2358,23,FALSE),"niet bekend")))</f>
        <v/>
      </c>
      <c r="AI916" s="2403" t="str">
        <f>IF(B916="","",(IFERROR(VLOOKUP(B916,Projecten!A$4:W$2358,12,FALSE),"niet bekend")))</f>
        <v/>
      </c>
      <c r="AJ916" s="906" t="str">
        <f t="shared" si="107"/>
        <v/>
      </c>
    </row>
    <row r="917" spans="2:36" s="496" customFormat="1" ht="12.75" customHeight="1" x14ac:dyDescent="0.2">
      <c r="C917" s="580"/>
      <c r="D917" s="581" t="s">
        <v>1354</v>
      </c>
      <c r="E917" s="579"/>
      <c r="F917" s="1476"/>
      <c r="G917" s="579"/>
      <c r="H917" s="643"/>
      <c r="I917" s="644"/>
      <c r="J917" s="524"/>
      <c r="K917" s="497"/>
      <c r="L917" s="497"/>
      <c r="M917" s="497"/>
      <c r="N917" s="497"/>
      <c r="O917" s="497"/>
      <c r="P917" s="497"/>
      <c r="Q917" s="497"/>
      <c r="R917" s="495"/>
      <c r="S917" s="348"/>
      <c r="T917" s="499"/>
      <c r="U917" s="500"/>
      <c r="X917" s="501">
        <v>13.25</v>
      </c>
      <c r="Y917" s="502"/>
      <c r="Z917" s="502"/>
      <c r="AA917" s="495"/>
      <c r="AF917" s="347" t="str">
        <f>IF(B917="","",(IFERROR(VLOOKUP(B917,Projecten!A$4:W$2358,5,FALSE),"niet bekend")))</f>
        <v/>
      </c>
      <c r="AG917" s="2399" t="str">
        <f t="shared" si="106"/>
        <v/>
      </c>
      <c r="AH917" s="2403" t="str">
        <f>IF(B917="","",(IFERROR(VLOOKUP(B917,Projecten!A$4:W$2358,23,FALSE),"niet bekend")))</f>
        <v/>
      </c>
      <c r="AI917" s="2403" t="str">
        <f>IF(B917="","",(IFERROR(VLOOKUP(B917,Projecten!A$4:W$2358,12,FALSE),"niet bekend")))</f>
        <v/>
      </c>
      <c r="AJ917" s="906" t="str">
        <f t="shared" si="107"/>
        <v/>
      </c>
    </row>
    <row r="918" spans="2:36" s="496" customFormat="1" ht="12.75" customHeight="1" x14ac:dyDescent="0.2">
      <c r="C918" s="580"/>
      <c r="D918" s="581" t="s">
        <v>1302</v>
      </c>
      <c r="E918" s="579"/>
      <c r="F918" s="1476"/>
      <c r="G918" s="579"/>
      <c r="H918" s="643"/>
      <c r="I918" s="644"/>
      <c r="J918" s="524"/>
      <c r="K918" s="497"/>
      <c r="L918" s="497"/>
      <c r="M918" s="497"/>
      <c r="N918" s="497"/>
      <c r="O918" s="497"/>
      <c r="P918" s="497"/>
      <c r="Q918" s="497"/>
      <c r="R918" s="495"/>
      <c r="S918" s="348"/>
      <c r="T918" s="499"/>
      <c r="U918" s="500"/>
      <c r="X918" s="501">
        <v>0.5</v>
      </c>
      <c r="Y918" s="502"/>
      <c r="Z918" s="502"/>
      <c r="AA918" s="495"/>
      <c r="AF918" s="347" t="str">
        <f>IF(B918="","",(IFERROR(VLOOKUP(B918,Projecten!A$4:W$2358,5,FALSE),"niet bekend")))</f>
        <v/>
      </c>
      <c r="AG918" s="2399" t="str">
        <f t="shared" si="106"/>
        <v/>
      </c>
      <c r="AH918" s="2403" t="str">
        <f>IF(B918="","",(IFERROR(VLOOKUP(B918,Projecten!A$4:W$2358,23,FALSE),"niet bekend")))</f>
        <v/>
      </c>
      <c r="AI918" s="2403" t="str">
        <f>IF(B918="","",(IFERROR(VLOOKUP(B918,Projecten!A$4:W$2358,12,FALSE),"niet bekend")))</f>
        <v/>
      </c>
      <c r="AJ918" s="906" t="str">
        <f t="shared" si="107"/>
        <v/>
      </c>
    </row>
    <row r="919" spans="2:36" s="496" customFormat="1" ht="12.75" customHeight="1" x14ac:dyDescent="0.2">
      <c r="C919" s="580"/>
      <c r="D919" s="581"/>
      <c r="E919" s="579"/>
      <c r="F919" s="1476"/>
      <c r="G919" s="579"/>
      <c r="H919" s="643"/>
      <c r="I919" s="644"/>
      <c r="J919" s="524"/>
      <c r="K919" s="497"/>
      <c r="L919" s="497"/>
      <c r="M919" s="497"/>
      <c r="N919" s="497"/>
      <c r="O919" s="497"/>
      <c r="P919" s="497"/>
      <c r="Q919" s="497"/>
      <c r="R919" s="495"/>
      <c r="S919" s="348"/>
      <c r="T919" s="499"/>
      <c r="U919" s="500"/>
      <c r="X919" s="501"/>
      <c r="Y919" s="502"/>
      <c r="Z919" s="502"/>
      <c r="AA919" s="495"/>
      <c r="AF919" s="347" t="str">
        <f>IF(B919="","",(IFERROR(VLOOKUP(B919,Projecten!A$4:W$2358,5,FALSE),"niet bekend")))</f>
        <v/>
      </c>
      <c r="AG919" s="2399" t="str">
        <f t="shared" si="106"/>
        <v/>
      </c>
      <c r="AH919" s="2403" t="str">
        <f>IF(B919="","",(IFERROR(VLOOKUP(B919,Projecten!A$4:W$2358,23,FALSE),"niet bekend")))</f>
        <v/>
      </c>
      <c r="AI919" s="2403" t="str">
        <f>IF(B919="","",(IFERROR(VLOOKUP(B919,Projecten!A$4:W$2358,12,FALSE),"niet bekend")))</f>
        <v/>
      </c>
      <c r="AJ919" s="906" t="str">
        <f t="shared" si="107"/>
        <v/>
      </c>
    </row>
    <row r="920" spans="2:36" s="396" customFormat="1" ht="12.75" customHeight="1" x14ac:dyDescent="0.2">
      <c r="C920" s="647"/>
      <c r="D920" s="648" t="s">
        <v>1314</v>
      </c>
      <c r="E920" s="586"/>
      <c r="F920" s="492"/>
      <c r="G920" s="586"/>
      <c r="H920" s="649"/>
      <c r="I920" s="650"/>
      <c r="J920" s="651"/>
      <c r="K920" s="518"/>
      <c r="L920" s="518"/>
      <c r="M920" s="518"/>
      <c r="N920" s="518"/>
      <c r="O920" s="518"/>
      <c r="P920" s="518"/>
      <c r="Q920" s="518"/>
      <c r="R920" s="409"/>
      <c r="S920" s="348"/>
      <c r="T920" s="520"/>
      <c r="U920" s="521"/>
      <c r="X920" s="425">
        <v>2.5</v>
      </c>
      <c r="Y920" s="522"/>
      <c r="Z920" s="522"/>
      <c r="AA920" s="409"/>
      <c r="AF920" s="347" t="str">
        <f>IF(B920="","",(IFERROR(VLOOKUP(B920,Projecten!A$4:W$2358,5,FALSE),"niet bekend")))</f>
        <v/>
      </c>
      <c r="AG920" s="2399" t="str">
        <f t="shared" si="106"/>
        <v/>
      </c>
      <c r="AH920" s="2403" t="str">
        <f>IF(B920="","",(IFERROR(VLOOKUP(B920,Projecten!A$4:W$2358,23,FALSE),"niet bekend")))</f>
        <v/>
      </c>
      <c r="AI920" s="2403" t="str">
        <f>IF(B920="","",(IFERROR(VLOOKUP(B920,Projecten!A$4:W$2358,12,FALSE),"niet bekend")))</f>
        <v/>
      </c>
      <c r="AJ920" s="906" t="str">
        <f t="shared" si="107"/>
        <v/>
      </c>
    </row>
    <row r="921" spans="2:36" s="396" customFormat="1" ht="12.75" customHeight="1" x14ac:dyDescent="0.2">
      <c r="C921" s="647"/>
      <c r="D921" s="648" t="s">
        <v>1316</v>
      </c>
      <c r="E921" s="586"/>
      <c r="F921" s="492"/>
      <c r="G921" s="586"/>
      <c r="H921" s="649"/>
      <c r="I921" s="650"/>
      <c r="J921" s="651"/>
      <c r="K921" s="518"/>
      <c r="L921" s="518"/>
      <c r="M921" s="518"/>
      <c r="N921" s="518"/>
      <c r="O921" s="518"/>
      <c r="P921" s="518"/>
      <c r="Q921" s="518"/>
      <c r="R921" s="409"/>
      <c r="S921" s="348"/>
      <c r="T921" s="520"/>
      <c r="U921" s="521"/>
      <c r="X921" s="425">
        <v>2.5</v>
      </c>
      <c r="Y921" s="522"/>
      <c r="Z921" s="522"/>
      <c r="AA921" s="409"/>
      <c r="AF921" s="347" t="str">
        <f>IF(B921="","",(IFERROR(VLOOKUP(B921,Projecten!A$4:W$2358,5,FALSE),"niet bekend")))</f>
        <v/>
      </c>
      <c r="AG921" s="2399" t="str">
        <f t="shared" si="106"/>
        <v/>
      </c>
      <c r="AH921" s="2403" t="str">
        <f>IF(B921="","",(IFERROR(VLOOKUP(B921,Projecten!A$4:W$2358,23,FALSE),"niet bekend")))</f>
        <v/>
      </c>
      <c r="AI921" s="2403" t="str">
        <f>IF(B921="","",(IFERROR(VLOOKUP(B921,Projecten!A$4:W$2358,12,FALSE),"niet bekend")))</f>
        <v/>
      </c>
      <c r="AJ921" s="906" t="str">
        <f t="shared" si="107"/>
        <v/>
      </c>
    </row>
    <row r="922" spans="2:36" s="396" customFormat="1" ht="12.75" customHeight="1" x14ac:dyDescent="0.2">
      <c r="C922" s="647"/>
      <c r="D922" s="648" t="s">
        <v>1371</v>
      </c>
      <c r="E922" s="586"/>
      <c r="F922" s="492"/>
      <c r="G922" s="586"/>
      <c r="H922" s="649"/>
      <c r="I922" s="650"/>
      <c r="J922" s="651"/>
      <c r="K922" s="518"/>
      <c r="L922" s="518"/>
      <c r="M922" s="518"/>
      <c r="N922" s="518"/>
      <c r="O922" s="518"/>
      <c r="P922" s="518"/>
      <c r="Q922" s="518"/>
      <c r="R922" s="409"/>
      <c r="S922" s="348"/>
      <c r="T922" s="520"/>
      <c r="U922" s="521"/>
      <c r="X922" s="425">
        <v>2</v>
      </c>
      <c r="Y922" s="522"/>
      <c r="Z922" s="522"/>
      <c r="AA922" s="409"/>
      <c r="AF922" s="347" t="str">
        <f>IF(B922="","",(IFERROR(VLOOKUP(B922,Projecten!A$4:W$2358,5,FALSE),"niet bekend")))</f>
        <v/>
      </c>
      <c r="AG922" s="2399" t="str">
        <f t="shared" si="106"/>
        <v/>
      </c>
      <c r="AH922" s="2403" t="str">
        <f>IF(B922="","",(IFERROR(VLOOKUP(B922,Projecten!A$4:W$2358,23,FALSE),"niet bekend")))</f>
        <v/>
      </c>
      <c r="AI922" s="2403" t="str">
        <f>IF(B922="","",(IFERROR(VLOOKUP(B922,Projecten!A$4:W$2358,12,FALSE),"niet bekend")))</f>
        <v/>
      </c>
      <c r="AJ922" s="906" t="str">
        <f t="shared" si="107"/>
        <v/>
      </c>
    </row>
    <row r="923" spans="2:36" s="396" customFormat="1" ht="12.75" customHeight="1" x14ac:dyDescent="0.2">
      <c r="C923" s="647"/>
      <c r="D923" s="648" t="s">
        <v>1372</v>
      </c>
      <c r="E923" s="586"/>
      <c r="F923" s="492"/>
      <c r="G923" s="586"/>
      <c r="H923" s="649"/>
      <c r="I923" s="650"/>
      <c r="J923" s="651"/>
      <c r="K923" s="518"/>
      <c r="L923" s="518"/>
      <c r="M923" s="518"/>
      <c r="N923" s="518"/>
      <c r="O923" s="518"/>
      <c r="P923" s="518"/>
      <c r="Q923" s="518"/>
      <c r="R923" s="409"/>
      <c r="S923" s="348"/>
      <c r="T923" s="520"/>
      <c r="U923" s="521"/>
      <c r="X923" s="425">
        <v>2</v>
      </c>
      <c r="Y923" s="522"/>
      <c r="Z923" s="522"/>
      <c r="AA923" s="409"/>
      <c r="AF923" s="347" t="str">
        <f>IF(B923="","",(IFERROR(VLOOKUP(B923,Projecten!A$4:W$2358,5,FALSE),"niet bekend")))</f>
        <v/>
      </c>
      <c r="AG923" s="2399" t="str">
        <f t="shared" si="106"/>
        <v/>
      </c>
      <c r="AH923" s="2403" t="str">
        <f>IF(B923="","",(IFERROR(VLOOKUP(B923,Projecten!A$4:W$2358,23,FALSE),"niet bekend")))</f>
        <v/>
      </c>
      <c r="AI923" s="2403" t="str">
        <f>IF(B923="","",(IFERROR(VLOOKUP(B923,Projecten!A$4:W$2358,12,FALSE),"niet bekend")))</f>
        <v/>
      </c>
      <c r="AJ923" s="906" t="str">
        <f t="shared" si="107"/>
        <v/>
      </c>
    </row>
    <row r="924" spans="2:36" s="396" customFormat="1" ht="12.75" customHeight="1" x14ac:dyDescent="0.2">
      <c r="C924" s="647"/>
      <c r="D924" s="648" t="s">
        <v>1409</v>
      </c>
      <c r="E924" s="586"/>
      <c r="F924" s="492"/>
      <c r="G924" s="586"/>
      <c r="H924" s="649"/>
      <c r="I924" s="650"/>
      <c r="J924" s="651"/>
      <c r="K924" s="518"/>
      <c r="L924" s="518"/>
      <c r="M924" s="518"/>
      <c r="N924" s="518"/>
      <c r="O924" s="518"/>
      <c r="P924" s="518"/>
      <c r="Q924" s="518"/>
      <c r="R924" s="409"/>
      <c r="S924" s="348"/>
      <c r="T924" s="520"/>
      <c r="U924" s="521"/>
      <c r="X924" s="425">
        <v>6</v>
      </c>
      <c r="Y924" s="522"/>
      <c r="Z924" s="522"/>
      <c r="AA924" s="409"/>
      <c r="AF924" s="347" t="str">
        <f>IF(B924="","",(IFERROR(VLOOKUP(B924,Projecten!A$4:W$2358,5,FALSE),"niet bekend")))</f>
        <v/>
      </c>
      <c r="AG924" s="2399" t="str">
        <f t="shared" si="106"/>
        <v/>
      </c>
      <c r="AH924" s="2403" t="str">
        <f>IF(B924="","",(IFERROR(VLOOKUP(B924,Projecten!A$4:W$2358,23,FALSE),"niet bekend")))</f>
        <v/>
      </c>
      <c r="AI924" s="2403" t="str">
        <f>IF(B924="","",(IFERROR(VLOOKUP(B924,Projecten!A$4:W$2358,12,FALSE),"niet bekend")))</f>
        <v/>
      </c>
      <c r="AJ924" s="906" t="str">
        <f t="shared" si="107"/>
        <v/>
      </c>
    </row>
    <row r="925" spans="2:36" x14ac:dyDescent="0.2">
      <c r="B925" s="4"/>
      <c r="R925" s="5"/>
      <c r="X925" s="25"/>
      <c r="Y925" s="6"/>
      <c r="Z925" s="6"/>
      <c r="AA925" s="5"/>
      <c r="AF925" s="4" t="str">
        <f>IF(B925="","",(IFERROR(VLOOKUP(B925,Projecten!A$4:W$2358,5,FALSE),"niet bekend")))</f>
        <v/>
      </c>
      <c r="AG925" s="2399" t="str">
        <f t="shared" si="106"/>
        <v/>
      </c>
      <c r="AH925" s="2403" t="str">
        <f>IF(B925="","",(IFERROR(VLOOKUP(B925,Projecten!A$4:W$2358,23,FALSE),"niet bekend")))</f>
        <v/>
      </c>
      <c r="AI925" s="2403" t="str">
        <f>IF(B925="","",(IFERROR(VLOOKUP(B925,Projecten!A$4:W$2358,12,FALSE),"niet bekend")))</f>
        <v/>
      </c>
      <c r="AJ925" s="906" t="str">
        <f t="shared" si="107"/>
        <v/>
      </c>
    </row>
    <row r="926" spans="2:36" x14ac:dyDescent="0.2">
      <c r="B926" s="74">
        <v>2016245</v>
      </c>
      <c r="C926" s="1283">
        <v>120748</v>
      </c>
      <c r="D926" s="2">
        <v>525016</v>
      </c>
      <c r="E926" s="1" t="s">
        <v>26</v>
      </c>
      <c r="F926" s="39">
        <v>1</v>
      </c>
      <c r="G926" s="1">
        <v>10</v>
      </c>
      <c r="H926" s="1">
        <v>5</v>
      </c>
      <c r="I926" s="1">
        <v>3</v>
      </c>
      <c r="J926" s="59" t="s">
        <v>47</v>
      </c>
      <c r="K926" s="59" t="s">
        <v>47</v>
      </c>
      <c r="L926" s="59" t="s">
        <v>190</v>
      </c>
      <c r="M926" s="59" t="s">
        <v>190</v>
      </c>
      <c r="N926" s="59" t="s">
        <v>47</v>
      </c>
      <c r="O926" s="7" t="s">
        <v>47</v>
      </c>
      <c r="P926" s="7" t="s">
        <v>47</v>
      </c>
      <c r="Q926" s="7" t="s">
        <v>47</v>
      </c>
      <c r="R926" s="5"/>
      <c r="S926" s="23">
        <v>42550</v>
      </c>
      <c r="T926" s="77">
        <f>IF(U926&lt;=0,"",(((U926-'In Productie'!$E$1)/7)+0.6))</f>
        <v>-60.114285714285714</v>
      </c>
      <c r="U926" s="158">
        <v>42544</v>
      </c>
      <c r="V926" s="6" t="s">
        <v>162</v>
      </c>
      <c r="W926" s="6" t="s">
        <v>959</v>
      </c>
      <c r="X926" s="25">
        <v>16.399999999999999</v>
      </c>
      <c r="Y926" s="6"/>
      <c r="Z926" s="6"/>
      <c r="AA926" s="541">
        <v>42516</v>
      </c>
      <c r="AF926" s="4">
        <f>IF(B926="","",(IFERROR(VLOOKUP(B926,Projecten!A$4:W$2358,5,FALSE),"niet bekend")))</f>
        <v>1</v>
      </c>
      <c r="AG926" s="2399">
        <f t="shared" si="106"/>
        <v>3410</v>
      </c>
      <c r="AH926" s="2403">
        <f>IF(B926="","",(IFERROR(VLOOKUP(B926,Projecten!A$4:W$2358,23,FALSE),"niet bekend")))</f>
        <v>3410</v>
      </c>
      <c r="AI926" s="2403">
        <f>IF(B926="","",(IFERROR(VLOOKUP(B926,Projecten!A$4:W$2358,12,FALSE),"niet bekend")))</f>
        <v>3410</v>
      </c>
      <c r="AJ926" s="906">
        <f t="shared" si="107"/>
        <v>0</v>
      </c>
    </row>
    <row r="927" spans="2:36" x14ac:dyDescent="0.2">
      <c r="B927" s="74">
        <v>2016231</v>
      </c>
      <c r="C927" s="1283">
        <v>120748</v>
      </c>
      <c r="D927" s="2" t="s">
        <v>1186</v>
      </c>
      <c r="E927" s="1" t="s">
        <v>26</v>
      </c>
      <c r="F927" s="39">
        <v>1</v>
      </c>
      <c r="G927" s="1">
        <v>7</v>
      </c>
      <c r="H927" s="1">
        <v>4</v>
      </c>
      <c r="I927" s="1">
        <v>5</v>
      </c>
      <c r="J927" s="59" t="s">
        <v>47</v>
      </c>
      <c r="K927" s="59" t="s">
        <v>47</v>
      </c>
      <c r="L927" s="59" t="s">
        <v>190</v>
      </c>
      <c r="M927" s="59" t="s">
        <v>190</v>
      </c>
      <c r="N927" s="59" t="s">
        <v>47</v>
      </c>
      <c r="O927" s="7" t="s">
        <v>47</v>
      </c>
      <c r="P927" s="7" t="s">
        <v>47</v>
      </c>
      <c r="Q927" s="7" t="s">
        <v>47</v>
      </c>
      <c r="R927" s="5"/>
      <c r="S927" s="23">
        <v>42550</v>
      </c>
      <c r="T927" s="77">
        <f>IF(U927&lt;=0,"",(((U927-'In Productie'!$E$1)/7)+0.6))</f>
        <v>-60.114285714285714</v>
      </c>
      <c r="U927" s="158">
        <v>42544</v>
      </c>
      <c r="V927" s="6" t="s">
        <v>162</v>
      </c>
      <c r="W927" s="6" t="s">
        <v>959</v>
      </c>
      <c r="X927" s="25">
        <v>18.3</v>
      </c>
      <c r="Y927" s="6"/>
      <c r="Z927" s="6"/>
      <c r="AA927" s="541">
        <v>42515</v>
      </c>
      <c r="AF927" s="4">
        <f>IF(B927="","",(IFERROR(VLOOKUP(B927,Projecten!A$4:W$2358,5,FALSE),"niet bekend")))</f>
        <v>1</v>
      </c>
      <c r="AG927" s="2399">
        <f t="shared" si="106"/>
        <v>4426</v>
      </c>
      <c r="AH927" s="2403">
        <f>IF(B927="","",(IFERROR(VLOOKUP(B927,Projecten!A$4:W$2358,23,FALSE),"niet bekend")))</f>
        <v>4426</v>
      </c>
      <c r="AI927" s="2403">
        <f>IF(B927="","",(IFERROR(VLOOKUP(B927,Projecten!A$4:W$2358,12,FALSE),"niet bekend")))</f>
        <v>4426</v>
      </c>
      <c r="AJ927" s="906">
        <f t="shared" si="107"/>
        <v>0</v>
      </c>
    </row>
    <row r="928" spans="2:36" s="4" customFormat="1" ht="12.75" customHeight="1" x14ac:dyDescent="0.2">
      <c r="B928" s="98" t="s">
        <v>1139</v>
      </c>
      <c r="C928" s="1268">
        <v>120751</v>
      </c>
      <c r="D928" s="317" t="s">
        <v>1138</v>
      </c>
      <c r="E928" s="419" t="s">
        <v>26</v>
      </c>
      <c r="F928" s="879">
        <v>1</v>
      </c>
      <c r="G928" s="313">
        <v>8</v>
      </c>
      <c r="H928" s="313">
        <v>4</v>
      </c>
      <c r="I928" s="313">
        <v>3</v>
      </c>
      <c r="J928" s="59" t="s">
        <v>47</v>
      </c>
      <c r="K928" s="59" t="s">
        <v>47</v>
      </c>
      <c r="L928" s="59" t="s">
        <v>47</v>
      </c>
      <c r="M928" s="7" t="s">
        <v>190</v>
      </c>
      <c r="N928" s="7" t="s">
        <v>47</v>
      </c>
      <c r="O928" s="7" t="s">
        <v>47</v>
      </c>
      <c r="P928" s="7" t="s">
        <v>47</v>
      </c>
      <c r="Q928" s="7" t="s">
        <v>47</v>
      </c>
      <c r="R928" s="249"/>
      <c r="S928" s="23">
        <v>42555</v>
      </c>
      <c r="T928" s="23">
        <f>IF(U928&lt;=0,"",(((U928-'In Productie'!$E$1)/7)+0.6))</f>
        <v>-59.114285714285714</v>
      </c>
      <c r="U928" s="162">
        <v>42551</v>
      </c>
      <c r="V928" s="4" t="s">
        <v>162</v>
      </c>
      <c r="W928" s="4" t="s">
        <v>1236</v>
      </c>
      <c r="X928" s="25">
        <v>19.5</v>
      </c>
      <c r="Y928" s="64"/>
      <c r="Z928" s="66"/>
      <c r="AA928" s="540">
        <v>42522</v>
      </c>
      <c r="AF928" s="4">
        <f>IF(B928="","",(IFERROR(VLOOKUP(B928,Projecten!A$4:W$2358,5,FALSE),"niet bekend")))</f>
        <v>1</v>
      </c>
      <c r="AG928" s="2399">
        <f t="shared" si="106"/>
        <v>4943.62</v>
      </c>
      <c r="AH928" s="2403">
        <f>IF(B928="","",(IFERROR(VLOOKUP(B928,Projecten!A$4:W$2358,23,FALSE),"niet bekend")))</f>
        <v>4943.62</v>
      </c>
      <c r="AI928" s="2403">
        <f>IF(B928="","",(IFERROR(VLOOKUP(B928,Projecten!A$4:W$2358,12,FALSE),"niet bekend")))</f>
        <v>4943.62</v>
      </c>
      <c r="AJ928" s="906">
        <f t="shared" si="107"/>
        <v>0</v>
      </c>
    </row>
    <row r="929" spans="2:36" x14ac:dyDescent="0.2">
      <c r="B929" s="74">
        <v>2016246</v>
      </c>
      <c r="C929" s="1283">
        <v>120752</v>
      </c>
      <c r="D929" s="2">
        <v>537616</v>
      </c>
      <c r="E929" s="1" t="s">
        <v>26</v>
      </c>
      <c r="F929" s="39">
        <v>1</v>
      </c>
      <c r="G929" s="1">
        <v>10</v>
      </c>
      <c r="H929" s="1">
        <v>5</v>
      </c>
      <c r="I929" s="1">
        <v>3</v>
      </c>
      <c r="J929" s="59" t="s">
        <v>47</v>
      </c>
      <c r="K929" s="59" t="s">
        <v>47</v>
      </c>
      <c r="L929" s="7" t="s">
        <v>190</v>
      </c>
      <c r="M929" s="7" t="s">
        <v>190</v>
      </c>
      <c r="N929" s="7" t="s">
        <v>47</v>
      </c>
      <c r="O929" s="7" t="s">
        <v>47</v>
      </c>
      <c r="P929" s="7" t="s">
        <v>47</v>
      </c>
      <c r="Q929" s="7" t="s">
        <v>47</v>
      </c>
      <c r="R929" s="5"/>
      <c r="S929" s="23">
        <v>42551</v>
      </c>
      <c r="T929" s="77">
        <f>IF(U929&lt;=0,"",(((U929-'In Productie'!$E$1)/7)+0.6))</f>
        <v>-60.114285714285714</v>
      </c>
      <c r="U929" s="158">
        <v>42544</v>
      </c>
      <c r="V929" s="6" t="s">
        <v>162</v>
      </c>
      <c r="W929" s="6" t="s">
        <v>1271</v>
      </c>
      <c r="X929" s="25">
        <v>21</v>
      </c>
      <c r="Y929" s="6"/>
      <c r="Z929" s="6"/>
      <c r="AA929" s="541">
        <v>42521</v>
      </c>
      <c r="AF929" s="4">
        <f>IF(B929="","",(IFERROR(VLOOKUP(B929,Projecten!A$4:W$2358,5,FALSE),"niet bekend")))</f>
        <v>1</v>
      </c>
      <c r="AG929" s="2399">
        <f t="shared" si="106"/>
        <v>4859.57</v>
      </c>
      <c r="AH929" s="2403">
        <f>IF(B929="","",(IFERROR(VLOOKUP(B929,Projecten!A$4:W$2358,23,FALSE),"niet bekend")))</f>
        <v>4859.57</v>
      </c>
      <c r="AI929" s="2403">
        <f>IF(B929="","",(IFERROR(VLOOKUP(B929,Projecten!A$4:W$2358,12,FALSE),"niet bekend")))</f>
        <v>4859.57</v>
      </c>
      <c r="AJ929" s="906">
        <f t="shared" si="107"/>
        <v>0</v>
      </c>
    </row>
    <row r="930" spans="2:36" x14ac:dyDescent="0.2">
      <c r="B930" s="98">
        <v>2016248</v>
      </c>
      <c r="C930" s="291">
        <v>120753</v>
      </c>
      <c r="D930" s="267">
        <v>536016</v>
      </c>
      <c r="E930" s="269" t="s">
        <v>26</v>
      </c>
      <c r="F930" s="879">
        <v>1</v>
      </c>
      <c r="G930" s="269">
        <v>11</v>
      </c>
      <c r="H930" s="269">
        <v>6</v>
      </c>
      <c r="I930" s="269">
        <v>3</v>
      </c>
      <c r="J930" s="59" t="s">
        <v>47</v>
      </c>
      <c r="K930" s="59" t="s">
        <v>47</v>
      </c>
      <c r="L930" s="7" t="s">
        <v>190</v>
      </c>
      <c r="M930" s="7" t="s">
        <v>190</v>
      </c>
      <c r="N930" s="7" t="s">
        <v>47</v>
      </c>
      <c r="O930" s="7" t="s">
        <v>47</v>
      </c>
      <c r="P930" s="7" t="s">
        <v>47</v>
      </c>
      <c r="Q930" s="7" t="s">
        <v>47</v>
      </c>
      <c r="R930" s="5"/>
      <c r="S930" s="23">
        <v>42552</v>
      </c>
      <c r="T930" s="23">
        <f>IF(U930&lt;=0,"",(((U930-'In Productie'!$E$1)/7)+0.6))</f>
        <v>-59.114285714285714</v>
      </c>
      <c r="U930" s="158">
        <v>42551</v>
      </c>
      <c r="V930" s="261" t="s">
        <v>162</v>
      </c>
      <c r="X930" s="25">
        <v>20.399999999999999</v>
      </c>
      <c r="Y930" s="6"/>
      <c r="Z930" s="6"/>
      <c r="AA930" s="541">
        <v>42521</v>
      </c>
      <c r="AF930" s="4">
        <f>IF(B930="","",(IFERROR(VLOOKUP(B930,Projecten!A$4:W$2358,5,FALSE),"niet bekend")))</f>
        <v>1</v>
      </c>
      <c r="AG930" s="2399">
        <f t="shared" si="106"/>
        <v>3846.52</v>
      </c>
      <c r="AH930" s="2403">
        <f>IF(B930="","",(IFERROR(VLOOKUP(B930,Projecten!A$4:W$2358,23,FALSE),"niet bekend")))</f>
        <v>3846.52</v>
      </c>
      <c r="AI930" s="2403">
        <f>IF(B930="","",(IFERROR(VLOOKUP(B930,Projecten!A$4:W$2358,12,FALSE),"niet bekend")))</f>
        <v>3846.52</v>
      </c>
      <c r="AJ930" s="906">
        <f t="shared" si="107"/>
        <v>0</v>
      </c>
    </row>
    <row r="931" spans="2:36" s="4" customFormat="1" ht="12.75" customHeight="1" x14ac:dyDescent="0.2">
      <c r="B931" s="98">
        <v>2016250</v>
      </c>
      <c r="C931" s="291">
        <v>120753</v>
      </c>
      <c r="D931" s="2">
        <v>566116</v>
      </c>
      <c r="E931" s="315" t="s">
        <v>26</v>
      </c>
      <c r="F931" s="1458">
        <v>1</v>
      </c>
      <c r="G931" s="315">
        <v>6</v>
      </c>
      <c r="H931" s="315">
        <v>3</v>
      </c>
      <c r="I931" s="315">
        <v>0</v>
      </c>
      <c r="J931" s="60" t="s">
        <v>47</v>
      </c>
      <c r="K931" s="60" t="s">
        <v>190</v>
      </c>
      <c r="L931" s="41" t="s">
        <v>190</v>
      </c>
      <c r="M931" s="41" t="s">
        <v>190</v>
      </c>
      <c r="N931" s="41" t="s">
        <v>47</v>
      </c>
      <c r="O931" s="41" t="s">
        <v>47</v>
      </c>
      <c r="P931" s="41" t="s">
        <v>47</v>
      </c>
      <c r="Q931" s="41" t="s">
        <v>47</v>
      </c>
      <c r="R931" s="249"/>
      <c r="S931" s="23">
        <v>42555</v>
      </c>
      <c r="T931" s="23">
        <f>IF(U931&lt;=0,"",(((U931-'In Productie'!$E$1)/7)+0.6))</f>
        <v>-59.114285714285714</v>
      </c>
      <c r="U931" s="162">
        <v>42551</v>
      </c>
      <c r="V931" s="4" t="s">
        <v>162</v>
      </c>
      <c r="X931" s="25">
        <v>5.7</v>
      </c>
      <c r="Y931" s="63"/>
      <c r="Z931" s="63"/>
      <c r="AA931" s="540">
        <v>42522</v>
      </c>
      <c r="AF931" s="4">
        <f>IF(B931="","",(IFERROR(VLOOKUP(B931,Projecten!A$4:W$2358,5,FALSE),"niet bekend")))</f>
        <v>1</v>
      </c>
      <c r="AG931" s="2399">
        <f t="shared" si="106"/>
        <v>685</v>
      </c>
      <c r="AH931" s="2403">
        <f>IF(B931="","",(IFERROR(VLOOKUP(B931,Projecten!A$4:W$2358,23,FALSE),"niet bekend")))</f>
        <v>685</v>
      </c>
      <c r="AI931" s="2403">
        <f>IF(B931="","",(IFERROR(VLOOKUP(B931,Projecten!A$4:W$2358,12,FALSE),"niet bekend")))</f>
        <v>685</v>
      </c>
      <c r="AJ931" s="906">
        <f t="shared" si="107"/>
        <v>0</v>
      </c>
    </row>
    <row r="932" spans="2:36" s="71" customFormat="1" ht="12.75" customHeight="1" x14ac:dyDescent="0.2">
      <c r="B932" s="74" t="s">
        <v>2009</v>
      </c>
      <c r="C932" s="1252">
        <v>120744</v>
      </c>
      <c r="D932" s="587" t="s">
        <v>1250</v>
      </c>
      <c r="E932" s="75" t="s">
        <v>26</v>
      </c>
      <c r="F932" s="72">
        <v>0</v>
      </c>
      <c r="G932" s="75">
        <v>0</v>
      </c>
      <c r="H932" s="75">
        <v>1</v>
      </c>
      <c r="I932" s="75">
        <v>0</v>
      </c>
      <c r="J932" s="58" t="s">
        <v>190</v>
      </c>
      <c r="K932" s="58" t="s">
        <v>190</v>
      </c>
      <c r="L932" s="58" t="s">
        <v>190</v>
      </c>
      <c r="M932" s="58" t="s">
        <v>190</v>
      </c>
      <c r="N932" s="58" t="s">
        <v>47</v>
      </c>
      <c r="O932" s="58" t="s">
        <v>47</v>
      </c>
      <c r="P932" s="58" t="s">
        <v>47</v>
      </c>
      <c r="Q932" s="58" t="s">
        <v>47</v>
      </c>
      <c r="R932" s="346"/>
      <c r="S932" s="77"/>
      <c r="T932" s="77" t="s">
        <v>1251</v>
      </c>
      <c r="U932" s="161"/>
      <c r="V932" s="71" t="s">
        <v>162</v>
      </c>
      <c r="X932" s="78">
        <v>2</v>
      </c>
      <c r="Y932" s="82"/>
      <c r="Z932" s="82"/>
      <c r="AA932" s="346"/>
      <c r="AF932" s="71">
        <f>IF(B932="","",(IFERROR(VLOOKUP(B932,Projecten!A$4:W$2358,5,FALSE),"niet bekend")))</f>
        <v>0</v>
      </c>
      <c r="AG932" s="2403">
        <f>AI932</f>
        <v>766.6</v>
      </c>
      <c r="AH932" s="2403">
        <f>IF(B932="","",(IFERROR(VLOOKUP(B932,Projecten!A$4:W$2358,23,FALSE),"niet bekend")))</f>
        <v>766.6</v>
      </c>
      <c r="AI932" s="2403">
        <f>IF(B932="","",(IFERROR(VLOOKUP(B932,Projecten!A$4:W$2358,12,FALSE),"niet bekend")))</f>
        <v>766.6</v>
      </c>
      <c r="AJ932" s="908">
        <f t="shared" si="107"/>
        <v>0</v>
      </c>
    </row>
    <row r="933" spans="2:36" s="71" customFormat="1" ht="12.75" customHeight="1" x14ac:dyDescent="0.2">
      <c r="B933" s="74">
        <v>2016252</v>
      </c>
      <c r="C933" s="1283">
        <v>120754</v>
      </c>
      <c r="D933" s="2">
        <v>569216</v>
      </c>
      <c r="E933" s="1" t="s">
        <v>26</v>
      </c>
      <c r="F933" s="39">
        <v>1</v>
      </c>
      <c r="G933" s="1">
        <v>7</v>
      </c>
      <c r="H933" s="1">
        <v>4</v>
      </c>
      <c r="I933" s="1">
        <v>3</v>
      </c>
      <c r="J933" s="58" t="s">
        <v>47</v>
      </c>
      <c r="K933" s="58" t="s">
        <v>190</v>
      </c>
      <c r="L933" s="58" t="s">
        <v>190</v>
      </c>
      <c r="M933" s="58" t="s">
        <v>190</v>
      </c>
      <c r="N933" s="58" t="s">
        <v>47</v>
      </c>
      <c r="O933" s="58" t="s">
        <v>47</v>
      </c>
      <c r="P933" s="58" t="s">
        <v>47</v>
      </c>
      <c r="Q933" s="58" t="s">
        <v>47</v>
      </c>
      <c r="R933" s="346"/>
      <c r="S933" s="23">
        <v>42556</v>
      </c>
      <c r="T933" s="77">
        <f>IF(U933&lt;=0,"",(((U933-'In Productie'!$E$1)/7)+0.6))</f>
        <v>-59.114285714285714</v>
      </c>
      <c r="U933" s="161">
        <v>42551</v>
      </c>
      <c r="V933" s="6" t="s">
        <v>162</v>
      </c>
      <c r="X933" s="78">
        <v>14.4</v>
      </c>
      <c r="Y933" s="82"/>
      <c r="Z933" s="82"/>
      <c r="AA933" s="542">
        <v>42522</v>
      </c>
      <c r="AF933" s="71">
        <f>IF(B933="","",(IFERROR(VLOOKUP(B933,Projecten!A$4:W$2358,5,FALSE),"niet bekend")))</f>
        <v>1</v>
      </c>
      <c r="AG933" s="2403">
        <f t="shared" ref="AG933:AG950" si="108">IF(AF933="","",(F933/AF933*AI933))</f>
        <v>1983</v>
      </c>
      <c r="AH933" s="2403">
        <f>IF(B933="","",(IFERROR(VLOOKUP(B933,Projecten!A$4:W$2358,23,FALSE),"niet bekend")))</f>
        <v>1983</v>
      </c>
      <c r="AI933" s="2403">
        <f>IF(B933="","",(IFERROR(VLOOKUP(B933,Projecten!A$4:W$2358,12,FALSE),"niet bekend")))</f>
        <v>1983</v>
      </c>
      <c r="AJ933" s="908">
        <f t="shared" si="107"/>
        <v>0</v>
      </c>
    </row>
    <row r="934" spans="2:36" s="71" customFormat="1" ht="12.75" customHeight="1" x14ac:dyDescent="0.2">
      <c r="B934" s="74">
        <v>2016253</v>
      </c>
      <c r="C934" s="1283">
        <v>120754</v>
      </c>
      <c r="D934" s="2">
        <v>581116</v>
      </c>
      <c r="E934" s="1" t="s">
        <v>26</v>
      </c>
      <c r="F934" s="39">
        <v>1</v>
      </c>
      <c r="G934" s="1">
        <v>8</v>
      </c>
      <c r="H934" s="1">
        <v>4</v>
      </c>
      <c r="I934" s="1">
        <v>1</v>
      </c>
      <c r="J934" s="58" t="s">
        <v>47</v>
      </c>
      <c r="K934" s="58" t="s">
        <v>190</v>
      </c>
      <c r="L934" s="58" t="s">
        <v>190</v>
      </c>
      <c r="M934" s="58" t="s">
        <v>190</v>
      </c>
      <c r="N934" s="58" t="s">
        <v>47</v>
      </c>
      <c r="O934" s="58" t="s">
        <v>47</v>
      </c>
      <c r="P934" s="58" t="s">
        <v>47</v>
      </c>
      <c r="Q934" s="58" t="s">
        <v>47</v>
      </c>
      <c r="R934" s="346"/>
      <c r="S934" s="23">
        <v>42556</v>
      </c>
      <c r="T934" s="77">
        <f>IF(U934&lt;=0,"",(((U934-'In Productie'!$E$1)/7)+0.6))</f>
        <v>-59.114285714285714</v>
      </c>
      <c r="U934" s="161">
        <v>42551</v>
      </c>
      <c r="V934" s="6" t="s">
        <v>162</v>
      </c>
      <c r="X934" s="78">
        <v>9.9</v>
      </c>
      <c r="Y934" s="82"/>
      <c r="Z934" s="82"/>
      <c r="AA934" s="542">
        <v>42522</v>
      </c>
      <c r="AF934" s="71">
        <f>IF(B934="","",(IFERROR(VLOOKUP(B934,Projecten!A$4:W$2358,5,FALSE),"niet bekend")))</f>
        <v>1</v>
      </c>
      <c r="AG934" s="2403">
        <f t="shared" si="108"/>
        <v>1453</v>
      </c>
      <c r="AH934" s="2403">
        <f>IF(B934="","",(IFERROR(VLOOKUP(B934,Projecten!A$4:W$2358,23,FALSE),"niet bekend")))</f>
        <v>1453</v>
      </c>
      <c r="AI934" s="2403">
        <f>IF(B934="","",(IFERROR(VLOOKUP(B934,Projecten!A$4:W$2358,12,FALSE),"niet bekend")))</f>
        <v>1453</v>
      </c>
      <c r="AJ934" s="908">
        <f t="shared" si="107"/>
        <v>0</v>
      </c>
    </row>
    <row r="935" spans="2:36" s="71" customFormat="1" ht="12.75" customHeight="1" x14ac:dyDescent="0.2">
      <c r="B935" s="74">
        <v>2016254</v>
      </c>
      <c r="C935" s="1283" t="s">
        <v>1317</v>
      </c>
      <c r="D935" s="2" t="s">
        <v>1137</v>
      </c>
      <c r="E935" s="1" t="s">
        <v>26</v>
      </c>
      <c r="F935" s="39">
        <v>1</v>
      </c>
      <c r="G935" s="1">
        <v>7</v>
      </c>
      <c r="H935" s="1">
        <v>4</v>
      </c>
      <c r="I935" s="1">
        <v>5</v>
      </c>
      <c r="J935" s="58" t="s">
        <v>47</v>
      </c>
      <c r="K935" s="58" t="s">
        <v>47</v>
      </c>
      <c r="L935" s="58" t="s">
        <v>190</v>
      </c>
      <c r="M935" s="58" t="s">
        <v>190</v>
      </c>
      <c r="N935" s="58" t="s">
        <v>47</v>
      </c>
      <c r="O935" s="58" t="s">
        <v>47</v>
      </c>
      <c r="P935" s="58" t="s">
        <v>47</v>
      </c>
      <c r="Q935" s="58" t="s">
        <v>47</v>
      </c>
      <c r="R935" s="346"/>
      <c r="S935" s="23">
        <v>42557</v>
      </c>
      <c r="T935" s="77">
        <f>IF(U935&lt;=0,"",(((U935-'In Productie'!$E$1)/7)+0.6))</f>
        <v>-59.114285714285714</v>
      </c>
      <c r="U935" s="161">
        <v>42551</v>
      </c>
      <c r="V935" s="6" t="s">
        <v>162</v>
      </c>
      <c r="W935" s="71" t="s">
        <v>959</v>
      </c>
      <c r="X935" s="78">
        <v>18.3</v>
      </c>
      <c r="Y935" s="82"/>
      <c r="Z935" s="82"/>
      <c r="AA935" s="542">
        <v>42522</v>
      </c>
      <c r="AF935" s="71">
        <f>IF(B935="","",(IFERROR(VLOOKUP(B935,Projecten!A$4:W$2358,5,FALSE),"niet bekend")))</f>
        <v>1</v>
      </c>
      <c r="AG935" s="2403">
        <f t="shared" si="108"/>
        <v>4426</v>
      </c>
      <c r="AH935" s="2403">
        <f>IF(B935="","",(IFERROR(VLOOKUP(B935,Projecten!A$4:W$2358,23,FALSE),"niet bekend")))</f>
        <v>4426</v>
      </c>
      <c r="AI935" s="2403">
        <f>IF(B935="","",(IFERROR(VLOOKUP(B935,Projecten!A$4:W$2358,12,FALSE),"niet bekend")))</f>
        <v>4426</v>
      </c>
      <c r="AJ935" s="908">
        <f t="shared" si="107"/>
        <v>0</v>
      </c>
    </row>
    <row r="936" spans="2:36" s="4" customFormat="1" ht="12.75" customHeight="1" x14ac:dyDescent="0.2">
      <c r="B936" s="657">
        <v>2016258</v>
      </c>
      <c r="C936" s="291" t="s">
        <v>1318</v>
      </c>
      <c r="D936" s="533">
        <v>503116</v>
      </c>
      <c r="E936" s="534" t="s">
        <v>26</v>
      </c>
      <c r="F936" s="879">
        <v>1</v>
      </c>
      <c r="G936" s="535">
        <v>10</v>
      </c>
      <c r="H936" s="535">
        <v>7</v>
      </c>
      <c r="I936" s="535">
        <v>4</v>
      </c>
      <c r="J936" s="59" t="s">
        <v>47</v>
      </c>
      <c r="K936" s="59" t="s">
        <v>190</v>
      </c>
      <c r="L936" s="59" t="s">
        <v>190</v>
      </c>
      <c r="M936" s="59" t="s">
        <v>190</v>
      </c>
      <c r="N936" s="59" t="s">
        <v>47</v>
      </c>
      <c r="O936" s="7" t="s">
        <v>47</v>
      </c>
      <c r="P936" s="7" t="s">
        <v>47</v>
      </c>
      <c r="Q936" s="7" t="s">
        <v>47</v>
      </c>
      <c r="R936" s="249"/>
      <c r="S936" s="23">
        <v>42557</v>
      </c>
      <c r="T936" s="23">
        <f>IF(U936&lt;=0,"",(((U936-'In Productie'!$E$1)/7)+0.6))</f>
        <v>-59.114285714285714</v>
      </c>
      <c r="U936" s="162">
        <v>42551</v>
      </c>
      <c r="V936" s="4" t="s">
        <v>162</v>
      </c>
      <c r="X936" s="25">
        <v>20.2</v>
      </c>
      <c r="Y936" s="64"/>
      <c r="Z936" s="66"/>
      <c r="AA936" s="540">
        <v>42523</v>
      </c>
      <c r="AF936" s="4">
        <f>IF(B936="","",(IFERROR(VLOOKUP(B936,Projecten!A$4:W$2358,5,FALSE),"niet bekend")))</f>
        <v>1</v>
      </c>
      <c r="AG936" s="2399">
        <f t="shared" si="108"/>
        <v>3363</v>
      </c>
      <c r="AH936" s="2403">
        <f>IF(B936="","",(IFERROR(VLOOKUP(B936,Projecten!A$4:W$2358,23,FALSE),"niet bekend")))</f>
        <v>3363</v>
      </c>
      <c r="AI936" s="2403">
        <f>IF(B936="","",(IFERROR(VLOOKUP(B936,Projecten!A$4:W$2358,12,FALSE),"niet bekend")))</f>
        <v>3363</v>
      </c>
      <c r="AJ936" s="906">
        <f t="shared" si="107"/>
        <v>0</v>
      </c>
    </row>
    <row r="937" spans="2:36" s="4" customFormat="1" ht="12.75" customHeight="1" x14ac:dyDescent="0.2">
      <c r="B937" s="657">
        <v>2016257</v>
      </c>
      <c r="C937" s="291" t="s">
        <v>1319</v>
      </c>
      <c r="D937" s="533">
        <v>588716</v>
      </c>
      <c r="E937" s="534" t="s">
        <v>26</v>
      </c>
      <c r="F937" s="1481">
        <v>1</v>
      </c>
      <c r="G937" s="535">
        <v>12</v>
      </c>
      <c r="H937" s="535">
        <v>8</v>
      </c>
      <c r="I937" s="535">
        <v>1</v>
      </c>
      <c r="J937" s="59" t="s">
        <v>47</v>
      </c>
      <c r="K937" s="59" t="s">
        <v>190</v>
      </c>
      <c r="L937" s="59" t="s">
        <v>190</v>
      </c>
      <c r="M937" s="59" t="s">
        <v>190</v>
      </c>
      <c r="N937" s="59" t="s">
        <v>47</v>
      </c>
      <c r="O937" s="7" t="s">
        <v>47</v>
      </c>
      <c r="P937" s="7" t="s">
        <v>47</v>
      </c>
      <c r="Q937" s="7" t="s">
        <v>47</v>
      </c>
      <c r="R937" s="249"/>
      <c r="S937" s="23">
        <v>42558</v>
      </c>
      <c r="T937" s="23">
        <f>IF(U937&lt;=0,"",(((U937-'In Productie'!$E$1)/7)+0.6))</f>
        <v>-59.114285714285714</v>
      </c>
      <c r="U937" s="162">
        <v>42551</v>
      </c>
      <c r="V937" s="4" t="s">
        <v>162</v>
      </c>
      <c r="X937" s="25">
        <v>15</v>
      </c>
      <c r="Y937" s="64"/>
      <c r="Z937" s="66"/>
      <c r="AA937" s="249" t="s">
        <v>1164</v>
      </c>
      <c r="AF937" s="4">
        <f>IF(B937="","",(IFERROR(VLOOKUP(B937,Projecten!A$4:W$2358,5,FALSE),"niet bekend")))</f>
        <v>1</v>
      </c>
      <c r="AG937" s="2399">
        <f t="shared" si="108"/>
        <v>2280</v>
      </c>
      <c r="AH937" s="2403">
        <f>IF(B937="","",(IFERROR(VLOOKUP(B937,Projecten!A$4:W$2358,23,FALSE),"niet bekend")))</f>
        <v>2280</v>
      </c>
      <c r="AI937" s="2403">
        <f>IF(B937="","",(IFERROR(VLOOKUP(B937,Projecten!A$4:W$2358,12,FALSE),"niet bekend")))</f>
        <v>2280</v>
      </c>
      <c r="AJ937" s="906">
        <f t="shared" si="107"/>
        <v>0</v>
      </c>
    </row>
    <row r="938" spans="2:36" s="4" customFormat="1" ht="12.75" customHeight="1" x14ac:dyDescent="0.2">
      <c r="B938" s="657">
        <v>2016260</v>
      </c>
      <c r="C938" s="291" t="s">
        <v>1320</v>
      </c>
      <c r="D938" s="533">
        <v>582416</v>
      </c>
      <c r="E938" s="534" t="s">
        <v>26</v>
      </c>
      <c r="F938" s="1481">
        <v>1</v>
      </c>
      <c r="G938" s="535">
        <v>10</v>
      </c>
      <c r="H938" s="535">
        <v>5</v>
      </c>
      <c r="I938" s="535">
        <v>3</v>
      </c>
      <c r="J938" s="59" t="s">
        <v>47</v>
      </c>
      <c r="K938" s="59" t="s">
        <v>47</v>
      </c>
      <c r="L938" s="59" t="s">
        <v>190</v>
      </c>
      <c r="M938" s="59" t="s">
        <v>47</v>
      </c>
      <c r="N938" s="59" t="s">
        <v>47</v>
      </c>
      <c r="O938" s="7" t="s">
        <v>47</v>
      </c>
      <c r="P938" s="7" t="s">
        <v>47</v>
      </c>
      <c r="Q938" s="7" t="s">
        <v>47</v>
      </c>
      <c r="R938" s="346" t="s">
        <v>1243</v>
      </c>
      <c r="S938" s="23">
        <v>42562</v>
      </c>
      <c r="T938" s="23">
        <f>IF(U938&lt;=0,"",(((U938-'In Productie'!$E$1)/7)+0.6))</f>
        <v>-59.114285714285714</v>
      </c>
      <c r="U938" s="162">
        <v>42551</v>
      </c>
      <c r="V938" s="4" t="s">
        <v>162</v>
      </c>
      <c r="W938" s="4" t="s">
        <v>1273</v>
      </c>
      <c r="X938" s="25">
        <v>30</v>
      </c>
      <c r="Y938" s="64"/>
      <c r="Z938" s="66"/>
      <c r="AA938" s="540">
        <v>42523</v>
      </c>
      <c r="AF938" s="4">
        <f>IF(B938="","",(IFERROR(VLOOKUP(B938,Projecten!A$4:W$2358,5,FALSE),"niet bekend")))</f>
        <v>1</v>
      </c>
      <c r="AG938" s="2399">
        <f t="shared" si="108"/>
        <v>5850</v>
      </c>
      <c r="AH938" s="2403">
        <f>IF(B938="","",(IFERROR(VLOOKUP(B938,Projecten!A$4:W$2358,23,FALSE),"niet bekend")))</f>
        <v>5850</v>
      </c>
      <c r="AI938" s="2403">
        <f>IF(B938="","",(IFERROR(VLOOKUP(B938,Projecten!A$4:W$2358,12,FALSE),"niet bekend")))</f>
        <v>5850</v>
      </c>
      <c r="AJ938" s="906">
        <f t="shared" si="107"/>
        <v>0</v>
      </c>
    </row>
    <row r="939" spans="2:36" s="4" customFormat="1" ht="12.75" customHeight="1" x14ac:dyDescent="0.2">
      <c r="B939" s="74">
        <v>2016267</v>
      </c>
      <c r="C939" s="1284" t="s">
        <v>1321</v>
      </c>
      <c r="D939" s="2">
        <v>593016</v>
      </c>
      <c r="E939" s="1" t="s">
        <v>26</v>
      </c>
      <c r="F939" s="39">
        <v>1</v>
      </c>
      <c r="G939" s="1">
        <v>7</v>
      </c>
      <c r="H939" s="1">
        <v>5</v>
      </c>
      <c r="I939" s="1">
        <v>3</v>
      </c>
      <c r="J939" s="617" t="s">
        <v>47</v>
      </c>
      <c r="K939" s="617" t="s">
        <v>190</v>
      </c>
      <c r="L939" s="60" t="s">
        <v>190</v>
      </c>
      <c r="M939" s="60" t="s">
        <v>190</v>
      </c>
      <c r="N939" s="60" t="s">
        <v>47</v>
      </c>
      <c r="O939" s="41" t="s">
        <v>47</v>
      </c>
      <c r="P939" s="41" t="s">
        <v>47</v>
      </c>
      <c r="Q939" s="41" t="s">
        <v>47</v>
      </c>
      <c r="R939" s="249"/>
      <c r="S939" s="23">
        <v>42559</v>
      </c>
      <c r="T939" s="23">
        <f>IF(U939&lt;=0,"",(((U939-'In Productie'!$E$1)/7)+0.6))</f>
        <v>-58.114285714285714</v>
      </c>
      <c r="U939" s="162">
        <v>42558</v>
      </c>
      <c r="V939" s="4" t="s">
        <v>162</v>
      </c>
      <c r="X939" s="453">
        <v>13</v>
      </c>
      <c r="Y939" s="63"/>
      <c r="Z939" s="63"/>
      <c r="AA939" s="540">
        <v>42524</v>
      </c>
      <c r="AF939" s="4">
        <f>IF(B939="","",(IFERROR(VLOOKUP(B939,Projecten!A$4:W$2358,5,FALSE),"niet bekend")))</f>
        <v>1</v>
      </c>
      <c r="AG939" s="2399">
        <f t="shared" si="108"/>
        <v>1948</v>
      </c>
      <c r="AH939" s="2403">
        <f>IF(B939="","",(IFERROR(VLOOKUP(B939,Projecten!A$4:W$2358,23,FALSE),"niet bekend")))</f>
        <v>1948</v>
      </c>
      <c r="AI939" s="2403">
        <f>IF(B939="","",(IFERROR(VLOOKUP(B939,Projecten!A$4:W$2358,12,FALSE),"niet bekend")))</f>
        <v>1948</v>
      </c>
      <c r="AJ939" s="906">
        <f t="shared" si="107"/>
        <v>0</v>
      </c>
    </row>
    <row r="940" spans="2:36" s="4" customFormat="1" ht="12.75" customHeight="1" x14ac:dyDescent="0.2">
      <c r="B940" s="74">
        <v>2016265</v>
      </c>
      <c r="C940" s="1284" t="s">
        <v>1322</v>
      </c>
      <c r="D940" s="2" t="s">
        <v>1167</v>
      </c>
      <c r="E940" s="1" t="s">
        <v>26</v>
      </c>
      <c r="F940" s="39">
        <v>1</v>
      </c>
      <c r="G940" s="1">
        <v>7</v>
      </c>
      <c r="H940" s="1">
        <v>4</v>
      </c>
      <c r="I940" s="1">
        <v>5</v>
      </c>
      <c r="J940" s="617" t="s">
        <v>47</v>
      </c>
      <c r="K940" s="617" t="s">
        <v>47</v>
      </c>
      <c r="L940" s="60" t="s">
        <v>190</v>
      </c>
      <c r="M940" s="60" t="s">
        <v>190</v>
      </c>
      <c r="N940" s="60" t="s">
        <v>47</v>
      </c>
      <c r="O940" s="41" t="s">
        <v>47</v>
      </c>
      <c r="P940" s="41" t="s">
        <v>47</v>
      </c>
      <c r="Q940" s="41" t="s">
        <v>47</v>
      </c>
      <c r="R940" s="141"/>
      <c r="S940" s="23">
        <v>42558</v>
      </c>
      <c r="T940" s="23">
        <f>IF(U940&lt;=0,"",(((U940-'In Productie'!$E$1)/7)+0.6))</f>
        <v>-58.114285714285714</v>
      </c>
      <c r="U940" s="162">
        <v>42558</v>
      </c>
      <c r="V940" s="4" t="s">
        <v>162</v>
      </c>
      <c r="W940" s="4" t="s">
        <v>959</v>
      </c>
      <c r="X940" s="453">
        <v>18.3</v>
      </c>
      <c r="Y940" s="63"/>
      <c r="Z940" s="63"/>
      <c r="AA940" s="540">
        <v>42527</v>
      </c>
      <c r="AF940" s="4">
        <f>IF(B940="","",(IFERROR(VLOOKUP(B940,Projecten!A$4:W$2358,5,FALSE),"niet bekend")))</f>
        <v>1</v>
      </c>
      <c r="AG940" s="2399">
        <f t="shared" si="108"/>
        <v>4426</v>
      </c>
      <c r="AH940" s="2403">
        <f>IF(B940="","",(IFERROR(VLOOKUP(B940,Projecten!A$4:W$2358,23,FALSE),"niet bekend")))</f>
        <v>4426</v>
      </c>
      <c r="AI940" s="2403">
        <f>IF(B940="","",(IFERROR(VLOOKUP(B940,Projecten!A$4:W$2358,12,FALSE),"niet bekend")))</f>
        <v>4426</v>
      </c>
      <c r="AJ940" s="906">
        <f t="shared" si="107"/>
        <v>0</v>
      </c>
    </row>
    <row r="941" spans="2:36" s="4" customFormat="1" ht="12.75" customHeight="1" x14ac:dyDescent="0.2">
      <c r="B941" s="532"/>
      <c r="C941" s="291"/>
      <c r="D941" s="533"/>
      <c r="E941" s="534"/>
      <c r="F941" s="1481"/>
      <c r="G941" s="535"/>
      <c r="H941" s="535"/>
      <c r="I941" s="535"/>
      <c r="J941" s="59"/>
      <c r="K941" s="59"/>
      <c r="L941" s="59"/>
      <c r="M941" s="59"/>
      <c r="N941" s="59"/>
      <c r="O941" s="7"/>
      <c r="P941" s="7"/>
      <c r="Q941" s="7"/>
      <c r="R941" s="249"/>
      <c r="S941" s="23"/>
      <c r="T941" s="23"/>
      <c r="U941" s="162"/>
      <c r="X941" s="25"/>
      <c r="Y941" s="64"/>
      <c r="Z941" s="66"/>
      <c r="AA941" s="249"/>
      <c r="AF941" s="4" t="str">
        <f>IF(B941="","",(IFERROR(VLOOKUP(B941,Projecten!A$4:W$2358,5,FALSE),"niet bekend")))</f>
        <v/>
      </c>
      <c r="AG941" s="2399" t="str">
        <f t="shared" si="108"/>
        <v/>
      </c>
      <c r="AH941" s="2403" t="str">
        <f>IF(B941="","",(IFERROR(VLOOKUP(B941,Projecten!A$4:W$2358,23,FALSE),"niet bekend")))</f>
        <v/>
      </c>
      <c r="AI941" s="2403" t="str">
        <f>IF(B941="","",(IFERROR(VLOOKUP(B941,Projecten!A$4:W$2358,12,FALSE),"niet bekend")))</f>
        <v/>
      </c>
      <c r="AJ941" s="906" t="str">
        <f t="shared" si="107"/>
        <v/>
      </c>
    </row>
    <row r="942" spans="2:36" s="71" customFormat="1" ht="12.75" customHeight="1" x14ac:dyDescent="0.2">
      <c r="B942" s="98">
        <v>2016281</v>
      </c>
      <c r="C942" s="1286" t="s">
        <v>1323</v>
      </c>
      <c r="D942" s="99" t="s">
        <v>1277</v>
      </c>
      <c r="E942" s="308" t="s">
        <v>26</v>
      </c>
      <c r="F942" s="882">
        <v>3</v>
      </c>
      <c r="G942" s="405">
        <v>21</v>
      </c>
      <c r="H942" s="405">
        <v>15</v>
      </c>
      <c r="I942" s="405">
        <v>12</v>
      </c>
      <c r="J942" s="575" t="s">
        <v>47</v>
      </c>
      <c r="K942" s="575" t="s">
        <v>190</v>
      </c>
      <c r="L942" s="60" t="s">
        <v>190</v>
      </c>
      <c r="M942" s="60" t="s">
        <v>190</v>
      </c>
      <c r="N942" s="60" t="s">
        <v>47</v>
      </c>
      <c r="O942" s="60" t="s">
        <v>47</v>
      </c>
      <c r="P942" s="60" t="s">
        <v>47</v>
      </c>
      <c r="Q942" s="60" t="s">
        <v>47</v>
      </c>
      <c r="R942" s="346"/>
      <c r="S942" s="77">
        <v>42557</v>
      </c>
      <c r="T942" s="77">
        <v>27</v>
      </c>
      <c r="U942" s="161"/>
      <c r="V942" s="71" t="s">
        <v>311</v>
      </c>
      <c r="W942" s="71" t="s">
        <v>1223</v>
      </c>
      <c r="X942" s="566">
        <v>46.5</v>
      </c>
      <c r="Y942" s="82"/>
      <c r="Z942" s="82"/>
      <c r="AA942" s="542">
        <v>42531</v>
      </c>
      <c r="AF942" s="71">
        <f>IF(B942="","",(IFERROR(VLOOKUP(B942,Projecten!A$4:W$2358,5,FALSE),"niet bekend")))</f>
        <v>6</v>
      </c>
      <c r="AG942" s="2403">
        <f t="shared" si="108"/>
        <v>7827</v>
      </c>
      <c r="AH942" s="2403">
        <f>IF(B942="","",(IFERROR(VLOOKUP(B942,Projecten!A$4:W$2358,23,FALSE),"niet bekend")))</f>
        <v>15654</v>
      </c>
      <c r="AI942" s="2403">
        <f>IF(B942="","",(IFERROR(VLOOKUP(B942,Projecten!A$4:W$2358,12,FALSE),"niet bekend")))</f>
        <v>15654</v>
      </c>
      <c r="AJ942" s="908">
        <f t="shared" si="107"/>
        <v>7827</v>
      </c>
    </row>
    <row r="943" spans="2:36" s="4" customFormat="1" ht="12.75" customHeight="1" x14ac:dyDescent="0.2">
      <c r="B943" s="2"/>
      <c r="C943" s="1284"/>
      <c r="D943" s="2"/>
      <c r="E943" s="1"/>
      <c r="F943" s="39"/>
      <c r="G943" s="1"/>
      <c r="H943" s="1"/>
      <c r="I943" s="1"/>
      <c r="J943" s="617"/>
      <c r="K943" s="617"/>
      <c r="L943" s="60"/>
      <c r="M943" s="60"/>
      <c r="N943" s="60"/>
      <c r="O943" s="41"/>
      <c r="P943" s="41"/>
      <c r="Q943" s="41"/>
      <c r="R943" s="141"/>
      <c r="S943" s="23"/>
      <c r="T943" s="23"/>
      <c r="U943" s="162"/>
      <c r="X943" s="453"/>
      <c r="Y943" s="63"/>
      <c r="Z943" s="63"/>
      <c r="AA943" s="624"/>
      <c r="AF943" s="4" t="str">
        <f>IF(B943="","",(IFERROR(VLOOKUP(B943,Projecten!A$4:W$2358,5,FALSE),"niet bekend")))</f>
        <v/>
      </c>
      <c r="AG943" s="2399" t="str">
        <f t="shared" si="108"/>
        <v/>
      </c>
      <c r="AH943" s="2403" t="str">
        <f>IF(B943="","",(IFERROR(VLOOKUP(B943,Projecten!A$4:W$2358,23,FALSE),"niet bekend")))</f>
        <v/>
      </c>
      <c r="AI943" s="2403" t="str">
        <f>IF(B943="","",(IFERROR(VLOOKUP(B943,Projecten!A$4:W$2358,12,FALSE),"niet bekend")))</f>
        <v/>
      </c>
      <c r="AJ943" s="906" t="str">
        <f t="shared" si="107"/>
        <v/>
      </c>
    </row>
    <row r="944" spans="2:36" s="347" customFormat="1" ht="12.75" customHeight="1" x14ac:dyDescent="0.2">
      <c r="B944" s="351" t="s">
        <v>1339</v>
      </c>
      <c r="C944" s="1276">
        <v>120768</v>
      </c>
      <c r="D944" s="577" t="s">
        <v>1340</v>
      </c>
      <c r="E944" s="347" t="s">
        <v>353</v>
      </c>
      <c r="F944" s="1482">
        <v>1</v>
      </c>
      <c r="G944" s="347">
        <v>2</v>
      </c>
      <c r="H944" s="347">
        <v>0</v>
      </c>
      <c r="I944" s="347">
        <v>0</v>
      </c>
      <c r="J944" s="578"/>
      <c r="K944" s="645"/>
      <c r="L944" s="645"/>
      <c r="M944" s="645"/>
      <c r="N944" s="645" t="s">
        <v>47</v>
      </c>
      <c r="O944" s="645" t="s">
        <v>47</v>
      </c>
      <c r="P944" s="645" t="s">
        <v>47</v>
      </c>
      <c r="Q944" s="645" t="s">
        <v>47</v>
      </c>
      <c r="R944" s="351"/>
      <c r="S944" s="348">
        <v>42556</v>
      </c>
      <c r="T944" s="348">
        <v>27</v>
      </c>
      <c r="U944" s="350"/>
      <c r="V944" s="347" t="s">
        <v>535</v>
      </c>
      <c r="W944" s="351">
        <v>7030</v>
      </c>
      <c r="X944" s="453">
        <v>2</v>
      </c>
      <c r="Y944" s="646"/>
      <c r="Z944" s="646"/>
      <c r="AA944" s="351"/>
      <c r="AF944" s="347">
        <f>IF(B944="","",(IFERROR(VLOOKUP(B944,Projecten!A$4:W$2358,5,FALSE),"niet bekend")))</f>
        <v>1</v>
      </c>
      <c r="AG944" s="2399">
        <f t="shared" si="108"/>
        <v>381.9</v>
      </c>
      <c r="AH944" s="2403">
        <f>IF(B944="","",(IFERROR(VLOOKUP(B944,Projecten!A$4:W$2358,23,FALSE),"niet bekend")))</f>
        <v>0</v>
      </c>
      <c r="AI944" s="2403">
        <f>IF(B944="","",(IFERROR(VLOOKUP(B944,Projecten!A$4:W$2358,12,FALSE),"niet bekend")))</f>
        <v>381.9</v>
      </c>
      <c r="AJ944" s="906">
        <f t="shared" si="107"/>
        <v>0</v>
      </c>
    </row>
    <row r="945" spans="2:36" s="131" customFormat="1" ht="12.75" customHeight="1" x14ac:dyDescent="0.2">
      <c r="B945" s="393" t="s">
        <v>999</v>
      </c>
      <c r="C945" s="654" t="s">
        <v>1324</v>
      </c>
      <c r="D945" s="655" t="s">
        <v>1283</v>
      </c>
      <c r="E945" s="384" t="s">
        <v>353</v>
      </c>
      <c r="F945" s="697">
        <v>0</v>
      </c>
      <c r="G945" s="384">
        <v>2</v>
      </c>
      <c r="H945" s="656">
        <v>0</v>
      </c>
      <c r="I945" s="384">
        <v>0</v>
      </c>
      <c r="J945" s="58" t="s">
        <v>190</v>
      </c>
      <c r="K945" s="58" t="s">
        <v>190</v>
      </c>
      <c r="L945" s="58" t="s">
        <v>190</v>
      </c>
      <c r="M945" s="58" t="s">
        <v>190</v>
      </c>
      <c r="N945" s="58" t="s">
        <v>47</v>
      </c>
      <c r="O945" s="58" t="s">
        <v>47</v>
      </c>
      <c r="P945" s="58" t="s">
        <v>47</v>
      </c>
      <c r="Q945" s="58" t="s">
        <v>47</v>
      </c>
      <c r="R945" s="141"/>
      <c r="S945" s="382">
        <v>42558</v>
      </c>
      <c r="T945" s="382">
        <v>27</v>
      </c>
      <c r="U945" s="392"/>
      <c r="V945" s="393" t="s">
        <v>535</v>
      </c>
      <c r="W945" s="393" t="s">
        <v>1219</v>
      </c>
      <c r="X945" s="78">
        <v>3</v>
      </c>
      <c r="Y945" s="80"/>
      <c r="Z945" s="80"/>
      <c r="AA945" s="141"/>
      <c r="AF945" s="131">
        <f>IF(B945="","",(IFERROR(VLOOKUP(B945,Projecten!A$4:W$2358,5,FALSE),"niet bekend")))</f>
        <v>1</v>
      </c>
      <c r="AG945" s="2403">
        <f t="shared" si="108"/>
        <v>0</v>
      </c>
      <c r="AH945" s="2403">
        <f>IF(B945="","",(IFERROR(VLOOKUP(B945,Projecten!A$4:W$2358,23,FALSE),"niet bekend")))</f>
        <v>3823.24</v>
      </c>
      <c r="AI945" s="2403">
        <f>IF(B945="","",(IFERROR(VLOOKUP(B945,Projecten!A$4:W$2358,12,FALSE),"niet bekend")))</f>
        <v>3823.24</v>
      </c>
      <c r="AJ945" s="908">
        <f t="shared" si="107"/>
        <v>3823.24</v>
      </c>
    </row>
    <row r="946" spans="2:36" s="4" customFormat="1" ht="12.75" customHeight="1" x14ac:dyDescent="0.2">
      <c r="B946" s="141" t="s">
        <v>1151</v>
      </c>
      <c r="C946" s="1276" t="s">
        <v>1325</v>
      </c>
      <c r="D946" s="537" t="s">
        <v>1158</v>
      </c>
      <c r="E946" s="40" t="s">
        <v>353</v>
      </c>
      <c r="F946" s="1483">
        <v>1</v>
      </c>
      <c r="G946" s="544">
        <v>12</v>
      </c>
      <c r="H946" s="622">
        <v>8</v>
      </c>
      <c r="I946" s="8">
        <v>3</v>
      </c>
      <c r="J946" s="575" t="s">
        <v>47</v>
      </c>
      <c r="K946" s="575" t="s">
        <v>47</v>
      </c>
      <c r="L946" s="41" t="s">
        <v>190</v>
      </c>
      <c r="M946" s="41" t="s">
        <v>190</v>
      </c>
      <c r="N946" s="41" t="s">
        <v>47</v>
      </c>
      <c r="O946" s="41" t="s">
        <v>47</v>
      </c>
      <c r="P946" s="41" t="s">
        <v>47</v>
      </c>
      <c r="Q946" s="41" t="s">
        <v>47</v>
      </c>
      <c r="R946" s="249"/>
      <c r="S946" s="23">
        <v>42558</v>
      </c>
      <c r="T946" s="348">
        <v>27</v>
      </c>
      <c r="U946" s="162"/>
      <c r="V946" s="4" t="s">
        <v>535</v>
      </c>
      <c r="W946" s="4" t="s">
        <v>1219</v>
      </c>
      <c r="X946" s="453">
        <v>25.615600000000001</v>
      </c>
      <c r="Y946" s="63"/>
      <c r="Z946" s="63"/>
      <c r="AA946" s="540">
        <v>42521</v>
      </c>
      <c r="AF946" s="4">
        <f>IF(B946="","",(IFERROR(VLOOKUP(B946,Projecten!A$4:W$2358,5,FALSE),"niet bekend")))</f>
        <v>1</v>
      </c>
      <c r="AG946" s="2399">
        <f t="shared" si="108"/>
        <v>4321.22</v>
      </c>
      <c r="AH946" s="2403">
        <f>IF(B946="","",(IFERROR(VLOOKUP(B946,Projecten!A$4:W$2358,23,FALSE),"niet bekend")))</f>
        <v>4321.22</v>
      </c>
      <c r="AI946" s="2403">
        <f>IF(B946="","",(IFERROR(VLOOKUP(B946,Projecten!A$4:W$2358,12,FALSE),"niet bekend")))</f>
        <v>4321.22</v>
      </c>
      <c r="AJ946" s="906">
        <f t="shared" si="107"/>
        <v>0</v>
      </c>
    </row>
    <row r="947" spans="2:36" s="4" customFormat="1" ht="12.75" customHeight="1" x14ac:dyDescent="0.2">
      <c r="B947" s="5"/>
      <c r="C947" s="304"/>
      <c r="D947" s="582"/>
      <c r="E947" s="28"/>
      <c r="F947" s="220"/>
      <c r="G947" s="218"/>
      <c r="H947" s="623"/>
      <c r="I947" s="218"/>
      <c r="J947" s="607"/>
      <c r="K947" s="607"/>
      <c r="L947" s="60"/>
      <c r="M947" s="60"/>
      <c r="N947" s="60"/>
      <c r="O947" s="41"/>
      <c r="P947" s="41"/>
      <c r="Q947" s="41"/>
      <c r="R947" s="249"/>
      <c r="S947" s="23"/>
      <c r="T947" s="23"/>
      <c r="U947" s="162"/>
      <c r="X947" s="425"/>
      <c r="Y947" s="63"/>
      <c r="Z947" s="63"/>
      <c r="AA947" s="249"/>
      <c r="AF947" s="4" t="str">
        <f>IF(B947="","",(IFERROR(VLOOKUP(B947,Projecten!A$4:W$2358,5,FALSE),"niet bekend")))</f>
        <v/>
      </c>
      <c r="AG947" s="2399" t="str">
        <f t="shared" si="108"/>
        <v/>
      </c>
      <c r="AH947" s="2403" t="str">
        <f>IF(B947="","",(IFERROR(VLOOKUP(B947,Projecten!A$4:W$2358,23,FALSE),"niet bekend")))</f>
        <v/>
      </c>
      <c r="AI947" s="2403" t="str">
        <f>IF(B947="","",(IFERROR(VLOOKUP(B947,Projecten!A$4:W$2358,12,FALSE),"niet bekend")))</f>
        <v/>
      </c>
      <c r="AJ947" s="906" t="str">
        <f t="shared" si="107"/>
        <v/>
      </c>
    </row>
    <row r="948" spans="2:36" s="4" customFormat="1" ht="12.75" customHeight="1" x14ac:dyDescent="0.2">
      <c r="B948" s="141">
        <v>2016242</v>
      </c>
      <c r="C948" s="1276">
        <v>120763</v>
      </c>
      <c r="D948" s="537" t="s">
        <v>1110</v>
      </c>
      <c r="E948" s="40" t="s">
        <v>318</v>
      </c>
      <c r="F948" s="1483">
        <v>1</v>
      </c>
      <c r="G948" s="544">
        <v>11</v>
      </c>
      <c r="H948" s="622">
        <v>7</v>
      </c>
      <c r="I948" s="8">
        <v>3</v>
      </c>
      <c r="J948" s="575" t="s">
        <v>47</v>
      </c>
      <c r="K948" s="575" t="s">
        <v>47</v>
      </c>
      <c r="L948" s="41" t="s">
        <v>190</v>
      </c>
      <c r="M948" s="41" t="s">
        <v>190</v>
      </c>
      <c r="N948" s="41" t="s">
        <v>47</v>
      </c>
      <c r="O948" s="41" t="s">
        <v>47</v>
      </c>
      <c r="P948" s="41" t="s">
        <v>47</v>
      </c>
      <c r="Q948" s="41" t="s">
        <v>47</v>
      </c>
      <c r="R948" s="249"/>
      <c r="S948" s="23">
        <v>42559</v>
      </c>
      <c r="T948" s="348">
        <v>27</v>
      </c>
      <c r="U948" s="162"/>
      <c r="V948" s="4" t="s">
        <v>786</v>
      </c>
      <c r="W948" s="43" t="s">
        <v>1351</v>
      </c>
      <c r="X948" s="453">
        <v>20.6</v>
      </c>
      <c r="Y948" s="63"/>
      <c r="Z948" s="63"/>
      <c r="AA948" s="540">
        <v>42522</v>
      </c>
      <c r="AF948" s="4">
        <f>IF(B948="","",(IFERROR(VLOOKUP(B948,Projecten!A$4:W$2358,5,FALSE),"niet bekend")))</f>
        <v>1</v>
      </c>
      <c r="AG948" s="2399">
        <f t="shared" si="108"/>
        <v>3385.01</v>
      </c>
      <c r="AH948" s="2403">
        <f>IF(B948="","",(IFERROR(VLOOKUP(B948,Projecten!A$4:W$2358,23,FALSE),"niet bekend")))</f>
        <v>3385.01</v>
      </c>
      <c r="AI948" s="2403">
        <f>IF(B948="","",(IFERROR(VLOOKUP(B948,Projecten!A$4:W$2358,12,FALSE),"niet bekend")))</f>
        <v>3385.01</v>
      </c>
      <c r="AJ948" s="906">
        <f t="shared" si="107"/>
        <v>0</v>
      </c>
    </row>
    <row r="949" spans="2:36" s="4" customFormat="1" ht="12.75" customHeight="1" x14ac:dyDescent="0.2">
      <c r="B949" s="5">
        <v>2016243</v>
      </c>
      <c r="C949" s="1276">
        <v>120763</v>
      </c>
      <c r="D949" s="537" t="s">
        <v>1111</v>
      </c>
      <c r="E949" s="40" t="s">
        <v>318</v>
      </c>
      <c r="F949" s="1483">
        <v>1</v>
      </c>
      <c r="G949" s="544">
        <v>9</v>
      </c>
      <c r="H949" s="622">
        <v>4</v>
      </c>
      <c r="I949" s="8">
        <v>5</v>
      </c>
      <c r="J949" s="575" t="s">
        <v>47</v>
      </c>
      <c r="K949" s="574" t="s">
        <v>190</v>
      </c>
      <c r="L949" s="41" t="s">
        <v>190</v>
      </c>
      <c r="M949" s="41" t="s">
        <v>190</v>
      </c>
      <c r="N949" s="41" t="s">
        <v>47</v>
      </c>
      <c r="O949" s="41" t="s">
        <v>47</v>
      </c>
      <c r="P949" s="41" t="s">
        <v>47</v>
      </c>
      <c r="Q949" s="41" t="s">
        <v>47</v>
      </c>
      <c r="R949" s="249"/>
      <c r="S949" s="23"/>
      <c r="T949" s="23">
        <v>27</v>
      </c>
      <c r="U949" s="162"/>
      <c r="V949" s="4" t="s">
        <v>786</v>
      </c>
      <c r="X949" s="453">
        <v>19.100000000000001</v>
      </c>
      <c r="Y949" s="63"/>
      <c r="Z949" s="63"/>
      <c r="AA949" s="540">
        <v>42522</v>
      </c>
      <c r="AF949" s="4">
        <f>IF(B949="","",(IFERROR(VLOOKUP(B949,Projecten!A$4:W$2358,5,FALSE),"niet bekend")))</f>
        <v>1</v>
      </c>
      <c r="AG949" s="2399">
        <f t="shared" si="108"/>
        <v>3379.05</v>
      </c>
      <c r="AH949" s="2403">
        <f>IF(B949="","",(IFERROR(VLOOKUP(B949,Projecten!A$4:W$2358,23,FALSE),"niet bekend")))</f>
        <v>3379.05</v>
      </c>
      <c r="AI949" s="2403">
        <f>IF(B949="","",(IFERROR(VLOOKUP(B949,Projecten!A$4:W$2358,12,FALSE),"niet bekend")))</f>
        <v>3379.05</v>
      </c>
      <c r="AJ949" s="906">
        <f t="shared" si="107"/>
        <v>0</v>
      </c>
    </row>
    <row r="950" spans="2:36" s="4" customFormat="1" ht="12.75" customHeight="1" x14ac:dyDescent="0.2">
      <c r="B950" s="5">
        <v>2016244</v>
      </c>
      <c r="C950" s="1276">
        <v>120763</v>
      </c>
      <c r="D950" s="537" t="s">
        <v>1112</v>
      </c>
      <c r="E950" s="40" t="s">
        <v>318</v>
      </c>
      <c r="F950" s="1483">
        <v>1</v>
      </c>
      <c r="G950" s="544">
        <v>9</v>
      </c>
      <c r="H950" s="622">
        <v>4</v>
      </c>
      <c r="I950" s="8">
        <v>5</v>
      </c>
      <c r="J950" s="575" t="s">
        <v>47</v>
      </c>
      <c r="K950" s="574" t="s">
        <v>190</v>
      </c>
      <c r="L950" s="41" t="s">
        <v>190</v>
      </c>
      <c r="M950" s="41" t="s">
        <v>190</v>
      </c>
      <c r="N950" s="41" t="s">
        <v>47</v>
      </c>
      <c r="O950" s="41" t="s">
        <v>47</v>
      </c>
      <c r="P950" s="41" t="s">
        <v>47</v>
      </c>
      <c r="Q950" s="41" t="s">
        <v>47</v>
      </c>
      <c r="R950" s="249"/>
      <c r="S950" s="23"/>
      <c r="T950" s="23">
        <v>27</v>
      </c>
      <c r="U950" s="162"/>
      <c r="V950" s="4" t="s">
        <v>786</v>
      </c>
      <c r="W950" s="4" t="s">
        <v>1220</v>
      </c>
      <c r="X950" s="453">
        <v>21.3</v>
      </c>
      <c r="Y950" s="63"/>
      <c r="Z950" s="63"/>
      <c r="AA950" s="540">
        <v>42522</v>
      </c>
      <c r="AF950" s="4">
        <f>IF(B950="","",(IFERROR(VLOOKUP(B950,Projecten!A$4:W$2358,5,FALSE),"niet bekend")))</f>
        <v>1</v>
      </c>
      <c r="AG950" s="2399">
        <f t="shared" si="108"/>
        <v>3880.97</v>
      </c>
      <c r="AH950" s="2403">
        <f>IF(B950="","",(IFERROR(VLOOKUP(B950,Projecten!A$4:W$2358,23,FALSE),"niet bekend")))</f>
        <v>3880.97</v>
      </c>
      <c r="AI950" s="2403">
        <f>IF(B950="","",(IFERROR(VLOOKUP(B950,Projecten!A$4:W$2358,12,FALSE),"niet bekend")))</f>
        <v>3880.97</v>
      </c>
      <c r="AJ950" s="906">
        <f t="shared" si="107"/>
        <v>0</v>
      </c>
    </row>
    <row r="951" spans="2:36" s="38" customFormat="1" ht="12.75" customHeight="1" x14ac:dyDescent="0.2">
      <c r="B951" s="30"/>
      <c r="C951" s="1253"/>
      <c r="D951" s="31"/>
      <c r="E951" s="31"/>
      <c r="F951" s="32"/>
      <c r="G951" s="31"/>
      <c r="H951" s="31"/>
      <c r="I951" s="31"/>
      <c r="J951" s="32"/>
      <c r="K951" s="32"/>
      <c r="L951" s="32"/>
      <c r="M951" s="32"/>
      <c r="N951" s="32"/>
      <c r="O951" s="32"/>
      <c r="P951" s="32"/>
      <c r="Q951" s="32"/>
      <c r="R951" s="483"/>
      <c r="S951" s="33"/>
      <c r="T951" s="1039"/>
      <c r="U951" s="157"/>
      <c r="V951" s="35"/>
      <c r="W951" s="35"/>
      <c r="X951" s="35"/>
      <c r="Y951" s="67"/>
      <c r="Z951" s="68"/>
      <c r="AA951" s="36"/>
      <c r="AB951" s="562" t="s">
        <v>1122</v>
      </c>
      <c r="AC951" s="562" t="s">
        <v>1064</v>
      </c>
      <c r="AD951" s="562" t="s">
        <v>1123</v>
      </c>
      <c r="AG951" s="2404"/>
      <c r="AH951" s="2404"/>
      <c r="AI951" s="2404"/>
      <c r="AJ951" s="909"/>
    </row>
    <row r="952" spans="2:36" s="911" customFormat="1" ht="12.75" customHeight="1" x14ac:dyDescent="0.2">
      <c r="B952" s="887"/>
      <c r="C952" s="1251"/>
      <c r="D952" s="888">
        <f>SUM(G952:I952)</f>
        <v>313</v>
      </c>
      <c r="E952" s="889"/>
      <c r="F952" s="890">
        <f>SUM(F953:F992)</f>
        <v>23</v>
      </c>
      <c r="G952" s="889">
        <f>SUM(G953:G992)</f>
        <v>159</v>
      </c>
      <c r="H952" s="889">
        <f>SUM(H953:H992)</f>
        <v>92</v>
      </c>
      <c r="I952" s="889">
        <f>SUM(I953:I992)</f>
        <v>62</v>
      </c>
      <c r="J952" s="890"/>
      <c r="K952" s="890"/>
      <c r="L952" s="890"/>
      <c r="M952" s="890"/>
      <c r="N952" s="890"/>
      <c r="O952" s="890"/>
      <c r="P952" s="890"/>
      <c r="Q952" s="890"/>
      <c r="R952" s="917">
        <v>28</v>
      </c>
      <c r="S952" s="918"/>
      <c r="T952" s="1040"/>
      <c r="U952" s="919"/>
      <c r="V952" s="920"/>
      <c r="W952" s="921">
        <f>SUM(X952:X993)</f>
        <v>415.50639999999999</v>
      </c>
      <c r="X952" s="855"/>
      <c r="Y952" s="922">
        <v>307.5</v>
      </c>
      <c r="Z952" s="856">
        <f>W952-Y952</f>
        <v>108.00639999999999</v>
      </c>
      <c r="AA952" s="923"/>
      <c r="AB952" s="911">
        <v>635.5</v>
      </c>
      <c r="AC952" s="911">
        <v>208.5</v>
      </c>
      <c r="AD952" s="911">
        <f>AB952-AC952</f>
        <v>427</v>
      </c>
      <c r="AF952" s="911" t="str">
        <f>IF(B952="","",(IFERROR(VLOOKUP(B952,Projecten!A$4:W$2358,5,FALSE),"niet bekend")))</f>
        <v/>
      </c>
      <c r="AG952" s="2402">
        <f>SUM(AG953:AG993)</f>
        <v>56844.06</v>
      </c>
      <c r="AH952" s="2402" t="str">
        <f>IF(B952="","",(IFERROR(VLOOKUP(B952,Projecten!A$4:W$2358,23,FALSE),"niet bekend")))</f>
        <v/>
      </c>
      <c r="AI952" s="2402" t="str">
        <f>IF(B952="","",(IFERROR(VLOOKUP(B952,Projecten!A$4:W$2358,12,FALSE),"niet bekend")))</f>
        <v/>
      </c>
      <c r="AJ952" s="907"/>
    </row>
    <row r="953" spans="2:36" s="4" customFormat="1" ht="12.75" customHeight="1" x14ac:dyDescent="0.2">
      <c r="B953" s="2"/>
      <c r="C953" s="1254"/>
      <c r="D953" s="1"/>
      <c r="E953" s="1"/>
      <c r="F953" s="39"/>
      <c r="G953" s="1"/>
      <c r="H953" s="1"/>
      <c r="I953" s="1"/>
      <c r="J953" s="58"/>
      <c r="K953" s="29"/>
      <c r="L953" s="29"/>
      <c r="M953" s="29"/>
      <c r="N953" s="29"/>
      <c r="O953" s="29"/>
      <c r="P953" s="29"/>
      <c r="Q953" s="29"/>
      <c r="R953" s="249" t="s">
        <v>937</v>
      </c>
      <c r="S953" s="23"/>
      <c r="T953" s="23"/>
      <c r="U953" s="162"/>
      <c r="X953" s="25"/>
      <c r="Y953" s="63"/>
      <c r="Z953" s="63"/>
      <c r="AA953" s="249"/>
      <c r="AF953" s="4" t="str">
        <f>IF(B953="","",(IFERROR(VLOOKUP(B953,Projecten!A$4:W$2358,5,FALSE),"niet bekend")))</f>
        <v/>
      </c>
      <c r="AG953" s="2399" t="str">
        <f t="shared" ref="AG953:AG960" si="109">IF(AF953="","",(F953/AF953*AI953))</f>
        <v/>
      </c>
      <c r="AH953" s="2403" t="str">
        <f>IF(B953="","",(IFERROR(VLOOKUP(B953,Projecten!A$4:W$2358,23,FALSE),"niet bekend")))</f>
        <v/>
      </c>
      <c r="AI953" s="2403" t="str">
        <f>IF(B953="","",(IFERROR(VLOOKUP(B953,Projecten!A$4:W$2358,12,FALSE),"niet bekend")))</f>
        <v/>
      </c>
      <c r="AJ953" s="906" t="str">
        <f t="shared" ref="AJ953:AJ992" si="110">IF(AG953="","",(AI953-AG953))</f>
        <v/>
      </c>
    </row>
    <row r="954" spans="2:36" s="496" customFormat="1" ht="12.75" customHeight="1" x14ac:dyDescent="0.2">
      <c r="C954" s="580"/>
      <c r="D954" s="581" t="s">
        <v>1108</v>
      </c>
      <c r="E954" s="579"/>
      <c r="F954" s="1476"/>
      <c r="G954" s="579"/>
      <c r="H954" s="643"/>
      <c r="I954" s="644"/>
      <c r="J954" s="524"/>
      <c r="K954" s="497"/>
      <c r="L954" s="497"/>
      <c r="M954" s="497"/>
      <c r="N954" s="497"/>
      <c r="O954" s="497"/>
      <c r="P954" s="497"/>
      <c r="Q954" s="497"/>
      <c r="R954" s="495"/>
      <c r="S954" s="348"/>
      <c r="T954" s="499"/>
      <c r="U954" s="500"/>
      <c r="X954" s="501">
        <v>38</v>
      </c>
      <c r="Y954" s="502"/>
      <c r="Z954" s="502"/>
      <c r="AA954" s="495"/>
      <c r="AF954" s="347" t="str">
        <f>IF(B954="","",(IFERROR(VLOOKUP(B954,Projecten!A$4:W$2358,5,FALSE),"niet bekend")))</f>
        <v/>
      </c>
      <c r="AG954" s="2399" t="str">
        <f t="shared" si="109"/>
        <v/>
      </c>
      <c r="AH954" s="2403" t="str">
        <f>IF(B954="","",(IFERROR(VLOOKUP(B954,Projecten!A$4:W$2358,23,FALSE),"niet bekend")))</f>
        <v/>
      </c>
      <c r="AI954" s="2403" t="str">
        <f>IF(B954="","",(IFERROR(VLOOKUP(B954,Projecten!A$4:W$2358,12,FALSE),"niet bekend")))</f>
        <v/>
      </c>
      <c r="AJ954" s="906" t="str">
        <f t="shared" si="110"/>
        <v/>
      </c>
    </row>
    <row r="955" spans="2:36" s="496" customFormat="1" ht="12.75" customHeight="1" x14ac:dyDescent="0.2">
      <c r="C955" s="580"/>
      <c r="D955" s="581" t="s">
        <v>1398</v>
      </c>
      <c r="E955" s="579"/>
      <c r="F955" s="1476"/>
      <c r="G955" s="579"/>
      <c r="H955" s="643"/>
      <c r="I955" s="644"/>
      <c r="J955" s="524"/>
      <c r="K955" s="524"/>
      <c r="L955" s="524"/>
      <c r="M955" s="524"/>
      <c r="N955" s="524"/>
      <c r="O955" s="524"/>
      <c r="P955" s="524"/>
      <c r="Q955" s="524"/>
      <c r="R955" s="659"/>
      <c r="S955" s="348"/>
      <c r="T955" s="499"/>
      <c r="U955" s="500"/>
      <c r="X955" s="501">
        <v>8.25</v>
      </c>
      <c r="Y955" s="502"/>
      <c r="Z955" s="502"/>
      <c r="AA955" s="495"/>
      <c r="AF955" s="347" t="str">
        <f>IF(B955="","",(IFERROR(VLOOKUP(B955,Projecten!A$4:W$2358,5,FALSE),"niet bekend")))</f>
        <v/>
      </c>
      <c r="AG955" s="2399" t="str">
        <f t="shared" si="109"/>
        <v/>
      </c>
      <c r="AH955" s="2403" t="str">
        <f>IF(B955="","",(IFERROR(VLOOKUP(B955,Projecten!A$4:W$2358,23,FALSE),"niet bekend")))</f>
        <v/>
      </c>
      <c r="AI955" s="2403" t="str">
        <f>IF(B955="","",(IFERROR(VLOOKUP(B955,Projecten!A$4:W$2358,12,FALSE),"niet bekend")))</f>
        <v/>
      </c>
      <c r="AJ955" s="906" t="str">
        <f t="shared" si="110"/>
        <v/>
      </c>
    </row>
    <row r="956" spans="2:36" s="496" customFormat="1" ht="12.75" customHeight="1" x14ac:dyDescent="0.2">
      <c r="C956" s="580"/>
      <c r="D956" s="581"/>
      <c r="E956" s="579"/>
      <c r="F956" s="1476"/>
      <c r="G956" s="579"/>
      <c r="H956" s="643"/>
      <c r="I956" s="644"/>
      <c r="J956" s="524"/>
      <c r="K956" s="524"/>
      <c r="L956" s="524"/>
      <c r="M956" s="524"/>
      <c r="N956" s="524"/>
      <c r="O956" s="524"/>
      <c r="P956" s="524"/>
      <c r="Q956" s="524"/>
      <c r="R956" s="659"/>
      <c r="S956" s="348"/>
      <c r="T956" s="499"/>
      <c r="U956" s="500"/>
      <c r="X956" s="501"/>
      <c r="Y956" s="502"/>
      <c r="Z956" s="502"/>
      <c r="AA956" s="495"/>
      <c r="AF956" s="347" t="str">
        <f>IF(B956="","",(IFERROR(VLOOKUP(B956,Projecten!A$4:W$2358,5,FALSE),"niet bekend")))</f>
        <v/>
      </c>
      <c r="AG956" s="2399" t="str">
        <f t="shared" si="109"/>
        <v/>
      </c>
      <c r="AH956" s="2403" t="str">
        <f>IF(B956="","",(IFERROR(VLOOKUP(B956,Projecten!A$4:W$2358,23,FALSE),"niet bekend")))</f>
        <v/>
      </c>
      <c r="AI956" s="2403" t="str">
        <f>IF(B956="","",(IFERROR(VLOOKUP(B956,Projecten!A$4:W$2358,12,FALSE),"niet bekend")))</f>
        <v/>
      </c>
      <c r="AJ956" s="906" t="str">
        <f t="shared" si="110"/>
        <v/>
      </c>
    </row>
    <row r="957" spans="2:36" s="396" customFormat="1" ht="12.75" customHeight="1" x14ac:dyDescent="0.2">
      <c r="C957" s="647"/>
      <c r="D957" s="648" t="s">
        <v>1440</v>
      </c>
      <c r="E957" s="586"/>
      <c r="F957" s="492"/>
      <c r="G957" s="586"/>
      <c r="H957" s="649"/>
      <c r="I957" s="650"/>
      <c r="J957" s="651"/>
      <c r="K957" s="651"/>
      <c r="L957" s="651"/>
      <c r="M957" s="651"/>
      <c r="N957" s="651"/>
      <c r="O957" s="651"/>
      <c r="P957" s="651"/>
      <c r="Q957" s="651"/>
      <c r="R957" s="397"/>
      <c r="S957" s="348"/>
      <c r="T957" s="520"/>
      <c r="U957" s="521"/>
      <c r="X957" s="425">
        <v>9.75</v>
      </c>
      <c r="Y957" s="522"/>
      <c r="Z957" s="522"/>
      <c r="AA957" s="409"/>
      <c r="AF957" s="347" t="str">
        <f>IF(B957="","",(IFERROR(VLOOKUP(B957,Projecten!A$4:W$2358,5,FALSE),"niet bekend")))</f>
        <v/>
      </c>
      <c r="AG957" s="2399" t="str">
        <f t="shared" si="109"/>
        <v/>
      </c>
      <c r="AH957" s="2403" t="str">
        <f>IF(B957="","",(IFERROR(VLOOKUP(B957,Projecten!A$4:W$2358,23,FALSE),"niet bekend")))</f>
        <v/>
      </c>
      <c r="AI957" s="2403" t="str">
        <f>IF(B957="","",(IFERROR(VLOOKUP(B957,Projecten!A$4:W$2358,12,FALSE),"niet bekend")))</f>
        <v/>
      </c>
      <c r="AJ957" s="906" t="str">
        <f t="shared" si="110"/>
        <v/>
      </c>
    </row>
    <row r="958" spans="2:36" s="396" customFormat="1" ht="12.75" customHeight="1" x14ac:dyDescent="0.2">
      <c r="C958" s="647"/>
      <c r="D958" s="648" t="s">
        <v>1441</v>
      </c>
      <c r="E958" s="586"/>
      <c r="F958" s="492"/>
      <c r="G958" s="586"/>
      <c r="H958" s="649"/>
      <c r="I958" s="650"/>
      <c r="J958" s="651"/>
      <c r="K958" s="651"/>
      <c r="L958" s="651"/>
      <c r="M958" s="651"/>
      <c r="N958" s="651"/>
      <c r="O958" s="651"/>
      <c r="P958" s="651"/>
      <c r="Q958" s="651"/>
      <c r="R958" s="397"/>
      <c r="S958" s="348"/>
      <c r="T958" s="520"/>
      <c r="U958" s="521"/>
      <c r="X958" s="425">
        <v>20</v>
      </c>
      <c r="Y958" s="522"/>
      <c r="Z958" s="522"/>
      <c r="AA958" s="409"/>
      <c r="AF958" s="347" t="str">
        <f>IF(B958="","",(IFERROR(VLOOKUP(B958,Projecten!A$4:W$2358,5,FALSE),"niet bekend")))</f>
        <v/>
      </c>
      <c r="AG958" s="2399" t="str">
        <f t="shared" si="109"/>
        <v/>
      </c>
      <c r="AH958" s="2403" t="str">
        <f>IF(B958="","",(IFERROR(VLOOKUP(B958,Projecten!A$4:W$2358,23,FALSE),"niet bekend")))</f>
        <v/>
      </c>
      <c r="AI958" s="2403" t="str">
        <f>IF(B958="","",(IFERROR(VLOOKUP(B958,Projecten!A$4:W$2358,12,FALSE),"niet bekend")))</f>
        <v/>
      </c>
      <c r="AJ958" s="906" t="str">
        <f t="shared" si="110"/>
        <v/>
      </c>
    </row>
    <row r="959" spans="2:36" s="396" customFormat="1" ht="12.75" customHeight="1" x14ac:dyDescent="0.2">
      <c r="C959" s="647"/>
      <c r="D959" s="648" t="s">
        <v>1442</v>
      </c>
      <c r="E959" s="586"/>
      <c r="F959" s="492"/>
      <c r="G959" s="586"/>
      <c r="H959" s="649"/>
      <c r="I959" s="650"/>
      <c r="J959" s="651"/>
      <c r="K959" s="651"/>
      <c r="L959" s="651"/>
      <c r="M959" s="651"/>
      <c r="N959" s="651"/>
      <c r="O959" s="651"/>
      <c r="P959" s="651"/>
      <c r="Q959" s="651"/>
      <c r="R959" s="397"/>
      <c r="S959" s="348"/>
      <c r="T959" s="520"/>
      <c r="U959" s="521"/>
      <c r="X959" s="425">
        <v>6.5</v>
      </c>
      <c r="Y959" s="522"/>
      <c r="Z959" s="522"/>
      <c r="AA959" s="409"/>
      <c r="AF959" s="347" t="str">
        <f>IF(B959="","",(IFERROR(VLOOKUP(B959,Projecten!A$4:W$2358,5,FALSE),"niet bekend")))</f>
        <v/>
      </c>
      <c r="AG959" s="2399" t="str">
        <f t="shared" si="109"/>
        <v/>
      </c>
      <c r="AH959" s="2403" t="str">
        <f>IF(B959="","",(IFERROR(VLOOKUP(B959,Projecten!A$4:W$2358,23,FALSE),"niet bekend")))</f>
        <v/>
      </c>
      <c r="AI959" s="2403" t="str">
        <f>IF(B959="","",(IFERROR(VLOOKUP(B959,Projecten!A$4:W$2358,12,FALSE),"niet bekend")))</f>
        <v/>
      </c>
      <c r="AJ959" s="906" t="str">
        <f t="shared" si="110"/>
        <v/>
      </c>
    </row>
    <row r="960" spans="2:36" s="496" customFormat="1" ht="12.75" customHeight="1" x14ac:dyDescent="0.2">
      <c r="C960" s="580"/>
      <c r="D960" s="581"/>
      <c r="E960" s="579"/>
      <c r="F960" s="1476"/>
      <c r="G960" s="579"/>
      <c r="H960" s="643"/>
      <c r="I960" s="644"/>
      <c r="J960" s="524"/>
      <c r="K960" s="524"/>
      <c r="L960" s="524"/>
      <c r="M960" s="524"/>
      <c r="N960" s="524"/>
      <c r="O960" s="524"/>
      <c r="P960" s="524"/>
      <c r="Q960" s="524"/>
      <c r="R960" s="659"/>
      <c r="S960" s="348"/>
      <c r="T960" s="499"/>
      <c r="U960" s="500"/>
      <c r="X960" s="501"/>
      <c r="Y960" s="502"/>
      <c r="Z960" s="502"/>
      <c r="AA960" s="495"/>
      <c r="AF960" s="347" t="str">
        <f>IF(B960="","",(IFERROR(VLOOKUP(B960,Projecten!A$4:W$2358,5,FALSE),"niet bekend")))</f>
        <v/>
      </c>
      <c r="AG960" s="2399" t="str">
        <f t="shared" si="109"/>
        <v/>
      </c>
      <c r="AH960" s="2403" t="str">
        <f>IF(B960="","",(IFERROR(VLOOKUP(B960,Projecten!A$4:W$2358,23,FALSE),"niet bekend")))</f>
        <v/>
      </c>
      <c r="AI960" s="2403" t="str">
        <f>IF(B960="","",(IFERROR(VLOOKUP(B960,Projecten!A$4:W$2358,12,FALSE),"niet bekend")))</f>
        <v/>
      </c>
      <c r="AJ960" s="906" t="str">
        <f t="shared" si="110"/>
        <v/>
      </c>
    </row>
    <row r="961" spans="2:36" s="71" customFormat="1" ht="12.75" customHeight="1" x14ac:dyDescent="0.2">
      <c r="B961" s="74">
        <v>2016339</v>
      </c>
      <c r="C961" s="291" t="s">
        <v>1387</v>
      </c>
      <c r="D961" s="74" t="s">
        <v>1376</v>
      </c>
      <c r="E961" s="75" t="s">
        <v>353</v>
      </c>
      <c r="F961" s="1461">
        <v>0</v>
      </c>
      <c r="G961" s="369">
        <v>1</v>
      </c>
      <c r="H961" s="369">
        <v>0</v>
      </c>
      <c r="I961" s="369">
        <v>3</v>
      </c>
      <c r="J961" s="617" t="s">
        <v>190</v>
      </c>
      <c r="K961" s="617" t="s">
        <v>190</v>
      </c>
      <c r="L961" s="60" t="s">
        <v>190</v>
      </c>
      <c r="M961" s="60" t="s">
        <v>190</v>
      </c>
      <c r="N961" s="60" t="s">
        <v>47</v>
      </c>
      <c r="O961" s="60" t="s">
        <v>47</v>
      </c>
      <c r="P961" s="60" t="s">
        <v>47</v>
      </c>
      <c r="Q961" s="60" t="s">
        <v>47</v>
      </c>
      <c r="R961" s="346" t="s">
        <v>125</v>
      </c>
      <c r="S961" s="77">
        <v>42565</v>
      </c>
      <c r="T961" s="382">
        <v>28</v>
      </c>
      <c r="U961" s="161"/>
      <c r="V961" s="71" t="s">
        <v>535</v>
      </c>
      <c r="W961" s="393" t="s">
        <v>1377</v>
      </c>
      <c r="X961" s="566">
        <v>6</v>
      </c>
      <c r="Y961" s="82"/>
      <c r="Z961" s="82"/>
      <c r="AA961" s="620"/>
      <c r="AF961" s="71">
        <f>IF(B961="","",(IFERROR(VLOOKUP(B961,Projecten!A$4:W$2358,5,FALSE),"niet bekend")))</f>
        <v>0</v>
      </c>
      <c r="AG961" s="2403">
        <f>AI961</f>
        <v>898.81</v>
      </c>
      <c r="AH961" s="2403">
        <f>IF(B961="","",(IFERROR(VLOOKUP(B961,Projecten!A$4:W$2358,23,FALSE),"niet bekend")))</f>
        <v>898.81</v>
      </c>
      <c r="AI961" s="2403">
        <f>IF(B961="","",(IFERROR(VLOOKUP(B961,Projecten!A$4:W$2358,12,FALSE),"niet bekend")))</f>
        <v>898.81</v>
      </c>
      <c r="AJ961" s="908">
        <f t="shared" si="110"/>
        <v>0</v>
      </c>
    </row>
    <row r="962" spans="2:36" s="4" customFormat="1" ht="12.75" customHeight="1" x14ac:dyDescent="0.2">
      <c r="B962" s="5" t="s">
        <v>1149</v>
      </c>
      <c r="C962" s="1276" t="s">
        <v>1388</v>
      </c>
      <c r="D962" s="536" t="s">
        <v>1152</v>
      </c>
      <c r="E962" s="40" t="s">
        <v>353</v>
      </c>
      <c r="F962" s="1483">
        <v>1</v>
      </c>
      <c r="G962" s="544">
        <v>8</v>
      </c>
      <c r="H962" s="622">
        <v>4</v>
      </c>
      <c r="I962" s="131">
        <v>3</v>
      </c>
      <c r="J962" s="575" t="s">
        <v>47</v>
      </c>
      <c r="K962" s="575" t="s">
        <v>47</v>
      </c>
      <c r="L962" s="60" t="s">
        <v>190</v>
      </c>
      <c r="M962" s="41" t="s">
        <v>190</v>
      </c>
      <c r="N962" s="41" t="s">
        <v>47</v>
      </c>
      <c r="O962" s="41" t="s">
        <v>47</v>
      </c>
      <c r="P962" s="41" t="s">
        <v>47</v>
      </c>
      <c r="Q962" s="41" t="s">
        <v>47</v>
      </c>
      <c r="R962" s="249" t="s">
        <v>960</v>
      </c>
      <c r="S962" s="23">
        <v>42565</v>
      </c>
      <c r="T962" s="348">
        <v>28</v>
      </c>
      <c r="U962" s="162"/>
      <c r="V962" s="4" t="s">
        <v>535</v>
      </c>
      <c r="W962" s="4" t="s">
        <v>1219</v>
      </c>
      <c r="X962" s="453">
        <v>17.972799999999999</v>
      </c>
      <c r="Y962" s="63"/>
      <c r="Z962" s="63"/>
      <c r="AA962" s="539">
        <v>42521</v>
      </c>
      <c r="AF962" s="4">
        <f>IF(B962="","",(IFERROR(VLOOKUP(B962,Projecten!A$4:W$2358,5,FALSE),"niet bekend")))</f>
        <v>1</v>
      </c>
      <c r="AG962" s="2399">
        <f t="shared" ref="AG962:AG980" si="111">IF(AF962="","",(F962/AF962*AI962))</f>
        <v>3413.07</v>
      </c>
      <c r="AH962" s="2403">
        <f>IF(B962="","",(IFERROR(VLOOKUP(B962,Projecten!A$4:W$2358,23,FALSE),"niet bekend")))</f>
        <v>3413.07</v>
      </c>
      <c r="AI962" s="2403">
        <f>IF(B962="","",(IFERROR(VLOOKUP(B962,Projecten!A$4:W$2358,12,FALSE),"niet bekend")))</f>
        <v>3413.07</v>
      </c>
      <c r="AJ962" s="906">
        <f t="shared" si="110"/>
        <v>0</v>
      </c>
    </row>
    <row r="963" spans="2:36" s="4" customFormat="1" ht="12.75" customHeight="1" x14ac:dyDescent="0.2">
      <c r="B963" s="5" t="s">
        <v>2158</v>
      </c>
      <c r="C963" s="1276" t="s">
        <v>1388</v>
      </c>
      <c r="D963" s="537" t="s">
        <v>1156</v>
      </c>
      <c r="E963" s="40" t="s">
        <v>353</v>
      </c>
      <c r="F963" s="1483">
        <v>1</v>
      </c>
      <c r="G963" s="544">
        <v>1</v>
      </c>
      <c r="H963" s="622">
        <v>0</v>
      </c>
      <c r="I963" s="8">
        <v>1</v>
      </c>
      <c r="J963" s="662" t="s">
        <v>190</v>
      </c>
      <c r="K963" s="662" t="s">
        <v>190</v>
      </c>
      <c r="L963" s="41" t="s">
        <v>190</v>
      </c>
      <c r="M963" s="41" t="s">
        <v>190</v>
      </c>
      <c r="N963" s="41" t="s">
        <v>47</v>
      </c>
      <c r="O963" s="41" t="s">
        <v>47</v>
      </c>
      <c r="P963" s="41" t="s">
        <v>47</v>
      </c>
      <c r="Q963" s="41" t="s">
        <v>47</v>
      </c>
      <c r="R963" s="249" t="s">
        <v>960</v>
      </c>
      <c r="S963" s="23">
        <v>42565</v>
      </c>
      <c r="T963" s="348">
        <v>28</v>
      </c>
      <c r="U963" s="162"/>
      <c r="V963" s="4" t="s">
        <v>535</v>
      </c>
      <c r="W963" s="4" t="s">
        <v>1219</v>
      </c>
      <c r="X963" s="453">
        <v>3.3427999999999995</v>
      </c>
      <c r="Y963" s="63"/>
      <c r="Z963" s="63"/>
      <c r="AA963" s="539">
        <v>42521</v>
      </c>
      <c r="AF963" s="4">
        <f>IF(B963="","",(IFERROR(VLOOKUP(B963,Projecten!A$4:W$2358,5,FALSE),"niet bekend")))</f>
        <v>1</v>
      </c>
      <c r="AG963" s="2399">
        <f t="shared" si="111"/>
        <v>502.39</v>
      </c>
      <c r="AH963" s="2403">
        <f>IF(B963="","",(IFERROR(VLOOKUP(B963,Projecten!A$4:W$2358,23,FALSE),"niet bekend")))</f>
        <v>502.39</v>
      </c>
      <c r="AI963" s="2403">
        <f>IF(B963="","",(IFERROR(VLOOKUP(B963,Projecten!A$4:W$2358,12,FALSE),"niet bekend")))</f>
        <v>502.39</v>
      </c>
      <c r="AJ963" s="906">
        <f t="shared" si="110"/>
        <v>0</v>
      </c>
    </row>
    <row r="964" spans="2:36" s="4" customFormat="1" ht="12.75" customHeight="1" x14ac:dyDescent="0.2">
      <c r="B964" s="667" t="s">
        <v>1255</v>
      </c>
      <c r="C964" s="1276" t="s">
        <v>1389</v>
      </c>
      <c r="D964" s="537" t="s">
        <v>1153</v>
      </c>
      <c r="E964" s="40" t="s">
        <v>353</v>
      </c>
      <c r="F964" s="1483">
        <v>1</v>
      </c>
      <c r="G964" s="544">
        <v>8</v>
      </c>
      <c r="H964" s="622">
        <v>4</v>
      </c>
      <c r="I964" s="8">
        <v>3</v>
      </c>
      <c r="J964" s="662" t="s">
        <v>47</v>
      </c>
      <c r="K964" s="662" t="s">
        <v>47</v>
      </c>
      <c r="L964" s="41" t="s">
        <v>190</v>
      </c>
      <c r="M964" s="41" t="s">
        <v>190</v>
      </c>
      <c r="N964" s="41" t="s">
        <v>47</v>
      </c>
      <c r="O964" s="41" t="s">
        <v>47</v>
      </c>
      <c r="P964" s="41" t="s">
        <v>47</v>
      </c>
      <c r="Q964" s="41" t="s">
        <v>47</v>
      </c>
      <c r="R964" s="249" t="s">
        <v>960</v>
      </c>
      <c r="S964" s="23">
        <v>42565</v>
      </c>
      <c r="T964" s="348">
        <v>28</v>
      </c>
      <c r="U964" s="162"/>
      <c r="V964" s="4" t="s">
        <v>535</v>
      </c>
      <c r="W964" s="4" t="s">
        <v>1219</v>
      </c>
      <c r="X964" s="453">
        <v>17.972799999999999</v>
      </c>
      <c r="Y964" s="63"/>
      <c r="Z964" s="63"/>
      <c r="AA964" s="539">
        <v>42521</v>
      </c>
      <c r="AF964" s="4">
        <f>IF(B964="","",(IFERROR(VLOOKUP(B964,Projecten!A$4:W$2358,5,FALSE),"niet bekend")))</f>
        <v>1</v>
      </c>
      <c r="AG964" s="2399">
        <f t="shared" si="111"/>
        <v>3413.07</v>
      </c>
      <c r="AH964" s="2403">
        <f>IF(B964="","",(IFERROR(VLOOKUP(B964,Projecten!A$4:W$2358,23,FALSE),"niet bekend")))</f>
        <v>3413.07</v>
      </c>
      <c r="AI964" s="2403">
        <f>IF(B964="","",(IFERROR(VLOOKUP(B964,Projecten!A$4:W$2358,12,FALSE),"niet bekend")))</f>
        <v>3413.07</v>
      </c>
      <c r="AJ964" s="906">
        <f t="shared" si="110"/>
        <v>0</v>
      </c>
    </row>
    <row r="965" spans="2:36" s="4" customFormat="1" ht="12.75" customHeight="1" x14ac:dyDescent="0.2">
      <c r="B965" s="667" t="s">
        <v>2159</v>
      </c>
      <c r="C965" s="1276" t="s">
        <v>1389</v>
      </c>
      <c r="D965" s="537" t="s">
        <v>1154</v>
      </c>
      <c r="E965" s="40" t="s">
        <v>353</v>
      </c>
      <c r="F965" s="1483">
        <v>1</v>
      </c>
      <c r="G965" s="544">
        <v>1</v>
      </c>
      <c r="H965" s="622">
        <v>0</v>
      </c>
      <c r="I965" s="8">
        <v>1</v>
      </c>
      <c r="J965" s="662" t="s">
        <v>190</v>
      </c>
      <c r="K965" s="662" t="s">
        <v>190</v>
      </c>
      <c r="L965" s="41" t="s">
        <v>190</v>
      </c>
      <c r="M965" s="41" t="s">
        <v>190</v>
      </c>
      <c r="N965" s="41" t="s">
        <v>47</v>
      </c>
      <c r="O965" s="41" t="s">
        <v>47</v>
      </c>
      <c r="P965" s="41" t="s">
        <v>47</v>
      </c>
      <c r="Q965" s="41" t="s">
        <v>47</v>
      </c>
      <c r="R965" s="249" t="s">
        <v>960</v>
      </c>
      <c r="S965" s="23">
        <v>42565</v>
      </c>
      <c r="T965" s="348">
        <v>28</v>
      </c>
      <c r="U965" s="162"/>
      <c r="V965" s="4" t="s">
        <v>535</v>
      </c>
      <c r="W965" s="4" t="s">
        <v>1219</v>
      </c>
      <c r="X965" s="453">
        <v>3.3427999999999995</v>
      </c>
      <c r="Y965" s="63"/>
      <c r="Z965" s="63"/>
      <c r="AA965" s="540">
        <v>42521</v>
      </c>
      <c r="AF965" s="4">
        <f>IF(B965="","",(IFERROR(VLOOKUP(B965,Projecten!A$4:W$2358,5,FALSE),"niet bekend")))</f>
        <v>1</v>
      </c>
      <c r="AG965" s="2399">
        <f t="shared" si="111"/>
        <v>502.39</v>
      </c>
      <c r="AH965" s="2403">
        <f>IF(B965="","",(IFERROR(VLOOKUP(B965,Projecten!A$4:W$2358,23,FALSE),"niet bekend")))</f>
        <v>502.39</v>
      </c>
      <c r="AI965" s="2403">
        <f>IF(B965="","",(IFERROR(VLOOKUP(B965,Projecten!A$4:W$2358,12,FALSE),"niet bekend")))</f>
        <v>502.39</v>
      </c>
      <c r="AJ965" s="906">
        <f t="shared" si="110"/>
        <v>0</v>
      </c>
    </row>
    <row r="966" spans="2:36" s="4" customFormat="1" ht="12.75" customHeight="1" x14ac:dyDescent="0.2">
      <c r="B966" s="667" t="s">
        <v>1150</v>
      </c>
      <c r="C966" s="1276" t="s">
        <v>1390</v>
      </c>
      <c r="D966" s="537" t="s">
        <v>1155</v>
      </c>
      <c r="E966" s="40" t="s">
        <v>353</v>
      </c>
      <c r="F966" s="1483">
        <v>1</v>
      </c>
      <c r="G966" s="544">
        <v>7</v>
      </c>
      <c r="H966" s="622">
        <v>2</v>
      </c>
      <c r="I966" s="8">
        <v>3</v>
      </c>
      <c r="J966" s="662" t="s">
        <v>47</v>
      </c>
      <c r="K966" s="662" t="s">
        <v>47</v>
      </c>
      <c r="L966" s="41" t="s">
        <v>190</v>
      </c>
      <c r="M966" s="41" t="s">
        <v>190</v>
      </c>
      <c r="N966" s="41" t="s">
        <v>47</v>
      </c>
      <c r="O966" s="41" t="s">
        <v>47</v>
      </c>
      <c r="P966" s="41" t="s">
        <v>47</v>
      </c>
      <c r="Q966" s="41" t="s">
        <v>47</v>
      </c>
      <c r="R966" s="249" t="s">
        <v>960</v>
      </c>
      <c r="S966" s="23">
        <v>42565</v>
      </c>
      <c r="T966" s="348">
        <v>28</v>
      </c>
      <c r="U966" s="162"/>
      <c r="V966" s="4" t="s">
        <v>535</v>
      </c>
      <c r="W966" s="4" t="s">
        <v>1219</v>
      </c>
      <c r="X966" s="453">
        <v>15.132400000000001</v>
      </c>
      <c r="Y966" s="63"/>
      <c r="Z966" s="63"/>
      <c r="AA966" s="540">
        <v>42521</v>
      </c>
      <c r="AF966" s="4">
        <f>IF(B966="","",(IFERROR(VLOOKUP(B966,Projecten!A$4:W$2358,5,FALSE),"niet bekend")))</f>
        <v>1</v>
      </c>
      <c r="AG966" s="2399">
        <f t="shared" si="111"/>
        <v>3086.35</v>
      </c>
      <c r="AH966" s="2403">
        <f>IF(B966="","",(IFERROR(VLOOKUP(B966,Projecten!A$4:W$2358,23,FALSE),"niet bekend")))</f>
        <v>3086.35</v>
      </c>
      <c r="AI966" s="2403">
        <f>IF(B966="","",(IFERROR(VLOOKUP(B966,Projecten!A$4:W$2358,12,FALSE),"niet bekend")))</f>
        <v>3086.35</v>
      </c>
      <c r="AJ966" s="906">
        <f t="shared" si="110"/>
        <v>0</v>
      </c>
    </row>
    <row r="967" spans="2:36" s="4" customFormat="1" ht="12.75" customHeight="1" x14ac:dyDescent="0.2">
      <c r="B967" s="667" t="s">
        <v>2160</v>
      </c>
      <c r="C967" s="1276" t="s">
        <v>1390</v>
      </c>
      <c r="D967" s="537" t="s">
        <v>1157</v>
      </c>
      <c r="E967" s="40" t="s">
        <v>353</v>
      </c>
      <c r="F967" s="1483">
        <v>1</v>
      </c>
      <c r="G967" s="544">
        <v>1</v>
      </c>
      <c r="H967" s="622">
        <v>0</v>
      </c>
      <c r="I967" s="8">
        <v>1</v>
      </c>
      <c r="J967" s="662" t="s">
        <v>190</v>
      </c>
      <c r="K967" s="662" t="s">
        <v>190</v>
      </c>
      <c r="L967" s="41" t="s">
        <v>190</v>
      </c>
      <c r="M967" s="41" t="s">
        <v>190</v>
      </c>
      <c r="N967" s="41" t="s">
        <v>47</v>
      </c>
      <c r="O967" s="41" t="s">
        <v>47</v>
      </c>
      <c r="P967" s="41" t="s">
        <v>47</v>
      </c>
      <c r="Q967" s="41" t="s">
        <v>47</v>
      </c>
      <c r="R967" s="249" t="s">
        <v>960</v>
      </c>
      <c r="S967" s="23">
        <v>42565</v>
      </c>
      <c r="T967" s="348">
        <v>28</v>
      </c>
      <c r="U967" s="162"/>
      <c r="V967" s="4" t="s">
        <v>535</v>
      </c>
      <c r="W967" s="4" t="s">
        <v>1219</v>
      </c>
      <c r="X967" s="453">
        <v>3.3427999999999995</v>
      </c>
      <c r="Y967" s="63"/>
      <c r="Z967" s="63"/>
      <c r="AA967" s="540">
        <v>42521</v>
      </c>
      <c r="AF967" s="4">
        <f>IF(B967="","",(IFERROR(VLOOKUP(B967,Projecten!A$4:W$2358,5,FALSE),"niet bekend")))</f>
        <v>1</v>
      </c>
      <c r="AG967" s="2399">
        <f t="shared" si="111"/>
        <v>502.39</v>
      </c>
      <c r="AH967" s="2403">
        <f>IF(B967="","",(IFERROR(VLOOKUP(B967,Projecten!A$4:W$2358,23,FALSE),"niet bekend")))</f>
        <v>502.39</v>
      </c>
      <c r="AI967" s="2403">
        <f>IF(B967="","",(IFERROR(VLOOKUP(B967,Projecten!A$4:W$2358,12,FALSE),"niet bekend")))</f>
        <v>502.39</v>
      </c>
      <c r="AJ967" s="906">
        <f t="shared" si="110"/>
        <v>0</v>
      </c>
    </row>
    <row r="968" spans="2:36" s="4" customFormat="1" ht="12.75" customHeight="1" x14ac:dyDescent="0.2">
      <c r="B968" s="74">
        <v>2016275</v>
      </c>
      <c r="C968" s="1284" t="s">
        <v>1393</v>
      </c>
      <c r="D968" s="2" t="s">
        <v>1071</v>
      </c>
      <c r="E968" s="1" t="s">
        <v>353</v>
      </c>
      <c r="F968" s="1479">
        <v>1</v>
      </c>
      <c r="G968" s="356">
        <v>3</v>
      </c>
      <c r="H968" s="356">
        <v>2</v>
      </c>
      <c r="I968" s="356">
        <v>0</v>
      </c>
      <c r="J968" s="617" t="s">
        <v>47</v>
      </c>
      <c r="K968" s="617" t="s">
        <v>47</v>
      </c>
      <c r="L968" s="41" t="s">
        <v>190</v>
      </c>
      <c r="M968" s="41" t="s">
        <v>190</v>
      </c>
      <c r="N968" s="41" t="s">
        <v>47</v>
      </c>
      <c r="O968" s="41" t="s">
        <v>47</v>
      </c>
      <c r="P968" s="41" t="s">
        <v>47</v>
      </c>
      <c r="Q968" s="41" t="s">
        <v>47</v>
      </c>
      <c r="R968" s="249" t="s">
        <v>1315</v>
      </c>
      <c r="S968" s="23"/>
      <c r="T968" s="23">
        <v>28</v>
      </c>
      <c r="U968" s="162"/>
      <c r="V968" s="4" t="s">
        <v>535</v>
      </c>
      <c r="X968" s="453">
        <v>3.5</v>
      </c>
      <c r="Y968" s="63"/>
      <c r="Z968" s="63"/>
      <c r="AA968" s="540">
        <v>42529</v>
      </c>
      <c r="AF968" s="4">
        <f>IF(B968="","",(IFERROR(VLOOKUP(B968,Projecten!A$4:W$2358,5,FALSE),"niet bekend")))</f>
        <v>1</v>
      </c>
      <c r="AG968" s="2399">
        <f t="shared" si="111"/>
        <v>569.57000000000005</v>
      </c>
      <c r="AH968" s="2403">
        <f>IF(B968="","",(IFERROR(VLOOKUP(B968,Projecten!A$4:W$2358,23,FALSE),"niet bekend")))</f>
        <v>569.57000000000005</v>
      </c>
      <c r="AI968" s="2403">
        <f>IF(B968="","",(IFERROR(VLOOKUP(B968,Projecten!A$4:W$2358,12,FALSE),"niet bekend")))</f>
        <v>569.57000000000005</v>
      </c>
      <c r="AJ968" s="906">
        <f t="shared" si="110"/>
        <v>0</v>
      </c>
    </row>
    <row r="969" spans="2:36" s="4" customFormat="1" ht="12.75" customHeight="1" x14ac:dyDescent="0.2">
      <c r="B969" s="2">
        <v>2016268</v>
      </c>
      <c r="C969" s="1284">
        <v>120787</v>
      </c>
      <c r="D969" s="2" t="s">
        <v>1175</v>
      </c>
      <c r="E969" s="1" t="s">
        <v>353</v>
      </c>
      <c r="F969" s="1479">
        <v>1</v>
      </c>
      <c r="G969" s="356">
        <v>9</v>
      </c>
      <c r="H969" s="356">
        <v>7</v>
      </c>
      <c r="I969" s="356">
        <v>2</v>
      </c>
      <c r="J969" s="617" t="s">
        <v>47</v>
      </c>
      <c r="K969" s="617" t="s">
        <v>47</v>
      </c>
      <c r="L969" s="41" t="s">
        <v>190</v>
      </c>
      <c r="M969" s="41" t="s">
        <v>190</v>
      </c>
      <c r="N969" s="41" t="s">
        <v>47</v>
      </c>
      <c r="O969" s="41" t="s">
        <v>47</v>
      </c>
      <c r="P969" s="41" t="s">
        <v>47</v>
      </c>
      <c r="Q969" s="41" t="s">
        <v>47</v>
      </c>
      <c r="R969" s="249" t="s">
        <v>960</v>
      </c>
      <c r="S969" s="23"/>
      <c r="T969" s="348">
        <v>33</v>
      </c>
      <c r="U969" s="162"/>
      <c r="V969" s="4" t="s">
        <v>535</v>
      </c>
      <c r="X969" s="453">
        <v>16.8</v>
      </c>
      <c r="Y969" s="63"/>
      <c r="Z969" s="63"/>
      <c r="AA969" s="540">
        <v>42529</v>
      </c>
      <c r="AF969" s="4">
        <f>IF(B969="","",(IFERROR(VLOOKUP(B969,Projecten!A$4:W$2358,5,FALSE),"niet bekend")))</f>
        <v>1</v>
      </c>
      <c r="AG969" s="2399">
        <f t="shared" si="111"/>
        <v>2470.38</v>
      </c>
      <c r="AH969" s="2403">
        <f>IF(B969="","",(IFERROR(VLOOKUP(B969,Projecten!A$4:W$2358,23,FALSE),"niet bekend")))</f>
        <v>2470.38</v>
      </c>
      <c r="AI969" s="2403">
        <f>IF(B969="","",(IFERROR(VLOOKUP(B969,Projecten!A$4:W$2358,12,FALSE),"niet bekend")))</f>
        <v>2470.38</v>
      </c>
      <c r="AJ969" s="906">
        <f t="shared" si="110"/>
        <v>0</v>
      </c>
    </row>
    <row r="970" spans="2:36" s="4" customFormat="1" ht="12.75" customHeight="1" x14ac:dyDescent="0.2">
      <c r="B970" s="74"/>
      <c r="C970" s="1284"/>
      <c r="D970" s="2"/>
      <c r="E970" s="1"/>
      <c r="F970" s="1484"/>
      <c r="G970" s="631"/>
      <c r="H970" s="675"/>
      <c r="I970" s="676"/>
      <c r="J970" s="677"/>
      <c r="K970" s="677"/>
      <c r="L970" s="41"/>
      <c r="M970" s="41"/>
      <c r="N970" s="41"/>
      <c r="O970" s="41"/>
      <c r="P970" s="41"/>
      <c r="Q970" s="41"/>
      <c r="R970" s="249"/>
      <c r="S970" s="23"/>
      <c r="T970" s="23"/>
      <c r="U970" s="162"/>
      <c r="X970" s="453"/>
      <c r="Y970" s="63"/>
      <c r="Z970" s="63"/>
      <c r="AA970" s="658"/>
      <c r="AF970" s="4" t="str">
        <f>IF(B970="","",(IFERROR(VLOOKUP(B970,Projecten!A$4:W$2358,5,FALSE),"niet bekend")))</f>
        <v/>
      </c>
      <c r="AG970" s="2399" t="str">
        <f t="shared" si="111"/>
        <v/>
      </c>
      <c r="AH970" s="2403" t="str">
        <f>IF(B970="","",(IFERROR(VLOOKUP(B970,Projecten!A$4:W$2358,23,FALSE),"niet bekend")))</f>
        <v/>
      </c>
      <c r="AI970" s="2403" t="str">
        <f>IF(B970="","",(IFERROR(VLOOKUP(B970,Projecten!A$4:W$2358,12,FALSE),"niet bekend")))</f>
        <v/>
      </c>
      <c r="AJ970" s="906" t="str">
        <f t="shared" si="110"/>
        <v/>
      </c>
    </row>
    <row r="971" spans="2:36" s="4" customFormat="1" ht="12.75" customHeight="1" x14ac:dyDescent="0.2">
      <c r="B971" s="667"/>
      <c r="C971" s="1276"/>
      <c r="D971" s="537"/>
      <c r="E971" s="40"/>
      <c r="F971" s="1483"/>
      <c r="G971" s="544"/>
      <c r="H971" s="622"/>
      <c r="I971" s="8"/>
      <c r="J971" s="662"/>
      <c r="K971" s="662"/>
      <c r="L971" s="41"/>
      <c r="M971" s="41"/>
      <c r="N971" s="41"/>
      <c r="O971" s="41"/>
      <c r="P971" s="41"/>
      <c r="Q971" s="41"/>
      <c r="R971" s="249"/>
      <c r="S971" s="23"/>
      <c r="T971" s="23"/>
      <c r="U971" s="162"/>
      <c r="W971" s="43"/>
      <c r="X971" s="453"/>
      <c r="Y971" s="63"/>
      <c r="Z971" s="63"/>
      <c r="AA971" s="658"/>
      <c r="AF971" s="4" t="str">
        <f>IF(B971="","",(IFERROR(VLOOKUP(B971,Projecten!A$4:W$2358,5,FALSE),"niet bekend")))</f>
        <v/>
      </c>
      <c r="AG971" s="2399" t="str">
        <f t="shared" si="111"/>
        <v/>
      </c>
      <c r="AH971" s="2403" t="str">
        <f>IF(B971="","",(IFERROR(VLOOKUP(B971,Projecten!A$4:W$2358,23,FALSE),"niet bekend")))</f>
        <v/>
      </c>
      <c r="AI971" s="2403" t="str">
        <f>IF(B971="","",(IFERROR(VLOOKUP(B971,Projecten!A$4:W$2358,12,FALSE),"niet bekend")))</f>
        <v/>
      </c>
      <c r="AJ971" s="906" t="str">
        <f t="shared" si="110"/>
        <v/>
      </c>
    </row>
    <row r="972" spans="2:36" s="4" customFormat="1" ht="12.75" customHeight="1" x14ac:dyDescent="0.2">
      <c r="B972" s="313" t="s">
        <v>1006</v>
      </c>
      <c r="C972" s="291">
        <v>120792</v>
      </c>
      <c r="D972" s="317" t="s">
        <v>1005</v>
      </c>
      <c r="E972" s="419" t="s">
        <v>497</v>
      </c>
      <c r="F972" s="879">
        <v>1</v>
      </c>
      <c r="G972" s="313">
        <v>8</v>
      </c>
      <c r="H972" s="313">
        <v>7</v>
      </c>
      <c r="I972" s="313">
        <v>2</v>
      </c>
      <c r="J972" s="59" t="s">
        <v>47</v>
      </c>
      <c r="K972" s="59" t="s">
        <v>47</v>
      </c>
      <c r="L972" s="59" t="s">
        <v>47</v>
      </c>
      <c r="M972" s="7" t="s">
        <v>190</v>
      </c>
      <c r="N972" s="7" t="s">
        <v>47</v>
      </c>
      <c r="O972" s="7" t="s">
        <v>47</v>
      </c>
      <c r="P972" s="7" t="s">
        <v>47</v>
      </c>
      <c r="Q972" s="7" t="s">
        <v>47</v>
      </c>
      <c r="R972" s="346" t="s">
        <v>1361</v>
      </c>
      <c r="S972" s="23"/>
      <c r="T972" s="23">
        <v>25</v>
      </c>
      <c r="U972" s="162"/>
      <c r="V972" s="4" t="s">
        <v>673</v>
      </c>
      <c r="X972" s="25">
        <v>22.7</v>
      </c>
      <c r="Y972" s="64"/>
      <c r="Z972" s="66"/>
      <c r="AA972" s="540">
        <v>42499</v>
      </c>
      <c r="AF972" s="4">
        <f>IF(B972="","",(IFERROR(VLOOKUP(B972,Projecten!A$4:W$2358,5,FALSE),"niet bekend")))</f>
        <v>1</v>
      </c>
      <c r="AG972" s="2399">
        <f t="shared" si="111"/>
        <v>3538.81</v>
      </c>
      <c r="AH972" s="2403">
        <f>IF(B972="","",(IFERROR(VLOOKUP(B972,Projecten!A$4:W$2358,23,FALSE),"niet bekend")))</f>
        <v>3538.81</v>
      </c>
      <c r="AI972" s="2403">
        <f>IF(B972="","",(IFERROR(VLOOKUP(B972,Projecten!A$4:W$2358,12,FALSE),"niet bekend")))</f>
        <v>3538.81</v>
      </c>
      <c r="AJ972" s="906">
        <f t="shared" si="110"/>
        <v>0</v>
      </c>
    </row>
    <row r="973" spans="2:36" s="4" customFormat="1" ht="12.75" customHeight="1" x14ac:dyDescent="0.2">
      <c r="B973" s="667"/>
      <c r="C973" s="1255"/>
      <c r="D973" s="537"/>
      <c r="E973" s="40"/>
      <c r="F973" s="1483"/>
      <c r="G973" s="544"/>
      <c r="H973" s="622"/>
      <c r="I973" s="8"/>
      <c r="J973" s="662"/>
      <c r="K973" s="662"/>
      <c r="L973" s="41"/>
      <c r="M973" s="41"/>
      <c r="N973" s="41"/>
      <c r="O973" s="41"/>
      <c r="P973" s="41"/>
      <c r="Q973" s="41"/>
      <c r="R973" s="249"/>
      <c r="S973" s="23"/>
      <c r="T973" s="23"/>
      <c r="U973" s="162"/>
      <c r="X973" s="453"/>
      <c r="Y973" s="63"/>
      <c r="Z973" s="63"/>
      <c r="AA973" s="540"/>
      <c r="AF973" s="4" t="str">
        <f>IF(B973="","",(IFERROR(VLOOKUP(B973,Projecten!A$4:W$2358,5,FALSE),"niet bekend")))</f>
        <v/>
      </c>
      <c r="AG973" s="2399" t="str">
        <f t="shared" si="111"/>
        <v/>
      </c>
      <c r="AH973" s="2403" t="str">
        <f>IF(B973="","",(IFERROR(VLOOKUP(B973,Projecten!A$4:W$2358,23,FALSE),"niet bekend")))</f>
        <v/>
      </c>
      <c r="AI973" s="2403" t="str">
        <f>IF(B973="","",(IFERROR(VLOOKUP(B973,Projecten!A$4:W$2358,12,FALSE),"niet bekend")))</f>
        <v/>
      </c>
      <c r="AJ973" s="906" t="str">
        <f t="shared" si="110"/>
        <v/>
      </c>
    </row>
    <row r="974" spans="2:36" s="4" customFormat="1" ht="12.75" customHeight="1" x14ac:dyDescent="0.2">
      <c r="B974" s="667">
        <v>2016210</v>
      </c>
      <c r="C974" s="1276" t="s">
        <v>1386</v>
      </c>
      <c r="D974" s="537" t="s">
        <v>1022</v>
      </c>
      <c r="E974" s="40" t="s">
        <v>26</v>
      </c>
      <c r="F974" s="1483">
        <v>1</v>
      </c>
      <c r="G974" s="544">
        <v>2</v>
      </c>
      <c r="H974" s="622">
        <v>2</v>
      </c>
      <c r="I974" s="576">
        <v>1</v>
      </c>
      <c r="J974" s="673" t="s">
        <v>47</v>
      </c>
      <c r="K974" s="673" t="s">
        <v>190</v>
      </c>
      <c r="L974" s="41" t="s">
        <v>190</v>
      </c>
      <c r="M974" s="41" t="s">
        <v>190</v>
      </c>
      <c r="N974" s="41" t="s">
        <v>47</v>
      </c>
      <c r="O974" s="41" t="s">
        <v>47</v>
      </c>
      <c r="P974" s="41" t="s">
        <v>47</v>
      </c>
      <c r="Q974" s="41" t="s">
        <v>47</v>
      </c>
      <c r="R974" s="249" t="s">
        <v>960</v>
      </c>
      <c r="S974" s="23"/>
      <c r="T974" s="23">
        <v>27</v>
      </c>
      <c r="U974" s="162"/>
      <c r="V974" s="4" t="s">
        <v>162</v>
      </c>
      <c r="W974" s="43" t="s">
        <v>1270</v>
      </c>
      <c r="X974" s="453">
        <v>6</v>
      </c>
      <c r="Y974" s="63"/>
      <c r="Z974" s="63"/>
      <c r="AA974" s="540">
        <v>42502</v>
      </c>
      <c r="AF974" s="4">
        <f>IF(B974="","",(IFERROR(VLOOKUP(B974,Projecten!A$4:W$2358,5,FALSE),"niet bekend")))</f>
        <v>1</v>
      </c>
      <c r="AG974" s="2399">
        <f t="shared" si="111"/>
        <v>892.18</v>
      </c>
      <c r="AH974" s="2403">
        <f>IF(B974="","",(IFERROR(VLOOKUP(B974,Projecten!A$4:W$2358,23,FALSE),"niet bekend")))</f>
        <v>892.18</v>
      </c>
      <c r="AI974" s="2403">
        <f>IF(B974="","",(IFERROR(VLOOKUP(B974,Projecten!A$4:W$2358,12,FALSE),"niet bekend")))</f>
        <v>892.18</v>
      </c>
      <c r="AJ974" s="906">
        <f t="shared" si="110"/>
        <v>0</v>
      </c>
    </row>
    <row r="975" spans="2:36" s="4" customFormat="1" ht="12.75" customHeight="1" x14ac:dyDescent="0.2">
      <c r="B975" s="667"/>
      <c r="C975" s="1276"/>
      <c r="D975" s="537"/>
      <c r="E975" s="40"/>
      <c r="F975" s="1483"/>
      <c r="G975" s="544"/>
      <c r="H975" s="622"/>
      <c r="I975" s="8"/>
      <c r="J975" s="662"/>
      <c r="K975" s="662"/>
      <c r="L975" s="60"/>
      <c r="M975" s="60"/>
      <c r="N975" s="60"/>
      <c r="O975" s="60"/>
      <c r="P975" s="60"/>
      <c r="Q975" s="60"/>
      <c r="R975" s="346"/>
      <c r="S975" s="23"/>
      <c r="T975" s="348"/>
      <c r="U975" s="162"/>
      <c r="X975" s="453"/>
      <c r="Y975" s="63"/>
      <c r="Z975" s="63"/>
      <c r="AA975" s="658"/>
      <c r="AF975" s="4" t="str">
        <f>IF(B975="","",(IFERROR(VLOOKUP(B975,Projecten!A$4:W$2358,5,FALSE),"niet bekend")))</f>
        <v/>
      </c>
      <c r="AG975" s="2399" t="str">
        <f t="shared" si="111"/>
        <v/>
      </c>
      <c r="AH975" s="2403" t="str">
        <f>IF(B975="","",(IFERROR(VLOOKUP(B975,Projecten!A$4:W$2358,23,FALSE),"niet bekend")))</f>
        <v/>
      </c>
      <c r="AI975" s="2403" t="str">
        <f>IF(B975="","",(IFERROR(VLOOKUP(B975,Projecten!A$4:W$2358,12,FALSE),"niet bekend")))</f>
        <v/>
      </c>
      <c r="AJ975" s="906" t="str">
        <f t="shared" si="110"/>
        <v/>
      </c>
    </row>
    <row r="976" spans="2:36" x14ac:dyDescent="0.2">
      <c r="B976" s="671">
        <v>2016284</v>
      </c>
      <c r="C976" s="1254" t="s">
        <v>1385</v>
      </c>
      <c r="D976" s="2" t="s">
        <v>1214</v>
      </c>
      <c r="E976" s="1" t="s">
        <v>902</v>
      </c>
      <c r="F976" s="39">
        <v>0</v>
      </c>
      <c r="G976" s="1">
        <v>1</v>
      </c>
      <c r="H976" s="1">
        <v>1</v>
      </c>
      <c r="I976" s="1">
        <v>0</v>
      </c>
      <c r="J976" s="674" t="s">
        <v>47</v>
      </c>
      <c r="K976" s="674" t="s">
        <v>190</v>
      </c>
      <c r="L976" s="7" t="s">
        <v>190</v>
      </c>
      <c r="M976" s="7" t="s">
        <v>190</v>
      </c>
      <c r="N976" s="7" t="s">
        <v>47</v>
      </c>
      <c r="O976" s="7" t="s">
        <v>47</v>
      </c>
      <c r="P976" s="7" t="s">
        <v>47</v>
      </c>
      <c r="Q976" s="7" t="s">
        <v>47</v>
      </c>
      <c r="R976" s="5" t="s">
        <v>960</v>
      </c>
      <c r="T976" s="77">
        <v>26</v>
      </c>
      <c r="V976" s="6" t="s">
        <v>813</v>
      </c>
      <c r="X976" s="25">
        <v>1.5</v>
      </c>
      <c r="Y976" s="6"/>
      <c r="Z976" s="6"/>
      <c r="AA976" s="541">
        <v>42534</v>
      </c>
      <c r="AF976" s="4">
        <f>IF(B976="","",(IFERROR(VLOOKUP(B976,Projecten!A$4:W$2358,5,FALSE),"niet bekend")))</f>
        <v>1</v>
      </c>
      <c r="AG976" s="2399">
        <f t="shared" si="111"/>
        <v>0</v>
      </c>
      <c r="AH976" s="2403">
        <f>IF(B976="","",(IFERROR(VLOOKUP(B976,Projecten!A$4:W$2358,23,FALSE),"niet bekend")))</f>
        <v>175.63</v>
      </c>
      <c r="AI976" s="2403">
        <f>IF(B976="","",(IFERROR(VLOOKUP(B976,Projecten!A$4:W$2358,12,FALSE),"niet bekend")))</f>
        <v>175.63</v>
      </c>
      <c r="AJ976" s="906">
        <f t="shared" si="110"/>
        <v>175.63</v>
      </c>
    </row>
    <row r="977" spans="2:36" s="4" customFormat="1" ht="12.75" customHeight="1" x14ac:dyDescent="0.2">
      <c r="B977" s="667"/>
      <c r="C977" s="1276"/>
      <c r="D977" s="537"/>
      <c r="E977" s="40"/>
      <c r="F977" s="1483"/>
      <c r="G977" s="544"/>
      <c r="H977" s="622"/>
      <c r="I977" s="8"/>
      <c r="J977" s="662"/>
      <c r="K977" s="662"/>
      <c r="L977" s="60"/>
      <c r="M977" s="60"/>
      <c r="N977" s="60"/>
      <c r="O977" s="60"/>
      <c r="P977" s="60"/>
      <c r="Q977" s="60"/>
      <c r="R977" s="346"/>
      <c r="S977" s="23"/>
      <c r="T977" s="348"/>
      <c r="U977" s="162"/>
      <c r="X977" s="453"/>
      <c r="Y977" s="63"/>
      <c r="Z977" s="63"/>
      <c r="AA977" s="658"/>
      <c r="AF977" s="4" t="str">
        <f>IF(B977="","",(IFERROR(VLOOKUP(B977,Projecten!A$4:W$2358,5,FALSE),"niet bekend")))</f>
        <v/>
      </c>
      <c r="AG977" s="2399" t="str">
        <f t="shared" si="111"/>
        <v/>
      </c>
      <c r="AH977" s="2403" t="str">
        <f>IF(B977="","",(IFERROR(VLOOKUP(B977,Projecten!A$4:W$2358,23,FALSE),"niet bekend")))</f>
        <v/>
      </c>
      <c r="AI977" s="2403" t="str">
        <f>IF(B977="","",(IFERROR(VLOOKUP(B977,Projecten!A$4:W$2358,12,FALSE),"niet bekend")))</f>
        <v/>
      </c>
      <c r="AJ977" s="906" t="str">
        <f t="shared" si="110"/>
        <v/>
      </c>
    </row>
    <row r="978" spans="2:36" s="71" customFormat="1" ht="12.75" customHeight="1" x14ac:dyDescent="0.2">
      <c r="B978" s="672">
        <v>2016283</v>
      </c>
      <c r="C978" s="1286" t="s">
        <v>1344</v>
      </c>
      <c r="D978" s="99" t="s">
        <v>1285</v>
      </c>
      <c r="E978" s="308" t="s">
        <v>26</v>
      </c>
      <c r="F978" s="882">
        <v>3</v>
      </c>
      <c r="G978" s="405">
        <v>24</v>
      </c>
      <c r="H978" s="405">
        <v>15</v>
      </c>
      <c r="I978" s="405">
        <v>9</v>
      </c>
      <c r="J978" s="662" t="s">
        <v>47</v>
      </c>
      <c r="K978" s="662" t="s">
        <v>190</v>
      </c>
      <c r="L978" s="60" t="s">
        <v>190</v>
      </c>
      <c r="M978" s="60" t="s">
        <v>190</v>
      </c>
      <c r="N978" s="60" t="s">
        <v>47</v>
      </c>
      <c r="O978" s="60" t="s">
        <v>47</v>
      </c>
      <c r="P978" s="60" t="s">
        <v>47</v>
      </c>
      <c r="Q978" s="60" t="s">
        <v>47</v>
      </c>
      <c r="R978" s="346" t="s">
        <v>960</v>
      </c>
      <c r="S978" s="77">
        <v>42562</v>
      </c>
      <c r="T978" s="77">
        <v>28</v>
      </c>
      <c r="U978" s="588">
        <v>42562</v>
      </c>
      <c r="V978" s="71" t="s">
        <v>423</v>
      </c>
      <c r="W978" s="71" t="s">
        <v>1224</v>
      </c>
      <c r="X978" s="566">
        <v>43.2</v>
      </c>
      <c r="Y978" s="82"/>
      <c r="Z978" s="82"/>
      <c r="AA978" s="542"/>
      <c r="AF978" s="71">
        <f>IF(B978="","",(IFERROR(VLOOKUP(B978,Projecten!A$4:W$2358,5,FALSE),"niet bekend")))</f>
        <v>5</v>
      </c>
      <c r="AG978" s="2403">
        <f t="shared" si="111"/>
        <v>6426</v>
      </c>
      <c r="AH978" s="2403">
        <f>IF(B978="","",(IFERROR(VLOOKUP(B978,Projecten!A$4:W$2358,23,FALSE),"niet bekend")))</f>
        <v>10710</v>
      </c>
      <c r="AI978" s="2403">
        <f>IF(B978="","",(IFERROR(VLOOKUP(B978,Projecten!A$4:W$2358,12,FALSE),"niet bekend")))</f>
        <v>10710</v>
      </c>
      <c r="AJ978" s="908">
        <f t="shared" si="110"/>
        <v>4284</v>
      </c>
    </row>
    <row r="979" spans="2:36" s="4" customFormat="1" ht="12.75" customHeight="1" x14ac:dyDescent="0.2">
      <c r="B979" s="671">
        <v>2016264</v>
      </c>
      <c r="C979" s="1284" t="s">
        <v>1346</v>
      </c>
      <c r="D979" s="2">
        <v>582916</v>
      </c>
      <c r="E979" s="1" t="s">
        <v>26</v>
      </c>
      <c r="F979" s="39">
        <v>1</v>
      </c>
      <c r="G979" s="1">
        <v>12</v>
      </c>
      <c r="H979" s="1">
        <v>5</v>
      </c>
      <c r="I979" s="1">
        <v>2</v>
      </c>
      <c r="J979" s="670" t="s">
        <v>47</v>
      </c>
      <c r="K979" s="670" t="s">
        <v>190</v>
      </c>
      <c r="L979" s="41" t="s">
        <v>190</v>
      </c>
      <c r="M979" s="41" t="s">
        <v>190</v>
      </c>
      <c r="N979" s="41" t="s">
        <v>47</v>
      </c>
      <c r="O979" s="41" t="s">
        <v>47</v>
      </c>
      <c r="P979" s="41" t="s">
        <v>47</v>
      </c>
      <c r="Q979" s="41" t="s">
        <v>47</v>
      </c>
      <c r="R979" s="249" t="s">
        <v>960</v>
      </c>
      <c r="S979" s="23">
        <v>42563</v>
      </c>
      <c r="T979" s="23">
        <f>IF(U979&lt;=0,"",(((U979-'In Productie'!$E$1)/7)+0.6))</f>
        <v>-58.114285714285714</v>
      </c>
      <c r="U979" s="162">
        <v>42558</v>
      </c>
      <c r="V979" s="4" t="s">
        <v>162</v>
      </c>
      <c r="W979" s="43" t="s">
        <v>1272</v>
      </c>
      <c r="X979" s="453">
        <v>18.2</v>
      </c>
      <c r="Y979" s="63"/>
      <c r="Z979" s="63"/>
      <c r="AA979" s="540">
        <v>42527</v>
      </c>
      <c r="AF979" s="4">
        <f>IF(B979="","",(IFERROR(VLOOKUP(B979,Projecten!A$4:W$2358,5,FALSE),"niet bekend")))</f>
        <v>1</v>
      </c>
      <c r="AG979" s="2399">
        <f t="shared" si="111"/>
        <v>3403</v>
      </c>
      <c r="AH979" s="2403">
        <f>IF(B979="","",(IFERROR(VLOOKUP(B979,Projecten!A$4:W$2358,23,FALSE),"niet bekend")))</f>
        <v>3403</v>
      </c>
      <c r="AI979" s="2403">
        <f>IF(B979="","",(IFERROR(VLOOKUP(B979,Projecten!A$4:W$2358,12,FALSE),"niet bekend")))</f>
        <v>3403</v>
      </c>
      <c r="AJ979" s="906">
        <f t="shared" si="110"/>
        <v>0</v>
      </c>
    </row>
    <row r="980" spans="2:36" s="4" customFormat="1" ht="12.75" customHeight="1" x14ac:dyDescent="0.2">
      <c r="B980" s="671">
        <v>2016266</v>
      </c>
      <c r="C980" s="1284" t="s">
        <v>1346</v>
      </c>
      <c r="D980" s="2">
        <v>581716</v>
      </c>
      <c r="E980" s="1" t="s">
        <v>26</v>
      </c>
      <c r="F980" s="39">
        <v>1</v>
      </c>
      <c r="G980" s="1">
        <v>8</v>
      </c>
      <c r="H980" s="1">
        <v>5</v>
      </c>
      <c r="I980" s="1">
        <v>1</v>
      </c>
      <c r="J980" s="670" t="s">
        <v>47</v>
      </c>
      <c r="K980" s="670" t="s">
        <v>190</v>
      </c>
      <c r="L980" s="41" t="s">
        <v>190</v>
      </c>
      <c r="M980" s="41" t="s">
        <v>190</v>
      </c>
      <c r="N980" s="41" t="s">
        <v>47</v>
      </c>
      <c r="O980" s="41" t="s">
        <v>47</v>
      </c>
      <c r="P980" s="41" t="s">
        <v>47</v>
      </c>
      <c r="Q980" s="41" t="s">
        <v>47</v>
      </c>
      <c r="R980" s="249" t="s">
        <v>960</v>
      </c>
      <c r="S980" s="23">
        <v>42562</v>
      </c>
      <c r="T980" s="23">
        <f>IF(U980&lt;=0,"",(((U980-'In Productie'!$E$1)/7)+0.6))</f>
        <v>-58.114285714285714</v>
      </c>
      <c r="U980" s="162">
        <v>42558</v>
      </c>
      <c r="V980" s="4" t="s">
        <v>162</v>
      </c>
      <c r="X980" s="453">
        <v>14.8</v>
      </c>
      <c r="Y980" s="63"/>
      <c r="Z980" s="63"/>
      <c r="AA980" s="540">
        <v>42527</v>
      </c>
      <c r="AF980" s="4">
        <f>IF(B980="","",(IFERROR(VLOOKUP(B980,Projecten!A$4:W$2358,5,FALSE),"niet bekend")))</f>
        <v>1</v>
      </c>
      <c r="AG980" s="2399">
        <f t="shared" si="111"/>
        <v>2234.1</v>
      </c>
      <c r="AH980" s="2403">
        <f>IF(B980="","",(IFERROR(VLOOKUP(B980,Projecten!A$4:W$2358,23,FALSE),"niet bekend")))</f>
        <v>2234.1</v>
      </c>
      <c r="AI980" s="2403">
        <f>IF(B980="","",(IFERROR(VLOOKUP(B980,Projecten!A$4:W$2358,12,FALSE),"niet bekend")))</f>
        <v>2234.1</v>
      </c>
      <c r="AJ980" s="906">
        <f t="shared" si="110"/>
        <v>0</v>
      </c>
    </row>
    <row r="981" spans="2:36" s="71" customFormat="1" ht="12.75" customHeight="1" x14ac:dyDescent="0.2">
      <c r="B981" s="671">
        <v>2016330</v>
      </c>
      <c r="C981" s="668">
        <v>120778</v>
      </c>
      <c r="D981" s="74" t="s">
        <v>1350</v>
      </c>
      <c r="E981" s="75" t="s">
        <v>26</v>
      </c>
      <c r="F981" s="1461">
        <v>0</v>
      </c>
      <c r="G981" s="369">
        <v>1</v>
      </c>
      <c r="H981" s="369">
        <v>0</v>
      </c>
      <c r="I981" s="369">
        <v>1</v>
      </c>
      <c r="J981" s="670" t="s">
        <v>47</v>
      </c>
      <c r="K981" s="670" t="s">
        <v>190</v>
      </c>
      <c r="L981" s="60" t="s">
        <v>190</v>
      </c>
      <c r="M981" s="60" t="s">
        <v>190</v>
      </c>
      <c r="N981" s="60" t="s">
        <v>47</v>
      </c>
      <c r="O981" s="60" t="s">
        <v>47</v>
      </c>
      <c r="P981" s="60" t="s">
        <v>47</v>
      </c>
      <c r="Q981" s="60" t="s">
        <v>47</v>
      </c>
      <c r="R981" s="346" t="s">
        <v>960</v>
      </c>
      <c r="S981" s="77">
        <v>42565</v>
      </c>
      <c r="T981" s="382">
        <v>34</v>
      </c>
      <c r="U981" s="161"/>
      <c r="V981" s="71" t="s">
        <v>162</v>
      </c>
      <c r="W981" s="669" t="s">
        <v>1395</v>
      </c>
      <c r="X981" s="566">
        <v>3</v>
      </c>
      <c r="Y981" s="82"/>
      <c r="Z981" s="82"/>
      <c r="AA981" s="620">
        <v>42562</v>
      </c>
      <c r="AF981" s="71">
        <f>IF(B981="","",(IFERROR(VLOOKUP(B981,Projecten!A$4:W$2358,5,FALSE),"niet bekend")))</f>
        <v>0</v>
      </c>
      <c r="AG981" s="2403">
        <f>AI981</f>
        <v>498</v>
      </c>
      <c r="AH981" s="2403">
        <f>IF(B981="","",(IFERROR(VLOOKUP(B981,Projecten!A$4:W$2358,23,FALSE),"niet bekend")))</f>
        <v>498</v>
      </c>
      <c r="AI981" s="2403">
        <f>IF(B981="","",(IFERROR(VLOOKUP(B981,Projecten!A$4:W$2358,12,FALSE),"niet bekend")))</f>
        <v>498</v>
      </c>
      <c r="AJ981" s="908">
        <f t="shared" si="110"/>
        <v>0</v>
      </c>
    </row>
    <row r="982" spans="2:36" s="4" customFormat="1" ht="12.75" customHeight="1" x14ac:dyDescent="0.2">
      <c r="B982" s="671">
        <v>2016263</v>
      </c>
      <c r="C982" s="1284" t="s">
        <v>1347</v>
      </c>
      <c r="D982" s="2">
        <v>581916</v>
      </c>
      <c r="E982" s="1" t="s">
        <v>26</v>
      </c>
      <c r="F982" s="39">
        <v>1</v>
      </c>
      <c r="G982" s="1">
        <v>8</v>
      </c>
      <c r="H982" s="1">
        <v>5</v>
      </c>
      <c r="I982" s="1">
        <v>1</v>
      </c>
      <c r="J982" s="670" t="s">
        <v>47</v>
      </c>
      <c r="K982" s="670" t="s">
        <v>190</v>
      </c>
      <c r="L982" s="41" t="s">
        <v>190</v>
      </c>
      <c r="M982" s="41" t="s">
        <v>190</v>
      </c>
      <c r="N982" s="41" t="s">
        <v>47</v>
      </c>
      <c r="O982" s="41" t="s">
        <v>47</v>
      </c>
      <c r="P982" s="41" t="s">
        <v>47</v>
      </c>
      <c r="Q982" s="41" t="s">
        <v>47</v>
      </c>
      <c r="R982" s="249" t="s">
        <v>960</v>
      </c>
      <c r="S982" s="23">
        <v>42563</v>
      </c>
      <c r="T982" s="23">
        <f>IF(U982&lt;=0,"",(((U982-'In Productie'!$E$1)/7)+0.6))</f>
        <v>-58.114285714285714</v>
      </c>
      <c r="U982" s="162">
        <v>42558</v>
      </c>
      <c r="V982" s="4" t="s">
        <v>162</v>
      </c>
      <c r="W982" s="4" t="s">
        <v>1226</v>
      </c>
      <c r="X982" s="453">
        <v>11.5</v>
      </c>
      <c r="Y982" s="63"/>
      <c r="Z982" s="63"/>
      <c r="AA982" s="540">
        <v>42527</v>
      </c>
      <c r="AF982" s="4">
        <f>IF(B982="","",(IFERROR(VLOOKUP(B982,Projecten!A$4:W$2358,5,FALSE),"niet bekend")))</f>
        <v>1</v>
      </c>
      <c r="AG982" s="2399">
        <f t="shared" ref="AG982:AG987" si="112">IF(AF982="","",(F982/AF982*AI982))</f>
        <v>2003</v>
      </c>
      <c r="AH982" s="2403">
        <f>IF(B982="","",(IFERROR(VLOOKUP(B982,Projecten!A$4:W$2358,23,FALSE),"niet bekend")))</f>
        <v>2003</v>
      </c>
      <c r="AI982" s="2403">
        <f>IF(B982="","",(IFERROR(VLOOKUP(B982,Projecten!A$4:W$2358,12,FALSE),"niet bekend")))</f>
        <v>2003</v>
      </c>
      <c r="AJ982" s="906">
        <f t="shared" si="110"/>
        <v>0</v>
      </c>
    </row>
    <row r="983" spans="2:36" s="4" customFormat="1" ht="12.75" customHeight="1" x14ac:dyDescent="0.2">
      <c r="B983" s="671">
        <v>2016262</v>
      </c>
      <c r="C983" s="1284" t="s">
        <v>1347</v>
      </c>
      <c r="D983" s="2" t="s">
        <v>1166</v>
      </c>
      <c r="E983" s="1" t="s">
        <v>26</v>
      </c>
      <c r="F983" s="1477">
        <v>1</v>
      </c>
      <c r="G983" s="385">
        <v>13</v>
      </c>
      <c r="H983" s="385">
        <v>4</v>
      </c>
      <c r="I983" s="385">
        <v>5</v>
      </c>
      <c r="J983" s="670" t="s">
        <v>47</v>
      </c>
      <c r="K983" s="670" t="s">
        <v>47</v>
      </c>
      <c r="L983" s="41" t="s">
        <v>190</v>
      </c>
      <c r="M983" s="41" t="s">
        <v>190</v>
      </c>
      <c r="N983" s="41" t="s">
        <v>47</v>
      </c>
      <c r="O983" s="41" t="s">
        <v>47</v>
      </c>
      <c r="P983" s="41" t="s">
        <v>47</v>
      </c>
      <c r="Q983" s="41" t="s">
        <v>47</v>
      </c>
      <c r="R983" s="249" t="s">
        <v>960</v>
      </c>
      <c r="S983" s="23">
        <v>42564</v>
      </c>
      <c r="T983" s="23">
        <f>IF(U983&lt;=0,"",(((U983-'In Productie'!$E$1)/7)+0.6))</f>
        <v>-58.114285714285714</v>
      </c>
      <c r="U983" s="162">
        <v>42558</v>
      </c>
      <c r="V983" s="4" t="s">
        <v>162</v>
      </c>
      <c r="X983" s="453">
        <v>27</v>
      </c>
      <c r="Y983" s="63"/>
      <c r="Z983" s="63"/>
      <c r="AA983" s="540">
        <v>42527</v>
      </c>
      <c r="AF983" s="4">
        <f>IF(B983="","",(IFERROR(VLOOKUP(B983,Projecten!A$4:W$2358,5,FALSE),"niet bekend")))</f>
        <v>1</v>
      </c>
      <c r="AG983" s="2399">
        <f t="shared" si="112"/>
        <v>6040</v>
      </c>
      <c r="AH983" s="2403">
        <f>IF(B983="","",(IFERROR(VLOOKUP(B983,Projecten!A$4:W$2358,23,FALSE),"niet bekend")))</f>
        <v>6040</v>
      </c>
      <c r="AI983" s="2403">
        <f>IF(B983="","",(IFERROR(VLOOKUP(B983,Projecten!A$4:W$2358,12,FALSE),"niet bekend")))</f>
        <v>6040</v>
      </c>
      <c r="AJ983" s="906">
        <f t="shared" si="110"/>
        <v>0</v>
      </c>
    </row>
    <row r="984" spans="2:36" s="71" customFormat="1" ht="12.75" customHeight="1" x14ac:dyDescent="0.2">
      <c r="B984" s="98">
        <v>2016281</v>
      </c>
      <c r="C984" s="1286" t="s">
        <v>1345</v>
      </c>
      <c r="D984" s="99" t="s">
        <v>1278</v>
      </c>
      <c r="E984" s="308" t="s">
        <v>26</v>
      </c>
      <c r="F984" s="882">
        <v>3</v>
      </c>
      <c r="G984" s="405">
        <v>21</v>
      </c>
      <c r="H984" s="405">
        <v>15</v>
      </c>
      <c r="I984" s="405">
        <v>12</v>
      </c>
      <c r="J984" s="575" t="s">
        <v>47</v>
      </c>
      <c r="K984" s="575" t="s">
        <v>190</v>
      </c>
      <c r="L984" s="60" t="s">
        <v>190</v>
      </c>
      <c r="M984" s="60" t="s">
        <v>190</v>
      </c>
      <c r="N984" s="60" t="s">
        <v>47</v>
      </c>
      <c r="O984" s="60" t="s">
        <v>47</v>
      </c>
      <c r="P984" s="60" t="s">
        <v>47</v>
      </c>
      <c r="Q984" s="60" t="s">
        <v>47</v>
      </c>
      <c r="R984" s="346" t="s">
        <v>960</v>
      </c>
      <c r="S984" s="77">
        <v>42564</v>
      </c>
      <c r="T984" s="77">
        <v>28</v>
      </c>
      <c r="U984" s="161"/>
      <c r="V984" s="71" t="s">
        <v>311</v>
      </c>
      <c r="W984" s="71" t="s">
        <v>1223</v>
      </c>
      <c r="X984" s="566">
        <v>46.5</v>
      </c>
      <c r="Y984" s="82"/>
      <c r="Z984" s="82"/>
      <c r="AA984" s="542">
        <v>42531</v>
      </c>
      <c r="AF984" s="71">
        <f>IF(B984="","",(IFERROR(VLOOKUP(B984,Projecten!A$4:W$2358,5,FALSE),"niet bekend")))</f>
        <v>6</v>
      </c>
      <c r="AG984" s="2403">
        <f t="shared" si="112"/>
        <v>7827</v>
      </c>
      <c r="AH984" s="2403">
        <f>IF(B984="","",(IFERROR(VLOOKUP(B984,Projecten!A$4:W$2358,23,FALSE),"niet bekend")))</f>
        <v>15654</v>
      </c>
      <c r="AI984" s="2403">
        <f>IF(B984="","",(IFERROR(VLOOKUP(B984,Projecten!A$4:W$2358,12,FALSE),"niet bekend")))</f>
        <v>15654</v>
      </c>
      <c r="AJ984" s="908">
        <f t="shared" si="110"/>
        <v>7827</v>
      </c>
    </row>
    <row r="985" spans="2:36" s="4" customFormat="1" ht="12.75" customHeight="1" x14ac:dyDescent="0.2">
      <c r="B985" s="74">
        <v>2016261</v>
      </c>
      <c r="C985" s="1284" t="s">
        <v>1348</v>
      </c>
      <c r="D985" s="2" t="s">
        <v>1165</v>
      </c>
      <c r="E985" s="1" t="s">
        <v>26</v>
      </c>
      <c r="F985" s="1479">
        <v>1</v>
      </c>
      <c r="G985" s="356">
        <v>10</v>
      </c>
      <c r="H985" s="356">
        <v>3</v>
      </c>
      <c r="I985" s="356">
        <v>5</v>
      </c>
      <c r="J985" s="617" t="s">
        <v>47</v>
      </c>
      <c r="K985" s="617" t="s">
        <v>47</v>
      </c>
      <c r="L985" s="41" t="s">
        <v>190</v>
      </c>
      <c r="M985" s="41" t="s">
        <v>190</v>
      </c>
      <c r="N985" s="41" t="s">
        <v>47</v>
      </c>
      <c r="O985" s="41" t="s">
        <v>47</v>
      </c>
      <c r="P985" s="41" t="s">
        <v>47</v>
      </c>
      <c r="Q985" s="41" t="s">
        <v>47</v>
      </c>
      <c r="R985" s="249" t="s">
        <v>960</v>
      </c>
      <c r="S985" s="23">
        <v>42565</v>
      </c>
      <c r="T985" s="23">
        <f>IF(U985&lt;=0,"",(((U985-'In Productie'!$E$1)/7)+0.6))</f>
        <v>-58.114285714285714</v>
      </c>
      <c r="U985" s="162">
        <v>42558</v>
      </c>
      <c r="V985" s="4" t="s">
        <v>162</v>
      </c>
      <c r="X985" s="453">
        <v>22.4</v>
      </c>
      <c r="Y985" s="63"/>
      <c r="Z985" s="63"/>
      <c r="AA985" s="540">
        <v>42527</v>
      </c>
      <c r="AF985" s="4">
        <f>IF(B985="","",(IFERROR(VLOOKUP(B985,Projecten!A$4:W$2358,5,FALSE),"niet bekend")))</f>
        <v>1</v>
      </c>
      <c r="AG985" s="2399">
        <f t="shared" si="112"/>
        <v>4610</v>
      </c>
      <c r="AH985" s="2403">
        <f>IF(B985="","",(IFERROR(VLOOKUP(B985,Projecten!A$4:W$2358,23,FALSE),"niet bekend")))</f>
        <v>4610</v>
      </c>
      <c r="AI985" s="2403">
        <f>IF(B985="","",(IFERROR(VLOOKUP(B985,Projecten!A$4:W$2358,12,FALSE),"niet bekend")))</f>
        <v>4610</v>
      </c>
      <c r="AJ985" s="906">
        <f t="shared" si="110"/>
        <v>0</v>
      </c>
    </row>
    <row r="986" spans="2:36" s="4" customFormat="1" ht="12.75" customHeight="1" x14ac:dyDescent="0.2">
      <c r="B986" s="74">
        <v>2016273</v>
      </c>
      <c r="C986" s="1284" t="s">
        <v>1349</v>
      </c>
      <c r="D986" s="2" t="s">
        <v>750</v>
      </c>
      <c r="E986" s="1" t="s">
        <v>26</v>
      </c>
      <c r="F986" s="1479">
        <v>1</v>
      </c>
      <c r="G986" s="356">
        <v>5</v>
      </c>
      <c r="H986" s="356">
        <v>1</v>
      </c>
      <c r="I986" s="356">
        <v>4</v>
      </c>
      <c r="J986" s="617" t="s">
        <v>47</v>
      </c>
      <c r="K986" s="568" t="s">
        <v>190</v>
      </c>
      <c r="L986" s="41" t="s">
        <v>190</v>
      </c>
      <c r="M986" s="41" t="s">
        <v>190</v>
      </c>
      <c r="N986" s="41" t="s">
        <v>47</v>
      </c>
      <c r="O986" s="41" t="s">
        <v>47</v>
      </c>
      <c r="P986" s="41" t="s">
        <v>47</v>
      </c>
      <c r="Q986" s="41" t="s">
        <v>47</v>
      </c>
      <c r="R986" s="249" t="s">
        <v>960</v>
      </c>
      <c r="S986" s="23"/>
      <c r="T986" s="23">
        <f>IF(U986&lt;=0,"",(((U986-'In Productie'!$E$1)/7)+0.6))</f>
        <v>-57.114285714285714</v>
      </c>
      <c r="U986" s="162">
        <v>42565</v>
      </c>
      <c r="V986" s="4" t="s">
        <v>162</v>
      </c>
      <c r="X986" s="453">
        <v>8.8000000000000007</v>
      </c>
      <c r="Y986" s="63"/>
      <c r="Z986" s="63"/>
      <c r="AA986" s="540">
        <v>42529</v>
      </c>
      <c r="AF986" s="4">
        <f>IF(B986="","",(IFERROR(VLOOKUP(B986,Projecten!A$4:W$2358,5,FALSE),"niet bekend")))</f>
        <v>1</v>
      </c>
      <c r="AG986" s="2399">
        <f t="shared" si="112"/>
        <v>1482</v>
      </c>
      <c r="AH986" s="2403">
        <f>IF(B986="","",(IFERROR(VLOOKUP(B986,Projecten!A$4:W$2358,23,FALSE),"niet bekend")))</f>
        <v>1482</v>
      </c>
      <c r="AI986" s="2403">
        <f>IF(B986="","",(IFERROR(VLOOKUP(B986,Projecten!A$4:W$2358,12,FALSE),"niet bekend")))</f>
        <v>1482</v>
      </c>
      <c r="AJ986" s="906">
        <f t="shared" si="110"/>
        <v>0</v>
      </c>
    </row>
    <row r="987" spans="2:36" s="4" customFormat="1" ht="12.75" customHeight="1" x14ac:dyDescent="0.2">
      <c r="B987" s="98">
        <v>2016278</v>
      </c>
      <c r="C987" s="1276" t="s">
        <v>1391</v>
      </c>
      <c r="D987" s="317" t="s">
        <v>1191</v>
      </c>
      <c r="E987" s="419" t="s">
        <v>26</v>
      </c>
      <c r="F987" s="879">
        <v>1</v>
      </c>
      <c r="G987" s="313">
        <v>2</v>
      </c>
      <c r="H987" s="313">
        <v>2</v>
      </c>
      <c r="I987" s="313">
        <v>0</v>
      </c>
      <c r="J987" s="660" t="s">
        <v>47</v>
      </c>
      <c r="K987" s="329" t="s">
        <v>190</v>
      </c>
      <c r="L987" s="7" t="s">
        <v>190</v>
      </c>
      <c r="M987" s="7" t="s">
        <v>190</v>
      </c>
      <c r="N987" s="7" t="s">
        <v>47</v>
      </c>
      <c r="O987" s="7" t="s">
        <v>47</v>
      </c>
      <c r="P987" s="7" t="s">
        <v>47</v>
      </c>
      <c r="Q987" s="7" t="s">
        <v>47</v>
      </c>
      <c r="R987" s="249" t="s">
        <v>1315</v>
      </c>
      <c r="S987" s="23"/>
      <c r="T987" s="23">
        <f>IF(U987&lt;=0,"",(((U987-'In Productie'!$E$1)/7)+0.6))</f>
        <v>-57.114285714285714</v>
      </c>
      <c r="U987" s="162">
        <v>42565</v>
      </c>
      <c r="V987" s="4" t="s">
        <v>162</v>
      </c>
      <c r="X987" s="25">
        <v>2.6</v>
      </c>
      <c r="Y987" s="64"/>
      <c r="Z987" s="66"/>
      <c r="AA987" s="664">
        <v>42529</v>
      </c>
      <c r="AF987" s="4">
        <f>IF(B987="","",(IFERROR(VLOOKUP(B987,Projecten!A$4:W$2358,5,FALSE),"niet bekend")))</f>
        <v>1</v>
      </c>
      <c r="AG987" s="2399">
        <f t="shared" si="112"/>
        <v>342.55</v>
      </c>
      <c r="AH987" s="2403">
        <f>IF(B987="","",(IFERROR(VLOOKUP(B987,Projecten!A$4:W$2358,23,FALSE),"niet bekend")))</f>
        <v>342.55</v>
      </c>
      <c r="AI987" s="2403">
        <f>IF(B987="","",(IFERROR(VLOOKUP(B987,Projecten!A$4:W$2358,12,FALSE),"niet bekend")))</f>
        <v>342.55</v>
      </c>
      <c r="AJ987" s="906">
        <f t="shared" si="110"/>
        <v>0</v>
      </c>
    </row>
    <row r="988" spans="2:36" s="4" customFormat="1" ht="12.75" customHeight="1" x14ac:dyDescent="0.2">
      <c r="B988" s="98">
        <v>2016341</v>
      </c>
      <c r="C988" s="291" t="s">
        <v>1414</v>
      </c>
      <c r="D988" s="99" t="s">
        <v>1407</v>
      </c>
      <c r="E988" s="419" t="s">
        <v>26</v>
      </c>
      <c r="F988" s="879">
        <v>0</v>
      </c>
      <c r="G988" s="313">
        <v>1</v>
      </c>
      <c r="H988" s="313">
        <v>0</v>
      </c>
      <c r="I988" s="313">
        <v>2</v>
      </c>
      <c r="J988" s="59"/>
      <c r="K988" s="7" t="s">
        <v>190</v>
      </c>
      <c r="L988" s="7" t="s">
        <v>190</v>
      </c>
      <c r="M988" s="7" t="s">
        <v>190</v>
      </c>
      <c r="N988" s="7" t="s">
        <v>47</v>
      </c>
      <c r="O988" s="7" t="s">
        <v>47</v>
      </c>
      <c r="P988" s="7" t="s">
        <v>47</v>
      </c>
      <c r="Q988" s="7" t="s">
        <v>47</v>
      </c>
      <c r="R988" s="249" t="s">
        <v>960</v>
      </c>
      <c r="S988" s="23"/>
      <c r="T988" s="23">
        <v>34</v>
      </c>
      <c r="U988" s="162"/>
      <c r="V988" s="4" t="s">
        <v>162</v>
      </c>
      <c r="W988" s="71" t="s">
        <v>1381</v>
      </c>
      <c r="X988" s="25">
        <v>4</v>
      </c>
      <c r="Y988" s="64"/>
      <c r="Z988" s="66"/>
      <c r="AA988" s="664">
        <v>42562</v>
      </c>
      <c r="AF988" s="4">
        <f>IF(B988="","",(IFERROR(VLOOKUP(B988,Projecten!A$4:W$2358,5,FALSE),"niet bekend")))</f>
        <v>0</v>
      </c>
      <c r="AG988" s="2399">
        <f>AI988</f>
        <v>677</v>
      </c>
      <c r="AH988" s="2403">
        <f>IF(B988="","",(IFERROR(VLOOKUP(B988,Projecten!A$4:W$2358,23,FALSE),"niet bekend")))</f>
        <v>677</v>
      </c>
      <c r="AI988" s="2403">
        <f>IF(B988="","",(IFERROR(VLOOKUP(B988,Projecten!A$4:W$2358,12,FALSE),"niet bekend")))</f>
        <v>677</v>
      </c>
      <c r="AJ988" s="906">
        <f t="shared" si="110"/>
        <v>0</v>
      </c>
    </row>
    <row r="989" spans="2:36" s="4" customFormat="1" ht="12.75" customHeight="1" x14ac:dyDescent="0.2">
      <c r="B989" s="2" t="s">
        <v>1274</v>
      </c>
      <c r="C989" s="1254" t="s">
        <v>1341</v>
      </c>
      <c r="D989" s="362" t="s">
        <v>1290</v>
      </c>
      <c r="E989" s="1" t="s">
        <v>26</v>
      </c>
      <c r="F989" s="39">
        <v>0</v>
      </c>
      <c r="G989" s="1">
        <v>0</v>
      </c>
      <c r="H989" s="1">
        <v>1</v>
      </c>
      <c r="I989" s="1">
        <v>0</v>
      </c>
      <c r="J989" s="60" t="s">
        <v>47</v>
      </c>
      <c r="K989" s="60" t="s">
        <v>47</v>
      </c>
      <c r="L989" s="60" t="s">
        <v>190</v>
      </c>
      <c r="M989" s="60" t="s">
        <v>47</v>
      </c>
      <c r="N989" s="41" t="s">
        <v>47</v>
      </c>
      <c r="O989" s="41" t="s">
        <v>47</v>
      </c>
      <c r="P989" s="41" t="s">
        <v>47</v>
      </c>
      <c r="Q989" s="41" t="s">
        <v>47</v>
      </c>
      <c r="R989" s="249" t="s">
        <v>1315</v>
      </c>
      <c r="S989" s="23"/>
      <c r="T989" s="23">
        <f>IF(U989&lt;=0,"",(((U989-'In Productie'!$E$1)/7)+0.6))</f>
        <v>-50.114285714285714</v>
      </c>
      <c r="U989" s="162">
        <v>42614</v>
      </c>
      <c r="V989" s="4" t="s">
        <v>162</v>
      </c>
      <c r="X989" s="453">
        <v>2</v>
      </c>
      <c r="Y989" s="63"/>
      <c r="Z989" s="63"/>
      <c r="AA989" s="664">
        <v>42551</v>
      </c>
      <c r="AF989" s="4">
        <f>IF(B989="","",(IFERROR(VLOOKUP(B989,Projecten!A$4:W$2358,5,FALSE),"niet bekend")))</f>
        <v>0</v>
      </c>
      <c r="AG989" s="2399">
        <f>AI989</f>
        <v>269</v>
      </c>
      <c r="AH989" s="2403">
        <f>IF(B989="","",(IFERROR(VLOOKUP(B989,Projecten!A$4:W$2358,23,FALSE),"niet bekend")))</f>
        <v>269</v>
      </c>
      <c r="AI989" s="2403">
        <f>IF(B989="","",(IFERROR(VLOOKUP(B989,Projecten!A$4:W$2358,12,FALSE),"niet bekend")))</f>
        <v>269</v>
      </c>
      <c r="AJ989" s="906">
        <f t="shared" si="110"/>
        <v>0</v>
      </c>
    </row>
    <row r="990" spans="2:36" s="4" customFormat="1" ht="12.75" customHeight="1" x14ac:dyDescent="0.2">
      <c r="B990" s="2"/>
      <c r="C990" s="1284"/>
      <c r="D990" s="2"/>
      <c r="E990" s="1"/>
      <c r="F990" s="1479"/>
      <c r="G990" s="356"/>
      <c r="H990" s="356"/>
      <c r="I990" s="356"/>
      <c r="J990" s="617"/>
      <c r="K990" s="617"/>
      <c r="L990" s="60"/>
      <c r="M990" s="60"/>
      <c r="N990" s="60"/>
      <c r="O990" s="60"/>
      <c r="P990" s="60"/>
      <c r="Q990" s="60"/>
      <c r="R990" s="346"/>
      <c r="S990" s="23"/>
      <c r="T990" s="23"/>
      <c r="U990" s="162"/>
      <c r="X990" s="453"/>
      <c r="Y990" s="63"/>
      <c r="Z990" s="63"/>
      <c r="AA990" s="658"/>
      <c r="AF990" s="4" t="str">
        <f>IF(B990="","",(IFERROR(VLOOKUP(B990,Projecten!A$4:W$2358,5,FALSE),"niet bekend")))</f>
        <v/>
      </c>
      <c r="AG990" s="2399" t="str">
        <f>IF(AF990="","",(F990/AF990*AI990))</f>
        <v/>
      </c>
      <c r="AH990" s="2403" t="str">
        <f>IF(B990="","",(IFERROR(VLOOKUP(B990,Projecten!A$4:W$2358,23,FALSE),"niet bekend")))</f>
        <v/>
      </c>
      <c r="AI990" s="2403" t="str">
        <f>IF(B990="","",(IFERROR(VLOOKUP(B990,Projecten!A$4:W$2358,12,FALSE),"niet bekend")))</f>
        <v/>
      </c>
      <c r="AJ990" s="906" t="str">
        <f t="shared" si="110"/>
        <v/>
      </c>
    </row>
    <row r="991" spans="2:36" s="4" customFormat="1" ht="12.75" customHeight="1" x14ac:dyDescent="0.2">
      <c r="B991" s="2" t="s">
        <v>1198</v>
      </c>
      <c r="C991" s="1284" t="s">
        <v>1392</v>
      </c>
      <c r="D991" s="250" t="s">
        <v>1195</v>
      </c>
      <c r="E991" s="1" t="s">
        <v>308</v>
      </c>
      <c r="F991" s="39">
        <v>0</v>
      </c>
      <c r="G991" s="1">
        <v>1</v>
      </c>
      <c r="H991" s="1">
        <v>2</v>
      </c>
      <c r="I991" s="1">
        <v>0</v>
      </c>
      <c r="J991" s="58" t="s">
        <v>190</v>
      </c>
      <c r="K991" s="29" t="s">
        <v>190</v>
      </c>
      <c r="L991" s="29" t="s">
        <v>190</v>
      </c>
      <c r="M991" s="29" t="s">
        <v>190</v>
      </c>
      <c r="N991" s="29" t="s">
        <v>47</v>
      </c>
      <c r="O991" s="29" t="s">
        <v>47</v>
      </c>
      <c r="P991" s="29" t="s">
        <v>47</v>
      </c>
      <c r="Q991" s="29" t="s">
        <v>47</v>
      </c>
      <c r="R991" s="249" t="s">
        <v>1315</v>
      </c>
      <c r="S991" s="23"/>
      <c r="T991" s="23">
        <v>28</v>
      </c>
      <c r="U991" s="162"/>
      <c r="V991" s="4" t="s">
        <v>1196</v>
      </c>
      <c r="W991" s="4" t="s">
        <v>1225</v>
      </c>
      <c r="X991" s="25">
        <v>3.4</v>
      </c>
      <c r="Y991" s="63"/>
      <c r="Z991" s="63"/>
      <c r="AA991" s="249"/>
      <c r="AF991" s="4">
        <f>IF(B991="","",(IFERROR(VLOOKUP(B991,Projecten!A$4:W$2358,5,FALSE),"niet bekend")))</f>
        <v>0</v>
      </c>
      <c r="AG991" s="2399">
        <f>AI991</f>
        <v>435</v>
      </c>
      <c r="AH991" s="2403">
        <f>IF(B991="","",(IFERROR(VLOOKUP(B991,Projecten!A$4:W$2358,23,FALSE),"niet bekend")))</f>
        <v>435</v>
      </c>
      <c r="AI991" s="2403">
        <f>IF(B991="","",(IFERROR(VLOOKUP(B991,Projecten!A$4:W$2358,12,FALSE),"niet bekend")))</f>
        <v>435</v>
      </c>
      <c r="AJ991" s="906">
        <f t="shared" si="110"/>
        <v>0</v>
      </c>
    </row>
    <row r="992" spans="2:36" s="4" customFormat="1" ht="12.75" customHeight="1" x14ac:dyDescent="0.2">
      <c r="B992" s="267" t="s">
        <v>2115</v>
      </c>
      <c r="C992" s="291" t="s">
        <v>1394</v>
      </c>
      <c r="D992" s="317" t="s">
        <v>1360</v>
      </c>
      <c r="E992" s="315" t="s">
        <v>308</v>
      </c>
      <c r="F992" s="1458">
        <v>0</v>
      </c>
      <c r="G992" s="315">
        <v>3</v>
      </c>
      <c r="H992" s="315">
        <v>5</v>
      </c>
      <c r="I992" s="315">
        <v>0</v>
      </c>
      <c r="J992" s="41" t="s">
        <v>190</v>
      </c>
      <c r="K992" s="41" t="s">
        <v>190</v>
      </c>
      <c r="L992" s="41" t="s">
        <v>190</v>
      </c>
      <c r="M992" s="41" t="s">
        <v>190</v>
      </c>
      <c r="N992" s="41" t="s">
        <v>47</v>
      </c>
      <c r="O992" s="41" t="s">
        <v>47</v>
      </c>
      <c r="P992" s="41" t="s">
        <v>47</v>
      </c>
      <c r="Q992" s="41" t="s">
        <v>47</v>
      </c>
      <c r="R992" s="249" t="s">
        <v>1315</v>
      </c>
      <c r="S992" s="23"/>
      <c r="T992" s="348">
        <v>34</v>
      </c>
      <c r="U992" s="162"/>
      <c r="V992" s="4" t="s">
        <v>537</v>
      </c>
      <c r="W992" s="71" t="s">
        <v>1375</v>
      </c>
      <c r="X992" s="453">
        <v>8</v>
      </c>
      <c r="Y992" s="63"/>
      <c r="Z992" s="63"/>
      <c r="AA992" s="664">
        <v>42558</v>
      </c>
      <c r="AF992" s="4">
        <f>IF(B992="","",(IFERROR(VLOOKUP(B992,Projecten!A$4:W$2358,5,FALSE),"niet bekend")))</f>
        <v>0</v>
      </c>
      <c r="AG992" s="2399">
        <f>AI992</f>
        <v>808</v>
      </c>
      <c r="AH992" s="2403">
        <f>IF(B992="","",(IFERROR(VLOOKUP(B992,Projecten!A$4:W$2358,23,FALSE),"niet bekend")))</f>
        <v>808</v>
      </c>
      <c r="AI992" s="2403">
        <f>IF(B992="","",(IFERROR(VLOOKUP(B992,Projecten!A$4:W$2358,12,FALSE),"niet bekend")))</f>
        <v>808</v>
      </c>
      <c r="AJ992" s="906">
        <f t="shared" si="110"/>
        <v>0</v>
      </c>
    </row>
    <row r="993" spans="2:36" s="38" customFormat="1" ht="12.75" customHeight="1" x14ac:dyDescent="0.2">
      <c r="B993" s="30"/>
      <c r="C993" s="1253"/>
      <c r="D993" s="31"/>
      <c r="E993" s="31"/>
      <c r="F993" s="32"/>
      <c r="G993" s="31"/>
      <c r="H993" s="31"/>
      <c r="I993" s="31"/>
      <c r="J993" s="32"/>
      <c r="K993" s="32"/>
      <c r="L993" s="32"/>
      <c r="M993" s="32"/>
      <c r="N993" s="32"/>
      <c r="O993" s="32"/>
      <c r="P993" s="32"/>
      <c r="Q993" s="32"/>
      <c r="R993" s="483"/>
      <c r="S993" s="33"/>
      <c r="T993" s="1039"/>
      <c r="U993" s="157"/>
      <c r="V993" s="35"/>
      <c r="W993" s="35"/>
      <c r="X993" s="35"/>
      <c r="Y993" s="67"/>
      <c r="Z993" s="68"/>
      <c r="AA993" s="36"/>
      <c r="AB993" s="562" t="s">
        <v>1122</v>
      </c>
      <c r="AC993" s="562" t="s">
        <v>1064</v>
      </c>
      <c r="AD993" s="562" t="s">
        <v>1123</v>
      </c>
      <c r="AG993" s="2404"/>
      <c r="AH993" s="2404"/>
      <c r="AI993" s="2404"/>
      <c r="AJ993" s="909"/>
    </row>
    <row r="994" spans="2:36" s="911" customFormat="1" ht="12.75" customHeight="1" x14ac:dyDescent="0.2">
      <c r="B994" s="887"/>
      <c r="C994" s="1251"/>
      <c r="D994" s="888">
        <f>SUM(G994:I994)</f>
        <v>367</v>
      </c>
      <c r="E994" s="889"/>
      <c r="F994" s="890">
        <f>SUM(F995:F1022)</f>
        <v>22</v>
      </c>
      <c r="G994" s="889">
        <f>SUM(G995:G1022)</f>
        <v>175</v>
      </c>
      <c r="H994" s="889">
        <f>SUM(H995:H1022)</f>
        <v>101</v>
      </c>
      <c r="I994" s="889">
        <f>SUM(I995:I1022)</f>
        <v>91</v>
      </c>
      <c r="J994" s="890"/>
      <c r="K994" s="890"/>
      <c r="L994" s="890"/>
      <c r="M994" s="890"/>
      <c r="N994" s="890"/>
      <c r="O994" s="890"/>
      <c r="P994" s="890"/>
      <c r="Q994" s="890"/>
      <c r="R994" s="917">
        <v>29</v>
      </c>
      <c r="S994" s="918"/>
      <c r="T994" s="1040"/>
      <c r="U994" s="919"/>
      <c r="V994" s="920"/>
      <c r="W994" s="921">
        <f>SUM(X994:X1023)</f>
        <v>521.29999999999995</v>
      </c>
      <c r="X994" s="855"/>
      <c r="Y994" s="922">
        <v>307.5</v>
      </c>
      <c r="Z994" s="924">
        <f>W994-Y994</f>
        <v>213.79999999999995</v>
      </c>
      <c r="AA994" s="923"/>
      <c r="AB994" s="925">
        <v>448.5</v>
      </c>
      <c r="AC994" s="911">
        <v>208.5</v>
      </c>
      <c r="AD994" s="911">
        <f>AB994-AC994</f>
        <v>240</v>
      </c>
      <c r="AF994" s="911" t="str">
        <f>IF(B994="","",(IFERROR(VLOOKUP(B994,Projecten!A$4:W$2358,5,FALSE),"niet bekend")))</f>
        <v/>
      </c>
      <c r="AG994" s="2402">
        <f>SUM(AG995:AG1023)</f>
        <v>58172.46</v>
      </c>
      <c r="AH994" s="2402" t="str">
        <f>IF(B994="","",(IFERROR(VLOOKUP(B994,Projecten!A$4:W$2358,23,FALSE),"niet bekend")))</f>
        <v/>
      </c>
      <c r="AI994" s="2402" t="str">
        <f>IF(B994="","",(IFERROR(VLOOKUP(B994,Projecten!A$4:W$2358,12,FALSE),"niet bekend")))</f>
        <v/>
      </c>
      <c r="AJ994" s="907"/>
    </row>
    <row r="995" spans="2:36" s="4" customFormat="1" ht="12.75" customHeight="1" x14ac:dyDescent="0.2">
      <c r="B995" s="2"/>
      <c r="C995" s="1254"/>
      <c r="E995" s="1"/>
      <c r="F995" s="39"/>
      <c r="G995" s="1"/>
      <c r="H995" s="1"/>
      <c r="I995" s="1"/>
      <c r="J995" s="58"/>
      <c r="K995" s="29"/>
      <c r="L995" s="29"/>
      <c r="M995" s="29"/>
      <c r="N995" s="29"/>
      <c r="O995" s="29"/>
      <c r="P995" s="29"/>
      <c r="Q995" s="29"/>
      <c r="R995" s="249" t="s">
        <v>938</v>
      </c>
      <c r="S995" s="23"/>
      <c r="T995" s="23"/>
      <c r="U995" s="162"/>
      <c r="X995" s="428"/>
      <c r="Y995" s="63"/>
      <c r="Z995" s="63"/>
      <c r="AA995" s="249"/>
      <c r="AF995" s="4" t="str">
        <f>IF(B995="","",(IFERROR(VLOOKUP(B995,Projecten!A$4:W$2358,5,FALSE),"niet bekend")))</f>
        <v/>
      </c>
      <c r="AG995" s="2399" t="str">
        <f t="shared" ref="AG995:AG1020" si="113">IF(AF995="","",(F995/AF995*AI995))</f>
        <v/>
      </c>
      <c r="AH995" s="2403" t="str">
        <f>IF(B995="","",(IFERROR(VLOOKUP(B995,Projecten!A$4:W$2358,23,FALSE),"niet bekend")))</f>
        <v/>
      </c>
      <c r="AI995" s="2403" t="str">
        <f>IF(B995="","",(IFERROR(VLOOKUP(B995,Projecten!A$4:W$2358,12,FALSE),"niet bekend")))</f>
        <v/>
      </c>
      <c r="AJ995" s="906" t="str">
        <f t="shared" ref="AJ995:AJ1022" si="114">IF(AG995="","",(AI995-AG995))</f>
        <v/>
      </c>
    </row>
    <row r="996" spans="2:36" s="496" customFormat="1" ht="12.75" customHeight="1" x14ac:dyDescent="0.2">
      <c r="B996" s="581"/>
      <c r="C996" s="1287"/>
      <c r="D996" s="682" t="s">
        <v>791</v>
      </c>
      <c r="E996" s="682"/>
      <c r="F996" s="1485"/>
      <c r="G996" s="682"/>
      <c r="H996" s="682"/>
      <c r="I996" s="682"/>
      <c r="J996" s="524"/>
      <c r="K996" s="497"/>
      <c r="L996" s="497"/>
      <c r="M996" s="497"/>
      <c r="N996" s="497"/>
      <c r="O996" s="497"/>
      <c r="P996" s="497"/>
      <c r="Q996" s="497"/>
      <c r="R996" s="495"/>
      <c r="S996" s="348"/>
      <c r="T996" s="499"/>
      <c r="U996" s="500"/>
      <c r="X996" s="501"/>
      <c r="Y996" s="502"/>
      <c r="Z996" s="502"/>
      <c r="AA996" s="495"/>
      <c r="AF996" s="347" t="str">
        <f>IF(B996="","",(IFERROR(VLOOKUP(B996,Projecten!A$4:W$2358,5,FALSE),"niet bekend")))</f>
        <v/>
      </c>
      <c r="AG996" s="2399" t="str">
        <f t="shared" si="113"/>
        <v/>
      </c>
      <c r="AH996" s="2403" t="str">
        <f>IF(B996="","",(IFERROR(VLOOKUP(B996,Projecten!A$4:W$2358,23,FALSE),"niet bekend")))</f>
        <v/>
      </c>
      <c r="AI996" s="2403" t="str">
        <f>IF(B996="","",(IFERROR(VLOOKUP(B996,Projecten!A$4:W$2358,12,FALSE),"niet bekend")))</f>
        <v/>
      </c>
      <c r="AJ996" s="906" t="str">
        <f t="shared" si="114"/>
        <v/>
      </c>
    </row>
    <row r="997" spans="2:36" s="496" customFormat="1" ht="12.75" customHeight="1" x14ac:dyDescent="0.2">
      <c r="B997" s="581"/>
      <c r="C997" s="1287"/>
      <c r="D997" s="682" t="s">
        <v>1490</v>
      </c>
      <c r="E997" s="682"/>
      <c r="F997" s="1485"/>
      <c r="G997" s="682"/>
      <c r="H997" s="682"/>
      <c r="I997" s="682"/>
      <c r="J997" s="683"/>
      <c r="K997" s="684"/>
      <c r="L997" s="684"/>
      <c r="M997" s="684"/>
      <c r="N997" s="684"/>
      <c r="O997" s="684"/>
      <c r="P997" s="684"/>
      <c r="Q997" s="684"/>
      <c r="R997" s="495"/>
      <c r="S997" s="348"/>
      <c r="T997" s="499"/>
      <c r="U997" s="500"/>
      <c r="X997" s="501">
        <v>16.5</v>
      </c>
      <c r="Y997" s="502"/>
      <c r="Z997" s="502"/>
      <c r="AA997" s="495"/>
      <c r="AF997" s="347" t="str">
        <f>IF(B997="","",(IFERROR(VLOOKUP(B997,Projecten!A$4:W$2358,5,FALSE),"niet bekend")))</f>
        <v/>
      </c>
      <c r="AG997" s="2399" t="str">
        <f t="shared" si="113"/>
        <v/>
      </c>
      <c r="AH997" s="2403" t="str">
        <f>IF(B997="","",(IFERROR(VLOOKUP(B997,Projecten!A$4:W$2358,23,FALSE),"niet bekend")))</f>
        <v/>
      </c>
      <c r="AI997" s="2403" t="str">
        <f>IF(B997="","",(IFERROR(VLOOKUP(B997,Projecten!A$4:W$2358,12,FALSE),"niet bekend")))</f>
        <v/>
      </c>
      <c r="AJ997" s="906" t="str">
        <f t="shared" si="114"/>
        <v/>
      </c>
    </row>
    <row r="998" spans="2:36" s="265" customFormat="1" ht="12.75" customHeight="1" x14ac:dyDescent="0.2">
      <c r="B998" s="457"/>
      <c r="C998" s="1288"/>
      <c r="D998" s="303"/>
      <c r="E998" s="303"/>
      <c r="F998" s="1486"/>
      <c r="G998" s="303"/>
      <c r="H998" s="303"/>
      <c r="I998" s="303"/>
      <c r="J998" s="458"/>
      <c r="K998" s="459"/>
      <c r="L998" s="459"/>
      <c r="M998" s="459"/>
      <c r="N998" s="459"/>
      <c r="O998" s="459"/>
      <c r="P998" s="459"/>
      <c r="Q998" s="459"/>
      <c r="R998" s="256"/>
      <c r="S998" s="23"/>
      <c r="T998" s="266"/>
      <c r="U998" s="262"/>
      <c r="X998" s="428"/>
      <c r="Y998" s="261"/>
      <c r="Z998" s="261"/>
      <c r="AA998" s="256"/>
      <c r="AF998" s="347" t="str">
        <f>IF(B998="","",(IFERROR(VLOOKUP(B998,Projecten!A$4:W$2358,5,FALSE),"niet bekend")))</f>
        <v/>
      </c>
      <c r="AG998" s="2399" t="str">
        <f t="shared" si="113"/>
        <v/>
      </c>
      <c r="AH998" s="2403" t="str">
        <f>IF(B998="","",(IFERROR(VLOOKUP(B998,Projecten!A$4:W$2358,23,FALSE),"niet bekend")))</f>
        <v/>
      </c>
      <c r="AI998" s="2403" t="str">
        <f>IF(B998="","",(IFERROR(VLOOKUP(B998,Projecten!A$4:W$2358,12,FALSE),"niet bekend")))</f>
        <v/>
      </c>
      <c r="AJ998" s="906" t="str">
        <f t="shared" si="114"/>
        <v/>
      </c>
    </row>
    <row r="999" spans="2:36" s="265" customFormat="1" ht="12.75" customHeight="1" x14ac:dyDescent="0.2">
      <c r="B999" s="457"/>
      <c r="C999" s="1288"/>
      <c r="D999" s="303" t="s">
        <v>1450</v>
      </c>
      <c r="E999" s="303"/>
      <c r="F999" s="1486"/>
      <c r="G999" s="303"/>
      <c r="H999" s="303"/>
      <c r="I999" s="303"/>
      <c r="J999" s="458"/>
      <c r="K999" s="459"/>
      <c r="L999" s="459"/>
      <c r="M999" s="459"/>
      <c r="N999" s="459"/>
      <c r="O999" s="459"/>
      <c r="P999" s="459"/>
      <c r="Q999" s="459"/>
      <c r="R999" s="256"/>
      <c r="S999" s="23"/>
      <c r="T999" s="266"/>
      <c r="U999" s="262"/>
      <c r="X999" s="428">
        <v>4.25</v>
      </c>
      <c r="Y999" s="261"/>
      <c r="Z999" s="261"/>
      <c r="AA999" s="256"/>
      <c r="AF999" s="347" t="str">
        <f>IF(B999="","",(IFERROR(VLOOKUP(B999,Projecten!A$4:W$2358,5,FALSE),"niet bekend")))</f>
        <v/>
      </c>
      <c r="AG999" s="2399" t="str">
        <f t="shared" si="113"/>
        <v/>
      </c>
      <c r="AH999" s="2403" t="str">
        <f>IF(B999="","",(IFERROR(VLOOKUP(B999,Projecten!A$4:W$2358,23,FALSE),"niet bekend")))</f>
        <v/>
      </c>
      <c r="AI999" s="2403" t="str">
        <f>IF(B999="","",(IFERROR(VLOOKUP(B999,Projecten!A$4:W$2358,12,FALSE),"niet bekend")))</f>
        <v/>
      </c>
      <c r="AJ999" s="906" t="str">
        <f t="shared" si="114"/>
        <v/>
      </c>
    </row>
    <row r="1000" spans="2:36" s="265" customFormat="1" ht="12.75" customHeight="1" x14ac:dyDescent="0.2">
      <c r="B1000" s="457"/>
      <c r="C1000" s="1288"/>
      <c r="D1000" s="303" t="s">
        <v>1449</v>
      </c>
      <c r="E1000" s="303"/>
      <c r="F1000" s="1486"/>
      <c r="G1000" s="303"/>
      <c r="H1000" s="303"/>
      <c r="I1000" s="303"/>
      <c r="J1000" s="458"/>
      <c r="K1000" s="459"/>
      <c r="L1000" s="459"/>
      <c r="M1000" s="459"/>
      <c r="N1000" s="459"/>
      <c r="O1000" s="459"/>
      <c r="P1000" s="459"/>
      <c r="Q1000" s="459"/>
      <c r="R1000" s="256"/>
      <c r="S1000" s="23"/>
      <c r="T1000" s="266"/>
      <c r="U1000" s="262"/>
      <c r="X1000" s="428">
        <v>4</v>
      </c>
      <c r="Y1000" s="261"/>
      <c r="Z1000" s="261"/>
      <c r="AA1000" s="256"/>
      <c r="AF1000" s="347" t="str">
        <f>IF(B1000="","",(IFERROR(VLOOKUP(B1000,Projecten!A$4:W$2358,5,FALSE),"niet bekend")))</f>
        <v/>
      </c>
      <c r="AG1000" s="2399" t="str">
        <f t="shared" si="113"/>
        <v/>
      </c>
      <c r="AH1000" s="2403" t="str">
        <f>IF(B1000="","",(IFERROR(VLOOKUP(B1000,Projecten!A$4:W$2358,23,FALSE),"niet bekend")))</f>
        <v/>
      </c>
      <c r="AI1000" s="2403" t="str">
        <f>IF(B1000="","",(IFERROR(VLOOKUP(B1000,Projecten!A$4:W$2358,12,FALSE),"niet bekend")))</f>
        <v/>
      </c>
      <c r="AJ1000" s="906" t="str">
        <f t="shared" si="114"/>
        <v/>
      </c>
    </row>
    <row r="1001" spans="2:36" s="265" customFormat="1" ht="12.75" customHeight="1" x14ac:dyDescent="0.2">
      <c r="B1001" s="457"/>
      <c r="C1001" s="1288"/>
      <c r="D1001" s="303" t="s">
        <v>1460</v>
      </c>
      <c r="E1001" s="303"/>
      <c r="F1001" s="1486"/>
      <c r="G1001" s="303"/>
      <c r="H1001" s="303"/>
      <c r="I1001" s="303"/>
      <c r="J1001" s="458"/>
      <c r="K1001" s="459"/>
      <c r="L1001" s="459"/>
      <c r="M1001" s="459"/>
      <c r="N1001" s="459"/>
      <c r="O1001" s="459"/>
      <c r="P1001" s="459"/>
      <c r="Q1001" s="459"/>
      <c r="R1001" s="256"/>
      <c r="S1001" s="23"/>
      <c r="T1001" s="266"/>
      <c r="U1001" s="262"/>
      <c r="X1001" s="428">
        <v>8.25</v>
      </c>
      <c r="Y1001" s="261"/>
      <c r="Z1001" s="261"/>
      <c r="AA1001" s="256"/>
      <c r="AF1001" s="347" t="str">
        <f>IF(B1001="","",(IFERROR(VLOOKUP(B1001,Projecten!A$4:W$2358,5,FALSE),"niet bekend")))</f>
        <v/>
      </c>
      <c r="AG1001" s="2399" t="str">
        <f t="shared" si="113"/>
        <v/>
      </c>
      <c r="AH1001" s="2403" t="str">
        <f>IF(B1001="","",(IFERROR(VLOOKUP(B1001,Projecten!A$4:W$2358,23,FALSE),"niet bekend")))</f>
        <v/>
      </c>
      <c r="AI1001" s="2403" t="str">
        <f>IF(B1001="","",(IFERROR(VLOOKUP(B1001,Projecten!A$4:W$2358,12,FALSE),"niet bekend")))</f>
        <v/>
      </c>
      <c r="AJ1001" s="906" t="str">
        <f t="shared" si="114"/>
        <v/>
      </c>
    </row>
    <row r="1002" spans="2:36" s="265" customFormat="1" ht="12.75" customHeight="1" x14ac:dyDescent="0.2">
      <c r="B1002" s="457"/>
      <c r="C1002" s="1288"/>
      <c r="D1002" s="303" t="s">
        <v>1461</v>
      </c>
      <c r="E1002" s="303"/>
      <c r="F1002" s="1486"/>
      <c r="G1002" s="303"/>
      <c r="H1002" s="303"/>
      <c r="I1002" s="303"/>
      <c r="J1002" s="458"/>
      <c r="K1002" s="459"/>
      <c r="L1002" s="459"/>
      <c r="M1002" s="459"/>
      <c r="N1002" s="459"/>
      <c r="O1002" s="459"/>
      <c r="P1002" s="459"/>
      <c r="Q1002" s="459"/>
      <c r="R1002" s="256"/>
      <c r="S1002" s="23"/>
      <c r="T1002" s="266"/>
      <c r="U1002" s="262"/>
      <c r="X1002" s="428">
        <v>16.5</v>
      </c>
      <c r="Y1002" s="261"/>
      <c r="Z1002" s="261"/>
      <c r="AA1002" s="256"/>
      <c r="AF1002" s="347" t="str">
        <f>IF(B1002="","",(IFERROR(VLOOKUP(B1002,Projecten!A$4:W$2358,5,FALSE),"niet bekend")))</f>
        <v/>
      </c>
      <c r="AG1002" s="2399" t="str">
        <f t="shared" si="113"/>
        <v/>
      </c>
      <c r="AH1002" s="2403" t="str">
        <f>IF(B1002="","",(IFERROR(VLOOKUP(B1002,Projecten!A$4:W$2358,23,FALSE),"niet bekend")))</f>
        <v/>
      </c>
      <c r="AI1002" s="2403" t="str">
        <f>IF(B1002="","",(IFERROR(VLOOKUP(B1002,Projecten!A$4:W$2358,12,FALSE),"niet bekend")))</f>
        <v/>
      </c>
      <c r="AJ1002" s="906" t="str">
        <f t="shared" si="114"/>
        <v/>
      </c>
    </row>
    <row r="1003" spans="2:36" s="265" customFormat="1" ht="12.75" customHeight="1" x14ac:dyDescent="0.2">
      <c r="B1003" s="457"/>
      <c r="C1003" s="1288"/>
      <c r="D1003" s="303" t="s">
        <v>1487</v>
      </c>
      <c r="E1003" s="303"/>
      <c r="F1003" s="1486"/>
      <c r="G1003" s="303"/>
      <c r="H1003" s="303"/>
      <c r="I1003" s="303"/>
      <c r="J1003" s="458"/>
      <c r="K1003" s="459"/>
      <c r="L1003" s="459"/>
      <c r="M1003" s="459"/>
      <c r="N1003" s="459"/>
      <c r="O1003" s="459"/>
      <c r="P1003" s="459"/>
      <c r="Q1003" s="459"/>
      <c r="R1003" s="256"/>
      <c r="S1003" s="23"/>
      <c r="T1003" s="266"/>
      <c r="U1003" s="262"/>
      <c r="X1003" s="428">
        <v>40</v>
      </c>
      <c r="Y1003" s="261"/>
      <c r="Z1003" s="261"/>
      <c r="AA1003" s="256"/>
      <c r="AF1003" s="347" t="str">
        <f>IF(B1003="","",(IFERROR(VLOOKUP(B1003,Projecten!A$4:W$2358,5,FALSE),"niet bekend")))</f>
        <v/>
      </c>
      <c r="AG1003" s="2399" t="str">
        <f t="shared" si="113"/>
        <v/>
      </c>
      <c r="AH1003" s="2403" t="str">
        <f>IF(B1003="","",(IFERROR(VLOOKUP(B1003,Projecten!A$4:W$2358,23,FALSE),"niet bekend")))</f>
        <v/>
      </c>
      <c r="AI1003" s="2403" t="str">
        <f>IF(B1003="","",(IFERROR(VLOOKUP(B1003,Projecten!A$4:W$2358,12,FALSE),"niet bekend")))</f>
        <v/>
      </c>
      <c r="AJ1003" s="906" t="str">
        <f t="shared" si="114"/>
        <v/>
      </c>
    </row>
    <row r="1004" spans="2:36" s="265" customFormat="1" ht="12.75" customHeight="1" x14ac:dyDescent="0.2">
      <c r="B1004" s="457"/>
      <c r="C1004" s="1288"/>
      <c r="D1004" s="303" t="s">
        <v>1488</v>
      </c>
      <c r="E1004" s="303"/>
      <c r="F1004" s="1486"/>
      <c r="G1004" s="303"/>
      <c r="H1004" s="303"/>
      <c r="I1004" s="303"/>
      <c r="J1004" s="458"/>
      <c r="K1004" s="459"/>
      <c r="L1004" s="459"/>
      <c r="M1004" s="459"/>
      <c r="N1004" s="459"/>
      <c r="O1004" s="459"/>
      <c r="P1004" s="459"/>
      <c r="Q1004" s="459"/>
      <c r="R1004" s="256"/>
      <c r="S1004" s="23"/>
      <c r="T1004" s="266"/>
      <c r="U1004" s="262"/>
      <c r="X1004" s="428">
        <v>40</v>
      </c>
      <c r="Y1004" s="261"/>
      <c r="Z1004" s="261"/>
      <c r="AA1004" s="256"/>
      <c r="AF1004" s="347" t="str">
        <f>IF(B1004="","",(IFERROR(VLOOKUP(B1004,Projecten!A$4:W$2358,5,FALSE),"niet bekend")))</f>
        <v/>
      </c>
      <c r="AG1004" s="2399" t="str">
        <f t="shared" si="113"/>
        <v/>
      </c>
      <c r="AH1004" s="2403" t="str">
        <f>IF(B1004="","",(IFERROR(VLOOKUP(B1004,Projecten!A$4:W$2358,23,FALSE),"niet bekend")))</f>
        <v/>
      </c>
      <c r="AI1004" s="2403" t="str">
        <f>IF(B1004="","",(IFERROR(VLOOKUP(B1004,Projecten!A$4:W$2358,12,FALSE),"niet bekend")))</f>
        <v/>
      </c>
      <c r="AJ1004" s="906" t="str">
        <f t="shared" si="114"/>
        <v/>
      </c>
    </row>
    <row r="1005" spans="2:36" s="265" customFormat="1" ht="12.75" customHeight="1" x14ac:dyDescent="0.2">
      <c r="B1005" s="457"/>
      <c r="C1005" s="1288"/>
      <c r="D1005" s="303" t="s">
        <v>1489</v>
      </c>
      <c r="E1005" s="303"/>
      <c r="F1005" s="1486"/>
      <c r="G1005" s="303"/>
      <c r="H1005" s="303"/>
      <c r="I1005" s="303"/>
      <c r="J1005" s="458"/>
      <c r="K1005" s="459"/>
      <c r="L1005" s="459"/>
      <c r="M1005" s="459"/>
      <c r="N1005" s="459"/>
      <c r="O1005" s="459"/>
      <c r="P1005" s="459"/>
      <c r="Q1005" s="459"/>
      <c r="R1005" s="256"/>
      <c r="S1005" s="23"/>
      <c r="T1005" s="266"/>
      <c r="U1005" s="262"/>
      <c r="X1005" s="428">
        <v>8</v>
      </c>
      <c r="Y1005" s="261"/>
      <c r="Z1005" s="261"/>
      <c r="AA1005" s="256"/>
      <c r="AF1005" s="347" t="str">
        <f>IF(B1005="","",(IFERROR(VLOOKUP(B1005,Projecten!A$4:W$2358,5,FALSE),"niet bekend")))</f>
        <v/>
      </c>
      <c r="AG1005" s="2399" t="str">
        <f t="shared" si="113"/>
        <v/>
      </c>
      <c r="AH1005" s="2403" t="str">
        <f>IF(B1005="","",(IFERROR(VLOOKUP(B1005,Projecten!A$4:W$2358,23,FALSE),"niet bekend")))</f>
        <v/>
      </c>
      <c r="AI1005" s="2403" t="str">
        <f>IF(B1005="","",(IFERROR(VLOOKUP(B1005,Projecten!A$4:W$2358,12,FALSE),"niet bekend")))</f>
        <v/>
      </c>
      <c r="AJ1005" s="906" t="str">
        <f t="shared" si="114"/>
        <v/>
      </c>
    </row>
    <row r="1006" spans="2:36" s="265" customFormat="1" ht="12.75" customHeight="1" x14ac:dyDescent="0.2">
      <c r="B1006" s="457"/>
      <c r="C1006" s="1288"/>
      <c r="D1006" s="303"/>
      <c r="E1006" s="303"/>
      <c r="F1006" s="1486"/>
      <c r="G1006" s="303"/>
      <c r="H1006" s="303"/>
      <c r="I1006" s="303"/>
      <c r="J1006" s="458"/>
      <c r="K1006" s="458"/>
      <c r="L1006" s="459"/>
      <c r="M1006" s="459"/>
      <c r="N1006" s="459"/>
      <c r="O1006" s="459"/>
      <c r="P1006" s="459"/>
      <c r="Q1006" s="459"/>
      <c r="R1006" s="256"/>
      <c r="S1006" s="23"/>
      <c r="T1006" s="266"/>
      <c r="U1006" s="262"/>
      <c r="X1006" s="428"/>
      <c r="Y1006" s="261"/>
      <c r="Z1006" s="261"/>
      <c r="AA1006" s="256"/>
      <c r="AF1006" s="347" t="str">
        <f>IF(B1006="","",(IFERROR(VLOOKUP(B1006,Projecten!A$4:W$2358,5,FALSE),"niet bekend")))</f>
        <v/>
      </c>
      <c r="AG1006" s="2399" t="str">
        <f t="shared" si="113"/>
        <v/>
      </c>
      <c r="AH1006" s="2403" t="str">
        <f>IF(B1006="","",(IFERROR(VLOOKUP(B1006,Projecten!A$4:W$2358,23,FALSE),"niet bekend")))</f>
        <v/>
      </c>
      <c r="AI1006" s="2403" t="str">
        <f>IF(B1006="","",(IFERROR(VLOOKUP(B1006,Projecten!A$4:W$2358,12,FALSE),"niet bekend")))</f>
        <v/>
      </c>
      <c r="AJ1006" s="906" t="str">
        <f t="shared" si="114"/>
        <v/>
      </c>
    </row>
    <row r="1007" spans="2:36" s="4" customFormat="1" ht="12.75" customHeight="1" x14ac:dyDescent="0.2">
      <c r="B1007" s="74">
        <v>2016270</v>
      </c>
      <c r="C1007" s="1284">
        <v>120788</v>
      </c>
      <c r="D1007" s="2" t="s">
        <v>1177</v>
      </c>
      <c r="E1007" s="1" t="s">
        <v>353</v>
      </c>
      <c r="F1007" s="1479">
        <v>1</v>
      </c>
      <c r="G1007" s="356">
        <v>8</v>
      </c>
      <c r="H1007" s="356">
        <v>6</v>
      </c>
      <c r="I1007" s="356">
        <v>3</v>
      </c>
      <c r="J1007" s="617" t="s">
        <v>47</v>
      </c>
      <c r="K1007" s="617" t="s">
        <v>47</v>
      </c>
      <c r="L1007" s="41" t="s">
        <v>190</v>
      </c>
      <c r="M1007" s="41" t="s">
        <v>190</v>
      </c>
      <c r="N1007" s="41" t="s">
        <v>47</v>
      </c>
      <c r="O1007" s="41" t="s">
        <v>47</v>
      </c>
      <c r="P1007" s="41" t="s">
        <v>47</v>
      </c>
      <c r="Q1007" s="41" t="s">
        <v>47</v>
      </c>
      <c r="R1007" s="249"/>
      <c r="S1007" s="23"/>
      <c r="T1007" s="348">
        <v>33</v>
      </c>
      <c r="U1007" s="162"/>
      <c r="V1007" s="4" t="s">
        <v>535</v>
      </c>
      <c r="W1007" s="4" t="s">
        <v>1220</v>
      </c>
      <c r="X1007" s="453">
        <v>17</v>
      </c>
      <c r="Y1007" s="63"/>
      <c r="Z1007" s="63"/>
      <c r="AA1007" s="540">
        <v>42529</v>
      </c>
      <c r="AF1007" s="4">
        <f>IF(B1007="","",(IFERROR(VLOOKUP(B1007,Projecten!A$4:W$2358,5,FALSE),"niet bekend")))</f>
        <v>1</v>
      </c>
      <c r="AG1007" s="2399">
        <f t="shared" si="113"/>
        <v>2622.08</v>
      </c>
      <c r="AH1007" s="2403">
        <f>IF(B1007="","",(IFERROR(VLOOKUP(B1007,Projecten!A$4:W$2358,23,FALSE),"niet bekend")))</f>
        <v>2622.08</v>
      </c>
      <c r="AI1007" s="2403">
        <f>IF(B1007="","",(IFERROR(VLOOKUP(B1007,Projecten!A$4:W$2358,12,FALSE),"niet bekend")))</f>
        <v>2622.08</v>
      </c>
      <c r="AJ1007" s="906">
        <f t="shared" si="114"/>
        <v>0</v>
      </c>
    </row>
    <row r="1008" spans="2:36" s="4" customFormat="1" ht="12.75" customHeight="1" x14ac:dyDescent="0.2">
      <c r="B1008" s="74">
        <v>2016269</v>
      </c>
      <c r="C1008" s="1284">
        <v>120787</v>
      </c>
      <c r="D1008" s="2" t="s">
        <v>1176</v>
      </c>
      <c r="E1008" s="1" t="s">
        <v>353</v>
      </c>
      <c r="F1008" s="1479">
        <v>1</v>
      </c>
      <c r="G1008" s="356">
        <v>8</v>
      </c>
      <c r="H1008" s="356">
        <v>2</v>
      </c>
      <c r="I1008" s="356">
        <v>3</v>
      </c>
      <c r="J1008" s="617" t="s">
        <v>47</v>
      </c>
      <c r="K1008" s="617" t="s">
        <v>47</v>
      </c>
      <c r="L1008" s="41" t="s">
        <v>190</v>
      </c>
      <c r="M1008" s="41" t="s">
        <v>190</v>
      </c>
      <c r="N1008" s="41" t="s">
        <v>47</v>
      </c>
      <c r="O1008" s="41" t="s">
        <v>47</v>
      </c>
      <c r="P1008" s="41" t="s">
        <v>47</v>
      </c>
      <c r="Q1008" s="41" t="s">
        <v>47</v>
      </c>
      <c r="R1008" s="249"/>
      <c r="S1008" s="23"/>
      <c r="T1008" s="348">
        <v>33</v>
      </c>
      <c r="U1008" s="162"/>
      <c r="V1008" s="4" t="s">
        <v>535</v>
      </c>
      <c r="X1008" s="453">
        <v>17.2</v>
      </c>
      <c r="Y1008" s="63"/>
      <c r="Z1008" s="63"/>
      <c r="AA1008" s="540">
        <v>42529</v>
      </c>
      <c r="AF1008" s="4">
        <f>IF(B1008="","",(IFERROR(VLOOKUP(B1008,Projecten!A$4:W$2358,5,FALSE),"niet bekend")))</f>
        <v>1</v>
      </c>
      <c r="AG1008" s="2399">
        <f t="shared" si="113"/>
        <v>2440.6</v>
      </c>
      <c r="AH1008" s="2403">
        <f>IF(B1008="","",(IFERROR(VLOOKUP(B1008,Projecten!A$4:W$2358,23,FALSE),"niet bekend")))</f>
        <v>2440.6</v>
      </c>
      <c r="AI1008" s="2403">
        <f>IF(B1008="","",(IFERROR(VLOOKUP(B1008,Projecten!A$4:W$2358,12,FALSE),"niet bekend")))</f>
        <v>2440.6</v>
      </c>
      <c r="AJ1008" s="906">
        <f t="shared" si="114"/>
        <v>0</v>
      </c>
    </row>
    <row r="1009" spans="2:36" s="4" customFormat="1" ht="12.75" customHeight="1" x14ac:dyDescent="0.2">
      <c r="B1009" s="74">
        <v>2016271</v>
      </c>
      <c r="C1009" s="1284">
        <v>120789</v>
      </c>
      <c r="D1009" s="2" t="s">
        <v>1178</v>
      </c>
      <c r="E1009" s="1" t="s">
        <v>353</v>
      </c>
      <c r="F1009" s="1479">
        <v>1</v>
      </c>
      <c r="G1009" s="356">
        <v>7</v>
      </c>
      <c r="H1009" s="356">
        <v>4</v>
      </c>
      <c r="I1009" s="356">
        <v>3</v>
      </c>
      <c r="J1009" s="617" t="s">
        <v>47</v>
      </c>
      <c r="K1009" s="617" t="s">
        <v>47</v>
      </c>
      <c r="L1009" s="41" t="s">
        <v>190</v>
      </c>
      <c r="M1009" s="41" t="s">
        <v>190</v>
      </c>
      <c r="N1009" s="41" t="s">
        <v>47</v>
      </c>
      <c r="O1009" s="41" t="s">
        <v>47</v>
      </c>
      <c r="P1009" s="41" t="s">
        <v>47</v>
      </c>
      <c r="Q1009" s="41" t="s">
        <v>47</v>
      </c>
      <c r="R1009" s="249"/>
      <c r="S1009" s="23"/>
      <c r="T1009" s="348">
        <v>33</v>
      </c>
      <c r="U1009" s="162"/>
      <c r="V1009" s="4" t="s">
        <v>535</v>
      </c>
      <c r="X1009" s="453">
        <v>16</v>
      </c>
      <c r="Y1009" s="63"/>
      <c r="Z1009" s="63"/>
      <c r="AA1009" s="540">
        <v>42529</v>
      </c>
      <c r="AF1009" s="4">
        <f>IF(B1009="","",(IFERROR(VLOOKUP(B1009,Projecten!A$4:W$2358,5,FALSE),"niet bekend")))</f>
        <v>1</v>
      </c>
      <c r="AG1009" s="2399">
        <f t="shared" si="113"/>
        <v>2321.5100000000002</v>
      </c>
      <c r="AH1009" s="2403">
        <f>IF(B1009="","",(IFERROR(VLOOKUP(B1009,Projecten!A$4:W$2358,23,FALSE),"niet bekend")))</f>
        <v>2321.5100000000002</v>
      </c>
      <c r="AI1009" s="2403">
        <f>IF(B1009="","",(IFERROR(VLOOKUP(B1009,Projecten!A$4:W$2358,12,FALSE),"niet bekend")))</f>
        <v>2321.5100000000002</v>
      </c>
      <c r="AJ1009" s="906">
        <f t="shared" si="114"/>
        <v>0</v>
      </c>
    </row>
    <row r="1010" spans="2:36" s="4" customFormat="1" ht="12.75" customHeight="1" x14ac:dyDescent="0.2">
      <c r="B1010" s="74">
        <v>2016277</v>
      </c>
      <c r="C1010" s="1276">
        <v>120789</v>
      </c>
      <c r="D1010" s="2" t="s">
        <v>1189</v>
      </c>
      <c r="E1010" s="1" t="s">
        <v>353</v>
      </c>
      <c r="F1010" s="1479">
        <v>1</v>
      </c>
      <c r="G1010" s="356">
        <v>8</v>
      </c>
      <c r="H1010" s="356">
        <v>7</v>
      </c>
      <c r="I1010" s="356">
        <v>1</v>
      </c>
      <c r="J1010" s="617" t="s">
        <v>47</v>
      </c>
      <c r="K1010" s="617" t="s">
        <v>47</v>
      </c>
      <c r="L1010" s="41" t="s">
        <v>190</v>
      </c>
      <c r="M1010" s="41" t="s">
        <v>190</v>
      </c>
      <c r="N1010" s="41" t="s">
        <v>47</v>
      </c>
      <c r="O1010" s="41" t="s">
        <v>47</v>
      </c>
      <c r="P1010" s="41" t="s">
        <v>47</v>
      </c>
      <c r="Q1010" s="41" t="s">
        <v>47</v>
      </c>
      <c r="R1010" s="249"/>
      <c r="S1010" s="23"/>
      <c r="T1010" s="348">
        <v>33</v>
      </c>
      <c r="U1010" s="162"/>
      <c r="V1010" s="4" t="s">
        <v>535</v>
      </c>
      <c r="X1010" s="453">
        <v>13.5</v>
      </c>
      <c r="Y1010" s="63"/>
      <c r="Z1010" s="63"/>
      <c r="AA1010" s="565">
        <v>42530</v>
      </c>
      <c r="AF1010" s="4">
        <f>IF(B1010="","",(IFERROR(VLOOKUP(B1010,Projecten!A$4:W$2358,5,FALSE),"niet bekend")))</f>
        <v>1</v>
      </c>
      <c r="AG1010" s="2399">
        <f t="shared" si="113"/>
        <v>1823.15</v>
      </c>
      <c r="AH1010" s="2403">
        <f>IF(B1010="","",(IFERROR(VLOOKUP(B1010,Projecten!A$4:W$2358,23,FALSE),"niet bekend")))</f>
        <v>1823.15</v>
      </c>
      <c r="AI1010" s="2403">
        <f>IF(B1010="","",(IFERROR(VLOOKUP(B1010,Projecten!A$4:W$2358,12,FALSE),"niet bekend")))</f>
        <v>1823.15</v>
      </c>
      <c r="AJ1010" s="906">
        <f t="shared" si="114"/>
        <v>0</v>
      </c>
    </row>
    <row r="1011" spans="2:36" s="4" customFormat="1" ht="12.75" customHeight="1" x14ac:dyDescent="0.2">
      <c r="B1011" s="74">
        <v>2016276</v>
      </c>
      <c r="C1011" s="1276">
        <v>120789</v>
      </c>
      <c r="D1011" s="2" t="s">
        <v>1188</v>
      </c>
      <c r="E1011" s="1" t="s">
        <v>353</v>
      </c>
      <c r="F1011" s="1479">
        <v>1</v>
      </c>
      <c r="G1011" s="356">
        <v>8</v>
      </c>
      <c r="H1011" s="356">
        <v>7</v>
      </c>
      <c r="I1011" s="356">
        <v>2</v>
      </c>
      <c r="J1011" s="617" t="s">
        <v>47</v>
      </c>
      <c r="K1011" s="617" t="s">
        <v>47</v>
      </c>
      <c r="L1011" s="60" t="s">
        <v>190</v>
      </c>
      <c r="M1011" s="41" t="s">
        <v>190</v>
      </c>
      <c r="N1011" s="41" t="s">
        <v>47</v>
      </c>
      <c r="O1011" s="41" t="s">
        <v>47</v>
      </c>
      <c r="P1011" s="41" t="s">
        <v>47</v>
      </c>
      <c r="Q1011" s="41" t="s">
        <v>47</v>
      </c>
      <c r="R1011" s="249"/>
      <c r="S1011" s="23"/>
      <c r="T1011" s="348">
        <v>33</v>
      </c>
      <c r="U1011" s="162"/>
      <c r="V1011" s="4" t="s">
        <v>535</v>
      </c>
      <c r="X1011" s="453">
        <v>15.3</v>
      </c>
      <c r="Y1011" s="63"/>
      <c r="Z1011" s="63"/>
      <c r="AA1011" s="565">
        <v>42530</v>
      </c>
      <c r="AF1011" s="4">
        <f>IF(B1011="","",(IFERROR(VLOOKUP(B1011,Projecten!A$4:W$2358,5,FALSE),"niet bekend")))</f>
        <v>1</v>
      </c>
      <c r="AG1011" s="2399">
        <f t="shared" si="113"/>
        <v>1953.54</v>
      </c>
      <c r="AH1011" s="2403">
        <f>IF(B1011="","",(IFERROR(VLOOKUP(B1011,Projecten!A$4:W$2358,23,FALSE),"niet bekend")))</f>
        <v>1953.54</v>
      </c>
      <c r="AI1011" s="2403">
        <f>IF(B1011="","",(IFERROR(VLOOKUP(B1011,Projecten!A$4:W$2358,12,FALSE),"niet bekend")))</f>
        <v>1953.54</v>
      </c>
      <c r="AJ1011" s="906">
        <f t="shared" si="114"/>
        <v>0</v>
      </c>
    </row>
    <row r="1012" spans="2:36" x14ac:dyDescent="0.2">
      <c r="B1012" s="4"/>
      <c r="J1012" s="59"/>
      <c r="K1012" s="59"/>
      <c r="L1012" s="59"/>
      <c r="R1012" s="5"/>
      <c r="X1012" s="25"/>
      <c r="Y1012" s="6"/>
      <c r="Z1012" s="6"/>
      <c r="AA1012" s="5"/>
      <c r="AF1012" s="4" t="str">
        <f>IF(B1012="","",(IFERROR(VLOOKUP(B1012,Projecten!A$4:W$2358,5,FALSE),"niet bekend")))</f>
        <v/>
      </c>
      <c r="AG1012" s="2399" t="str">
        <f t="shared" si="113"/>
        <v/>
      </c>
      <c r="AH1012" s="2403" t="str">
        <f>IF(B1012="","",(IFERROR(VLOOKUP(B1012,Projecten!A$4:W$2358,23,FALSE),"niet bekend")))</f>
        <v/>
      </c>
      <c r="AI1012" s="2403" t="str">
        <f>IF(B1012="","",(IFERROR(VLOOKUP(B1012,Projecten!A$4:W$2358,12,FALSE),"niet bekend")))</f>
        <v/>
      </c>
      <c r="AJ1012" s="906" t="str">
        <f t="shared" si="114"/>
        <v/>
      </c>
    </row>
    <row r="1013" spans="2:36" s="71" customFormat="1" ht="12.75" customHeight="1" x14ac:dyDescent="0.2">
      <c r="B1013" s="640">
        <v>2016322</v>
      </c>
      <c r="C1013" s="1289">
        <v>120790</v>
      </c>
      <c r="D1013" s="640" t="s">
        <v>1309</v>
      </c>
      <c r="E1013" s="641" t="s">
        <v>1308</v>
      </c>
      <c r="F1013" s="1487">
        <v>1</v>
      </c>
      <c r="G1013" s="642">
        <v>9</v>
      </c>
      <c r="H1013" s="642">
        <v>6</v>
      </c>
      <c r="I1013" s="642">
        <v>3</v>
      </c>
      <c r="J1013" s="619" t="s">
        <v>47</v>
      </c>
      <c r="K1013" s="619" t="s">
        <v>190</v>
      </c>
      <c r="L1013" s="60" t="s">
        <v>190</v>
      </c>
      <c r="M1013" s="60" t="s">
        <v>190</v>
      </c>
      <c r="N1013" s="60" t="s">
        <v>47</v>
      </c>
      <c r="O1013" s="60" t="s">
        <v>47</v>
      </c>
      <c r="P1013" s="60" t="s">
        <v>47</v>
      </c>
      <c r="Q1013" s="60" t="s">
        <v>47</v>
      </c>
      <c r="R1013" s="346"/>
      <c r="S1013" s="77"/>
      <c r="T1013" s="77">
        <v>34</v>
      </c>
      <c r="U1013" s="161"/>
      <c r="V1013" s="71" t="s">
        <v>1311</v>
      </c>
      <c r="W1013" s="546" t="s">
        <v>1312</v>
      </c>
      <c r="X1013" s="566">
        <v>18.5</v>
      </c>
      <c r="Y1013" s="82"/>
      <c r="Z1013" s="82"/>
      <c r="AA1013" s="620"/>
      <c r="AF1013" s="71">
        <f>IF(B1013="","",(IFERROR(VLOOKUP(B1013,Projecten!A$4:W$2358,5,FALSE),"niet bekend")))</f>
        <v>1</v>
      </c>
      <c r="AG1013" s="2403">
        <f t="shared" si="113"/>
        <v>2500</v>
      </c>
      <c r="AH1013" s="2403">
        <f>IF(B1013="","",(IFERROR(VLOOKUP(B1013,Projecten!A$4:W$2358,23,FALSE),"niet bekend")))</f>
        <v>2500</v>
      </c>
      <c r="AI1013" s="2403">
        <f>IF(B1013="","",(IFERROR(VLOOKUP(B1013,Projecten!A$4:W$2358,12,FALSE),"niet bekend")))</f>
        <v>2500</v>
      </c>
      <c r="AJ1013" s="908">
        <f t="shared" si="114"/>
        <v>0</v>
      </c>
    </row>
    <row r="1014" spans="2:36" s="71" customFormat="1" ht="12.75" customHeight="1" x14ac:dyDescent="0.2">
      <c r="B1014" s="640"/>
      <c r="C1014" s="1289"/>
      <c r="D1014" s="640"/>
      <c r="E1014" s="618"/>
      <c r="F1014" s="1488"/>
      <c r="G1014" s="679"/>
      <c r="H1014" s="679"/>
      <c r="I1014" s="679"/>
      <c r="J1014" s="619"/>
      <c r="K1014" s="619"/>
      <c r="L1014" s="60"/>
      <c r="M1014" s="60"/>
      <c r="N1014" s="60"/>
      <c r="O1014" s="60"/>
      <c r="P1014" s="60"/>
      <c r="Q1014" s="60"/>
      <c r="R1014" s="346"/>
      <c r="S1014" s="77"/>
      <c r="T1014" s="77"/>
      <c r="U1014" s="161"/>
      <c r="W1014" s="546"/>
      <c r="X1014" s="566"/>
      <c r="Y1014" s="82"/>
      <c r="Z1014" s="82"/>
      <c r="AA1014" s="620"/>
      <c r="AF1014" s="71" t="str">
        <f>IF(B1014="","",(IFERROR(VLOOKUP(B1014,Projecten!A$4:W$2358,5,FALSE),"niet bekend")))</f>
        <v/>
      </c>
      <c r="AG1014" s="2403" t="str">
        <f t="shared" si="113"/>
        <v/>
      </c>
      <c r="AH1014" s="2403" t="str">
        <f>IF(B1014="","",(IFERROR(VLOOKUP(B1014,Projecten!A$4:W$2358,23,FALSE),"niet bekend")))</f>
        <v/>
      </c>
      <c r="AI1014" s="2403" t="str">
        <f>IF(B1014="","",(IFERROR(VLOOKUP(B1014,Projecten!A$4:W$2358,12,FALSE),"niet bekend")))</f>
        <v/>
      </c>
      <c r="AJ1014" s="908" t="str">
        <f t="shared" si="114"/>
        <v/>
      </c>
    </row>
    <row r="1015" spans="2:36" s="131" customFormat="1" ht="12.75" customHeight="1" x14ac:dyDescent="0.2">
      <c r="B1015" s="98">
        <v>2016372</v>
      </c>
      <c r="C1015" s="308"/>
      <c r="D1015" s="99" t="s">
        <v>1427</v>
      </c>
      <c r="E1015" s="680" t="s">
        <v>318</v>
      </c>
      <c r="F1015" s="1456">
        <v>0</v>
      </c>
      <c r="G1015" s="308">
        <v>1</v>
      </c>
      <c r="H1015" s="308">
        <v>0</v>
      </c>
      <c r="I1015" s="308">
        <v>2</v>
      </c>
      <c r="J1015" s="59" t="s">
        <v>47</v>
      </c>
      <c r="K1015" s="59" t="s">
        <v>190</v>
      </c>
      <c r="L1015" s="59" t="s">
        <v>190</v>
      </c>
      <c r="M1015" s="59" t="s">
        <v>190</v>
      </c>
      <c r="N1015" s="59" t="s">
        <v>47</v>
      </c>
      <c r="O1015" s="59" t="s">
        <v>47</v>
      </c>
      <c r="P1015" s="59" t="s">
        <v>47</v>
      </c>
      <c r="Q1015" s="59" t="s">
        <v>47</v>
      </c>
      <c r="R1015" s="141"/>
      <c r="S1015" s="77"/>
      <c r="T1015" s="77">
        <v>37</v>
      </c>
      <c r="U1015" s="156"/>
      <c r="V1015" s="80" t="s">
        <v>786</v>
      </c>
      <c r="W1015" s="80" t="s">
        <v>1284</v>
      </c>
      <c r="X1015" s="78">
        <v>4</v>
      </c>
      <c r="Y1015" s="80"/>
      <c r="Z1015" s="145"/>
      <c r="AA1015" s="141"/>
      <c r="AF1015" s="131">
        <f>IF(B1015="","",(IFERROR(VLOOKUP(B1015,Projecten!A$4:W$2358,5,FALSE),"niet bekend")))</f>
        <v>1</v>
      </c>
      <c r="AG1015" s="2403">
        <f t="shared" si="113"/>
        <v>0</v>
      </c>
      <c r="AH1015" s="2403">
        <f>IF(B1015="","",(IFERROR(VLOOKUP(B1015,Projecten!A$4:W$2358,23,FALSE),"niet bekend")))</f>
        <v>792.56</v>
      </c>
      <c r="AI1015" s="2403">
        <f>IF(B1015="","",(IFERROR(VLOOKUP(B1015,Projecten!A$4:W$2358,12,FALSE),"niet bekend")))</f>
        <v>792.56</v>
      </c>
      <c r="AJ1015" s="908">
        <f t="shared" si="114"/>
        <v>792.56</v>
      </c>
    </row>
    <row r="1016" spans="2:36" s="71" customFormat="1" ht="12.75" customHeight="1" x14ac:dyDescent="0.2">
      <c r="B1016" s="98">
        <v>2016298</v>
      </c>
      <c r="C1016" s="1030"/>
      <c r="D1016" s="405" t="s">
        <v>1214</v>
      </c>
      <c r="E1016" s="406" t="s">
        <v>318</v>
      </c>
      <c r="F1016" s="882">
        <v>1</v>
      </c>
      <c r="G1016" s="681">
        <v>1</v>
      </c>
      <c r="H1016" s="681">
        <v>0</v>
      </c>
      <c r="I1016" s="681">
        <v>1</v>
      </c>
      <c r="J1016" s="59" t="s">
        <v>47</v>
      </c>
      <c r="K1016" s="59" t="s">
        <v>190</v>
      </c>
      <c r="L1016" s="59" t="s">
        <v>190</v>
      </c>
      <c r="M1016" s="59" t="s">
        <v>190</v>
      </c>
      <c r="N1016" s="59" t="s">
        <v>47</v>
      </c>
      <c r="O1016" s="59" t="s">
        <v>47</v>
      </c>
      <c r="P1016" s="59" t="s">
        <v>47</v>
      </c>
      <c r="Q1016" s="59" t="s">
        <v>47</v>
      </c>
      <c r="R1016" s="346"/>
      <c r="S1016" s="77"/>
      <c r="T1016" s="77">
        <v>35</v>
      </c>
      <c r="U1016" s="161"/>
      <c r="V1016" s="71" t="s">
        <v>786</v>
      </c>
      <c r="W1016" s="71" t="s">
        <v>1284</v>
      </c>
      <c r="X1016" s="78">
        <v>4</v>
      </c>
      <c r="Y1016" s="81"/>
      <c r="Z1016" s="97"/>
      <c r="AA1016" s="620">
        <v>42549</v>
      </c>
      <c r="AF1016" s="71">
        <f>IF(B1016="","",(IFERROR(VLOOKUP(B1016,Projecten!A$4:W$2358,5,FALSE),"niet bekend")))</f>
        <v>1</v>
      </c>
      <c r="AG1016" s="2403">
        <f t="shared" si="113"/>
        <v>586.08000000000004</v>
      </c>
      <c r="AH1016" s="2403">
        <f>IF(B1016="","",(IFERROR(VLOOKUP(B1016,Projecten!A$4:W$2358,23,FALSE),"niet bekend")))</f>
        <v>586.08000000000004</v>
      </c>
      <c r="AI1016" s="2403">
        <f>IF(B1016="","",(IFERROR(VLOOKUP(B1016,Projecten!A$4:W$2358,12,FALSE),"niet bekend")))</f>
        <v>586.08000000000004</v>
      </c>
      <c r="AJ1016" s="908">
        <f t="shared" si="114"/>
        <v>0</v>
      </c>
    </row>
    <row r="1017" spans="2:36" s="71" customFormat="1" ht="12.75" customHeight="1" x14ac:dyDescent="0.2">
      <c r="B1017" s="98"/>
      <c r="C1017" s="1030"/>
      <c r="D1017" s="405"/>
      <c r="E1017" s="406"/>
      <c r="F1017" s="882"/>
      <c r="G1017" s="681"/>
      <c r="H1017" s="681"/>
      <c r="I1017" s="681"/>
      <c r="J1017" s="59"/>
      <c r="K1017" s="59"/>
      <c r="L1017" s="59"/>
      <c r="M1017" s="59"/>
      <c r="N1017" s="59"/>
      <c r="O1017" s="59"/>
      <c r="P1017" s="59"/>
      <c r="Q1017" s="59"/>
      <c r="R1017" s="346"/>
      <c r="S1017" s="77"/>
      <c r="T1017" s="77"/>
      <c r="U1017" s="161"/>
      <c r="X1017" s="78"/>
      <c r="Y1017" s="81"/>
      <c r="Z1017" s="97"/>
      <c r="AA1017" s="620"/>
      <c r="AF1017" s="71" t="str">
        <f>IF(B1017="","",(IFERROR(VLOOKUP(B1017,Projecten!A$4:W$2358,5,FALSE),"niet bekend")))</f>
        <v/>
      </c>
      <c r="AG1017" s="2403" t="str">
        <f t="shared" si="113"/>
        <v/>
      </c>
      <c r="AH1017" s="2403" t="str">
        <f>IF(B1017="","",(IFERROR(VLOOKUP(B1017,Projecten!A$4:W$2358,23,FALSE),"niet bekend")))</f>
        <v/>
      </c>
      <c r="AI1017" s="2403" t="str">
        <f>IF(B1017="","",(IFERROR(VLOOKUP(B1017,Projecten!A$4:W$2358,12,FALSE),"niet bekend")))</f>
        <v/>
      </c>
      <c r="AJ1017" s="908" t="str">
        <f t="shared" si="114"/>
        <v/>
      </c>
    </row>
    <row r="1018" spans="2:36" s="71" customFormat="1" ht="12.75" customHeight="1" x14ac:dyDescent="0.2">
      <c r="B1018" s="98">
        <v>2016282</v>
      </c>
      <c r="C1018" s="1030">
        <v>120794</v>
      </c>
      <c r="D1018" s="308" t="s">
        <v>1211</v>
      </c>
      <c r="E1018" s="308" t="s">
        <v>26</v>
      </c>
      <c r="F1018" s="882">
        <v>7</v>
      </c>
      <c r="G1018" s="405">
        <v>49</v>
      </c>
      <c r="H1018" s="405">
        <v>35</v>
      </c>
      <c r="I1018" s="405">
        <v>28</v>
      </c>
      <c r="J1018" s="617" t="s">
        <v>47</v>
      </c>
      <c r="K1018" s="617" t="s">
        <v>190</v>
      </c>
      <c r="L1018" s="60" t="s">
        <v>190</v>
      </c>
      <c r="M1018" s="60" t="s">
        <v>190</v>
      </c>
      <c r="N1018" s="60" t="s">
        <v>47</v>
      </c>
      <c r="O1018" s="60" t="s">
        <v>47</v>
      </c>
      <c r="P1018" s="60" t="s">
        <v>47</v>
      </c>
      <c r="Q1018" s="60" t="s">
        <v>47</v>
      </c>
      <c r="R1018" s="346"/>
      <c r="S1018" s="77">
        <v>42613</v>
      </c>
      <c r="T1018" s="77">
        <f>IF(U1018&lt;=0,"",(((U1018-'In Productie'!$E$1)/7)+0.6))</f>
        <v>-50.542857142857144</v>
      </c>
      <c r="U1018" s="161">
        <v>42611</v>
      </c>
      <c r="V1018" s="71" t="s">
        <v>311</v>
      </c>
      <c r="W1018" s="71" t="s">
        <v>1310</v>
      </c>
      <c r="X1018" s="566">
        <v>115.5</v>
      </c>
      <c r="Y1018" s="82"/>
      <c r="Z1018" s="82"/>
      <c r="AA1018" s="620">
        <v>42531</v>
      </c>
      <c r="AF1018" s="71">
        <f>IF(B1018="","",(IFERROR(VLOOKUP(B1018,Projecten!A$4:W$2358,5,FALSE),"niet bekend")))</f>
        <v>14</v>
      </c>
      <c r="AG1018" s="2403">
        <f t="shared" si="113"/>
        <v>19411</v>
      </c>
      <c r="AH1018" s="2403">
        <f>IF(B1018="","",(IFERROR(VLOOKUP(B1018,Projecten!A$4:W$2358,23,FALSE),"niet bekend")))</f>
        <v>38822</v>
      </c>
      <c r="AI1018" s="2403">
        <f>IF(B1018="","",(IFERROR(VLOOKUP(B1018,Projecten!A$4:W$2358,12,FALSE),"niet bekend")))</f>
        <v>38822</v>
      </c>
      <c r="AJ1018" s="908">
        <f t="shared" si="114"/>
        <v>19411</v>
      </c>
    </row>
    <row r="1019" spans="2:36" s="4" customFormat="1" ht="12.75" customHeight="1" x14ac:dyDescent="0.2">
      <c r="B1019" s="640">
        <v>2016329</v>
      </c>
      <c r="C1019" s="1290" t="s">
        <v>1432</v>
      </c>
      <c r="D1019" s="636" t="s">
        <v>1336</v>
      </c>
      <c r="E1019" s="637" t="s">
        <v>26</v>
      </c>
      <c r="F1019" s="1489">
        <v>3</v>
      </c>
      <c r="G1019" s="638">
        <f>F1019*10</f>
        <v>30</v>
      </c>
      <c r="H1019" s="638">
        <f>F1019*4</f>
        <v>12</v>
      </c>
      <c r="I1019" s="638">
        <f>F1019*6</f>
        <v>18</v>
      </c>
      <c r="J1019" s="59" t="s">
        <v>47</v>
      </c>
      <c r="K1019" s="7" t="s">
        <v>190</v>
      </c>
      <c r="L1019" s="7" t="s">
        <v>190</v>
      </c>
      <c r="M1019" s="7" t="s">
        <v>190</v>
      </c>
      <c r="N1019" s="7" t="s">
        <v>47</v>
      </c>
      <c r="O1019" s="7" t="s">
        <v>47</v>
      </c>
      <c r="P1019" s="7" t="s">
        <v>47</v>
      </c>
      <c r="Q1019" s="7" t="s">
        <v>47</v>
      </c>
      <c r="R1019" s="249"/>
      <c r="S1019" s="23"/>
      <c r="T1019" s="77">
        <f>IF(U1019&lt;=0,"",(((U1019-'In Productie'!$E$1)/7)+0.6))</f>
        <v>-50.114285714285714</v>
      </c>
      <c r="U1019" s="161">
        <v>42614</v>
      </c>
      <c r="V1019" s="4" t="s">
        <v>423</v>
      </c>
      <c r="W1019" s="4" t="s">
        <v>1313</v>
      </c>
      <c r="X1019" s="453">
        <v>66</v>
      </c>
      <c r="Y1019" s="64"/>
      <c r="Z1019" s="462"/>
      <c r="AA1019" s="664">
        <v>42556</v>
      </c>
      <c r="AF1019" s="4">
        <f>IF(B1019="","",(IFERROR(VLOOKUP(B1019,Projecten!A$4:W$2358,5,FALSE),"niet bekend")))</f>
        <v>6</v>
      </c>
      <c r="AG1019" s="2399">
        <f t="shared" si="113"/>
        <v>9924</v>
      </c>
      <c r="AH1019" s="2403">
        <f>IF(B1019="","",(IFERROR(VLOOKUP(B1019,Projecten!A$4:W$2358,23,FALSE),"niet bekend")))</f>
        <v>19848</v>
      </c>
      <c r="AI1019" s="2403">
        <f>IF(B1019="","",(IFERROR(VLOOKUP(B1019,Projecten!A$4:W$2358,12,FALSE),"niet bekend")))</f>
        <v>19848</v>
      </c>
      <c r="AJ1019" s="906">
        <f t="shared" si="114"/>
        <v>9924</v>
      </c>
    </row>
    <row r="1020" spans="2:36" s="4" customFormat="1" ht="12.75" customHeight="1" x14ac:dyDescent="0.2">
      <c r="B1020" s="640">
        <v>2016329</v>
      </c>
      <c r="C1020" s="1290" t="s">
        <v>1432</v>
      </c>
      <c r="D1020" s="636" t="s">
        <v>1337</v>
      </c>
      <c r="E1020" s="637" t="s">
        <v>26</v>
      </c>
      <c r="F1020" s="1489">
        <v>3</v>
      </c>
      <c r="G1020" s="638">
        <f>F1020*10</f>
        <v>30</v>
      </c>
      <c r="H1020" s="638">
        <f>F1020*4</f>
        <v>12</v>
      </c>
      <c r="I1020" s="638">
        <f>F1020*6</f>
        <v>18</v>
      </c>
      <c r="J1020" s="59" t="s">
        <v>47</v>
      </c>
      <c r="K1020" s="7" t="s">
        <v>190</v>
      </c>
      <c r="L1020" s="7" t="s">
        <v>190</v>
      </c>
      <c r="M1020" s="7" t="s">
        <v>190</v>
      </c>
      <c r="N1020" s="7" t="s">
        <v>47</v>
      </c>
      <c r="O1020" s="7" t="s">
        <v>47</v>
      </c>
      <c r="P1020" s="7" t="s">
        <v>47</v>
      </c>
      <c r="Q1020" s="7" t="s">
        <v>47</v>
      </c>
      <c r="R1020" s="249"/>
      <c r="S1020" s="23"/>
      <c r="T1020" s="77">
        <f>IF(U1020&lt;=0,"",(((U1020-'In Productie'!$E$1)/7)+0.6))</f>
        <v>-49.257142857142853</v>
      </c>
      <c r="U1020" s="161">
        <v>42620</v>
      </c>
      <c r="V1020" s="4" t="s">
        <v>423</v>
      </c>
      <c r="X1020" s="453">
        <v>66</v>
      </c>
      <c r="Y1020" s="64"/>
      <c r="Z1020" s="462"/>
      <c r="AA1020" s="664">
        <v>42556</v>
      </c>
      <c r="AF1020" s="4">
        <f>IF(B1020="","",(IFERROR(VLOOKUP(B1020,Projecten!A$4:W$2358,5,FALSE),"niet bekend")))</f>
        <v>6</v>
      </c>
      <c r="AG1020" s="2399">
        <f t="shared" si="113"/>
        <v>9924</v>
      </c>
      <c r="AH1020" s="2403">
        <f>IF(B1020="","",(IFERROR(VLOOKUP(B1020,Projecten!A$4:W$2358,23,FALSE),"niet bekend")))</f>
        <v>19848</v>
      </c>
      <c r="AI1020" s="2403">
        <f>IF(B1020="","",(IFERROR(VLOOKUP(B1020,Projecten!A$4:W$2358,12,FALSE),"niet bekend")))</f>
        <v>19848</v>
      </c>
      <c r="AJ1020" s="906">
        <f t="shared" si="114"/>
        <v>9924</v>
      </c>
    </row>
    <row r="1021" spans="2:36" s="71" customFormat="1" ht="12.75" customHeight="1" x14ac:dyDescent="0.2">
      <c r="B1021" s="98" t="s">
        <v>1342</v>
      </c>
      <c r="C1021" s="1030">
        <v>120800</v>
      </c>
      <c r="D1021" s="405" t="s">
        <v>1343</v>
      </c>
      <c r="E1021" s="405" t="s">
        <v>26</v>
      </c>
      <c r="F1021" s="1441">
        <v>0</v>
      </c>
      <c r="G1021" s="100">
        <v>0</v>
      </c>
      <c r="H1021" s="100">
        <v>0</v>
      </c>
      <c r="I1021" s="100">
        <v>0</v>
      </c>
      <c r="J1021" s="58" t="s">
        <v>47</v>
      </c>
      <c r="K1021" s="58" t="s">
        <v>190</v>
      </c>
      <c r="L1021" s="58" t="s">
        <v>190</v>
      </c>
      <c r="M1021" s="58" t="s">
        <v>190</v>
      </c>
      <c r="N1021" s="58" t="s">
        <v>47</v>
      </c>
      <c r="O1021" s="58" t="s">
        <v>47</v>
      </c>
      <c r="P1021" s="58" t="s">
        <v>47</v>
      </c>
      <c r="Q1021" s="58" t="s">
        <v>47</v>
      </c>
      <c r="R1021" s="346"/>
      <c r="S1021" s="77"/>
      <c r="T1021" s="77">
        <v>33</v>
      </c>
      <c r="U1021" s="161"/>
      <c r="V1021" s="71" t="s">
        <v>162</v>
      </c>
      <c r="X1021" s="78">
        <v>2</v>
      </c>
      <c r="Y1021" s="82"/>
      <c r="Z1021" s="82"/>
      <c r="AA1021" s="346"/>
      <c r="AF1021" s="71">
        <f>IF(B1021="","",(IFERROR(VLOOKUP(B1021,Projecten!A$4:W$2358,5,FALSE),"niet bekend")))</f>
        <v>0</v>
      </c>
      <c r="AG1021" s="2403">
        <f>AI1021</f>
        <v>382.5</v>
      </c>
      <c r="AH1021" s="2403">
        <f>IF(B1021="","",(IFERROR(VLOOKUP(B1021,Projecten!A$4:W$2358,23,FALSE),"niet bekend")))</f>
        <v>382.5</v>
      </c>
      <c r="AI1021" s="2403">
        <f>IF(B1021="","",(IFERROR(VLOOKUP(B1021,Projecten!A$4:W$2358,12,FALSE),"niet bekend")))</f>
        <v>382.5</v>
      </c>
      <c r="AJ1021" s="908">
        <f t="shared" si="114"/>
        <v>0</v>
      </c>
    </row>
    <row r="1022" spans="2:36" s="71" customFormat="1" ht="12.75" customHeight="1" x14ac:dyDescent="0.2">
      <c r="B1022" s="98">
        <v>2016283</v>
      </c>
      <c r="C1022" s="1289">
        <v>120784</v>
      </c>
      <c r="D1022" s="98" t="s">
        <v>1286</v>
      </c>
      <c r="E1022" s="618" t="s">
        <v>26</v>
      </c>
      <c r="F1022" s="1456">
        <v>2</v>
      </c>
      <c r="G1022" s="308">
        <v>16</v>
      </c>
      <c r="H1022" s="308">
        <v>10</v>
      </c>
      <c r="I1022" s="308">
        <v>9</v>
      </c>
      <c r="J1022" s="619" t="s">
        <v>47</v>
      </c>
      <c r="K1022" s="619" t="s">
        <v>190</v>
      </c>
      <c r="L1022" s="60" t="s">
        <v>190</v>
      </c>
      <c r="M1022" s="60" t="s">
        <v>190</v>
      </c>
      <c r="N1022" s="60" t="s">
        <v>47</v>
      </c>
      <c r="O1022" s="60" t="s">
        <v>47</v>
      </c>
      <c r="P1022" s="60" t="s">
        <v>47</v>
      </c>
      <c r="Q1022" s="60" t="s">
        <v>47</v>
      </c>
      <c r="R1022" s="346"/>
      <c r="S1022" s="77">
        <v>42611</v>
      </c>
      <c r="T1022" s="77">
        <f>IF(U1022&lt;=0,"",(((U1022-'In Productie'!$E$1)/7)+0.6))</f>
        <v>-50.542857142857144</v>
      </c>
      <c r="U1022" s="161">
        <v>42611</v>
      </c>
      <c r="V1022" s="71" t="s">
        <v>423</v>
      </c>
      <c r="W1022" s="71" t="s">
        <v>1224</v>
      </c>
      <c r="X1022" s="566">
        <v>28.8</v>
      </c>
      <c r="Y1022" s="82"/>
      <c r="Z1022" s="82"/>
      <c r="AA1022" s="620">
        <v>42531</v>
      </c>
      <c r="AF1022" s="71">
        <f>IF(B1022="","",(IFERROR(VLOOKUP(B1022,Projecten!A$4:W$2358,5,FALSE),"niet bekend")))</f>
        <v>5</v>
      </c>
      <c r="AG1022" s="2403">
        <f>IF(AF1022="","",(F1022/AF1022*AI1022))</f>
        <v>4284</v>
      </c>
      <c r="AH1022" s="2403">
        <f>IF(B1022="","",(IFERROR(VLOOKUP(B1022,Projecten!A$4:W$2358,23,FALSE),"niet bekend")))</f>
        <v>10710</v>
      </c>
      <c r="AI1022" s="2403">
        <f>IF(B1022="","",(IFERROR(VLOOKUP(B1022,Projecten!A$4:W$2358,12,FALSE),"niet bekend")))</f>
        <v>10710</v>
      </c>
      <c r="AJ1022" s="908">
        <f t="shared" si="114"/>
        <v>6426</v>
      </c>
    </row>
    <row r="1023" spans="2:36" s="38" customFormat="1" ht="12.75" customHeight="1" x14ac:dyDescent="0.2">
      <c r="B1023" s="30"/>
      <c r="C1023" s="1253"/>
      <c r="D1023" s="31"/>
      <c r="E1023" s="31"/>
      <c r="F1023" s="32"/>
      <c r="G1023" s="31"/>
      <c r="H1023" s="31"/>
      <c r="I1023" s="31"/>
      <c r="J1023" s="32"/>
      <c r="K1023" s="32"/>
      <c r="L1023" s="32"/>
      <c r="M1023" s="32"/>
      <c r="N1023" s="32"/>
      <c r="O1023" s="32"/>
      <c r="P1023" s="32"/>
      <c r="Q1023" s="32"/>
      <c r="R1023" s="483"/>
      <c r="S1023" s="33"/>
      <c r="T1023" s="1039"/>
      <c r="U1023" s="157"/>
      <c r="V1023" s="35"/>
      <c r="W1023" s="35"/>
      <c r="X1023" s="35"/>
      <c r="Y1023" s="67"/>
      <c r="Z1023" s="68"/>
      <c r="AA1023" s="36"/>
      <c r="AB1023" s="562" t="s">
        <v>1122</v>
      </c>
      <c r="AC1023" s="562" t="s">
        <v>1064</v>
      </c>
      <c r="AD1023" s="562" t="s">
        <v>1123</v>
      </c>
      <c r="AG1023" s="2404"/>
      <c r="AH1023" s="2404"/>
      <c r="AI1023" s="2404"/>
      <c r="AJ1023" s="909"/>
    </row>
    <row r="1024" spans="2:36" s="911" customFormat="1" ht="12.75" customHeight="1" x14ac:dyDescent="0.2">
      <c r="B1024" s="887"/>
      <c r="C1024" s="1251"/>
      <c r="D1024" s="888">
        <f>SUM(G1024:I1024)</f>
        <v>182</v>
      </c>
      <c r="E1024" s="889"/>
      <c r="F1024" s="890">
        <f>SUM(F1025:F1043)</f>
        <v>11</v>
      </c>
      <c r="G1024" s="889">
        <f>SUM(G1025:G1043)</f>
        <v>96</v>
      </c>
      <c r="H1024" s="889">
        <f>SUM(H1025:H1043)</f>
        <v>49</v>
      </c>
      <c r="I1024" s="889">
        <f>SUM(I1025:I1043)</f>
        <v>37</v>
      </c>
      <c r="J1024" s="890"/>
      <c r="K1024" s="890"/>
      <c r="L1024" s="890"/>
      <c r="M1024" s="890"/>
      <c r="N1024" s="890"/>
      <c r="O1024" s="890"/>
      <c r="P1024" s="890"/>
      <c r="Q1024" s="890"/>
      <c r="R1024" s="917">
        <v>34</v>
      </c>
      <c r="S1024" s="918"/>
      <c r="T1024" s="1040"/>
      <c r="U1024" s="919"/>
      <c r="V1024" s="920"/>
      <c r="W1024" s="921">
        <f>SUM(X1024:X1043)</f>
        <v>250.99999999999997</v>
      </c>
      <c r="X1024" s="855"/>
      <c r="Y1024" s="922">
        <v>329.5</v>
      </c>
      <c r="Z1024" s="856">
        <f>W1024-Y1024</f>
        <v>-78.500000000000028</v>
      </c>
      <c r="AA1024" s="923"/>
      <c r="AB1024" s="911">
        <v>497.25</v>
      </c>
      <c r="AC1024" s="911">
        <v>179.5</v>
      </c>
      <c r="AD1024" s="911">
        <f>AB1024-AC1024</f>
        <v>317.75</v>
      </c>
      <c r="AF1024" s="911" t="str">
        <f>IF(B1024="","",(IFERROR(VLOOKUP(B1024,Projecten!A$4:W$2358,5,FALSE),"niet bekend")))</f>
        <v/>
      </c>
      <c r="AG1024" s="2402">
        <f>SUM(AG1025:AG1043)</f>
        <v>42382.01</v>
      </c>
      <c r="AH1024" s="2402" t="str">
        <f>IF(B1024="","",(IFERROR(VLOOKUP(B1024,Projecten!A$4:W$2358,23,FALSE),"niet bekend")))</f>
        <v/>
      </c>
      <c r="AI1024" s="2402" t="str">
        <f>IF(B1024="","",(IFERROR(VLOOKUP(B1024,Projecten!A$4:W$2358,12,FALSE),"niet bekend")))</f>
        <v/>
      </c>
      <c r="AJ1024" s="907"/>
    </row>
    <row r="1025" spans="2:36" s="511" customFormat="1" ht="12.75" customHeight="1" x14ac:dyDescent="0.2">
      <c r="B1025" s="503"/>
      <c r="C1025" s="1279"/>
      <c r="D1025" s="511" t="s">
        <v>1451</v>
      </c>
      <c r="E1025" s="504"/>
      <c r="F1025" s="1469"/>
      <c r="G1025" s="504"/>
      <c r="H1025" s="504"/>
      <c r="I1025" s="504"/>
      <c r="J1025" s="505"/>
      <c r="K1025" s="506"/>
      <c r="L1025" s="506"/>
      <c r="M1025" s="506"/>
      <c r="N1025" s="506"/>
      <c r="O1025" s="506"/>
      <c r="P1025" s="506"/>
      <c r="Q1025" s="506"/>
      <c r="R1025" s="507" t="s">
        <v>939</v>
      </c>
      <c r="S1025" s="23"/>
      <c r="T1025" s="509"/>
      <c r="U1025" s="510"/>
      <c r="W1025" s="696"/>
      <c r="X1025" s="512"/>
      <c r="Y1025" s="513"/>
      <c r="Z1025" s="513"/>
      <c r="AA1025" s="507"/>
      <c r="AF1025" s="347" t="str">
        <f>IF(B1025="","",(IFERROR(VLOOKUP(B1025,Projecten!A$4:W$2358,5,FALSE),"niet bekend")))</f>
        <v/>
      </c>
      <c r="AG1025" s="2399" t="str">
        <f t="shared" ref="AG1025:AG1030" si="115">IF(AF1025="","",(F1025/AF1025*AI1025))</f>
        <v/>
      </c>
      <c r="AH1025" s="2403" t="str">
        <f>IF(B1025="","",(IFERROR(VLOOKUP(B1025,Projecten!A$4:W$2358,23,FALSE),"niet bekend")))</f>
        <v/>
      </c>
      <c r="AI1025" s="2403" t="str">
        <f>IF(B1025="","",(IFERROR(VLOOKUP(B1025,Projecten!A$4:W$2358,12,FALSE),"niet bekend")))</f>
        <v/>
      </c>
      <c r="AJ1025" s="906" t="str">
        <f t="shared" ref="AJ1025:AJ1042" si="116">IF(AG1025="","",(AI1025-AG1025))</f>
        <v/>
      </c>
    </row>
    <row r="1026" spans="2:36" s="511" customFormat="1" ht="12.75" customHeight="1" x14ac:dyDescent="0.2">
      <c r="B1026" s="503"/>
      <c r="C1026" s="1279"/>
      <c r="D1026" s="504" t="s">
        <v>1109</v>
      </c>
      <c r="E1026" s="504"/>
      <c r="F1026" s="1469"/>
      <c r="G1026" s="504"/>
      <c r="H1026" s="504"/>
      <c r="I1026" s="504"/>
      <c r="J1026" s="570"/>
      <c r="K1026" s="571"/>
      <c r="L1026" s="571"/>
      <c r="M1026" s="571"/>
      <c r="N1026" s="571"/>
      <c r="O1026" s="571"/>
      <c r="P1026" s="571"/>
      <c r="Q1026" s="571"/>
      <c r="R1026" s="507"/>
      <c r="S1026" s="23"/>
      <c r="T1026" s="509"/>
      <c r="U1026" s="510"/>
      <c r="X1026" s="512">
        <v>5</v>
      </c>
      <c r="Y1026" s="513"/>
      <c r="Z1026" s="513"/>
      <c r="AA1026" s="507"/>
      <c r="AF1026" s="347" t="str">
        <f>IF(B1026="","",(IFERROR(VLOOKUP(B1026,Projecten!A$4:W$2358,5,FALSE),"niet bekend")))</f>
        <v/>
      </c>
      <c r="AG1026" s="2399" t="str">
        <f t="shared" si="115"/>
        <v/>
      </c>
      <c r="AH1026" s="2403" t="str">
        <f>IF(B1026="","",(IFERROR(VLOOKUP(B1026,Projecten!A$4:W$2358,23,FALSE),"niet bekend")))</f>
        <v/>
      </c>
      <c r="AI1026" s="2403" t="str">
        <f>IF(B1026="","",(IFERROR(VLOOKUP(B1026,Projecten!A$4:W$2358,12,FALSE),"niet bekend")))</f>
        <v/>
      </c>
      <c r="AJ1026" s="906" t="str">
        <f t="shared" si="116"/>
        <v/>
      </c>
    </row>
    <row r="1027" spans="2:36" s="4" customFormat="1" ht="12.75" customHeight="1" x14ac:dyDescent="0.2">
      <c r="B1027" s="2"/>
      <c r="C1027" s="1254"/>
      <c r="D1027" s="303"/>
      <c r="E1027" s="1"/>
      <c r="F1027" s="1445"/>
      <c r="G1027" s="1"/>
      <c r="H1027" s="1"/>
      <c r="I1027" s="1"/>
      <c r="J1027" s="607"/>
      <c r="K1027" s="220"/>
      <c r="L1027" s="41"/>
      <c r="M1027" s="41"/>
      <c r="N1027" s="41"/>
      <c r="O1027" s="41"/>
      <c r="P1027" s="41"/>
      <c r="Q1027" s="41"/>
      <c r="R1027" s="249"/>
      <c r="S1027" s="23"/>
      <c r="T1027" s="23"/>
      <c r="U1027" s="162"/>
      <c r="X1027" s="425"/>
      <c r="Y1027" s="63"/>
      <c r="Z1027" s="63"/>
      <c r="AA1027" s="249"/>
      <c r="AF1027" s="4" t="str">
        <f>IF(B1027="","",(IFERROR(VLOOKUP(B1027,Projecten!A$4:W$2358,5,FALSE),"niet bekend")))</f>
        <v/>
      </c>
      <c r="AG1027" s="2399" t="str">
        <f t="shared" si="115"/>
        <v/>
      </c>
      <c r="AH1027" s="2403" t="str">
        <f>IF(B1027="","",(IFERROR(VLOOKUP(B1027,Projecten!A$4:W$2358,23,FALSE),"niet bekend")))</f>
        <v/>
      </c>
      <c r="AI1027" s="2403" t="str">
        <f>IF(B1027="","",(IFERROR(VLOOKUP(B1027,Projecten!A$4:W$2358,12,FALSE),"niet bekend")))</f>
        <v/>
      </c>
      <c r="AJ1027" s="906" t="str">
        <f t="shared" si="116"/>
        <v/>
      </c>
    </row>
    <row r="1028" spans="2:36" s="4" customFormat="1" ht="12.75" customHeight="1" x14ac:dyDescent="0.2">
      <c r="B1028" s="2"/>
      <c r="C1028" s="1254"/>
      <c r="D1028" s="303" t="s">
        <v>1544</v>
      </c>
      <c r="E1028" s="1"/>
      <c r="F1028" s="1445"/>
      <c r="G1028" s="1"/>
      <c r="H1028" s="1"/>
      <c r="I1028" s="1"/>
      <c r="J1028" s="607"/>
      <c r="K1028" s="220"/>
      <c r="L1028" s="41"/>
      <c r="M1028" s="41"/>
      <c r="N1028" s="41"/>
      <c r="O1028" s="41"/>
      <c r="P1028" s="41"/>
      <c r="Q1028" s="41"/>
      <c r="R1028" s="249"/>
      <c r="S1028" s="23"/>
      <c r="T1028" s="23"/>
      <c r="U1028" s="162"/>
      <c r="X1028" s="425">
        <v>20</v>
      </c>
      <c r="Y1028" s="63"/>
      <c r="Z1028" s="63"/>
      <c r="AA1028" s="249"/>
      <c r="AF1028" s="4" t="str">
        <f>IF(B1028="","",(IFERROR(VLOOKUP(B1028,Projecten!A$4:W$2358,5,FALSE),"niet bekend")))</f>
        <v/>
      </c>
      <c r="AG1028" s="2399" t="str">
        <f t="shared" si="115"/>
        <v/>
      </c>
      <c r="AH1028" s="2403" t="str">
        <f>IF(B1028="","",(IFERROR(VLOOKUP(B1028,Projecten!A$4:W$2358,23,FALSE),"niet bekend")))</f>
        <v/>
      </c>
      <c r="AI1028" s="2403" t="str">
        <f>IF(B1028="","",(IFERROR(VLOOKUP(B1028,Projecten!A$4:W$2358,12,FALSE),"niet bekend")))</f>
        <v/>
      </c>
      <c r="AJ1028" s="906" t="str">
        <f t="shared" si="116"/>
        <v/>
      </c>
    </row>
    <row r="1029" spans="2:36" s="4" customFormat="1" ht="12.75" customHeight="1" x14ac:dyDescent="0.2">
      <c r="B1029" s="2"/>
      <c r="C1029" s="1254"/>
      <c r="D1029" s="303" t="s">
        <v>1550</v>
      </c>
      <c r="E1029" s="1"/>
      <c r="F1029" s="1445"/>
      <c r="G1029" s="1"/>
      <c r="H1029" s="1"/>
      <c r="I1029" s="1"/>
      <c r="J1029" s="607"/>
      <c r="K1029" s="220"/>
      <c r="L1029" s="41"/>
      <c r="M1029" s="41"/>
      <c r="N1029" s="41"/>
      <c r="O1029" s="41"/>
      <c r="P1029" s="41"/>
      <c r="Q1029" s="41"/>
      <c r="R1029" s="249"/>
      <c r="S1029" s="23"/>
      <c r="T1029" s="23"/>
      <c r="U1029" s="162"/>
      <c r="X1029" s="425">
        <v>6</v>
      </c>
      <c r="Y1029" s="63"/>
      <c r="Z1029" s="63"/>
      <c r="AA1029" s="249"/>
      <c r="AF1029" s="4" t="str">
        <f>IF(B1029="","",(IFERROR(VLOOKUP(B1029,Projecten!A$4:W$2358,5,FALSE),"niet bekend")))</f>
        <v/>
      </c>
      <c r="AG1029" s="2399" t="str">
        <f t="shared" si="115"/>
        <v/>
      </c>
      <c r="AH1029" s="2403" t="str">
        <f>IF(B1029="","",(IFERROR(VLOOKUP(B1029,Projecten!A$4:W$2358,23,FALSE),"niet bekend")))</f>
        <v/>
      </c>
      <c r="AI1029" s="2403" t="str">
        <f>IF(B1029="","",(IFERROR(VLOOKUP(B1029,Projecten!A$4:W$2358,12,FALSE),"niet bekend")))</f>
        <v/>
      </c>
      <c r="AJ1029" s="906" t="str">
        <f t="shared" si="116"/>
        <v/>
      </c>
    </row>
    <row r="1030" spans="2:36" s="71" customFormat="1" ht="12.75" customHeight="1" x14ac:dyDescent="0.2">
      <c r="B1030" s="98"/>
      <c r="C1030" s="1030"/>
      <c r="D1030" s="308"/>
      <c r="E1030" s="308"/>
      <c r="F1030" s="882"/>
      <c r="G1030" s="405"/>
      <c r="H1030" s="405"/>
      <c r="I1030" s="405"/>
      <c r="J1030" s="617"/>
      <c r="K1030" s="617"/>
      <c r="L1030" s="60"/>
      <c r="M1030" s="60"/>
      <c r="N1030" s="60"/>
      <c r="O1030" s="60"/>
      <c r="P1030" s="60"/>
      <c r="Q1030" s="60"/>
      <c r="R1030" s="346"/>
      <c r="S1030" s="77"/>
      <c r="T1030" s="77"/>
      <c r="U1030" s="161"/>
      <c r="X1030" s="566"/>
      <c r="Y1030" s="82"/>
      <c r="Z1030" s="82"/>
      <c r="AA1030" s="620"/>
      <c r="AF1030" s="71" t="str">
        <f>IF(B1030="","",(IFERROR(VLOOKUP(B1030,Projecten!A$4:W$2358,5,FALSE),"niet bekend")))</f>
        <v/>
      </c>
      <c r="AG1030" s="2403" t="str">
        <f t="shared" si="115"/>
        <v/>
      </c>
      <c r="AH1030" s="2403" t="str">
        <f>IF(B1030="","",(IFERROR(VLOOKUP(B1030,Projecten!A$4:W$2358,23,FALSE),"niet bekend")))</f>
        <v/>
      </c>
      <c r="AI1030" s="2403" t="str">
        <f>IF(B1030="","",(IFERROR(VLOOKUP(B1030,Projecten!A$4:W$2358,12,FALSE),"niet bekend")))</f>
        <v/>
      </c>
      <c r="AJ1030" s="908" t="str">
        <f t="shared" si="116"/>
        <v/>
      </c>
    </row>
    <row r="1031" spans="2:36" ht="12.75" customHeight="1" x14ac:dyDescent="0.2">
      <c r="B1031" s="98">
        <v>2016353</v>
      </c>
      <c r="C1031" s="1268">
        <v>120798</v>
      </c>
      <c r="D1031" s="267" t="s">
        <v>1408</v>
      </c>
      <c r="E1031" s="313" t="s">
        <v>26</v>
      </c>
      <c r="F1031" s="879">
        <v>0</v>
      </c>
      <c r="G1031" s="313">
        <v>6</v>
      </c>
      <c r="H1031" s="313">
        <v>0</v>
      </c>
      <c r="I1031" s="313">
        <v>6</v>
      </c>
      <c r="J1031" s="60" t="s">
        <v>47</v>
      </c>
      <c r="K1031" s="41" t="s">
        <v>1524</v>
      </c>
      <c r="L1031" s="41" t="s">
        <v>1524</v>
      </c>
      <c r="M1031" s="41" t="s">
        <v>1524</v>
      </c>
      <c r="N1031" s="29" t="s">
        <v>47</v>
      </c>
      <c r="O1031" s="29" t="s">
        <v>47</v>
      </c>
      <c r="P1031" s="29" t="s">
        <v>47</v>
      </c>
      <c r="Q1031" s="29" t="s">
        <v>47</v>
      </c>
      <c r="R1031" s="5"/>
      <c r="T1031" s="23">
        <v>36</v>
      </c>
      <c r="V1031" s="6" t="s">
        <v>311</v>
      </c>
      <c r="W1031" s="646"/>
      <c r="X1031" s="25">
        <v>20</v>
      </c>
      <c r="Y1031" s="6"/>
      <c r="Z1031" s="6"/>
      <c r="AA1031" s="665">
        <v>42563</v>
      </c>
      <c r="AF1031" s="4">
        <f>IF(B1031="","",(IFERROR(VLOOKUP(B1031,Projecten!A$4:W$2358,5,FALSE),"niet bekend")))</f>
        <v>0</v>
      </c>
      <c r="AG1031" s="2399">
        <f>AI1031</f>
        <v>4074</v>
      </c>
      <c r="AH1031" s="2403">
        <f>IF(B1031="","",(IFERROR(VLOOKUP(B1031,Projecten!A$4:W$2358,23,FALSE),"niet bekend")))</f>
        <v>4074</v>
      </c>
      <c r="AI1031" s="2403">
        <f>IF(B1031="","",(IFERROR(VLOOKUP(B1031,Projecten!A$4:W$2358,12,FALSE),"niet bekend")))</f>
        <v>4074</v>
      </c>
      <c r="AJ1031" s="906">
        <f t="shared" si="116"/>
        <v>0</v>
      </c>
    </row>
    <row r="1032" spans="2:36" s="4" customFormat="1" ht="12.75" customHeight="1" x14ac:dyDescent="0.2">
      <c r="B1032" s="98">
        <v>2016274</v>
      </c>
      <c r="C1032" s="1268">
        <v>120801</v>
      </c>
      <c r="D1032" s="317" t="s">
        <v>1444</v>
      </c>
      <c r="E1032" s="419" t="s">
        <v>26</v>
      </c>
      <c r="F1032" s="1477">
        <v>1</v>
      </c>
      <c r="G1032" s="347">
        <v>13</v>
      </c>
      <c r="H1032" s="347">
        <v>5</v>
      </c>
      <c r="I1032" s="347">
        <v>3</v>
      </c>
      <c r="J1032" s="59" t="s">
        <v>47</v>
      </c>
      <c r="K1032" s="59" t="s">
        <v>47</v>
      </c>
      <c r="L1032" s="7" t="s">
        <v>1524</v>
      </c>
      <c r="M1032" s="7" t="s">
        <v>1524</v>
      </c>
      <c r="N1032" s="7" t="s">
        <v>47</v>
      </c>
      <c r="O1032" s="7" t="s">
        <v>47</v>
      </c>
      <c r="P1032" s="7" t="s">
        <v>47</v>
      </c>
      <c r="Q1032" s="7" t="s">
        <v>47</v>
      </c>
      <c r="R1032" s="5"/>
      <c r="S1032" s="23">
        <v>42611</v>
      </c>
      <c r="T1032" s="23">
        <f>IF(U1032&lt;=0,"",(((U1032-'In Productie'!$E$1)/7)+0.6))</f>
        <v>-50.542857142857144</v>
      </c>
      <c r="U1032" s="162">
        <v>42611</v>
      </c>
      <c r="V1032" s="4" t="s">
        <v>162</v>
      </c>
      <c r="W1032" s="71" t="s">
        <v>1379</v>
      </c>
      <c r="X1032" s="25">
        <v>23</v>
      </c>
      <c r="Y1032" s="64"/>
      <c r="Z1032" s="66"/>
      <c r="AA1032" s="664">
        <v>42538</v>
      </c>
      <c r="AF1032" s="4">
        <f>IF(B1032="","",(IFERROR(VLOOKUP(B1032,Projecten!A$4:W$2358,5,FALSE),"niet bekend")))</f>
        <v>1</v>
      </c>
      <c r="AG1032" s="2399">
        <f t="shared" ref="AG1032:AG1042" si="117">IF(AF1032="","",(F1032/AF1032*AI1032))</f>
        <v>5269.27</v>
      </c>
      <c r="AH1032" s="2403">
        <f>IF(B1032="","",(IFERROR(VLOOKUP(B1032,Projecten!A$4:W$2358,23,FALSE),"niet bekend")))</f>
        <v>5269.27</v>
      </c>
      <c r="AI1032" s="2403">
        <f>IF(B1032="","",(IFERROR(VLOOKUP(B1032,Projecten!A$4:W$2358,12,FALSE),"niet bekend")))</f>
        <v>5269.27</v>
      </c>
      <c r="AJ1032" s="906">
        <f t="shared" si="116"/>
        <v>0</v>
      </c>
    </row>
    <row r="1033" spans="2:36" s="4" customFormat="1" ht="12.75" customHeight="1" x14ac:dyDescent="0.2">
      <c r="B1033" s="98">
        <v>2016296</v>
      </c>
      <c r="C1033" s="1268">
        <v>120803</v>
      </c>
      <c r="D1033" s="317">
        <v>592916</v>
      </c>
      <c r="E1033" s="419" t="s">
        <v>26</v>
      </c>
      <c r="F1033" s="879">
        <v>1</v>
      </c>
      <c r="G1033" s="313">
        <v>7</v>
      </c>
      <c r="H1033" s="313">
        <v>5</v>
      </c>
      <c r="I1033" s="313">
        <v>3</v>
      </c>
      <c r="J1033" s="59" t="s">
        <v>47</v>
      </c>
      <c r="K1033" s="59" t="s">
        <v>1524</v>
      </c>
      <c r="L1033" s="7" t="s">
        <v>1524</v>
      </c>
      <c r="M1033" s="7" t="s">
        <v>1524</v>
      </c>
      <c r="N1033" s="7" t="s">
        <v>47</v>
      </c>
      <c r="O1033" s="7" t="s">
        <v>47</v>
      </c>
      <c r="P1033" s="7" t="s">
        <v>47</v>
      </c>
      <c r="Q1033" s="7" t="s">
        <v>47</v>
      </c>
      <c r="R1033" s="5"/>
      <c r="S1033" s="23">
        <v>42611</v>
      </c>
      <c r="T1033" s="23">
        <f>IF(U1033&lt;=0,"",(((U1033-'In Productie'!$E$1)/7)+0.6))</f>
        <v>-50.542857142857144</v>
      </c>
      <c r="U1033" s="162">
        <v>42611</v>
      </c>
      <c r="V1033" s="4" t="s">
        <v>162</v>
      </c>
      <c r="X1033" s="25">
        <v>13</v>
      </c>
      <c r="Y1033" s="64"/>
      <c r="Z1033" s="66"/>
      <c r="AA1033" s="658">
        <v>42541</v>
      </c>
      <c r="AF1033" s="4">
        <f>IF(B1033="","",(IFERROR(VLOOKUP(B1033,Projecten!A$4:W$2358,5,FALSE),"niet bekend")))</f>
        <v>1</v>
      </c>
      <c r="AG1033" s="2399">
        <f t="shared" si="117"/>
        <v>1826</v>
      </c>
      <c r="AH1033" s="2403">
        <f>IF(B1033="","",(IFERROR(VLOOKUP(B1033,Projecten!A$4:W$2358,23,FALSE),"niet bekend")))</f>
        <v>1826</v>
      </c>
      <c r="AI1033" s="2403">
        <f>IF(B1033="","",(IFERROR(VLOOKUP(B1033,Projecten!A$4:W$2358,12,FALSE),"niet bekend")))</f>
        <v>1826</v>
      </c>
      <c r="AJ1033" s="906">
        <f t="shared" si="116"/>
        <v>0</v>
      </c>
    </row>
    <row r="1034" spans="2:36" s="4" customFormat="1" ht="12.75" customHeight="1" x14ac:dyDescent="0.2">
      <c r="B1034" s="98">
        <v>2016287</v>
      </c>
      <c r="C1034" s="291">
        <v>120803</v>
      </c>
      <c r="D1034" s="317">
        <v>536116</v>
      </c>
      <c r="E1034" s="315" t="s">
        <v>26</v>
      </c>
      <c r="F1034" s="1458">
        <v>1</v>
      </c>
      <c r="G1034" s="315">
        <v>6</v>
      </c>
      <c r="H1034" s="315">
        <v>5</v>
      </c>
      <c r="I1034" s="315">
        <v>2</v>
      </c>
      <c r="J1034" s="60" t="s">
        <v>47</v>
      </c>
      <c r="K1034" s="60" t="s">
        <v>1524</v>
      </c>
      <c r="L1034" s="41" t="s">
        <v>1524</v>
      </c>
      <c r="M1034" s="41" t="s">
        <v>1524</v>
      </c>
      <c r="N1034" s="41" t="s">
        <v>47</v>
      </c>
      <c r="O1034" s="41" t="s">
        <v>47</v>
      </c>
      <c r="P1034" s="41" t="s">
        <v>47</v>
      </c>
      <c r="Q1034" s="41" t="s">
        <v>47</v>
      </c>
      <c r="R1034" s="5"/>
      <c r="S1034" s="23">
        <v>42611</v>
      </c>
      <c r="T1034" s="23">
        <f>IF(U1034&lt;=0,"",(((U1034-'In Productie'!$E$1)/7)+0.6))</f>
        <v>-50.542857142857144</v>
      </c>
      <c r="U1034" s="162">
        <v>42611</v>
      </c>
      <c r="V1034" s="4" t="s">
        <v>162</v>
      </c>
      <c r="X1034" s="25">
        <v>13.1</v>
      </c>
      <c r="Y1034" s="63"/>
      <c r="Z1034" s="63"/>
      <c r="AA1034" s="664">
        <v>42536</v>
      </c>
      <c r="AF1034" s="4">
        <f>IF(B1034="","",(IFERROR(VLOOKUP(B1034,Projecten!A$4:W$2358,5,FALSE),"niet bekend")))</f>
        <v>1</v>
      </c>
      <c r="AG1034" s="2399">
        <f t="shared" si="117"/>
        <v>2083</v>
      </c>
      <c r="AH1034" s="2403">
        <f>IF(B1034="","",(IFERROR(VLOOKUP(B1034,Projecten!A$4:W$2358,23,FALSE),"niet bekend")))</f>
        <v>2083</v>
      </c>
      <c r="AI1034" s="2403">
        <f>IF(B1034="","",(IFERROR(VLOOKUP(B1034,Projecten!A$4:W$2358,12,FALSE),"niet bekend")))</f>
        <v>2083</v>
      </c>
      <c r="AJ1034" s="906">
        <f t="shared" si="116"/>
        <v>0</v>
      </c>
    </row>
    <row r="1035" spans="2:36" s="4" customFormat="1" ht="12.75" customHeight="1" x14ac:dyDescent="0.2">
      <c r="B1035" s="383">
        <v>2016289</v>
      </c>
      <c r="C1035" s="1291">
        <v>120805</v>
      </c>
      <c r="D1035" s="317">
        <v>581816</v>
      </c>
      <c r="E1035" s="419" t="s">
        <v>26</v>
      </c>
      <c r="F1035" s="879">
        <v>1</v>
      </c>
      <c r="G1035" s="313">
        <v>8</v>
      </c>
      <c r="H1035" s="313">
        <v>5</v>
      </c>
      <c r="I1035" s="313">
        <v>3</v>
      </c>
      <c r="J1035" s="58" t="s">
        <v>47</v>
      </c>
      <c r="K1035" s="60" t="s">
        <v>1524</v>
      </c>
      <c r="L1035" s="41" t="s">
        <v>1524</v>
      </c>
      <c r="M1035" s="41" t="s">
        <v>1524</v>
      </c>
      <c r="N1035" s="7" t="s">
        <v>47</v>
      </c>
      <c r="O1035" s="7" t="s">
        <v>47</v>
      </c>
      <c r="P1035" s="7" t="s">
        <v>47</v>
      </c>
      <c r="Q1035" s="7" t="s">
        <v>47</v>
      </c>
      <c r="R1035" s="5"/>
      <c r="S1035" s="23">
        <v>42611</v>
      </c>
      <c r="T1035" s="23">
        <f>IF(U1035&lt;=0,"",(((U1035-'In Productie'!$E$1)/7)+0.6))</f>
        <v>-50.542857142857144</v>
      </c>
      <c r="U1035" s="162">
        <v>42611</v>
      </c>
      <c r="V1035" s="4" t="s">
        <v>162</v>
      </c>
      <c r="X1035" s="25">
        <v>14.3</v>
      </c>
      <c r="Y1035" s="64"/>
      <c r="Z1035" s="66"/>
      <c r="AA1035" s="664">
        <v>42537</v>
      </c>
      <c r="AF1035" s="4">
        <f>IF(B1035="","",(IFERROR(VLOOKUP(B1035,Projecten!A$4:W$2358,5,FALSE),"niet bekend")))</f>
        <v>1</v>
      </c>
      <c r="AG1035" s="2399">
        <f t="shared" si="117"/>
        <v>2410</v>
      </c>
      <c r="AH1035" s="2403">
        <f>IF(B1035="","",(IFERROR(VLOOKUP(B1035,Projecten!A$4:W$2358,23,FALSE),"niet bekend")))</f>
        <v>2410</v>
      </c>
      <c r="AI1035" s="2403">
        <f>IF(B1035="","",(IFERROR(VLOOKUP(B1035,Projecten!A$4:W$2358,12,FALSE),"niet bekend")))</f>
        <v>2410</v>
      </c>
      <c r="AJ1035" s="906">
        <f t="shared" si="116"/>
        <v>0</v>
      </c>
    </row>
    <row r="1036" spans="2:36" s="4" customFormat="1" ht="12.75" customHeight="1" x14ac:dyDescent="0.2">
      <c r="B1036" s="98">
        <v>2016292</v>
      </c>
      <c r="C1036" s="1268">
        <v>120802</v>
      </c>
      <c r="D1036" s="317" t="s">
        <v>1232</v>
      </c>
      <c r="E1036" s="419" t="s">
        <v>26</v>
      </c>
      <c r="F1036" s="1482">
        <v>1</v>
      </c>
      <c r="G1036" s="347">
        <v>10</v>
      </c>
      <c r="H1036" s="347">
        <v>3</v>
      </c>
      <c r="I1036" s="347">
        <v>5</v>
      </c>
      <c r="J1036" s="59" t="s">
        <v>47</v>
      </c>
      <c r="K1036" s="59" t="s">
        <v>47</v>
      </c>
      <c r="L1036" s="7" t="s">
        <v>1524</v>
      </c>
      <c r="M1036" s="7" t="s">
        <v>1524</v>
      </c>
      <c r="N1036" s="7" t="s">
        <v>47</v>
      </c>
      <c r="O1036" s="7" t="s">
        <v>47</v>
      </c>
      <c r="P1036" s="7" t="s">
        <v>47</v>
      </c>
      <c r="Q1036" s="7" t="s">
        <v>47</v>
      </c>
      <c r="R1036" s="5"/>
      <c r="S1036" s="23">
        <v>42611</v>
      </c>
      <c r="T1036" s="23">
        <f>IF(U1036&lt;=0,"",(((U1036-'In Productie'!$E$1)/7)+0.6))</f>
        <v>-50.542857142857144</v>
      </c>
      <c r="U1036" s="162">
        <v>42611</v>
      </c>
      <c r="V1036" s="4" t="s">
        <v>162</v>
      </c>
      <c r="X1036" s="25">
        <v>22.4</v>
      </c>
      <c r="Y1036" s="64"/>
      <c r="Z1036" s="66"/>
      <c r="AA1036" s="664">
        <v>42538</v>
      </c>
      <c r="AF1036" s="4">
        <f>IF(B1036="","",(IFERROR(VLOOKUP(B1036,Projecten!A$4:W$2358,5,FALSE),"niet bekend")))</f>
        <v>1</v>
      </c>
      <c r="AG1036" s="2399">
        <f t="shared" si="117"/>
        <v>4610</v>
      </c>
      <c r="AH1036" s="2403">
        <f>IF(B1036="","",(IFERROR(VLOOKUP(B1036,Projecten!A$4:W$2358,23,FALSE),"niet bekend")))</f>
        <v>4610</v>
      </c>
      <c r="AI1036" s="2403">
        <f>IF(B1036="","",(IFERROR(VLOOKUP(B1036,Projecten!A$4:W$2358,12,FALSE),"niet bekend")))</f>
        <v>4610</v>
      </c>
      <c r="AJ1036" s="906">
        <f t="shared" si="116"/>
        <v>0</v>
      </c>
    </row>
    <row r="1037" spans="2:36" s="4" customFormat="1" ht="12.75" customHeight="1" x14ac:dyDescent="0.2">
      <c r="B1037" s="98">
        <v>2016312</v>
      </c>
      <c r="C1037" s="1268">
        <v>120808</v>
      </c>
      <c r="D1037" s="267">
        <v>582016</v>
      </c>
      <c r="E1037" s="419" t="s">
        <v>26</v>
      </c>
      <c r="F1037" s="879">
        <v>1</v>
      </c>
      <c r="G1037" s="313">
        <v>8</v>
      </c>
      <c r="H1037" s="313">
        <v>5</v>
      </c>
      <c r="I1037" s="313">
        <v>3</v>
      </c>
      <c r="J1037" s="58" t="s">
        <v>47</v>
      </c>
      <c r="K1037" s="60" t="s">
        <v>1524</v>
      </c>
      <c r="L1037" s="41" t="s">
        <v>1524</v>
      </c>
      <c r="M1037" s="41" t="s">
        <v>1524</v>
      </c>
      <c r="N1037" s="7" t="s">
        <v>47</v>
      </c>
      <c r="O1037" s="7" t="s">
        <v>47</v>
      </c>
      <c r="P1037" s="7" t="s">
        <v>47</v>
      </c>
      <c r="Q1037" s="7" t="s">
        <v>47</v>
      </c>
      <c r="R1037" s="5"/>
      <c r="S1037" s="23">
        <v>42611</v>
      </c>
      <c r="T1037" s="23">
        <f>IF(U1037&lt;=0,"",(((U1037-'In Productie'!$E$1)/7)+0.6))</f>
        <v>-50.542857142857144</v>
      </c>
      <c r="U1037" s="162">
        <v>42611</v>
      </c>
      <c r="V1037" s="4" t="s">
        <v>162</v>
      </c>
      <c r="X1037" s="25">
        <v>17</v>
      </c>
      <c r="Y1037" s="64"/>
      <c r="Z1037" s="66"/>
      <c r="AA1037" s="624">
        <v>42552</v>
      </c>
      <c r="AF1037" s="4">
        <f>IF(B1037="","",(IFERROR(VLOOKUP(B1037,Projecten!A$4:W$2358,5,FALSE),"niet bekend")))</f>
        <v>1</v>
      </c>
      <c r="AG1037" s="2399">
        <f t="shared" si="117"/>
        <v>2109</v>
      </c>
      <c r="AH1037" s="2403">
        <f>IF(B1037="","",(IFERROR(VLOOKUP(B1037,Projecten!A$4:W$2358,23,FALSE),"niet bekend")))</f>
        <v>2109</v>
      </c>
      <c r="AI1037" s="2403">
        <f>IF(B1037="","",(IFERROR(VLOOKUP(B1037,Projecten!A$4:W$2358,12,FALSE),"niet bekend")))</f>
        <v>2109</v>
      </c>
      <c r="AJ1037" s="906">
        <f t="shared" si="116"/>
        <v>0</v>
      </c>
    </row>
    <row r="1038" spans="2:36" s="4" customFormat="1" ht="12.75" customHeight="1" x14ac:dyDescent="0.2">
      <c r="B1038" s="98">
        <v>2016297</v>
      </c>
      <c r="C1038" s="1268">
        <v>120809</v>
      </c>
      <c r="D1038" s="267" t="s">
        <v>1410</v>
      </c>
      <c r="E1038" s="313" t="s">
        <v>26</v>
      </c>
      <c r="F1038" s="879">
        <v>1</v>
      </c>
      <c r="G1038" s="313">
        <v>11</v>
      </c>
      <c r="H1038" s="313">
        <v>6</v>
      </c>
      <c r="I1038" s="313">
        <v>3</v>
      </c>
      <c r="J1038" s="59" t="s">
        <v>47</v>
      </c>
      <c r="K1038" s="59" t="s">
        <v>1524</v>
      </c>
      <c r="L1038" s="7" t="s">
        <v>1524</v>
      </c>
      <c r="M1038" s="7" t="s">
        <v>1524</v>
      </c>
      <c r="N1038" s="7" t="s">
        <v>47</v>
      </c>
      <c r="O1038" s="7" t="s">
        <v>47</v>
      </c>
      <c r="P1038" s="7" t="s">
        <v>47</v>
      </c>
      <c r="Q1038" s="7" t="s">
        <v>47</v>
      </c>
      <c r="R1038" s="5"/>
      <c r="S1038" s="23"/>
      <c r="T1038" s="23">
        <f>IF(U1038&lt;=0,"",(((U1038-'In Productie'!$E$1)/7)+0.6))</f>
        <v>-50.114285714285714</v>
      </c>
      <c r="U1038" s="162">
        <v>42614</v>
      </c>
      <c r="V1038" s="4" t="s">
        <v>162</v>
      </c>
      <c r="W1038" s="71" t="s">
        <v>1370</v>
      </c>
      <c r="X1038" s="25">
        <v>15</v>
      </c>
      <c r="Y1038" s="64"/>
      <c r="Z1038" s="66"/>
      <c r="AA1038" s="664">
        <v>42542</v>
      </c>
      <c r="AF1038" s="4">
        <f>IF(B1038="","",(IFERROR(VLOOKUP(B1038,Projecten!A$4:W$2358,5,FALSE),"niet bekend")))</f>
        <v>1</v>
      </c>
      <c r="AG1038" s="2399">
        <f t="shared" si="117"/>
        <v>4618</v>
      </c>
      <c r="AH1038" s="2403">
        <f>IF(B1038="","",(IFERROR(VLOOKUP(B1038,Projecten!A$4:W$2358,23,FALSE),"niet bekend")))</f>
        <v>4618</v>
      </c>
      <c r="AI1038" s="2403">
        <f>IF(B1038="","",(IFERROR(VLOOKUP(B1038,Projecten!A$4:W$2358,12,FALSE),"niet bekend")))</f>
        <v>4618</v>
      </c>
      <c r="AJ1038" s="906">
        <f t="shared" si="116"/>
        <v>0</v>
      </c>
    </row>
    <row r="1039" spans="2:36" s="4" customFormat="1" ht="12.75" customHeight="1" x14ac:dyDescent="0.2">
      <c r="B1039" s="383" t="s">
        <v>1429</v>
      </c>
      <c r="C1039" s="1276">
        <v>120804</v>
      </c>
      <c r="D1039" s="317" t="s">
        <v>1227</v>
      </c>
      <c r="E1039" s="315" t="s">
        <v>26</v>
      </c>
      <c r="F1039" s="1458">
        <v>1</v>
      </c>
      <c r="G1039" s="315">
        <v>8</v>
      </c>
      <c r="H1039" s="315">
        <v>5</v>
      </c>
      <c r="I1039" s="315">
        <v>2</v>
      </c>
      <c r="J1039" s="60" t="s">
        <v>47</v>
      </c>
      <c r="K1039" s="60" t="s">
        <v>47</v>
      </c>
      <c r="L1039" s="41" t="s">
        <v>1524</v>
      </c>
      <c r="M1039" s="41" t="s">
        <v>1524</v>
      </c>
      <c r="N1039" s="41" t="s">
        <v>47</v>
      </c>
      <c r="O1039" s="41" t="s">
        <v>47</v>
      </c>
      <c r="P1039" s="41" t="s">
        <v>47</v>
      </c>
      <c r="Q1039" s="41" t="s">
        <v>47</v>
      </c>
      <c r="R1039" s="5"/>
      <c r="S1039" s="23">
        <v>42611</v>
      </c>
      <c r="T1039" s="23">
        <f>IF(U1039&lt;=0,"",(((U1039-'In Productie'!$E$1)/7)+0.6))</f>
        <v>-50.542857142857144</v>
      </c>
      <c r="U1039" s="162">
        <v>42611</v>
      </c>
      <c r="V1039" s="4" t="s">
        <v>162</v>
      </c>
      <c r="W1039" s="4" t="s">
        <v>1428</v>
      </c>
      <c r="X1039" s="25">
        <v>21.5</v>
      </c>
      <c r="Y1039" s="63"/>
      <c r="Z1039" s="63"/>
      <c r="AA1039" s="664">
        <v>42536</v>
      </c>
      <c r="AF1039" s="4">
        <f>IF(B1039="","",(IFERROR(VLOOKUP(B1039,Projecten!A$4:W$2358,5,FALSE),"niet bekend")))</f>
        <v>1</v>
      </c>
      <c r="AG1039" s="2399">
        <f t="shared" si="117"/>
        <v>5441</v>
      </c>
      <c r="AH1039" s="2403">
        <f>IF(B1039="","",(IFERROR(VLOOKUP(B1039,Projecten!A$4:W$2358,23,FALSE),"niet bekend")))</f>
        <v>5441</v>
      </c>
      <c r="AI1039" s="2403">
        <f>IF(B1039="","",(IFERROR(VLOOKUP(B1039,Projecten!A$4:W$2358,12,FALSE),"niet bekend")))</f>
        <v>5441</v>
      </c>
      <c r="AJ1039" s="906">
        <f t="shared" si="116"/>
        <v>0</v>
      </c>
    </row>
    <row r="1040" spans="2:36" s="4" customFormat="1" ht="12.75" customHeight="1" x14ac:dyDescent="0.2">
      <c r="B1040" s="98">
        <v>2016301</v>
      </c>
      <c r="C1040" s="1268">
        <v>120807</v>
      </c>
      <c r="D1040" s="267" t="s">
        <v>1355</v>
      </c>
      <c r="E1040" s="313" t="s">
        <v>26</v>
      </c>
      <c r="F1040" s="1458">
        <v>1</v>
      </c>
      <c r="G1040" s="315">
        <v>9</v>
      </c>
      <c r="H1040" s="315">
        <v>5</v>
      </c>
      <c r="I1040" s="315">
        <v>3</v>
      </c>
      <c r="J1040" s="58" t="s">
        <v>47</v>
      </c>
      <c r="K1040" s="60" t="s">
        <v>1524</v>
      </c>
      <c r="L1040" s="41" t="s">
        <v>1524</v>
      </c>
      <c r="M1040" s="41" t="s">
        <v>1524</v>
      </c>
      <c r="N1040" s="29" t="s">
        <v>47</v>
      </c>
      <c r="O1040" s="29" t="s">
        <v>47</v>
      </c>
      <c r="P1040" s="29" t="s">
        <v>47</v>
      </c>
      <c r="Q1040" s="29" t="s">
        <v>47</v>
      </c>
      <c r="R1040" s="5"/>
      <c r="S1040" s="23">
        <v>42611</v>
      </c>
      <c r="T1040" s="23">
        <f>IF(U1040&lt;=0,"",(((U1040-'In Productie'!$E$1)/7)+0.6))</f>
        <v>-50.542857142857144</v>
      </c>
      <c r="U1040" s="162">
        <v>42611</v>
      </c>
      <c r="V1040" s="4" t="s">
        <v>162</v>
      </c>
      <c r="W1040" s="4" t="s">
        <v>959</v>
      </c>
      <c r="X1040" s="25">
        <v>28</v>
      </c>
      <c r="Y1040" s="63"/>
      <c r="Z1040" s="63"/>
      <c r="AA1040" s="664">
        <v>42550</v>
      </c>
      <c r="AF1040" s="4">
        <f>IF(B1040="","",(IFERROR(VLOOKUP(B1040,Projecten!A$4:W$2358,5,FALSE),"niet bekend")))</f>
        <v>1</v>
      </c>
      <c r="AG1040" s="2399">
        <f t="shared" si="117"/>
        <v>4884.42</v>
      </c>
      <c r="AH1040" s="2403">
        <f>IF(B1040="","",(IFERROR(VLOOKUP(B1040,Projecten!A$4:W$2358,23,FALSE),"niet bekend")))</f>
        <v>4884.42</v>
      </c>
      <c r="AI1040" s="2403">
        <f>IF(B1040="","",(IFERROR(VLOOKUP(B1040,Projecten!A$4:W$2358,12,FALSE),"niet bekend")))</f>
        <v>4884.42</v>
      </c>
      <c r="AJ1040" s="906">
        <f t="shared" si="116"/>
        <v>0</v>
      </c>
    </row>
    <row r="1041" spans="2:36" s="4" customFormat="1" ht="12.75" customHeight="1" x14ac:dyDescent="0.2">
      <c r="B1041" s="98">
        <v>2016302</v>
      </c>
      <c r="C1041" s="1268">
        <v>120807</v>
      </c>
      <c r="D1041" s="267" t="s">
        <v>1356</v>
      </c>
      <c r="E1041" s="313" t="s">
        <v>26</v>
      </c>
      <c r="F1041" s="1458">
        <v>1</v>
      </c>
      <c r="G1041" s="315">
        <v>8</v>
      </c>
      <c r="H1041" s="315">
        <v>4</v>
      </c>
      <c r="I1041" s="315">
        <v>3</v>
      </c>
      <c r="J1041" s="58" t="s">
        <v>47</v>
      </c>
      <c r="K1041" s="639" t="s">
        <v>1524</v>
      </c>
      <c r="L1041" s="41" t="s">
        <v>1524</v>
      </c>
      <c r="M1041" s="41" t="s">
        <v>1524</v>
      </c>
      <c r="N1041" s="29" t="s">
        <v>47</v>
      </c>
      <c r="O1041" s="29" t="s">
        <v>47</v>
      </c>
      <c r="P1041" s="29" t="s">
        <v>47</v>
      </c>
      <c r="Q1041" s="29" t="s">
        <v>47</v>
      </c>
      <c r="R1041" s="5"/>
      <c r="S1041" s="23">
        <v>42611</v>
      </c>
      <c r="T1041" s="23">
        <f>IF(U1041&lt;=0,"",(((U1041-'In Productie'!$E$1)/7)+0.6))</f>
        <v>-50.542857142857144</v>
      </c>
      <c r="U1041" s="162">
        <v>42611</v>
      </c>
      <c r="V1041" s="4" t="s">
        <v>162</v>
      </c>
      <c r="W1041" s="4" t="s">
        <v>959</v>
      </c>
      <c r="X1041" s="25">
        <v>28</v>
      </c>
      <c r="Y1041" s="63"/>
      <c r="Z1041" s="63"/>
      <c r="AA1041" s="664">
        <v>42550</v>
      </c>
      <c r="AF1041" s="4">
        <f>IF(B1041="","",(IFERROR(VLOOKUP(B1041,Projecten!A$4:W$2358,5,FALSE),"niet bekend")))</f>
        <v>1</v>
      </c>
      <c r="AG1041" s="2399">
        <f t="shared" si="117"/>
        <v>4534.32</v>
      </c>
      <c r="AH1041" s="2403">
        <f>IF(B1041="","",(IFERROR(VLOOKUP(B1041,Projecten!A$4:W$2358,23,FALSE),"niet bekend")))</f>
        <v>4534.32</v>
      </c>
      <c r="AI1041" s="2403">
        <f>IF(B1041="","",(IFERROR(VLOOKUP(B1041,Projecten!A$4:W$2358,12,FALSE),"niet bekend")))</f>
        <v>4534.32</v>
      </c>
      <c r="AJ1041" s="906">
        <f t="shared" si="116"/>
        <v>0</v>
      </c>
    </row>
    <row r="1042" spans="2:36" s="4" customFormat="1" ht="12.75" customHeight="1" x14ac:dyDescent="0.2">
      <c r="B1042" s="98">
        <v>2016300</v>
      </c>
      <c r="C1042" s="291">
        <v>120805</v>
      </c>
      <c r="D1042" s="267">
        <v>585916</v>
      </c>
      <c r="E1042" s="313" t="s">
        <v>26</v>
      </c>
      <c r="F1042" s="1458">
        <v>1</v>
      </c>
      <c r="G1042" s="315">
        <v>2</v>
      </c>
      <c r="H1042" s="315">
        <v>1</v>
      </c>
      <c r="I1042" s="315">
        <v>1</v>
      </c>
      <c r="J1042" s="58" t="s">
        <v>47</v>
      </c>
      <c r="K1042" s="41" t="s">
        <v>1524</v>
      </c>
      <c r="L1042" s="41" t="s">
        <v>1524</v>
      </c>
      <c r="M1042" s="41" t="s">
        <v>1524</v>
      </c>
      <c r="N1042" s="29" t="s">
        <v>47</v>
      </c>
      <c r="O1042" s="29" t="s">
        <v>47</v>
      </c>
      <c r="P1042" s="29" t="s">
        <v>47</v>
      </c>
      <c r="Q1042" s="29" t="s">
        <v>47</v>
      </c>
      <c r="R1042" s="5"/>
      <c r="S1042" s="23">
        <v>42611</v>
      </c>
      <c r="T1042" s="23">
        <f>IF(U1042&lt;=0,"",(((U1042-'In Productie'!$E$1)/7)+0.6))</f>
        <v>-50.542857142857144</v>
      </c>
      <c r="U1042" s="162">
        <v>42611</v>
      </c>
      <c r="V1042" s="4" t="s">
        <v>162</v>
      </c>
      <c r="X1042" s="25">
        <v>4.7</v>
      </c>
      <c r="Y1042" s="63"/>
      <c r="Z1042" s="63"/>
      <c r="AA1042" s="664">
        <v>42548</v>
      </c>
      <c r="AF1042" s="4">
        <f>IF(B1042="","",(IFERROR(VLOOKUP(B1042,Projecten!A$4:W$2358,5,FALSE),"niet bekend")))</f>
        <v>1</v>
      </c>
      <c r="AG1042" s="2399">
        <f t="shared" si="117"/>
        <v>523</v>
      </c>
      <c r="AH1042" s="2403">
        <f>IF(B1042="","",(IFERROR(VLOOKUP(B1042,Projecten!A$4:W$2358,23,FALSE),"niet bekend")))</f>
        <v>523</v>
      </c>
      <c r="AI1042" s="2403">
        <f>IF(B1042="","",(IFERROR(VLOOKUP(B1042,Projecten!A$4:W$2358,12,FALSE),"niet bekend")))</f>
        <v>523</v>
      </c>
      <c r="AJ1042" s="906">
        <f t="shared" si="116"/>
        <v>0</v>
      </c>
    </row>
    <row r="1043" spans="2:36" s="38" customFormat="1" ht="12.75" customHeight="1" x14ac:dyDescent="0.2">
      <c r="B1043" s="30"/>
      <c r="C1043" s="1253"/>
      <c r="D1043" s="31"/>
      <c r="E1043" s="31"/>
      <c r="F1043" s="32"/>
      <c r="G1043" s="31"/>
      <c r="H1043" s="31"/>
      <c r="I1043" s="31"/>
      <c r="J1043" s="32"/>
      <c r="K1043" s="32"/>
      <c r="L1043" s="32"/>
      <c r="M1043" s="32"/>
      <c r="N1043" s="32"/>
      <c r="O1043" s="32"/>
      <c r="P1043" s="32"/>
      <c r="Q1043" s="32"/>
      <c r="R1043" s="483"/>
      <c r="S1043" s="33"/>
      <c r="T1043" s="1039"/>
      <c r="U1043" s="157"/>
      <c r="V1043" s="35"/>
      <c r="W1043" s="35"/>
      <c r="X1043" s="35"/>
      <c r="Y1043" s="67"/>
      <c r="Z1043" s="68"/>
      <c r="AA1043" s="36"/>
      <c r="AB1043" s="562" t="s">
        <v>1122</v>
      </c>
      <c r="AC1043" s="562" t="s">
        <v>1064</v>
      </c>
      <c r="AD1043" s="562" t="s">
        <v>1123</v>
      </c>
      <c r="AG1043" s="2404"/>
      <c r="AH1043" s="2404"/>
      <c r="AI1043" s="2404"/>
      <c r="AJ1043" s="909"/>
    </row>
    <row r="1044" spans="2:36" s="852" customFormat="1" ht="12.75" customHeight="1" x14ac:dyDescent="0.2">
      <c r="B1044" s="887"/>
      <c r="C1044" s="1251"/>
      <c r="D1044" s="888">
        <f>SUM(G1044:I1044)</f>
        <v>324</v>
      </c>
      <c r="E1044" s="889"/>
      <c r="F1044" s="890">
        <f>SUM(F1045:F1082)</f>
        <v>21</v>
      </c>
      <c r="G1044" s="889">
        <f>SUM(G1045:G1082)</f>
        <v>176</v>
      </c>
      <c r="H1044" s="889">
        <f>SUM(H1045:H1082)</f>
        <v>108</v>
      </c>
      <c r="I1044" s="889">
        <f>SUM(I1045:I1082)</f>
        <v>40</v>
      </c>
      <c r="J1044" s="890"/>
      <c r="K1044" s="890"/>
      <c r="L1044" s="890"/>
      <c r="M1044" s="890"/>
      <c r="N1044" s="890"/>
      <c r="O1044" s="890"/>
      <c r="P1044" s="890"/>
      <c r="Q1044" s="890"/>
      <c r="R1044" s="892">
        <v>35</v>
      </c>
      <c r="S1044" s="916"/>
      <c r="T1044" s="1040"/>
      <c r="U1044" s="893"/>
      <c r="V1044" s="894"/>
      <c r="W1044" s="895">
        <f>SUM(X1044:X1082)</f>
        <v>355.59999999999997</v>
      </c>
      <c r="X1044" s="855"/>
      <c r="Y1044" s="855">
        <v>329.5</v>
      </c>
      <c r="Z1044" s="856">
        <f>W1044-Y1044</f>
        <v>26.099999999999966</v>
      </c>
      <c r="AA1044" s="851"/>
      <c r="AB1044" s="852">
        <v>512.5</v>
      </c>
      <c r="AC1044" s="852">
        <v>179.5</v>
      </c>
      <c r="AD1044" s="852">
        <f>AB1044-AC1044</f>
        <v>333</v>
      </c>
      <c r="AE1044" s="854"/>
      <c r="AF1044" s="911" t="str">
        <f>IF(B1044="","",(IFERROR(VLOOKUP(B1044,Projecten!A$4:W$2358,5,FALSE),"niet bekend")))</f>
        <v/>
      </c>
      <c r="AG1044" s="2402">
        <f>SUM(AG1045:AG1082)</f>
        <v>50483.68</v>
      </c>
      <c r="AH1044" s="2402"/>
      <c r="AI1044" s="2402"/>
      <c r="AJ1044" s="907"/>
    </row>
    <row r="1045" spans="2:36" ht="12.75" customHeight="1" x14ac:dyDescent="0.2">
      <c r="B1045" s="313"/>
      <c r="C1045" s="706"/>
      <c r="D1045" s="6"/>
      <c r="E1045" s="663"/>
      <c r="F1045" s="1490"/>
      <c r="G1045" s="663"/>
      <c r="H1045" s="663"/>
      <c r="I1045" s="663"/>
      <c r="J1045" s="29"/>
      <c r="K1045" s="29"/>
      <c r="L1045" s="29"/>
      <c r="M1045" s="29"/>
      <c r="N1045" s="29"/>
      <c r="O1045" s="29"/>
      <c r="P1045" s="29"/>
      <c r="Q1045" s="29"/>
      <c r="R1045" s="5" t="s">
        <v>1297</v>
      </c>
      <c r="T1045" s="23"/>
      <c r="W1045" s="554" t="s">
        <v>1187</v>
      </c>
      <c r="X1045" s="25"/>
      <c r="Y1045" s="6"/>
      <c r="Z1045" s="6"/>
      <c r="AA1045" s="5"/>
      <c r="AF1045" s="4" t="str">
        <f>IF(B1045="","",(IFERROR(VLOOKUP(B1045,Projecten!A$4:W$2358,5,FALSE),"niet bekend")))</f>
        <v/>
      </c>
      <c r="AG1045" s="2399" t="str">
        <f t="shared" ref="AG1045:AG1060" si="118">IF(AF1045="","",(F1045/AF1045*AI1045))</f>
        <v/>
      </c>
      <c r="AH1045" s="2403" t="str">
        <f>IF(B1045="","",(IFERROR(VLOOKUP(B1045,Projecten!A$4:W$2358,23,FALSE),"niet bekend")))</f>
        <v/>
      </c>
      <c r="AI1045" s="2403" t="str">
        <f>IF(B1045="","",(IFERROR(VLOOKUP(B1045,Projecten!A$4:W$2358,12,FALSE),"niet bekend")))</f>
        <v/>
      </c>
      <c r="AJ1045" s="906" t="str">
        <f t="shared" ref="AJ1045:AJ1081" si="119">IF(AG1045="","",(AI1045-AG1045))</f>
        <v/>
      </c>
    </row>
    <row r="1046" spans="2:36" ht="12.75" customHeight="1" x14ac:dyDescent="0.2">
      <c r="B1046" s="313"/>
      <c r="C1046" s="706"/>
      <c r="D1046" s="6"/>
      <c r="E1046" s="663"/>
      <c r="F1046" s="1490"/>
      <c r="G1046" s="663"/>
      <c r="H1046" s="663"/>
      <c r="I1046" s="663"/>
      <c r="J1046" s="29"/>
      <c r="K1046" s="29"/>
      <c r="L1046" s="29"/>
      <c r="M1046" s="29"/>
      <c r="N1046" s="29"/>
      <c r="O1046" s="29"/>
      <c r="P1046" s="29"/>
      <c r="Q1046" s="29"/>
      <c r="R1046" s="5"/>
      <c r="T1046" s="23"/>
      <c r="W1046" s="554"/>
      <c r="X1046" s="25"/>
      <c r="Y1046" s="6"/>
      <c r="Z1046" s="6"/>
      <c r="AA1046" s="5"/>
      <c r="AF1046" s="4" t="str">
        <f>IF(B1046="","",(IFERROR(VLOOKUP(B1046,Projecten!A$4:W$2358,5,FALSE),"niet bekend")))</f>
        <v/>
      </c>
      <c r="AG1046" s="2399" t="str">
        <f t="shared" si="118"/>
        <v/>
      </c>
      <c r="AH1046" s="2403" t="str">
        <f>IF(B1046="","",(IFERROR(VLOOKUP(B1046,Projecten!A$4:W$2358,23,FALSE),"niet bekend")))</f>
        <v/>
      </c>
      <c r="AI1046" s="2403" t="str">
        <f>IF(B1046="","",(IFERROR(VLOOKUP(B1046,Projecten!A$4:W$2358,12,FALSE),"niet bekend")))</f>
        <v/>
      </c>
      <c r="AJ1046" s="906" t="str">
        <f t="shared" si="119"/>
        <v/>
      </c>
    </row>
    <row r="1047" spans="2:36" s="396" customFormat="1" ht="12.75" customHeight="1" x14ac:dyDescent="0.2">
      <c r="C1047" s="751"/>
      <c r="D1047" s="522" t="s">
        <v>1560</v>
      </c>
      <c r="E1047" s="702"/>
      <c r="F1047" s="1491"/>
      <c r="G1047" s="702"/>
      <c r="H1047" s="702"/>
      <c r="I1047" s="702"/>
      <c r="J1047" s="518"/>
      <c r="K1047" s="518"/>
      <c r="L1047" s="518"/>
      <c r="M1047" s="518"/>
      <c r="N1047" s="518"/>
      <c r="O1047" s="518"/>
      <c r="P1047" s="518"/>
      <c r="Q1047" s="518"/>
      <c r="R1047" s="409"/>
      <c r="S1047" s="348"/>
      <c r="T1047" s="520"/>
      <c r="U1047" s="521"/>
      <c r="V1047" s="522"/>
      <c r="W1047" s="554"/>
      <c r="X1047" s="425">
        <v>13.25</v>
      </c>
      <c r="Y1047" s="522"/>
      <c r="Z1047" s="522"/>
      <c r="AA1047" s="409"/>
      <c r="AF1047" s="347" t="str">
        <f>IF(B1047="","",(IFERROR(VLOOKUP(B1047,Projecten!A$4:W$2358,5,FALSE),"niet bekend")))</f>
        <v/>
      </c>
      <c r="AG1047" s="2399" t="str">
        <f t="shared" si="118"/>
        <v/>
      </c>
      <c r="AH1047" s="2403" t="str">
        <f>IF(B1047="","",(IFERROR(VLOOKUP(B1047,Projecten!A$4:W$2358,23,FALSE),"niet bekend")))</f>
        <v/>
      </c>
      <c r="AI1047" s="2403" t="str">
        <f>IF(B1047="","",(IFERROR(VLOOKUP(B1047,Projecten!A$4:W$2358,12,FALSE),"niet bekend")))</f>
        <v/>
      </c>
      <c r="AJ1047" s="906" t="str">
        <f t="shared" si="119"/>
        <v/>
      </c>
    </row>
    <row r="1048" spans="2:36" s="396" customFormat="1" ht="12.75" customHeight="1" x14ac:dyDescent="0.2">
      <c r="C1048" s="751"/>
      <c r="D1048" s="522" t="s">
        <v>1568</v>
      </c>
      <c r="E1048" s="702"/>
      <c r="F1048" s="1491"/>
      <c r="G1048" s="702"/>
      <c r="H1048" s="702"/>
      <c r="I1048" s="702"/>
      <c r="J1048" s="518"/>
      <c r="K1048" s="518"/>
      <c r="L1048" s="518"/>
      <c r="M1048" s="518"/>
      <c r="N1048" s="518"/>
      <c r="O1048" s="518"/>
      <c r="P1048" s="518"/>
      <c r="Q1048" s="518"/>
      <c r="R1048" s="409"/>
      <c r="S1048" s="348"/>
      <c r="T1048" s="520"/>
      <c r="U1048" s="521"/>
      <c r="V1048" s="522"/>
      <c r="W1048" s="554"/>
      <c r="X1048" s="425">
        <v>3</v>
      </c>
      <c r="Y1048" s="522"/>
      <c r="Z1048" s="522"/>
      <c r="AA1048" s="409"/>
      <c r="AF1048" s="347" t="str">
        <f>IF(B1048="","",(IFERROR(VLOOKUP(B1048,Projecten!A$4:W$2358,5,FALSE),"niet bekend")))</f>
        <v/>
      </c>
      <c r="AG1048" s="2399" t="str">
        <f t="shared" si="118"/>
        <v/>
      </c>
      <c r="AH1048" s="2403" t="str">
        <f>IF(B1048="","",(IFERROR(VLOOKUP(B1048,Projecten!A$4:W$2358,23,FALSE),"niet bekend")))</f>
        <v/>
      </c>
      <c r="AI1048" s="2403" t="str">
        <f>IF(B1048="","",(IFERROR(VLOOKUP(B1048,Projecten!A$4:W$2358,12,FALSE),"niet bekend")))</f>
        <v/>
      </c>
      <c r="AJ1048" s="906" t="str">
        <f t="shared" si="119"/>
        <v/>
      </c>
    </row>
    <row r="1049" spans="2:36" s="396" customFormat="1" ht="12.75" customHeight="1" x14ac:dyDescent="0.2">
      <c r="C1049" s="751"/>
      <c r="D1049" s="522" t="s">
        <v>1586</v>
      </c>
      <c r="E1049" s="702"/>
      <c r="F1049" s="1491"/>
      <c r="G1049" s="702"/>
      <c r="H1049" s="702"/>
      <c r="I1049" s="702"/>
      <c r="J1049" s="518"/>
      <c r="K1049" s="518"/>
      <c r="L1049" s="518"/>
      <c r="M1049" s="518"/>
      <c r="N1049" s="518"/>
      <c r="O1049" s="518"/>
      <c r="P1049" s="518"/>
      <c r="Q1049" s="518"/>
      <c r="R1049" s="409"/>
      <c r="S1049" s="348"/>
      <c r="T1049" s="520"/>
      <c r="U1049" s="521"/>
      <c r="V1049" s="522"/>
      <c r="W1049" s="554"/>
      <c r="X1049" s="425">
        <v>7.25</v>
      </c>
      <c r="Y1049" s="522"/>
      <c r="Z1049" s="522"/>
      <c r="AA1049" s="409"/>
      <c r="AF1049" s="347" t="str">
        <f>IF(B1049="","",(IFERROR(VLOOKUP(B1049,Projecten!A$4:W$2358,5,FALSE),"niet bekend")))</f>
        <v/>
      </c>
      <c r="AG1049" s="2399" t="str">
        <f t="shared" si="118"/>
        <v/>
      </c>
      <c r="AH1049" s="2403" t="str">
        <f>IF(B1049="","",(IFERROR(VLOOKUP(B1049,Projecten!A$4:W$2358,23,FALSE),"niet bekend")))</f>
        <v/>
      </c>
      <c r="AI1049" s="2403" t="str">
        <f>IF(B1049="","",(IFERROR(VLOOKUP(B1049,Projecten!A$4:W$2358,12,FALSE),"niet bekend")))</f>
        <v/>
      </c>
      <c r="AJ1049" s="906" t="str">
        <f t="shared" si="119"/>
        <v/>
      </c>
    </row>
    <row r="1050" spans="2:36" s="396" customFormat="1" ht="12.75" customHeight="1" x14ac:dyDescent="0.2">
      <c r="C1050" s="751"/>
      <c r="D1050" s="522" t="s">
        <v>1587</v>
      </c>
      <c r="E1050" s="702"/>
      <c r="F1050" s="1491"/>
      <c r="G1050" s="702"/>
      <c r="H1050" s="702"/>
      <c r="I1050" s="702"/>
      <c r="J1050" s="518"/>
      <c r="K1050" s="518"/>
      <c r="L1050" s="518"/>
      <c r="M1050" s="518"/>
      <c r="N1050" s="518"/>
      <c r="O1050" s="518"/>
      <c r="P1050" s="518"/>
      <c r="Q1050" s="518"/>
      <c r="R1050" s="409"/>
      <c r="S1050" s="348"/>
      <c r="T1050" s="520"/>
      <c r="U1050" s="521"/>
      <c r="V1050" s="522"/>
      <c r="W1050" s="554"/>
      <c r="X1050" s="425">
        <v>5</v>
      </c>
      <c r="Y1050" s="522"/>
      <c r="Z1050" s="522"/>
      <c r="AA1050" s="409"/>
      <c r="AF1050" s="347" t="str">
        <f>IF(B1050="","",(IFERROR(VLOOKUP(B1050,Projecten!A$4:W$2358,5,FALSE),"niet bekend")))</f>
        <v/>
      </c>
      <c r="AG1050" s="2399" t="str">
        <f t="shared" si="118"/>
        <v/>
      </c>
      <c r="AH1050" s="2403" t="str">
        <f>IF(B1050="","",(IFERROR(VLOOKUP(B1050,Projecten!A$4:W$2358,23,FALSE),"niet bekend")))</f>
        <v/>
      </c>
      <c r="AI1050" s="2403" t="str">
        <f>IF(B1050="","",(IFERROR(VLOOKUP(B1050,Projecten!A$4:W$2358,12,FALSE),"niet bekend")))</f>
        <v/>
      </c>
      <c r="AJ1050" s="906" t="str">
        <f t="shared" si="119"/>
        <v/>
      </c>
    </row>
    <row r="1051" spans="2:36" ht="12.75" customHeight="1" x14ac:dyDescent="0.2">
      <c r="B1051" s="313"/>
      <c r="C1051" s="1292"/>
      <c r="D1051" s="6"/>
      <c r="E1051" s="313"/>
      <c r="F1051" s="879"/>
      <c r="G1051" s="313"/>
      <c r="H1051" s="313"/>
      <c r="I1051" s="313"/>
      <c r="J1051" s="29"/>
      <c r="K1051" s="29"/>
      <c r="L1051" s="29"/>
      <c r="M1051" s="29"/>
      <c r="N1051" s="29"/>
      <c r="O1051" s="29"/>
      <c r="P1051" s="29"/>
      <c r="Q1051" s="29"/>
      <c r="R1051" s="5"/>
      <c r="T1051" s="23"/>
      <c r="W1051" s="554"/>
      <c r="X1051" s="25"/>
      <c r="Y1051" s="6"/>
      <c r="Z1051" s="6"/>
      <c r="AA1051" s="5"/>
      <c r="AF1051" s="4" t="str">
        <f>IF(B1051="","",(IFERROR(VLOOKUP(B1051,Projecten!A$4:W$2358,5,FALSE),"niet bekend")))</f>
        <v/>
      </c>
      <c r="AG1051" s="2399" t="str">
        <f t="shared" si="118"/>
        <v/>
      </c>
      <c r="AH1051" s="2403" t="str">
        <f>IF(B1051="","",(IFERROR(VLOOKUP(B1051,Projecten!A$4:W$2358,23,FALSE),"niet bekend")))</f>
        <v/>
      </c>
      <c r="AI1051" s="2403" t="str">
        <f>IF(B1051="","",(IFERROR(VLOOKUP(B1051,Projecten!A$4:W$2358,12,FALSE),"niet bekend")))</f>
        <v/>
      </c>
      <c r="AJ1051" s="906" t="str">
        <f t="shared" si="119"/>
        <v/>
      </c>
    </row>
    <row r="1052" spans="2:36" s="131" customFormat="1" x14ac:dyDescent="0.2">
      <c r="B1052" s="640">
        <v>2016400</v>
      </c>
      <c r="C1052" s="694">
        <v>120813</v>
      </c>
      <c r="D1052" s="308" t="s">
        <v>1520</v>
      </c>
      <c r="E1052" s="693" t="s">
        <v>1507</v>
      </c>
      <c r="F1052" s="1487">
        <v>1</v>
      </c>
      <c r="G1052" s="693">
        <v>12</v>
      </c>
      <c r="H1052" s="693">
        <v>0</v>
      </c>
      <c r="I1052" s="693">
        <v>0</v>
      </c>
      <c r="J1052" s="59" t="s">
        <v>1524</v>
      </c>
      <c r="K1052" s="59" t="s">
        <v>190</v>
      </c>
      <c r="L1052" s="59" t="s">
        <v>1524</v>
      </c>
      <c r="M1052" s="59" t="s">
        <v>1524</v>
      </c>
      <c r="N1052" s="59" t="s">
        <v>47</v>
      </c>
      <c r="O1052" s="59" t="s">
        <v>47</v>
      </c>
      <c r="P1052" s="59" t="s">
        <v>47</v>
      </c>
      <c r="Q1052" s="59" t="s">
        <v>47</v>
      </c>
      <c r="R1052" s="5" t="s">
        <v>960</v>
      </c>
      <c r="S1052" s="77"/>
      <c r="T1052" s="59">
        <v>36</v>
      </c>
      <c r="U1052" s="156"/>
      <c r="V1052" s="80" t="s">
        <v>661</v>
      </c>
      <c r="W1052" s="80"/>
      <c r="X1052" s="78">
        <v>10.199999999999999</v>
      </c>
      <c r="Y1052" s="80"/>
      <c r="Z1052" s="80"/>
      <c r="AA1052" s="141"/>
      <c r="AF1052" s="131">
        <f>IF(B1052="","",(IFERROR(VLOOKUP(B1052,Projecten!A$4:W$2358,5,FALSE),"niet bekend")))</f>
        <v>1</v>
      </c>
      <c r="AG1052" s="2403">
        <f t="shared" si="118"/>
        <v>1740.32</v>
      </c>
      <c r="AH1052" s="2403">
        <f>IF(B1052="","",(IFERROR(VLOOKUP(B1052,Projecten!A$4:W$2358,23,FALSE),"niet bekend")))</f>
        <v>1740.32</v>
      </c>
      <c r="AI1052" s="2403">
        <f>IF(B1052="","",(IFERROR(VLOOKUP(B1052,Projecten!A$4:W$2358,12,FALSE),"niet bekend")))</f>
        <v>1740.32</v>
      </c>
      <c r="AJ1052" s="908">
        <f t="shared" si="119"/>
        <v>0</v>
      </c>
    </row>
    <row r="1053" spans="2:36" s="131" customFormat="1" x14ac:dyDescent="0.2">
      <c r="B1053" s="640"/>
      <c r="C1053" s="694"/>
      <c r="D1053" s="308"/>
      <c r="E1053" s="693"/>
      <c r="F1053" s="1487"/>
      <c r="G1053" s="693"/>
      <c r="H1053" s="693"/>
      <c r="I1053" s="693"/>
      <c r="J1053" s="59"/>
      <c r="K1053" s="59"/>
      <c r="L1053" s="59"/>
      <c r="M1053" s="59"/>
      <c r="N1053" s="59"/>
      <c r="O1053" s="59"/>
      <c r="P1053" s="59"/>
      <c r="Q1053" s="59"/>
      <c r="R1053" s="5"/>
      <c r="S1053" s="77"/>
      <c r="T1053" s="59"/>
      <c r="U1053" s="156"/>
      <c r="V1053" s="80"/>
      <c r="W1053" s="80"/>
      <c r="X1053" s="78"/>
      <c r="Y1053" s="80"/>
      <c r="Z1053" s="80"/>
      <c r="AA1053" s="141"/>
      <c r="AF1053" s="131" t="str">
        <f>IF(B1053="","",(IFERROR(VLOOKUP(B1053,Projecten!A$4:W$2358,5,FALSE),"niet bekend")))</f>
        <v/>
      </c>
      <c r="AG1053" s="2403" t="str">
        <f t="shared" si="118"/>
        <v/>
      </c>
      <c r="AH1053" s="2403" t="str">
        <f>IF(B1053="","",(IFERROR(VLOOKUP(B1053,Projecten!A$4:W$2358,23,FALSE),"niet bekend")))</f>
        <v/>
      </c>
      <c r="AI1053" s="2403" t="str">
        <f>IF(B1053="","",(IFERROR(VLOOKUP(B1053,Projecten!A$4:W$2358,12,FALSE),"niet bekend")))</f>
        <v/>
      </c>
      <c r="AJ1053" s="908" t="str">
        <f t="shared" si="119"/>
        <v/>
      </c>
    </row>
    <row r="1054" spans="2:36" s="131" customFormat="1" ht="12.75" customHeight="1" x14ac:dyDescent="0.2">
      <c r="B1054" s="98">
        <v>2016299</v>
      </c>
      <c r="C1054" s="1030">
        <v>120820</v>
      </c>
      <c r="D1054" s="98" t="s">
        <v>1264</v>
      </c>
      <c r="E1054" s="405" t="s">
        <v>474</v>
      </c>
      <c r="F1054" s="1456">
        <v>1</v>
      </c>
      <c r="G1054" s="405">
        <v>10</v>
      </c>
      <c r="H1054" s="405">
        <v>6</v>
      </c>
      <c r="I1054" s="405">
        <v>3</v>
      </c>
      <c r="J1054" s="59" t="s">
        <v>47</v>
      </c>
      <c r="K1054" s="59" t="s">
        <v>47</v>
      </c>
      <c r="L1054" s="59" t="s">
        <v>1524</v>
      </c>
      <c r="M1054" s="59" t="s">
        <v>1524</v>
      </c>
      <c r="N1054" s="59" t="s">
        <v>47</v>
      </c>
      <c r="O1054" s="59" t="s">
        <v>47</v>
      </c>
      <c r="P1054" s="59" t="s">
        <v>47</v>
      </c>
      <c r="Q1054" s="59" t="s">
        <v>47</v>
      </c>
      <c r="R1054" s="141" t="s">
        <v>960</v>
      </c>
      <c r="S1054" s="77"/>
      <c r="T1054" s="77">
        <v>36</v>
      </c>
      <c r="U1054" s="156"/>
      <c r="V1054" s="80" t="s">
        <v>813</v>
      </c>
      <c r="W1054" s="143" t="s">
        <v>1430</v>
      </c>
      <c r="X1054" s="566">
        <v>23</v>
      </c>
      <c r="Y1054" s="80"/>
      <c r="Z1054" s="80"/>
      <c r="AA1054" s="695">
        <v>42549</v>
      </c>
      <c r="AF1054" s="131">
        <f>IF(B1054="","",(IFERROR(VLOOKUP(B1054,Projecten!A$4:W$2358,5,FALSE),"niet bekend")))</f>
        <v>1</v>
      </c>
      <c r="AG1054" s="2403">
        <f t="shared" si="118"/>
        <v>3374.01</v>
      </c>
      <c r="AH1054" s="2403">
        <f>IF(B1054="","",(IFERROR(VLOOKUP(B1054,Projecten!A$4:W$2358,23,FALSE),"niet bekend")))</f>
        <v>3374.01</v>
      </c>
      <c r="AI1054" s="2403">
        <f>IF(B1054="","",(IFERROR(VLOOKUP(B1054,Projecten!A$4:W$2358,12,FALSE),"niet bekend")))</f>
        <v>3374.01</v>
      </c>
      <c r="AJ1054" s="908">
        <f t="shared" si="119"/>
        <v>0</v>
      </c>
    </row>
    <row r="1055" spans="2:36" s="131" customFormat="1" x14ac:dyDescent="0.2">
      <c r="B1055" s="640"/>
      <c r="C1055" s="694"/>
      <c r="D1055" s="308"/>
      <c r="E1055" s="693"/>
      <c r="F1055" s="1487"/>
      <c r="G1055" s="693"/>
      <c r="H1055" s="693"/>
      <c r="I1055" s="693"/>
      <c r="J1055" s="59"/>
      <c r="K1055" s="59"/>
      <c r="L1055" s="59"/>
      <c r="M1055" s="59"/>
      <c r="N1055" s="59"/>
      <c r="O1055" s="59"/>
      <c r="P1055" s="59"/>
      <c r="Q1055" s="59"/>
      <c r="R1055" s="5"/>
      <c r="S1055" s="77"/>
      <c r="T1055" s="59"/>
      <c r="U1055" s="156"/>
      <c r="V1055" s="80"/>
      <c r="W1055" s="80"/>
      <c r="X1055" s="78"/>
      <c r="Y1055" s="80"/>
      <c r="Z1055" s="80"/>
      <c r="AA1055" s="141"/>
      <c r="AF1055" s="131" t="str">
        <f>IF(B1055="","",(IFERROR(VLOOKUP(B1055,Projecten!A$4:W$2358,5,FALSE),"niet bekend")))</f>
        <v/>
      </c>
      <c r="AG1055" s="2403" t="str">
        <f t="shared" si="118"/>
        <v/>
      </c>
      <c r="AH1055" s="2403" t="str">
        <f>IF(B1055="","",(IFERROR(VLOOKUP(B1055,Projecten!A$4:W$2358,23,FALSE),"niet bekend")))</f>
        <v/>
      </c>
      <c r="AI1055" s="2403" t="str">
        <f>IF(B1055="","",(IFERROR(VLOOKUP(B1055,Projecten!A$4:W$2358,12,FALSE),"niet bekend")))</f>
        <v/>
      </c>
      <c r="AJ1055" s="908" t="str">
        <f t="shared" si="119"/>
        <v/>
      </c>
    </row>
    <row r="1056" spans="2:36" s="4" customFormat="1" ht="12.75" customHeight="1" x14ac:dyDescent="0.2">
      <c r="B1056" s="698">
        <v>2016303</v>
      </c>
      <c r="C1056" s="1268">
        <v>102810</v>
      </c>
      <c r="D1056" s="267" t="s">
        <v>1357</v>
      </c>
      <c r="E1056" s="313" t="s">
        <v>26</v>
      </c>
      <c r="F1056" s="1458">
        <v>1</v>
      </c>
      <c r="G1056" s="315">
        <v>8</v>
      </c>
      <c r="H1056" s="315">
        <v>4</v>
      </c>
      <c r="I1056" s="315">
        <v>3</v>
      </c>
      <c r="J1056" s="58" t="s">
        <v>47</v>
      </c>
      <c r="K1056" s="60" t="s">
        <v>1524</v>
      </c>
      <c r="L1056" s="60" t="s">
        <v>1524</v>
      </c>
      <c r="M1056" s="60" t="s">
        <v>1524</v>
      </c>
      <c r="N1056" s="29" t="s">
        <v>47</v>
      </c>
      <c r="O1056" s="29" t="s">
        <v>47</v>
      </c>
      <c r="P1056" s="29" t="s">
        <v>47</v>
      </c>
      <c r="Q1056" s="29" t="s">
        <v>47</v>
      </c>
      <c r="R1056" s="5" t="s">
        <v>960</v>
      </c>
      <c r="S1056" s="23"/>
      <c r="T1056" s="23">
        <f>IF(U1056&lt;=0,"",(((U1056-'In Productie'!$E$1)/7)+0.6))</f>
        <v>-50.114285714285714</v>
      </c>
      <c r="U1056" s="162">
        <v>42614</v>
      </c>
      <c r="V1056" s="4" t="s">
        <v>162</v>
      </c>
      <c r="W1056" s="4" t="s">
        <v>959</v>
      </c>
      <c r="X1056" s="25">
        <v>28</v>
      </c>
      <c r="Y1056" s="63"/>
      <c r="Z1056" s="63"/>
      <c r="AA1056" s="664">
        <v>42550</v>
      </c>
      <c r="AF1056" s="4">
        <f>IF(B1056="","",(IFERROR(VLOOKUP(B1056,Projecten!A$4:W$2358,5,FALSE),"niet bekend")))</f>
        <v>1</v>
      </c>
      <c r="AG1056" s="2399">
        <f t="shared" si="118"/>
        <v>4534.32</v>
      </c>
      <c r="AH1056" s="2403">
        <f>IF(B1056="","",(IFERROR(VLOOKUP(B1056,Projecten!A$4:W$2358,23,FALSE),"niet bekend")))</f>
        <v>4534.32</v>
      </c>
      <c r="AI1056" s="2403">
        <f>IF(B1056="","",(IFERROR(VLOOKUP(B1056,Projecten!A$4:W$2358,12,FALSE),"niet bekend")))</f>
        <v>4534.32</v>
      </c>
      <c r="AJ1056" s="906">
        <f t="shared" si="119"/>
        <v>0</v>
      </c>
    </row>
    <row r="1057" spans="2:36" s="4" customFormat="1" ht="12.75" customHeight="1" x14ac:dyDescent="0.2">
      <c r="B1057" s="698">
        <v>2016295</v>
      </c>
      <c r="C1057" s="1268">
        <v>120815</v>
      </c>
      <c r="D1057" s="317">
        <v>597816</v>
      </c>
      <c r="E1057" s="419" t="s">
        <v>26</v>
      </c>
      <c r="F1057" s="879">
        <v>1</v>
      </c>
      <c r="G1057" s="313">
        <v>10</v>
      </c>
      <c r="H1057" s="313">
        <v>6</v>
      </c>
      <c r="I1057" s="313">
        <v>3</v>
      </c>
      <c r="J1057" s="59" t="s">
        <v>47</v>
      </c>
      <c r="K1057" s="59" t="s">
        <v>47</v>
      </c>
      <c r="L1057" s="59" t="s">
        <v>1524</v>
      </c>
      <c r="M1057" s="59" t="s">
        <v>1524</v>
      </c>
      <c r="N1057" s="7" t="s">
        <v>47</v>
      </c>
      <c r="O1057" s="7" t="s">
        <v>47</v>
      </c>
      <c r="P1057" s="7" t="s">
        <v>47</v>
      </c>
      <c r="Q1057" s="7" t="s">
        <v>47</v>
      </c>
      <c r="R1057" s="249" t="s">
        <v>960</v>
      </c>
      <c r="S1057" s="23"/>
      <c r="T1057" s="23">
        <f>IF(U1057&lt;=0,"",(((U1057-'In Productie'!$E$1)/7)+0.6))</f>
        <v>-50.114285714285714</v>
      </c>
      <c r="U1057" s="161">
        <v>42614</v>
      </c>
      <c r="V1057" s="4" t="s">
        <v>162</v>
      </c>
      <c r="X1057" s="25">
        <v>16.7</v>
      </c>
      <c r="Y1057" s="64"/>
      <c r="Z1057" s="66"/>
      <c r="AA1057" s="664">
        <v>42541</v>
      </c>
      <c r="AF1057" s="4">
        <f>IF(B1057="","",(IFERROR(VLOOKUP(B1057,Projecten!A$4:W$2358,5,FALSE),"niet bekend")))</f>
        <v>1</v>
      </c>
      <c r="AG1057" s="2399">
        <f t="shared" si="118"/>
        <v>2663</v>
      </c>
      <c r="AH1057" s="2403">
        <f>IF(B1057="","",(IFERROR(VLOOKUP(B1057,Projecten!A$4:W$2358,23,FALSE),"niet bekend")))</f>
        <v>2663</v>
      </c>
      <c r="AI1057" s="2403">
        <f>IF(B1057="","",(IFERROR(VLOOKUP(B1057,Projecten!A$4:W$2358,12,FALSE),"niet bekend")))</f>
        <v>2663</v>
      </c>
      <c r="AJ1057" s="906">
        <f t="shared" si="119"/>
        <v>0</v>
      </c>
    </row>
    <row r="1058" spans="2:36" s="71" customFormat="1" ht="12.75" customHeight="1" x14ac:dyDescent="0.2">
      <c r="B1058" s="640">
        <v>2016320</v>
      </c>
      <c r="C1058" s="1293">
        <v>120816</v>
      </c>
      <c r="D1058" s="699">
        <v>582816</v>
      </c>
      <c r="E1058" s="700" t="s">
        <v>26</v>
      </c>
      <c r="F1058" s="1487">
        <v>1</v>
      </c>
      <c r="G1058" s="642">
        <v>7</v>
      </c>
      <c r="H1058" s="642">
        <v>4</v>
      </c>
      <c r="I1058" s="642">
        <v>3</v>
      </c>
      <c r="J1058" s="59" t="s">
        <v>47</v>
      </c>
      <c r="K1058" s="59" t="s">
        <v>47</v>
      </c>
      <c r="L1058" s="59" t="s">
        <v>1524</v>
      </c>
      <c r="M1058" s="59" t="s">
        <v>1524</v>
      </c>
      <c r="N1058" s="59" t="s">
        <v>47</v>
      </c>
      <c r="O1058" s="59" t="s">
        <v>47</v>
      </c>
      <c r="P1058" s="59" t="s">
        <v>47</v>
      </c>
      <c r="Q1058" s="59" t="s">
        <v>47</v>
      </c>
      <c r="R1058" s="346" t="s">
        <v>960</v>
      </c>
      <c r="S1058" s="77"/>
      <c r="T1058" s="77">
        <f>IF(U1058&lt;=0,"",(((U1058-'In Productie'!$E$1)/7)+0.6))</f>
        <v>-50.114285714285714</v>
      </c>
      <c r="U1058" s="161">
        <v>42614</v>
      </c>
      <c r="V1058" s="71" t="s">
        <v>162</v>
      </c>
      <c r="X1058" s="566">
        <v>16</v>
      </c>
      <c r="Y1058" s="81"/>
      <c r="Z1058" s="701"/>
      <c r="AA1058" s="620">
        <v>42555</v>
      </c>
      <c r="AF1058" s="71">
        <f>IF(B1058="","",(IFERROR(VLOOKUP(B1058,Projecten!A$4:W$2358,5,FALSE),"niet bekend")))</f>
        <v>1</v>
      </c>
      <c r="AG1058" s="2403">
        <f t="shared" si="118"/>
        <v>2575</v>
      </c>
      <c r="AH1058" s="2403">
        <f>IF(B1058="","",(IFERROR(VLOOKUP(B1058,Projecten!A$4:W$2358,23,FALSE),"niet bekend")))</f>
        <v>2575</v>
      </c>
      <c r="AI1058" s="2403">
        <f>IF(B1058="","",(IFERROR(VLOOKUP(B1058,Projecten!A$4:W$2358,12,FALSE),"niet bekend")))</f>
        <v>2575</v>
      </c>
      <c r="AJ1058" s="908">
        <f t="shared" si="119"/>
        <v>0</v>
      </c>
    </row>
    <row r="1059" spans="2:36" s="71" customFormat="1" ht="12.75" customHeight="1" x14ac:dyDescent="0.2">
      <c r="B1059" s="640">
        <v>2016318</v>
      </c>
      <c r="C1059" s="1293">
        <v>120816</v>
      </c>
      <c r="D1059" s="699">
        <v>582516</v>
      </c>
      <c r="E1059" s="700" t="s">
        <v>26</v>
      </c>
      <c r="F1059" s="1487">
        <v>1</v>
      </c>
      <c r="G1059" s="642">
        <v>10</v>
      </c>
      <c r="H1059" s="642">
        <v>7</v>
      </c>
      <c r="I1059" s="642">
        <v>4</v>
      </c>
      <c r="J1059" s="59" t="s">
        <v>47</v>
      </c>
      <c r="K1059" s="59" t="s">
        <v>47</v>
      </c>
      <c r="L1059" s="59" t="s">
        <v>1524</v>
      </c>
      <c r="M1059" s="59" t="s">
        <v>1524</v>
      </c>
      <c r="N1059" s="59" t="s">
        <v>47</v>
      </c>
      <c r="O1059" s="59" t="s">
        <v>47</v>
      </c>
      <c r="P1059" s="59" t="s">
        <v>47</v>
      </c>
      <c r="Q1059" s="59" t="s">
        <v>47</v>
      </c>
      <c r="R1059" s="346" t="s">
        <v>960</v>
      </c>
      <c r="S1059" s="77"/>
      <c r="T1059" s="77">
        <f>IF(U1059&lt;=0,"",(((U1059-'In Productie'!$E$1)/7)+0.6))</f>
        <v>-50.114285714285714</v>
      </c>
      <c r="U1059" s="161">
        <v>42614</v>
      </c>
      <c r="V1059" s="71" t="s">
        <v>162</v>
      </c>
      <c r="X1059" s="566">
        <v>22.2</v>
      </c>
      <c r="Y1059" s="81"/>
      <c r="Z1059" s="701"/>
      <c r="AA1059" s="620">
        <v>42555</v>
      </c>
      <c r="AF1059" s="71">
        <f>IF(B1059="","",(IFERROR(VLOOKUP(B1059,Projecten!A$4:W$2358,5,FALSE),"niet bekend")))</f>
        <v>1</v>
      </c>
      <c r="AG1059" s="2403">
        <f t="shared" si="118"/>
        <v>3205</v>
      </c>
      <c r="AH1059" s="2403">
        <f>IF(B1059="","",(IFERROR(VLOOKUP(B1059,Projecten!A$4:W$2358,23,FALSE),"niet bekend")))</f>
        <v>3205</v>
      </c>
      <c r="AI1059" s="2403">
        <f>IF(B1059="","",(IFERROR(VLOOKUP(B1059,Projecten!A$4:W$2358,12,FALSE),"niet bekend")))</f>
        <v>3205</v>
      </c>
      <c r="AJ1059" s="908">
        <f t="shared" si="119"/>
        <v>0</v>
      </c>
    </row>
    <row r="1060" spans="2:36" s="71" customFormat="1" ht="12.75" customHeight="1" x14ac:dyDescent="0.2">
      <c r="B1060" s="98">
        <v>2016311</v>
      </c>
      <c r="C1060" s="1030">
        <v>120815</v>
      </c>
      <c r="D1060" s="98">
        <v>536716</v>
      </c>
      <c r="E1060" s="405" t="s">
        <v>26</v>
      </c>
      <c r="F1060" s="1441">
        <v>1</v>
      </c>
      <c r="G1060" s="100">
        <v>8</v>
      </c>
      <c r="H1060" s="100">
        <v>6</v>
      </c>
      <c r="I1060" s="100">
        <v>2</v>
      </c>
      <c r="J1060" s="58" t="s">
        <v>47</v>
      </c>
      <c r="K1060" s="60" t="s">
        <v>1524</v>
      </c>
      <c r="L1060" s="60" t="s">
        <v>1524</v>
      </c>
      <c r="M1060" s="60" t="s">
        <v>1524</v>
      </c>
      <c r="N1060" s="58" t="s">
        <v>47</v>
      </c>
      <c r="O1060" s="58" t="s">
        <v>47</v>
      </c>
      <c r="P1060" s="58" t="s">
        <v>47</v>
      </c>
      <c r="Q1060" s="58" t="s">
        <v>47</v>
      </c>
      <c r="R1060" s="346" t="s">
        <v>960</v>
      </c>
      <c r="S1060" s="77"/>
      <c r="T1060" s="77">
        <f>IF(U1060&lt;=0,"",(((U1060-'In Productie'!$E$1)/7)+0.6))</f>
        <v>-50.114285714285714</v>
      </c>
      <c r="U1060" s="161">
        <v>42614</v>
      </c>
      <c r="V1060" s="71" t="s">
        <v>162</v>
      </c>
      <c r="X1060" s="78">
        <v>20</v>
      </c>
      <c r="Y1060" s="82"/>
      <c r="Z1060" s="82"/>
      <c r="AA1060" s="620">
        <v>42551</v>
      </c>
      <c r="AF1060" s="71">
        <f>IF(B1060="","",(IFERROR(VLOOKUP(B1060,Projecten!A$4:W$2358,5,FALSE),"niet bekend")))</f>
        <v>1</v>
      </c>
      <c r="AG1060" s="2403">
        <f t="shared" si="118"/>
        <v>2472</v>
      </c>
      <c r="AH1060" s="2403">
        <f>IF(B1060="","",(IFERROR(VLOOKUP(B1060,Projecten!A$4:W$2358,23,FALSE),"niet bekend")))</f>
        <v>2472</v>
      </c>
      <c r="AI1060" s="2403">
        <f>IF(B1060="","",(IFERROR(VLOOKUP(B1060,Projecten!A$4:W$2358,12,FALSE),"niet bekend")))</f>
        <v>2472</v>
      </c>
      <c r="AJ1060" s="908">
        <f t="shared" si="119"/>
        <v>0</v>
      </c>
    </row>
    <row r="1061" spans="2:36" s="131" customFormat="1" ht="12.75" customHeight="1" x14ac:dyDescent="0.2">
      <c r="B1061" s="98">
        <v>2016377</v>
      </c>
      <c r="C1061" s="403">
        <v>120822</v>
      </c>
      <c r="D1061" s="99" t="s">
        <v>1436</v>
      </c>
      <c r="E1061" s="680" t="s">
        <v>26</v>
      </c>
      <c r="F1061" s="1456">
        <v>0</v>
      </c>
      <c r="G1061" s="308">
        <v>1</v>
      </c>
      <c r="H1061" s="308">
        <v>0</v>
      </c>
      <c r="I1061" s="308">
        <v>1</v>
      </c>
      <c r="J1061" s="59" t="s">
        <v>47</v>
      </c>
      <c r="K1061" s="59" t="s">
        <v>1524</v>
      </c>
      <c r="L1061" s="59" t="s">
        <v>1524</v>
      </c>
      <c r="M1061" s="59" t="s">
        <v>1524</v>
      </c>
      <c r="N1061" s="59" t="s">
        <v>47</v>
      </c>
      <c r="O1061" s="59" t="s">
        <v>47</v>
      </c>
      <c r="P1061" s="59" t="s">
        <v>47</v>
      </c>
      <c r="Q1061" s="59" t="s">
        <v>47</v>
      </c>
      <c r="R1061" s="346" t="s">
        <v>960</v>
      </c>
      <c r="S1061" s="77"/>
      <c r="T1061" s="77">
        <v>36</v>
      </c>
      <c r="U1061" s="156"/>
      <c r="V1061" s="80" t="s">
        <v>162</v>
      </c>
      <c r="W1061" s="80" t="s">
        <v>1552</v>
      </c>
      <c r="X1061" s="78">
        <v>3</v>
      </c>
      <c r="Y1061" s="80"/>
      <c r="Z1061" s="145"/>
      <c r="AA1061" s="141"/>
      <c r="AF1061" s="131">
        <f>IF(B1061="","",(IFERROR(VLOOKUP(B1061,Projecten!A$4:W$2358,5,FALSE),"niet bekend")))</f>
        <v>0</v>
      </c>
      <c r="AG1061" s="2403">
        <f>AI1061</f>
        <v>450</v>
      </c>
      <c r="AH1061" s="2403">
        <f>IF(B1061="","",(IFERROR(VLOOKUP(B1061,Projecten!A$4:W$2358,23,FALSE),"niet bekend")))</f>
        <v>450</v>
      </c>
      <c r="AI1061" s="2403">
        <f>IF(B1061="","",(IFERROR(VLOOKUP(B1061,Projecten!A$4:W$2358,12,FALSE),"niet bekend")))</f>
        <v>450</v>
      </c>
      <c r="AJ1061" s="908">
        <f t="shared" si="119"/>
        <v>0</v>
      </c>
    </row>
    <row r="1062" spans="2:36" s="71" customFormat="1" ht="12.75" customHeight="1" x14ac:dyDescent="0.2">
      <c r="B1062" s="640">
        <v>2016323</v>
      </c>
      <c r="C1062" s="1293">
        <v>120823</v>
      </c>
      <c r="D1062" s="699">
        <v>534016</v>
      </c>
      <c r="E1062" s="700" t="s">
        <v>26</v>
      </c>
      <c r="F1062" s="1487">
        <v>1</v>
      </c>
      <c r="G1062" s="642">
        <v>8</v>
      </c>
      <c r="H1062" s="642">
        <v>5</v>
      </c>
      <c r="I1062" s="642">
        <v>3</v>
      </c>
      <c r="J1062" s="59" t="s">
        <v>47</v>
      </c>
      <c r="K1062" s="59" t="s">
        <v>1524</v>
      </c>
      <c r="L1062" s="59" t="s">
        <v>1524</v>
      </c>
      <c r="M1062" s="59" t="s">
        <v>1524</v>
      </c>
      <c r="N1062" s="59" t="s">
        <v>47</v>
      </c>
      <c r="O1062" s="59" t="s">
        <v>47</v>
      </c>
      <c r="P1062" s="59" t="s">
        <v>47</v>
      </c>
      <c r="Q1062" s="59" t="s">
        <v>47</v>
      </c>
      <c r="R1062" s="141" t="s">
        <v>960</v>
      </c>
      <c r="S1062" s="77"/>
      <c r="T1062" s="77">
        <v>36</v>
      </c>
      <c r="U1062" s="161"/>
      <c r="V1062" s="71" t="s">
        <v>162</v>
      </c>
      <c r="X1062" s="566">
        <v>15.4</v>
      </c>
      <c r="Y1062" s="81"/>
      <c r="Z1062" s="701"/>
      <c r="AA1062" s="620">
        <v>42555</v>
      </c>
      <c r="AF1062" s="71">
        <f>IF(B1062="","",(IFERROR(VLOOKUP(B1062,Projecten!A$4:W$2358,5,FALSE),"niet bekend")))</f>
        <v>1</v>
      </c>
      <c r="AG1062" s="2403">
        <f>IF(AF1062="","",(F1062/AF1062*AI1062))</f>
        <v>2401</v>
      </c>
      <c r="AH1062" s="2403">
        <f>IF(B1062="","",(IFERROR(VLOOKUP(B1062,Projecten!A$4:W$2358,23,FALSE),"niet bekend")))</f>
        <v>2401</v>
      </c>
      <c r="AI1062" s="2403">
        <f>IF(B1062="","",(IFERROR(VLOOKUP(B1062,Projecten!A$4:W$2358,12,FALSE),"niet bekend")))</f>
        <v>2401</v>
      </c>
      <c r="AJ1062" s="908">
        <f t="shared" si="119"/>
        <v>0</v>
      </c>
    </row>
    <row r="1063" spans="2:36" s="71" customFormat="1" ht="12.75" customHeight="1" x14ac:dyDescent="0.2">
      <c r="B1063" s="640">
        <v>2016319</v>
      </c>
      <c r="C1063" s="1293">
        <v>120824</v>
      </c>
      <c r="D1063" s="699">
        <v>582716</v>
      </c>
      <c r="E1063" s="700" t="s">
        <v>26</v>
      </c>
      <c r="F1063" s="1487">
        <v>1</v>
      </c>
      <c r="G1063" s="642">
        <v>8</v>
      </c>
      <c r="H1063" s="642">
        <v>4</v>
      </c>
      <c r="I1063" s="642">
        <v>4</v>
      </c>
      <c r="J1063" s="59" t="s">
        <v>47</v>
      </c>
      <c r="K1063" s="59" t="s">
        <v>47</v>
      </c>
      <c r="L1063" s="59" t="s">
        <v>1524</v>
      </c>
      <c r="M1063" s="59" t="s">
        <v>1524</v>
      </c>
      <c r="N1063" s="59" t="s">
        <v>47</v>
      </c>
      <c r="O1063" s="59" t="s">
        <v>47</v>
      </c>
      <c r="P1063" s="59" t="s">
        <v>47</v>
      </c>
      <c r="Q1063" s="59" t="s">
        <v>47</v>
      </c>
      <c r="R1063" s="141" t="s">
        <v>960</v>
      </c>
      <c r="S1063" s="77"/>
      <c r="T1063" s="77">
        <v>36</v>
      </c>
      <c r="U1063" s="161"/>
      <c r="V1063" s="71" t="s">
        <v>162</v>
      </c>
      <c r="X1063" s="566">
        <v>18.5</v>
      </c>
      <c r="Y1063" s="81"/>
      <c r="Z1063" s="97"/>
      <c r="AA1063" s="620">
        <v>42555</v>
      </c>
      <c r="AF1063" s="71">
        <f>IF(B1063="","",(IFERROR(VLOOKUP(B1063,Projecten!A$4:W$2358,5,FALSE),"niet bekend")))</f>
        <v>1</v>
      </c>
      <c r="AG1063" s="2403">
        <f>IF(AF1063="","",(F1063/AF1063*AI1063))</f>
        <v>3028</v>
      </c>
      <c r="AH1063" s="2403">
        <f>IF(B1063="","",(IFERROR(VLOOKUP(B1063,Projecten!A$4:W$2358,23,FALSE),"niet bekend")))</f>
        <v>3028</v>
      </c>
      <c r="AI1063" s="2403">
        <f>IF(B1063="","",(IFERROR(VLOOKUP(B1063,Projecten!A$4:W$2358,12,FALSE),"niet bekend")))</f>
        <v>3028</v>
      </c>
      <c r="AJ1063" s="908">
        <f t="shared" si="119"/>
        <v>0</v>
      </c>
    </row>
    <row r="1064" spans="2:36" s="71" customFormat="1" ht="12.75" customHeight="1" x14ac:dyDescent="0.2">
      <c r="B1064" s="98">
        <v>2016349</v>
      </c>
      <c r="C1064" s="403">
        <v>120826</v>
      </c>
      <c r="D1064" s="308" t="s">
        <v>1411</v>
      </c>
      <c r="E1064" s="406" t="s">
        <v>26</v>
      </c>
      <c r="F1064" s="882">
        <v>1</v>
      </c>
      <c r="G1064" s="405">
        <v>11</v>
      </c>
      <c r="H1064" s="405">
        <v>6</v>
      </c>
      <c r="I1064" s="405">
        <v>3</v>
      </c>
      <c r="J1064" s="59" t="s">
        <v>47</v>
      </c>
      <c r="K1064" s="59" t="s">
        <v>1524</v>
      </c>
      <c r="L1064" s="59" t="s">
        <v>1524</v>
      </c>
      <c r="M1064" s="59" t="s">
        <v>1524</v>
      </c>
      <c r="N1064" s="59" t="s">
        <v>47</v>
      </c>
      <c r="O1064" s="59" t="s">
        <v>47</v>
      </c>
      <c r="P1064" s="59" t="s">
        <v>47</v>
      </c>
      <c r="Q1064" s="59" t="s">
        <v>47</v>
      </c>
      <c r="R1064" s="141" t="s">
        <v>960</v>
      </c>
      <c r="S1064" s="77"/>
      <c r="T1064" s="77">
        <f>IF(U1064&lt;=0,"",(((U1064-'In Productie'!$E$1)/7)+0.6))</f>
        <v>-49.114285714285714</v>
      </c>
      <c r="U1064" s="161">
        <v>42621</v>
      </c>
      <c r="V1064" s="71" t="s">
        <v>162</v>
      </c>
      <c r="W1064" s="71" t="s">
        <v>1438</v>
      </c>
      <c r="X1064" s="566">
        <v>19</v>
      </c>
      <c r="Y1064" s="81"/>
      <c r="Z1064" s="701"/>
      <c r="AA1064" s="620">
        <v>42563</v>
      </c>
      <c r="AF1064" s="71">
        <f>IF(B1064="","",(IFERROR(VLOOKUP(B1064,Projecten!A$4:W$2358,5,FALSE),"niet bekend")))</f>
        <v>1</v>
      </c>
      <c r="AG1064" s="2403">
        <f>IF(AF1064="","",(F1064/AF1064*AI1064))</f>
        <v>4603</v>
      </c>
      <c r="AH1064" s="2403">
        <f>IF(B1064="","",(IFERROR(VLOOKUP(B1064,Projecten!A$4:W$2358,23,FALSE),"niet bekend")))</f>
        <v>4603</v>
      </c>
      <c r="AI1064" s="2403">
        <f>IF(B1064="","",(IFERROR(VLOOKUP(B1064,Projecten!A$4:W$2358,12,FALSE),"niet bekend")))</f>
        <v>4603</v>
      </c>
      <c r="AJ1064" s="908">
        <f t="shared" si="119"/>
        <v>0</v>
      </c>
    </row>
    <row r="1065" spans="2:36" s="71" customFormat="1" ht="12.75" customHeight="1" x14ac:dyDescent="0.2">
      <c r="B1065" s="98">
        <v>2016355</v>
      </c>
      <c r="C1065" s="403">
        <v>120824</v>
      </c>
      <c r="D1065" s="99">
        <v>570516</v>
      </c>
      <c r="E1065" s="406" t="s">
        <v>26</v>
      </c>
      <c r="F1065" s="882">
        <v>0</v>
      </c>
      <c r="G1065" s="405">
        <v>1</v>
      </c>
      <c r="H1065" s="405">
        <v>1</v>
      </c>
      <c r="I1065" s="405">
        <v>0</v>
      </c>
      <c r="J1065" s="59" t="s">
        <v>47</v>
      </c>
      <c r="K1065" s="59" t="s">
        <v>1524</v>
      </c>
      <c r="L1065" s="59" t="s">
        <v>1524</v>
      </c>
      <c r="M1065" s="59" t="s">
        <v>1524</v>
      </c>
      <c r="N1065" s="59" t="s">
        <v>47</v>
      </c>
      <c r="O1065" s="59" t="s">
        <v>47</v>
      </c>
      <c r="P1065" s="59" t="s">
        <v>47</v>
      </c>
      <c r="Q1065" s="59" t="s">
        <v>47</v>
      </c>
      <c r="R1065" s="141" t="s">
        <v>960</v>
      </c>
      <c r="S1065" s="77"/>
      <c r="T1065" s="77">
        <f>IF(U1065&lt;=0,"",(((U1065-'In Productie'!$E$1)/7)+0.6))</f>
        <v>-49.114285714285714</v>
      </c>
      <c r="U1065" s="161">
        <v>42621</v>
      </c>
      <c r="V1065" s="71" t="s">
        <v>162</v>
      </c>
      <c r="X1065" s="566">
        <v>2</v>
      </c>
      <c r="Y1065" s="81"/>
      <c r="Z1065" s="701"/>
      <c r="AA1065" s="620">
        <v>42563</v>
      </c>
      <c r="AF1065" s="71">
        <f>IF(B1065="","",(IFERROR(VLOOKUP(B1065,Projecten!A$4:W$2358,5,FALSE),"niet bekend")))</f>
        <v>0</v>
      </c>
      <c r="AG1065" s="2403">
        <f>AI1065</f>
        <v>170</v>
      </c>
      <c r="AH1065" s="2403">
        <f>IF(B1065="","",(IFERROR(VLOOKUP(B1065,Projecten!A$4:W$2358,23,FALSE),"niet bekend")))</f>
        <v>170</v>
      </c>
      <c r="AI1065" s="2403">
        <f>IF(B1065="","",(IFERROR(VLOOKUP(B1065,Projecten!A$4:W$2358,12,FALSE),"niet bekend")))</f>
        <v>170</v>
      </c>
      <c r="AJ1065" s="908">
        <f t="shared" si="119"/>
        <v>0</v>
      </c>
    </row>
    <row r="1066" spans="2:36" s="71" customFormat="1" ht="12.75" customHeight="1" x14ac:dyDescent="0.2">
      <c r="B1066" s="98">
        <v>2016354</v>
      </c>
      <c r="C1066" s="403">
        <v>120825</v>
      </c>
      <c r="D1066" s="99">
        <v>547416</v>
      </c>
      <c r="E1066" s="406" t="s">
        <v>26</v>
      </c>
      <c r="F1066" s="882">
        <v>1</v>
      </c>
      <c r="G1066" s="405">
        <v>8</v>
      </c>
      <c r="H1066" s="405">
        <v>5</v>
      </c>
      <c r="I1066" s="405">
        <v>3</v>
      </c>
      <c r="J1066" s="59" t="s">
        <v>47</v>
      </c>
      <c r="K1066" s="59" t="s">
        <v>47</v>
      </c>
      <c r="L1066" s="59" t="s">
        <v>1524</v>
      </c>
      <c r="M1066" s="59" t="s">
        <v>1524</v>
      </c>
      <c r="N1066" s="59" t="s">
        <v>47</v>
      </c>
      <c r="O1066" s="59" t="s">
        <v>47</v>
      </c>
      <c r="P1066" s="59" t="s">
        <v>47</v>
      </c>
      <c r="Q1066" s="59" t="s">
        <v>47</v>
      </c>
      <c r="R1066" s="141" t="s">
        <v>960</v>
      </c>
      <c r="S1066" s="77"/>
      <c r="T1066" s="77">
        <f>IF(U1066&lt;=0,"",(((U1066-'In Productie'!$E$1)/7)+0.6))</f>
        <v>-49.114285714285714</v>
      </c>
      <c r="U1066" s="161">
        <v>42621</v>
      </c>
      <c r="V1066" s="71" t="s">
        <v>162</v>
      </c>
      <c r="W1066" s="71" t="s">
        <v>959</v>
      </c>
      <c r="X1066" s="566">
        <v>18.8</v>
      </c>
      <c r="Y1066" s="81"/>
      <c r="Z1066" s="701"/>
      <c r="AA1066" s="620">
        <v>42563</v>
      </c>
      <c r="AF1066" s="71">
        <f>IF(B1066="","",(IFERROR(VLOOKUP(B1066,Projecten!A$4:W$2358,5,FALSE),"niet bekend")))</f>
        <v>1</v>
      </c>
      <c r="AG1066" s="2403">
        <f t="shared" ref="AG1066:AG1079" si="120">IF(AF1066="","",(F1066/AF1066*AI1066))</f>
        <v>3444</v>
      </c>
      <c r="AH1066" s="2403">
        <f>IF(B1066="","",(IFERROR(VLOOKUP(B1066,Projecten!A$4:W$2358,23,FALSE),"niet bekend")))</f>
        <v>3444</v>
      </c>
      <c r="AI1066" s="2403">
        <f>IF(B1066="","",(IFERROR(VLOOKUP(B1066,Projecten!A$4:W$2358,12,FALSE),"niet bekend")))</f>
        <v>3444</v>
      </c>
      <c r="AJ1066" s="908">
        <f t="shared" si="119"/>
        <v>0</v>
      </c>
    </row>
    <row r="1067" spans="2:36" s="71" customFormat="1" ht="12.75" customHeight="1" x14ac:dyDescent="0.2">
      <c r="B1067" s="640"/>
      <c r="C1067" s="1293"/>
      <c r="D1067" s="699"/>
      <c r="E1067" s="700"/>
      <c r="F1067" s="1487"/>
      <c r="G1067" s="642"/>
      <c r="H1067" s="642"/>
      <c r="I1067" s="642"/>
      <c r="J1067" s="59"/>
      <c r="K1067" s="59"/>
      <c r="L1067" s="59"/>
      <c r="M1067" s="59"/>
      <c r="N1067" s="59"/>
      <c r="O1067" s="59"/>
      <c r="P1067" s="59"/>
      <c r="Q1067" s="59"/>
      <c r="R1067" s="346"/>
      <c r="S1067" s="77"/>
      <c r="T1067" s="77"/>
      <c r="U1067" s="161"/>
      <c r="X1067" s="566"/>
      <c r="Y1067" s="81"/>
      <c r="Z1067" s="701"/>
      <c r="AA1067" s="620"/>
      <c r="AF1067" s="71" t="str">
        <f>IF(B1067="","",(IFERROR(VLOOKUP(B1067,Projecten!A$4:W$2358,5,FALSE),"niet bekend")))</f>
        <v/>
      </c>
      <c r="AG1067" s="2403" t="str">
        <f t="shared" si="120"/>
        <v/>
      </c>
      <c r="AH1067" s="2403" t="str">
        <f>IF(B1067="","",(IFERROR(VLOOKUP(B1067,Projecten!A$4:W$2358,23,FALSE),"niet bekend")))</f>
        <v/>
      </c>
      <c r="AI1067" s="2403" t="str">
        <f>IF(B1067="","",(IFERROR(VLOOKUP(B1067,Projecten!A$4:W$2358,12,FALSE),"niet bekend")))</f>
        <v/>
      </c>
      <c r="AJ1067" s="908" t="str">
        <f t="shared" si="119"/>
        <v/>
      </c>
    </row>
    <row r="1068" spans="2:36" s="131" customFormat="1" ht="12.75" customHeight="1" x14ac:dyDescent="0.2">
      <c r="B1068" s="98">
        <v>2016334</v>
      </c>
      <c r="C1068" s="1030">
        <v>120817</v>
      </c>
      <c r="D1068" s="99" t="s">
        <v>1363</v>
      </c>
      <c r="E1068" s="406" t="s">
        <v>1364</v>
      </c>
      <c r="F1068" s="882">
        <v>1</v>
      </c>
      <c r="G1068" s="405">
        <v>12</v>
      </c>
      <c r="H1068" s="405">
        <v>7</v>
      </c>
      <c r="I1068" s="405">
        <v>1</v>
      </c>
      <c r="J1068" s="59" t="s">
        <v>47</v>
      </c>
      <c r="K1068" s="59" t="s">
        <v>1524</v>
      </c>
      <c r="L1068" s="59" t="s">
        <v>1524</v>
      </c>
      <c r="M1068" s="59" t="s">
        <v>1524</v>
      </c>
      <c r="N1068" s="59" t="s">
        <v>47</v>
      </c>
      <c r="O1068" s="59" t="s">
        <v>47</v>
      </c>
      <c r="P1068" s="59" t="s">
        <v>47</v>
      </c>
      <c r="Q1068" s="59" t="s">
        <v>47</v>
      </c>
      <c r="R1068" s="141" t="s">
        <v>1315</v>
      </c>
      <c r="S1068" s="77"/>
      <c r="T1068" s="77">
        <v>36</v>
      </c>
      <c r="U1068" s="156"/>
      <c r="V1068" s="80" t="s">
        <v>661</v>
      </c>
      <c r="W1068" s="80" t="s">
        <v>1431</v>
      </c>
      <c r="X1068" s="703">
        <v>14.3</v>
      </c>
      <c r="Y1068" s="80"/>
      <c r="Z1068" s="145"/>
      <c r="AA1068" s="695">
        <v>42559</v>
      </c>
      <c r="AF1068" s="131">
        <f>IF(B1068="","",(IFERROR(VLOOKUP(B1068,Projecten!A$4:W$2358,5,FALSE),"niet bekend")))</f>
        <v>1</v>
      </c>
      <c r="AG1068" s="2403">
        <f t="shared" si="120"/>
        <v>2092.79</v>
      </c>
      <c r="AH1068" s="2403">
        <f>IF(B1068="","",(IFERROR(VLOOKUP(B1068,Projecten!A$4:W$2358,23,FALSE),"niet bekend")))</f>
        <v>2092.79</v>
      </c>
      <c r="AI1068" s="2403">
        <f>IF(B1068="","",(IFERROR(VLOOKUP(B1068,Projecten!A$4:W$2358,12,FALSE),"niet bekend")))</f>
        <v>2092.79</v>
      </c>
      <c r="AJ1068" s="908">
        <f t="shared" si="119"/>
        <v>0</v>
      </c>
    </row>
    <row r="1069" spans="2:36" s="131" customFormat="1" ht="12.75" customHeight="1" x14ac:dyDescent="0.2">
      <c r="B1069" s="98">
        <v>2016335</v>
      </c>
      <c r="C1069" s="1030">
        <v>120817</v>
      </c>
      <c r="D1069" s="99" t="s">
        <v>1365</v>
      </c>
      <c r="E1069" s="406" t="s">
        <v>1364</v>
      </c>
      <c r="F1069" s="882">
        <v>1</v>
      </c>
      <c r="G1069" s="405">
        <v>10</v>
      </c>
      <c r="H1069" s="405">
        <v>7</v>
      </c>
      <c r="I1069" s="405">
        <v>1</v>
      </c>
      <c r="J1069" s="59" t="s">
        <v>47</v>
      </c>
      <c r="K1069" s="59" t="s">
        <v>1524</v>
      </c>
      <c r="L1069" s="59" t="s">
        <v>1524</v>
      </c>
      <c r="M1069" s="59" t="s">
        <v>1524</v>
      </c>
      <c r="N1069" s="59" t="s">
        <v>47</v>
      </c>
      <c r="O1069" s="59" t="s">
        <v>47</v>
      </c>
      <c r="P1069" s="59" t="s">
        <v>47</v>
      </c>
      <c r="Q1069" s="59" t="s">
        <v>47</v>
      </c>
      <c r="R1069" s="141" t="s">
        <v>1315</v>
      </c>
      <c r="S1069" s="77"/>
      <c r="T1069" s="77">
        <v>36</v>
      </c>
      <c r="U1069" s="156"/>
      <c r="V1069" s="80" t="s">
        <v>661</v>
      </c>
      <c r="W1069" s="80" t="s">
        <v>1431</v>
      </c>
      <c r="X1069" s="703">
        <v>12.8</v>
      </c>
      <c r="Y1069" s="80"/>
      <c r="Z1069" s="145"/>
      <c r="AA1069" s="695">
        <v>42559</v>
      </c>
      <c r="AF1069" s="131">
        <f>IF(B1069="","",(IFERROR(VLOOKUP(B1069,Projecten!A$4:W$2358,5,FALSE),"niet bekend")))</f>
        <v>1</v>
      </c>
      <c r="AG1069" s="2403">
        <f t="shared" si="120"/>
        <v>1856.27</v>
      </c>
      <c r="AH1069" s="2403">
        <f>IF(B1069="","",(IFERROR(VLOOKUP(B1069,Projecten!A$4:W$2358,23,FALSE),"niet bekend")))</f>
        <v>1856.27</v>
      </c>
      <c r="AI1069" s="2403">
        <f>IF(B1069="","",(IFERROR(VLOOKUP(B1069,Projecten!A$4:W$2358,12,FALSE),"niet bekend")))</f>
        <v>1856.27</v>
      </c>
      <c r="AJ1069" s="908">
        <f t="shared" si="119"/>
        <v>0</v>
      </c>
    </row>
    <row r="1070" spans="2:36" s="131" customFormat="1" ht="12.75" customHeight="1" x14ac:dyDescent="0.2">
      <c r="B1070" s="98">
        <v>2016336</v>
      </c>
      <c r="C1070" s="1030">
        <v>120817</v>
      </c>
      <c r="D1070" s="99" t="s">
        <v>1366</v>
      </c>
      <c r="E1070" s="406" t="s">
        <v>1364</v>
      </c>
      <c r="F1070" s="882">
        <v>1</v>
      </c>
      <c r="G1070" s="405">
        <v>9</v>
      </c>
      <c r="H1070" s="405">
        <v>7</v>
      </c>
      <c r="I1070" s="405">
        <v>1</v>
      </c>
      <c r="J1070" s="59" t="s">
        <v>47</v>
      </c>
      <c r="K1070" s="59" t="s">
        <v>1524</v>
      </c>
      <c r="L1070" s="59" t="s">
        <v>1524</v>
      </c>
      <c r="M1070" s="59" t="s">
        <v>1524</v>
      </c>
      <c r="N1070" s="59" t="s">
        <v>47</v>
      </c>
      <c r="O1070" s="59" t="s">
        <v>47</v>
      </c>
      <c r="P1070" s="59" t="s">
        <v>47</v>
      </c>
      <c r="Q1070" s="59" t="s">
        <v>47</v>
      </c>
      <c r="R1070" s="141" t="s">
        <v>1315</v>
      </c>
      <c r="S1070" s="77"/>
      <c r="T1070" s="77">
        <v>36</v>
      </c>
      <c r="U1070" s="156"/>
      <c r="V1070" s="80" t="s">
        <v>661</v>
      </c>
      <c r="W1070" s="80" t="s">
        <v>1431</v>
      </c>
      <c r="X1070" s="703">
        <v>12.5</v>
      </c>
      <c r="Y1070" s="80"/>
      <c r="Z1070" s="145"/>
      <c r="AA1070" s="695">
        <v>42559</v>
      </c>
      <c r="AF1070" s="131">
        <f>IF(B1070="","",(IFERROR(VLOOKUP(B1070,Projecten!A$4:W$2358,5,FALSE),"niet bekend")))</f>
        <v>1</v>
      </c>
      <c r="AG1070" s="2403">
        <f t="shared" si="120"/>
        <v>1821.48</v>
      </c>
      <c r="AH1070" s="2403">
        <f>IF(B1070="","",(IFERROR(VLOOKUP(B1070,Projecten!A$4:W$2358,23,FALSE),"niet bekend")))</f>
        <v>1821.48</v>
      </c>
      <c r="AI1070" s="2403">
        <f>IF(B1070="","",(IFERROR(VLOOKUP(B1070,Projecten!A$4:W$2358,12,FALSE),"niet bekend")))</f>
        <v>1821.48</v>
      </c>
      <c r="AJ1070" s="908">
        <f t="shared" si="119"/>
        <v>0</v>
      </c>
    </row>
    <row r="1071" spans="2:36" s="131" customFormat="1" ht="12.75" customHeight="1" x14ac:dyDescent="0.2">
      <c r="B1071" s="98">
        <v>2016337</v>
      </c>
      <c r="C1071" s="1030">
        <v>120817</v>
      </c>
      <c r="D1071" s="99" t="s">
        <v>1368</v>
      </c>
      <c r="E1071" s="406" t="s">
        <v>1364</v>
      </c>
      <c r="F1071" s="882">
        <v>1</v>
      </c>
      <c r="G1071" s="405">
        <v>1</v>
      </c>
      <c r="H1071" s="405">
        <v>0</v>
      </c>
      <c r="I1071" s="405">
        <v>0</v>
      </c>
      <c r="J1071" s="59" t="s">
        <v>47</v>
      </c>
      <c r="K1071" s="59" t="s">
        <v>1524</v>
      </c>
      <c r="L1071" s="59" t="s">
        <v>1524</v>
      </c>
      <c r="M1071" s="59" t="s">
        <v>1524</v>
      </c>
      <c r="N1071" s="59" t="s">
        <v>47</v>
      </c>
      <c r="O1071" s="59" t="s">
        <v>47</v>
      </c>
      <c r="P1071" s="59" t="s">
        <v>47</v>
      </c>
      <c r="Q1071" s="59" t="s">
        <v>47</v>
      </c>
      <c r="R1071" s="141" t="s">
        <v>1315</v>
      </c>
      <c r="S1071" s="77"/>
      <c r="T1071" s="77">
        <v>36</v>
      </c>
      <c r="U1071" s="156"/>
      <c r="V1071" s="80" t="s">
        <v>661</v>
      </c>
      <c r="W1071" s="80" t="s">
        <v>1431</v>
      </c>
      <c r="X1071" s="703">
        <v>1</v>
      </c>
      <c r="Y1071" s="80"/>
      <c r="Z1071" s="145"/>
      <c r="AA1071" s="695">
        <v>42559</v>
      </c>
      <c r="AF1071" s="131">
        <f>IF(B1071="","",(IFERROR(VLOOKUP(B1071,Projecten!A$4:W$2358,5,FALSE),"niet bekend")))</f>
        <v>1</v>
      </c>
      <c r="AG1071" s="2403">
        <f t="shared" si="120"/>
        <v>471.79</v>
      </c>
      <c r="AH1071" s="2403">
        <f>IF(B1071="","",(IFERROR(VLOOKUP(B1071,Projecten!A$4:W$2358,23,FALSE),"niet bekend")))</f>
        <v>471.79</v>
      </c>
      <c r="AI1071" s="2403">
        <f>IF(B1071="","",(IFERROR(VLOOKUP(B1071,Projecten!A$4:W$2358,12,FALSE),"niet bekend")))</f>
        <v>471.79</v>
      </c>
      <c r="AJ1071" s="908">
        <f t="shared" si="119"/>
        <v>0</v>
      </c>
    </row>
    <row r="1072" spans="2:36" s="71" customFormat="1" ht="12.75" customHeight="1" x14ac:dyDescent="0.2">
      <c r="B1072" s="98"/>
      <c r="C1072" s="704"/>
      <c r="D1072" s="308"/>
      <c r="E1072" s="406"/>
      <c r="F1072" s="882"/>
      <c r="G1072" s="405"/>
      <c r="H1072" s="405"/>
      <c r="I1072" s="405"/>
      <c r="J1072" s="59"/>
      <c r="K1072" s="59"/>
      <c r="L1072" s="59"/>
      <c r="M1072" s="59"/>
      <c r="N1072" s="59"/>
      <c r="O1072" s="59"/>
      <c r="P1072" s="59"/>
      <c r="Q1072" s="59"/>
      <c r="R1072" s="346"/>
      <c r="S1072" s="77"/>
      <c r="T1072" s="77"/>
      <c r="U1072" s="161"/>
      <c r="X1072" s="566"/>
      <c r="Y1072" s="81"/>
      <c r="Z1072" s="701"/>
      <c r="AA1072" s="620"/>
      <c r="AF1072" s="71" t="str">
        <f>IF(B1072="","",(IFERROR(VLOOKUP(B1072,Projecten!A$4:W$2358,5,FALSE),"niet bekend")))</f>
        <v/>
      </c>
      <c r="AG1072" s="2403" t="str">
        <f t="shared" si="120"/>
        <v/>
      </c>
      <c r="AH1072" s="2403" t="str">
        <f>IF(B1072="","",(IFERROR(VLOOKUP(B1072,Projecten!A$4:W$2358,23,FALSE),"niet bekend")))</f>
        <v/>
      </c>
      <c r="AI1072" s="2403" t="str">
        <f>IF(B1072="","",(IFERROR(VLOOKUP(B1072,Projecten!A$4:W$2358,12,FALSE),"niet bekend")))</f>
        <v/>
      </c>
      <c r="AJ1072" s="908" t="str">
        <f t="shared" si="119"/>
        <v/>
      </c>
    </row>
    <row r="1073" spans="2:36" s="131" customFormat="1" ht="12.75" customHeight="1" x14ac:dyDescent="0.2">
      <c r="B1073" s="98">
        <v>2016358</v>
      </c>
      <c r="C1073" s="403">
        <v>120818</v>
      </c>
      <c r="D1073" s="99" t="s">
        <v>1415</v>
      </c>
      <c r="E1073" s="406" t="s">
        <v>1338</v>
      </c>
      <c r="F1073" s="882">
        <v>1</v>
      </c>
      <c r="G1073" s="405">
        <v>7</v>
      </c>
      <c r="H1073" s="405">
        <v>5</v>
      </c>
      <c r="I1073" s="405">
        <v>2</v>
      </c>
      <c r="J1073" s="59" t="s">
        <v>47</v>
      </c>
      <c r="K1073" s="59" t="s">
        <v>1524</v>
      </c>
      <c r="L1073" s="59" t="s">
        <v>1524</v>
      </c>
      <c r="M1073" s="59" t="s">
        <v>1524</v>
      </c>
      <c r="N1073" s="59" t="s">
        <v>47</v>
      </c>
      <c r="O1073" s="59" t="s">
        <v>47</v>
      </c>
      <c r="P1073" s="59" t="s">
        <v>47</v>
      </c>
      <c r="Q1073" s="59" t="s">
        <v>47</v>
      </c>
      <c r="R1073" s="141" t="s">
        <v>1315</v>
      </c>
      <c r="S1073" s="77"/>
      <c r="T1073" s="77">
        <v>36</v>
      </c>
      <c r="U1073" s="156"/>
      <c r="V1073" s="80" t="s">
        <v>1419</v>
      </c>
      <c r="W1073" s="80" t="s">
        <v>1420</v>
      </c>
      <c r="X1073" s="688">
        <v>10.4</v>
      </c>
      <c r="Y1073" s="80"/>
      <c r="Z1073" s="145"/>
      <c r="AA1073" s="141"/>
      <c r="AF1073" s="131">
        <f>IF(B1073="","",(IFERROR(VLOOKUP(B1073,Projecten!A$4:W$2358,5,FALSE),"niet bekend")))</f>
        <v>1</v>
      </c>
      <c r="AG1073" s="2403">
        <f t="shared" si="120"/>
        <v>1688.68</v>
      </c>
      <c r="AH1073" s="2403">
        <f>IF(B1073="","",(IFERROR(VLOOKUP(B1073,Projecten!A$4:W$2358,23,FALSE),"niet bekend")))</f>
        <v>1688.68</v>
      </c>
      <c r="AI1073" s="2403">
        <f>IF(B1073="","",(IFERROR(VLOOKUP(B1073,Projecten!A$4:W$2358,12,FALSE),"niet bekend")))</f>
        <v>1688.68</v>
      </c>
      <c r="AJ1073" s="908">
        <f t="shared" si="119"/>
        <v>0</v>
      </c>
    </row>
    <row r="1074" spans="2:36" s="131" customFormat="1" ht="12.75" customHeight="1" x14ac:dyDescent="0.2">
      <c r="B1074" s="98">
        <v>2016359</v>
      </c>
      <c r="C1074" s="403">
        <v>120818</v>
      </c>
      <c r="D1074" s="99" t="s">
        <v>1416</v>
      </c>
      <c r="E1074" s="406" t="s">
        <v>1338</v>
      </c>
      <c r="F1074" s="882">
        <v>1</v>
      </c>
      <c r="G1074" s="405">
        <v>8</v>
      </c>
      <c r="H1074" s="405">
        <v>5</v>
      </c>
      <c r="I1074" s="405">
        <v>0</v>
      </c>
      <c r="J1074" s="59" t="s">
        <v>47</v>
      </c>
      <c r="K1074" s="59" t="s">
        <v>1524</v>
      </c>
      <c r="L1074" s="59" t="s">
        <v>1524</v>
      </c>
      <c r="M1074" s="59" t="s">
        <v>1524</v>
      </c>
      <c r="N1074" s="59" t="s">
        <v>47</v>
      </c>
      <c r="O1074" s="59" t="s">
        <v>47</v>
      </c>
      <c r="P1074" s="59" t="s">
        <v>47</v>
      </c>
      <c r="Q1074" s="59" t="s">
        <v>47</v>
      </c>
      <c r="R1074" s="141" t="s">
        <v>1315</v>
      </c>
      <c r="S1074" s="77"/>
      <c r="T1074" s="77">
        <v>36</v>
      </c>
      <c r="U1074" s="156"/>
      <c r="V1074" s="80" t="s">
        <v>1419</v>
      </c>
      <c r="W1074" s="80" t="s">
        <v>1420</v>
      </c>
      <c r="X1074" s="688">
        <v>7.7</v>
      </c>
      <c r="Y1074" s="80"/>
      <c r="Z1074" s="145"/>
      <c r="AA1074" s="141"/>
      <c r="AF1074" s="131">
        <f>IF(B1074="","",(IFERROR(VLOOKUP(B1074,Projecten!A$4:W$2358,5,FALSE),"niet bekend")))</f>
        <v>1</v>
      </c>
      <c r="AG1074" s="2403">
        <f t="shared" si="120"/>
        <v>1205.29</v>
      </c>
      <c r="AH1074" s="2403">
        <f>IF(B1074="","",(IFERROR(VLOOKUP(B1074,Projecten!A$4:W$2358,23,FALSE),"niet bekend")))</f>
        <v>1205.29</v>
      </c>
      <c r="AI1074" s="2403">
        <f>IF(B1074="","",(IFERROR(VLOOKUP(B1074,Projecten!A$4:W$2358,12,FALSE),"niet bekend")))</f>
        <v>1205.29</v>
      </c>
      <c r="AJ1074" s="908">
        <f t="shared" si="119"/>
        <v>0</v>
      </c>
    </row>
    <row r="1075" spans="2:36" s="131" customFormat="1" ht="12.75" customHeight="1" x14ac:dyDescent="0.2">
      <c r="B1075" s="98">
        <v>2016360</v>
      </c>
      <c r="C1075" s="403">
        <v>120819</v>
      </c>
      <c r="D1075" s="99" t="s">
        <v>1417</v>
      </c>
      <c r="E1075" s="406" t="s">
        <v>1338</v>
      </c>
      <c r="F1075" s="882">
        <v>1</v>
      </c>
      <c r="G1075" s="405">
        <v>3</v>
      </c>
      <c r="H1075" s="405">
        <v>4</v>
      </c>
      <c r="I1075" s="405">
        <v>0</v>
      </c>
      <c r="J1075" s="59" t="s">
        <v>47</v>
      </c>
      <c r="K1075" s="59" t="s">
        <v>1524</v>
      </c>
      <c r="L1075" s="59" t="s">
        <v>1524</v>
      </c>
      <c r="M1075" s="59" t="s">
        <v>1524</v>
      </c>
      <c r="N1075" s="59" t="s">
        <v>47</v>
      </c>
      <c r="O1075" s="59" t="s">
        <v>47</v>
      </c>
      <c r="P1075" s="59" t="s">
        <v>47</v>
      </c>
      <c r="Q1075" s="59" t="s">
        <v>47</v>
      </c>
      <c r="R1075" s="141" t="s">
        <v>1315</v>
      </c>
      <c r="S1075" s="77"/>
      <c r="T1075" s="77">
        <v>36</v>
      </c>
      <c r="U1075" s="156"/>
      <c r="V1075" s="80" t="s">
        <v>1419</v>
      </c>
      <c r="W1075" s="80"/>
      <c r="X1075" s="688">
        <v>5</v>
      </c>
      <c r="Y1075" s="80"/>
      <c r="Z1075" s="145"/>
      <c r="AA1075" s="141"/>
      <c r="AF1075" s="131">
        <f>IF(B1075="","",(IFERROR(VLOOKUP(B1075,Projecten!A$4:W$2358,5,FALSE),"niet bekend")))</f>
        <v>1</v>
      </c>
      <c r="AG1075" s="2403">
        <f t="shared" si="120"/>
        <v>568.74</v>
      </c>
      <c r="AH1075" s="2403">
        <f>IF(B1075="","",(IFERROR(VLOOKUP(B1075,Projecten!A$4:W$2358,23,FALSE),"niet bekend")))</f>
        <v>568.74</v>
      </c>
      <c r="AI1075" s="2403">
        <f>IF(B1075="","",(IFERROR(VLOOKUP(B1075,Projecten!A$4:W$2358,12,FALSE),"niet bekend")))</f>
        <v>568.74</v>
      </c>
      <c r="AJ1075" s="908">
        <f t="shared" si="119"/>
        <v>0</v>
      </c>
    </row>
    <row r="1076" spans="2:36" s="131" customFormat="1" ht="12.75" customHeight="1" x14ac:dyDescent="0.2">
      <c r="B1076" s="98">
        <v>2016361</v>
      </c>
      <c r="C1076" s="403">
        <v>120819</v>
      </c>
      <c r="D1076" s="99" t="s">
        <v>1418</v>
      </c>
      <c r="E1076" s="406" t="s">
        <v>1338</v>
      </c>
      <c r="F1076" s="882">
        <v>1</v>
      </c>
      <c r="G1076" s="405">
        <v>7</v>
      </c>
      <c r="H1076" s="405">
        <v>3</v>
      </c>
      <c r="I1076" s="405">
        <v>1</v>
      </c>
      <c r="J1076" s="59" t="s">
        <v>47</v>
      </c>
      <c r="K1076" s="59" t="s">
        <v>1524</v>
      </c>
      <c r="L1076" s="59" t="s">
        <v>1524</v>
      </c>
      <c r="M1076" s="59" t="s">
        <v>1524</v>
      </c>
      <c r="N1076" s="59" t="s">
        <v>47</v>
      </c>
      <c r="O1076" s="59" t="s">
        <v>47</v>
      </c>
      <c r="P1076" s="59" t="s">
        <v>47</v>
      </c>
      <c r="Q1076" s="59" t="s">
        <v>47</v>
      </c>
      <c r="R1076" s="141" t="s">
        <v>1315</v>
      </c>
      <c r="S1076" s="77"/>
      <c r="T1076" s="77">
        <v>36</v>
      </c>
      <c r="U1076" s="156"/>
      <c r="V1076" s="80" t="s">
        <v>1419</v>
      </c>
      <c r="W1076" s="143"/>
      <c r="X1076" s="688">
        <v>7.9</v>
      </c>
      <c r="Y1076" s="80"/>
      <c r="Z1076" s="145"/>
      <c r="AA1076" s="141"/>
      <c r="AF1076" s="131">
        <f>IF(B1076="","",(IFERROR(VLOOKUP(B1076,Projecten!A$4:W$2358,5,FALSE),"niet bekend")))</f>
        <v>1</v>
      </c>
      <c r="AG1076" s="2403">
        <f t="shared" si="120"/>
        <v>1295.6600000000001</v>
      </c>
      <c r="AH1076" s="2403">
        <f>IF(B1076="","",(IFERROR(VLOOKUP(B1076,Projecten!A$4:W$2358,23,FALSE),"niet bekend")))</f>
        <v>1295.6600000000001</v>
      </c>
      <c r="AI1076" s="2403">
        <f>IF(B1076="","",(IFERROR(VLOOKUP(B1076,Projecten!A$4:W$2358,12,FALSE),"niet bekend")))</f>
        <v>1295.6600000000001</v>
      </c>
      <c r="AJ1076" s="908">
        <f t="shared" si="119"/>
        <v>0</v>
      </c>
    </row>
    <row r="1077" spans="2:36" s="131" customFormat="1" ht="12.75" customHeight="1" x14ac:dyDescent="0.2">
      <c r="B1077" s="98">
        <v>2016367</v>
      </c>
      <c r="C1077" s="403">
        <v>120819</v>
      </c>
      <c r="D1077" s="99" t="s">
        <v>1425</v>
      </c>
      <c r="E1077" s="406" t="s">
        <v>1338</v>
      </c>
      <c r="F1077" s="882">
        <v>1</v>
      </c>
      <c r="G1077" s="405">
        <v>1</v>
      </c>
      <c r="H1077" s="405">
        <v>1</v>
      </c>
      <c r="I1077" s="405">
        <v>0</v>
      </c>
      <c r="J1077" s="59" t="s">
        <v>47</v>
      </c>
      <c r="K1077" s="59" t="s">
        <v>1524</v>
      </c>
      <c r="L1077" s="59" t="s">
        <v>1524</v>
      </c>
      <c r="M1077" s="59" t="s">
        <v>1524</v>
      </c>
      <c r="N1077" s="59" t="s">
        <v>47</v>
      </c>
      <c r="O1077" s="59" t="s">
        <v>47</v>
      </c>
      <c r="P1077" s="59" t="s">
        <v>47</v>
      </c>
      <c r="Q1077" s="59" t="s">
        <v>47</v>
      </c>
      <c r="R1077" s="141" t="s">
        <v>1315</v>
      </c>
      <c r="S1077" s="77"/>
      <c r="T1077" s="77">
        <v>36</v>
      </c>
      <c r="U1077" s="156"/>
      <c r="V1077" s="80" t="s">
        <v>1419</v>
      </c>
      <c r="W1077" s="143"/>
      <c r="X1077" s="688">
        <v>1.5</v>
      </c>
      <c r="Y1077" s="80"/>
      <c r="Z1077" s="145"/>
      <c r="AA1077" s="141"/>
      <c r="AF1077" s="131">
        <f>IF(B1077="","",(IFERROR(VLOOKUP(B1077,Projecten!A$4:W$2358,5,FALSE),"niet bekend")))</f>
        <v>1</v>
      </c>
      <c r="AG1077" s="2403">
        <f t="shared" si="120"/>
        <v>172.1</v>
      </c>
      <c r="AH1077" s="2403">
        <f>IF(B1077="","",(IFERROR(VLOOKUP(B1077,Projecten!A$4:W$2358,23,FALSE),"niet bekend")))</f>
        <v>172.1</v>
      </c>
      <c r="AI1077" s="2403">
        <f>IF(B1077="","",(IFERROR(VLOOKUP(B1077,Projecten!A$4:W$2358,12,FALSE),"niet bekend")))</f>
        <v>172.1</v>
      </c>
      <c r="AJ1077" s="908">
        <f t="shared" si="119"/>
        <v>0</v>
      </c>
    </row>
    <row r="1078" spans="2:36" s="131" customFormat="1" ht="12.75" customHeight="1" x14ac:dyDescent="0.2">
      <c r="B1078" s="98">
        <v>2016383</v>
      </c>
      <c r="C1078" s="403">
        <v>120819</v>
      </c>
      <c r="D1078" s="99" t="s">
        <v>1448</v>
      </c>
      <c r="E1078" s="406" t="s">
        <v>1338</v>
      </c>
      <c r="F1078" s="882">
        <v>1</v>
      </c>
      <c r="G1078" s="405">
        <v>11</v>
      </c>
      <c r="H1078" s="405">
        <v>6</v>
      </c>
      <c r="I1078" s="405">
        <v>2</v>
      </c>
      <c r="J1078" s="59" t="s">
        <v>47</v>
      </c>
      <c r="K1078" s="59" t="s">
        <v>1524</v>
      </c>
      <c r="L1078" s="59" t="s">
        <v>1524</v>
      </c>
      <c r="M1078" s="59" t="s">
        <v>1524</v>
      </c>
      <c r="N1078" s="59" t="s">
        <v>47</v>
      </c>
      <c r="O1078" s="59" t="s">
        <v>47</v>
      </c>
      <c r="P1078" s="59" t="s">
        <v>47</v>
      </c>
      <c r="Q1078" s="59" t="s">
        <v>47</v>
      </c>
      <c r="R1078" s="141" t="s">
        <v>1315</v>
      </c>
      <c r="S1078" s="77"/>
      <c r="T1078" s="77">
        <v>36</v>
      </c>
      <c r="U1078" s="156"/>
      <c r="V1078" s="80" t="s">
        <v>1419</v>
      </c>
      <c r="W1078" s="143"/>
      <c r="X1078" s="688">
        <v>13.7</v>
      </c>
      <c r="Y1078" s="80"/>
      <c r="Z1078" s="145"/>
      <c r="AA1078" s="141"/>
      <c r="AF1078" s="131">
        <f>IF(B1078="","",(IFERROR(VLOOKUP(B1078,Projecten!A$4:W$2358,5,FALSE),"niet bekend")))</f>
        <v>1</v>
      </c>
      <c r="AG1078" s="2403">
        <f t="shared" si="120"/>
        <v>2117.9499999999998</v>
      </c>
      <c r="AH1078" s="2403">
        <f>IF(B1078="","",(IFERROR(VLOOKUP(B1078,Projecten!A$4:W$2358,23,FALSE),"niet bekend")))</f>
        <v>2117.9499999999998</v>
      </c>
      <c r="AI1078" s="2403">
        <f>IF(B1078="","",(IFERROR(VLOOKUP(B1078,Projecten!A$4:W$2358,12,FALSE),"niet bekend")))</f>
        <v>2117.9499999999998</v>
      </c>
      <c r="AJ1078" s="908">
        <f t="shared" si="119"/>
        <v>0</v>
      </c>
    </row>
    <row r="1079" spans="2:36" ht="12.75" customHeight="1" x14ac:dyDescent="0.2">
      <c r="B1079" s="267"/>
      <c r="C1079" s="291"/>
      <c r="D1079" s="317"/>
      <c r="E1079" s="419"/>
      <c r="F1079" s="879"/>
      <c r="G1079" s="313"/>
      <c r="H1079" s="313"/>
      <c r="I1079" s="313"/>
      <c r="J1079" s="59"/>
      <c r="K1079" s="59"/>
      <c r="L1079" s="59"/>
      <c r="M1079" s="59"/>
      <c r="R1079" s="5"/>
      <c r="T1079" s="77"/>
      <c r="U1079" s="156"/>
      <c r="X1079" s="666"/>
      <c r="Y1079" s="6"/>
      <c r="Z1079" s="65"/>
      <c r="AA1079" s="5"/>
      <c r="AF1079" s="4" t="str">
        <f>IF(B1079="","",(IFERROR(VLOOKUP(B1079,Projecten!A$4:W$2358,5,FALSE),"niet bekend")))</f>
        <v/>
      </c>
      <c r="AG1079" s="2399" t="str">
        <f t="shared" si="120"/>
        <v/>
      </c>
      <c r="AH1079" s="2403" t="str">
        <f>IF(B1079="","",(IFERROR(VLOOKUP(B1079,Projecten!A$4:W$2358,23,FALSE),"niet bekend")))</f>
        <v/>
      </c>
      <c r="AI1079" s="2403" t="str">
        <f>IF(B1079="","",(IFERROR(VLOOKUP(B1079,Projecten!A$4:W$2358,12,FALSE),"niet bekend")))</f>
        <v/>
      </c>
      <c r="AJ1079" s="906" t="str">
        <f t="shared" si="119"/>
        <v/>
      </c>
    </row>
    <row r="1080" spans="2:36" s="4" customFormat="1" ht="12.75" customHeight="1" x14ac:dyDescent="0.2">
      <c r="B1080" s="74" t="s">
        <v>1287</v>
      </c>
      <c r="C1080" s="1254">
        <v>120811</v>
      </c>
      <c r="D1080" s="362" t="s">
        <v>1247</v>
      </c>
      <c r="E1080" s="1" t="s">
        <v>308</v>
      </c>
      <c r="F1080" s="1484">
        <v>0</v>
      </c>
      <c r="G1080" s="356">
        <v>3</v>
      </c>
      <c r="H1080" s="356">
        <v>3</v>
      </c>
      <c r="I1080" s="356">
        <v>0</v>
      </c>
      <c r="J1080" s="60" t="s">
        <v>1524</v>
      </c>
      <c r="K1080" s="41" t="s">
        <v>1524</v>
      </c>
      <c r="L1080" s="41" t="s">
        <v>1524</v>
      </c>
      <c r="M1080" s="41" t="s">
        <v>1524</v>
      </c>
      <c r="N1080" s="41" t="s">
        <v>47</v>
      </c>
      <c r="O1080" s="41" t="s">
        <v>47</v>
      </c>
      <c r="P1080" s="41" t="s">
        <v>47</v>
      </c>
      <c r="Q1080" s="41" t="s">
        <v>47</v>
      </c>
      <c r="R1080" s="249" t="s">
        <v>125</v>
      </c>
      <c r="S1080" s="23"/>
      <c r="T1080" s="23">
        <v>35</v>
      </c>
      <c r="U1080" s="162"/>
      <c r="V1080" s="4" t="s">
        <v>537</v>
      </c>
      <c r="W1080" s="43" t="s">
        <v>1288</v>
      </c>
      <c r="X1080" s="453">
        <v>20</v>
      </c>
      <c r="Y1080" s="63"/>
      <c r="Z1080" s="63"/>
      <c r="AA1080" s="664">
        <v>42543</v>
      </c>
      <c r="AF1080" s="4">
        <f>IF(B1080="","",(IFERROR(VLOOKUP(B1080,Projecten!A$4:W$2358,5,FALSE),"niet bekend")))</f>
        <v>0</v>
      </c>
      <c r="AG1080" s="2399">
        <f>AI1080</f>
        <v>1685.28</v>
      </c>
      <c r="AH1080" s="2403">
        <f>IF(B1080="","",(IFERROR(VLOOKUP(B1080,Projecten!A$4:W$2358,23,FALSE),"niet bekend")))</f>
        <v>1685.28</v>
      </c>
      <c r="AI1080" s="2403">
        <f>IF(B1080="","",(IFERROR(VLOOKUP(B1080,Projecten!A$4:W$2358,12,FALSE),"niet bekend")))</f>
        <v>1685.28</v>
      </c>
      <c r="AJ1080" s="906">
        <f t="shared" si="119"/>
        <v>0</v>
      </c>
    </row>
    <row r="1081" spans="2:36" s="4" customFormat="1" ht="12.75" customHeight="1" x14ac:dyDescent="0.2">
      <c r="B1081" s="313" t="s">
        <v>1434</v>
      </c>
      <c r="C1081" s="1268">
        <v>120811</v>
      </c>
      <c r="D1081" s="267" t="s">
        <v>1433</v>
      </c>
      <c r="E1081" s="419" t="s">
        <v>308</v>
      </c>
      <c r="F1081" s="879">
        <v>0</v>
      </c>
      <c r="G1081" s="313">
        <v>2</v>
      </c>
      <c r="H1081" s="313">
        <v>6</v>
      </c>
      <c r="I1081" s="313">
        <v>0</v>
      </c>
      <c r="J1081" s="7" t="s">
        <v>1524</v>
      </c>
      <c r="K1081" s="7" t="s">
        <v>1524</v>
      </c>
      <c r="L1081" s="7" t="s">
        <v>1524</v>
      </c>
      <c r="M1081" s="7" t="s">
        <v>1524</v>
      </c>
      <c r="N1081" s="7" t="s">
        <v>47</v>
      </c>
      <c r="O1081" s="7" t="s">
        <v>47</v>
      </c>
      <c r="P1081" s="7" t="s">
        <v>47</v>
      </c>
      <c r="Q1081" s="7" t="s">
        <v>47</v>
      </c>
      <c r="R1081" s="249" t="s">
        <v>125</v>
      </c>
      <c r="S1081" s="23"/>
      <c r="T1081" s="23">
        <v>36</v>
      </c>
      <c r="U1081" s="162"/>
      <c r="V1081" s="4" t="s">
        <v>537</v>
      </c>
      <c r="W1081" s="4" t="s">
        <v>1435</v>
      </c>
      <c r="X1081" s="25">
        <v>7.5</v>
      </c>
      <c r="Y1081" s="64"/>
      <c r="Z1081" s="66"/>
      <c r="AA1081" s="664"/>
      <c r="AF1081" s="4">
        <f>IF(B1081="","",(IFERROR(VLOOKUP(B1081,Projecten!A$4:W$2358,5,FALSE),"niet bekend")))</f>
        <v>0</v>
      </c>
      <c r="AG1081" s="2399">
        <f>AI1081</f>
        <v>848</v>
      </c>
      <c r="AH1081" s="2403">
        <f>IF(B1081="","",(IFERROR(VLOOKUP(B1081,Projecten!A$4:W$2358,23,FALSE),"niet bekend")))</f>
        <v>848</v>
      </c>
      <c r="AI1081" s="2403">
        <f>IF(B1081="","",(IFERROR(VLOOKUP(B1081,Projecten!A$4:W$2358,12,FALSE),"niet bekend")))</f>
        <v>848</v>
      </c>
      <c r="AJ1081" s="906">
        <f t="shared" si="119"/>
        <v>0</v>
      </c>
    </row>
    <row r="1082" spans="2:36" s="38" customFormat="1" ht="12.75" customHeight="1" x14ac:dyDescent="0.2">
      <c r="B1082" s="30"/>
      <c r="C1082" s="1253"/>
      <c r="D1082" s="31"/>
      <c r="E1082" s="31"/>
      <c r="F1082" s="32"/>
      <c r="G1082" s="31"/>
      <c r="H1082" s="31"/>
      <c r="I1082" s="31"/>
      <c r="J1082" s="32"/>
      <c r="K1082" s="32"/>
      <c r="L1082" s="32"/>
      <c r="M1082" s="32"/>
      <c r="N1082" s="32"/>
      <c r="O1082" s="32"/>
      <c r="P1082" s="32"/>
      <c r="Q1082" s="32"/>
      <c r="R1082" s="483"/>
      <c r="S1082" s="33"/>
      <c r="T1082" s="1039"/>
      <c r="U1082" s="157"/>
      <c r="V1082" s="35"/>
      <c r="W1082" s="35"/>
      <c r="X1082" s="35"/>
      <c r="Y1082" s="67"/>
      <c r="Z1082" s="68"/>
      <c r="AA1082" s="36"/>
      <c r="AB1082" s="562" t="s">
        <v>1122</v>
      </c>
      <c r="AC1082" s="562" t="s">
        <v>1064</v>
      </c>
      <c r="AD1082" s="562" t="s">
        <v>1123</v>
      </c>
      <c r="AG1082" s="2404"/>
      <c r="AH1082" s="2404"/>
      <c r="AI1082" s="2404"/>
      <c r="AJ1082" s="909"/>
    </row>
    <row r="1083" spans="2:36" s="852" customFormat="1" ht="12.75" customHeight="1" x14ac:dyDescent="0.2">
      <c r="B1083" s="887"/>
      <c r="C1083" s="1251"/>
      <c r="D1083" s="888">
        <f>SUM(G1083:I1083)</f>
        <v>318</v>
      </c>
      <c r="E1083" s="889"/>
      <c r="F1083" s="890">
        <f>SUM(F1084:F1112)</f>
        <v>19</v>
      </c>
      <c r="G1083" s="889">
        <f>SUM(G1084:G1112)</f>
        <v>169</v>
      </c>
      <c r="H1083" s="889">
        <f>SUM(H1084:H1112)</f>
        <v>99</v>
      </c>
      <c r="I1083" s="889">
        <f>SUM(I1084:I1112)</f>
        <v>50</v>
      </c>
      <c r="J1083" s="890"/>
      <c r="K1083" s="890"/>
      <c r="L1083" s="890"/>
      <c r="M1083" s="890"/>
      <c r="N1083" s="890"/>
      <c r="O1083" s="890"/>
      <c r="P1083" s="890"/>
      <c r="Q1083" s="890"/>
      <c r="R1083" s="892">
        <v>36</v>
      </c>
      <c r="S1083" s="916"/>
      <c r="T1083" s="1040"/>
      <c r="U1083" s="893"/>
      <c r="V1083" s="894"/>
      <c r="W1083" s="895">
        <f>SUM(X1083:X1112)</f>
        <v>386.2000000000001</v>
      </c>
      <c r="X1083" s="855"/>
      <c r="Y1083" s="855">
        <v>340.5</v>
      </c>
      <c r="Z1083" s="856">
        <f>W1083-Y1083</f>
        <v>45.700000000000102</v>
      </c>
      <c r="AA1083" s="851"/>
      <c r="AB1083" s="852">
        <v>604.5</v>
      </c>
      <c r="AC1083" s="852">
        <v>244.5</v>
      </c>
      <c r="AD1083" s="852">
        <f>AB1083-AC1083</f>
        <v>360</v>
      </c>
      <c r="AE1083" s="854"/>
      <c r="AF1083" s="911" t="str">
        <f>IF(B1083="","",(IFERROR(VLOOKUP(B1083,Projecten!A$4:W$2358,5,FALSE),"niet bekend")))</f>
        <v/>
      </c>
      <c r="AG1083" s="2402">
        <f>SUM(AG1084:AG1112)</f>
        <v>54988.67</v>
      </c>
      <c r="AH1083" s="2402" t="str">
        <f>IF(B1083="","",(IFERROR(VLOOKUP(B1083,Projecten!A$4:W$2358,23,FALSE),"niet bekend")))</f>
        <v/>
      </c>
      <c r="AI1083" s="2402" t="str">
        <f>IF(B1083="","",(IFERROR(VLOOKUP(B1083,Projecten!A$4:W$2358,12,FALSE),"niet bekend")))</f>
        <v/>
      </c>
      <c r="AJ1083" s="907"/>
    </row>
    <row r="1084" spans="2:36" ht="12.75" customHeight="1" x14ac:dyDescent="0.2">
      <c r="B1084" s="313"/>
      <c r="C1084" s="268"/>
      <c r="D1084" s="6"/>
      <c r="E1084" s="268"/>
      <c r="F1084" s="1452"/>
      <c r="G1084" s="268"/>
      <c r="H1084" s="268"/>
      <c r="I1084" s="268"/>
      <c r="J1084" s="29"/>
      <c r="K1084" s="29"/>
      <c r="L1084" s="29"/>
      <c r="M1084" s="29"/>
      <c r="N1084" s="29"/>
      <c r="O1084" s="29"/>
      <c r="P1084" s="29"/>
      <c r="Q1084" s="29"/>
      <c r="R1084" s="5" t="s">
        <v>1298</v>
      </c>
      <c r="T1084" s="23"/>
      <c r="W1084" s="554" t="s">
        <v>1187</v>
      </c>
      <c r="X1084" s="25"/>
      <c r="Y1084" s="6"/>
      <c r="Z1084" s="6"/>
      <c r="AA1084" s="5"/>
      <c r="AF1084" s="4" t="str">
        <f>IF(B1084="","",(IFERROR(VLOOKUP(B1084,Projecten!A$4:W$2358,5,FALSE),"niet bekend")))</f>
        <v/>
      </c>
      <c r="AG1084" s="2399" t="str">
        <f t="shared" ref="AG1084:AG1097" si="121">IF(AF1084="","",(F1084/AF1084*AI1084))</f>
        <v/>
      </c>
      <c r="AH1084" s="2403" t="str">
        <f>IF(B1084="","",(IFERROR(VLOOKUP(B1084,Projecten!A$4:W$2358,23,FALSE),"niet bekend")))</f>
        <v/>
      </c>
      <c r="AI1084" s="2403" t="str">
        <f>IF(B1084="","",(IFERROR(VLOOKUP(B1084,Projecten!A$4:W$2358,12,FALSE),"niet bekend")))</f>
        <v/>
      </c>
      <c r="AJ1084" s="906" t="str">
        <f t="shared" ref="AJ1084:AJ1111" si="122">IF(AG1084="","",(AI1084-AG1084))</f>
        <v/>
      </c>
    </row>
    <row r="1085" spans="2:36" s="496" customFormat="1" ht="12.75" customHeight="1" x14ac:dyDescent="0.2">
      <c r="C1085" s="579"/>
      <c r="D1085" s="502" t="s">
        <v>1572</v>
      </c>
      <c r="E1085" s="579"/>
      <c r="F1085" s="1476"/>
      <c r="G1085" s="579"/>
      <c r="H1085" s="579"/>
      <c r="I1085" s="579"/>
      <c r="J1085" s="497"/>
      <c r="K1085" s="497"/>
      <c r="L1085" s="497"/>
      <c r="M1085" s="497"/>
      <c r="N1085" s="497"/>
      <c r="O1085" s="497"/>
      <c r="P1085" s="497"/>
      <c r="Q1085" s="497"/>
      <c r="R1085" s="495"/>
      <c r="S1085" s="348"/>
      <c r="T1085" s="499"/>
      <c r="U1085" s="500"/>
      <c r="V1085" s="502"/>
      <c r="W1085" s="710"/>
      <c r="X1085" s="501"/>
      <c r="Y1085" s="502"/>
      <c r="Z1085" s="502"/>
      <c r="AA1085" s="495"/>
      <c r="AF1085" s="347" t="str">
        <f>IF(B1085="","",(IFERROR(VLOOKUP(B1085,Projecten!A$4:W$2358,5,FALSE),"niet bekend")))</f>
        <v/>
      </c>
      <c r="AG1085" s="2399" t="str">
        <f t="shared" si="121"/>
        <v/>
      </c>
      <c r="AH1085" s="2403" t="str">
        <f>IF(B1085="","",(IFERROR(VLOOKUP(B1085,Projecten!A$4:W$2358,23,FALSE),"niet bekend")))</f>
        <v/>
      </c>
      <c r="AI1085" s="2403" t="str">
        <f>IF(B1085="","",(IFERROR(VLOOKUP(B1085,Projecten!A$4:W$2358,12,FALSE),"niet bekend")))</f>
        <v/>
      </c>
      <c r="AJ1085" s="906" t="str">
        <f t="shared" si="122"/>
        <v/>
      </c>
    </row>
    <row r="1086" spans="2:36" ht="12.75" customHeight="1" x14ac:dyDescent="0.2">
      <c r="B1086" s="313"/>
      <c r="C1086" s="268"/>
      <c r="D1086" s="6"/>
      <c r="E1086" s="268"/>
      <c r="F1086" s="1452"/>
      <c r="G1086" s="268"/>
      <c r="H1086" s="268"/>
      <c r="I1086" s="268"/>
      <c r="J1086" s="29"/>
      <c r="K1086" s="29"/>
      <c r="L1086" s="29"/>
      <c r="M1086" s="29"/>
      <c r="N1086" s="29"/>
      <c r="O1086" s="29"/>
      <c r="P1086" s="29"/>
      <c r="Q1086" s="29"/>
      <c r="R1086" s="5"/>
      <c r="T1086" s="23"/>
      <c r="W1086" s="554"/>
      <c r="X1086" s="25"/>
      <c r="Y1086" s="6"/>
      <c r="Z1086" s="6"/>
      <c r="AA1086" s="5"/>
      <c r="AF1086" s="4" t="str">
        <f>IF(B1086="","",(IFERROR(VLOOKUP(B1086,Projecten!A$4:W$2358,5,FALSE),"niet bekend")))</f>
        <v/>
      </c>
      <c r="AG1086" s="2399" t="str">
        <f t="shared" si="121"/>
        <v/>
      </c>
      <c r="AH1086" s="2403" t="str">
        <f>IF(B1086="","",(IFERROR(VLOOKUP(B1086,Projecten!A$4:W$2358,23,FALSE),"niet bekend")))</f>
        <v/>
      </c>
      <c r="AI1086" s="2403" t="str">
        <f>IF(B1086="","",(IFERROR(VLOOKUP(B1086,Projecten!A$4:W$2358,12,FALSE),"niet bekend")))</f>
        <v/>
      </c>
      <c r="AJ1086" s="906" t="str">
        <f t="shared" si="122"/>
        <v/>
      </c>
    </row>
    <row r="1087" spans="2:36" s="396" customFormat="1" ht="12.75" customHeight="1" x14ac:dyDescent="0.2">
      <c r="B1087" s="409"/>
      <c r="C1087" s="516"/>
      <c r="D1087" s="712" t="s">
        <v>1611</v>
      </c>
      <c r="E1087" s="517"/>
      <c r="F1087" s="519"/>
      <c r="J1087" s="713"/>
      <c r="K1087" s="713"/>
      <c r="L1087" s="519"/>
      <c r="M1087" s="519"/>
      <c r="N1087" s="519"/>
      <c r="O1087" s="519"/>
      <c r="P1087" s="519"/>
      <c r="Q1087" s="519"/>
      <c r="R1087" s="409"/>
      <c r="S1087" s="348"/>
      <c r="T1087" s="520"/>
      <c r="U1087" s="521"/>
      <c r="V1087" s="522"/>
      <c r="W1087" s="522"/>
      <c r="X1087" s="425">
        <v>2</v>
      </c>
      <c r="Y1087" s="522"/>
      <c r="Z1087" s="522"/>
      <c r="AA1087" s="409"/>
      <c r="AF1087" s="347" t="str">
        <f>IF(B1087="","",(IFERROR(VLOOKUP(B1087,Projecten!A$4:W$2358,5,FALSE),"niet bekend")))</f>
        <v/>
      </c>
      <c r="AG1087" s="2399" t="str">
        <f t="shared" si="121"/>
        <v/>
      </c>
      <c r="AH1087" s="2403" t="str">
        <f>IF(B1087="","",(IFERROR(VLOOKUP(B1087,Projecten!A$4:W$2358,23,FALSE),"niet bekend")))</f>
        <v/>
      </c>
      <c r="AI1087" s="2403" t="str">
        <f>IF(B1087="","",(IFERROR(VLOOKUP(B1087,Projecten!A$4:W$2358,12,FALSE),"niet bekend")))</f>
        <v/>
      </c>
      <c r="AJ1087" s="906" t="str">
        <f t="shared" si="122"/>
        <v/>
      </c>
    </row>
    <row r="1088" spans="2:36" s="396" customFormat="1" ht="12.75" customHeight="1" x14ac:dyDescent="0.2">
      <c r="B1088" s="409"/>
      <c r="C1088" s="516"/>
      <c r="D1088" s="712" t="s">
        <v>1624</v>
      </c>
      <c r="E1088" s="517"/>
      <c r="F1088" s="519"/>
      <c r="J1088" s="713"/>
      <c r="K1088" s="713"/>
      <c r="L1088" s="519"/>
      <c r="M1088" s="519"/>
      <c r="N1088" s="519"/>
      <c r="O1088" s="519"/>
      <c r="P1088" s="519"/>
      <c r="Q1088" s="519"/>
      <c r="R1088" s="409"/>
      <c r="S1088" s="348"/>
      <c r="T1088" s="520"/>
      <c r="U1088" s="521"/>
      <c r="V1088" s="522"/>
      <c r="W1088" s="522"/>
      <c r="X1088" s="425">
        <v>12</v>
      </c>
      <c r="Y1088" s="522"/>
      <c r="Z1088" s="522"/>
      <c r="AA1088" s="409"/>
      <c r="AF1088" s="347" t="str">
        <f>IF(B1088="","",(IFERROR(VLOOKUP(B1088,Projecten!A$4:W$2358,5,FALSE),"niet bekend")))</f>
        <v/>
      </c>
      <c r="AG1088" s="2399" t="str">
        <f t="shared" si="121"/>
        <v/>
      </c>
      <c r="AH1088" s="2403" t="str">
        <f>IF(B1088="","",(IFERROR(VLOOKUP(B1088,Projecten!A$4:W$2358,23,FALSE),"niet bekend")))</f>
        <v/>
      </c>
      <c r="AI1088" s="2403" t="str">
        <f>IF(B1088="","",(IFERROR(VLOOKUP(B1088,Projecten!A$4:W$2358,12,FALSE),"niet bekend")))</f>
        <v/>
      </c>
      <c r="AJ1088" s="906" t="str">
        <f t="shared" si="122"/>
        <v/>
      </c>
    </row>
    <row r="1089" spans="2:36" s="396" customFormat="1" ht="12.75" customHeight="1" x14ac:dyDescent="0.2">
      <c r="B1089" s="409"/>
      <c r="C1089" s="516"/>
      <c r="D1089" s="712" t="s">
        <v>1630</v>
      </c>
      <c r="E1089" s="517"/>
      <c r="F1089" s="519"/>
      <c r="J1089" s="713"/>
      <c r="K1089" s="713"/>
      <c r="L1089" s="519"/>
      <c r="M1089" s="519"/>
      <c r="N1089" s="519"/>
      <c r="O1089" s="519"/>
      <c r="P1089" s="519"/>
      <c r="Q1089" s="519"/>
      <c r="R1089" s="409"/>
      <c r="S1089" s="348"/>
      <c r="T1089" s="520"/>
      <c r="U1089" s="521"/>
      <c r="V1089" s="522"/>
      <c r="W1089" s="522"/>
      <c r="X1089" s="425">
        <v>6</v>
      </c>
      <c r="Y1089" s="522"/>
      <c r="Z1089" s="522"/>
      <c r="AA1089" s="409"/>
      <c r="AF1089" s="347" t="str">
        <f>IF(B1089="","",(IFERROR(VLOOKUP(B1089,Projecten!A$4:W$2358,5,FALSE),"niet bekend")))</f>
        <v/>
      </c>
      <c r="AG1089" s="2399" t="str">
        <f t="shared" si="121"/>
        <v/>
      </c>
      <c r="AH1089" s="2403" t="str">
        <f>IF(B1089="","",(IFERROR(VLOOKUP(B1089,Projecten!A$4:W$2358,23,FALSE),"niet bekend")))</f>
        <v/>
      </c>
      <c r="AI1089" s="2403" t="str">
        <f>IF(B1089="","",(IFERROR(VLOOKUP(B1089,Projecten!A$4:W$2358,12,FALSE),"niet bekend")))</f>
        <v/>
      </c>
      <c r="AJ1089" s="906" t="str">
        <f t="shared" si="122"/>
        <v/>
      </c>
    </row>
    <row r="1090" spans="2:36" s="396" customFormat="1" ht="12.75" customHeight="1" x14ac:dyDescent="0.2">
      <c r="B1090" s="409"/>
      <c r="C1090" s="516"/>
      <c r="D1090" s="712" t="s">
        <v>1631</v>
      </c>
      <c r="E1090" s="517"/>
      <c r="F1090" s="519"/>
      <c r="J1090" s="713"/>
      <c r="K1090" s="713"/>
      <c r="L1090" s="519"/>
      <c r="M1090" s="519"/>
      <c r="N1090" s="519"/>
      <c r="O1090" s="519"/>
      <c r="P1090" s="519"/>
      <c r="Q1090" s="519"/>
      <c r="R1090" s="409"/>
      <c r="S1090" s="348"/>
      <c r="T1090" s="520"/>
      <c r="U1090" s="521"/>
      <c r="V1090" s="522"/>
      <c r="W1090" s="522"/>
      <c r="X1090" s="425">
        <v>8</v>
      </c>
      <c r="Y1090" s="522"/>
      <c r="Z1090" s="522"/>
      <c r="AA1090" s="409"/>
      <c r="AF1090" s="347" t="str">
        <f>IF(B1090="","",(IFERROR(VLOOKUP(B1090,Projecten!A$4:W$2358,5,FALSE),"niet bekend")))</f>
        <v/>
      </c>
      <c r="AG1090" s="2399" t="str">
        <f t="shared" si="121"/>
        <v/>
      </c>
      <c r="AH1090" s="2403" t="str">
        <f>IF(B1090="","",(IFERROR(VLOOKUP(B1090,Projecten!A$4:W$2358,23,FALSE),"niet bekend")))</f>
        <v/>
      </c>
      <c r="AI1090" s="2403" t="str">
        <f>IF(B1090="","",(IFERROR(VLOOKUP(B1090,Projecten!A$4:W$2358,12,FALSE),"niet bekend")))</f>
        <v/>
      </c>
      <c r="AJ1090" s="906" t="str">
        <f t="shared" si="122"/>
        <v/>
      </c>
    </row>
    <row r="1091" spans="2:36" ht="12.75" customHeight="1" x14ac:dyDescent="0.2">
      <c r="B1091" s="267"/>
      <c r="C1091" s="291"/>
      <c r="D1091" s="317"/>
      <c r="E1091" s="315"/>
      <c r="F1091" s="879"/>
      <c r="G1091" s="313"/>
      <c r="H1091" s="313"/>
      <c r="I1091" s="313"/>
      <c r="J1091" s="59"/>
      <c r="K1091" s="59"/>
      <c r="R1091" s="5"/>
      <c r="T1091" s="23"/>
      <c r="X1091" s="25"/>
      <c r="Y1091" s="6"/>
      <c r="Z1091" s="6"/>
      <c r="AA1091" s="5"/>
      <c r="AF1091" s="4" t="str">
        <f>IF(B1091="","",(IFERROR(VLOOKUP(B1091,Projecten!A$4:W$2358,5,FALSE),"niet bekend")))</f>
        <v/>
      </c>
      <c r="AG1091" s="2399" t="str">
        <f t="shared" si="121"/>
        <v/>
      </c>
      <c r="AH1091" s="2403" t="str">
        <f>IF(B1091="","",(IFERROR(VLOOKUP(B1091,Projecten!A$4:W$2358,23,FALSE),"niet bekend")))</f>
        <v/>
      </c>
      <c r="AI1091" s="2403" t="str">
        <f>IF(B1091="","",(IFERROR(VLOOKUP(B1091,Projecten!A$4:W$2358,12,FALSE),"niet bekend")))</f>
        <v/>
      </c>
      <c r="AJ1091" s="906" t="str">
        <f t="shared" si="122"/>
        <v/>
      </c>
    </row>
    <row r="1092" spans="2:36" s="71" customFormat="1" ht="12.75" customHeight="1" x14ac:dyDescent="0.2">
      <c r="B1092" s="98">
        <v>2016356</v>
      </c>
      <c r="C1092" s="403">
        <v>120829</v>
      </c>
      <c r="D1092" s="99">
        <v>545216</v>
      </c>
      <c r="E1092" s="406" t="s">
        <v>26</v>
      </c>
      <c r="F1092" s="882">
        <v>1</v>
      </c>
      <c r="G1092" s="405">
        <v>9</v>
      </c>
      <c r="H1092" s="405">
        <v>5</v>
      </c>
      <c r="I1092" s="405">
        <v>3</v>
      </c>
      <c r="J1092" s="59" t="s">
        <v>47</v>
      </c>
      <c r="K1092" s="59" t="s">
        <v>1524</v>
      </c>
      <c r="L1092" s="59" t="s">
        <v>1524</v>
      </c>
      <c r="M1092" s="59" t="s">
        <v>1524</v>
      </c>
      <c r="N1092" s="59" t="s">
        <v>47</v>
      </c>
      <c r="O1092" s="59" t="s">
        <v>47</v>
      </c>
      <c r="P1092" s="59" t="s">
        <v>47</v>
      </c>
      <c r="Q1092" s="59" t="s">
        <v>47</v>
      </c>
      <c r="R1092" s="346" t="s">
        <v>960</v>
      </c>
      <c r="S1092" s="77"/>
      <c r="T1092" s="77">
        <f>IF(U1092&lt;=0,"",(((U1092-'In Productie'!$E$1)/7)+0.6))</f>
        <v>-49.114285714285714</v>
      </c>
      <c r="U1092" s="161">
        <v>42621</v>
      </c>
      <c r="V1092" s="71" t="s">
        <v>162</v>
      </c>
      <c r="X1092" s="566">
        <v>16.100000000000001</v>
      </c>
      <c r="Y1092" s="81"/>
      <c r="Z1092" s="701"/>
      <c r="AA1092" s="620">
        <v>42563</v>
      </c>
      <c r="AF1092" s="71">
        <f>IF(B1092="","",(IFERROR(VLOOKUP(B1092,Projecten!A$4:W$2358,5,FALSE),"niet bekend")))</f>
        <v>1</v>
      </c>
      <c r="AG1092" s="2403">
        <f t="shared" si="121"/>
        <v>2638</v>
      </c>
      <c r="AH1092" s="2403">
        <f>IF(B1092="","",(IFERROR(VLOOKUP(B1092,Projecten!A$4:W$2358,23,FALSE),"niet bekend")))</f>
        <v>2638</v>
      </c>
      <c r="AI1092" s="2403">
        <f>IF(B1092="","",(IFERROR(VLOOKUP(B1092,Projecten!A$4:W$2358,12,FALSE),"niet bekend")))</f>
        <v>2638</v>
      </c>
      <c r="AJ1092" s="908">
        <f t="shared" si="122"/>
        <v>0</v>
      </c>
    </row>
    <row r="1093" spans="2:36" s="71" customFormat="1" ht="12.75" customHeight="1" x14ac:dyDescent="0.2">
      <c r="B1093" s="640">
        <v>2016321</v>
      </c>
      <c r="C1093" s="1293">
        <v>120823</v>
      </c>
      <c r="D1093" s="74" t="s">
        <v>1306</v>
      </c>
      <c r="E1093" s="700" t="s">
        <v>26</v>
      </c>
      <c r="F1093" s="1492">
        <v>1</v>
      </c>
      <c r="G1093" s="705">
        <v>10</v>
      </c>
      <c r="H1093" s="705">
        <v>3</v>
      </c>
      <c r="I1093" s="705">
        <v>5</v>
      </c>
      <c r="J1093" s="59" t="s">
        <v>47</v>
      </c>
      <c r="K1093" s="59" t="s">
        <v>47</v>
      </c>
      <c r="L1093" s="59" t="s">
        <v>1524</v>
      </c>
      <c r="M1093" s="59" t="s">
        <v>1524</v>
      </c>
      <c r="N1093" s="59" t="s">
        <v>47</v>
      </c>
      <c r="O1093" s="59" t="s">
        <v>47</v>
      </c>
      <c r="P1093" s="59" t="s">
        <v>47</v>
      </c>
      <c r="Q1093" s="59" t="s">
        <v>47</v>
      </c>
      <c r="R1093" s="141" t="s">
        <v>960</v>
      </c>
      <c r="S1093" s="77"/>
      <c r="T1093" s="77">
        <v>36</v>
      </c>
      <c r="U1093" s="161"/>
      <c r="V1093" s="71" t="s">
        <v>162</v>
      </c>
      <c r="X1093" s="703">
        <v>27.3</v>
      </c>
      <c r="Y1093" s="81"/>
      <c r="Z1093" s="97"/>
      <c r="AA1093" s="620">
        <v>42555</v>
      </c>
      <c r="AF1093" s="71">
        <f>IF(B1093="","",(IFERROR(VLOOKUP(B1093,Projecten!A$4:W$2358,5,FALSE),"niet bekend")))</f>
        <v>1</v>
      </c>
      <c r="AG1093" s="2403">
        <f t="shared" si="121"/>
        <v>4610</v>
      </c>
      <c r="AH1093" s="2403">
        <f>IF(B1093="","",(IFERROR(VLOOKUP(B1093,Projecten!A$4:W$2358,23,FALSE),"niet bekend")))</f>
        <v>4610</v>
      </c>
      <c r="AI1093" s="2403">
        <f>IF(B1093="","",(IFERROR(VLOOKUP(B1093,Projecten!A$4:W$2358,12,FALSE),"niet bekend")))</f>
        <v>4610</v>
      </c>
      <c r="AJ1093" s="908">
        <f t="shared" si="122"/>
        <v>0</v>
      </c>
    </row>
    <row r="1094" spans="2:36" s="71" customFormat="1" ht="12.75" customHeight="1" x14ac:dyDescent="0.2">
      <c r="B1094" s="98">
        <v>2016366</v>
      </c>
      <c r="C1094" s="1030">
        <v>120831</v>
      </c>
      <c r="D1094" s="99">
        <v>536216</v>
      </c>
      <c r="E1094" s="406" t="s">
        <v>26</v>
      </c>
      <c r="F1094" s="882">
        <v>1</v>
      </c>
      <c r="G1094" s="405">
        <v>10</v>
      </c>
      <c r="H1094" s="405">
        <v>5</v>
      </c>
      <c r="I1094" s="405">
        <v>3</v>
      </c>
      <c r="J1094" s="59" t="s">
        <v>47</v>
      </c>
      <c r="K1094" s="59" t="s">
        <v>1524</v>
      </c>
      <c r="L1094" s="59" t="s">
        <v>1524</v>
      </c>
      <c r="M1094" s="59" t="s">
        <v>1524</v>
      </c>
      <c r="N1094" s="59" t="s">
        <v>47</v>
      </c>
      <c r="O1094" s="59" t="s">
        <v>47</v>
      </c>
      <c r="P1094" s="59" t="s">
        <v>47</v>
      </c>
      <c r="Q1094" s="59" t="s">
        <v>47</v>
      </c>
      <c r="R1094" s="346" t="s">
        <v>960</v>
      </c>
      <c r="S1094" s="77"/>
      <c r="T1094" s="77">
        <f>IF(U1094&lt;=0,"",(((U1094-'In Productie'!$E$1)/7)+0.6))</f>
        <v>-49.114285714285714</v>
      </c>
      <c r="U1094" s="161">
        <v>42621</v>
      </c>
      <c r="V1094" s="71" t="s">
        <v>162</v>
      </c>
      <c r="X1094" s="703">
        <v>15.5</v>
      </c>
      <c r="Y1094" s="81"/>
      <c r="Z1094" s="701"/>
      <c r="AA1094" s="620">
        <v>42564</v>
      </c>
      <c r="AF1094" s="71">
        <f>IF(B1094="","",(IFERROR(VLOOKUP(B1094,Projecten!A$4:W$2358,5,FALSE),"niet bekend")))</f>
        <v>1</v>
      </c>
      <c r="AG1094" s="2403">
        <f t="shared" si="121"/>
        <v>2010</v>
      </c>
      <c r="AH1094" s="2403">
        <f>IF(B1094="","",(IFERROR(VLOOKUP(B1094,Projecten!A$4:W$2358,23,FALSE),"niet bekend")))</f>
        <v>2010</v>
      </c>
      <c r="AI1094" s="2403">
        <f>IF(B1094="","",(IFERROR(VLOOKUP(B1094,Projecten!A$4:W$2358,12,FALSE),"niet bekend")))</f>
        <v>2010</v>
      </c>
      <c r="AJ1094" s="908">
        <f t="shared" si="122"/>
        <v>0</v>
      </c>
    </row>
    <row r="1095" spans="2:36" s="71" customFormat="1" ht="12.75" customHeight="1" x14ac:dyDescent="0.2">
      <c r="B1095" s="98">
        <v>2016368</v>
      </c>
      <c r="C1095" s="1030">
        <v>120831</v>
      </c>
      <c r="D1095" s="99">
        <v>566416</v>
      </c>
      <c r="E1095" s="406" t="s">
        <v>26</v>
      </c>
      <c r="F1095" s="882">
        <v>1</v>
      </c>
      <c r="G1095" s="405">
        <v>7</v>
      </c>
      <c r="H1095" s="405">
        <v>5</v>
      </c>
      <c r="I1095" s="405">
        <v>4</v>
      </c>
      <c r="J1095" s="59" t="s">
        <v>47</v>
      </c>
      <c r="K1095" s="59" t="s">
        <v>1524</v>
      </c>
      <c r="L1095" s="59" t="s">
        <v>1524</v>
      </c>
      <c r="M1095" s="59" t="s">
        <v>1524</v>
      </c>
      <c r="N1095" s="59" t="s">
        <v>47</v>
      </c>
      <c r="O1095" s="59" t="s">
        <v>47</v>
      </c>
      <c r="P1095" s="59" t="s">
        <v>47</v>
      </c>
      <c r="Q1095" s="59" t="s">
        <v>47</v>
      </c>
      <c r="R1095" s="346" t="s">
        <v>960</v>
      </c>
      <c r="S1095" s="77"/>
      <c r="T1095" s="77">
        <f>IF(U1095&lt;=0,"",(((U1095-'In Productie'!$E$1)/7)+0.6))</f>
        <v>-48.114285714285714</v>
      </c>
      <c r="U1095" s="161">
        <v>42628</v>
      </c>
      <c r="V1095" s="71" t="s">
        <v>162</v>
      </c>
      <c r="X1095" s="566">
        <v>15.1</v>
      </c>
      <c r="Y1095" s="81"/>
      <c r="Z1095" s="701"/>
      <c r="AA1095" s="620"/>
      <c r="AF1095" s="71">
        <f>IF(B1095="","",(IFERROR(VLOOKUP(B1095,Projecten!A$4:W$2358,5,FALSE),"niet bekend")))</f>
        <v>1</v>
      </c>
      <c r="AG1095" s="2403">
        <f t="shared" si="121"/>
        <v>2001</v>
      </c>
      <c r="AH1095" s="2403">
        <f>IF(B1095="","",(IFERROR(VLOOKUP(B1095,Projecten!A$4:W$2358,23,FALSE),"niet bekend")))</f>
        <v>2001</v>
      </c>
      <c r="AI1095" s="2403">
        <f>IF(B1095="","",(IFERROR(VLOOKUP(B1095,Projecten!A$4:W$2358,12,FALSE),"niet bekend")))</f>
        <v>2001</v>
      </c>
      <c r="AJ1095" s="908">
        <f t="shared" si="122"/>
        <v>0</v>
      </c>
    </row>
    <row r="1096" spans="2:36" s="71" customFormat="1" ht="12.75" customHeight="1" x14ac:dyDescent="0.2">
      <c r="B1096" s="98">
        <v>2016363</v>
      </c>
      <c r="C1096" s="1030">
        <v>120829</v>
      </c>
      <c r="D1096" s="99">
        <v>580616</v>
      </c>
      <c r="E1096" s="406" t="s">
        <v>26</v>
      </c>
      <c r="F1096" s="882">
        <v>1</v>
      </c>
      <c r="G1096" s="405">
        <v>12</v>
      </c>
      <c r="H1096" s="405">
        <v>6</v>
      </c>
      <c r="I1096" s="405">
        <v>4</v>
      </c>
      <c r="J1096" s="59" t="s">
        <v>47</v>
      </c>
      <c r="K1096" s="59" t="s">
        <v>1524</v>
      </c>
      <c r="L1096" s="59" t="s">
        <v>1524</v>
      </c>
      <c r="M1096" s="59" t="s">
        <v>1524</v>
      </c>
      <c r="N1096" s="59" t="s">
        <v>47</v>
      </c>
      <c r="O1096" s="59" t="s">
        <v>47</v>
      </c>
      <c r="P1096" s="59" t="s">
        <v>47</v>
      </c>
      <c r="Q1096" s="59" t="s">
        <v>47</v>
      </c>
      <c r="R1096" s="346" t="s">
        <v>960</v>
      </c>
      <c r="S1096" s="77"/>
      <c r="T1096" s="77">
        <f>IF(U1096&lt;=0,"",(((U1096-'In Productie'!$E$1)/7)+0.6))</f>
        <v>-49.114285714285714</v>
      </c>
      <c r="U1096" s="161">
        <v>42621</v>
      </c>
      <c r="V1096" s="71" t="s">
        <v>162</v>
      </c>
      <c r="X1096" s="703">
        <v>23.9</v>
      </c>
      <c r="Y1096" s="81"/>
      <c r="Z1096" s="701"/>
      <c r="AA1096" s="620">
        <v>42563</v>
      </c>
      <c r="AF1096" s="71">
        <f>IF(B1096="","",(IFERROR(VLOOKUP(B1096,Projecten!A$4:W$2358,5,FALSE),"niet bekend")))</f>
        <v>1</v>
      </c>
      <c r="AG1096" s="2403">
        <f t="shared" si="121"/>
        <v>3610</v>
      </c>
      <c r="AH1096" s="2403">
        <f>IF(B1096="","",(IFERROR(VLOOKUP(B1096,Projecten!A$4:W$2358,23,FALSE),"niet bekend")))</f>
        <v>3610</v>
      </c>
      <c r="AI1096" s="2403">
        <f>IF(B1096="","",(IFERROR(VLOOKUP(B1096,Projecten!A$4:W$2358,12,FALSE),"niet bekend")))</f>
        <v>3610</v>
      </c>
      <c r="AJ1096" s="908">
        <f t="shared" si="122"/>
        <v>0</v>
      </c>
    </row>
    <row r="1097" spans="2:36" s="71" customFormat="1" ht="12.75" customHeight="1" x14ac:dyDescent="0.2">
      <c r="B1097" s="98">
        <v>2016364</v>
      </c>
      <c r="C1097" s="1030">
        <v>120832</v>
      </c>
      <c r="D1097" s="99" t="s">
        <v>1422</v>
      </c>
      <c r="E1097" s="406" t="s">
        <v>26</v>
      </c>
      <c r="F1097" s="882">
        <v>1</v>
      </c>
      <c r="G1097" s="405">
        <v>17</v>
      </c>
      <c r="H1097" s="405">
        <v>10</v>
      </c>
      <c r="I1097" s="405">
        <v>3</v>
      </c>
      <c r="J1097" s="59" t="s">
        <v>47</v>
      </c>
      <c r="K1097" s="59" t="s">
        <v>1524</v>
      </c>
      <c r="L1097" s="59" t="s">
        <v>1524</v>
      </c>
      <c r="M1097" s="59" t="s">
        <v>1524</v>
      </c>
      <c r="N1097" s="59" t="s">
        <v>47</v>
      </c>
      <c r="O1097" s="59" t="s">
        <v>47</v>
      </c>
      <c r="P1097" s="59" t="s">
        <v>47</v>
      </c>
      <c r="Q1097" s="59" t="s">
        <v>47</v>
      </c>
      <c r="R1097" s="346" t="s">
        <v>960</v>
      </c>
      <c r="S1097" s="77"/>
      <c r="T1097" s="77">
        <f>IF(U1097&lt;=0,"",(((U1097-'In Productie'!$E$1)/7)+0.6))</f>
        <v>-48.114285714285714</v>
      </c>
      <c r="U1097" s="161">
        <v>42628</v>
      </c>
      <c r="V1097" s="71" t="s">
        <v>162</v>
      </c>
      <c r="X1097" s="566">
        <v>40.200000000000003</v>
      </c>
      <c r="Y1097" s="81"/>
      <c r="Z1097" s="701"/>
      <c r="AA1097" s="620">
        <v>42563</v>
      </c>
      <c r="AF1097" s="71">
        <f>IF(B1097="","",(IFERROR(VLOOKUP(B1097,Projecten!A$4:W$2358,5,FALSE),"niet bekend")))</f>
        <v>1</v>
      </c>
      <c r="AG1097" s="2403">
        <f t="shared" si="121"/>
        <v>4928.29</v>
      </c>
      <c r="AH1097" s="2403">
        <f>IF(B1097="","",(IFERROR(VLOOKUP(B1097,Projecten!A$4:W$2358,23,FALSE),"niet bekend")))</f>
        <v>4928.29</v>
      </c>
      <c r="AI1097" s="2403">
        <f>IF(B1097="","",(IFERROR(VLOOKUP(B1097,Projecten!A$4:W$2358,12,FALSE),"niet bekend")))</f>
        <v>4928.29</v>
      </c>
      <c r="AJ1097" s="908">
        <f t="shared" si="122"/>
        <v>0</v>
      </c>
    </row>
    <row r="1098" spans="2:36" s="131" customFormat="1" ht="12.75" customHeight="1" x14ac:dyDescent="0.2">
      <c r="B1098" s="74">
        <v>2016398</v>
      </c>
      <c r="C1098" s="1294">
        <v>120833</v>
      </c>
      <c r="D1098" s="74">
        <v>238209</v>
      </c>
      <c r="E1098" s="75" t="s">
        <v>26</v>
      </c>
      <c r="F1098" s="72">
        <v>0</v>
      </c>
      <c r="G1098" s="75">
        <v>1</v>
      </c>
      <c r="H1098" s="75">
        <v>1</v>
      </c>
      <c r="I1098" s="75">
        <v>0</v>
      </c>
      <c r="J1098" s="59"/>
      <c r="K1098" s="59"/>
      <c r="L1098" s="59"/>
      <c r="M1098" s="59"/>
      <c r="N1098" s="59" t="s">
        <v>47</v>
      </c>
      <c r="O1098" s="59" t="s">
        <v>47</v>
      </c>
      <c r="P1098" s="59" t="s">
        <v>47</v>
      </c>
      <c r="Q1098" s="59" t="s">
        <v>47</v>
      </c>
      <c r="R1098" s="141" t="s">
        <v>960</v>
      </c>
      <c r="S1098" s="77"/>
      <c r="T1098" s="77">
        <f>IF(U1098&lt;=0,"",(((U1098-'In Productie'!$E$1)/7)+0.6))</f>
        <v>-48.114285714285714</v>
      </c>
      <c r="U1098" s="156">
        <v>42628</v>
      </c>
      <c r="V1098" s="80" t="s">
        <v>162</v>
      </c>
      <c r="W1098" s="80"/>
      <c r="X1098" s="78">
        <v>1.4</v>
      </c>
      <c r="Y1098" s="80"/>
      <c r="Z1098" s="80"/>
      <c r="AA1098" s="141"/>
      <c r="AF1098" s="131">
        <f>IF(B1098="","",(IFERROR(VLOOKUP(B1098,Projecten!A$4:W$2358,5,FALSE),"niet bekend")))</f>
        <v>0</v>
      </c>
      <c r="AG1098" s="2403">
        <f t="shared" ref="AG1098:AG1111" si="123">IF(AF1098="","",(IF(F1098=0,AI1098,(F1098/AF1098*AI1098))))</f>
        <v>170</v>
      </c>
      <c r="AH1098" s="2403">
        <f>IF(B1098="","",(IFERROR(VLOOKUP(B1098,Projecten!A$4:W$2358,23,FALSE),"niet bekend")))</f>
        <v>170</v>
      </c>
      <c r="AI1098" s="2403">
        <f>IF(B1098="","",(IFERROR(VLOOKUP(B1098,Projecten!A$4:W$2358,12,FALSE),"niet bekend")))</f>
        <v>170</v>
      </c>
      <c r="AJ1098" s="908">
        <f t="shared" si="122"/>
        <v>0</v>
      </c>
    </row>
    <row r="1099" spans="2:36" s="131" customFormat="1" ht="12.75" customHeight="1" x14ac:dyDescent="0.2">
      <c r="B1099" s="98">
        <v>2016308</v>
      </c>
      <c r="C1099" s="1295">
        <v>120845</v>
      </c>
      <c r="D1099" s="99" t="s">
        <v>209</v>
      </c>
      <c r="E1099" s="100" t="s">
        <v>26</v>
      </c>
      <c r="F1099" s="882">
        <v>1</v>
      </c>
      <c r="G1099" s="687">
        <v>7</v>
      </c>
      <c r="H1099" s="687">
        <v>0</v>
      </c>
      <c r="I1099" s="687">
        <v>0</v>
      </c>
      <c r="J1099" s="59" t="s">
        <v>47</v>
      </c>
      <c r="K1099" s="59" t="s">
        <v>1524</v>
      </c>
      <c r="L1099" s="59" t="s">
        <v>1524</v>
      </c>
      <c r="M1099" s="59" t="s">
        <v>1524</v>
      </c>
      <c r="N1099" s="59" t="s">
        <v>47</v>
      </c>
      <c r="O1099" s="59" t="s">
        <v>47</v>
      </c>
      <c r="P1099" s="59" t="s">
        <v>47</v>
      </c>
      <c r="Q1099" s="59" t="s">
        <v>47</v>
      </c>
      <c r="R1099" s="141" t="s">
        <v>1315</v>
      </c>
      <c r="S1099" s="77"/>
      <c r="T1099" s="77">
        <v>37</v>
      </c>
      <c r="U1099" s="156"/>
      <c r="V1099" s="80" t="s">
        <v>162</v>
      </c>
      <c r="W1099" s="80" t="s">
        <v>1413</v>
      </c>
      <c r="X1099" s="78">
        <v>4.5</v>
      </c>
      <c r="Y1099" s="80"/>
      <c r="Z1099" s="80"/>
      <c r="AA1099" s="141"/>
      <c r="AF1099" s="131">
        <f>IF(B1099="","",(IFERROR(VLOOKUP(B1099,Projecten!A$4:W$2358,5,FALSE),"niet bekend")))</f>
        <v>1</v>
      </c>
      <c r="AG1099" s="2403">
        <f t="shared" si="123"/>
        <v>539.09</v>
      </c>
      <c r="AH1099" s="2403">
        <f>IF(B1099="","",(IFERROR(VLOOKUP(B1099,Projecten!A$4:W$2358,23,FALSE),"niet bekend")))</f>
        <v>539.09</v>
      </c>
      <c r="AI1099" s="2403">
        <f>IF(B1099="","",(IFERROR(VLOOKUP(B1099,Projecten!A$4:W$2358,12,FALSE),"niet bekend")))</f>
        <v>539.09</v>
      </c>
      <c r="AJ1099" s="908">
        <f t="shared" si="122"/>
        <v>0</v>
      </c>
    </row>
    <row r="1100" spans="2:36" s="131" customFormat="1" ht="12.75" customHeight="1" x14ac:dyDescent="0.2">
      <c r="B1100" s="98">
        <v>2016374</v>
      </c>
      <c r="C1100" s="1030">
        <v>120833</v>
      </c>
      <c r="D1100" s="99">
        <v>580416</v>
      </c>
      <c r="E1100" s="100" t="s">
        <v>26</v>
      </c>
      <c r="F1100" s="882">
        <v>1</v>
      </c>
      <c r="G1100" s="687">
        <v>9</v>
      </c>
      <c r="H1100" s="687">
        <v>7</v>
      </c>
      <c r="I1100" s="687">
        <v>3</v>
      </c>
      <c r="J1100" s="59" t="s">
        <v>47</v>
      </c>
      <c r="K1100" s="59" t="s">
        <v>1524</v>
      </c>
      <c r="L1100" s="59" t="s">
        <v>1524</v>
      </c>
      <c r="M1100" s="59" t="s">
        <v>1524</v>
      </c>
      <c r="N1100" s="59" t="s">
        <v>47</v>
      </c>
      <c r="O1100" s="59" t="s">
        <v>47</v>
      </c>
      <c r="P1100" s="59" t="s">
        <v>47</v>
      </c>
      <c r="Q1100" s="59" t="s">
        <v>47</v>
      </c>
      <c r="R1100" s="141" t="s">
        <v>960</v>
      </c>
      <c r="S1100" s="77"/>
      <c r="T1100" s="77">
        <f>IF(U1100&lt;=0,"",(((U1100-'In Productie'!$E$1)/7)+0.6))</f>
        <v>-48.114285714285714</v>
      </c>
      <c r="U1100" s="156">
        <v>42628</v>
      </c>
      <c r="V1100" s="80" t="s">
        <v>162</v>
      </c>
      <c r="W1100" s="80"/>
      <c r="X1100" s="78">
        <v>16.8</v>
      </c>
      <c r="Y1100" s="80"/>
      <c r="Z1100" s="80"/>
      <c r="AA1100" s="141"/>
      <c r="AF1100" s="131">
        <f>IF(B1100="","",(IFERROR(VLOOKUP(B1100,Projecten!A$4:W$2358,5,FALSE),"niet bekend")))</f>
        <v>1</v>
      </c>
      <c r="AG1100" s="2403">
        <f t="shared" si="123"/>
        <v>2456</v>
      </c>
      <c r="AH1100" s="2403">
        <f>IF(B1100="","",(IFERROR(VLOOKUP(B1100,Projecten!A$4:W$2358,23,FALSE),"niet bekend")))</f>
        <v>2456</v>
      </c>
      <c r="AI1100" s="2403">
        <f>IF(B1100="","",(IFERROR(VLOOKUP(B1100,Projecten!A$4:W$2358,12,FALSE),"niet bekend")))</f>
        <v>2456</v>
      </c>
      <c r="AJ1100" s="908">
        <f t="shared" si="122"/>
        <v>0</v>
      </c>
    </row>
    <row r="1101" spans="2:36" s="71" customFormat="1" ht="12.75" customHeight="1" x14ac:dyDescent="0.2">
      <c r="B1101" s="98" t="s">
        <v>1470</v>
      </c>
      <c r="C1101" s="403">
        <v>120830</v>
      </c>
      <c r="D1101" s="99" t="s">
        <v>1412</v>
      </c>
      <c r="E1101" s="406" t="s">
        <v>26</v>
      </c>
      <c r="F1101" s="882">
        <v>1</v>
      </c>
      <c r="G1101" s="405">
        <v>8</v>
      </c>
      <c r="H1101" s="405">
        <v>4</v>
      </c>
      <c r="I1101" s="405">
        <v>3</v>
      </c>
      <c r="J1101" s="59" t="s">
        <v>47</v>
      </c>
      <c r="K1101" s="59" t="s">
        <v>47</v>
      </c>
      <c r="L1101" s="59" t="s">
        <v>47</v>
      </c>
      <c r="M1101" s="59" t="s">
        <v>1524</v>
      </c>
      <c r="N1101" s="59" t="s">
        <v>47</v>
      </c>
      <c r="O1101" s="59" t="s">
        <v>47</v>
      </c>
      <c r="P1101" s="59" t="s">
        <v>47</v>
      </c>
      <c r="Q1101" s="59" t="s">
        <v>47</v>
      </c>
      <c r="R1101" s="346" t="s">
        <v>960</v>
      </c>
      <c r="S1101" s="77"/>
      <c r="T1101" s="77">
        <f>IF(U1101&lt;=0,"",(((U1101-'In Productie'!$E$1)/7)+0.6))</f>
        <v>-49.114285714285714</v>
      </c>
      <c r="U1101" s="161">
        <v>42621</v>
      </c>
      <c r="V1101" s="71" t="s">
        <v>162</v>
      </c>
      <c r="W1101" s="71" t="s">
        <v>959</v>
      </c>
      <c r="X1101" s="566">
        <v>21.4</v>
      </c>
      <c r="Y1101" s="81"/>
      <c r="Z1101" s="701"/>
      <c r="AA1101" s="620">
        <v>42563</v>
      </c>
      <c r="AF1101" s="71">
        <f>IF(B1101="","",(IFERROR(VLOOKUP(B1101,Projecten!A$4:W$2358,5,FALSE),"niet bekend")))</f>
        <v>1</v>
      </c>
      <c r="AG1101" s="2403">
        <f t="shared" si="123"/>
        <v>5046.84</v>
      </c>
      <c r="AH1101" s="2403">
        <f>IF(B1101="","",(IFERROR(VLOOKUP(B1101,Projecten!A$4:W$2358,23,FALSE),"niet bekend")))</f>
        <v>5046.84</v>
      </c>
      <c r="AI1101" s="2403">
        <f>IF(B1101="","",(IFERROR(VLOOKUP(B1101,Projecten!A$4:W$2358,12,FALSE),"niet bekend")))</f>
        <v>5046.84</v>
      </c>
      <c r="AJ1101" s="908">
        <f t="shared" si="122"/>
        <v>0</v>
      </c>
    </row>
    <row r="1102" spans="2:36" s="131" customFormat="1" ht="12.75" customHeight="1" x14ac:dyDescent="0.2">
      <c r="B1102" s="74"/>
      <c r="C1102" s="1296"/>
      <c r="D1102" s="74"/>
      <c r="E1102" s="75"/>
      <c r="F1102" s="72"/>
      <c r="G1102" s="75"/>
      <c r="H1102" s="75"/>
      <c r="I1102" s="75"/>
      <c r="J1102" s="59"/>
      <c r="K1102" s="59"/>
      <c r="L1102" s="59"/>
      <c r="M1102" s="59"/>
      <c r="N1102" s="59"/>
      <c r="O1102" s="59"/>
      <c r="P1102" s="59"/>
      <c r="Q1102" s="59"/>
      <c r="R1102" s="141"/>
      <c r="S1102" s="77"/>
      <c r="T1102" s="77"/>
      <c r="U1102" s="156"/>
      <c r="V1102" s="80"/>
      <c r="W1102" s="80"/>
      <c r="X1102" s="78"/>
      <c r="Y1102" s="80"/>
      <c r="Z1102" s="80"/>
      <c r="AA1102" s="141"/>
      <c r="AF1102" s="131" t="str">
        <f>IF(B1102="","",(IFERROR(VLOOKUP(B1102,Projecten!A$4:W$2358,5,FALSE),"niet bekend")))</f>
        <v/>
      </c>
      <c r="AG1102" s="2403" t="str">
        <f t="shared" si="123"/>
        <v/>
      </c>
      <c r="AH1102" s="2403" t="str">
        <f>IF(B1102="","",(IFERROR(VLOOKUP(B1102,Projecten!A$4:W$2358,23,FALSE),"niet bekend")))</f>
        <v/>
      </c>
      <c r="AI1102" s="2403" t="str">
        <f>IF(B1102="","",(IFERROR(VLOOKUP(B1102,Projecten!A$4:W$2358,12,FALSE),"niet bekend")))</f>
        <v/>
      </c>
      <c r="AJ1102" s="908" t="str">
        <f t="shared" si="122"/>
        <v/>
      </c>
    </row>
    <row r="1103" spans="2:36" s="131" customFormat="1" ht="12.75" customHeight="1" x14ac:dyDescent="0.2">
      <c r="B1103" s="74"/>
      <c r="C1103" s="402"/>
      <c r="D1103" s="74"/>
      <c r="E1103" s="75"/>
      <c r="F1103" s="72"/>
      <c r="G1103" s="75"/>
      <c r="H1103" s="75"/>
      <c r="I1103" s="75"/>
      <c r="J1103" s="59"/>
      <c r="K1103" s="59"/>
      <c r="L1103" s="59"/>
      <c r="M1103" s="59"/>
      <c r="N1103" s="59"/>
      <c r="O1103" s="59"/>
      <c r="P1103" s="59"/>
      <c r="Q1103" s="59"/>
      <c r="R1103" s="141"/>
      <c r="S1103" s="77"/>
      <c r="T1103" s="77"/>
      <c r="U1103" s="156"/>
      <c r="V1103" s="80"/>
      <c r="W1103" s="80"/>
      <c r="X1103" s="78"/>
      <c r="Y1103" s="80"/>
      <c r="Z1103" s="80"/>
      <c r="AA1103" s="141"/>
      <c r="AF1103" s="131" t="str">
        <f>IF(B1103="","",(IFERROR(VLOOKUP(B1103,Projecten!A$4:W$2358,5,FALSE),"niet bekend")))</f>
        <v/>
      </c>
      <c r="AG1103" s="2403" t="str">
        <f t="shared" si="123"/>
        <v/>
      </c>
      <c r="AH1103" s="2403" t="str">
        <f>IF(B1103="","",(IFERROR(VLOOKUP(B1103,Projecten!A$4:W$2358,23,FALSE),"niet bekend")))</f>
        <v/>
      </c>
      <c r="AI1103" s="2403" t="str">
        <f>IF(B1103="","",(IFERROR(VLOOKUP(B1103,Projecten!A$4:W$2358,12,FALSE),"niet bekend")))</f>
        <v/>
      </c>
      <c r="AJ1103" s="908" t="str">
        <f t="shared" si="122"/>
        <v/>
      </c>
    </row>
    <row r="1104" spans="2:36" s="131" customFormat="1" ht="12.75" customHeight="1" x14ac:dyDescent="0.2">
      <c r="B1104" s="98">
        <v>2016345</v>
      </c>
      <c r="C1104" s="403">
        <v>120835</v>
      </c>
      <c r="D1104" s="99" t="s">
        <v>1400</v>
      </c>
      <c r="E1104" s="100" t="s">
        <v>353</v>
      </c>
      <c r="F1104" s="882">
        <v>1</v>
      </c>
      <c r="G1104" s="687">
        <v>8</v>
      </c>
      <c r="H1104" s="687">
        <v>5</v>
      </c>
      <c r="I1104" s="687">
        <v>3</v>
      </c>
      <c r="J1104" s="59" t="s">
        <v>47</v>
      </c>
      <c r="K1104" s="59" t="s">
        <v>47</v>
      </c>
      <c r="L1104" s="59" t="s">
        <v>1524</v>
      </c>
      <c r="M1104" s="59" t="s">
        <v>1524</v>
      </c>
      <c r="N1104" s="59" t="s">
        <v>47</v>
      </c>
      <c r="O1104" s="59" t="s">
        <v>47</v>
      </c>
      <c r="P1104" s="59" t="s">
        <v>47</v>
      </c>
      <c r="Q1104" s="59" t="s">
        <v>47</v>
      </c>
      <c r="R1104" s="141" t="s">
        <v>960</v>
      </c>
      <c r="S1104" s="77"/>
      <c r="T1104" s="77">
        <v>37</v>
      </c>
      <c r="U1104" s="156"/>
      <c r="V1104" s="80" t="s">
        <v>535</v>
      </c>
      <c r="W1104" s="80"/>
      <c r="X1104" s="78">
        <v>17.7</v>
      </c>
      <c r="Y1104" s="80"/>
      <c r="Z1104" s="80"/>
      <c r="AA1104" s="141"/>
      <c r="AF1104" s="131">
        <f>IF(B1104="","",(IFERROR(VLOOKUP(B1104,Projecten!A$4:W$2358,5,FALSE),"niet bekend")))</f>
        <v>1</v>
      </c>
      <c r="AG1104" s="2403">
        <f t="shared" si="123"/>
        <v>2473.64</v>
      </c>
      <c r="AH1104" s="2403">
        <f>IF(B1104="","",(IFERROR(VLOOKUP(B1104,Projecten!A$4:W$2358,23,FALSE),"niet bekend")))</f>
        <v>2473.64</v>
      </c>
      <c r="AI1104" s="2403">
        <f>IF(B1104="","",(IFERROR(VLOOKUP(B1104,Projecten!A$4:W$2358,12,FALSE),"niet bekend")))</f>
        <v>2473.64</v>
      </c>
      <c r="AJ1104" s="908">
        <f t="shared" si="122"/>
        <v>0</v>
      </c>
    </row>
    <row r="1105" spans="2:36" s="131" customFormat="1" ht="12.75" customHeight="1" x14ac:dyDescent="0.2">
      <c r="B1105" s="98">
        <v>2016344</v>
      </c>
      <c r="C1105" s="403">
        <v>120835</v>
      </c>
      <c r="D1105" s="99" t="s">
        <v>1399</v>
      </c>
      <c r="E1105" s="100" t="s">
        <v>353</v>
      </c>
      <c r="F1105" s="882">
        <v>1</v>
      </c>
      <c r="G1105" s="687">
        <v>8</v>
      </c>
      <c r="H1105" s="687">
        <v>5</v>
      </c>
      <c r="I1105" s="687">
        <v>3</v>
      </c>
      <c r="J1105" s="59" t="s">
        <v>47</v>
      </c>
      <c r="K1105" s="59" t="s">
        <v>47</v>
      </c>
      <c r="L1105" s="59" t="s">
        <v>1524</v>
      </c>
      <c r="M1105" s="59" t="s">
        <v>1524</v>
      </c>
      <c r="N1105" s="59" t="s">
        <v>47</v>
      </c>
      <c r="O1105" s="59" t="s">
        <v>47</v>
      </c>
      <c r="P1105" s="59" t="s">
        <v>47</v>
      </c>
      <c r="Q1105" s="59" t="s">
        <v>47</v>
      </c>
      <c r="R1105" s="141" t="s">
        <v>960</v>
      </c>
      <c r="S1105" s="77"/>
      <c r="T1105" s="77">
        <v>37</v>
      </c>
      <c r="U1105" s="156"/>
      <c r="V1105" s="80" t="s">
        <v>535</v>
      </c>
      <c r="W1105" s="80"/>
      <c r="X1105" s="78">
        <v>19.600000000000001</v>
      </c>
      <c r="Y1105" s="80"/>
      <c r="Z1105" s="80"/>
      <c r="AA1105" s="141"/>
      <c r="AF1105" s="131">
        <f>IF(B1105="","",(IFERROR(VLOOKUP(B1105,Projecten!A$4:W$2358,5,FALSE),"niet bekend")))</f>
        <v>1</v>
      </c>
      <c r="AG1105" s="2403">
        <f t="shared" si="123"/>
        <v>2456.3200000000002</v>
      </c>
      <c r="AH1105" s="2403">
        <f>IF(B1105="","",(IFERROR(VLOOKUP(B1105,Projecten!A$4:W$2358,23,FALSE),"niet bekend")))</f>
        <v>2456.3200000000002</v>
      </c>
      <c r="AI1105" s="2403">
        <f>IF(B1105="","",(IFERROR(VLOOKUP(B1105,Projecten!A$4:W$2358,12,FALSE),"niet bekend")))</f>
        <v>2456.3200000000002</v>
      </c>
      <c r="AJ1105" s="908">
        <f t="shared" si="122"/>
        <v>0</v>
      </c>
    </row>
    <row r="1106" spans="2:36" s="131" customFormat="1" ht="12.75" customHeight="1" x14ac:dyDescent="0.2">
      <c r="B1106" s="98">
        <v>2016402</v>
      </c>
      <c r="C1106" s="1030">
        <v>120837</v>
      </c>
      <c r="D1106" s="99" t="s">
        <v>1516</v>
      </c>
      <c r="E1106" s="100" t="s">
        <v>353</v>
      </c>
      <c r="F1106" s="882">
        <v>1</v>
      </c>
      <c r="G1106" s="405">
        <v>1</v>
      </c>
      <c r="H1106" s="687">
        <v>0</v>
      </c>
      <c r="I1106" s="687">
        <v>1</v>
      </c>
      <c r="J1106" s="59" t="s">
        <v>47</v>
      </c>
      <c r="K1106" s="59" t="s">
        <v>1524</v>
      </c>
      <c r="L1106" s="59" t="s">
        <v>1524</v>
      </c>
      <c r="M1106" s="59" t="s">
        <v>1524</v>
      </c>
      <c r="N1106" s="59" t="s">
        <v>47</v>
      </c>
      <c r="O1106" s="59" t="s">
        <v>47</v>
      </c>
      <c r="P1106" s="59" t="s">
        <v>47</v>
      </c>
      <c r="Q1106" s="59" t="s">
        <v>47</v>
      </c>
      <c r="R1106" s="141" t="s">
        <v>960</v>
      </c>
      <c r="S1106" s="77"/>
      <c r="T1106" s="77">
        <v>37</v>
      </c>
      <c r="U1106" s="156"/>
      <c r="V1106" s="80" t="s">
        <v>535</v>
      </c>
      <c r="W1106" s="80"/>
      <c r="X1106" s="78">
        <v>4</v>
      </c>
      <c r="Y1106" s="80"/>
      <c r="Z1106" s="80"/>
      <c r="AA1106" s="141"/>
      <c r="AF1106" s="131">
        <f>IF(B1106="","",(IFERROR(VLOOKUP(B1106,Projecten!A$4:W$2358,5,FALSE),"niet bekend")))</f>
        <v>1</v>
      </c>
      <c r="AG1106" s="2403">
        <f t="shared" si="123"/>
        <v>492.72</v>
      </c>
      <c r="AH1106" s="2403">
        <f>IF(B1106="","",(IFERROR(VLOOKUP(B1106,Projecten!A$4:W$2358,23,FALSE),"niet bekend")))</f>
        <v>492.72</v>
      </c>
      <c r="AI1106" s="2403">
        <f>IF(B1106="","",(IFERROR(VLOOKUP(B1106,Projecten!A$4:W$2358,12,FALSE),"niet bekend")))</f>
        <v>492.72</v>
      </c>
      <c r="AJ1106" s="908">
        <f t="shared" si="122"/>
        <v>0</v>
      </c>
    </row>
    <row r="1107" spans="2:36" s="131" customFormat="1" ht="12.75" customHeight="1" x14ac:dyDescent="0.2">
      <c r="B1107" s="98">
        <v>2016347</v>
      </c>
      <c r="C1107" s="403">
        <v>120836</v>
      </c>
      <c r="D1107" s="99" t="s">
        <v>1402</v>
      </c>
      <c r="E1107" s="100" t="s">
        <v>353</v>
      </c>
      <c r="F1107" s="882">
        <v>1</v>
      </c>
      <c r="G1107" s="687">
        <v>9</v>
      </c>
      <c r="H1107" s="687">
        <v>6</v>
      </c>
      <c r="I1107" s="687">
        <v>3</v>
      </c>
      <c r="J1107" s="59" t="s">
        <v>47</v>
      </c>
      <c r="K1107" s="59" t="s">
        <v>47</v>
      </c>
      <c r="L1107" s="59" t="s">
        <v>1524</v>
      </c>
      <c r="M1107" s="59" t="s">
        <v>1524</v>
      </c>
      <c r="N1107" s="59" t="s">
        <v>47</v>
      </c>
      <c r="O1107" s="59" t="s">
        <v>47</v>
      </c>
      <c r="P1107" s="59" t="s">
        <v>47</v>
      </c>
      <c r="Q1107" s="59" t="s">
        <v>47</v>
      </c>
      <c r="R1107" s="141" t="s">
        <v>960</v>
      </c>
      <c r="S1107" s="77"/>
      <c r="T1107" s="77">
        <v>37</v>
      </c>
      <c r="U1107" s="156"/>
      <c r="V1107" s="80" t="s">
        <v>535</v>
      </c>
      <c r="W1107" s="80"/>
      <c r="X1107" s="78">
        <v>20.2</v>
      </c>
      <c r="Y1107" s="80"/>
      <c r="Z1107" s="80"/>
      <c r="AA1107" s="141"/>
      <c r="AF1107" s="131">
        <f>IF(B1107="","",(IFERROR(VLOOKUP(B1107,Projecten!A$4:W$2358,5,FALSE),"niet bekend")))</f>
        <v>1</v>
      </c>
      <c r="AG1107" s="2403">
        <f t="shared" si="123"/>
        <v>2715.02</v>
      </c>
      <c r="AH1107" s="2403">
        <f>IF(B1107="","",(IFERROR(VLOOKUP(B1107,Projecten!A$4:W$2358,23,FALSE),"niet bekend")))</f>
        <v>2715.02</v>
      </c>
      <c r="AI1107" s="2403">
        <f>IF(B1107="","",(IFERROR(VLOOKUP(B1107,Projecten!A$4:W$2358,12,FALSE),"niet bekend")))</f>
        <v>2715.02</v>
      </c>
      <c r="AJ1107" s="908">
        <f t="shared" si="122"/>
        <v>0</v>
      </c>
    </row>
    <row r="1108" spans="2:36" s="131" customFormat="1" ht="12.75" customHeight="1" x14ac:dyDescent="0.2">
      <c r="B1108" s="98">
        <v>2016348</v>
      </c>
      <c r="C1108" s="403">
        <v>120837</v>
      </c>
      <c r="D1108" s="99" t="s">
        <v>1403</v>
      </c>
      <c r="E1108" s="100" t="s">
        <v>353</v>
      </c>
      <c r="F1108" s="882">
        <v>1</v>
      </c>
      <c r="G1108" s="687">
        <v>12</v>
      </c>
      <c r="H1108" s="687">
        <v>7</v>
      </c>
      <c r="I1108" s="687">
        <v>5</v>
      </c>
      <c r="J1108" s="59" t="s">
        <v>47</v>
      </c>
      <c r="K1108" s="59" t="s">
        <v>47</v>
      </c>
      <c r="L1108" s="59" t="s">
        <v>1524</v>
      </c>
      <c r="M1108" s="59" t="s">
        <v>1524</v>
      </c>
      <c r="N1108" s="59" t="s">
        <v>47</v>
      </c>
      <c r="O1108" s="59" t="s">
        <v>47</v>
      </c>
      <c r="P1108" s="59" t="s">
        <v>47</v>
      </c>
      <c r="Q1108" s="59" t="s">
        <v>47</v>
      </c>
      <c r="R1108" s="141" t="s">
        <v>960</v>
      </c>
      <c r="S1108" s="77"/>
      <c r="T1108" s="77">
        <v>37</v>
      </c>
      <c r="U1108" s="156"/>
      <c r="V1108" s="80" t="s">
        <v>535</v>
      </c>
      <c r="W1108" s="80"/>
      <c r="X1108" s="78">
        <v>28.3</v>
      </c>
      <c r="Y1108" s="80"/>
      <c r="Z1108" s="80"/>
      <c r="AA1108" s="141"/>
      <c r="AF1108" s="131">
        <f>IF(B1108="","",(IFERROR(VLOOKUP(B1108,Projecten!A$4:W$2358,5,FALSE),"niet bekend")))</f>
        <v>1</v>
      </c>
      <c r="AG1108" s="2403">
        <f t="shared" si="123"/>
        <v>3718.43</v>
      </c>
      <c r="AH1108" s="2403">
        <f>IF(B1108="","",(IFERROR(VLOOKUP(B1108,Projecten!A$4:W$2358,23,FALSE),"niet bekend")))</f>
        <v>3718.43</v>
      </c>
      <c r="AI1108" s="2403">
        <f>IF(B1108="","",(IFERROR(VLOOKUP(B1108,Projecten!A$4:W$2358,12,FALSE),"niet bekend")))</f>
        <v>3718.43</v>
      </c>
      <c r="AJ1108" s="908">
        <f t="shared" si="122"/>
        <v>0</v>
      </c>
    </row>
    <row r="1109" spans="2:36" s="131" customFormat="1" ht="12.75" customHeight="1" x14ac:dyDescent="0.2">
      <c r="B1109" s="98">
        <v>2016346</v>
      </c>
      <c r="C1109" s="403">
        <v>120836</v>
      </c>
      <c r="D1109" s="99" t="s">
        <v>1401</v>
      </c>
      <c r="E1109" s="100" t="s">
        <v>353</v>
      </c>
      <c r="F1109" s="882">
        <v>1</v>
      </c>
      <c r="G1109" s="687">
        <v>9</v>
      </c>
      <c r="H1109" s="687">
        <v>6</v>
      </c>
      <c r="I1109" s="687">
        <v>3</v>
      </c>
      <c r="J1109" s="59" t="s">
        <v>47</v>
      </c>
      <c r="K1109" s="59" t="s">
        <v>47</v>
      </c>
      <c r="L1109" s="59" t="s">
        <v>1524</v>
      </c>
      <c r="M1109" s="59" t="s">
        <v>1524</v>
      </c>
      <c r="N1109" s="59" t="s">
        <v>47</v>
      </c>
      <c r="O1109" s="59" t="s">
        <v>47</v>
      </c>
      <c r="P1109" s="59" t="s">
        <v>47</v>
      </c>
      <c r="Q1109" s="59" t="s">
        <v>47</v>
      </c>
      <c r="R1109" s="141" t="s">
        <v>960</v>
      </c>
      <c r="S1109" s="77" t="s">
        <v>1623</v>
      </c>
      <c r="T1109" s="77">
        <v>37</v>
      </c>
      <c r="U1109" s="156"/>
      <c r="V1109" s="80" t="s">
        <v>535</v>
      </c>
      <c r="W1109" s="80"/>
      <c r="X1109" s="78">
        <v>28.1</v>
      </c>
      <c r="Y1109" s="80"/>
      <c r="Z1109" s="80"/>
      <c r="AA1109" s="141"/>
      <c r="AF1109" s="131">
        <f>IF(B1109="","",(IFERROR(VLOOKUP(B1109,Projecten!A$4:W$2358,5,FALSE),"niet bekend")))</f>
        <v>1</v>
      </c>
      <c r="AG1109" s="2403">
        <f t="shared" si="123"/>
        <v>3735.32</v>
      </c>
      <c r="AH1109" s="2403">
        <f>IF(B1109="","",(IFERROR(VLOOKUP(B1109,Projecten!A$4:W$2358,23,FALSE),"niet bekend")))</f>
        <v>3735.32</v>
      </c>
      <c r="AI1109" s="2403">
        <f>IF(B1109="","",(IFERROR(VLOOKUP(B1109,Projecten!A$4:W$2358,12,FALSE),"niet bekend")))</f>
        <v>3735.32</v>
      </c>
      <c r="AJ1109" s="908">
        <f t="shared" si="122"/>
        <v>0</v>
      </c>
    </row>
    <row r="1110" spans="2:36" s="131" customFormat="1" ht="12.75" customHeight="1" x14ac:dyDescent="0.2">
      <c r="B1110" s="98"/>
      <c r="C1110" s="1030"/>
      <c r="D1110" s="99"/>
      <c r="E1110" s="100"/>
      <c r="F1110" s="882"/>
      <c r="G1110" s="405"/>
      <c r="H1110" s="687"/>
      <c r="I1110" s="687"/>
      <c r="J1110" s="59"/>
      <c r="K1110" s="59"/>
      <c r="L1110" s="59"/>
      <c r="M1110" s="59"/>
      <c r="N1110" s="59"/>
      <c r="O1110" s="59"/>
      <c r="P1110" s="59"/>
      <c r="Q1110" s="59"/>
      <c r="R1110" s="141"/>
      <c r="S1110" s="77"/>
      <c r="T1110" s="77"/>
      <c r="U1110" s="156"/>
      <c r="V1110" s="80"/>
      <c r="W1110" s="80"/>
      <c r="X1110" s="78"/>
      <c r="Y1110" s="80"/>
      <c r="Z1110" s="80"/>
      <c r="AA1110" s="141"/>
      <c r="AF1110" s="131" t="str">
        <f>IF(B1110="","",(IFERROR(VLOOKUP(B1110,Projecten!A$4:W$2358,5,FALSE),"niet bekend")))</f>
        <v/>
      </c>
      <c r="AG1110" s="2403" t="str">
        <f t="shared" si="123"/>
        <v/>
      </c>
      <c r="AH1110" s="2403" t="str">
        <f>IF(B1110="","",(IFERROR(VLOOKUP(B1110,Projecten!A$4:W$2358,23,FALSE),"niet bekend")))</f>
        <v/>
      </c>
      <c r="AI1110" s="2403" t="str">
        <f>IF(B1110="","",(IFERROR(VLOOKUP(B1110,Projecten!A$4:W$2358,12,FALSE),"niet bekend")))</f>
        <v/>
      </c>
      <c r="AJ1110" s="908" t="str">
        <f t="shared" si="122"/>
        <v/>
      </c>
    </row>
    <row r="1111" spans="2:36" s="131" customFormat="1" ht="12.75" customHeight="1" x14ac:dyDescent="0.2">
      <c r="B1111" s="98">
        <v>2016378</v>
      </c>
      <c r="C1111" s="403">
        <v>120838</v>
      </c>
      <c r="D1111" s="99" t="s">
        <v>1573</v>
      </c>
      <c r="E1111" s="100" t="s">
        <v>26</v>
      </c>
      <c r="F1111" s="882">
        <v>4</v>
      </c>
      <c r="G1111" s="405">
        <v>32</v>
      </c>
      <c r="H1111" s="405">
        <v>24</v>
      </c>
      <c r="I1111" s="405">
        <v>4</v>
      </c>
      <c r="J1111" s="59" t="s">
        <v>47</v>
      </c>
      <c r="K1111" s="59" t="s">
        <v>47</v>
      </c>
      <c r="L1111" s="59" t="s">
        <v>1524</v>
      </c>
      <c r="M1111" s="59" t="s">
        <v>1524</v>
      </c>
      <c r="N1111" s="59" t="s">
        <v>47</v>
      </c>
      <c r="O1111" s="59" t="s">
        <v>47</v>
      </c>
      <c r="P1111" s="59" t="s">
        <v>47</v>
      </c>
      <c r="Q1111" s="59" t="s">
        <v>47</v>
      </c>
      <c r="R1111" s="141" t="s">
        <v>960</v>
      </c>
      <c r="S1111" s="77"/>
      <c r="T1111" s="77">
        <v>37</v>
      </c>
      <c r="U1111" s="156"/>
      <c r="V1111" s="80" t="s">
        <v>311</v>
      </c>
      <c r="W1111" s="80"/>
      <c r="X1111" s="78">
        <v>58.1</v>
      </c>
      <c r="Y1111" s="80"/>
      <c r="Z1111" s="80"/>
      <c r="AA1111" s="141"/>
      <c r="AF1111" s="131">
        <f>IF(B1111="","",(IFERROR(VLOOKUP(B1111,Projecten!A$4:W$2358,5,FALSE),"niet bekend")))</f>
        <v>12</v>
      </c>
      <c r="AG1111" s="2403">
        <f t="shared" si="123"/>
        <v>11388</v>
      </c>
      <c r="AH1111" s="2403">
        <f>IF(B1111="","",(IFERROR(VLOOKUP(B1111,Projecten!A$4:W$2358,23,FALSE),"niet bekend")))</f>
        <v>34164</v>
      </c>
      <c r="AI1111" s="2403">
        <f>IF(B1111="","",(IFERROR(VLOOKUP(B1111,Projecten!A$4:W$2358,12,FALSE),"niet bekend")))</f>
        <v>34164</v>
      </c>
      <c r="AJ1111" s="908">
        <f t="shared" si="122"/>
        <v>22776</v>
      </c>
    </row>
    <row r="1112" spans="2:36" s="38" customFormat="1" ht="12.75" customHeight="1" x14ac:dyDescent="0.2">
      <c r="B1112" s="30"/>
      <c r="C1112" s="1253"/>
      <c r="D1112" s="31"/>
      <c r="E1112" s="31"/>
      <c r="F1112" s="32"/>
      <c r="G1112" s="31"/>
      <c r="H1112" s="31"/>
      <c r="I1112" s="31"/>
      <c r="J1112" s="32"/>
      <c r="K1112" s="32"/>
      <c r="L1112" s="32"/>
      <c r="M1112" s="32"/>
      <c r="N1112" s="32"/>
      <c r="O1112" s="32"/>
      <c r="P1112" s="32"/>
      <c r="Q1112" s="32"/>
      <c r="R1112" s="483"/>
      <c r="S1112" s="33"/>
      <c r="T1112" s="1039"/>
      <c r="U1112" s="157"/>
      <c r="V1112" s="35"/>
      <c r="W1112" s="35"/>
      <c r="X1112" s="35"/>
      <c r="Y1112" s="67"/>
      <c r="Z1112" s="68"/>
      <c r="AA1112" s="36"/>
      <c r="AB1112" s="562" t="s">
        <v>1122</v>
      </c>
      <c r="AC1112" s="562" t="s">
        <v>1064</v>
      </c>
      <c r="AD1112" s="562" t="s">
        <v>1123</v>
      </c>
      <c r="AG1112" s="2404"/>
      <c r="AH1112" s="2404"/>
      <c r="AI1112" s="2404"/>
      <c r="AJ1112" s="909"/>
    </row>
    <row r="1113" spans="2:36" s="852" customFormat="1" ht="12.75" customHeight="1" x14ac:dyDescent="0.2">
      <c r="B1113" s="887"/>
      <c r="C1113" s="1251"/>
      <c r="D1113" s="888">
        <f>SUM(G1113:I1113)</f>
        <v>512</v>
      </c>
      <c r="E1113" s="889"/>
      <c r="F1113" s="890">
        <f>SUM(F1114:F1157)</f>
        <v>30</v>
      </c>
      <c r="G1113" s="889">
        <f>SUM(G1114:G1157)</f>
        <v>283</v>
      </c>
      <c r="H1113" s="889">
        <f>SUM(H1114:H1157)</f>
        <v>157</v>
      </c>
      <c r="I1113" s="889">
        <f>SUM(I1114:I1157)</f>
        <v>72</v>
      </c>
      <c r="J1113" s="890"/>
      <c r="K1113" s="890"/>
      <c r="L1113" s="890"/>
      <c r="M1113" s="890"/>
      <c r="N1113" s="890"/>
      <c r="O1113" s="890"/>
      <c r="P1113" s="890"/>
      <c r="Q1113" s="890"/>
      <c r="R1113" s="892">
        <v>37</v>
      </c>
      <c r="S1113" s="916"/>
      <c r="T1113" s="1040"/>
      <c r="U1113" s="893"/>
      <c r="V1113" s="894"/>
      <c r="W1113" s="895">
        <f>SUM(X1113:X1157)</f>
        <v>582.75</v>
      </c>
      <c r="X1113" s="855"/>
      <c r="Y1113" s="855">
        <v>340.5</v>
      </c>
      <c r="Z1113" s="856">
        <f>W1113-Y1113</f>
        <v>242.25</v>
      </c>
      <c r="AA1113" s="851"/>
      <c r="AB1113" s="852">
        <v>622.5</v>
      </c>
      <c r="AC1113" s="852">
        <v>244.5</v>
      </c>
      <c r="AD1113" s="852">
        <f>AB1113-AC1113</f>
        <v>378</v>
      </c>
      <c r="AE1113" s="911"/>
      <c r="AF1113" s="911" t="str">
        <f>IF(B1113="","",(IFERROR(VLOOKUP(B1113,Projecten!A$4:W$2358,5,FALSE),"niet bekend")))</f>
        <v/>
      </c>
      <c r="AG1113" s="2402">
        <f>SUM(AG1114:AG1157)</f>
        <v>89176.089999999982</v>
      </c>
      <c r="AH1113" s="2402"/>
      <c r="AI1113" s="2402"/>
      <c r="AJ1113" s="907"/>
    </row>
    <row r="1114" spans="2:36" ht="12.75" customHeight="1" x14ac:dyDescent="0.2">
      <c r="B1114" s="313"/>
      <c r="C1114" s="268"/>
      <c r="D1114" s="6"/>
      <c r="E1114" s="268"/>
      <c r="F1114" s="1452"/>
      <c r="G1114" s="268"/>
      <c r="H1114" s="268"/>
      <c r="I1114" s="268"/>
      <c r="J1114" s="29"/>
      <c r="K1114" s="29"/>
      <c r="L1114" s="29"/>
      <c r="M1114" s="29"/>
      <c r="N1114" s="29"/>
      <c r="O1114" s="29"/>
      <c r="P1114" s="29"/>
      <c r="Q1114" s="29"/>
      <c r="R1114" s="5" t="s">
        <v>1471</v>
      </c>
      <c r="T1114" s="23"/>
      <c r="W1114" s="554" t="s">
        <v>1187</v>
      </c>
      <c r="X1114" s="25"/>
      <c r="Y1114" s="6"/>
      <c r="Z1114" s="6"/>
      <c r="AA1114" s="5"/>
      <c r="AF1114" s="4" t="str">
        <f>IF(B1114="","",(IFERROR(VLOOKUP(B1114,Projecten!A$4:W$2358,5,FALSE),"niet bekend")))</f>
        <v/>
      </c>
      <c r="AG1114" s="2399" t="str">
        <f t="shared" ref="AG1114:AG1156" si="124">IF(AF1114="","",(IF(F1114=0,AI1114,(F1114/AF1114*AI1114))))</f>
        <v/>
      </c>
      <c r="AH1114" s="2403" t="str">
        <f>IF(B1114="","",(IFERROR(VLOOKUP(B1114,Projecten!A$4:W$2358,23,FALSE),"niet bekend")))</f>
        <v/>
      </c>
      <c r="AI1114" s="2403" t="str">
        <f>IF(B1114="","",(IFERROR(VLOOKUP(B1114,Projecten!A$4:W$2358,12,FALSE),"niet bekend")))</f>
        <v/>
      </c>
      <c r="AJ1114" s="906" t="str">
        <f t="shared" ref="AJ1114:AJ1156" si="125">IF(AG1114="","",(AI1114-AG1114))</f>
        <v/>
      </c>
    </row>
    <row r="1115" spans="2:36" s="496" customFormat="1" ht="12.75" customHeight="1" x14ac:dyDescent="0.2">
      <c r="C1115" s="579"/>
      <c r="D1115" s="725" t="s">
        <v>1472</v>
      </c>
      <c r="E1115" s="579"/>
      <c r="F1115" s="1476"/>
      <c r="G1115" s="579"/>
      <c r="H1115" s="579"/>
      <c r="I1115" s="579"/>
      <c r="J1115" s="497"/>
      <c r="K1115" s="497"/>
      <c r="L1115" s="497"/>
      <c r="M1115" s="497"/>
      <c r="N1115" s="497"/>
      <c r="O1115" s="497"/>
      <c r="P1115" s="497"/>
      <c r="Q1115" s="497"/>
      <c r="R1115" s="495"/>
      <c r="S1115" s="348"/>
      <c r="T1115" s="499"/>
      <c r="U1115" s="500"/>
      <c r="V1115" s="502"/>
      <c r="W1115" s="710"/>
      <c r="X1115" s="501">
        <v>16.5</v>
      </c>
      <c r="Y1115" s="502"/>
      <c r="Z1115" s="502"/>
      <c r="AA1115" s="495"/>
      <c r="AF1115" s="347" t="str">
        <f>IF(B1115="","",(IFERROR(VLOOKUP(B1115,Projecten!A$4:W$2358,5,FALSE),"niet bekend")))</f>
        <v/>
      </c>
      <c r="AG1115" s="2399" t="str">
        <f t="shared" si="124"/>
        <v/>
      </c>
      <c r="AH1115" s="2403" t="str">
        <f>IF(B1115="","",(IFERROR(VLOOKUP(B1115,Projecten!A$4:W$2358,23,FALSE),"niet bekend")))</f>
        <v/>
      </c>
      <c r="AI1115" s="2403" t="str">
        <f>IF(B1115="","",(IFERROR(VLOOKUP(B1115,Projecten!A$4:W$2358,12,FALSE),"niet bekend")))</f>
        <v/>
      </c>
      <c r="AJ1115" s="906" t="str">
        <f t="shared" si="125"/>
        <v/>
      </c>
    </row>
    <row r="1116" spans="2:36" s="496" customFormat="1" ht="12.75" customHeight="1" x14ac:dyDescent="0.2">
      <c r="C1116" s="579"/>
      <c r="D1116" s="502" t="s">
        <v>1657</v>
      </c>
      <c r="E1116" s="579"/>
      <c r="F1116" s="1476"/>
      <c r="G1116" s="579"/>
      <c r="H1116" s="579"/>
      <c r="I1116" s="579"/>
      <c r="J1116" s="497"/>
      <c r="K1116" s="497"/>
      <c r="L1116" s="497"/>
      <c r="M1116" s="497"/>
      <c r="N1116" s="497"/>
      <c r="O1116" s="497"/>
      <c r="P1116" s="497"/>
      <c r="Q1116" s="497"/>
      <c r="R1116" s="495"/>
      <c r="S1116" s="348"/>
      <c r="T1116" s="499"/>
      <c r="U1116" s="500"/>
      <c r="V1116" s="502"/>
      <c r="W1116" s="710"/>
      <c r="X1116" s="501"/>
      <c r="Y1116" s="502"/>
      <c r="Z1116" s="502"/>
      <c r="AA1116" s="495"/>
      <c r="AF1116" s="347" t="str">
        <f>IF(B1116="","",(IFERROR(VLOOKUP(B1116,Projecten!A$4:W$2358,5,FALSE),"niet bekend")))</f>
        <v/>
      </c>
      <c r="AG1116" s="2399" t="str">
        <f t="shared" si="124"/>
        <v/>
      </c>
      <c r="AH1116" s="2403" t="str">
        <f>IF(B1116="","",(IFERROR(VLOOKUP(B1116,Projecten!A$4:W$2358,23,FALSE),"niet bekend")))</f>
        <v/>
      </c>
      <c r="AI1116" s="2403" t="str">
        <f>IF(B1116="","",(IFERROR(VLOOKUP(B1116,Projecten!A$4:W$2358,12,FALSE),"niet bekend")))</f>
        <v/>
      </c>
      <c r="AJ1116" s="906" t="str">
        <f t="shared" si="125"/>
        <v/>
      </c>
    </row>
    <row r="1117" spans="2:36" s="496" customFormat="1" ht="12.75" customHeight="1" x14ac:dyDescent="0.2">
      <c r="C1117" s="579"/>
      <c r="D1117" s="726" t="s">
        <v>1279</v>
      </c>
      <c r="E1117" s="579"/>
      <c r="F1117" s="1476"/>
      <c r="G1117" s="579"/>
      <c r="H1117" s="579"/>
      <c r="I1117" s="579"/>
      <c r="J1117" s="498"/>
      <c r="K1117" s="498"/>
      <c r="L1117" s="498"/>
      <c r="M1117" s="498"/>
      <c r="N1117" s="498"/>
      <c r="O1117" s="498"/>
      <c r="P1117" s="498"/>
      <c r="Q1117" s="498"/>
      <c r="R1117" s="495"/>
      <c r="S1117" s="348"/>
      <c r="T1117" s="499"/>
      <c r="U1117" s="500"/>
      <c r="V1117" s="502"/>
      <c r="W1117" s="502"/>
      <c r="X1117" s="501">
        <v>40</v>
      </c>
      <c r="Y1117" s="502"/>
      <c r="Z1117" s="502"/>
      <c r="AA1117" s="495"/>
      <c r="AF1117" s="347" t="str">
        <f>IF(B1117="","",(IFERROR(VLOOKUP(B1117,Projecten!A$4:W$2358,5,FALSE),"niet bekend")))</f>
        <v/>
      </c>
      <c r="AG1117" s="2399" t="str">
        <f t="shared" si="124"/>
        <v/>
      </c>
      <c r="AH1117" s="2403" t="str">
        <f>IF(B1117="","",(IFERROR(VLOOKUP(B1117,Projecten!A$4:W$2358,23,FALSE),"niet bekend")))</f>
        <v/>
      </c>
      <c r="AI1117" s="2403" t="str">
        <f>IF(B1117="","",(IFERROR(VLOOKUP(B1117,Projecten!A$4:W$2358,12,FALSE),"niet bekend")))</f>
        <v/>
      </c>
      <c r="AJ1117" s="906" t="str">
        <f t="shared" si="125"/>
        <v/>
      </c>
    </row>
    <row r="1118" spans="2:36" s="496" customFormat="1" ht="12.75" customHeight="1" x14ac:dyDescent="0.2">
      <c r="C1118" s="579"/>
      <c r="D1118" s="726" t="s">
        <v>1676</v>
      </c>
      <c r="E1118" s="579"/>
      <c r="F1118" s="1476"/>
      <c r="G1118" s="579"/>
      <c r="H1118" s="579"/>
      <c r="I1118" s="579"/>
      <c r="J1118" s="498"/>
      <c r="K1118" s="498"/>
      <c r="L1118" s="498"/>
      <c r="M1118" s="498"/>
      <c r="N1118" s="498"/>
      <c r="O1118" s="498"/>
      <c r="P1118" s="498"/>
      <c r="Q1118" s="498"/>
      <c r="R1118" s="495"/>
      <c r="S1118" s="348"/>
      <c r="T1118" s="499"/>
      <c r="U1118" s="500"/>
      <c r="V1118" s="502"/>
      <c r="W1118" s="502"/>
      <c r="X1118" s="501">
        <v>8</v>
      </c>
      <c r="Y1118" s="502"/>
      <c r="Z1118" s="502"/>
      <c r="AA1118" s="495"/>
      <c r="AF1118" s="347" t="str">
        <f>IF(B1118="","",(IFERROR(VLOOKUP(B1118,Projecten!A$4:W$2358,5,FALSE),"niet bekend")))</f>
        <v/>
      </c>
      <c r="AG1118" s="2399" t="str">
        <f t="shared" si="124"/>
        <v/>
      </c>
      <c r="AH1118" s="2403" t="str">
        <f>IF(B1118="","",(IFERROR(VLOOKUP(B1118,Projecten!A$4:W$2358,23,FALSE),"niet bekend")))</f>
        <v/>
      </c>
      <c r="AI1118" s="2403" t="str">
        <f>IF(B1118="","",(IFERROR(VLOOKUP(B1118,Projecten!A$4:W$2358,12,FALSE),"niet bekend")))</f>
        <v/>
      </c>
      <c r="AJ1118" s="906" t="str">
        <f t="shared" si="125"/>
        <v/>
      </c>
    </row>
    <row r="1119" spans="2:36" s="496" customFormat="1" ht="12.75" customHeight="1" x14ac:dyDescent="0.2">
      <c r="C1119" s="579"/>
      <c r="D1119" s="726" t="s">
        <v>1692</v>
      </c>
      <c r="E1119" s="579"/>
      <c r="F1119" s="1476"/>
      <c r="G1119" s="579"/>
      <c r="H1119" s="579"/>
      <c r="I1119" s="579"/>
      <c r="J1119" s="498"/>
      <c r="K1119" s="498"/>
      <c r="L1119" s="498"/>
      <c r="M1119" s="498"/>
      <c r="N1119" s="498"/>
      <c r="O1119" s="498"/>
      <c r="P1119" s="498"/>
      <c r="Q1119" s="498"/>
      <c r="R1119" s="495"/>
      <c r="S1119" s="348"/>
      <c r="T1119" s="499"/>
      <c r="U1119" s="500"/>
      <c r="V1119" s="502"/>
      <c r="W1119" s="502"/>
      <c r="X1119" s="501"/>
      <c r="Y1119" s="502"/>
      <c r="Z1119" s="502"/>
      <c r="AA1119" s="495"/>
      <c r="AF1119" s="347" t="str">
        <f>IF(B1119="","",(IFERROR(VLOOKUP(B1119,Projecten!A$4:W$2358,5,FALSE),"niet bekend")))</f>
        <v/>
      </c>
      <c r="AG1119" s="2399" t="str">
        <f t="shared" si="124"/>
        <v/>
      </c>
      <c r="AH1119" s="2403" t="str">
        <f>IF(B1119="","",(IFERROR(VLOOKUP(B1119,Projecten!A$4:W$2358,23,FALSE),"niet bekend")))</f>
        <v/>
      </c>
      <c r="AI1119" s="2403" t="str">
        <f>IF(B1119="","",(IFERROR(VLOOKUP(B1119,Projecten!A$4:W$2358,12,FALSE),"niet bekend")))</f>
        <v/>
      </c>
      <c r="AJ1119" s="906" t="str">
        <f t="shared" si="125"/>
        <v/>
      </c>
    </row>
    <row r="1120" spans="2:36" s="131" customFormat="1" ht="12.75" customHeight="1" x14ac:dyDescent="0.2">
      <c r="B1120" s="98"/>
      <c r="C1120" s="403"/>
      <c r="D1120" s="99"/>
      <c r="E1120" s="100"/>
      <c r="F1120" s="882"/>
      <c r="G1120" s="405"/>
      <c r="H1120" s="405"/>
      <c r="I1120" s="405"/>
      <c r="J1120" s="59"/>
      <c r="K1120" s="59"/>
      <c r="L1120" s="59"/>
      <c r="M1120" s="59"/>
      <c r="N1120" s="59"/>
      <c r="O1120" s="59"/>
      <c r="P1120" s="59"/>
      <c r="Q1120" s="59"/>
      <c r="R1120" s="141"/>
      <c r="S1120" s="77"/>
      <c r="T1120" s="77"/>
      <c r="U1120" s="156"/>
      <c r="V1120" s="80"/>
      <c r="W1120" s="80"/>
      <c r="X1120" s="78"/>
      <c r="Y1120" s="80"/>
      <c r="Z1120" s="80"/>
      <c r="AA1120" s="141"/>
      <c r="AF1120" s="131" t="str">
        <f>IF(B1120="","",(IFERROR(VLOOKUP(B1120,Projecten!A$4:W$2358,5,FALSE),"niet bekend")))</f>
        <v/>
      </c>
      <c r="AG1120" s="2403" t="str">
        <f t="shared" si="124"/>
        <v/>
      </c>
      <c r="AH1120" s="2403" t="str">
        <f>IF(B1120="","",(IFERROR(VLOOKUP(B1120,Projecten!A$4:W$2358,23,FALSE),"niet bekend")))</f>
        <v/>
      </c>
      <c r="AI1120" s="2403" t="str">
        <f>IF(B1120="","",(IFERROR(VLOOKUP(B1120,Projecten!A$4:W$2358,12,FALSE),"niet bekend")))</f>
        <v/>
      </c>
      <c r="AJ1120" s="908" t="str">
        <f t="shared" si="125"/>
        <v/>
      </c>
    </row>
    <row r="1121" spans="2:36" s="724" customFormat="1" ht="12.75" customHeight="1" x14ac:dyDescent="0.2">
      <c r="B1121" s="397"/>
      <c r="C1121" s="717"/>
      <c r="D1121" s="718" t="s">
        <v>1689</v>
      </c>
      <c r="E1121" s="719"/>
      <c r="F1121" s="1493"/>
      <c r="G1121" s="720"/>
      <c r="H1121" s="720"/>
      <c r="I1121" s="720"/>
      <c r="J1121" s="713"/>
      <c r="K1121" s="713"/>
      <c r="L1121" s="713"/>
      <c r="M1121" s="713"/>
      <c r="N1121" s="713"/>
      <c r="O1121" s="713"/>
      <c r="P1121" s="713"/>
      <c r="Q1121" s="713"/>
      <c r="R1121" s="397"/>
      <c r="S1121" s="382"/>
      <c r="T1121" s="721"/>
      <c r="U1121" s="722"/>
      <c r="V1121" s="723"/>
      <c r="W1121" s="723"/>
      <c r="X1121" s="564">
        <v>6</v>
      </c>
      <c r="Y1121" s="723"/>
      <c r="Z1121" s="723"/>
      <c r="AA1121" s="397"/>
      <c r="AF1121" s="393" t="str">
        <f>IF(B1121="","",(IFERROR(VLOOKUP(B1121,Projecten!A$4:W$2358,5,FALSE),"niet bekend")))</f>
        <v/>
      </c>
      <c r="AG1121" s="2403" t="str">
        <f t="shared" si="124"/>
        <v/>
      </c>
      <c r="AH1121" s="2403" t="str">
        <f>IF(B1121="","",(IFERROR(VLOOKUP(B1121,Projecten!A$4:W$2358,23,FALSE),"niet bekend")))</f>
        <v/>
      </c>
      <c r="AI1121" s="2403" t="str">
        <f>IF(B1121="","",(IFERROR(VLOOKUP(B1121,Projecten!A$4:W$2358,12,FALSE),"niet bekend")))</f>
        <v/>
      </c>
      <c r="AJ1121" s="908" t="str">
        <f t="shared" si="125"/>
        <v/>
      </c>
    </row>
    <row r="1122" spans="2:36" s="724" customFormat="1" ht="12.75" customHeight="1" x14ac:dyDescent="0.2">
      <c r="B1122" s="397"/>
      <c r="C1122" s="717"/>
      <c r="D1122" s="718" t="s">
        <v>1690</v>
      </c>
      <c r="E1122" s="719"/>
      <c r="F1122" s="1493"/>
      <c r="G1122" s="720"/>
      <c r="H1122" s="720"/>
      <c r="I1122" s="720"/>
      <c r="J1122" s="713"/>
      <c r="K1122" s="713"/>
      <c r="L1122" s="713"/>
      <c r="M1122" s="713"/>
      <c r="N1122" s="713"/>
      <c r="O1122" s="713"/>
      <c r="P1122" s="713"/>
      <c r="Q1122" s="713"/>
      <c r="R1122" s="397"/>
      <c r="S1122" s="382"/>
      <c r="T1122" s="721"/>
      <c r="U1122" s="722"/>
      <c r="V1122" s="723"/>
      <c r="W1122" s="723"/>
      <c r="X1122" s="564">
        <v>6.5</v>
      </c>
      <c r="Y1122" s="723"/>
      <c r="Z1122" s="723"/>
      <c r="AA1122" s="397"/>
      <c r="AF1122" s="393" t="str">
        <f>IF(B1122="","",(IFERROR(VLOOKUP(B1122,Projecten!A$4:W$2358,5,FALSE),"niet bekend")))</f>
        <v/>
      </c>
      <c r="AG1122" s="2403" t="str">
        <f t="shared" si="124"/>
        <v/>
      </c>
      <c r="AH1122" s="2403" t="str">
        <f>IF(B1122="","",(IFERROR(VLOOKUP(B1122,Projecten!A$4:W$2358,23,FALSE),"niet bekend")))</f>
        <v/>
      </c>
      <c r="AI1122" s="2403" t="str">
        <f>IF(B1122="","",(IFERROR(VLOOKUP(B1122,Projecten!A$4:W$2358,12,FALSE),"niet bekend")))</f>
        <v/>
      </c>
      <c r="AJ1122" s="908" t="str">
        <f t="shared" si="125"/>
        <v/>
      </c>
    </row>
    <row r="1123" spans="2:36" s="724" customFormat="1" ht="12.75" customHeight="1" x14ac:dyDescent="0.2">
      <c r="B1123" s="397"/>
      <c r="C1123" s="717"/>
      <c r="D1123" s="718" t="s">
        <v>1691</v>
      </c>
      <c r="E1123" s="719"/>
      <c r="F1123" s="1493"/>
      <c r="G1123" s="720"/>
      <c r="H1123" s="720"/>
      <c r="I1123" s="720"/>
      <c r="J1123" s="713"/>
      <c r="K1123" s="713"/>
      <c r="L1123" s="713"/>
      <c r="M1123" s="713"/>
      <c r="N1123" s="713"/>
      <c r="O1123" s="713"/>
      <c r="P1123" s="713"/>
      <c r="Q1123" s="713"/>
      <c r="R1123" s="397"/>
      <c r="S1123" s="382"/>
      <c r="T1123" s="721"/>
      <c r="U1123" s="722"/>
      <c r="V1123" s="723"/>
      <c r="W1123" s="723"/>
      <c r="X1123" s="564">
        <v>3.25</v>
      </c>
      <c r="Y1123" s="723"/>
      <c r="Z1123" s="723"/>
      <c r="AA1123" s="397"/>
      <c r="AF1123" s="393" t="str">
        <f>IF(B1123="","",(IFERROR(VLOOKUP(B1123,Projecten!A$4:W$2358,5,FALSE),"niet bekend")))</f>
        <v/>
      </c>
      <c r="AG1123" s="2403" t="str">
        <f t="shared" si="124"/>
        <v/>
      </c>
      <c r="AH1123" s="2403" t="str">
        <f>IF(B1123="","",(IFERROR(VLOOKUP(B1123,Projecten!A$4:W$2358,23,FALSE),"niet bekend")))</f>
        <v/>
      </c>
      <c r="AI1123" s="2403" t="str">
        <f>IF(B1123="","",(IFERROR(VLOOKUP(B1123,Projecten!A$4:W$2358,12,FALSE),"niet bekend")))</f>
        <v/>
      </c>
      <c r="AJ1123" s="908" t="str">
        <f t="shared" si="125"/>
        <v/>
      </c>
    </row>
    <row r="1124" spans="2:36" s="131" customFormat="1" ht="12.75" customHeight="1" x14ac:dyDescent="0.2">
      <c r="B1124" s="405"/>
      <c r="C1124" s="308"/>
      <c r="D1124" s="715"/>
      <c r="E1124" s="308"/>
      <c r="F1124" s="1456"/>
      <c r="G1124" s="308"/>
      <c r="H1124" s="308"/>
      <c r="I1124" s="308"/>
      <c r="J1124" s="59"/>
      <c r="K1124" s="59"/>
      <c r="L1124" s="59"/>
      <c r="M1124" s="59"/>
      <c r="N1124" s="59"/>
      <c r="O1124" s="59"/>
      <c r="P1124" s="59"/>
      <c r="Q1124" s="59"/>
      <c r="R1124" s="141"/>
      <c r="S1124" s="77"/>
      <c r="T1124" s="77"/>
      <c r="U1124" s="156"/>
      <c r="V1124" s="80"/>
      <c r="W1124" s="80"/>
      <c r="X1124" s="564"/>
      <c r="Y1124" s="80"/>
      <c r="Z1124" s="80"/>
      <c r="AA1124" s="141"/>
      <c r="AF1124" s="131" t="str">
        <f>IF(B1124="","",(IFERROR(VLOOKUP(B1124,Projecten!A$4:W$2358,5,FALSE),"niet bekend")))</f>
        <v/>
      </c>
      <c r="AG1124" s="2403" t="str">
        <f t="shared" si="124"/>
        <v/>
      </c>
      <c r="AH1124" s="2403" t="str">
        <f>IF(B1124="","",(IFERROR(VLOOKUP(B1124,Projecten!A$4:W$2358,23,FALSE),"niet bekend")))</f>
        <v/>
      </c>
      <c r="AI1124" s="2403" t="str">
        <f>IF(B1124="","",(IFERROR(VLOOKUP(B1124,Projecten!A$4:W$2358,12,FALSE),"niet bekend")))</f>
        <v/>
      </c>
      <c r="AJ1124" s="908" t="str">
        <f t="shared" si="125"/>
        <v/>
      </c>
    </row>
    <row r="1125" spans="2:36" s="131" customFormat="1" ht="12.75" customHeight="1" x14ac:dyDescent="0.2">
      <c r="B1125" s="98">
        <v>2016378</v>
      </c>
      <c r="C1125" s="403">
        <v>120839</v>
      </c>
      <c r="D1125" s="99" t="s">
        <v>1573</v>
      </c>
      <c r="E1125" s="100" t="s">
        <v>26</v>
      </c>
      <c r="F1125" s="882">
        <v>4</v>
      </c>
      <c r="G1125" s="405">
        <v>32</v>
      </c>
      <c r="H1125" s="405">
        <v>24</v>
      </c>
      <c r="I1125" s="405">
        <v>4</v>
      </c>
      <c r="J1125" s="59" t="s">
        <v>47</v>
      </c>
      <c r="K1125" s="59" t="s">
        <v>47</v>
      </c>
      <c r="L1125" s="59" t="s">
        <v>1524</v>
      </c>
      <c r="M1125" s="59" t="s">
        <v>1524</v>
      </c>
      <c r="N1125" s="59" t="s">
        <v>47</v>
      </c>
      <c r="O1125" s="59" t="s">
        <v>47</v>
      </c>
      <c r="P1125" s="59" t="s">
        <v>47</v>
      </c>
      <c r="Q1125" s="59" t="s">
        <v>47</v>
      </c>
      <c r="R1125" s="141" t="s">
        <v>960</v>
      </c>
      <c r="S1125" s="77"/>
      <c r="T1125" s="77">
        <v>37</v>
      </c>
      <c r="U1125" s="156"/>
      <c r="V1125" s="80" t="s">
        <v>311</v>
      </c>
      <c r="W1125" s="80" t="s">
        <v>1491</v>
      </c>
      <c r="X1125" s="78">
        <v>58.1</v>
      </c>
      <c r="Y1125" s="80"/>
      <c r="Z1125" s="80"/>
      <c r="AA1125" s="141"/>
      <c r="AF1125" s="131">
        <f>IF(B1125="","",(IFERROR(VLOOKUP(B1125,Projecten!A$4:W$2358,5,FALSE),"niet bekend")))</f>
        <v>12</v>
      </c>
      <c r="AG1125" s="2403">
        <f t="shared" si="124"/>
        <v>11388</v>
      </c>
      <c r="AH1125" s="2403">
        <f>IF(B1125="","",(IFERROR(VLOOKUP(B1125,Projecten!A$4:W$2358,23,FALSE),"niet bekend")))</f>
        <v>34164</v>
      </c>
      <c r="AI1125" s="2403">
        <f>IF(B1125="","",(IFERROR(VLOOKUP(B1125,Projecten!A$4:W$2358,12,FALSE),"niet bekend")))</f>
        <v>34164</v>
      </c>
      <c r="AJ1125" s="908">
        <f t="shared" si="125"/>
        <v>22776</v>
      </c>
    </row>
    <row r="1126" spans="2:36" s="131" customFormat="1" ht="12.75" customHeight="1" x14ac:dyDescent="0.2">
      <c r="B1126" s="98">
        <v>2016378</v>
      </c>
      <c r="C1126" s="1030">
        <v>120840</v>
      </c>
      <c r="D1126" s="99" t="s">
        <v>1573</v>
      </c>
      <c r="E1126" s="405" t="s">
        <v>26</v>
      </c>
      <c r="F1126" s="882">
        <v>4</v>
      </c>
      <c r="G1126" s="405">
        <v>32</v>
      </c>
      <c r="H1126" s="405">
        <v>24</v>
      </c>
      <c r="I1126" s="405">
        <v>4</v>
      </c>
      <c r="J1126" s="59" t="s">
        <v>47</v>
      </c>
      <c r="K1126" s="59" t="s">
        <v>47</v>
      </c>
      <c r="L1126" s="59" t="s">
        <v>1524</v>
      </c>
      <c r="M1126" s="59" t="s">
        <v>1524</v>
      </c>
      <c r="N1126" s="59" t="s">
        <v>47</v>
      </c>
      <c r="O1126" s="59" t="s">
        <v>47</v>
      </c>
      <c r="P1126" s="59" t="s">
        <v>47</v>
      </c>
      <c r="Q1126" s="59" t="s">
        <v>47</v>
      </c>
      <c r="R1126" s="141" t="s">
        <v>960</v>
      </c>
      <c r="S1126" s="77"/>
      <c r="T1126" s="77">
        <v>38</v>
      </c>
      <c r="U1126" s="156">
        <v>42632</v>
      </c>
      <c r="V1126" s="80" t="s">
        <v>311</v>
      </c>
      <c r="W1126" s="80"/>
      <c r="X1126" s="566">
        <v>58.1</v>
      </c>
      <c r="Y1126" s="80"/>
      <c r="Z1126" s="80"/>
      <c r="AA1126" s="141"/>
      <c r="AF1126" s="131">
        <f>IF(B1126="","",(IFERROR(VLOOKUP(B1126,Projecten!A$4:W$2358,5,FALSE),"niet bekend")))</f>
        <v>12</v>
      </c>
      <c r="AG1126" s="2403">
        <f t="shared" si="124"/>
        <v>11388</v>
      </c>
      <c r="AH1126" s="2403">
        <f>IF(B1126="","",(IFERROR(VLOOKUP(B1126,Projecten!A$4:W$2358,23,FALSE),"niet bekend")))</f>
        <v>34164</v>
      </c>
      <c r="AI1126" s="2403">
        <f>IF(B1126="","",(IFERROR(VLOOKUP(B1126,Projecten!A$4:W$2358,12,FALSE),"niet bekend")))</f>
        <v>34164</v>
      </c>
      <c r="AJ1126" s="908">
        <f t="shared" si="125"/>
        <v>22776</v>
      </c>
    </row>
    <row r="1127" spans="2:36" s="131" customFormat="1" ht="12.75" customHeight="1" x14ac:dyDescent="0.2">
      <c r="B1127" s="98"/>
      <c r="C1127" s="1293"/>
      <c r="D1127" s="99"/>
      <c r="E1127" s="100"/>
      <c r="F1127" s="882"/>
      <c r="G1127" s="687"/>
      <c r="H1127" s="687"/>
      <c r="I1127" s="687"/>
      <c r="J1127" s="59"/>
      <c r="K1127" s="59"/>
      <c r="L1127" s="59"/>
      <c r="M1127" s="59"/>
      <c r="N1127" s="59"/>
      <c r="O1127" s="59"/>
      <c r="P1127" s="59"/>
      <c r="Q1127" s="59"/>
      <c r="R1127" s="141"/>
      <c r="S1127" s="77"/>
      <c r="T1127" s="77"/>
      <c r="U1127" s="156"/>
      <c r="V1127" s="80"/>
      <c r="W1127" s="80"/>
      <c r="X1127" s="78"/>
      <c r="Y1127" s="80"/>
      <c r="Z1127" s="80"/>
      <c r="AA1127" s="141"/>
      <c r="AF1127" s="131" t="str">
        <f>IF(B1127="","",(IFERROR(VLOOKUP(B1127,Projecten!A$4:W$2358,5,FALSE),"niet bekend")))</f>
        <v/>
      </c>
      <c r="AG1127" s="2403" t="str">
        <f t="shared" si="124"/>
        <v/>
      </c>
      <c r="AH1127" s="2403" t="str">
        <f>IF(B1127="","",(IFERROR(VLOOKUP(B1127,Projecten!A$4:W$2358,23,FALSE),"niet bekend")))</f>
        <v/>
      </c>
      <c r="AI1127" s="2403" t="str">
        <f>IF(B1127="","",(IFERROR(VLOOKUP(B1127,Projecten!A$4:W$2358,12,FALSE),"niet bekend")))</f>
        <v/>
      </c>
      <c r="AJ1127" s="908" t="str">
        <f t="shared" si="125"/>
        <v/>
      </c>
    </row>
    <row r="1128" spans="2:36" s="131" customFormat="1" ht="12.75" customHeight="1" x14ac:dyDescent="0.2">
      <c r="B1128" s="74">
        <v>2016391</v>
      </c>
      <c r="C1128" s="1296">
        <v>120847</v>
      </c>
      <c r="D1128" s="74">
        <v>591816</v>
      </c>
      <c r="E1128" s="75" t="s">
        <v>26</v>
      </c>
      <c r="F1128" s="72">
        <v>1</v>
      </c>
      <c r="G1128" s="75">
        <v>5</v>
      </c>
      <c r="H1128" s="75">
        <v>3</v>
      </c>
      <c r="I1128" s="75">
        <v>2</v>
      </c>
      <c r="J1128" s="59" t="s">
        <v>47</v>
      </c>
      <c r="K1128" s="59" t="s">
        <v>1524</v>
      </c>
      <c r="L1128" s="59" t="s">
        <v>1524</v>
      </c>
      <c r="M1128" s="59" t="s">
        <v>1524</v>
      </c>
      <c r="N1128" s="59" t="s">
        <v>47</v>
      </c>
      <c r="O1128" s="59" t="s">
        <v>47</v>
      </c>
      <c r="P1128" s="59" t="s">
        <v>47</v>
      </c>
      <c r="Q1128" s="59" t="s">
        <v>47</v>
      </c>
      <c r="R1128" s="141" t="s">
        <v>960</v>
      </c>
      <c r="S1128" s="77"/>
      <c r="T1128" s="77">
        <f>IF(U1128&lt;=0,"",(((U1128-'In Productie'!$E$1)/7)+0.6))</f>
        <v>-48.114285714285714</v>
      </c>
      <c r="U1128" s="156">
        <v>42628</v>
      </c>
      <c r="V1128" s="80" t="s">
        <v>162</v>
      </c>
      <c r="W1128" s="80"/>
      <c r="X1128" s="78">
        <v>9.6</v>
      </c>
      <c r="Y1128" s="80"/>
      <c r="Z1128" s="80"/>
      <c r="AA1128" s="141"/>
      <c r="AF1128" s="131">
        <f>IF(B1128="","",(IFERROR(VLOOKUP(B1128,Projecten!A$4:W$2358,5,FALSE),"niet bekend")))</f>
        <v>1</v>
      </c>
      <c r="AG1128" s="2403">
        <f t="shared" si="124"/>
        <v>1323</v>
      </c>
      <c r="AH1128" s="2403">
        <f>IF(B1128="","",(IFERROR(VLOOKUP(B1128,Projecten!A$4:W$2358,23,FALSE),"niet bekend")))</f>
        <v>1323</v>
      </c>
      <c r="AI1128" s="2403">
        <f>IF(B1128="","",(IFERROR(VLOOKUP(B1128,Projecten!A$4:W$2358,12,FALSE),"niet bekend")))</f>
        <v>1323</v>
      </c>
      <c r="AJ1128" s="908">
        <f t="shared" si="125"/>
        <v>0</v>
      </c>
    </row>
    <row r="1129" spans="2:36" s="131" customFormat="1" ht="12.75" customHeight="1" x14ac:dyDescent="0.2">
      <c r="B1129" s="98">
        <v>2016350</v>
      </c>
      <c r="C1129" s="1030">
        <v>120848</v>
      </c>
      <c r="D1129" s="99" t="s">
        <v>1405</v>
      </c>
      <c r="E1129" s="100" t="s">
        <v>26</v>
      </c>
      <c r="F1129" s="882">
        <v>1</v>
      </c>
      <c r="G1129" s="687">
        <v>11</v>
      </c>
      <c r="H1129" s="687">
        <v>6</v>
      </c>
      <c r="I1129" s="687">
        <v>3</v>
      </c>
      <c r="J1129" s="59" t="s">
        <v>47</v>
      </c>
      <c r="K1129" s="59" t="s">
        <v>1524</v>
      </c>
      <c r="L1129" s="59" t="s">
        <v>1524</v>
      </c>
      <c r="M1129" s="59" t="s">
        <v>1524</v>
      </c>
      <c r="N1129" s="59" t="s">
        <v>47</v>
      </c>
      <c r="O1129" s="59" t="s">
        <v>47</v>
      </c>
      <c r="P1129" s="59" t="s">
        <v>47</v>
      </c>
      <c r="Q1129" s="59" t="s">
        <v>47</v>
      </c>
      <c r="R1129" s="141" t="s">
        <v>960</v>
      </c>
      <c r="S1129" s="77"/>
      <c r="T1129" s="77">
        <f>IF(U1129&lt;=0,"",(((U1129-'In Productie'!$E$1)/7)+0.6))</f>
        <v>-48.114285714285714</v>
      </c>
      <c r="U1129" s="156">
        <v>42628</v>
      </c>
      <c r="V1129" s="80" t="s">
        <v>162</v>
      </c>
      <c r="W1129" s="80" t="s">
        <v>1525</v>
      </c>
      <c r="X1129" s="78">
        <v>17.899999999999999</v>
      </c>
      <c r="Y1129" s="80"/>
      <c r="Z1129" s="80"/>
      <c r="AA1129" s="141"/>
      <c r="AF1129" s="131">
        <f>IF(B1129="","",(IFERROR(VLOOKUP(B1129,Projecten!A$4:W$2358,5,FALSE),"niet bekend")))</f>
        <v>1</v>
      </c>
      <c r="AG1129" s="2403">
        <f t="shared" si="124"/>
        <v>4355</v>
      </c>
      <c r="AH1129" s="2403">
        <f>IF(B1129="","",(IFERROR(VLOOKUP(B1129,Projecten!A$4:W$2358,23,FALSE),"niet bekend")))</f>
        <v>4355</v>
      </c>
      <c r="AI1129" s="2403">
        <f>IF(B1129="","",(IFERROR(VLOOKUP(B1129,Projecten!A$4:W$2358,12,FALSE),"niet bekend")))</f>
        <v>4355</v>
      </c>
      <c r="AJ1129" s="908">
        <f t="shared" si="125"/>
        <v>0</v>
      </c>
    </row>
    <row r="1130" spans="2:36" s="131" customFormat="1" ht="12.75" customHeight="1" x14ac:dyDescent="0.2">
      <c r="B1130" s="98">
        <v>2016351</v>
      </c>
      <c r="C1130" s="1293">
        <v>120846</v>
      </c>
      <c r="D1130" s="99" t="s">
        <v>1406</v>
      </c>
      <c r="E1130" s="100" t="s">
        <v>26</v>
      </c>
      <c r="F1130" s="882">
        <v>1</v>
      </c>
      <c r="G1130" s="687">
        <v>13</v>
      </c>
      <c r="H1130" s="687">
        <v>6</v>
      </c>
      <c r="I1130" s="687">
        <v>4</v>
      </c>
      <c r="J1130" s="59" t="s">
        <v>47</v>
      </c>
      <c r="K1130" s="59" t="s">
        <v>1524</v>
      </c>
      <c r="L1130" s="59" t="s">
        <v>1524</v>
      </c>
      <c r="M1130" s="59" t="s">
        <v>1524</v>
      </c>
      <c r="N1130" s="59" t="s">
        <v>47</v>
      </c>
      <c r="O1130" s="59" t="s">
        <v>47</v>
      </c>
      <c r="P1130" s="59" t="s">
        <v>47</v>
      </c>
      <c r="Q1130" s="59" t="s">
        <v>47</v>
      </c>
      <c r="R1130" s="141" t="s">
        <v>960</v>
      </c>
      <c r="S1130" s="77"/>
      <c r="T1130" s="77">
        <f>IF(U1130&lt;=0,"",(((U1130-'In Productie'!$E$1)/7)+0.6))</f>
        <v>-48.114285714285714</v>
      </c>
      <c r="U1130" s="156">
        <v>42628</v>
      </c>
      <c r="V1130" s="80" t="s">
        <v>162</v>
      </c>
      <c r="W1130" s="80" t="s">
        <v>1466</v>
      </c>
      <c r="X1130" s="78">
        <v>21.6</v>
      </c>
      <c r="Y1130" s="80"/>
      <c r="Z1130" s="80"/>
      <c r="AA1130" s="141"/>
      <c r="AF1130" s="131">
        <f>IF(B1130="","",(IFERROR(VLOOKUP(B1130,Projecten!A$4:W$2358,5,FALSE),"niet bekend")))</f>
        <v>1</v>
      </c>
      <c r="AG1130" s="2403">
        <f t="shared" si="124"/>
        <v>3818</v>
      </c>
      <c r="AH1130" s="2403">
        <f>IF(B1130="","",(IFERROR(VLOOKUP(B1130,Projecten!A$4:W$2358,23,FALSE),"niet bekend")))</f>
        <v>3818</v>
      </c>
      <c r="AI1130" s="2403">
        <f>IF(B1130="","",(IFERROR(VLOOKUP(B1130,Projecten!A$4:W$2358,12,FALSE),"niet bekend")))</f>
        <v>3818</v>
      </c>
      <c r="AJ1130" s="908">
        <f t="shared" si="125"/>
        <v>0</v>
      </c>
    </row>
    <row r="1131" spans="2:36" s="131" customFormat="1" ht="12.75" customHeight="1" x14ac:dyDescent="0.2">
      <c r="B1131" s="98">
        <v>2016380</v>
      </c>
      <c r="C1131" s="1293">
        <v>120850</v>
      </c>
      <c r="D1131" s="99">
        <v>591916</v>
      </c>
      <c r="E1131" s="100" t="s">
        <v>26</v>
      </c>
      <c r="F1131" s="882">
        <v>1</v>
      </c>
      <c r="G1131" s="687">
        <v>8</v>
      </c>
      <c r="H1131" s="687">
        <v>5</v>
      </c>
      <c r="I1131" s="687">
        <v>3</v>
      </c>
      <c r="J1131" s="59" t="s">
        <v>47</v>
      </c>
      <c r="K1131" s="59" t="s">
        <v>1524</v>
      </c>
      <c r="L1131" s="59" t="s">
        <v>1524</v>
      </c>
      <c r="M1131" s="59" t="s">
        <v>1524</v>
      </c>
      <c r="N1131" s="59" t="s">
        <v>47</v>
      </c>
      <c r="O1131" s="59" t="s">
        <v>47</v>
      </c>
      <c r="P1131" s="59" t="s">
        <v>47</v>
      </c>
      <c r="Q1131" s="59" t="s">
        <v>47</v>
      </c>
      <c r="R1131" s="141" t="s">
        <v>960</v>
      </c>
      <c r="S1131" s="77"/>
      <c r="T1131" s="77">
        <f>IF(U1131&lt;=0,"",(((U1131-'In Productie'!$E$1)/7)+0.6))</f>
        <v>-47.114285714285714</v>
      </c>
      <c r="U1131" s="156">
        <v>42635</v>
      </c>
      <c r="V1131" s="80" t="s">
        <v>162</v>
      </c>
      <c r="W1131" s="80"/>
      <c r="X1131" s="78">
        <v>11.5</v>
      </c>
      <c r="Y1131" s="80"/>
      <c r="Z1131" s="80"/>
      <c r="AA1131" s="141"/>
      <c r="AF1131" s="131">
        <f>IF(B1131="","",(IFERROR(VLOOKUP(B1131,Projecten!A$4:W$2358,5,FALSE),"niet bekend")))</f>
        <v>1</v>
      </c>
      <c r="AG1131" s="2403">
        <f t="shared" si="124"/>
        <v>1894</v>
      </c>
      <c r="AH1131" s="2403">
        <f>IF(B1131="","",(IFERROR(VLOOKUP(B1131,Projecten!A$4:W$2358,23,FALSE),"niet bekend")))</f>
        <v>1894</v>
      </c>
      <c r="AI1131" s="2403">
        <f>IF(B1131="","",(IFERROR(VLOOKUP(B1131,Projecten!A$4:W$2358,12,FALSE),"niet bekend")))</f>
        <v>1894</v>
      </c>
      <c r="AJ1131" s="908">
        <f t="shared" si="125"/>
        <v>0</v>
      </c>
    </row>
    <row r="1132" spans="2:36" s="131" customFormat="1" ht="12.75" customHeight="1" x14ac:dyDescent="0.2">
      <c r="B1132" s="74">
        <v>2016389</v>
      </c>
      <c r="C1132" s="1296">
        <v>120847</v>
      </c>
      <c r="D1132" s="74" t="s">
        <v>1465</v>
      </c>
      <c r="E1132" s="75" t="s">
        <v>26</v>
      </c>
      <c r="F1132" s="72">
        <v>1</v>
      </c>
      <c r="G1132" s="75">
        <v>11</v>
      </c>
      <c r="H1132" s="75">
        <v>5</v>
      </c>
      <c r="I1132" s="75">
        <v>3</v>
      </c>
      <c r="J1132" s="59" t="s">
        <v>47</v>
      </c>
      <c r="K1132" s="59" t="s">
        <v>1524</v>
      </c>
      <c r="L1132" s="59" t="s">
        <v>1524</v>
      </c>
      <c r="M1132" s="59" t="s">
        <v>1524</v>
      </c>
      <c r="N1132" s="59" t="s">
        <v>47</v>
      </c>
      <c r="O1132" s="59" t="s">
        <v>47</v>
      </c>
      <c r="P1132" s="59" t="s">
        <v>47</v>
      </c>
      <c r="Q1132" s="59" t="s">
        <v>47</v>
      </c>
      <c r="R1132" s="141" t="s">
        <v>960</v>
      </c>
      <c r="S1132" s="77"/>
      <c r="T1132" s="77">
        <f>IF(U1132&lt;=0,"",(((U1132-'In Productie'!$E$1)/7)+0.6))</f>
        <v>-48.114285714285714</v>
      </c>
      <c r="U1132" s="156">
        <v>42628</v>
      </c>
      <c r="V1132" s="80" t="s">
        <v>162</v>
      </c>
      <c r="W1132" s="80" t="s">
        <v>1466</v>
      </c>
      <c r="X1132" s="78">
        <v>16.600000000000001</v>
      </c>
      <c r="Y1132" s="80"/>
      <c r="Z1132" s="80"/>
      <c r="AA1132" s="141"/>
      <c r="AF1132" s="131">
        <f>IF(B1132="","",(IFERROR(VLOOKUP(B1132,Projecten!A$4:W$2358,5,FALSE),"niet bekend")))</f>
        <v>1</v>
      </c>
      <c r="AG1132" s="2403">
        <f t="shared" si="124"/>
        <v>2872</v>
      </c>
      <c r="AH1132" s="2403">
        <f>IF(B1132="","",(IFERROR(VLOOKUP(B1132,Projecten!A$4:W$2358,23,FALSE),"niet bekend")))</f>
        <v>2872</v>
      </c>
      <c r="AI1132" s="2403">
        <f>IF(B1132="","",(IFERROR(VLOOKUP(B1132,Projecten!A$4:W$2358,12,FALSE),"niet bekend")))</f>
        <v>2872</v>
      </c>
      <c r="AJ1132" s="908">
        <f t="shared" si="125"/>
        <v>0</v>
      </c>
    </row>
    <row r="1133" spans="2:36" s="131" customFormat="1" ht="12.75" customHeight="1" x14ac:dyDescent="0.2">
      <c r="B1133" s="98" t="s">
        <v>2116</v>
      </c>
      <c r="C1133" s="403">
        <v>120834</v>
      </c>
      <c r="D1133" s="99" t="s">
        <v>1426</v>
      </c>
      <c r="E1133" s="100" t="s">
        <v>26</v>
      </c>
      <c r="F1133" s="882">
        <v>0</v>
      </c>
      <c r="G1133" s="687">
        <v>10</v>
      </c>
      <c r="H1133" s="687">
        <v>0</v>
      </c>
      <c r="I1133" s="687">
        <v>0</v>
      </c>
      <c r="J1133" s="59" t="s">
        <v>1524</v>
      </c>
      <c r="K1133" s="59" t="s">
        <v>1524</v>
      </c>
      <c r="L1133" s="59" t="s">
        <v>1524</v>
      </c>
      <c r="M1133" s="59" t="s">
        <v>1524</v>
      </c>
      <c r="N1133" s="59" t="s">
        <v>47</v>
      </c>
      <c r="O1133" s="59" t="s">
        <v>47</v>
      </c>
      <c r="P1133" s="59" t="s">
        <v>47</v>
      </c>
      <c r="Q1133" s="59" t="s">
        <v>47</v>
      </c>
      <c r="R1133" s="141" t="s">
        <v>1315</v>
      </c>
      <c r="S1133" s="77"/>
      <c r="T1133" s="77">
        <f>IF(U1133&lt;=0,"",(((U1133-'In Productie'!$E$1)/7)+0.6))</f>
        <v>-48.114285714285714</v>
      </c>
      <c r="U1133" s="156">
        <v>42628</v>
      </c>
      <c r="V1133" s="80" t="s">
        <v>162</v>
      </c>
      <c r="W1133" s="80" t="s">
        <v>1443</v>
      </c>
      <c r="X1133" s="78">
        <v>5.4</v>
      </c>
      <c r="Y1133" s="80"/>
      <c r="Z1133" s="80"/>
      <c r="AA1133" s="141"/>
      <c r="AF1133" s="131">
        <f>IF(B1133="","",(IFERROR(VLOOKUP(B1133,Projecten!A$4:W$2358,5,FALSE),"niet bekend")))</f>
        <v>0</v>
      </c>
      <c r="AG1133" s="2403">
        <f t="shared" si="124"/>
        <v>697.93</v>
      </c>
      <c r="AH1133" s="2403">
        <f>IF(B1133="","",(IFERROR(VLOOKUP(B1133,Projecten!A$4:W$2358,23,FALSE),"niet bekend")))</f>
        <v>697.93</v>
      </c>
      <c r="AI1133" s="2403">
        <f>IF(B1133="","",(IFERROR(VLOOKUP(B1133,Projecten!A$4:W$2358,12,FALSE),"niet bekend")))</f>
        <v>697.93</v>
      </c>
      <c r="AJ1133" s="908">
        <f t="shared" si="125"/>
        <v>0</v>
      </c>
    </row>
    <row r="1134" spans="2:36" s="131" customFormat="1" ht="12.75" customHeight="1" x14ac:dyDescent="0.2">
      <c r="B1134" s="74">
        <v>2016382</v>
      </c>
      <c r="C1134" s="1252">
        <v>120850</v>
      </c>
      <c r="D1134" s="74" t="s">
        <v>1508</v>
      </c>
      <c r="E1134" s="75" t="s">
        <v>26</v>
      </c>
      <c r="F1134" s="72">
        <v>1</v>
      </c>
      <c r="G1134" s="75">
        <v>1</v>
      </c>
      <c r="H1134" s="75">
        <v>0</v>
      </c>
      <c r="I1134" s="75">
        <v>0</v>
      </c>
      <c r="J1134" s="59" t="s">
        <v>1524</v>
      </c>
      <c r="K1134" s="59" t="s">
        <v>1524</v>
      </c>
      <c r="L1134" s="59" t="s">
        <v>47</v>
      </c>
      <c r="M1134" s="59" t="s">
        <v>1524</v>
      </c>
      <c r="N1134" s="59" t="s">
        <v>47</v>
      </c>
      <c r="O1134" s="59" t="s">
        <v>47</v>
      </c>
      <c r="P1134" s="59" t="s">
        <v>47</v>
      </c>
      <c r="Q1134" s="59" t="s">
        <v>47</v>
      </c>
      <c r="R1134" s="141" t="s">
        <v>960</v>
      </c>
      <c r="S1134" s="77"/>
      <c r="T1134" s="77">
        <v>38</v>
      </c>
      <c r="U1134" s="156">
        <v>42635</v>
      </c>
      <c r="V1134" s="80" t="s">
        <v>162</v>
      </c>
      <c r="W1134" s="80"/>
      <c r="X1134" s="566">
        <v>2</v>
      </c>
      <c r="Y1134" s="80"/>
      <c r="Z1134" s="80"/>
      <c r="AA1134" s="141"/>
      <c r="AF1134" s="131">
        <f>IF(B1134="","",(IFERROR(VLOOKUP(B1134,Projecten!A$4:W$2358,5,FALSE),"niet bekend")))</f>
        <v>1</v>
      </c>
      <c r="AG1134" s="2403">
        <f t="shared" si="124"/>
        <v>227.74</v>
      </c>
      <c r="AH1134" s="2403">
        <f>IF(B1134="","",(IFERROR(VLOOKUP(B1134,Projecten!A$4:W$2358,23,FALSE),"niet bekend")))</f>
        <v>568.86</v>
      </c>
      <c r="AI1134" s="2403">
        <f>IF(B1134="","",(IFERROR(VLOOKUP(B1134,Projecten!A$4:W$2358,12,FALSE),"niet bekend")))</f>
        <v>227.74</v>
      </c>
      <c r="AJ1134" s="908">
        <f t="shared" si="125"/>
        <v>0</v>
      </c>
    </row>
    <row r="1135" spans="2:36" s="131" customFormat="1" ht="12.75" customHeight="1" x14ac:dyDescent="0.2">
      <c r="B1135" s="98">
        <v>2016379</v>
      </c>
      <c r="C1135" s="1293">
        <v>120846</v>
      </c>
      <c r="D1135" s="99">
        <v>597516</v>
      </c>
      <c r="E1135" s="100" t="s">
        <v>26</v>
      </c>
      <c r="F1135" s="882">
        <v>1</v>
      </c>
      <c r="G1135" s="687">
        <v>9</v>
      </c>
      <c r="H1135" s="687">
        <v>8</v>
      </c>
      <c r="I1135" s="687">
        <v>2</v>
      </c>
      <c r="J1135" s="59" t="s">
        <v>47</v>
      </c>
      <c r="K1135" s="59" t="s">
        <v>1524</v>
      </c>
      <c r="L1135" s="59" t="s">
        <v>1524</v>
      </c>
      <c r="M1135" s="59" t="s">
        <v>1524</v>
      </c>
      <c r="N1135" s="59" t="s">
        <v>47</v>
      </c>
      <c r="O1135" s="59" t="s">
        <v>47</v>
      </c>
      <c r="P1135" s="59" t="s">
        <v>47</v>
      </c>
      <c r="Q1135" s="59" t="s">
        <v>47</v>
      </c>
      <c r="R1135" s="141" t="s">
        <v>960</v>
      </c>
      <c r="S1135" s="77"/>
      <c r="T1135" s="77">
        <f>IF(U1135&lt;=0,"",(((U1135-'In Productie'!$E$1)/7)+0.6))</f>
        <v>-48.114285714285714</v>
      </c>
      <c r="U1135" s="156">
        <v>42628</v>
      </c>
      <c r="V1135" s="80" t="s">
        <v>162</v>
      </c>
      <c r="W1135" s="80" t="s">
        <v>1538</v>
      </c>
      <c r="X1135" s="78">
        <v>14</v>
      </c>
      <c r="Y1135" s="80"/>
      <c r="Z1135" s="80"/>
      <c r="AA1135" s="141"/>
      <c r="AF1135" s="131">
        <f>IF(B1135="","",(IFERROR(VLOOKUP(B1135,Projecten!A$4:W$2358,5,FALSE),"niet bekend")))</f>
        <v>1</v>
      </c>
      <c r="AG1135" s="2403">
        <f t="shared" si="124"/>
        <v>1931</v>
      </c>
      <c r="AH1135" s="2403">
        <f>IF(B1135="","",(IFERROR(VLOOKUP(B1135,Projecten!A$4:W$2358,23,FALSE),"niet bekend")))</f>
        <v>1931</v>
      </c>
      <c r="AI1135" s="2403">
        <f>IF(B1135="","",(IFERROR(VLOOKUP(B1135,Projecten!A$4:W$2358,12,FALSE),"niet bekend")))</f>
        <v>1931</v>
      </c>
      <c r="AJ1135" s="908">
        <f t="shared" si="125"/>
        <v>0</v>
      </c>
    </row>
    <row r="1136" spans="2:36" s="131" customFormat="1" ht="12.75" customHeight="1" x14ac:dyDescent="0.2">
      <c r="B1136" s="74" t="s">
        <v>1463</v>
      </c>
      <c r="C1136" s="1297">
        <v>120841</v>
      </c>
      <c r="D1136" s="74" t="s">
        <v>1462</v>
      </c>
      <c r="E1136" s="75" t="s">
        <v>26</v>
      </c>
      <c r="F1136" s="72">
        <v>1</v>
      </c>
      <c r="G1136" s="75">
        <v>8</v>
      </c>
      <c r="H1136" s="75">
        <v>4</v>
      </c>
      <c r="I1136" s="75">
        <v>3</v>
      </c>
      <c r="J1136" s="59" t="s">
        <v>47</v>
      </c>
      <c r="K1136" s="59" t="s">
        <v>47</v>
      </c>
      <c r="L1136" s="59" t="s">
        <v>1524</v>
      </c>
      <c r="M1136" s="59" t="s">
        <v>1524</v>
      </c>
      <c r="N1136" s="59" t="s">
        <v>47</v>
      </c>
      <c r="O1136" s="59" t="s">
        <v>47</v>
      </c>
      <c r="P1136" s="59" t="s">
        <v>47</v>
      </c>
      <c r="Q1136" s="59" t="s">
        <v>47</v>
      </c>
      <c r="R1136" s="141" t="s">
        <v>960</v>
      </c>
      <c r="S1136" s="77"/>
      <c r="T1136" s="77">
        <f>IF(U1136&lt;=0,"",(((U1136-'In Productie'!$E$1)/7)+0.6))</f>
        <v>-48.114285714285714</v>
      </c>
      <c r="U1136" s="156">
        <v>42628</v>
      </c>
      <c r="V1136" s="80" t="s">
        <v>162</v>
      </c>
      <c r="W1136" s="80" t="s">
        <v>1464</v>
      </c>
      <c r="X1136" s="78">
        <v>26.5</v>
      </c>
      <c r="Y1136" s="80"/>
      <c r="Z1136" s="80"/>
      <c r="AA1136" s="141"/>
      <c r="AF1136" s="131">
        <f>IF(B1136="","",(IFERROR(VLOOKUP(B1136,Projecten!A$4:W$2358,5,FALSE),"niet bekend")))</f>
        <v>1</v>
      </c>
      <c r="AG1136" s="2403">
        <f t="shared" si="124"/>
        <v>6061.67</v>
      </c>
      <c r="AH1136" s="2403">
        <f>IF(B1136="","",(IFERROR(VLOOKUP(B1136,Projecten!A$4:W$2358,23,FALSE),"niet bekend")))</f>
        <v>6061.67</v>
      </c>
      <c r="AI1136" s="2403">
        <f>IF(B1136="","",(IFERROR(VLOOKUP(B1136,Projecten!A$4:W$2358,12,FALSE),"niet bekend")))</f>
        <v>6061.67</v>
      </c>
      <c r="AJ1136" s="908">
        <f t="shared" si="125"/>
        <v>0</v>
      </c>
    </row>
    <row r="1137" spans="2:36" s="131" customFormat="1" ht="12.75" customHeight="1" x14ac:dyDescent="0.2">
      <c r="B1137" s="74">
        <v>2016413</v>
      </c>
      <c r="C1137" s="1252">
        <v>120849</v>
      </c>
      <c r="D1137" s="74" t="s">
        <v>1540</v>
      </c>
      <c r="E1137" s="75" t="s">
        <v>26</v>
      </c>
      <c r="F1137" s="72">
        <v>2</v>
      </c>
      <c r="G1137" s="75">
        <f>F1137*10</f>
        <v>20</v>
      </c>
      <c r="H1137" s="75">
        <f>F1137*6</f>
        <v>12</v>
      </c>
      <c r="I1137" s="75">
        <f>F1137*4</f>
        <v>8</v>
      </c>
      <c r="J1137" s="59" t="s">
        <v>47</v>
      </c>
      <c r="K1137" s="59" t="s">
        <v>1524</v>
      </c>
      <c r="L1137" s="59" t="s">
        <v>1524</v>
      </c>
      <c r="M1137" s="59" t="s">
        <v>1524</v>
      </c>
      <c r="N1137" s="59" t="s">
        <v>47</v>
      </c>
      <c r="O1137" s="59" t="s">
        <v>47</v>
      </c>
      <c r="P1137" s="59" t="s">
        <v>47</v>
      </c>
      <c r="Q1137" s="59" t="s">
        <v>47</v>
      </c>
      <c r="R1137" s="141" t="s">
        <v>960</v>
      </c>
      <c r="S1137" s="77"/>
      <c r="T1137" s="77">
        <f>IF(U1137&lt;=0,"",(((U1137-'In Productie'!$E$1)/7)+0.6))</f>
        <v>-48.257142857142853</v>
      </c>
      <c r="U1137" s="156">
        <v>42627</v>
      </c>
      <c r="V1137" s="80" t="s">
        <v>423</v>
      </c>
      <c r="W1137" s="80"/>
      <c r="X1137" s="78">
        <f>F1137*19.2</f>
        <v>38.4</v>
      </c>
      <c r="Y1137" s="80"/>
      <c r="Z1137" s="80"/>
      <c r="AA1137" s="141"/>
      <c r="AF1137" s="131">
        <f>IF(B1137="","",(IFERROR(VLOOKUP(B1137,Projecten!A$4:W$2358,5,FALSE),"niet bekend")))</f>
        <v>6</v>
      </c>
      <c r="AG1137" s="2403">
        <f t="shared" si="124"/>
        <v>5902</v>
      </c>
      <c r="AH1137" s="2403">
        <f>IF(B1137="","",(IFERROR(VLOOKUP(B1137,Projecten!A$4:W$2358,23,FALSE),"niet bekend")))</f>
        <v>17706</v>
      </c>
      <c r="AI1137" s="2403">
        <f>IF(B1137="","",(IFERROR(VLOOKUP(B1137,Projecten!A$4:W$2358,12,FALSE),"niet bekend")))</f>
        <v>17706</v>
      </c>
      <c r="AJ1137" s="908">
        <f t="shared" si="125"/>
        <v>11804</v>
      </c>
    </row>
    <row r="1138" spans="2:36" s="131" customFormat="1" ht="12.75" customHeight="1" x14ac:dyDescent="0.2">
      <c r="B1138" s="98">
        <v>2016379</v>
      </c>
      <c r="C1138" s="1293">
        <v>120846</v>
      </c>
      <c r="D1138" s="99">
        <v>597516</v>
      </c>
      <c r="E1138" s="100" t="s">
        <v>26</v>
      </c>
      <c r="F1138" s="882">
        <v>1</v>
      </c>
      <c r="G1138" s="687">
        <v>9</v>
      </c>
      <c r="H1138" s="687">
        <v>8</v>
      </c>
      <c r="I1138" s="687">
        <v>2</v>
      </c>
      <c r="J1138" s="59" t="s">
        <v>47</v>
      </c>
      <c r="K1138" s="59" t="s">
        <v>1524</v>
      </c>
      <c r="L1138" s="59" t="s">
        <v>1524</v>
      </c>
      <c r="M1138" s="59" t="s">
        <v>1524</v>
      </c>
      <c r="N1138" s="59" t="s">
        <v>47</v>
      </c>
      <c r="O1138" s="59" t="s">
        <v>47</v>
      </c>
      <c r="P1138" s="59" t="s">
        <v>47</v>
      </c>
      <c r="Q1138" s="59" t="s">
        <v>47</v>
      </c>
      <c r="R1138" s="141" t="s">
        <v>960</v>
      </c>
      <c r="S1138" s="77"/>
      <c r="T1138" s="77">
        <f>IF(U1138&lt;=0,"",(((U1138-'In Productie'!$E$1)/7)+0.6))</f>
        <v>-48.114285714285714</v>
      </c>
      <c r="U1138" s="156">
        <v>42628</v>
      </c>
      <c r="V1138" s="80" t="s">
        <v>162</v>
      </c>
      <c r="W1138" s="80" t="s">
        <v>1538</v>
      </c>
      <c r="X1138" s="78">
        <v>14</v>
      </c>
      <c r="Y1138" s="80"/>
      <c r="Z1138" s="80"/>
      <c r="AA1138" s="141"/>
      <c r="AF1138" s="131">
        <f>IF(B1138="","",(IFERROR(VLOOKUP(B1138,Projecten!A$4:W$2358,5,FALSE),"niet bekend")))</f>
        <v>1</v>
      </c>
      <c r="AG1138" s="2403">
        <f t="shared" si="124"/>
        <v>1931</v>
      </c>
      <c r="AH1138" s="2403">
        <f>IF(B1138="","",(IFERROR(VLOOKUP(B1138,Projecten!A$4:W$2358,23,FALSE),"niet bekend")))</f>
        <v>1931</v>
      </c>
      <c r="AI1138" s="2403">
        <f>IF(B1138="","",(IFERROR(VLOOKUP(B1138,Projecten!A$4:W$2358,12,FALSE),"niet bekend")))</f>
        <v>1931</v>
      </c>
      <c r="AJ1138" s="908">
        <f t="shared" si="125"/>
        <v>0</v>
      </c>
    </row>
    <row r="1139" spans="2:36" s="131" customFormat="1" ht="12.75" customHeight="1" x14ac:dyDescent="0.2">
      <c r="B1139" s="74" t="s">
        <v>1463</v>
      </c>
      <c r="C1139" s="1297">
        <v>120841</v>
      </c>
      <c r="D1139" s="74" t="s">
        <v>1462</v>
      </c>
      <c r="E1139" s="75" t="s">
        <v>26</v>
      </c>
      <c r="F1139" s="72">
        <v>1</v>
      </c>
      <c r="G1139" s="75">
        <v>8</v>
      </c>
      <c r="H1139" s="75">
        <v>4</v>
      </c>
      <c r="I1139" s="75">
        <v>3</v>
      </c>
      <c r="J1139" s="59" t="s">
        <v>47</v>
      </c>
      <c r="K1139" s="59" t="s">
        <v>47</v>
      </c>
      <c r="L1139" s="59" t="s">
        <v>1524</v>
      </c>
      <c r="M1139" s="59" t="s">
        <v>1524</v>
      </c>
      <c r="N1139" s="59" t="s">
        <v>47</v>
      </c>
      <c r="O1139" s="59" t="s">
        <v>47</v>
      </c>
      <c r="P1139" s="59" t="s">
        <v>47</v>
      </c>
      <c r="Q1139" s="59" t="s">
        <v>47</v>
      </c>
      <c r="R1139" s="141" t="s">
        <v>960</v>
      </c>
      <c r="S1139" s="77"/>
      <c r="T1139" s="77">
        <f>IF(U1139&lt;=0,"",(((U1139-'In Productie'!$E$1)/7)+0.6))</f>
        <v>-48.114285714285714</v>
      </c>
      <c r="U1139" s="156">
        <v>42628</v>
      </c>
      <c r="V1139" s="80" t="s">
        <v>162</v>
      </c>
      <c r="W1139" s="80" t="s">
        <v>1464</v>
      </c>
      <c r="X1139" s="78">
        <v>26.5</v>
      </c>
      <c r="Y1139" s="80"/>
      <c r="Z1139" s="80"/>
      <c r="AA1139" s="141"/>
      <c r="AF1139" s="131">
        <f>IF(B1139="","",(IFERROR(VLOOKUP(B1139,Projecten!A$4:W$2358,5,FALSE),"niet bekend")))</f>
        <v>1</v>
      </c>
      <c r="AG1139" s="2403">
        <f t="shared" si="124"/>
        <v>6061.67</v>
      </c>
      <c r="AH1139" s="2403">
        <f>IF(B1139="","",(IFERROR(VLOOKUP(B1139,Projecten!A$4:W$2358,23,FALSE),"niet bekend")))</f>
        <v>6061.67</v>
      </c>
      <c r="AI1139" s="2403">
        <f>IF(B1139="","",(IFERROR(VLOOKUP(B1139,Projecten!A$4:W$2358,12,FALSE),"niet bekend")))</f>
        <v>6061.67</v>
      </c>
      <c r="AJ1139" s="908">
        <f t="shared" si="125"/>
        <v>0</v>
      </c>
    </row>
    <row r="1140" spans="2:36" s="131" customFormat="1" ht="12.75" customHeight="1" x14ac:dyDescent="0.2">
      <c r="B1140" s="74">
        <v>2016413</v>
      </c>
      <c r="C1140" s="1252">
        <v>120849</v>
      </c>
      <c r="D1140" s="74" t="s">
        <v>1540</v>
      </c>
      <c r="E1140" s="75" t="s">
        <v>26</v>
      </c>
      <c r="F1140" s="72">
        <v>2</v>
      </c>
      <c r="G1140" s="75">
        <f>F1140*10</f>
        <v>20</v>
      </c>
      <c r="H1140" s="75">
        <f>F1140*6</f>
        <v>12</v>
      </c>
      <c r="I1140" s="75">
        <f>F1140*4</f>
        <v>8</v>
      </c>
      <c r="J1140" s="59" t="s">
        <v>47</v>
      </c>
      <c r="K1140" s="59" t="s">
        <v>1524</v>
      </c>
      <c r="L1140" s="59" t="s">
        <v>1524</v>
      </c>
      <c r="M1140" s="59" t="s">
        <v>1524</v>
      </c>
      <c r="N1140" s="59" t="s">
        <v>47</v>
      </c>
      <c r="O1140" s="59" t="s">
        <v>47</v>
      </c>
      <c r="P1140" s="59" t="s">
        <v>47</v>
      </c>
      <c r="Q1140" s="59" t="s">
        <v>47</v>
      </c>
      <c r="R1140" s="141" t="s">
        <v>960</v>
      </c>
      <c r="S1140" s="77"/>
      <c r="T1140" s="77">
        <f>IF(U1140&lt;=0,"",(((U1140-'In Productie'!$E$1)/7)+0.6))</f>
        <v>-48.257142857142853</v>
      </c>
      <c r="U1140" s="156">
        <v>42627</v>
      </c>
      <c r="V1140" s="80" t="s">
        <v>423</v>
      </c>
      <c r="W1140" s="80"/>
      <c r="X1140" s="78">
        <f>F1140*19.2</f>
        <v>38.4</v>
      </c>
      <c r="Y1140" s="80"/>
      <c r="Z1140" s="80"/>
      <c r="AA1140" s="141"/>
      <c r="AF1140" s="131">
        <f>IF(B1140="","",(IFERROR(VLOOKUP(B1140,Projecten!A$4:W$2358,5,FALSE),"niet bekend")))</f>
        <v>6</v>
      </c>
      <c r="AG1140" s="2403">
        <f t="shared" si="124"/>
        <v>5902</v>
      </c>
      <c r="AH1140" s="2403">
        <f>IF(B1140="","",(IFERROR(VLOOKUP(B1140,Projecten!A$4:W$2358,23,FALSE),"niet bekend")))</f>
        <v>17706</v>
      </c>
      <c r="AI1140" s="2403">
        <f>IF(B1140="","",(IFERROR(VLOOKUP(B1140,Projecten!A$4:W$2358,12,FALSE),"niet bekend")))</f>
        <v>17706</v>
      </c>
      <c r="AJ1140" s="908">
        <f t="shared" si="125"/>
        <v>11804</v>
      </c>
    </row>
    <row r="1141" spans="2:36" s="131" customFormat="1" ht="12.75" customHeight="1" x14ac:dyDescent="0.2">
      <c r="B1141" s="74"/>
      <c r="C1141" s="1252"/>
      <c r="D1141" s="74"/>
      <c r="E1141" s="75"/>
      <c r="F1141" s="72"/>
      <c r="G1141" s="75"/>
      <c r="H1141" s="75"/>
      <c r="I1141" s="75"/>
      <c r="J1141" s="59"/>
      <c r="K1141" s="59"/>
      <c r="L1141" s="59"/>
      <c r="M1141" s="59"/>
      <c r="N1141" s="59"/>
      <c r="O1141" s="59"/>
      <c r="P1141" s="59"/>
      <c r="Q1141" s="59"/>
      <c r="R1141" s="141"/>
      <c r="S1141" s="77"/>
      <c r="T1141" s="77"/>
      <c r="U1141" s="156"/>
      <c r="V1141" s="80"/>
      <c r="W1141" s="80"/>
      <c r="X1141" s="566"/>
      <c r="Y1141" s="80"/>
      <c r="Z1141" s="80"/>
      <c r="AA1141" s="141"/>
      <c r="AF1141" s="131" t="str">
        <f>IF(B1141="","",(IFERROR(VLOOKUP(B1141,Projecten!A$4:W$2358,5,FALSE),"niet bekend")))</f>
        <v/>
      </c>
      <c r="AG1141" s="2403" t="str">
        <f t="shared" si="124"/>
        <v/>
      </c>
      <c r="AH1141" s="2403" t="str">
        <f>IF(B1141="","",(IFERROR(VLOOKUP(B1141,Projecten!A$4:W$2358,23,FALSE),"niet bekend")))</f>
        <v/>
      </c>
      <c r="AI1141" s="2403" t="str">
        <f>IF(B1141="","",(IFERROR(VLOOKUP(B1141,Projecten!A$4:W$2358,12,FALSE),"niet bekend")))</f>
        <v/>
      </c>
      <c r="AJ1141" s="908" t="str">
        <f t="shared" si="125"/>
        <v/>
      </c>
    </row>
    <row r="1142" spans="2:36" s="131" customFormat="1" ht="12.75" customHeight="1" x14ac:dyDescent="0.2">
      <c r="B1142" s="405" t="s">
        <v>1452</v>
      </c>
      <c r="C1142" s="1030">
        <v>120834</v>
      </c>
      <c r="D1142" s="99" t="s">
        <v>1445</v>
      </c>
      <c r="E1142" s="100" t="s">
        <v>353</v>
      </c>
      <c r="F1142" s="1456">
        <v>0</v>
      </c>
      <c r="G1142" s="308">
        <v>15</v>
      </c>
      <c r="H1142" s="687">
        <v>0</v>
      </c>
      <c r="I1142" s="687">
        <v>0</v>
      </c>
      <c r="J1142" s="59" t="s">
        <v>47</v>
      </c>
      <c r="K1142" s="59" t="s">
        <v>1524</v>
      </c>
      <c r="L1142" s="59" t="s">
        <v>1524</v>
      </c>
      <c r="M1142" s="59" t="s">
        <v>1524</v>
      </c>
      <c r="N1142" s="59" t="s">
        <v>47</v>
      </c>
      <c r="O1142" s="59" t="s">
        <v>47</v>
      </c>
      <c r="P1142" s="59" t="s">
        <v>47</v>
      </c>
      <c r="Q1142" s="59" t="s">
        <v>47</v>
      </c>
      <c r="R1142" s="141" t="s">
        <v>1315</v>
      </c>
      <c r="S1142" s="77"/>
      <c r="T1142" s="77">
        <v>37</v>
      </c>
      <c r="U1142" s="156"/>
      <c r="V1142" s="80" t="s">
        <v>535</v>
      </c>
      <c r="W1142" s="80"/>
      <c r="X1142" s="78">
        <v>8.6</v>
      </c>
      <c r="Y1142" s="80"/>
      <c r="Z1142" s="80"/>
      <c r="AA1142" s="141"/>
      <c r="AF1142" s="131">
        <f>IF(B1142="","",(IFERROR(VLOOKUP(B1142,Projecten!A$4:W$2358,5,FALSE),"niet bekend")))</f>
        <v>1</v>
      </c>
      <c r="AG1142" s="2403">
        <f t="shared" si="124"/>
        <v>1380.93</v>
      </c>
      <c r="AH1142" s="2403">
        <f>IF(B1142="","",(IFERROR(VLOOKUP(B1142,Projecten!A$4:W$2358,23,FALSE),"niet bekend")))</f>
        <v>1380.93</v>
      </c>
      <c r="AI1142" s="2403">
        <f>IF(B1142="","",(IFERROR(VLOOKUP(B1142,Projecten!A$4:W$2358,12,FALSE),"niet bekend")))</f>
        <v>1380.93</v>
      </c>
      <c r="AJ1142" s="908">
        <f t="shared" si="125"/>
        <v>0</v>
      </c>
    </row>
    <row r="1143" spans="2:36" s="131" customFormat="1" x14ac:dyDescent="0.2">
      <c r="B1143" s="346">
        <v>2016513</v>
      </c>
      <c r="C1143" s="1257">
        <v>120871</v>
      </c>
      <c r="D1143" s="141" t="s">
        <v>1674</v>
      </c>
      <c r="E1143" s="80" t="s">
        <v>353</v>
      </c>
      <c r="F1143" s="59">
        <v>0</v>
      </c>
      <c r="G1143" s="80">
        <v>0</v>
      </c>
      <c r="H1143" s="80">
        <v>0</v>
      </c>
      <c r="I1143" s="80">
        <v>1</v>
      </c>
      <c r="J1143" s="59" t="s">
        <v>1524</v>
      </c>
      <c r="K1143" s="59" t="s">
        <v>1524</v>
      </c>
      <c r="L1143" s="59" t="s">
        <v>1524</v>
      </c>
      <c r="M1143" s="59" t="s">
        <v>1524</v>
      </c>
      <c r="N1143" s="59" t="s">
        <v>47</v>
      </c>
      <c r="O1143" s="59" t="s">
        <v>47</v>
      </c>
      <c r="P1143" s="59" t="s">
        <v>47</v>
      </c>
      <c r="Q1143" s="59" t="s">
        <v>47</v>
      </c>
      <c r="R1143" s="141" t="s">
        <v>1315</v>
      </c>
      <c r="S1143" s="77"/>
      <c r="T1143" s="77">
        <v>37</v>
      </c>
      <c r="U1143" s="156"/>
      <c r="V1143" s="80" t="s">
        <v>535</v>
      </c>
      <c r="W1143" s="80"/>
      <c r="X1143" s="78">
        <v>2</v>
      </c>
      <c r="Y1143" s="80"/>
      <c r="Z1143" s="80"/>
      <c r="AA1143" s="141"/>
      <c r="AF1143" s="131">
        <f>IF(B1143="","",(IFERROR(VLOOKUP(B1143,Projecten!A$4:W$2358,5,FALSE),"niet bekend")))</f>
        <v>0</v>
      </c>
      <c r="AG1143" s="2403">
        <f t="shared" si="124"/>
        <v>265</v>
      </c>
      <c r="AH1143" s="2403">
        <f>IF(B1143="","",(IFERROR(VLOOKUP(B1143,Projecten!A$4:W$2358,23,FALSE),"niet bekend")))</f>
        <v>265</v>
      </c>
      <c r="AI1143" s="2403">
        <f>IF(B1143="","",(IFERROR(VLOOKUP(B1143,Projecten!A$4:W$2358,12,FALSE),"niet bekend")))</f>
        <v>265</v>
      </c>
      <c r="AJ1143" s="908">
        <f t="shared" si="125"/>
        <v>0</v>
      </c>
    </row>
    <row r="1144" spans="2:36" s="131" customFormat="1" ht="12.75" customHeight="1" x14ac:dyDescent="0.2">
      <c r="B1144" s="98"/>
      <c r="C1144" s="403"/>
      <c r="D1144" s="99"/>
      <c r="E1144" s="100"/>
      <c r="F1144" s="882"/>
      <c r="G1144" s="687"/>
      <c r="H1144" s="687"/>
      <c r="I1144" s="687"/>
      <c r="J1144" s="59"/>
      <c r="K1144" s="59"/>
      <c r="L1144" s="59"/>
      <c r="M1144" s="59"/>
      <c r="N1144" s="59"/>
      <c r="O1144" s="59"/>
      <c r="P1144" s="59"/>
      <c r="Q1144" s="59"/>
      <c r="R1144" s="141"/>
      <c r="S1144" s="77"/>
      <c r="T1144" s="77"/>
      <c r="U1144" s="156"/>
      <c r="V1144" s="80"/>
      <c r="W1144" s="80"/>
      <c r="X1144" s="78"/>
      <c r="Y1144" s="80"/>
      <c r="Z1144" s="145"/>
      <c r="AA1144" s="141"/>
      <c r="AF1144" s="131" t="str">
        <f>IF(B1144="","",(IFERROR(VLOOKUP(B1144,Projecten!A$4:W$2358,5,FALSE),"niet bekend")))</f>
        <v/>
      </c>
      <c r="AG1144" s="2403" t="str">
        <f t="shared" si="124"/>
        <v/>
      </c>
      <c r="AH1144" s="2403" t="str">
        <f>IF(B1144="","",(IFERROR(VLOOKUP(B1144,Projecten!A$4:W$2358,23,FALSE),"niet bekend")))</f>
        <v/>
      </c>
      <c r="AI1144" s="2403" t="str">
        <f>IF(B1144="","",(IFERROR(VLOOKUP(B1144,Projecten!A$4:W$2358,12,FALSE),"niet bekend")))</f>
        <v/>
      </c>
      <c r="AJ1144" s="908" t="str">
        <f t="shared" si="125"/>
        <v/>
      </c>
    </row>
    <row r="1145" spans="2:36" s="131" customFormat="1" ht="12.75" customHeight="1" x14ac:dyDescent="0.2">
      <c r="B1145" s="98">
        <v>2016338</v>
      </c>
      <c r="C1145" s="1030">
        <v>120844</v>
      </c>
      <c r="D1145" s="99" t="s">
        <v>1373</v>
      </c>
      <c r="E1145" s="100" t="s">
        <v>318</v>
      </c>
      <c r="F1145" s="882">
        <v>1</v>
      </c>
      <c r="G1145" s="687">
        <v>10</v>
      </c>
      <c r="H1145" s="687">
        <v>5</v>
      </c>
      <c r="I1145" s="687">
        <v>7</v>
      </c>
      <c r="J1145" s="59" t="s">
        <v>47</v>
      </c>
      <c r="K1145" s="59" t="s">
        <v>1524</v>
      </c>
      <c r="L1145" s="59" t="s">
        <v>1524</v>
      </c>
      <c r="M1145" s="59" t="s">
        <v>1524</v>
      </c>
      <c r="N1145" s="59" t="s">
        <v>47</v>
      </c>
      <c r="O1145" s="59" t="s">
        <v>47</v>
      </c>
      <c r="P1145" s="59" t="s">
        <v>47</v>
      </c>
      <c r="Q1145" s="59" t="s">
        <v>47</v>
      </c>
      <c r="R1145" s="141" t="s">
        <v>960</v>
      </c>
      <c r="S1145" s="77"/>
      <c r="T1145" s="77">
        <v>37</v>
      </c>
      <c r="U1145" s="156"/>
      <c r="V1145" s="80" t="s">
        <v>786</v>
      </c>
      <c r="W1145" s="80"/>
      <c r="X1145" s="78">
        <v>22.5</v>
      </c>
      <c r="Y1145" s="80"/>
      <c r="Z1145" s="80"/>
      <c r="AA1145" s="695">
        <v>42562</v>
      </c>
      <c r="AF1145" s="131">
        <f>IF(B1145="","",(IFERROR(VLOOKUP(B1145,Projecten!A$4:W$2358,5,FALSE),"niet bekend")))</f>
        <v>1</v>
      </c>
      <c r="AG1145" s="2403">
        <f t="shared" si="124"/>
        <v>4061.22</v>
      </c>
      <c r="AH1145" s="2403">
        <f>IF(B1145="","",(IFERROR(VLOOKUP(B1145,Projecten!A$4:W$2358,23,FALSE),"niet bekend")))</f>
        <v>4061.22</v>
      </c>
      <c r="AI1145" s="2403">
        <f>IF(B1145="","",(IFERROR(VLOOKUP(B1145,Projecten!A$4:W$2358,12,FALSE),"niet bekend")))</f>
        <v>4061.22</v>
      </c>
      <c r="AJ1145" s="908">
        <f t="shared" si="125"/>
        <v>0</v>
      </c>
    </row>
    <row r="1146" spans="2:36" s="131" customFormat="1" ht="12.75" customHeight="1" x14ac:dyDescent="0.2">
      <c r="B1146" s="98">
        <v>2016404</v>
      </c>
      <c r="C1146" s="403">
        <v>120854</v>
      </c>
      <c r="D1146" s="99" t="s">
        <v>1521</v>
      </c>
      <c r="E1146" s="100" t="s">
        <v>318</v>
      </c>
      <c r="F1146" s="882">
        <v>1</v>
      </c>
      <c r="G1146" s="687">
        <v>3</v>
      </c>
      <c r="H1146" s="687">
        <v>2</v>
      </c>
      <c r="I1146" s="687">
        <v>1</v>
      </c>
      <c r="J1146" s="59" t="s">
        <v>47</v>
      </c>
      <c r="K1146" s="59" t="s">
        <v>1524</v>
      </c>
      <c r="L1146" s="59" t="s">
        <v>1524</v>
      </c>
      <c r="M1146" s="59" t="s">
        <v>1524</v>
      </c>
      <c r="N1146" s="59" t="s">
        <v>47</v>
      </c>
      <c r="O1146" s="59" t="s">
        <v>47</v>
      </c>
      <c r="P1146" s="59" t="s">
        <v>47</v>
      </c>
      <c r="Q1146" s="59" t="s">
        <v>47</v>
      </c>
      <c r="R1146" s="141" t="s">
        <v>960</v>
      </c>
      <c r="S1146" s="77"/>
      <c r="T1146" s="77">
        <v>38</v>
      </c>
      <c r="U1146" s="156"/>
      <c r="V1146" s="80" t="s">
        <v>786</v>
      </c>
      <c r="W1146" s="80" t="s">
        <v>1537</v>
      </c>
      <c r="X1146" s="78">
        <v>6</v>
      </c>
      <c r="Y1146" s="80"/>
      <c r="Z1146" s="145"/>
      <c r="AA1146" s="141"/>
      <c r="AF1146" s="131">
        <f>IF(B1146="","",(IFERROR(VLOOKUP(B1146,Projecten!A$4:W$2358,5,FALSE),"niet bekend")))</f>
        <v>1</v>
      </c>
      <c r="AG1146" s="2403">
        <f t="shared" si="124"/>
        <v>917.37</v>
      </c>
      <c r="AH1146" s="2403">
        <f>IF(B1146="","",(IFERROR(VLOOKUP(B1146,Projecten!A$4:W$2358,23,FALSE),"niet bekend")))</f>
        <v>917.37</v>
      </c>
      <c r="AI1146" s="2403">
        <f>IF(B1146="","",(IFERROR(VLOOKUP(B1146,Projecten!A$4:W$2358,12,FALSE),"niet bekend")))</f>
        <v>917.37</v>
      </c>
      <c r="AJ1146" s="908">
        <f t="shared" si="125"/>
        <v>0</v>
      </c>
    </row>
    <row r="1147" spans="2:36" s="131" customFormat="1" ht="12.75" customHeight="1" x14ac:dyDescent="0.2">
      <c r="B1147" s="98">
        <v>2016403</v>
      </c>
      <c r="C1147" s="403">
        <v>120854</v>
      </c>
      <c r="D1147" s="99" t="s">
        <v>1517</v>
      </c>
      <c r="E1147" s="100" t="s">
        <v>318</v>
      </c>
      <c r="F1147" s="882">
        <v>1</v>
      </c>
      <c r="G1147" s="687">
        <v>14</v>
      </c>
      <c r="H1147" s="687">
        <v>7</v>
      </c>
      <c r="I1147" s="687">
        <v>4</v>
      </c>
      <c r="J1147" s="59" t="s">
        <v>47</v>
      </c>
      <c r="K1147" s="59" t="s">
        <v>47</v>
      </c>
      <c r="L1147" s="59" t="s">
        <v>1524</v>
      </c>
      <c r="M1147" s="59" t="s">
        <v>1524</v>
      </c>
      <c r="N1147" s="59" t="s">
        <v>47</v>
      </c>
      <c r="O1147" s="59" t="s">
        <v>47</v>
      </c>
      <c r="P1147" s="59" t="s">
        <v>47</v>
      </c>
      <c r="Q1147" s="59" t="s">
        <v>47</v>
      </c>
      <c r="R1147" s="141" t="s">
        <v>960</v>
      </c>
      <c r="S1147" s="77"/>
      <c r="T1147" s="77">
        <v>38</v>
      </c>
      <c r="U1147" s="156"/>
      <c r="V1147" s="80" t="s">
        <v>786</v>
      </c>
      <c r="W1147" s="80" t="s">
        <v>1537</v>
      </c>
      <c r="X1147" s="78">
        <v>26</v>
      </c>
      <c r="Y1147" s="80"/>
      <c r="Z1147" s="145"/>
      <c r="AA1147" s="141"/>
      <c r="AF1147" s="131">
        <f>IF(B1147="","",(IFERROR(VLOOKUP(B1147,Projecten!A$4:W$2358,5,FALSE),"niet bekend")))</f>
        <v>1</v>
      </c>
      <c r="AG1147" s="2403">
        <f t="shared" si="124"/>
        <v>4163.04</v>
      </c>
      <c r="AH1147" s="2403">
        <f>IF(B1147="","",(IFERROR(VLOOKUP(B1147,Projecten!A$4:W$2358,23,FALSE),"niet bekend")))</f>
        <v>4163.04</v>
      </c>
      <c r="AI1147" s="2403">
        <f>IF(B1147="","",(IFERROR(VLOOKUP(B1147,Projecten!A$4:W$2358,12,FALSE),"niet bekend")))</f>
        <v>4163.04</v>
      </c>
      <c r="AJ1147" s="908">
        <f t="shared" si="125"/>
        <v>0</v>
      </c>
    </row>
    <row r="1148" spans="2:36" s="131" customFormat="1" ht="12.75" customHeight="1" x14ac:dyDescent="0.2">
      <c r="B1148" s="98">
        <v>2016376</v>
      </c>
      <c r="C1148" s="403">
        <v>120854</v>
      </c>
      <c r="D1148" s="99" t="s">
        <v>1144</v>
      </c>
      <c r="E1148" s="100" t="s">
        <v>318</v>
      </c>
      <c r="F1148" s="882">
        <v>1</v>
      </c>
      <c r="G1148" s="687">
        <v>1</v>
      </c>
      <c r="H1148" s="687">
        <v>0</v>
      </c>
      <c r="I1148" s="687">
        <v>1</v>
      </c>
      <c r="J1148" s="59" t="s">
        <v>47</v>
      </c>
      <c r="K1148" s="59" t="s">
        <v>1524</v>
      </c>
      <c r="L1148" s="59" t="s">
        <v>1524</v>
      </c>
      <c r="M1148" s="59" t="s">
        <v>1524</v>
      </c>
      <c r="N1148" s="59" t="s">
        <v>47</v>
      </c>
      <c r="O1148" s="59" t="s">
        <v>47</v>
      </c>
      <c r="P1148" s="59" t="s">
        <v>47</v>
      </c>
      <c r="Q1148" s="59" t="s">
        <v>47</v>
      </c>
      <c r="R1148" s="141" t="s">
        <v>960</v>
      </c>
      <c r="S1148" s="77"/>
      <c r="T1148" s="77">
        <v>38</v>
      </c>
      <c r="U1148" s="156"/>
      <c r="V1148" s="80" t="s">
        <v>786</v>
      </c>
      <c r="W1148" s="80" t="s">
        <v>1537</v>
      </c>
      <c r="X1148" s="78">
        <v>3</v>
      </c>
      <c r="Y1148" s="80"/>
      <c r="Z1148" s="145"/>
      <c r="AA1148" s="141"/>
      <c r="AF1148" s="131">
        <f>IF(B1148="","",(IFERROR(VLOOKUP(B1148,Projecten!A$4:W$2358,5,FALSE),"niet bekend")))</f>
        <v>1</v>
      </c>
      <c r="AG1148" s="2403">
        <f t="shared" si="124"/>
        <v>623.76</v>
      </c>
      <c r="AH1148" s="2403">
        <f>IF(B1148="","",(IFERROR(VLOOKUP(B1148,Projecten!A$4:W$2358,23,FALSE),"niet bekend")))</f>
        <v>623.76</v>
      </c>
      <c r="AI1148" s="2403">
        <f>IF(B1148="","",(IFERROR(VLOOKUP(B1148,Projecten!A$4:W$2358,12,FALSE),"niet bekend")))</f>
        <v>623.76</v>
      </c>
      <c r="AJ1148" s="908">
        <f t="shared" si="125"/>
        <v>0</v>
      </c>
    </row>
    <row r="1149" spans="2:36" s="131" customFormat="1" ht="12.75" customHeight="1" x14ac:dyDescent="0.2">
      <c r="B1149" s="98" t="s">
        <v>1532</v>
      </c>
      <c r="C1149" s="403">
        <v>120834</v>
      </c>
      <c r="D1149" s="98" t="s">
        <v>1458</v>
      </c>
      <c r="E1149" s="405" t="s">
        <v>318</v>
      </c>
      <c r="F1149" s="882">
        <v>1</v>
      </c>
      <c r="G1149" s="308">
        <v>12</v>
      </c>
      <c r="H1149" s="405">
        <v>0</v>
      </c>
      <c r="I1149" s="405">
        <v>0</v>
      </c>
      <c r="J1149" s="59" t="s">
        <v>47</v>
      </c>
      <c r="K1149" s="59" t="s">
        <v>1524</v>
      </c>
      <c r="L1149" s="59" t="s">
        <v>1524</v>
      </c>
      <c r="M1149" s="59" t="s">
        <v>1524</v>
      </c>
      <c r="N1149" s="59" t="s">
        <v>47</v>
      </c>
      <c r="O1149" s="59" t="s">
        <v>47</v>
      </c>
      <c r="P1149" s="59" t="s">
        <v>47</v>
      </c>
      <c r="Q1149" s="59" t="s">
        <v>47</v>
      </c>
      <c r="R1149" s="141" t="s">
        <v>1315</v>
      </c>
      <c r="S1149" s="77"/>
      <c r="T1149" s="77">
        <v>37</v>
      </c>
      <c r="U1149" s="156"/>
      <c r="V1149" s="80"/>
      <c r="W1149" s="80"/>
      <c r="X1149" s="566">
        <v>7</v>
      </c>
      <c r="Y1149" s="80"/>
      <c r="Z1149" s="80"/>
      <c r="AA1149" s="141"/>
      <c r="AF1149" s="131">
        <f>IF(B1149="","",(IFERROR(VLOOKUP(B1149,Projecten!A$4:W$2358,5,FALSE),"niet bekend")))</f>
        <v>1</v>
      </c>
      <c r="AG1149" s="2403">
        <f t="shared" si="124"/>
        <v>1345.85</v>
      </c>
      <c r="AH1149" s="2403">
        <f>IF(B1149="","",(IFERROR(VLOOKUP(B1149,Projecten!A$4:W$2358,23,FALSE),"niet bekend")))</f>
        <v>1345.85</v>
      </c>
      <c r="AI1149" s="2403">
        <f>IF(B1149="","",(IFERROR(VLOOKUP(B1149,Projecten!A$4:W$2358,12,FALSE),"niet bekend")))</f>
        <v>1345.85</v>
      </c>
      <c r="AJ1149" s="908">
        <f t="shared" si="125"/>
        <v>0</v>
      </c>
    </row>
    <row r="1150" spans="2:36" s="131" customFormat="1" ht="12.75" customHeight="1" x14ac:dyDescent="0.2">
      <c r="B1150" s="98" t="s">
        <v>1533</v>
      </c>
      <c r="C1150" s="403">
        <v>120842</v>
      </c>
      <c r="D1150" s="99" t="s">
        <v>1505</v>
      </c>
      <c r="E1150" s="100" t="s">
        <v>318</v>
      </c>
      <c r="F1150" s="882">
        <v>1</v>
      </c>
      <c r="G1150" s="687">
        <v>11</v>
      </c>
      <c r="H1150" s="687">
        <v>8</v>
      </c>
      <c r="I1150" s="687">
        <v>3</v>
      </c>
      <c r="J1150" s="59" t="s">
        <v>47</v>
      </c>
      <c r="K1150" s="59" t="s">
        <v>47</v>
      </c>
      <c r="L1150" s="59" t="s">
        <v>47</v>
      </c>
      <c r="M1150" s="59" t="s">
        <v>1524</v>
      </c>
      <c r="N1150" s="59" t="s">
        <v>47</v>
      </c>
      <c r="O1150" s="59" t="s">
        <v>47</v>
      </c>
      <c r="P1150" s="59" t="s">
        <v>47</v>
      </c>
      <c r="Q1150" s="59" t="s">
        <v>47</v>
      </c>
      <c r="R1150" s="141" t="s">
        <v>960</v>
      </c>
      <c r="S1150" s="77"/>
      <c r="T1150" s="77">
        <v>37</v>
      </c>
      <c r="U1150" s="156"/>
      <c r="V1150" s="80"/>
      <c r="W1150" s="80" t="s">
        <v>1536</v>
      </c>
      <c r="X1150" s="78">
        <v>24.1</v>
      </c>
      <c r="Y1150" s="80"/>
      <c r="Z1150" s="80"/>
      <c r="AA1150" s="141"/>
      <c r="AF1150" s="131">
        <f>IF(B1150="","",(IFERROR(VLOOKUP(B1150,Projecten!A$4:W$2358,5,FALSE),"niet bekend")))</f>
        <v>1</v>
      </c>
      <c r="AG1150" s="2403">
        <f t="shared" si="124"/>
        <v>4371.16</v>
      </c>
      <c r="AH1150" s="2403">
        <f>IF(B1150="","",(IFERROR(VLOOKUP(B1150,Projecten!A$4:W$2358,23,FALSE),"niet bekend")))</f>
        <v>4371.16</v>
      </c>
      <c r="AI1150" s="2403">
        <f>IF(B1150="","",(IFERROR(VLOOKUP(B1150,Projecten!A$4:W$2358,12,FALSE),"niet bekend")))</f>
        <v>4371.16</v>
      </c>
      <c r="AJ1150" s="908">
        <f t="shared" si="125"/>
        <v>0</v>
      </c>
    </row>
    <row r="1151" spans="2:36" s="131" customFormat="1" ht="12.75" customHeight="1" x14ac:dyDescent="0.2">
      <c r="B1151" s="405"/>
      <c r="C1151" s="1030"/>
      <c r="D1151" s="99"/>
      <c r="E1151" s="100"/>
      <c r="F1151" s="1456"/>
      <c r="G1151" s="308"/>
      <c r="H1151" s="687"/>
      <c r="I1151" s="687"/>
      <c r="J1151" s="59"/>
      <c r="K1151" s="59"/>
      <c r="L1151" s="59"/>
      <c r="M1151" s="59"/>
      <c r="N1151" s="59"/>
      <c r="O1151" s="59"/>
      <c r="P1151" s="59"/>
      <c r="Q1151" s="59"/>
      <c r="R1151" s="141"/>
      <c r="S1151" s="77"/>
      <c r="T1151" s="77"/>
      <c r="U1151" s="156"/>
      <c r="V1151" s="80"/>
      <c r="W1151" s="80"/>
      <c r="X1151" s="78"/>
      <c r="Y1151" s="80"/>
      <c r="Z1151" s="80"/>
      <c r="AA1151" s="141"/>
      <c r="AF1151" s="131" t="str">
        <f>IF(B1151="","",(IFERROR(VLOOKUP(B1151,Projecten!A$4:W$2358,5,FALSE),"niet bekend")))</f>
        <v/>
      </c>
      <c r="AG1151" s="2403" t="str">
        <f t="shared" si="124"/>
        <v/>
      </c>
      <c r="AH1151" s="2403" t="str">
        <f>IF(B1151="","",(IFERROR(VLOOKUP(B1151,Projecten!A$4:W$2358,23,FALSE),"niet bekend")))</f>
        <v/>
      </c>
      <c r="AI1151" s="2403" t="str">
        <f>IF(B1151="","",(IFERROR(VLOOKUP(B1151,Projecten!A$4:W$2358,12,FALSE),"niet bekend")))</f>
        <v/>
      </c>
      <c r="AJ1151" s="908" t="str">
        <f t="shared" si="125"/>
        <v/>
      </c>
    </row>
    <row r="1152" spans="2:36" s="71" customFormat="1" ht="12.75" customHeight="1" x14ac:dyDescent="0.2">
      <c r="B1152" s="98">
        <v>2016305</v>
      </c>
      <c r="C1152" s="1030">
        <v>120853</v>
      </c>
      <c r="D1152" s="405" t="s">
        <v>1267</v>
      </c>
      <c r="E1152" s="406" t="s">
        <v>474</v>
      </c>
      <c r="F1152" s="882">
        <v>2</v>
      </c>
      <c r="G1152" s="405">
        <v>16</v>
      </c>
      <c r="H1152" s="405">
        <v>10</v>
      </c>
      <c r="I1152" s="405">
        <v>6</v>
      </c>
      <c r="J1152" s="59" t="s">
        <v>47</v>
      </c>
      <c r="K1152" s="59" t="s">
        <v>47</v>
      </c>
      <c r="L1152" s="59" t="s">
        <v>1524</v>
      </c>
      <c r="M1152" s="59" t="s">
        <v>1524</v>
      </c>
      <c r="N1152" s="59" t="s">
        <v>47</v>
      </c>
      <c r="O1152" s="59" t="s">
        <v>47</v>
      </c>
      <c r="P1152" s="59" t="s">
        <v>47</v>
      </c>
      <c r="Q1152" s="59" t="s">
        <v>47</v>
      </c>
      <c r="R1152" s="346" t="s">
        <v>960</v>
      </c>
      <c r="S1152" s="77"/>
      <c r="T1152" s="77">
        <v>38</v>
      </c>
      <c r="U1152" s="161"/>
      <c r="V1152" s="71" t="s">
        <v>813</v>
      </c>
      <c r="X1152" s="78">
        <v>32.5</v>
      </c>
      <c r="Y1152" s="81"/>
      <c r="Z1152" s="97"/>
      <c r="AA1152" s="620">
        <v>42549</v>
      </c>
      <c r="AF1152" s="71">
        <f>IF(B1152="","",(IFERROR(VLOOKUP(B1152,Projecten!A$4:W$2358,5,FALSE),"niet bekend")))</f>
        <v>2</v>
      </c>
      <c r="AG1152" s="2403">
        <f t="shared" si="124"/>
        <v>5130.75</v>
      </c>
      <c r="AH1152" s="2403">
        <f>IF(B1152="","",(IFERROR(VLOOKUP(B1152,Projecten!A$4:W$2358,23,FALSE),"niet bekend")))</f>
        <v>5130.75</v>
      </c>
      <c r="AI1152" s="2403">
        <f>IF(B1152="","",(IFERROR(VLOOKUP(B1152,Projecten!A$4:W$2358,12,FALSE),"niet bekend")))</f>
        <v>5130.75</v>
      </c>
      <c r="AJ1152" s="908">
        <f t="shared" si="125"/>
        <v>0</v>
      </c>
    </row>
    <row r="1153" spans="2:36" s="131" customFormat="1" ht="12.75" customHeight="1" x14ac:dyDescent="0.2">
      <c r="B1153" s="98"/>
      <c r="C1153" s="403"/>
      <c r="D1153" s="99"/>
      <c r="E1153" s="100"/>
      <c r="F1153" s="882"/>
      <c r="G1153" s="687"/>
      <c r="H1153" s="687"/>
      <c r="I1153" s="687"/>
      <c r="J1153" s="59"/>
      <c r="K1153" s="59"/>
      <c r="L1153" s="59"/>
      <c r="M1153" s="59"/>
      <c r="N1153" s="59"/>
      <c r="O1153" s="59"/>
      <c r="P1153" s="59"/>
      <c r="Q1153" s="59"/>
      <c r="R1153" s="141"/>
      <c r="S1153" s="77"/>
      <c r="T1153" s="77"/>
      <c r="U1153" s="156"/>
      <c r="V1153" s="80"/>
      <c r="W1153" s="80"/>
      <c r="X1153" s="78"/>
      <c r="Y1153" s="80"/>
      <c r="Z1153" s="80"/>
      <c r="AA1153" s="141"/>
      <c r="AF1153" s="131" t="str">
        <f>IF(B1153="","",(IFERROR(VLOOKUP(B1153,Projecten!A$4:W$2358,5,FALSE),"niet bekend")))</f>
        <v/>
      </c>
      <c r="AG1153" s="2403" t="str">
        <f t="shared" si="124"/>
        <v/>
      </c>
      <c r="AH1153" s="2403" t="str">
        <f>IF(B1153="","",(IFERROR(VLOOKUP(B1153,Projecten!A$4:W$2358,23,FALSE),"niet bekend")))</f>
        <v/>
      </c>
      <c r="AI1153" s="2403" t="str">
        <f>IF(B1153="","",(IFERROR(VLOOKUP(B1153,Projecten!A$4:W$2358,12,FALSE),"niet bekend")))</f>
        <v/>
      </c>
      <c r="AJ1153" s="908" t="str">
        <f t="shared" si="125"/>
        <v/>
      </c>
    </row>
    <row r="1154" spans="2:36" s="131" customFormat="1" ht="12.75" customHeight="1" x14ac:dyDescent="0.2">
      <c r="B1154" s="405" t="s">
        <v>1547</v>
      </c>
      <c r="C1154" s="1030">
        <v>120843</v>
      </c>
      <c r="D1154" s="99" t="s">
        <v>1545</v>
      </c>
      <c r="E1154" s="100" t="s">
        <v>308</v>
      </c>
      <c r="F1154" s="882">
        <v>0</v>
      </c>
      <c r="G1154" s="687">
        <v>2</v>
      </c>
      <c r="H1154" s="687">
        <v>2</v>
      </c>
      <c r="I1154" s="697" t="s">
        <v>1524</v>
      </c>
      <c r="J1154" s="59" t="s">
        <v>1524</v>
      </c>
      <c r="K1154" s="59" t="s">
        <v>1524</v>
      </c>
      <c r="L1154" s="59" t="s">
        <v>1524</v>
      </c>
      <c r="M1154" s="59"/>
      <c r="N1154" s="59" t="s">
        <v>47</v>
      </c>
      <c r="O1154" s="59" t="s">
        <v>47</v>
      </c>
      <c r="P1154" s="59" t="s">
        <v>47</v>
      </c>
      <c r="Q1154" s="59" t="s">
        <v>47</v>
      </c>
      <c r="R1154" s="141" t="s">
        <v>1315</v>
      </c>
      <c r="S1154" s="77"/>
      <c r="T1154" s="77">
        <v>38</v>
      </c>
      <c r="U1154" s="156"/>
      <c r="V1154" s="80" t="s">
        <v>537</v>
      </c>
      <c r="W1154" s="80" t="s">
        <v>1420</v>
      </c>
      <c r="X1154" s="78">
        <v>6.1</v>
      </c>
      <c r="Y1154" s="80"/>
      <c r="Z1154" s="80"/>
      <c r="AA1154" s="141"/>
      <c r="AF1154" s="131">
        <f>IF(B1154="","",(IFERROR(VLOOKUP(B1154,Projecten!A$4:W$2358,5,FALSE),"niet bekend")))</f>
        <v>0</v>
      </c>
      <c r="AG1154" s="2403">
        <f t="shared" si="124"/>
        <v>582</v>
      </c>
      <c r="AH1154" s="2403">
        <f>IF(B1154="","",(IFERROR(VLOOKUP(B1154,Projecten!A$4:W$2358,23,FALSE),"niet bekend")))</f>
        <v>582</v>
      </c>
      <c r="AI1154" s="2403">
        <f>IF(B1154="","",(IFERROR(VLOOKUP(B1154,Projecten!A$4:W$2358,12,FALSE),"niet bekend")))</f>
        <v>582</v>
      </c>
      <c r="AJ1154" s="908">
        <f t="shared" si="125"/>
        <v>0</v>
      </c>
    </row>
    <row r="1155" spans="2:36" s="131" customFormat="1" ht="12.75" customHeight="1" x14ac:dyDescent="0.2">
      <c r="B1155" s="405" t="s">
        <v>1548</v>
      </c>
      <c r="C1155" s="1030">
        <v>120843</v>
      </c>
      <c r="D1155" s="308" t="s">
        <v>1546</v>
      </c>
      <c r="E1155" s="100" t="s">
        <v>308</v>
      </c>
      <c r="F1155" s="882">
        <v>0</v>
      </c>
      <c r="G1155" s="687">
        <v>2</v>
      </c>
      <c r="H1155" s="687">
        <v>2</v>
      </c>
      <c r="I1155" s="697" t="s">
        <v>1524</v>
      </c>
      <c r="J1155" s="59" t="s">
        <v>1524</v>
      </c>
      <c r="K1155" s="59" t="s">
        <v>1524</v>
      </c>
      <c r="L1155" s="59" t="s">
        <v>1524</v>
      </c>
      <c r="M1155" s="59"/>
      <c r="N1155" s="59" t="s">
        <v>47</v>
      </c>
      <c r="O1155" s="59" t="s">
        <v>47</v>
      </c>
      <c r="P1155" s="59" t="s">
        <v>47</v>
      </c>
      <c r="Q1155" s="59" t="s">
        <v>47</v>
      </c>
      <c r="R1155" s="141" t="s">
        <v>1315</v>
      </c>
      <c r="S1155" s="77"/>
      <c r="T1155" s="77">
        <v>38</v>
      </c>
      <c r="U1155" s="156"/>
      <c r="V1155" s="80" t="s">
        <v>537</v>
      </c>
      <c r="W1155" s="80" t="s">
        <v>1420</v>
      </c>
      <c r="X1155" s="78">
        <v>6.1</v>
      </c>
      <c r="Y1155" s="80"/>
      <c r="Z1155" s="80"/>
      <c r="AA1155" s="141"/>
      <c r="AF1155" s="131">
        <f>IF(B1155="","",(IFERROR(VLOOKUP(B1155,Projecten!A$4:W$2358,5,FALSE),"niet bekend")))</f>
        <v>0</v>
      </c>
      <c r="AG1155" s="2403">
        <f t="shared" si="124"/>
        <v>582</v>
      </c>
      <c r="AH1155" s="2403">
        <f>IF(B1155="","",(IFERROR(VLOOKUP(B1155,Projecten!A$4:W$2358,23,FALSE),"niet bekend")))</f>
        <v>582</v>
      </c>
      <c r="AI1155" s="2403">
        <f>IF(B1155="","",(IFERROR(VLOOKUP(B1155,Projecten!A$4:W$2358,12,FALSE),"niet bekend")))</f>
        <v>582</v>
      </c>
      <c r="AJ1155" s="908">
        <f t="shared" si="125"/>
        <v>0</v>
      </c>
    </row>
    <row r="1156" spans="2:36" s="131" customFormat="1" ht="12.75" customHeight="1" x14ac:dyDescent="0.2">
      <c r="B1156" s="98"/>
      <c r="C1156" s="1298"/>
      <c r="D1156" s="98"/>
      <c r="E1156" s="687"/>
      <c r="F1156" s="1441"/>
      <c r="G1156" s="100"/>
      <c r="H1156" s="100"/>
      <c r="I1156" s="100"/>
      <c r="J1156" s="60"/>
      <c r="K1156" s="60"/>
      <c r="L1156" s="60"/>
      <c r="M1156" s="60"/>
      <c r="N1156" s="60"/>
      <c r="O1156" s="60"/>
      <c r="P1156" s="60"/>
      <c r="Q1156" s="60"/>
      <c r="R1156" s="141"/>
      <c r="S1156" s="77"/>
      <c r="T1156" s="77"/>
      <c r="U1156" s="156"/>
      <c r="V1156" s="80"/>
      <c r="W1156" s="80"/>
      <c r="X1156" s="564"/>
      <c r="Y1156" s="80"/>
      <c r="Z1156" s="714"/>
      <c r="AA1156" s="141"/>
      <c r="AF1156" s="131" t="str">
        <f>IF(B1156="","",(IFERROR(VLOOKUP(B1156,Projecten!A$4:W$2358,5,FALSE),"niet bekend")))</f>
        <v/>
      </c>
      <c r="AG1156" s="2403" t="str">
        <f t="shared" si="124"/>
        <v/>
      </c>
      <c r="AH1156" s="2403" t="str">
        <f>IF(B1156="","",(IFERROR(VLOOKUP(B1156,Projecten!A$4:W$2358,23,FALSE),"niet bekend")))</f>
        <v/>
      </c>
      <c r="AI1156" s="2403" t="str">
        <f>IF(B1156="","",(IFERROR(VLOOKUP(B1156,Projecten!A$4:W$2358,12,FALSE),"niet bekend")))</f>
        <v/>
      </c>
      <c r="AJ1156" s="908" t="str">
        <f t="shared" si="125"/>
        <v/>
      </c>
    </row>
    <row r="1157" spans="2:36" s="38" customFormat="1" ht="12.75" customHeight="1" x14ac:dyDescent="0.2">
      <c r="B1157" s="30"/>
      <c r="C1157" s="1253"/>
      <c r="D1157" s="31"/>
      <c r="E1157" s="31"/>
      <c r="F1157" s="32"/>
      <c r="G1157" s="31"/>
      <c r="H1157" s="31"/>
      <c r="I1157" s="31"/>
      <c r="J1157" s="32"/>
      <c r="K1157" s="32"/>
      <c r="L1157" s="32"/>
      <c r="M1157" s="32"/>
      <c r="N1157" s="32"/>
      <c r="O1157" s="32"/>
      <c r="P1157" s="32"/>
      <c r="Q1157" s="32"/>
      <c r="R1157" s="483"/>
      <c r="S1157" s="33"/>
      <c r="T1157" s="1039"/>
      <c r="U1157" s="157"/>
      <c r="V1157" s="35"/>
      <c r="W1157" s="35"/>
      <c r="X1157" s="35"/>
      <c r="Y1157" s="67"/>
      <c r="Z1157" s="68"/>
      <c r="AA1157" s="36"/>
      <c r="AB1157" s="562" t="s">
        <v>1122</v>
      </c>
      <c r="AC1157" s="562" t="s">
        <v>1064</v>
      </c>
      <c r="AD1157" s="562" t="s">
        <v>1123</v>
      </c>
      <c r="AG1157" s="2404"/>
      <c r="AH1157" s="2404"/>
      <c r="AI1157" s="2404"/>
      <c r="AJ1157" s="909"/>
    </row>
    <row r="1158" spans="2:36" s="852" customFormat="1" x14ac:dyDescent="0.2">
      <c r="B1158" s="887"/>
      <c r="C1158" s="1251"/>
      <c r="D1158" s="888">
        <f>SUM(G1158:I1158)</f>
        <v>385</v>
      </c>
      <c r="E1158" s="889"/>
      <c r="F1158" s="890">
        <f>SUM(F1159:F1185)</f>
        <v>24</v>
      </c>
      <c r="G1158" s="889">
        <f>SUM(G1159:G1185)</f>
        <v>194</v>
      </c>
      <c r="H1158" s="889">
        <f>SUM(H1159:H1185)</f>
        <v>124</v>
      </c>
      <c r="I1158" s="889">
        <f>SUM(I1159:I1185)</f>
        <v>67</v>
      </c>
      <c r="J1158" s="890"/>
      <c r="K1158" s="890"/>
      <c r="L1158" s="890"/>
      <c r="M1158" s="890"/>
      <c r="N1158" s="890"/>
      <c r="O1158" s="890"/>
      <c r="P1158" s="890"/>
      <c r="Q1158" s="890"/>
      <c r="R1158" s="892">
        <v>38</v>
      </c>
      <c r="S1158" s="916"/>
      <c r="T1158" s="1040"/>
      <c r="U1158" s="893"/>
      <c r="V1158" s="894"/>
      <c r="W1158" s="895">
        <f>SUM(X1158:X1185)</f>
        <v>430.90000000000003</v>
      </c>
      <c r="X1158" s="855"/>
      <c r="Y1158" s="855">
        <v>340.5</v>
      </c>
      <c r="Z1158" s="861">
        <f>W1158-Y1158</f>
        <v>90.400000000000034</v>
      </c>
      <c r="AA1158" s="862"/>
      <c r="AB1158" s="852">
        <v>458.5</v>
      </c>
      <c r="AC1158" s="852">
        <v>244.5</v>
      </c>
      <c r="AD1158" s="852">
        <f>AB1158-AC1158</f>
        <v>214</v>
      </c>
      <c r="AE1158" s="854"/>
      <c r="AF1158" s="911" t="str">
        <f>IF(B1158="","",(IFERROR(VLOOKUP(B1158,Projecten!A$4:W$2358,5,FALSE),"niet bekend")))</f>
        <v/>
      </c>
      <c r="AG1158" s="2402">
        <f>SUM(AG1159:AG1185)</f>
        <v>57228.78</v>
      </c>
      <c r="AH1158" s="2402"/>
      <c r="AI1158" s="2402"/>
      <c r="AJ1158" s="907"/>
    </row>
    <row r="1159" spans="2:36" x14ac:dyDescent="0.2">
      <c r="B1159" s="269"/>
      <c r="C1159" s="1299"/>
      <c r="D1159" s="6"/>
      <c r="E1159" s="269"/>
      <c r="F1159" s="879"/>
      <c r="G1159" s="269"/>
      <c r="H1159" s="269"/>
      <c r="I1159" s="269"/>
      <c r="J1159" s="29"/>
      <c r="K1159" s="29"/>
      <c r="L1159" s="29"/>
      <c r="M1159" s="29"/>
      <c r="N1159" s="29"/>
      <c r="O1159" s="29"/>
      <c r="P1159" s="29"/>
      <c r="Q1159" s="29"/>
      <c r="R1159" s="5" t="s">
        <v>1473</v>
      </c>
      <c r="T1159" s="23"/>
      <c r="W1159" s="554" t="s">
        <v>1187</v>
      </c>
      <c r="X1159" s="25"/>
      <c r="Y1159" s="6"/>
      <c r="AA1159" s="26"/>
      <c r="AF1159" s="4" t="str">
        <f>IF(B1159="","",(IFERROR(VLOOKUP(B1159,Projecten!A$4:W$2358,5,FALSE),"niet bekend")))</f>
        <v/>
      </c>
      <c r="AG1159" s="2399" t="str">
        <f t="shared" ref="AG1159:AG1184" si="126">IF(AF1159="","",(IF(F1159=0,AI1159,(F1159/AF1159*AI1159))))</f>
        <v/>
      </c>
      <c r="AH1159" s="2403" t="str">
        <f>IF(B1159="","",(IFERROR(VLOOKUP(B1159,Projecten!A$4:W$2358,23,FALSE),"niet bekend")))</f>
        <v/>
      </c>
      <c r="AI1159" s="2403" t="str">
        <f>IF(B1159="","",(IFERROR(VLOOKUP(B1159,Projecten!A$4:W$2358,12,FALSE),"niet bekend")))</f>
        <v/>
      </c>
      <c r="AJ1159" s="906" t="str">
        <f t="shared" ref="AJ1159:AJ1184" si="127">IF(AG1159="","",(AI1159-AG1159))</f>
        <v/>
      </c>
    </row>
    <row r="1160" spans="2:36" s="496" customFormat="1" x14ac:dyDescent="0.2">
      <c r="B1160" s="502"/>
      <c r="C1160" s="1300"/>
      <c r="D1160" s="502" t="s">
        <v>1598</v>
      </c>
      <c r="E1160" s="502"/>
      <c r="F1160" s="498"/>
      <c r="G1160" s="502"/>
      <c r="H1160" s="502"/>
      <c r="I1160" s="502"/>
      <c r="J1160" s="497"/>
      <c r="K1160" s="497"/>
      <c r="L1160" s="497"/>
      <c r="M1160" s="497"/>
      <c r="N1160" s="497"/>
      <c r="O1160" s="497"/>
      <c r="P1160" s="497"/>
      <c r="Q1160" s="497"/>
      <c r="R1160" s="495"/>
      <c r="S1160" s="348"/>
      <c r="T1160" s="499"/>
      <c r="U1160" s="500"/>
      <c r="V1160" s="502"/>
      <c r="W1160" s="710"/>
      <c r="X1160" s="501">
        <v>31.5</v>
      </c>
      <c r="Y1160" s="502"/>
      <c r="AA1160" s="527"/>
      <c r="AF1160" s="347" t="str">
        <f>IF(B1160="","",(IFERROR(VLOOKUP(B1160,Projecten!A$4:W$2358,5,FALSE),"niet bekend")))</f>
        <v/>
      </c>
      <c r="AG1160" s="2399" t="str">
        <f t="shared" si="126"/>
        <v/>
      </c>
      <c r="AH1160" s="2403" t="str">
        <f>IF(B1160="","",(IFERROR(VLOOKUP(B1160,Projecten!A$4:W$2358,23,FALSE),"niet bekend")))</f>
        <v/>
      </c>
      <c r="AI1160" s="2403" t="str">
        <f>IF(B1160="","",(IFERROR(VLOOKUP(B1160,Projecten!A$4:W$2358,12,FALSE),"niet bekend")))</f>
        <v/>
      </c>
      <c r="AJ1160" s="906" t="str">
        <f t="shared" si="127"/>
        <v/>
      </c>
    </row>
    <row r="1161" spans="2:36" s="496" customFormat="1" x14ac:dyDescent="0.2">
      <c r="B1161" s="502"/>
      <c r="C1161" s="1300"/>
      <c r="D1161" s="502" t="s">
        <v>1597</v>
      </c>
      <c r="E1161" s="502"/>
      <c r="F1161" s="498"/>
      <c r="G1161" s="502"/>
      <c r="H1161" s="502"/>
      <c r="I1161" s="502"/>
      <c r="J1161" s="497"/>
      <c r="K1161" s="497"/>
      <c r="L1161" s="497"/>
      <c r="M1161" s="497"/>
      <c r="N1161" s="497"/>
      <c r="O1161" s="497"/>
      <c r="P1161" s="497"/>
      <c r="Q1161" s="497"/>
      <c r="R1161" s="495"/>
      <c r="S1161" s="348"/>
      <c r="T1161" s="499"/>
      <c r="U1161" s="500"/>
      <c r="V1161" s="502"/>
      <c r="W1161" s="710"/>
      <c r="X1161" s="501">
        <v>16.5</v>
      </c>
      <c r="Y1161" s="502"/>
      <c r="AA1161" s="527"/>
      <c r="AF1161" s="347" t="str">
        <f>IF(B1161="","",(IFERROR(VLOOKUP(B1161,Projecten!A$4:W$2358,5,FALSE),"niet bekend")))</f>
        <v/>
      </c>
      <c r="AG1161" s="2399" t="str">
        <f t="shared" si="126"/>
        <v/>
      </c>
      <c r="AH1161" s="2403" t="str">
        <f>IF(B1161="","",(IFERROR(VLOOKUP(B1161,Projecten!A$4:W$2358,23,FALSE),"niet bekend")))</f>
        <v/>
      </c>
      <c r="AI1161" s="2403" t="str">
        <f>IF(B1161="","",(IFERROR(VLOOKUP(B1161,Projecten!A$4:W$2358,12,FALSE),"niet bekend")))</f>
        <v/>
      </c>
      <c r="AJ1161" s="906" t="str">
        <f t="shared" si="127"/>
        <v/>
      </c>
    </row>
    <row r="1162" spans="2:36" s="496" customFormat="1" x14ac:dyDescent="0.2">
      <c r="B1162" s="502"/>
      <c r="C1162" s="1300"/>
      <c r="D1162" s="502" t="s">
        <v>1687</v>
      </c>
      <c r="E1162" s="502"/>
      <c r="F1162" s="498"/>
      <c r="G1162" s="502"/>
      <c r="H1162" s="502"/>
      <c r="I1162" s="502"/>
      <c r="J1162" s="498"/>
      <c r="K1162" s="498"/>
      <c r="L1162" s="498"/>
      <c r="M1162" s="498"/>
      <c r="N1162" s="498"/>
      <c r="O1162" s="498"/>
      <c r="P1162" s="498"/>
      <c r="Q1162" s="498"/>
      <c r="R1162" s="495"/>
      <c r="S1162" s="348"/>
      <c r="T1162" s="499"/>
      <c r="U1162" s="500"/>
      <c r="V1162" s="502"/>
      <c r="W1162" s="502"/>
      <c r="X1162" s="501">
        <v>5</v>
      </c>
      <c r="Y1162" s="502"/>
      <c r="AA1162" s="527"/>
      <c r="AF1162" s="347" t="str">
        <f>IF(B1162="","",(IFERROR(VLOOKUP(B1162,Projecten!A$4:W$2358,5,FALSE),"niet bekend")))</f>
        <v/>
      </c>
      <c r="AG1162" s="2399" t="str">
        <f t="shared" si="126"/>
        <v/>
      </c>
      <c r="AH1162" s="2403" t="str">
        <f>IF(B1162="","",(IFERROR(VLOOKUP(B1162,Projecten!A$4:W$2358,23,FALSE),"niet bekend")))</f>
        <v/>
      </c>
      <c r="AI1162" s="2403" t="str">
        <f>IF(B1162="","",(IFERROR(VLOOKUP(B1162,Projecten!A$4:W$2358,12,FALSE),"niet bekend")))</f>
        <v/>
      </c>
      <c r="AJ1162" s="906" t="str">
        <f t="shared" si="127"/>
        <v/>
      </c>
    </row>
    <row r="1163" spans="2:36" s="496" customFormat="1" x14ac:dyDescent="0.2">
      <c r="B1163" s="502"/>
      <c r="C1163" s="1300"/>
      <c r="D1163" s="502" t="s">
        <v>1688</v>
      </c>
      <c r="E1163" s="502"/>
      <c r="F1163" s="498"/>
      <c r="G1163" s="502"/>
      <c r="H1163" s="502"/>
      <c r="I1163" s="502"/>
      <c r="J1163" s="498"/>
      <c r="K1163" s="498"/>
      <c r="L1163" s="498"/>
      <c r="M1163" s="498"/>
      <c r="N1163" s="498"/>
      <c r="O1163" s="498"/>
      <c r="P1163" s="498"/>
      <c r="Q1163" s="498"/>
      <c r="R1163" s="495"/>
      <c r="S1163" s="348"/>
      <c r="T1163" s="499"/>
      <c r="U1163" s="500"/>
      <c r="V1163" s="502"/>
      <c r="W1163" s="502"/>
      <c r="X1163" s="501">
        <v>0.5</v>
      </c>
      <c r="Y1163" s="502"/>
      <c r="AA1163" s="527"/>
      <c r="AF1163" s="347" t="str">
        <f>IF(B1163="","",(IFERROR(VLOOKUP(B1163,Projecten!A$4:W$2358,5,FALSE),"niet bekend")))</f>
        <v/>
      </c>
      <c r="AG1163" s="2399" t="str">
        <f t="shared" si="126"/>
        <v/>
      </c>
      <c r="AH1163" s="2403" t="str">
        <f>IF(B1163="","",(IFERROR(VLOOKUP(B1163,Projecten!A$4:W$2358,23,FALSE),"niet bekend")))</f>
        <v/>
      </c>
      <c r="AI1163" s="2403" t="str">
        <f>IF(B1163="","",(IFERROR(VLOOKUP(B1163,Projecten!A$4:W$2358,12,FALSE),"niet bekend")))</f>
        <v/>
      </c>
      <c r="AJ1163" s="906" t="str">
        <f t="shared" si="127"/>
        <v/>
      </c>
    </row>
    <row r="1164" spans="2:36" s="496" customFormat="1" x14ac:dyDescent="0.2">
      <c r="B1164" s="502"/>
      <c r="C1164" s="1300"/>
      <c r="D1164" s="502" t="s">
        <v>1712</v>
      </c>
      <c r="E1164" s="502"/>
      <c r="F1164" s="498"/>
      <c r="G1164" s="502"/>
      <c r="H1164" s="502"/>
      <c r="I1164" s="502"/>
      <c r="J1164" s="498"/>
      <c r="K1164" s="498"/>
      <c r="L1164" s="498"/>
      <c r="M1164" s="498"/>
      <c r="N1164" s="498"/>
      <c r="O1164" s="498"/>
      <c r="P1164" s="498"/>
      <c r="Q1164" s="498"/>
      <c r="R1164" s="495"/>
      <c r="S1164" s="348"/>
      <c r="T1164" s="499"/>
      <c r="U1164" s="500"/>
      <c r="V1164" s="502"/>
      <c r="W1164" s="502"/>
      <c r="X1164" s="501">
        <v>2</v>
      </c>
      <c r="Y1164" s="502"/>
      <c r="AA1164" s="527"/>
      <c r="AF1164" s="347" t="str">
        <f>IF(B1164="","",(IFERROR(VLOOKUP(B1164,Projecten!A$4:W$2358,5,FALSE),"niet bekend")))</f>
        <v/>
      </c>
      <c r="AG1164" s="2399" t="str">
        <f t="shared" si="126"/>
        <v/>
      </c>
      <c r="AH1164" s="2403" t="str">
        <f>IF(B1164="","",(IFERROR(VLOOKUP(B1164,Projecten!A$4:W$2358,23,FALSE),"niet bekend")))</f>
        <v/>
      </c>
      <c r="AI1164" s="2403" t="str">
        <f>IF(B1164="","",(IFERROR(VLOOKUP(B1164,Projecten!A$4:W$2358,12,FALSE),"niet bekend")))</f>
        <v/>
      </c>
      <c r="AJ1164" s="906" t="str">
        <f t="shared" si="127"/>
        <v/>
      </c>
    </row>
    <row r="1165" spans="2:36" x14ac:dyDescent="0.2">
      <c r="B1165" s="269"/>
      <c r="C1165" s="1299"/>
      <c r="D1165" s="522"/>
      <c r="E1165" s="269"/>
      <c r="F1165" s="879"/>
      <c r="G1165" s="269"/>
      <c r="H1165" s="269"/>
      <c r="I1165" s="269"/>
      <c r="R1165" s="5"/>
      <c r="T1165" s="23"/>
      <c r="X1165" s="425"/>
      <c r="Y1165" s="6"/>
      <c r="AA1165" s="26"/>
      <c r="AF1165" s="4" t="str">
        <f>IF(B1165="","",(IFERROR(VLOOKUP(B1165,Projecten!A$4:W$2358,5,FALSE),"niet bekend")))</f>
        <v/>
      </c>
      <c r="AG1165" s="2399" t="str">
        <f t="shared" si="126"/>
        <v/>
      </c>
      <c r="AH1165" s="2403" t="str">
        <f>IF(B1165="","",(IFERROR(VLOOKUP(B1165,Projecten!A$4:W$2358,23,FALSE),"niet bekend")))</f>
        <v/>
      </c>
      <c r="AI1165" s="2403" t="str">
        <f>IF(B1165="","",(IFERROR(VLOOKUP(B1165,Projecten!A$4:W$2358,12,FALSE),"niet bekend")))</f>
        <v/>
      </c>
      <c r="AJ1165" s="906" t="str">
        <f t="shared" si="127"/>
        <v/>
      </c>
    </row>
    <row r="1166" spans="2:36" s="131" customFormat="1" x14ac:dyDescent="0.2">
      <c r="B1166" s="98">
        <v>2016413</v>
      </c>
      <c r="C1166" s="1030">
        <v>120849</v>
      </c>
      <c r="D1166" s="98" t="s">
        <v>1541</v>
      </c>
      <c r="E1166" s="687" t="s">
        <v>26</v>
      </c>
      <c r="F1166" s="882">
        <v>4</v>
      </c>
      <c r="G1166" s="687">
        <f>F1166*10</f>
        <v>40</v>
      </c>
      <c r="H1166" s="687">
        <f>F1166*6</f>
        <v>24</v>
      </c>
      <c r="I1166" s="687">
        <f>F1166*4</f>
        <v>16</v>
      </c>
      <c r="J1166" s="59" t="s">
        <v>47</v>
      </c>
      <c r="K1166" s="59" t="s">
        <v>1524</v>
      </c>
      <c r="L1166" s="59" t="s">
        <v>1524</v>
      </c>
      <c r="M1166" s="59" t="s">
        <v>1524</v>
      </c>
      <c r="N1166" s="59" t="s">
        <v>47</v>
      </c>
      <c r="O1166" s="59" t="s">
        <v>47</v>
      </c>
      <c r="P1166" s="59" t="s">
        <v>47</v>
      </c>
      <c r="Q1166" s="59" t="s">
        <v>47</v>
      </c>
      <c r="R1166" s="141" t="s">
        <v>960</v>
      </c>
      <c r="S1166" s="77"/>
      <c r="T1166" s="77">
        <f>IF(U1166&lt;=0,"",(((U1166-'In Productie'!$E$1)/7)+0.6))</f>
        <v>-47.257142857142853</v>
      </c>
      <c r="U1166" s="156">
        <v>42634</v>
      </c>
      <c r="V1166" s="80" t="s">
        <v>423</v>
      </c>
      <c r="W1166" s="80"/>
      <c r="X1166" s="566">
        <f>F1166*19.2</f>
        <v>76.8</v>
      </c>
      <c r="Y1166" s="80"/>
      <c r="AA1166" s="103"/>
      <c r="AF1166" s="131">
        <f>IF(B1166="","",(IFERROR(VLOOKUP(B1166,Projecten!A$4:W$2358,5,FALSE),"niet bekend")))</f>
        <v>6</v>
      </c>
      <c r="AG1166" s="2403">
        <f t="shared" si="126"/>
        <v>11804</v>
      </c>
      <c r="AH1166" s="2403">
        <f>IF(B1166="","",(IFERROR(VLOOKUP(B1166,Projecten!A$4:W$2358,23,FALSE),"niet bekend")))</f>
        <v>17706</v>
      </c>
      <c r="AI1166" s="2403">
        <f>IF(B1166="","",(IFERROR(VLOOKUP(B1166,Projecten!A$4:W$2358,12,FALSE),"niet bekend")))</f>
        <v>17706</v>
      </c>
      <c r="AJ1166" s="908">
        <f t="shared" si="127"/>
        <v>5902</v>
      </c>
    </row>
    <row r="1167" spans="2:36" s="131" customFormat="1" x14ac:dyDescent="0.2">
      <c r="B1167" s="98">
        <v>2016416</v>
      </c>
      <c r="C1167" s="1030">
        <v>120862</v>
      </c>
      <c r="D1167" s="103">
        <v>565116</v>
      </c>
      <c r="E1167" s="687" t="s">
        <v>26</v>
      </c>
      <c r="F1167" s="882">
        <v>1</v>
      </c>
      <c r="G1167" s="687">
        <v>7</v>
      </c>
      <c r="H1167" s="687">
        <v>4</v>
      </c>
      <c r="I1167" s="687">
        <v>3</v>
      </c>
      <c r="J1167" s="59" t="s">
        <v>47</v>
      </c>
      <c r="K1167" s="59" t="s">
        <v>1524</v>
      </c>
      <c r="L1167" s="59" t="s">
        <v>1524</v>
      </c>
      <c r="M1167" s="59" t="s">
        <v>1524</v>
      </c>
      <c r="N1167" s="59" t="s">
        <v>47</v>
      </c>
      <c r="O1167" s="59" t="s">
        <v>47</v>
      </c>
      <c r="P1167" s="59" t="s">
        <v>47</v>
      </c>
      <c r="Q1167" s="59" t="s">
        <v>47</v>
      </c>
      <c r="R1167" s="141" t="s">
        <v>960</v>
      </c>
      <c r="S1167" s="1601">
        <v>42640</v>
      </c>
      <c r="T1167" s="77">
        <f>IF(U1167&lt;=0,"",(((U1167-'In Productie'!$E$1)/7)+0.6))</f>
        <v>-47.114285714285714</v>
      </c>
      <c r="U1167" s="156">
        <v>42635</v>
      </c>
      <c r="V1167" s="80" t="s">
        <v>162</v>
      </c>
      <c r="W1167" s="80"/>
      <c r="X1167" s="566">
        <v>13.3</v>
      </c>
      <c r="Y1167" s="80"/>
      <c r="AA1167" s="729"/>
      <c r="AF1167" s="131">
        <f>IF(B1167="","",(IFERROR(VLOOKUP(B1167,Projecten!A$4:W$2358,5,FALSE),"niet bekend")))</f>
        <v>1</v>
      </c>
      <c r="AG1167" s="2403">
        <f t="shared" si="126"/>
        <v>1988</v>
      </c>
      <c r="AH1167" s="2403">
        <f>IF(B1167="","",(IFERROR(VLOOKUP(B1167,Projecten!A$4:W$2358,23,FALSE),"niet bekend")))</f>
        <v>1988</v>
      </c>
      <c r="AI1167" s="2403">
        <f>IF(B1167="","",(IFERROR(VLOOKUP(B1167,Projecten!A$4:W$2358,12,FALSE),"niet bekend")))</f>
        <v>1988</v>
      </c>
      <c r="AJ1167" s="908">
        <f t="shared" si="127"/>
        <v>0</v>
      </c>
    </row>
    <row r="1168" spans="2:36" s="131" customFormat="1" x14ac:dyDescent="0.2">
      <c r="B1168" s="98">
        <v>2016417</v>
      </c>
      <c r="C1168" s="1030">
        <v>120862</v>
      </c>
      <c r="D1168" s="103">
        <v>597416</v>
      </c>
      <c r="E1168" s="687" t="s">
        <v>26</v>
      </c>
      <c r="F1168" s="882">
        <v>1</v>
      </c>
      <c r="G1168" s="687">
        <v>9</v>
      </c>
      <c r="H1168" s="687">
        <v>5</v>
      </c>
      <c r="I1168" s="687">
        <v>3</v>
      </c>
      <c r="J1168" s="59" t="s">
        <v>47</v>
      </c>
      <c r="K1168" s="59" t="s">
        <v>1524</v>
      </c>
      <c r="L1168" s="59" t="s">
        <v>1524</v>
      </c>
      <c r="M1168" s="59" t="s">
        <v>1524</v>
      </c>
      <c r="N1168" s="59" t="s">
        <v>47</v>
      </c>
      <c r="O1168" s="59" t="s">
        <v>47</v>
      </c>
      <c r="P1168" s="59" t="s">
        <v>47</v>
      </c>
      <c r="Q1168" s="59" t="s">
        <v>47</v>
      </c>
      <c r="R1168" s="141" t="s">
        <v>960</v>
      </c>
      <c r="S1168" s="1601">
        <v>42639</v>
      </c>
      <c r="T1168" s="77">
        <f>IF(U1168&lt;=0,"",(((U1168-'In Productie'!$E$1)/7)+0.6))</f>
        <v>-47.114285714285714</v>
      </c>
      <c r="U1168" s="156">
        <v>42635</v>
      </c>
      <c r="V1168" s="80" t="s">
        <v>162</v>
      </c>
      <c r="W1168" s="80"/>
      <c r="X1168" s="566">
        <v>16.100000000000001</v>
      </c>
      <c r="Y1168" s="80"/>
      <c r="AA1168" s="729"/>
      <c r="AF1168" s="131">
        <f>IF(B1168="","",(IFERROR(VLOOKUP(B1168,Projecten!A$4:W$2358,5,FALSE),"niet bekend")))</f>
        <v>1</v>
      </c>
      <c r="AG1168" s="2403">
        <f t="shared" si="126"/>
        <v>2622</v>
      </c>
      <c r="AH1168" s="2403">
        <f>IF(B1168="","",(IFERROR(VLOOKUP(B1168,Projecten!A$4:W$2358,23,FALSE),"niet bekend")))</f>
        <v>2622</v>
      </c>
      <c r="AI1168" s="2403">
        <f>IF(B1168="","",(IFERROR(VLOOKUP(B1168,Projecten!A$4:W$2358,12,FALSE),"niet bekend")))</f>
        <v>2622</v>
      </c>
      <c r="AJ1168" s="908">
        <f t="shared" si="127"/>
        <v>0</v>
      </c>
    </row>
    <row r="1169" spans="2:36" s="131" customFormat="1" x14ac:dyDescent="0.2">
      <c r="B1169" s="98">
        <v>2016419</v>
      </c>
      <c r="C1169" s="1030">
        <v>120863</v>
      </c>
      <c r="D1169" s="103">
        <v>566516</v>
      </c>
      <c r="E1169" s="687" t="s">
        <v>26</v>
      </c>
      <c r="F1169" s="882">
        <v>1</v>
      </c>
      <c r="G1169" s="687">
        <v>7</v>
      </c>
      <c r="H1169" s="687">
        <v>4</v>
      </c>
      <c r="I1169" s="687">
        <v>3</v>
      </c>
      <c r="J1169" s="59" t="s">
        <v>47</v>
      </c>
      <c r="K1169" s="59" t="s">
        <v>1524</v>
      </c>
      <c r="L1169" s="59" t="s">
        <v>1524</v>
      </c>
      <c r="M1169" s="59" t="s">
        <v>1524</v>
      </c>
      <c r="N1169" s="59" t="s">
        <v>47</v>
      </c>
      <c r="O1169" s="59" t="s">
        <v>47</v>
      </c>
      <c r="P1169" s="59" t="s">
        <v>47</v>
      </c>
      <c r="Q1169" s="59" t="s">
        <v>47</v>
      </c>
      <c r="R1169" s="141"/>
      <c r="S1169" s="1601">
        <v>42639</v>
      </c>
      <c r="T1169" s="77">
        <f>IF(U1169&lt;=0,"",(((U1169-'In Productie'!$E$1)/7)+0.6))</f>
        <v>-47.114285714285714</v>
      </c>
      <c r="U1169" s="156">
        <v>42635</v>
      </c>
      <c r="V1169" s="80" t="s">
        <v>162</v>
      </c>
      <c r="W1169" s="80"/>
      <c r="X1169" s="566">
        <v>14.2</v>
      </c>
      <c r="Y1169" s="80"/>
      <c r="AA1169" s="729"/>
      <c r="AF1169" s="131">
        <f>IF(B1169="","",(IFERROR(VLOOKUP(B1169,Projecten!A$4:W$2358,5,FALSE),"niet bekend")))</f>
        <v>1</v>
      </c>
      <c r="AG1169" s="2403">
        <f t="shared" si="126"/>
        <v>2239</v>
      </c>
      <c r="AH1169" s="2403">
        <f>IF(B1169="","",(IFERROR(VLOOKUP(B1169,Projecten!A$4:W$2358,23,FALSE),"niet bekend")))</f>
        <v>2239</v>
      </c>
      <c r="AI1169" s="2403">
        <f>IF(B1169="","",(IFERROR(VLOOKUP(B1169,Projecten!A$4:W$2358,12,FALSE),"niet bekend")))</f>
        <v>2239</v>
      </c>
      <c r="AJ1169" s="908">
        <f t="shared" si="127"/>
        <v>0</v>
      </c>
    </row>
    <row r="1170" spans="2:36" s="131" customFormat="1" x14ac:dyDescent="0.2">
      <c r="B1170" s="98">
        <v>2016420</v>
      </c>
      <c r="C1170" s="1030">
        <v>120863</v>
      </c>
      <c r="D1170" s="103">
        <v>590516</v>
      </c>
      <c r="E1170" s="687" t="s">
        <v>26</v>
      </c>
      <c r="F1170" s="882">
        <v>1</v>
      </c>
      <c r="G1170" s="687">
        <v>8</v>
      </c>
      <c r="H1170" s="687">
        <v>6</v>
      </c>
      <c r="I1170" s="687">
        <v>2</v>
      </c>
      <c r="J1170" s="59" t="s">
        <v>47</v>
      </c>
      <c r="K1170" s="59" t="s">
        <v>1524</v>
      </c>
      <c r="L1170" s="59" t="s">
        <v>1524</v>
      </c>
      <c r="M1170" s="59" t="s">
        <v>1524</v>
      </c>
      <c r="N1170" s="59" t="s">
        <v>47</v>
      </c>
      <c r="O1170" s="59" t="s">
        <v>47</v>
      </c>
      <c r="P1170" s="59" t="s">
        <v>47</v>
      </c>
      <c r="Q1170" s="59" t="s">
        <v>47</v>
      </c>
      <c r="R1170" s="141"/>
      <c r="S1170" s="1601">
        <v>42641</v>
      </c>
      <c r="T1170" s="77">
        <f>IF(U1170&lt;=0,"",(((U1170-'In Productie'!$E$1)/7)+0.6))</f>
        <v>-47.114285714285714</v>
      </c>
      <c r="U1170" s="156">
        <v>42635</v>
      </c>
      <c r="V1170" s="80" t="s">
        <v>162</v>
      </c>
      <c r="W1170" s="80"/>
      <c r="X1170" s="566">
        <v>14</v>
      </c>
      <c r="Y1170" s="80"/>
      <c r="AA1170" s="729"/>
      <c r="AF1170" s="131">
        <f>IF(B1170="","",(IFERROR(VLOOKUP(B1170,Projecten!A$4:W$2358,5,FALSE),"niet bekend")))</f>
        <v>1</v>
      </c>
      <c r="AG1170" s="2403">
        <f t="shared" si="126"/>
        <v>1996</v>
      </c>
      <c r="AH1170" s="2403">
        <f>IF(B1170="","",(IFERROR(VLOOKUP(B1170,Projecten!A$4:W$2358,23,FALSE),"niet bekend")))</f>
        <v>1996</v>
      </c>
      <c r="AI1170" s="2403">
        <f>IF(B1170="","",(IFERROR(VLOOKUP(B1170,Projecten!A$4:W$2358,12,FALSE),"niet bekend")))</f>
        <v>1996</v>
      </c>
      <c r="AJ1170" s="908">
        <f t="shared" si="127"/>
        <v>0</v>
      </c>
    </row>
    <row r="1171" spans="2:36" s="131" customFormat="1" x14ac:dyDescent="0.2">
      <c r="B1171" s="98">
        <v>2016428</v>
      </c>
      <c r="C1171" s="1030">
        <v>120864</v>
      </c>
      <c r="D1171" s="103">
        <v>597916</v>
      </c>
      <c r="E1171" s="687" t="s">
        <v>26</v>
      </c>
      <c r="F1171" s="882">
        <v>1</v>
      </c>
      <c r="G1171" s="687">
        <v>11</v>
      </c>
      <c r="H1171" s="687">
        <v>6</v>
      </c>
      <c r="I1171" s="687">
        <v>3</v>
      </c>
      <c r="J1171" s="59" t="s">
        <v>47</v>
      </c>
      <c r="K1171" s="59" t="s">
        <v>47</v>
      </c>
      <c r="L1171" s="59" t="s">
        <v>1524</v>
      </c>
      <c r="M1171" s="59" t="s">
        <v>1524</v>
      </c>
      <c r="N1171" s="59" t="s">
        <v>47</v>
      </c>
      <c r="O1171" s="59" t="s">
        <v>47</v>
      </c>
      <c r="P1171" s="59" t="s">
        <v>47</v>
      </c>
      <c r="Q1171" s="59" t="s">
        <v>47</v>
      </c>
      <c r="R1171" s="141"/>
      <c r="S1171" s="1601">
        <v>42642</v>
      </c>
      <c r="T1171" s="77">
        <v>39</v>
      </c>
      <c r="U1171" s="156">
        <v>42642</v>
      </c>
      <c r="V1171" s="80" t="s">
        <v>162</v>
      </c>
      <c r="W1171" s="80"/>
      <c r="X1171" s="566">
        <v>24</v>
      </c>
      <c r="Y1171" s="80"/>
      <c r="AA1171" s="729"/>
      <c r="AF1171" s="131">
        <f>IF(B1171="","",(IFERROR(VLOOKUP(B1171,Projecten!A$4:W$2358,5,FALSE),"niet bekend")))</f>
        <v>1</v>
      </c>
      <c r="AG1171" s="2403">
        <f t="shared" si="126"/>
        <v>4558</v>
      </c>
      <c r="AH1171" s="2403">
        <f>IF(B1171="","",(IFERROR(VLOOKUP(B1171,Projecten!A$4:W$2358,23,FALSE),"niet bekend")))</f>
        <v>4558</v>
      </c>
      <c r="AI1171" s="2403">
        <f>IF(B1171="","",(IFERROR(VLOOKUP(B1171,Projecten!A$4:W$2358,12,FALSE),"niet bekend")))</f>
        <v>4558</v>
      </c>
      <c r="AJ1171" s="908">
        <f t="shared" si="127"/>
        <v>0</v>
      </c>
    </row>
    <row r="1172" spans="2:36" s="131" customFormat="1" x14ac:dyDescent="0.2">
      <c r="B1172" s="98">
        <v>2016432</v>
      </c>
      <c r="C1172" s="1030">
        <v>120865</v>
      </c>
      <c r="D1172" s="103">
        <v>594416</v>
      </c>
      <c r="E1172" s="687" t="s">
        <v>26</v>
      </c>
      <c r="F1172" s="882">
        <v>1</v>
      </c>
      <c r="G1172" s="687">
        <v>10</v>
      </c>
      <c r="H1172" s="687">
        <v>5</v>
      </c>
      <c r="I1172" s="687">
        <v>3</v>
      </c>
      <c r="J1172" s="59" t="s">
        <v>47</v>
      </c>
      <c r="K1172" s="59" t="s">
        <v>47</v>
      </c>
      <c r="L1172" s="59" t="s">
        <v>1524</v>
      </c>
      <c r="M1172" s="59" t="s">
        <v>1524</v>
      </c>
      <c r="N1172" s="59" t="s">
        <v>47</v>
      </c>
      <c r="O1172" s="59" t="s">
        <v>47</v>
      </c>
      <c r="P1172" s="59" t="s">
        <v>47</v>
      </c>
      <c r="Q1172" s="59" t="s">
        <v>47</v>
      </c>
      <c r="R1172" s="141"/>
      <c r="S1172" s="1601">
        <v>42641</v>
      </c>
      <c r="T1172" s="77">
        <v>39</v>
      </c>
      <c r="U1172" s="156">
        <v>42642</v>
      </c>
      <c r="V1172" s="80" t="s">
        <v>162</v>
      </c>
      <c r="W1172" s="80"/>
      <c r="X1172" s="566">
        <v>24</v>
      </c>
      <c r="Y1172" s="80"/>
      <c r="AA1172" s="729">
        <v>42612</v>
      </c>
      <c r="AF1172" s="131">
        <f>IF(B1172="","",(IFERROR(VLOOKUP(B1172,Projecten!A$4:W$2358,5,FALSE),"niet bekend")))</f>
        <v>1</v>
      </c>
      <c r="AG1172" s="2403">
        <f t="shared" si="126"/>
        <v>4400.87</v>
      </c>
      <c r="AH1172" s="2403">
        <f>IF(B1172="","",(IFERROR(VLOOKUP(B1172,Projecten!A$4:W$2358,23,FALSE),"niet bekend")))</f>
        <v>4400.87</v>
      </c>
      <c r="AI1172" s="2403">
        <f>IF(B1172="","",(IFERROR(VLOOKUP(B1172,Projecten!A$4:W$2358,12,FALSE),"niet bekend")))</f>
        <v>4400.87</v>
      </c>
      <c r="AJ1172" s="908">
        <f t="shared" si="127"/>
        <v>0</v>
      </c>
    </row>
    <row r="1173" spans="2:36" s="131" customFormat="1" x14ac:dyDescent="0.2">
      <c r="B1173" s="98">
        <v>2016435</v>
      </c>
      <c r="C1173" s="1030">
        <v>120865</v>
      </c>
      <c r="D1173" s="103" t="s">
        <v>1575</v>
      </c>
      <c r="E1173" s="687" t="s">
        <v>26</v>
      </c>
      <c r="F1173" s="882">
        <v>1</v>
      </c>
      <c r="G1173" s="687">
        <v>4</v>
      </c>
      <c r="H1173" s="687">
        <v>2</v>
      </c>
      <c r="I1173" s="687">
        <v>2</v>
      </c>
      <c r="J1173" s="59" t="s">
        <v>47</v>
      </c>
      <c r="K1173" s="59" t="s">
        <v>1524</v>
      </c>
      <c r="L1173" s="59" t="s">
        <v>1524</v>
      </c>
      <c r="M1173" s="59" t="s">
        <v>1524</v>
      </c>
      <c r="N1173" s="59" t="s">
        <v>47</v>
      </c>
      <c r="O1173" s="59" t="s">
        <v>47</v>
      </c>
      <c r="P1173" s="59" t="s">
        <v>47</v>
      </c>
      <c r="Q1173" s="59" t="s">
        <v>47</v>
      </c>
      <c r="R1173" s="141"/>
      <c r="S1173" s="1601"/>
      <c r="T1173" s="77">
        <v>39</v>
      </c>
      <c r="U1173" s="156">
        <v>42642</v>
      </c>
      <c r="V1173" s="80" t="s">
        <v>162</v>
      </c>
      <c r="W1173" s="80"/>
      <c r="X1173" s="566">
        <v>10</v>
      </c>
      <c r="Y1173" s="80"/>
      <c r="AA1173" s="729">
        <v>42612</v>
      </c>
      <c r="AF1173" s="131">
        <f>IF(B1173="","",(IFERROR(VLOOKUP(B1173,Projecten!A$4:W$2358,5,FALSE),"niet bekend")))</f>
        <v>1</v>
      </c>
      <c r="AG1173" s="2403">
        <f t="shared" si="126"/>
        <v>1168</v>
      </c>
      <c r="AH1173" s="2403">
        <f>IF(B1173="","",(IFERROR(VLOOKUP(B1173,Projecten!A$4:W$2358,23,FALSE),"niet bekend")))</f>
        <v>1168</v>
      </c>
      <c r="AI1173" s="2403">
        <f>IF(B1173="","",(IFERROR(VLOOKUP(B1173,Projecten!A$4:W$2358,12,FALSE),"niet bekend")))</f>
        <v>1168</v>
      </c>
      <c r="AJ1173" s="908">
        <f t="shared" si="127"/>
        <v>0</v>
      </c>
    </row>
    <row r="1174" spans="2:36" s="131" customFormat="1" x14ac:dyDescent="0.2">
      <c r="B1174" s="98">
        <v>2016438</v>
      </c>
      <c r="C1174" s="461">
        <v>120866</v>
      </c>
      <c r="D1174" s="98">
        <v>570616</v>
      </c>
      <c r="E1174" s="730" t="s">
        <v>26</v>
      </c>
      <c r="F1174" s="1494">
        <v>1</v>
      </c>
      <c r="G1174" s="730">
        <v>11</v>
      </c>
      <c r="H1174" s="730">
        <v>4</v>
      </c>
      <c r="I1174" s="730">
        <v>3</v>
      </c>
      <c r="J1174" s="58" t="s">
        <v>47</v>
      </c>
      <c r="K1174" s="58" t="s">
        <v>47</v>
      </c>
      <c r="L1174" s="59" t="s">
        <v>1524</v>
      </c>
      <c r="M1174" s="59" t="s">
        <v>1524</v>
      </c>
      <c r="N1174" s="58" t="s">
        <v>47</v>
      </c>
      <c r="O1174" s="58" t="s">
        <v>47</v>
      </c>
      <c r="P1174" s="58" t="s">
        <v>47</v>
      </c>
      <c r="Q1174" s="58" t="s">
        <v>47</v>
      </c>
      <c r="R1174" s="141"/>
      <c r="S1174" s="1601">
        <v>42647</v>
      </c>
      <c r="T1174" s="77">
        <v>39</v>
      </c>
      <c r="U1174" s="156">
        <v>42642</v>
      </c>
      <c r="V1174" s="80" t="s">
        <v>162</v>
      </c>
      <c r="W1174" s="80"/>
      <c r="X1174" s="78">
        <v>20</v>
      </c>
      <c r="Y1174" s="80"/>
      <c r="AA1174" s="103"/>
      <c r="AF1174" s="131">
        <f>IF(B1174="","",(IFERROR(VLOOKUP(B1174,Projecten!A$4:W$2358,5,FALSE),"niet bekend")))</f>
        <v>1</v>
      </c>
      <c r="AG1174" s="2403">
        <f t="shared" si="126"/>
        <v>3370</v>
      </c>
      <c r="AH1174" s="2403">
        <f>IF(B1174="","",(IFERROR(VLOOKUP(B1174,Projecten!A$4:W$2358,23,FALSE),"niet bekend")))</f>
        <v>3370</v>
      </c>
      <c r="AI1174" s="2403">
        <f>IF(B1174="","",(IFERROR(VLOOKUP(B1174,Projecten!A$4:W$2358,12,FALSE),"niet bekend")))</f>
        <v>3370</v>
      </c>
      <c r="AJ1174" s="908">
        <f t="shared" si="127"/>
        <v>0</v>
      </c>
    </row>
    <row r="1175" spans="2:36" s="131" customFormat="1" x14ac:dyDescent="0.2">
      <c r="B1175" s="98">
        <v>2016440</v>
      </c>
      <c r="C1175" s="461">
        <v>120867</v>
      </c>
      <c r="D1175" s="98">
        <v>534616</v>
      </c>
      <c r="E1175" s="730" t="s">
        <v>26</v>
      </c>
      <c r="F1175" s="1494">
        <v>1</v>
      </c>
      <c r="G1175" s="730">
        <v>8</v>
      </c>
      <c r="H1175" s="730">
        <v>5</v>
      </c>
      <c r="I1175" s="730">
        <v>3</v>
      </c>
      <c r="J1175" s="58" t="s">
        <v>47</v>
      </c>
      <c r="K1175" s="58" t="s">
        <v>47</v>
      </c>
      <c r="L1175" s="59" t="s">
        <v>1524</v>
      </c>
      <c r="M1175" s="59" t="s">
        <v>1524</v>
      </c>
      <c r="N1175" s="58" t="s">
        <v>47</v>
      </c>
      <c r="O1175" s="58" t="s">
        <v>47</v>
      </c>
      <c r="P1175" s="58" t="s">
        <v>47</v>
      </c>
      <c r="Q1175" s="58" t="s">
        <v>47</v>
      </c>
      <c r="R1175" s="141"/>
      <c r="S1175" s="1601">
        <v>42646</v>
      </c>
      <c r="T1175" s="77">
        <v>39</v>
      </c>
      <c r="U1175" s="156">
        <v>42642</v>
      </c>
      <c r="V1175" s="80" t="s">
        <v>162</v>
      </c>
      <c r="W1175" s="80"/>
      <c r="X1175" s="78">
        <v>16.8</v>
      </c>
      <c r="Y1175" s="80"/>
      <c r="AA1175" s="103"/>
      <c r="AF1175" s="131">
        <f>IF(B1175="","",(IFERROR(VLOOKUP(B1175,Projecten!A$4:W$2358,5,FALSE),"niet bekend")))</f>
        <v>1</v>
      </c>
      <c r="AG1175" s="2403">
        <f t="shared" si="126"/>
        <v>2471</v>
      </c>
      <c r="AH1175" s="2403">
        <f>IF(B1175="","",(IFERROR(VLOOKUP(B1175,Projecten!A$4:W$2358,23,FALSE),"niet bekend")))</f>
        <v>2471</v>
      </c>
      <c r="AI1175" s="2403">
        <f>IF(B1175="","",(IFERROR(VLOOKUP(B1175,Projecten!A$4:W$2358,12,FALSE),"niet bekend")))</f>
        <v>2471</v>
      </c>
      <c r="AJ1175" s="908">
        <f t="shared" si="127"/>
        <v>0</v>
      </c>
    </row>
    <row r="1176" spans="2:36" s="131" customFormat="1" x14ac:dyDescent="0.2">
      <c r="B1176" s="98">
        <v>2016441</v>
      </c>
      <c r="C1176" s="461">
        <v>120867</v>
      </c>
      <c r="D1176" s="98">
        <v>534516</v>
      </c>
      <c r="E1176" s="730" t="s">
        <v>26</v>
      </c>
      <c r="F1176" s="1494">
        <v>1</v>
      </c>
      <c r="G1176" s="730">
        <v>10</v>
      </c>
      <c r="H1176" s="730">
        <v>7</v>
      </c>
      <c r="I1176" s="730">
        <v>4</v>
      </c>
      <c r="J1176" s="58" t="s">
        <v>47</v>
      </c>
      <c r="K1176" s="59" t="s">
        <v>1524</v>
      </c>
      <c r="L1176" s="59" t="s">
        <v>1524</v>
      </c>
      <c r="M1176" s="59" t="s">
        <v>1524</v>
      </c>
      <c r="N1176" s="58" t="s">
        <v>47</v>
      </c>
      <c r="O1176" s="58" t="s">
        <v>47</v>
      </c>
      <c r="P1176" s="58" t="s">
        <v>47</v>
      </c>
      <c r="Q1176" s="58" t="s">
        <v>47</v>
      </c>
      <c r="R1176" s="141"/>
      <c r="S1176" s="1601">
        <v>42646</v>
      </c>
      <c r="T1176" s="77">
        <v>39</v>
      </c>
      <c r="U1176" s="156">
        <v>42642</v>
      </c>
      <c r="V1176" s="80" t="s">
        <v>162</v>
      </c>
      <c r="W1176" s="80"/>
      <c r="X1176" s="78">
        <v>21.1</v>
      </c>
      <c r="Y1176" s="80"/>
      <c r="AA1176" s="103"/>
      <c r="AF1176" s="131">
        <f>IF(B1176="","",(IFERROR(VLOOKUP(B1176,Projecten!A$4:W$2358,5,FALSE),"niet bekend")))</f>
        <v>1</v>
      </c>
      <c r="AG1176" s="2403">
        <f t="shared" si="126"/>
        <v>3193</v>
      </c>
      <c r="AH1176" s="2403">
        <f>IF(B1176="","",(IFERROR(VLOOKUP(B1176,Projecten!A$4:W$2358,23,FALSE),"niet bekend")))</f>
        <v>3193</v>
      </c>
      <c r="AI1176" s="2403">
        <f>IF(B1176="","",(IFERROR(VLOOKUP(B1176,Projecten!A$4:W$2358,12,FALSE),"niet bekend")))</f>
        <v>3193</v>
      </c>
      <c r="AJ1176" s="908">
        <f t="shared" si="127"/>
        <v>0</v>
      </c>
    </row>
    <row r="1177" spans="2:36" s="71" customFormat="1" ht="12.75" customHeight="1" x14ac:dyDescent="0.2">
      <c r="B1177" s="74">
        <v>2016423</v>
      </c>
      <c r="C1177" s="1296">
        <v>120864</v>
      </c>
      <c r="D1177" s="732">
        <v>597616</v>
      </c>
      <c r="E1177" s="75" t="s">
        <v>26</v>
      </c>
      <c r="F1177" s="72">
        <v>1</v>
      </c>
      <c r="G1177" s="75">
        <v>7</v>
      </c>
      <c r="H1177" s="75">
        <v>6</v>
      </c>
      <c r="I1177" s="75">
        <v>2</v>
      </c>
      <c r="J1177" s="733" t="s">
        <v>47</v>
      </c>
      <c r="K1177" s="733" t="s">
        <v>1524</v>
      </c>
      <c r="L1177" s="60" t="s">
        <v>1524</v>
      </c>
      <c r="M1177" s="60" t="s">
        <v>1524</v>
      </c>
      <c r="N1177" s="60" t="s">
        <v>47</v>
      </c>
      <c r="O1177" s="60" t="s">
        <v>47</v>
      </c>
      <c r="P1177" s="60" t="s">
        <v>47</v>
      </c>
      <c r="Q1177" s="60" t="s">
        <v>47</v>
      </c>
      <c r="R1177" s="346"/>
      <c r="S1177" s="1601">
        <v>42640</v>
      </c>
      <c r="T1177" s="77">
        <v>39</v>
      </c>
      <c r="U1177" s="161">
        <v>42642</v>
      </c>
      <c r="V1177" s="71" t="s">
        <v>162</v>
      </c>
      <c r="X1177" s="566">
        <v>12.7</v>
      </c>
      <c r="Y1177" s="82"/>
      <c r="Z1177" s="82"/>
      <c r="AA1177" s="620"/>
      <c r="AF1177" s="71">
        <f>IF(B1177="","",(IFERROR(VLOOKUP(B1177,Projecten!A$4:W$2358,5,FALSE),"niet bekend")))</f>
        <v>1</v>
      </c>
      <c r="AG1177" s="2403">
        <f t="shared" si="126"/>
        <v>1767</v>
      </c>
      <c r="AH1177" s="2403">
        <f>IF(B1177="","",(IFERROR(VLOOKUP(B1177,Projecten!A$4:W$2358,23,FALSE),"niet bekend")))</f>
        <v>1767</v>
      </c>
      <c r="AI1177" s="2403">
        <f>IF(B1177="","",(IFERROR(VLOOKUP(B1177,Projecten!A$4:W$2358,12,FALSE),"niet bekend")))</f>
        <v>1767</v>
      </c>
      <c r="AJ1177" s="908">
        <f t="shared" si="127"/>
        <v>0</v>
      </c>
    </row>
    <row r="1178" spans="2:36" s="131" customFormat="1" ht="12.75" customHeight="1" x14ac:dyDescent="0.2">
      <c r="B1178" s="98">
        <v>2016437</v>
      </c>
      <c r="C1178" s="403">
        <v>120866</v>
      </c>
      <c r="D1178" s="98">
        <v>536516</v>
      </c>
      <c r="E1178" s="308" t="s">
        <v>26</v>
      </c>
      <c r="F1178" s="1456">
        <v>1</v>
      </c>
      <c r="G1178" s="308">
        <v>8</v>
      </c>
      <c r="H1178" s="308">
        <v>7</v>
      </c>
      <c r="I1178" s="308">
        <v>3</v>
      </c>
      <c r="J1178" s="58" t="s">
        <v>47</v>
      </c>
      <c r="K1178" s="60" t="s">
        <v>1524</v>
      </c>
      <c r="L1178" s="60" t="s">
        <v>1524</v>
      </c>
      <c r="M1178" s="60" t="s">
        <v>1524</v>
      </c>
      <c r="N1178" s="58" t="s">
        <v>47</v>
      </c>
      <c r="O1178" s="58" t="s">
        <v>47</v>
      </c>
      <c r="P1178" s="58" t="s">
        <v>47</v>
      </c>
      <c r="Q1178" s="58" t="s">
        <v>47</v>
      </c>
      <c r="R1178" s="141"/>
      <c r="S1178" s="1601"/>
      <c r="T1178" s="77">
        <v>39</v>
      </c>
      <c r="U1178" s="156">
        <v>42642</v>
      </c>
      <c r="V1178" s="80" t="s">
        <v>162</v>
      </c>
      <c r="X1178" s="78">
        <v>18.100000000000001</v>
      </c>
      <c r="Y1178" s="80"/>
      <c r="Z1178" s="80"/>
      <c r="AA1178" s="141"/>
      <c r="AF1178" s="131">
        <f>IF(B1178="","",(IFERROR(VLOOKUP(B1178,Projecten!A$4:W$2358,5,FALSE),"niet bekend")))</f>
        <v>1</v>
      </c>
      <c r="AG1178" s="2403">
        <f t="shared" si="126"/>
        <v>2972</v>
      </c>
      <c r="AH1178" s="2403">
        <f>IF(B1178="","",(IFERROR(VLOOKUP(B1178,Projecten!A$4:W$2358,23,FALSE),"niet bekend")))</f>
        <v>2972</v>
      </c>
      <c r="AI1178" s="2403">
        <f>IF(B1178="","",(IFERROR(VLOOKUP(B1178,Projecten!A$4:W$2358,12,FALSE),"niet bekend")))</f>
        <v>2972</v>
      </c>
      <c r="AJ1178" s="908">
        <f t="shared" si="127"/>
        <v>0</v>
      </c>
    </row>
    <row r="1179" spans="2:36" s="131" customFormat="1" x14ac:dyDescent="0.2">
      <c r="B1179" s="98"/>
      <c r="C1179" s="461"/>
      <c r="D1179" s="98"/>
      <c r="E1179" s="730"/>
      <c r="F1179" s="1494"/>
      <c r="G1179" s="730"/>
      <c r="H1179" s="730"/>
      <c r="I1179" s="730"/>
      <c r="J1179" s="58"/>
      <c r="K1179" s="59"/>
      <c r="L1179" s="59"/>
      <c r="M1179" s="59"/>
      <c r="N1179" s="58"/>
      <c r="O1179" s="58"/>
      <c r="P1179" s="58"/>
      <c r="Q1179" s="58"/>
      <c r="R1179" s="141"/>
      <c r="S1179" s="1601"/>
      <c r="T1179" s="77"/>
      <c r="U1179" s="156"/>
      <c r="V1179" s="80"/>
      <c r="W1179" s="80"/>
      <c r="X1179" s="78"/>
      <c r="Y1179" s="80"/>
      <c r="AA1179" s="103"/>
      <c r="AF1179" s="131" t="str">
        <f>IF(B1179="","",(IFERROR(VLOOKUP(B1179,Projecten!A$4:W$2358,5,FALSE),"niet bekend")))</f>
        <v/>
      </c>
      <c r="AG1179" s="2403" t="str">
        <f t="shared" si="126"/>
        <v/>
      </c>
      <c r="AH1179" s="2403" t="str">
        <f>IF(B1179="","",(IFERROR(VLOOKUP(B1179,Projecten!A$4:W$2358,23,FALSE),"niet bekend")))</f>
        <v/>
      </c>
      <c r="AI1179" s="2403" t="str">
        <f>IF(B1179="","",(IFERROR(VLOOKUP(B1179,Projecten!A$4:W$2358,12,FALSE),"niet bekend")))</f>
        <v/>
      </c>
      <c r="AJ1179" s="908" t="str">
        <f t="shared" si="127"/>
        <v/>
      </c>
    </row>
    <row r="1180" spans="2:36" s="131" customFormat="1" ht="12.75" customHeight="1" x14ac:dyDescent="0.2">
      <c r="B1180" s="98">
        <v>2016472</v>
      </c>
      <c r="C1180" s="461">
        <v>120875</v>
      </c>
      <c r="D1180" s="98" t="s">
        <v>1720</v>
      </c>
      <c r="E1180" s="405" t="s">
        <v>26</v>
      </c>
      <c r="F1180" s="882">
        <v>3</v>
      </c>
      <c r="G1180" s="405">
        <f>F1180*6</f>
        <v>18</v>
      </c>
      <c r="H1180" s="405">
        <f>F1180*5</f>
        <v>15</v>
      </c>
      <c r="I1180" s="405">
        <f>F1180*2</f>
        <v>6</v>
      </c>
      <c r="J1180" s="60" t="s">
        <v>47</v>
      </c>
      <c r="K1180" s="60" t="s">
        <v>1524</v>
      </c>
      <c r="L1180" s="60" t="s">
        <v>1524</v>
      </c>
      <c r="M1180" s="60" t="s">
        <v>1524</v>
      </c>
      <c r="N1180" s="60" t="s">
        <v>47</v>
      </c>
      <c r="O1180" s="60" t="s">
        <v>47</v>
      </c>
      <c r="P1180" s="60" t="s">
        <v>47</v>
      </c>
      <c r="Q1180" s="60" t="s">
        <v>47</v>
      </c>
      <c r="R1180" s="141"/>
      <c r="S1180" s="1601">
        <v>42648</v>
      </c>
      <c r="T1180" s="77">
        <v>40</v>
      </c>
      <c r="U1180" s="156">
        <v>42648</v>
      </c>
      <c r="V1180" s="80" t="s">
        <v>423</v>
      </c>
      <c r="X1180" s="566">
        <f>F1180*10</f>
        <v>30</v>
      </c>
      <c r="Y1180" s="80"/>
      <c r="Z1180" s="80"/>
      <c r="AA1180" s="141"/>
      <c r="AF1180" s="131">
        <f>IF(B1180="","",(IFERROR(VLOOKUP(B1180,Projecten!A$4:W$2358,5,FALSE),"niet bekend")))</f>
        <v>7</v>
      </c>
      <c r="AG1180" s="2403">
        <f t="shared" si="126"/>
        <v>3762</v>
      </c>
      <c r="AH1180" s="2403">
        <f>IF(B1180="","",(IFERROR(VLOOKUP(B1180,Projecten!A$4:W$2358,23,FALSE),"niet bekend")))</f>
        <v>8778</v>
      </c>
      <c r="AI1180" s="2403">
        <f>IF(B1180="","",(IFERROR(VLOOKUP(B1180,Projecten!A$4:W$2358,12,FALSE),"niet bekend")))</f>
        <v>8778</v>
      </c>
      <c r="AJ1180" s="908">
        <f t="shared" si="127"/>
        <v>5016</v>
      </c>
    </row>
    <row r="1181" spans="2:36" s="131" customFormat="1" ht="12.75" customHeight="1" x14ac:dyDescent="0.2">
      <c r="B1181" s="98">
        <v>2016472</v>
      </c>
      <c r="C1181" s="1030">
        <v>120869</v>
      </c>
      <c r="D1181" s="98" t="s">
        <v>1627</v>
      </c>
      <c r="E1181" s="687" t="s">
        <v>26</v>
      </c>
      <c r="F1181" s="1441">
        <v>2</v>
      </c>
      <c r="G1181" s="100">
        <f>F1181*6</f>
        <v>12</v>
      </c>
      <c r="H1181" s="100">
        <f>F1181*5</f>
        <v>10</v>
      </c>
      <c r="I1181" s="100">
        <f>F1181*2</f>
        <v>4</v>
      </c>
      <c r="J1181" s="60" t="s">
        <v>47</v>
      </c>
      <c r="K1181" s="60" t="s">
        <v>1524</v>
      </c>
      <c r="L1181" s="60" t="s">
        <v>1524</v>
      </c>
      <c r="M1181" s="60" t="s">
        <v>1524</v>
      </c>
      <c r="N1181" s="60" t="s">
        <v>47</v>
      </c>
      <c r="O1181" s="60" t="s">
        <v>47</v>
      </c>
      <c r="P1181" s="60" t="s">
        <v>47</v>
      </c>
      <c r="Q1181" s="60" t="s">
        <v>47</v>
      </c>
      <c r="R1181" s="141"/>
      <c r="S1181" s="1601">
        <v>42646</v>
      </c>
      <c r="T1181" s="77">
        <v>40</v>
      </c>
      <c r="U1181" s="156">
        <v>42646</v>
      </c>
      <c r="V1181" s="80" t="s">
        <v>423</v>
      </c>
      <c r="W1181" s="80"/>
      <c r="X1181" s="566">
        <f>F1181*10</f>
        <v>20</v>
      </c>
      <c r="Y1181" s="80"/>
      <c r="Z1181" s="714"/>
      <c r="AA1181" s="141"/>
      <c r="AF1181" s="131">
        <f>IF(B1181="","",(IFERROR(VLOOKUP(B1181,Projecten!A$4:W$2358,5,FALSE),"niet bekend")))</f>
        <v>7</v>
      </c>
      <c r="AG1181" s="2403">
        <f t="shared" si="126"/>
        <v>2508</v>
      </c>
      <c r="AH1181" s="2403">
        <f>IF(B1181="","",(IFERROR(VLOOKUP(B1181,Projecten!A$4:W$2358,23,FALSE),"niet bekend")))</f>
        <v>8778</v>
      </c>
      <c r="AI1181" s="2403">
        <f>IF(B1181="","",(IFERROR(VLOOKUP(B1181,Projecten!A$4:W$2358,12,FALSE),"niet bekend")))</f>
        <v>8778</v>
      </c>
      <c r="AJ1181" s="908">
        <f t="shared" si="127"/>
        <v>6270</v>
      </c>
    </row>
    <row r="1182" spans="2:36" s="131" customFormat="1" ht="12.75" customHeight="1" x14ac:dyDescent="0.2">
      <c r="B1182" s="98">
        <v>2016472</v>
      </c>
      <c r="C1182" s="1030">
        <v>120869</v>
      </c>
      <c r="D1182" s="308" t="s">
        <v>1628</v>
      </c>
      <c r="E1182" s="405" t="s">
        <v>26</v>
      </c>
      <c r="F1182" s="882">
        <v>2</v>
      </c>
      <c r="G1182" s="405">
        <f>F1182*6</f>
        <v>12</v>
      </c>
      <c r="H1182" s="405">
        <f>F1182*5</f>
        <v>10</v>
      </c>
      <c r="I1182" s="405">
        <f>F1182*2</f>
        <v>4</v>
      </c>
      <c r="J1182" s="59" t="s">
        <v>47</v>
      </c>
      <c r="K1182" s="59" t="s">
        <v>1524</v>
      </c>
      <c r="L1182" s="59" t="s">
        <v>1524</v>
      </c>
      <c r="M1182" s="59" t="s">
        <v>1524</v>
      </c>
      <c r="N1182" s="59" t="s">
        <v>47</v>
      </c>
      <c r="O1182" s="59" t="s">
        <v>47</v>
      </c>
      <c r="P1182" s="59" t="s">
        <v>47</v>
      </c>
      <c r="Q1182" s="59" t="s">
        <v>47</v>
      </c>
      <c r="R1182" s="141"/>
      <c r="S1182" s="1601">
        <v>42648</v>
      </c>
      <c r="T1182" s="77">
        <v>40</v>
      </c>
      <c r="U1182" s="156">
        <v>42648</v>
      </c>
      <c r="V1182" s="80" t="s">
        <v>423</v>
      </c>
      <c r="W1182" s="80"/>
      <c r="X1182" s="566">
        <f>F1182*10</f>
        <v>20</v>
      </c>
      <c r="Y1182" s="80"/>
      <c r="Z1182" s="80"/>
      <c r="AA1182" s="141"/>
      <c r="AF1182" s="131">
        <f>IF(B1182="","",(IFERROR(VLOOKUP(B1182,Projecten!A$4:W$2358,5,FALSE),"niet bekend")))</f>
        <v>7</v>
      </c>
      <c r="AG1182" s="2403">
        <f t="shared" si="126"/>
        <v>2508</v>
      </c>
      <c r="AH1182" s="2403">
        <f>IF(B1182="","",(IFERROR(VLOOKUP(B1182,Projecten!A$4:W$2358,23,FALSE),"niet bekend")))</f>
        <v>8778</v>
      </c>
      <c r="AI1182" s="2403">
        <f>IF(B1182="","",(IFERROR(VLOOKUP(B1182,Projecten!A$4:W$2358,12,FALSE),"niet bekend")))</f>
        <v>8778</v>
      </c>
      <c r="AJ1182" s="908">
        <f t="shared" si="127"/>
        <v>6270</v>
      </c>
    </row>
    <row r="1183" spans="2:36" s="131" customFormat="1" x14ac:dyDescent="0.2">
      <c r="B1183" s="80"/>
      <c r="C1183" s="1257"/>
      <c r="D1183" s="141"/>
      <c r="E1183" s="80"/>
      <c r="F1183" s="59"/>
      <c r="G1183" s="80"/>
      <c r="H1183" s="80"/>
      <c r="I1183" s="80"/>
      <c r="J1183" s="59"/>
      <c r="K1183" s="59"/>
      <c r="L1183" s="59"/>
      <c r="M1183" s="59"/>
      <c r="N1183" s="59"/>
      <c r="O1183" s="59"/>
      <c r="P1183" s="59"/>
      <c r="Q1183" s="59"/>
      <c r="R1183" s="141"/>
      <c r="S1183" s="77"/>
      <c r="T1183" s="59"/>
      <c r="U1183" s="156"/>
      <c r="V1183" s="80"/>
      <c r="W1183" s="80"/>
      <c r="X1183" s="78"/>
      <c r="Y1183" s="80"/>
      <c r="AA1183" s="103"/>
      <c r="AF1183" s="131" t="str">
        <f>IF(B1183="","",(IFERROR(VLOOKUP(B1183,Projecten!A$4:W$2358,5,FALSE),"niet bekend")))</f>
        <v/>
      </c>
      <c r="AG1183" s="2403" t="str">
        <f t="shared" si="126"/>
        <v/>
      </c>
      <c r="AH1183" s="2403" t="str">
        <f>IF(B1183="","",(IFERROR(VLOOKUP(B1183,Projecten!A$4:W$2358,23,FALSE),"niet bekend")))</f>
        <v/>
      </c>
      <c r="AI1183" s="2403" t="str">
        <f>IF(B1183="","",(IFERROR(VLOOKUP(B1183,Projecten!A$4:W$2358,12,FALSE),"niet bekend")))</f>
        <v/>
      </c>
      <c r="AJ1183" s="908" t="str">
        <f t="shared" si="127"/>
        <v/>
      </c>
    </row>
    <row r="1184" spans="2:36" s="131" customFormat="1" x14ac:dyDescent="0.2">
      <c r="B1184" s="98">
        <v>2016397</v>
      </c>
      <c r="C1184" s="1030">
        <v>120857</v>
      </c>
      <c r="D1184" s="98" t="s">
        <v>1543</v>
      </c>
      <c r="E1184" s="687" t="s">
        <v>647</v>
      </c>
      <c r="F1184" s="1494">
        <v>1</v>
      </c>
      <c r="G1184" s="687">
        <v>12</v>
      </c>
      <c r="H1184" s="687">
        <v>4</v>
      </c>
      <c r="I1184" s="687">
        <v>3</v>
      </c>
      <c r="J1184" s="59" t="s">
        <v>47</v>
      </c>
      <c r="K1184" s="59" t="s">
        <v>47</v>
      </c>
      <c r="L1184" s="59" t="s">
        <v>1524</v>
      </c>
      <c r="M1184" s="59" t="s">
        <v>1524</v>
      </c>
      <c r="N1184" s="59" t="s">
        <v>47</v>
      </c>
      <c r="O1184" s="59" t="s">
        <v>47</v>
      </c>
      <c r="P1184" s="59" t="s">
        <v>47</v>
      </c>
      <c r="Q1184" s="59" t="s">
        <v>47</v>
      </c>
      <c r="R1184" s="141" t="s">
        <v>960</v>
      </c>
      <c r="S1184" s="77"/>
      <c r="T1184" s="77">
        <v>39</v>
      </c>
      <c r="U1184" s="156"/>
      <c r="V1184" s="80"/>
      <c r="W1184" s="80" t="s">
        <v>1542</v>
      </c>
      <c r="X1184" s="566">
        <v>24.3</v>
      </c>
      <c r="Y1184" s="80"/>
      <c r="AA1184" s="103"/>
      <c r="AF1184" s="131">
        <f>IF(B1184="","",(IFERROR(VLOOKUP(B1184,Projecten!A$4:W$2358,5,FALSE),"niet bekend")))</f>
        <v>1</v>
      </c>
      <c r="AG1184" s="2403">
        <f t="shared" si="126"/>
        <v>3901.91</v>
      </c>
      <c r="AH1184" s="2403">
        <f>IF(B1184="","",(IFERROR(VLOOKUP(B1184,Projecten!A$4:W$2358,23,FALSE),"niet bekend")))</f>
        <v>3901.91</v>
      </c>
      <c r="AI1184" s="2403">
        <f>IF(B1184="","",(IFERROR(VLOOKUP(B1184,Projecten!A$4:W$2358,12,FALSE),"niet bekend")))</f>
        <v>3901.91</v>
      </c>
      <c r="AJ1184" s="908">
        <f t="shared" si="127"/>
        <v>0</v>
      </c>
    </row>
    <row r="1185" spans="2:36" s="38" customFormat="1" x14ac:dyDescent="0.2">
      <c r="B1185" s="30"/>
      <c r="C1185" s="1253"/>
      <c r="D1185" s="31"/>
      <c r="E1185" s="31"/>
      <c r="F1185" s="32"/>
      <c r="G1185" s="31"/>
      <c r="H1185" s="31"/>
      <c r="I1185" s="31"/>
      <c r="J1185" s="32"/>
      <c r="K1185" s="32"/>
      <c r="L1185" s="32"/>
      <c r="M1185" s="32"/>
      <c r="N1185" s="32"/>
      <c r="O1185" s="32"/>
      <c r="P1185" s="32"/>
      <c r="Q1185" s="32"/>
      <c r="R1185" s="483"/>
      <c r="S1185" s="33"/>
      <c r="T1185" s="1039"/>
      <c r="U1185" s="157"/>
      <c r="V1185" s="35"/>
      <c r="W1185" s="35"/>
      <c r="X1185" s="35"/>
      <c r="Y1185" s="67"/>
      <c r="Z1185" s="37"/>
      <c r="AA1185" s="289"/>
      <c r="AB1185" s="562" t="s">
        <v>1122</v>
      </c>
      <c r="AC1185" s="562" t="s">
        <v>1064</v>
      </c>
      <c r="AD1185" s="562" t="s">
        <v>1123</v>
      </c>
      <c r="AG1185" s="2404"/>
      <c r="AH1185" s="2404"/>
      <c r="AI1185" s="2404"/>
      <c r="AJ1185" s="909"/>
    </row>
    <row r="1186" spans="2:36" s="852" customFormat="1" ht="12.75" customHeight="1" x14ac:dyDescent="0.2">
      <c r="B1186" s="887"/>
      <c r="C1186" s="1251"/>
      <c r="D1186" s="888">
        <f>SUM(G1186:I1186)</f>
        <v>157</v>
      </c>
      <c r="E1186" s="889"/>
      <c r="F1186" s="890">
        <f>SUM(F1201:F1219)</f>
        <v>12</v>
      </c>
      <c r="G1186" s="889">
        <f>SUM(G1201:G1219)</f>
        <v>95</v>
      </c>
      <c r="H1186" s="889">
        <f>SUM(H1201:H1219)</f>
        <v>48</v>
      </c>
      <c r="I1186" s="889">
        <f>SUM(I1201:I1219)</f>
        <v>14</v>
      </c>
      <c r="J1186" s="890"/>
      <c r="K1186" s="890"/>
      <c r="L1186" s="890"/>
      <c r="M1186" s="890"/>
      <c r="N1186" s="890"/>
      <c r="O1186" s="890"/>
      <c r="P1186" s="890"/>
      <c r="Q1186" s="890"/>
      <c r="R1186" s="892">
        <v>39</v>
      </c>
      <c r="S1186" s="916"/>
      <c r="T1186" s="1040"/>
      <c r="U1186" s="893"/>
      <c r="V1186" s="894"/>
      <c r="W1186" s="895">
        <f>SUM(X1186:X1219)</f>
        <v>306.45</v>
      </c>
      <c r="X1186" s="855"/>
      <c r="Y1186" s="855">
        <v>340.5</v>
      </c>
      <c r="Z1186" s="856">
        <f>W1186-Y1186</f>
        <v>-34.050000000000011</v>
      </c>
      <c r="AA1186" s="851"/>
      <c r="AB1186" s="852">
        <v>549.25</v>
      </c>
      <c r="AC1186" s="852">
        <v>244.5</v>
      </c>
      <c r="AD1186" s="852">
        <f>AB1186-AC1186</f>
        <v>304.75</v>
      </c>
      <c r="AE1186" s="854"/>
      <c r="AF1186" s="911" t="str">
        <f>IF(B1186="","",(IFERROR(VLOOKUP(B1186,Projecten!A$4:W$2358,5,FALSE),"niet bekend")))</f>
        <v/>
      </c>
      <c r="AG1186" s="2402">
        <f>SUM(AG1187:AG1219)</f>
        <v>37675.240000000005</v>
      </c>
      <c r="AH1186" s="2402"/>
      <c r="AI1186" s="2402"/>
      <c r="AJ1186" s="907"/>
    </row>
    <row r="1187" spans="2:36" x14ac:dyDescent="0.2">
      <c r="B1187" s="4"/>
      <c r="R1187" s="5" t="s">
        <v>1474</v>
      </c>
      <c r="W1187" s="554" t="s">
        <v>1187</v>
      </c>
      <c r="X1187" s="25"/>
      <c r="Y1187" s="6"/>
      <c r="Z1187" s="6"/>
      <c r="AA1187" s="5"/>
      <c r="AF1187" s="4" t="str">
        <f>IF(B1187="","",(IFERROR(VLOOKUP(B1187,Projecten!A$4:W$2358,5,FALSE),"niet bekend")))</f>
        <v/>
      </c>
      <c r="AG1187" s="2399" t="str">
        <f t="shared" ref="AG1187:AG1218" si="128">IF(AF1187="","",(IF(F1187=0,AI1187,(F1187/AF1187*AI1187))))</f>
        <v/>
      </c>
      <c r="AH1187" s="2403" t="str">
        <f>IF(B1187="","",(IFERROR(VLOOKUP(B1187,Projecten!A$4:W$2358,23,FALSE),"niet bekend")))</f>
        <v/>
      </c>
      <c r="AI1187" s="2403" t="str">
        <f>IF(B1187="","",(IFERROR(VLOOKUP(B1187,Projecten!A$4:W$2358,12,FALSE),"niet bekend")))</f>
        <v/>
      </c>
      <c r="AJ1187" s="906" t="str">
        <f t="shared" ref="AJ1187:AJ1218" si="129">IF(AG1187="","",(AI1187-AG1187))</f>
        <v/>
      </c>
    </row>
    <row r="1188" spans="2:36" x14ac:dyDescent="0.2">
      <c r="B1188" s="4"/>
      <c r="D1188" s="507" t="s">
        <v>1759</v>
      </c>
      <c r="E1188" s="306"/>
      <c r="F1188" s="329"/>
      <c r="G1188" s="306"/>
      <c r="H1188" s="306"/>
      <c r="I1188" s="306"/>
      <c r="R1188" s="5"/>
      <c r="W1188" s="554"/>
      <c r="X1188" s="25"/>
      <c r="Y1188" s="6"/>
      <c r="Z1188" s="6"/>
      <c r="AA1188" s="5"/>
      <c r="AF1188" s="4" t="str">
        <f>IF(B1188="","",(IFERROR(VLOOKUP(B1188,Projecten!A$4:W$2358,5,FALSE),"niet bekend")))</f>
        <v/>
      </c>
      <c r="AG1188" s="2399" t="str">
        <f t="shared" si="128"/>
        <v/>
      </c>
      <c r="AH1188" s="2403" t="str">
        <f>IF(B1188="","",(IFERROR(VLOOKUP(B1188,Projecten!A$4:W$2358,23,FALSE),"niet bekend")))</f>
        <v/>
      </c>
      <c r="AI1188" s="2403" t="str">
        <f>IF(B1188="","",(IFERROR(VLOOKUP(B1188,Projecten!A$4:W$2358,12,FALSE),"niet bekend")))</f>
        <v/>
      </c>
      <c r="AJ1188" s="906" t="str">
        <f t="shared" si="129"/>
        <v/>
      </c>
    </row>
    <row r="1189" spans="2:36" x14ac:dyDescent="0.2">
      <c r="B1189" s="4"/>
      <c r="D1189" s="256"/>
      <c r="E1189" s="306"/>
      <c r="F1189" s="329"/>
      <c r="G1189" s="306"/>
      <c r="H1189" s="306"/>
      <c r="I1189" s="306"/>
      <c r="R1189" s="5"/>
      <c r="W1189" s="554"/>
      <c r="X1189" s="25"/>
      <c r="Y1189" s="6"/>
      <c r="Z1189" s="6"/>
      <c r="AA1189" s="5"/>
      <c r="AF1189" s="4" t="str">
        <f>IF(B1189="","",(IFERROR(VLOOKUP(B1189,Projecten!A$4:W$2358,5,FALSE),"niet bekend")))</f>
        <v/>
      </c>
      <c r="AG1189" s="2399" t="str">
        <f t="shared" si="128"/>
        <v/>
      </c>
      <c r="AH1189" s="2403" t="str">
        <f>IF(B1189="","",(IFERROR(VLOOKUP(B1189,Projecten!A$4:W$2358,23,FALSE),"niet bekend")))</f>
        <v/>
      </c>
      <c r="AI1189" s="2403" t="str">
        <f>IF(B1189="","",(IFERROR(VLOOKUP(B1189,Projecten!A$4:W$2358,12,FALSE),"niet bekend")))</f>
        <v/>
      </c>
      <c r="AJ1189" s="906" t="str">
        <f t="shared" si="129"/>
        <v/>
      </c>
    </row>
    <row r="1190" spans="2:36" x14ac:dyDescent="0.2">
      <c r="B1190" s="4"/>
      <c r="D1190" s="256" t="s">
        <v>1787</v>
      </c>
      <c r="E1190" s="306"/>
      <c r="F1190" s="329"/>
      <c r="G1190" s="306"/>
      <c r="H1190" s="306"/>
      <c r="I1190" s="306"/>
      <c r="R1190" s="5"/>
      <c r="W1190" s="554"/>
      <c r="X1190" s="428">
        <v>60</v>
      </c>
      <c r="Y1190" s="6"/>
      <c r="Z1190" s="6"/>
      <c r="AA1190" s="5"/>
      <c r="AF1190" s="4" t="str">
        <f>IF(B1190="","",(IFERROR(VLOOKUP(B1190,Projecten!A$4:W$2358,5,FALSE),"niet bekend")))</f>
        <v/>
      </c>
      <c r="AG1190" s="2399" t="str">
        <f t="shared" si="128"/>
        <v/>
      </c>
      <c r="AH1190" s="2403" t="str">
        <f>IF(B1190="","",(IFERROR(VLOOKUP(B1190,Projecten!A$4:W$2358,23,FALSE),"niet bekend")))</f>
        <v/>
      </c>
      <c r="AI1190" s="2403" t="str">
        <f>IF(B1190="","",(IFERROR(VLOOKUP(B1190,Projecten!A$4:W$2358,12,FALSE),"niet bekend")))</f>
        <v/>
      </c>
      <c r="AJ1190" s="906" t="str">
        <f t="shared" si="129"/>
        <v/>
      </c>
    </row>
    <row r="1191" spans="2:36" x14ac:dyDescent="0.2">
      <c r="B1191" s="4"/>
      <c r="D1191" s="256" t="s">
        <v>1808</v>
      </c>
      <c r="E1191" s="306"/>
      <c r="F1191" s="329"/>
      <c r="G1191" s="306"/>
      <c r="H1191" s="306"/>
      <c r="I1191" s="306"/>
      <c r="R1191" s="5"/>
      <c r="W1191" s="554"/>
      <c r="X1191" s="428">
        <v>10</v>
      </c>
      <c r="Y1191" s="6"/>
      <c r="Z1191" s="6"/>
      <c r="AA1191" s="5"/>
      <c r="AF1191" s="4" t="str">
        <f>IF(B1191="","",(IFERROR(VLOOKUP(B1191,Projecten!A$4:W$2358,5,FALSE),"niet bekend")))</f>
        <v/>
      </c>
      <c r="AG1191" s="2399" t="str">
        <f t="shared" si="128"/>
        <v/>
      </c>
      <c r="AH1191" s="2403" t="str">
        <f>IF(B1191="","",(IFERROR(VLOOKUP(B1191,Projecten!A$4:W$2358,23,FALSE),"niet bekend")))</f>
        <v/>
      </c>
      <c r="AI1191" s="2403" t="str">
        <f>IF(B1191="","",(IFERROR(VLOOKUP(B1191,Projecten!A$4:W$2358,12,FALSE),"niet bekend")))</f>
        <v/>
      </c>
      <c r="AJ1191" s="906" t="str">
        <f t="shared" si="129"/>
        <v/>
      </c>
    </row>
    <row r="1192" spans="2:36" x14ac:dyDescent="0.2">
      <c r="B1192" s="4"/>
      <c r="D1192" s="256" t="s">
        <v>1809</v>
      </c>
      <c r="E1192" s="306"/>
      <c r="F1192" s="329"/>
      <c r="G1192" s="306"/>
      <c r="H1192" s="306"/>
      <c r="I1192" s="306"/>
      <c r="R1192" s="5"/>
      <c r="W1192" s="554"/>
      <c r="X1192" s="428">
        <v>8.25</v>
      </c>
      <c r="Y1192" s="6"/>
      <c r="Z1192" s="6"/>
      <c r="AA1192" s="5"/>
      <c r="AF1192" s="4" t="str">
        <f>IF(B1192="","",(IFERROR(VLOOKUP(B1192,Projecten!A$4:W$2358,5,FALSE),"niet bekend")))</f>
        <v/>
      </c>
      <c r="AG1192" s="2399" t="str">
        <f t="shared" si="128"/>
        <v/>
      </c>
      <c r="AH1192" s="2403" t="str">
        <f>IF(B1192="","",(IFERROR(VLOOKUP(B1192,Projecten!A$4:W$2358,23,FALSE),"niet bekend")))</f>
        <v/>
      </c>
      <c r="AI1192" s="2403" t="str">
        <f>IF(B1192="","",(IFERROR(VLOOKUP(B1192,Projecten!A$4:W$2358,12,FALSE),"niet bekend")))</f>
        <v/>
      </c>
      <c r="AJ1192" s="906" t="str">
        <f t="shared" si="129"/>
        <v/>
      </c>
    </row>
    <row r="1193" spans="2:36" x14ac:dyDescent="0.2">
      <c r="B1193" s="4"/>
      <c r="D1193" s="256"/>
      <c r="E1193" s="306"/>
      <c r="F1193" s="329"/>
      <c r="G1193" s="306"/>
      <c r="H1193" s="306"/>
      <c r="I1193" s="306"/>
      <c r="R1193" s="5"/>
      <c r="W1193" s="554"/>
      <c r="X1193" s="25"/>
      <c r="Y1193" s="6"/>
      <c r="Z1193" s="6"/>
      <c r="AA1193" s="5"/>
      <c r="AF1193" s="4" t="str">
        <f>IF(B1193="","",(IFERROR(VLOOKUP(B1193,Projecten!A$4:W$2358,5,FALSE),"niet bekend")))</f>
        <v/>
      </c>
      <c r="AG1193" s="2399" t="str">
        <f t="shared" si="128"/>
        <v/>
      </c>
      <c r="AH1193" s="2403" t="str">
        <f>IF(B1193="","",(IFERROR(VLOOKUP(B1193,Projecten!A$4:W$2358,23,FALSE),"niet bekend")))</f>
        <v/>
      </c>
      <c r="AI1193" s="2403" t="str">
        <f>IF(B1193="","",(IFERROR(VLOOKUP(B1193,Projecten!A$4:W$2358,12,FALSE),"niet bekend")))</f>
        <v/>
      </c>
      <c r="AJ1193" s="906" t="str">
        <f t="shared" si="129"/>
        <v/>
      </c>
    </row>
    <row r="1194" spans="2:36" s="131" customFormat="1" x14ac:dyDescent="0.2">
      <c r="B1194" s="71" t="s">
        <v>1727</v>
      </c>
      <c r="C1194" s="1257">
        <v>120880</v>
      </c>
      <c r="D1194" s="141" t="s">
        <v>1729</v>
      </c>
      <c r="E1194" s="731" t="s">
        <v>318</v>
      </c>
      <c r="F1194" s="660">
        <v>0</v>
      </c>
      <c r="G1194" s="731">
        <v>1</v>
      </c>
      <c r="H1194" s="731">
        <v>0</v>
      </c>
      <c r="I1194" s="731">
        <v>0</v>
      </c>
      <c r="J1194" s="59" t="s">
        <v>47</v>
      </c>
      <c r="K1194" s="733" t="s">
        <v>1524</v>
      </c>
      <c r="L1194" s="60" t="s">
        <v>1524</v>
      </c>
      <c r="M1194" s="60" t="s">
        <v>1524</v>
      </c>
      <c r="N1194" s="59" t="s">
        <v>47</v>
      </c>
      <c r="O1194" s="59" t="s">
        <v>47</v>
      </c>
      <c r="P1194" s="59" t="s">
        <v>47</v>
      </c>
      <c r="Q1194" s="59" t="s">
        <v>47</v>
      </c>
      <c r="R1194" s="141"/>
      <c r="S1194" s="77"/>
      <c r="T1194" s="59"/>
      <c r="U1194" s="156"/>
      <c r="V1194" s="80"/>
      <c r="W1194" s="727" t="s">
        <v>1748</v>
      </c>
      <c r="X1194" s="78">
        <v>1</v>
      </c>
      <c r="Y1194" s="80"/>
      <c r="Z1194" s="80"/>
      <c r="AA1194" s="141"/>
      <c r="AF1194" s="131">
        <f>IF(B1194="","",(IFERROR(VLOOKUP(B1194,Projecten!A$4:W$2358,5,FALSE),"niet bekend")))</f>
        <v>0</v>
      </c>
      <c r="AG1194" s="2403">
        <f t="shared" si="128"/>
        <v>90.1</v>
      </c>
      <c r="AH1194" s="2403">
        <f>IF(B1194="","",(IFERROR(VLOOKUP(B1194,Projecten!A$4:W$2358,23,FALSE),"niet bekend")))</f>
        <v>90.1</v>
      </c>
      <c r="AI1194" s="2403">
        <f>IF(B1194="","",(IFERROR(VLOOKUP(B1194,Projecten!A$4:W$2358,12,FALSE),"niet bekend")))</f>
        <v>90.1</v>
      </c>
      <c r="AJ1194" s="908">
        <f t="shared" si="129"/>
        <v>0</v>
      </c>
    </row>
    <row r="1195" spans="2:36" s="71" customFormat="1" ht="12.75" customHeight="1" x14ac:dyDescent="0.2">
      <c r="B1195" s="74"/>
      <c r="C1195" s="1296"/>
      <c r="D1195" s="732"/>
      <c r="E1195" s="75"/>
      <c r="F1195" s="72"/>
      <c r="G1195" s="75"/>
      <c r="H1195" s="75"/>
      <c r="I1195" s="75"/>
      <c r="J1195" s="733"/>
      <c r="K1195" s="733"/>
      <c r="L1195" s="60"/>
      <c r="M1195" s="60"/>
      <c r="N1195" s="60"/>
      <c r="O1195" s="60"/>
      <c r="P1195" s="60"/>
      <c r="Q1195" s="60"/>
      <c r="R1195" s="346"/>
      <c r="S1195" s="1601"/>
      <c r="T1195" s="77"/>
      <c r="U1195" s="161"/>
      <c r="X1195" s="566"/>
      <c r="Y1195" s="82"/>
      <c r="Z1195" s="82"/>
      <c r="AA1195" s="620"/>
      <c r="AF1195" s="71" t="str">
        <f>IF(B1195="","",(IFERROR(VLOOKUP(B1195,Projecten!A$4:W$2358,5,FALSE),"niet bekend")))</f>
        <v/>
      </c>
      <c r="AG1195" s="2403" t="str">
        <f t="shared" si="128"/>
        <v/>
      </c>
      <c r="AH1195" s="2403" t="str">
        <f>IF(B1195="","",(IFERROR(VLOOKUP(B1195,Projecten!A$4:W$2358,23,FALSE),"niet bekend")))</f>
        <v/>
      </c>
      <c r="AI1195" s="2403" t="str">
        <f>IF(B1195="","",(IFERROR(VLOOKUP(B1195,Projecten!A$4:W$2358,12,FALSE),"niet bekend")))</f>
        <v/>
      </c>
      <c r="AJ1195" s="908" t="str">
        <f t="shared" si="129"/>
        <v/>
      </c>
    </row>
    <row r="1196" spans="2:36" s="131" customFormat="1" ht="12.75" customHeight="1" x14ac:dyDescent="0.2">
      <c r="B1196" s="98">
        <v>2016442</v>
      </c>
      <c r="C1196" s="403">
        <v>120868</v>
      </c>
      <c r="D1196" s="98" t="s">
        <v>1579</v>
      </c>
      <c r="E1196" s="308" t="s">
        <v>26</v>
      </c>
      <c r="F1196" s="1456">
        <v>1</v>
      </c>
      <c r="G1196" s="308">
        <v>9</v>
      </c>
      <c r="H1196" s="308">
        <v>6</v>
      </c>
      <c r="I1196" s="308">
        <v>3</v>
      </c>
      <c r="J1196" s="58" t="s">
        <v>47</v>
      </c>
      <c r="K1196" s="58" t="s">
        <v>47</v>
      </c>
      <c r="L1196" s="60" t="s">
        <v>1524</v>
      </c>
      <c r="M1196" s="60" t="s">
        <v>1524</v>
      </c>
      <c r="N1196" s="58" t="s">
        <v>47</v>
      </c>
      <c r="O1196" s="58" t="s">
        <v>47</v>
      </c>
      <c r="P1196" s="58" t="s">
        <v>47</v>
      </c>
      <c r="Q1196" s="58" t="s">
        <v>47</v>
      </c>
      <c r="R1196" s="141"/>
      <c r="S1196" s="77">
        <v>42648</v>
      </c>
      <c r="T1196" s="77">
        <v>39</v>
      </c>
      <c r="U1196" s="156">
        <v>42642</v>
      </c>
      <c r="V1196" s="80" t="s">
        <v>162</v>
      </c>
      <c r="W1196" s="131" t="s">
        <v>959</v>
      </c>
      <c r="X1196" s="78">
        <v>19.7</v>
      </c>
      <c r="Y1196" s="80"/>
      <c r="Z1196" s="80"/>
      <c r="AA1196" s="141"/>
      <c r="AF1196" s="131">
        <f>IF(B1196="","",(IFERROR(VLOOKUP(B1196,Projecten!A$4:W$2358,5,FALSE),"niet bekend")))</f>
        <v>1</v>
      </c>
      <c r="AG1196" s="2403">
        <f t="shared" si="128"/>
        <v>4539</v>
      </c>
      <c r="AH1196" s="2403">
        <f>IF(B1196="","",(IFERROR(VLOOKUP(B1196,Projecten!A$4:W$2358,23,FALSE),"niet bekend")))</f>
        <v>4539</v>
      </c>
      <c r="AI1196" s="2403">
        <f>IF(B1196="","",(IFERROR(VLOOKUP(B1196,Projecten!A$4:W$2358,12,FALSE),"niet bekend")))</f>
        <v>4539</v>
      </c>
      <c r="AJ1196" s="908">
        <f t="shared" si="129"/>
        <v>0</v>
      </c>
    </row>
    <row r="1197" spans="2:36" s="131" customFormat="1" ht="12.75" customHeight="1" x14ac:dyDescent="0.2">
      <c r="B1197" s="98">
        <v>2016447</v>
      </c>
      <c r="C1197" s="1030">
        <v>120873</v>
      </c>
      <c r="D1197" s="98">
        <v>580716</v>
      </c>
      <c r="E1197" s="405" t="s">
        <v>26</v>
      </c>
      <c r="F1197" s="882">
        <v>1</v>
      </c>
      <c r="G1197" s="405">
        <v>8</v>
      </c>
      <c r="H1197" s="405">
        <v>5</v>
      </c>
      <c r="I1197" s="405">
        <v>3</v>
      </c>
      <c r="J1197" s="58" t="s">
        <v>47</v>
      </c>
      <c r="K1197" s="58" t="s">
        <v>47</v>
      </c>
      <c r="L1197" s="60" t="s">
        <v>1524</v>
      </c>
      <c r="M1197" s="60" t="s">
        <v>1524</v>
      </c>
      <c r="N1197" s="58" t="s">
        <v>47</v>
      </c>
      <c r="O1197" s="58" t="s">
        <v>47</v>
      </c>
      <c r="P1197" s="58" t="s">
        <v>47</v>
      </c>
      <c r="Q1197" s="58" t="s">
        <v>47</v>
      </c>
      <c r="R1197" s="141"/>
      <c r="S1197" s="77">
        <v>42650</v>
      </c>
      <c r="T1197" s="77">
        <v>39</v>
      </c>
      <c r="U1197" s="156">
        <v>42642</v>
      </c>
      <c r="V1197" s="80" t="s">
        <v>162</v>
      </c>
      <c r="X1197" s="78">
        <v>16.899999999999999</v>
      </c>
      <c r="Y1197" s="80"/>
      <c r="Z1197" s="80"/>
      <c r="AA1197" s="141"/>
      <c r="AF1197" s="131">
        <f>IF(B1197="","",(IFERROR(VLOOKUP(B1197,Projecten!A$4:W$2358,5,FALSE),"niet bekend")))</f>
        <v>1</v>
      </c>
      <c r="AG1197" s="2403">
        <f t="shared" si="128"/>
        <v>2472</v>
      </c>
      <c r="AH1197" s="2403">
        <f>IF(B1197="","",(IFERROR(VLOOKUP(B1197,Projecten!A$4:W$2358,23,FALSE),"niet bekend")))</f>
        <v>2472</v>
      </c>
      <c r="AI1197" s="2403">
        <f>IF(B1197="","",(IFERROR(VLOOKUP(B1197,Projecten!A$4:W$2358,12,FALSE),"niet bekend")))</f>
        <v>2472</v>
      </c>
      <c r="AJ1197" s="908">
        <f t="shared" si="129"/>
        <v>0</v>
      </c>
    </row>
    <row r="1198" spans="2:36" s="131" customFormat="1" ht="12.75" customHeight="1" x14ac:dyDescent="0.2">
      <c r="B1198" s="98">
        <v>2016448</v>
      </c>
      <c r="C1198" s="1030">
        <v>120873</v>
      </c>
      <c r="D1198" s="98">
        <v>566616</v>
      </c>
      <c r="E1198" s="405" t="s">
        <v>26</v>
      </c>
      <c r="F1198" s="882">
        <v>1</v>
      </c>
      <c r="G1198" s="405">
        <v>8</v>
      </c>
      <c r="H1198" s="405">
        <v>5</v>
      </c>
      <c r="I1198" s="405">
        <v>3</v>
      </c>
      <c r="J1198" s="58" t="s">
        <v>47</v>
      </c>
      <c r="K1198" s="60" t="s">
        <v>1524</v>
      </c>
      <c r="L1198" s="60" t="s">
        <v>1524</v>
      </c>
      <c r="M1198" s="60" t="s">
        <v>1524</v>
      </c>
      <c r="N1198" s="58" t="s">
        <v>47</v>
      </c>
      <c r="O1198" s="58" t="s">
        <v>47</v>
      </c>
      <c r="P1198" s="58" t="s">
        <v>47</v>
      </c>
      <c r="Q1198" s="58" t="s">
        <v>47</v>
      </c>
      <c r="R1198" s="141"/>
      <c r="S1198" s="77">
        <v>42647</v>
      </c>
      <c r="T1198" s="77">
        <v>39</v>
      </c>
      <c r="U1198" s="156">
        <v>42642</v>
      </c>
      <c r="V1198" s="80" t="s">
        <v>162</v>
      </c>
      <c r="X1198" s="78">
        <v>15.4</v>
      </c>
      <c r="Y1198" s="80"/>
      <c r="Z1198" s="80"/>
      <c r="AA1198" s="141"/>
      <c r="AF1198" s="131">
        <f>IF(B1198="","",(IFERROR(VLOOKUP(B1198,Projecten!A$4:W$2358,5,FALSE),"niet bekend")))</f>
        <v>1</v>
      </c>
      <c r="AG1198" s="2403">
        <f t="shared" si="128"/>
        <v>2401</v>
      </c>
      <c r="AH1198" s="2403">
        <f>IF(B1198="","",(IFERROR(VLOOKUP(B1198,Projecten!A$4:W$2358,23,FALSE),"niet bekend")))</f>
        <v>2401</v>
      </c>
      <c r="AI1198" s="2403">
        <f>IF(B1198="","",(IFERROR(VLOOKUP(B1198,Projecten!A$4:W$2358,12,FALSE),"niet bekend")))</f>
        <v>2401</v>
      </c>
      <c r="AJ1198" s="908">
        <f t="shared" si="129"/>
        <v>0</v>
      </c>
    </row>
    <row r="1199" spans="2:36" s="131" customFormat="1" ht="12.75" customHeight="1" x14ac:dyDescent="0.2">
      <c r="B1199" s="98">
        <v>2016449</v>
      </c>
      <c r="C1199" s="1030">
        <v>120873</v>
      </c>
      <c r="D1199" s="98">
        <v>580516</v>
      </c>
      <c r="E1199" s="405" t="s">
        <v>26</v>
      </c>
      <c r="F1199" s="882">
        <v>1</v>
      </c>
      <c r="G1199" s="405">
        <v>10</v>
      </c>
      <c r="H1199" s="405">
        <v>7</v>
      </c>
      <c r="I1199" s="405">
        <v>4</v>
      </c>
      <c r="J1199" s="58" t="s">
        <v>47</v>
      </c>
      <c r="K1199" s="60" t="s">
        <v>1524</v>
      </c>
      <c r="L1199" s="60" t="s">
        <v>1524</v>
      </c>
      <c r="M1199" s="60" t="s">
        <v>1524</v>
      </c>
      <c r="N1199" s="58" t="s">
        <v>47</v>
      </c>
      <c r="O1199" s="58" t="s">
        <v>47</v>
      </c>
      <c r="P1199" s="58" t="s">
        <v>47</v>
      </c>
      <c r="Q1199" s="58" t="s">
        <v>47</v>
      </c>
      <c r="R1199" s="141"/>
      <c r="S1199" s="77">
        <v>42649</v>
      </c>
      <c r="T1199" s="77">
        <v>39</v>
      </c>
      <c r="U1199" s="156">
        <v>42642</v>
      </c>
      <c r="V1199" s="80" t="s">
        <v>162</v>
      </c>
      <c r="X1199" s="78">
        <v>21.1</v>
      </c>
      <c r="Y1199" s="80"/>
      <c r="Z1199" s="80"/>
      <c r="AA1199" s="141"/>
      <c r="AF1199" s="131">
        <f>IF(B1199="","",(IFERROR(VLOOKUP(B1199,Projecten!A$4:W$2358,5,FALSE),"niet bekend")))</f>
        <v>1</v>
      </c>
      <c r="AG1199" s="2403">
        <f t="shared" si="128"/>
        <v>3161</v>
      </c>
      <c r="AH1199" s="2403">
        <f>IF(B1199="","",(IFERROR(VLOOKUP(B1199,Projecten!A$4:W$2358,23,FALSE),"niet bekend")))</f>
        <v>3161</v>
      </c>
      <c r="AI1199" s="2403">
        <f>IF(B1199="","",(IFERROR(VLOOKUP(B1199,Projecten!A$4:W$2358,12,FALSE),"niet bekend")))</f>
        <v>3161</v>
      </c>
      <c r="AJ1199" s="908">
        <f t="shared" si="129"/>
        <v>0</v>
      </c>
    </row>
    <row r="1200" spans="2:36" s="131" customFormat="1" ht="12.75" customHeight="1" x14ac:dyDescent="0.2">
      <c r="B1200" s="98" t="s">
        <v>1580</v>
      </c>
      <c r="C1200" s="403">
        <v>120877</v>
      </c>
      <c r="D1200" s="98" t="s">
        <v>1578</v>
      </c>
      <c r="E1200" s="308" t="s">
        <v>26</v>
      </c>
      <c r="F1200" s="1456">
        <v>1</v>
      </c>
      <c r="G1200" s="308">
        <v>9</v>
      </c>
      <c r="H1200" s="308">
        <v>5</v>
      </c>
      <c r="I1200" s="308">
        <v>2</v>
      </c>
      <c r="J1200" s="58" t="s">
        <v>47</v>
      </c>
      <c r="K1200" s="58" t="s">
        <v>47</v>
      </c>
      <c r="L1200" s="58" t="s">
        <v>47</v>
      </c>
      <c r="M1200" s="58"/>
      <c r="N1200" s="58" t="s">
        <v>47</v>
      </c>
      <c r="O1200" s="58" t="s">
        <v>47</v>
      </c>
      <c r="P1200" s="58" t="s">
        <v>47</v>
      </c>
      <c r="Q1200" s="58" t="s">
        <v>47</v>
      </c>
      <c r="R1200" s="141"/>
      <c r="S1200" s="77">
        <v>42643</v>
      </c>
      <c r="T1200" s="77">
        <v>39</v>
      </c>
      <c r="U1200" s="156">
        <v>42642</v>
      </c>
      <c r="V1200" s="80" t="s">
        <v>162</v>
      </c>
      <c r="W1200" s="131" t="s">
        <v>1645</v>
      </c>
      <c r="X1200" s="78">
        <v>19.100000000000001</v>
      </c>
      <c r="Y1200" s="80"/>
      <c r="Z1200" s="80"/>
      <c r="AA1200" s="141"/>
      <c r="AF1200" s="131">
        <f>IF(B1200="","",(IFERROR(VLOOKUP(B1200,Projecten!A$4:W$2358,5,FALSE),"niet bekend")))</f>
        <v>1</v>
      </c>
      <c r="AG1200" s="2403">
        <f t="shared" si="128"/>
        <v>5531</v>
      </c>
      <c r="AH1200" s="2403">
        <f>IF(B1200="","",(IFERROR(VLOOKUP(B1200,Projecten!A$4:W$2358,23,FALSE),"niet bekend")))</f>
        <v>5531</v>
      </c>
      <c r="AI1200" s="2403">
        <f>IF(B1200="","",(IFERROR(VLOOKUP(B1200,Projecten!A$4:W$2358,12,FALSE),"niet bekend")))</f>
        <v>5531</v>
      </c>
      <c r="AJ1200" s="908">
        <f t="shared" si="129"/>
        <v>0</v>
      </c>
    </row>
    <row r="1201" spans="2:36" s="131" customFormat="1" ht="12.75" customHeight="1" x14ac:dyDescent="0.2">
      <c r="B1201" s="98" t="s">
        <v>1577</v>
      </c>
      <c r="C1201" s="403">
        <v>120885</v>
      </c>
      <c r="D1201" s="98" t="s">
        <v>1576</v>
      </c>
      <c r="E1201" s="308" t="s">
        <v>26</v>
      </c>
      <c r="F1201" s="1456">
        <v>1</v>
      </c>
      <c r="G1201" s="308">
        <v>14</v>
      </c>
      <c r="H1201" s="308">
        <v>0</v>
      </c>
      <c r="I1201" s="308">
        <v>0</v>
      </c>
      <c r="J1201" s="58" t="s">
        <v>47</v>
      </c>
      <c r="K1201" s="60" t="s">
        <v>1524</v>
      </c>
      <c r="L1201" s="60" t="s">
        <v>1524</v>
      </c>
      <c r="M1201" s="60" t="s">
        <v>1524</v>
      </c>
      <c r="N1201" s="58" t="s">
        <v>47</v>
      </c>
      <c r="O1201" s="58" t="s">
        <v>47</v>
      </c>
      <c r="P1201" s="58" t="s">
        <v>47</v>
      </c>
      <c r="Q1201" s="58" t="s">
        <v>47</v>
      </c>
      <c r="R1201" s="141"/>
      <c r="S1201" s="77"/>
      <c r="T1201" s="77">
        <f>IF(U1201&lt;=0,"",(((U1201-'In Productie'!$E$1)/7)+0.6))</f>
        <v>-45.114285714285714</v>
      </c>
      <c r="U1201" s="156">
        <v>42649</v>
      </c>
      <c r="V1201" s="80" t="s">
        <v>1581</v>
      </c>
      <c r="W1201" s="131" t="s">
        <v>1635</v>
      </c>
      <c r="X1201" s="78">
        <v>8.1</v>
      </c>
      <c r="Y1201" s="80"/>
      <c r="Z1201" s="80"/>
      <c r="AA1201" s="141"/>
      <c r="AF1201" s="131">
        <f>IF(B1201="","",(IFERROR(VLOOKUP(B1201,Projecten!A$4:W$2358,5,FALSE),"niet bekend")))</f>
        <v>1</v>
      </c>
      <c r="AG1201" s="2403">
        <f t="shared" si="128"/>
        <v>1067.8699999999999</v>
      </c>
      <c r="AH1201" s="2403">
        <f>IF(B1201="","",(IFERROR(VLOOKUP(B1201,Projecten!A$4:W$2358,23,FALSE),"niet bekend")))</f>
        <v>1067.8700000000001</v>
      </c>
      <c r="AI1201" s="2403">
        <f>IF(B1201="","",(IFERROR(VLOOKUP(B1201,Projecten!A$4:W$2358,12,FALSE),"niet bekend")))</f>
        <v>1067.8699999999999</v>
      </c>
      <c r="AJ1201" s="908">
        <f t="shared" si="129"/>
        <v>0</v>
      </c>
    </row>
    <row r="1202" spans="2:36" s="131" customFormat="1" ht="12.75" customHeight="1" x14ac:dyDescent="0.2">
      <c r="B1202" s="98"/>
      <c r="C1202" s="461"/>
      <c r="D1202" s="98"/>
      <c r="E1202" s="681"/>
      <c r="F1202" s="1494"/>
      <c r="G1202" s="681"/>
      <c r="H1202" s="681"/>
      <c r="I1202" s="681"/>
      <c r="J1202" s="58"/>
      <c r="K1202" s="58"/>
      <c r="L1202" s="58"/>
      <c r="M1202" s="58"/>
      <c r="N1202" s="58"/>
      <c r="O1202" s="58"/>
      <c r="P1202" s="58"/>
      <c r="Q1202" s="58"/>
      <c r="R1202" s="141"/>
      <c r="S1202" s="77"/>
      <c r="T1202" s="77"/>
      <c r="U1202" s="156"/>
      <c r="V1202" s="80"/>
      <c r="X1202" s="78"/>
      <c r="Y1202" s="80"/>
      <c r="Z1202" s="80"/>
      <c r="AA1202" s="141"/>
      <c r="AF1202" s="131" t="str">
        <f>IF(B1202="","",(IFERROR(VLOOKUP(B1202,Projecten!A$4:W$2358,5,FALSE),"niet bekend")))</f>
        <v/>
      </c>
      <c r="AG1202" s="2403" t="str">
        <f t="shared" si="128"/>
        <v/>
      </c>
      <c r="AH1202" s="2403" t="str">
        <f>IF(B1202="","",(IFERROR(VLOOKUP(B1202,Projecten!A$4:W$2358,23,FALSE),"niet bekend")))</f>
        <v/>
      </c>
      <c r="AI1202" s="2403" t="str">
        <f>IF(B1202="","",(IFERROR(VLOOKUP(B1202,Projecten!A$4:W$2358,12,FALSE),"niet bekend")))</f>
        <v/>
      </c>
      <c r="AJ1202" s="908" t="str">
        <f t="shared" si="129"/>
        <v/>
      </c>
    </row>
    <row r="1203" spans="2:36" s="131" customFormat="1" ht="12.75" customHeight="1" x14ac:dyDescent="0.2">
      <c r="B1203" s="98">
        <v>2016460</v>
      </c>
      <c r="C1203" s="1030">
        <v>120883</v>
      </c>
      <c r="D1203" s="98" t="s">
        <v>1601</v>
      </c>
      <c r="E1203" s="405" t="s">
        <v>1364</v>
      </c>
      <c r="F1203" s="1456">
        <v>1</v>
      </c>
      <c r="G1203" s="405">
        <v>10</v>
      </c>
      <c r="H1203" s="405">
        <v>7</v>
      </c>
      <c r="I1203" s="405">
        <v>1</v>
      </c>
      <c r="J1203" s="59" t="s">
        <v>47</v>
      </c>
      <c r="K1203" s="59" t="s">
        <v>1524</v>
      </c>
      <c r="L1203" s="59" t="s">
        <v>1524</v>
      </c>
      <c r="M1203" s="59" t="s">
        <v>1524</v>
      </c>
      <c r="N1203" s="59" t="s">
        <v>47</v>
      </c>
      <c r="O1203" s="59" t="s">
        <v>47</v>
      </c>
      <c r="P1203" s="59" t="s">
        <v>47</v>
      </c>
      <c r="Q1203" s="59" t="s">
        <v>47</v>
      </c>
      <c r="R1203" s="141"/>
      <c r="S1203" s="77"/>
      <c r="T1203" s="77">
        <v>40</v>
      </c>
      <c r="U1203" s="156"/>
      <c r="V1203" s="80" t="s">
        <v>1658</v>
      </c>
      <c r="W1203" s="80"/>
      <c r="X1203" s="566">
        <v>15.4</v>
      </c>
      <c r="Y1203" s="80"/>
      <c r="Z1203" s="80"/>
      <c r="AA1203" s="141"/>
      <c r="AF1203" s="131">
        <f>IF(B1203="","",(IFERROR(VLOOKUP(B1203,Projecten!A$4:W$2358,5,FALSE),"niet bekend")))</f>
        <v>1</v>
      </c>
      <c r="AG1203" s="2403">
        <f t="shared" si="128"/>
        <v>2202.4499999999998</v>
      </c>
      <c r="AH1203" s="2403">
        <f>IF(B1203="","",(IFERROR(VLOOKUP(B1203,Projecten!A$4:W$2358,23,FALSE),"niet bekend")))</f>
        <v>2202.4499999999998</v>
      </c>
      <c r="AI1203" s="2403">
        <f>IF(B1203="","",(IFERROR(VLOOKUP(B1203,Projecten!A$4:W$2358,12,FALSE),"niet bekend")))</f>
        <v>2202.4499999999998</v>
      </c>
      <c r="AJ1203" s="908">
        <f t="shared" si="129"/>
        <v>0</v>
      </c>
    </row>
    <row r="1204" spans="2:36" s="131" customFormat="1" ht="12.75" customHeight="1" x14ac:dyDescent="0.2">
      <c r="B1204" s="98"/>
      <c r="C1204" s="1030"/>
      <c r="D1204" s="98"/>
      <c r="E1204" s="405"/>
      <c r="F1204" s="882"/>
      <c r="G1204" s="405"/>
      <c r="H1204" s="405"/>
      <c r="I1204" s="405"/>
      <c r="J1204" s="58"/>
      <c r="K1204" s="58"/>
      <c r="L1204" s="60"/>
      <c r="M1204" s="60"/>
      <c r="N1204" s="58"/>
      <c r="O1204" s="58"/>
      <c r="P1204" s="58"/>
      <c r="Q1204" s="58"/>
      <c r="R1204" s="141"/>
      <c r="S1204" s="77"/>
      <c r="T1204" s="77"/>
      <c r="U1204" s="156"/>
      <c r="V1204" s="80"/>
      <c r="W1204" s="255"/>
      <c r="X1204" s="78"/>
      <c r="Y1204" s="80"/>
      <c r="Z1204" s="80"/>
      <c r="AA1204" s="141"/>
      <c r="AF1204" s="131" t="str">
        <f>IF(B1204="","",(IFERROR(VLOOKUP(B1204,Projecten!A$4:W$2358,5,FALSE),"niet bekend")))</f>
        <v/>
      </c>
      <c r="AG1204" s="2403" t="str">
        <f t="shared" si="128"/>
        <v/>
      </c>
      <c r="AH1204" s="2403" t="str">
        <f>IF(B1204="","",(IFERROR(VLOOKUP(B1204,Projecten!A$4:W$2358,23,FALSE),"niet bekend")))</f>
        <v/>
      </c>
      <c r="AI1204" s="2403" t="str">
        <f>IF(B1204="","",(IFERROR(VLOOKUP(B1204,Projecten!A$4:W$2358,12,FALSE),"niet bekend")))</f>
        <v/>
      </c>
      <c r="AJ1204" s="908" t="str">
        <f t="shared" si="129"/>
        <v/>
      </c>
    </row>
    <row r="1205" spans="2:36" s="131" customFormat="1" ht="12.75" customHeight="1" x14ac:dyDescent="0.2">
      <c r="B1205" s="98">
        <v>2016528</v>
      </c>
      <c r="C1205" s="1030">
        <v>120882</v>
      </c>
      <c r="D1205" s="98" t="s">
        <v>1708</v>
      </c>
      <c r="E1205" s="405" t="s">
        <v>1338</v>
      </c>
      <c r="F1205" s="882">
        <v>1</v>
      </c>
      <c r="G1205" s="405">
        <v>1</v>
      </c>
      <c r="H1205" s="405">
        <v>0</v>
      </c>
      <c r="I1205" s="405">
        <v>0</v>
      </c>
      <c r="J1205" s="59" t="s">
        <v>47</v>
      </c>
      <c r="K1205" s="59" t="s">
        <v>1524</v>
      </c>
      <c r="L1205" s="59" t="s">
        <v>1524</v>
      </c>
      <c r="M1205" s="59" t="s">
        <v>1524</v>
      </c>
      <c r="N1205" s="59" t="s">
        <v>47</v>
      </c>
      <c r="O1205" s="59" t="s">
        <v>47</v>
      </c>
      <c r="P1205" s="59" t="s">
        <v>47</v>
      </c>
      <c r="Q1205" s="59" t="s">
        <v>47</v>
      </c>
      <c r="R1205" s="141"/>
      <c r="S1205" s="77"/>
      <c r="T1205" s="77">
        <v>40</v>
      </c>
      <c r="U1205" s="156"/>
      <c r="V1205" s="80" t="s">
        <v>1531</v>
      </c>
      <c r="W1205" s="80" t="s">
        <v>1753</v>
      </c>
      <c r="X1205" s="566">
        <v>1</v>
      </c>
      <c r="Y1205" s="80"/>
      <c r="Z1205" s="80"/>
      <c r="AA1205" s="141"/>
      <c r="AF1205" s="131">
        <f>IF(B1205="","",(IFERROR(VLOOKUP(B1205,Projecten!A$4:W$2358,5,FALSE),"niet bekend")))</f>
        <v>1</v>
      </c>
      <c r="AG1205" s="2403">
        <f t="shared" si="128"/>
        <v>106.69</v>
      </c>
      <c r="AH1205" s="2403">
        <f>IF(B1205="","",(IFERROR(VLOOKUP(B1205,Projecten!A$4:W$2358,23,FALSE),"niet bekend")))</f>
        <v>106.69</v>
      </c>
      <c r="AI1205" s="2403">
        <f>IF(B1205="","",(IFERROR(VLOOKUP(B1205,Projecten!A$4:W$2358,12,FALSE),"niet bekend")))</f>
        <v>106.69</v>
      </c>
      <c r="AJ1205" s="908">
        <f t="shared" si="129"/>
        <v>0</v>
      </c>
    </row>
    <row r="1206" spans="2:36" s="131" customFormat="1" ht="12.75" customHeight="1" x14ac:dyDescent="0.2">
      <c r="B1206" s="98">
        <v>2016408</v>
      </c>
      <c r="C1206" s="1030">
        <v>120878</v>
      </c>
      <c r="D1206" s="98" t="s">
        <v>1527</v>
      </c>
      <c r="E1206" s="405" t="s">
        <v>1338</v>
      </c>
      <c r="F1206" s="882">
        <v>1</v>
      </c>
      <c r="G1206" s="405">
        <v>9</v>
      </c>
      <c r="H1206" s="405">
        <v>4</v>
      </c>
      <c r="I1206" s="405">
        <v>3</v>
      </c>
      <c r="J1206" s="58" t="s">
        <v>47</v>
      </c>
      <c r="K1206" s="60" t="s">
        <v>1524</v>
      </c>
      <c r="L1206" s="60" t="s">
        <v>1524</v>
      </c>
      <c r="M1206" s="60" t="s">
        <v>1524</v>
      </c>
      <c r="N1206" s="58" t="s">
        <v>47</v>
      </c>
      <c r="O1206" s="58" t="s">
        <v>47</v>
      </c>
      <c r="P1206" s="58" t="s">
        <v>47</v>
      </c>
      <c r="Q1206" s="58" t="s">
        <v>47</v>
      </c>
      <c r="R1206" s="141"/>
      <c r="S1206" s="77"/>
      <c r="T1206" s="77">
        <v>40</v>
      </c>
      <c r="U1206" s="156"/>
      <c r="V1206" s="80" t="s">
        <v>1531</v>
      </c>
      <c r="W1206" s="240"/>
      <c r="X1206" s="78">
        <v>16</v>
      </c>
      <c r="Y1206" s="80"/>
      <c r="Z1206" s="80"/>
      <c r="AA1206" s="141"/>
      <c r="AF1206" s="131">
        <f>IF(B1206="","",(IFERROR(VLOOKUP(B1206,Projecten!A$4:W$2358,5,FALSE),"niet bekend")))</f>
        <v>1</v>
      </c>
      <c r="AG1206" s="2403">
        <f t="shared" si="128"/>
        <v>1979.81</v>
      </c>
      <c r="AH1206" s="2403">
        <f>IF(B1206="","",(IFERROR(VLOOKUP(B1206,Projecten!A$4:W$2358,23,FALSE),"niet bekend")))</f>
        <v>1979.81</v>
      </c>
      <c r="AI1206" s="2403">
        <f>IF(B1206="","",(IFERROR(VLOOKUP(B1206,Projecten!A$4:W$2358,12,FALSE),"niet bekend")))</f>
        <v>1979.81</v>
      </c>
      <c r="AJ1206" s="908">
        <f t="shared" si="129"/>
        <v>0</v>
      </c>
    </row>
    <row r="1207" spans="2:36" s="131" customFormat="1" ht="12.75" customHeight="1" x14ac:dyDescent="0.2">
      <c r="B1207" s="98">
        <v>2016407</v>
      </c>
      <c r="C1207" s="1030">
        <v>120881</v>
      </c>
      <c r="D1207" s="98" t="s">
        <v>1526</v>
      </c>
      <c r="E1207" s="405" t="s">
        <v>1338</v>
      </c>
      <c r="F1207" s="882">
        <v>1</v>
      </c>
      <c r="G1207" s="405">
        <v>12</v>
      </c>
      <c r="H1207" s="405">
        <v>7</v>
      </c>
      <c r="I1207" s="405">
        <v>2</v>
      </c>
      <c r="J1207" s="58" t="s">
        <v>47</v>
      </c>
      <c r="K1207" s="60" t="s">
        <v>1524</v>
      </c>
      <c r="L1207" s="60" t="s">
        <v>1524</v>
      </c>
      <c r="M1207" s="58" t="s">
        <v>47</v>
      </c>
      <c r="N1207" s="58" t="s">
        <v>47</v>
      </c>
      <c r="O1207" s="58" t="s">
        <v>47</v>
      </c>
      <c r="P1207" s="58" t="s">
        <v>47</v>
      </c>
      <c r="Q1207" s="58" t="s">
        <v>47</v>
      </c>
      <c r="R1207" s="141"/>
      <c r="S1207" s="77"/>
      <c r="T1207" s="77">
        <v>40</v>
      </c>
      <c r="U1207" s="156"/>
      <c r="V1207" s="80" t="s">
        <v>1531</v>
      </c>
      <c r="W1207" s="727" t="s">
        <v>1588</v>
      </c>
      <c r="X1207" s="78">
        <v>16.100000000000001</v>
      </c>
      <c r="Y1207" s="80"/>
      <c r="Z1207" s="80"/>
      <c r="AA1207" s="141"/>
      <c r="AF1207" s="131">
        <f>IF(B1207="","",(IFERROR(VLOOKUP(B1207,Projecten!A$4:W$2358,5,FALSE),"niet bekend")))</f>
        <v>1</v>
      </c>
      <c r="AG1207" s="2403">
        <f t="shared" si="128"/>
        <v>2283.4</v>
      </c>
      <c r="AH1207" s="2403">
        <f>IF(B1207="","",(IFERROR(VLOOKUP(B1207,Projecten!A$4:W$2358,23,FALSE),"niet bekend")))</f>
        <v>2283.4</v>
      </c>
      <c r="AI1207" s="2403">
        <f>IF(B1207="","",(IFERROR(VLOOKUP(B1207,Projecten!A$4:W$2358,12,FALSE),"niet bekend")))</f>
        <v>2283.4</v>
      </c>
      <c r="AJ1207" s="908">
        <f t="shared" si="129"/>
        <v>0</v>
      </c>
    </row>
    <row r="1208" spans="2:36" s="131" customFormat="1" ht="12.75" customHeight="1" x14ac:dyDescent="0.2">
      <c r="B1208" s="98">
        <v>2016411</v>
      </c>
      <c r="C1208" s="1030">
        <v>120881</v>
      </c>
      <c r="D1208" s="98" t="s">
        <v>1530</v>
      </c>
      <c r="E1208" s="405" t="s">
        <v>1338</v>
      </c>
      <c r="F1208" s="882">
        <v>1</v>
      </c>
      <c r="G1208" s="405">
        <v>11</v>
      </c>
      <c r="H1208" s="405">
        <v>7</v>
      </c>
      <c r="I1208" s="405">
        <v>1</v>
      </c>
      <c r="J1208" s="58" t="s">
        <v>47</v>
      </c>
      <c r="K1208" s="59" t="s">
        <v>1524</v>
      </c>
      <c r="L1208" s="59" t="s">
        <v>1524</v>
      </c>
      <c r="M1208" s="59" t="s">
        <v>1524</v>
      </c>
      <c r="N1208" s="59" t="s">
        <v>47</v>
      </c>
      <c r="O1208" s="59" t="s">
        <v>47</v>
      </c>
      <c r="P1208" s="59" t="s">
        <v>47</v>
      </c>
      <c r="Q1208" s="59" t="s">
        <v>47</v>
      </c>
      <c r="R1208" s="141"/>
      <c r="S1208" s="77"/>
      <c r="T1208" s="77">
        <v>40</v>
      </c>
      <c r="U1208" s="156"/>
      <c r="V1208" s="80" t="s">
        <v>1531</v>
      </c>
      <c r="W1208" s="80" t="s">
        <v>1588</v>
      </c>
      <c r="X1208" s="566">
        <v>14.4</v>
      </c>
      <c r="Y1208" s="80"/>
      <c r="Z1208" s="80"/>
      <c r="AA1208" s="141"/>
      <c r="AF1208" s="131">
        <f>IF(B1208="","",(IFERROR(VLOOKUP(B1208,Projecten!A$4:W$2358,5,FALSE),"niet bekend")))</f>
        <v>1</v>
      </c>
      <c r="AG1208" s="2403">
        <f t="shared" si="128"/>
        <v>2028.81</v>
      </c>
      <c r="AH1208" s="2403">
        <f>IF(B1208="","",(IFERROR(VLOOKUP(B1208,Projecten!A$4:W$2358,23,FALSE),"niet bekend")))</f>
        <v>2028.81</v>
      </c>
      <c r="AI1208" s="2403">
        <f>IF(B1208="","",(IFERROR(VLOOKUP(B1208,Projecten!A$4:W$2358,12,FALSE),"niet bekend")))</f>
        <v>2028.81</v>
      </c>
      <c r="AJ1208" s="908">
        <f t="shared" si="129"/>
        <v>0</v>
      </c>
    </row>
    <row r="1209" spans="2:36" s="131" customFormat="1" ht="12.75" customHeight="1" x14ac:dyDescent="0.2">
      <c r="B1209" s="98">
        <v>2016409</v>
      </c>
      <c r="C1209" s="1030">
        <v>120878</v>
      </c>
      <c r="D1209" s="98" t="s">
        <v>1528</v>
      </c>
      <c r="E1209" s="405" t="s">
        <v>1338</v>
      </c>
      <c r="F1209" s="882">
        <v>1</v>
      </c>
      <c r="G1209" s="405">
        <v>9</v>
      </c>
      <c r="H1209" s="405">
        <v>7</v>
      </c>
      <c r="I1209" s="405">
        <v>1</v>
      </c>
      <c r="J1209" s="58" t="s">
        <v>47</v>
      </c>
      <c r="K1209" s="60" t="s">
        <v>1524</v>
      </c>
      <c r="L1209" s="60" t="s">
        <v>1524</v>
      </c>
      <c r="M1209" s="60" t="s">
        <v>1524</v>
      </c>
      <c r="N1209" s="58" t="s">
        <v>47</v>
      </c>
      <c r="O1209" s="58" t="s">
        <v>47</v>
      </c>
      <c r="P1209" s="58" t="s">
        <v>47</v>
      </c>
      <c r="Q1209" s="58" t="s">
        <v>47</v>
      </c>
      <c r="R1209" s="141"/>
      <c r="S1209" s="77"/>
      <c r="T1209" s="77">
        <v>40</v>
      </c>
      <c r="U1209" s="156"/>
      <c r="V1209" s="80" t="s">
        <v>1531</v>
      </c>
      <c r="W1209" s="240"/>
      <c r="X1209" s="78">
        <v>13.1</v>
      </c>
      <c r="Y1209" s="80"/>
      <c r="Z1209" s="80"/>
      <c r="AA1209" s="141"/>
      <c r="AF1209" s="131">
        <f>IF(B1209="","",(IFERROR(VLOOKUP(B1209,Projecten!A$4:W$2358,5,FALSE),"niet bekend")))</f>
        <v>1</v>
      </c>
      <c r="AG1209" s="2403">
        <f t="shared" si="128"/>
        <v>1840.75</v>
      </c>
      <c r="AH1209" s="2403">
        <f>IF(B1209="","",(IFERROR(VLOOKUP(B1209,Projecten!A$4:W$2358,23,FALSE),"niet bekend")))</f>
        <v>1840.75</v>
      </c>
      <c r="AI1209" s="2403">
        <f>IF(B1209="","",(IFERROR(VLOOKUP(B1209,Projecten!A$4:W$2358,12,FALSE),"niet bekend")))</f>
        <v>1840.75</v>
      </c>
      <c r="AJ1209" s="908">
        <f t="shared" si="129"/>
        <v>0</v>
      </c>
    </row>
    <row r="1210" spans="2:36" s="131" customFormat="1" ht="12.75" customHeight="1" x14ac:dyDescent="0.2">
      <c r="B1210" s="98">
        <v>2016410</v>
      </c>
      <c r="C1210" s="1030">
        <v>120878</v>
      </c>
      <c r="D1210" s="98" t="s">
        <v>1529</v>
      </c>
      <c r="E1210" s="405" t="s">
        <v>1338</v>
      </c>
      <c r="F1210" s="882">
        <v>1</v>
      </c>
      <c r="G1210" s="405">
        <v>9</v>
      </c>
      <c r="H1210" s="405">
        <v>5</v>
      </c>
      <c r="I1210" s="405">
        <v>1</v>
      </c>
      <c r="J1210" s="58" t="s">
        <v>47</v>
      </c>
      <c r="K1210" s="60" t="s">
        <v>1524</v>
      </c>
      <c r="L1210" s="60" t="s">
        <v>1524</v>
      </c>
      <c r="M1210" s="60" t="s">
        <v>1524</v>
      </c>
      <c r="N1210" s="58" t="s">
        <v>47</v>
      </c>
      <c r="O1210" s="58" t="s">
        <v>47</v>
      </c>
      <c r="P1210" s="58" t="s">
        <v>47</v>
      </c>
      <c r="Q1210" s="58" t="s">
        <v>47</v>
      </c>
      <c r="R1210" s="141"/>
      <c r="S1210" s="77"/>
      <c r="T1210" s="77">
        <v>40</v>
      </c>
      <c r="U1210" s="156"/>
      <c r="V1210" s="80" t="s">
        <v>1531</v>
      </c>
      <c r="W1210" s="240"/>
      <c r="X1210" s="78">
        <v>13.5</v>
      </c>
      <c r="Y1210" s="80"/>
      <c r="Z1210" s="80"/>
      <c r="AA1210" s="141"/>
      <c r="AF1210" s="131">
        <f>IF(B1210="","",(IFERROR(VLOOKUP(B1210,Projecten!A$4:W$2358,5,FALSE),"niet bekend")))</f>
        <v>1</v>
      </c>
      <c r="AG1210" s="2403">
        <f t="shared" si="128"/>
        <v>1954.29</v>
      </c>
      <c r="AH1210" s="2403">
        <f>IF(B1210="","",(IFERROR(VLOOKUP(B1210,Projecten!A$4:W$2358,23,FALSE),"niet bekend")))</f>
        <v>1954.29</v>
      </c>
      <c r="AI1210" s="2403">
        <f>IF(B1210="","",(IFERROR(VLOOKUP(B1210,Projecten!A$4:W$2358,12,FALSE),"niet bekend")))</f>
        <v>1954.29</v>
      </c>
      <c r="AJ1210" s="908">
        <f t="shared" si="129"/>
        <v>0</v>
      </c>
    </row>
    <row r="1211" spans="2:36" s="131" customFormat="1" ht="12.75" customHeight="1" x14ac:dyDescent="0.2">
      <c r="B1211" s="640">
        <v>2016455</v>
      </c>
      <c r="C1211" s="403">
        <v>120882</v>
      </c>
      <c r="D1211" s="640" t="s">
        <v>1144</v>
      </c>
      <c r="E1211" s="642" t="s">
        <v>1338</v>
      </c>
      <c r="F1211" s="1487">
        <v>1</v>
      </c>
      <c r="G1211" s="642">
        <v>1</v>
      </c>
      <c r="H1211" s="642">
        <v>0</v>
      </c>
      <c r="I1211" s="642">
        <v>1</v>
      </c>
      <c r="J1211" s="59" t="s">
        <v>47</v>
      </c>
      <c r="K1211" s="59" t="s">
        <v>1524</v>
      </c>
      <c r="L1211" s="59" t="s">
        <v>1524</v>
      </c>
      <c r="M1211" s="59" t="s">
        <v>1524</v>
      </c>
      <c r="N1211" s="59" t="s">
        <v>47</v>
      </c>
      <c r="O1211" s="59" t="s">
        <v>47</v>
      </c>
      <c r="P1211" s="59" t="s">
        <v>47</v>
      </c>
      <c r="Q1211" s="59" t="s">
        <v>47</v>
      </c>
      <c r="R1211" s="141"/>
      <c r="S1211" s="77"/>
      <c r="T1211" s="77">
        <v>40</v>
      </c>
      <c r="U1211" s="156"/>
      <c r="V1211" s="80" t="s">
        <v>1531</v>
      </c>
      <c r="W1211" s="80"/>
      <c r="X1211" s="566">
        <v>3.1</v>
      </c>
      <c r="Y1211" s="80"/>
      <c r="Z1211" s="80"/>
      <c r="AA1211" s="141"/>
      <c r="AF1211" s="131">
        <f>IF(B1211="","",(IFERROR(VLOOKUP(B1211,Projecten!A$4:W$2358,5,FALSE),"niet bekend")))</f>
        <v>1</v>
      </c>
      <c r="AG1211" s="2403">
        <f t="shared" si="128"/>
        <v>457.78</v>
      </c>
      <c r="AH1211" s="2403">
        <f>IF(B1211="","",(IFERROR(VLOOKUP(B1211,Projecten!A$4:W$2358,23,FALSE),"niet bekend")))</f>
        <v>457.78</v>
      </c>
      <c r="AI1211" s="2403">
        <f>IF(B1211="","",(IFERROR(VLOOKUP(B1211,Projecten!A$4:W$2358,12,FALSE),"niet bekend")))</f>
        <v>457.78</v>
      </c>
      <c r="AJ1211" s="908">
        <f t="shared" si="129"/>
        <v>0</v>
      </c>
    </row>
    <row r="1212" spans="2:36" s="131" customFormat="1" ht="12.75" customHeight="1" x14ac:dyDescent="0.2">
      <c r="B1212" s="640"/>
      <c r="C1212" s="678"/>
      <c r="D1212" s="640"/>
      <c r="E1212" s="642"/>
      <c r="F1212" s="1488"/>
      <c r="G1212" s="642"/>
      <c r="H1212" s="642"/>
      <c r="I1212" s="642"/>
      <c r="J1212" s="59"/>
      <c r="K1212" s="59"/>
      <c r="L1212" s="59"/>
      <c r="M1212" s="59"/>
      <c r="N1212" s="59"/>
      <c r="O1212" s="59"/>
      <c r="P1212" s="59"/>
      <c r="Q1212" s="59"/>
      <c r="R1212" s="141"/>
      <c r="S1212" s="77"/>
      <c r="T1212" s="77"/>
      <c r="U1212" s="156"/>
      <c r="V1212" s="80"/>
      <c r="W1212" s="80"/>
      <c r="X1212" s="566"/>
      <c r="Y1212" s="80"/>
      <c r="Z1212" s="80"/>
      <c r="AA1212" s="141"/>
      <c r="AF1212" s="131" t="str">
        <f>IF(B1212="","",(IFERROR(VLOOKUP(B1212,Projecten!A$4:W$2358,5,FALSE),"niet bekend")))</f>
        <v/>
      </c>
      <c r="AG1212" s="2403" t="str">
        <f t="shared" si="128"/>
        <v/>
      </c>
      <c r="AH1212" s="2403" t="str">
        <f>IF(B1212="","",(IFERROR(VLOOKUP(B1212,Projecten!A$4:W$2358,23,FALSE),"niet bekend")))</f>
        <v/>
      </c>
      <c r="AI1212" s="2403" t="str">
        <f>IF(B1212="","",(IFERROR(VLOOKUP(B1212,Projecten!A$4:W$2358,12,FALSE),"niet bekend")))</f>
        <v/>
      </c>
      <c r="AJ1212" s="908" t="str">
        <f t="shared" si="129"/>
        <v/>
      </c>
    </row>
    <row r="1213" spans="2:36" s="131" customFormat="1" ht="12.75" customHeight="1" x14ac:dyDescent="0.2">
      <c r="B1213" s="98">
        <v>2016406</v>
      </c>
      <c r="C1213" s="1030">
        <v>120876</v>
      </c>
      <c r="D1213" s="98" t="s">
        <v>1523</v>
      </c>
      <c r="E1213" s="405" t="s">
        <v>474</v>
      </c>
      <c r="F1213" s="882">
        <v>1</v>
      </c>
      <c r="G1213" s="405">
        <v>10</v>
      </c>
      <c r="H1213" s="405">
        <v>8</v>
      </c>
      <c r="I1213" s="405">
        <v>3</v>
      </c>
      <c r="J1213" s="58" t="s">
        <v>47</v>
      </c>
      <c r="K1213" s="58" t="s">
        <v>47</v>
      </c>
      <c r="L1213" s="60" t="s">
        <v>1524</v>
      </c>
      <c r="M1213" s="60" t="s">
        <v>1524</v>
      </c>
      <c r="N1213" s="58" t="s">
        <v>47</v>
      </c>
      <c r="O1213" s="58" t="s">
        <v>47</v>
      </c>
      <c r="P1213" s="58" t="s">
        <v>47</v>
      </c>
      <c r="Q1213" s="58" t="s">
        <v>47</v>
      </c>
      <c r="R1213" s="141"/>
      <c r="S1213" s="77"/>
      <c r="T1213" s="77">
        <v>40</v>
      </c>
      <c r="U1213" s="156"/>
      <c r="V1213" s="80" t="s">
        <v>813</v>
      </c>
      <c r="W1213" s="255" t="s">
        <v>1726</v>
      </c>
      <c r="X1213" s="78">
        <v>23.3</v>
      </c>
      <c r="Y1213" s="80"/>
      <c r="Z1213" s="80"/>
      <c r="AA1213" s="141"/>
      <c r="AF1213" s="131">
        <f>IF(B1213="","",(IFERROR(VLOOKUP(B1213,Projecten!A$4:W$2358,5,FALSE),"niet bekend")))</f>
        <v>1</v>
      </c>
      <c r="AG1213" s="2403">
        <f t="shared" si="128"/>
        <v>3572.13</v>
      </c>
      <c r="AH1213" s="2403">
        <f>IF(B1213="","",(IFERROR(VLOOKUP(B1213,Projecten!A$4:W$2358,23,FALSE),"niet bekend")))</f>
        <v>3572.13</v>
      </c>
      <c r="AI1213" s="2403">
        <f>IF(B1213="","",(IFERROR(VLOOKUP(B1213,Projecten!A$4:W$2358,12,FALSE),"niet bekend")))</f>
        <v>3572.13</v>
      </c>
      <c r="AJ1213" s="908">
        <f t="shared" si="129"/>
        <v>0</v>
      </c>
    </row>
    <row r="1214" spans="2:36" s="131" customFormat="1" ht="12.75" customHeight="1" x14ac:dyDescent="0.2">
      <c r="B1214" s="736">
        <v>2016550</v>
      </c>
      <c r="C1214" s="741">
        <v>120886</v>
      </c>
      <c r="D1214" s="736" t="s">
        <v>1144</v>
      </c>
      <c r="E1214" s="738" t="s">
        <v>474</v>
      </c>
      <c r="F1214" s="1495">
        <v>1</v>
      </c>
      <c r="G1214" s="738">
        <v>1</v>
      </c>
      <c r="H1214" s="738">
        <v>0</v>
      </c>
      <c r="I1214" s="738">
        <v>1</v>
      </c>
      <c r="J1214" s="661" t="s">
        <v>47</v>
      </c>
      <c r="K1214" s="60" t="s">
        <v>1524</v>
      </c>
      <c r="L1214" s="60" t="s">
        <v>1524</v>
      </c>
      <c r="M1214" s="60" t="s">
        <v>1524</v>
      </c>
      <c r="N1214" s="58" t="s">
        <v>47</v>
      </c>
      <c r="O1214" s="58" t="s">
        <v>47</v>
      </c>
      <c r="P1214" s="58" t="s">
        <v>47</v>
      </c>
      <c r="Q1214" s="58" t="s">
        <v>47</v>
      </c>
      <c r="R1214" s="141"/>
      <c r="S1214" s="77"/>
      <c r="T1214" s="77">
        <v>40</v>
      </c>
      <c r="U1214" s="156"/>
      <c r="V1214" s="80"/>
      <c r="W1214" s="255"/>
      <c r="X1214" s="78">
        <v>3</v>
      </c>
      <c r="Y1214" s="80"/>
      <c r="Z1214" s="80"/>
      <c r="AA1214" s="739">
        <v>42639</v>
      </c>
      <c r="AF1214" s="131">
        <f>IF(B1214="","",(IFERROR(VLOOKUP(B1214,Projecten!A$4:W$2358,5,FALSE),"niet bekend")))</f>
        <v>1</v>
      </c>
      <c r="AG1214" s="2403">
        <f t="shared" si="128"/>
        <v>479.75</v>
      </c>
      <c r="AH1214" s="2403">
        <f>IF(B1214="","",(IFERROR(VLOOKUP(B1214,Projecten!A$4:W$2358,23,FALSE),"niet bekend")))</f>
        <v>479.75</v>
      </c>
      <c r="AI1214" s="2403">
        <f>IF(B1214="","",(IFERROR(VLOOKUP(B1214,Projecten!A$4:W$2358,12,FALSE),"niet bekend")))</f>
        <v>479.75</v>
      </c>
      <c r="AJ1214" s="908">
        <f t="shared" si="129"/>
        <v>0</v>
      </c>
    </row>
    <row r="1215" spans="2:36" s="131" customFormat="1" ht="12.75" customHeight="1" x14ac:dyDescent="0.2">
      <c r="B1215" s="98"/>
      <c r="C1215" s="1030"/>
      <c r="D1215" s="98"/>
      <c r="E1215" s="405"/>
      <c r="F1215" s="1456"/>
      <c r="G1215" s="405"/>
      <c r="H1215" s="405"/>
      <c r="I1215" s="405"/>
      <c r="J1215" s="59"/>
      <c r="K1215" s="59"/>
      <c r="L1215" s="59"/>
      <c r="M1215" s="59"/>
      <c r="N1215" s="59"/>
      <c r="O1215" s="59"/>
      <c r="P1215" s="59"/>
      <c r="Q1215" s="59"/>
      <c r="R1215" s="141"/>
      <c r="S1215" s="77"/>
      <c r="T1215" s="77"/>
      <c r="U1215" s="156"/>
      <c r="V1215" s="80"/>
      <c r="W1215" s="80"/>
      <c r="X1215" s="566"/>
      <c r="Y1215" s="80"/>
      <c r="Z1215" s="80"/>
      <c r="AA1215" s="141"/>
      <c r="AF1215" s="131" t="str">
        <f>IF(B1215="","",(IFERROR(VLOOKUP(B1215,Projecten!A$4:W$2358,5,FALSE),"niet bekend")))</f>
        <v/>
      </c>
      <c r="AG1215" s="2403" t="str">
        <f t="shared" si="128"/>
        <v/>
      </c>
      <c r="AH1215" s="2403" t="str">
        <f>IF(B1215="","",(IFERROR(VLOOKUP(B1215,Projecten!A$4:W$2358,23,FALSE),"niet bekend")))</f>
        <v/>
      </c>
      <c r="AI1215" s="2403" t="str">
        <f>IF(B1215="","",(IFERROR(VLOOKUP(B1215,Projecten!A$4:W$2358,12,FALSE),"niet bekend")))</f>
        <v/>
      </c>
      <c r="AJ1215" s="908" t="str">
        <f t="shared" si="129"/>
        <v/>
      </c>
    </row>
    <row r="1216" spans="2:36" s="131" customFormat="1" ht="12.75" customHeight="1" x14ac:dyDescent="0.2">
      <c r="B1216" s="405" t="s">
        <v>1569</v>
      </c>
      <c r="C1216" s="1030">
        <v>120860</v>
      </c>
      <c r="D1216" s="99" t="s">
        <v>1566</v>
      </c>
      <c r="E1216" s="100" t="s">
        <v>308</v>
      </c>
      <c r="F1216" s="882">
        <v>0</v>
      </c>
      <c r="G1216" s="687">
        <v>6</v>
      </c>
      <c r="H1216" s="687">
        <v>3</v>
      </c>
      <c r="I1216" s="687">
        <v>0</v>
      </c>
      <c r="J1216" s="59" t="s">
        <v>1524</v>
      </c>
      <c r="K1216" s="59" t="s">
        <v>1524</v>
      </c>
      <c r="L1216" s="59" t="s">
        <v>1524</v>
      </c>
      <c r="M1216" s="59" t="s">
        <v>1524</v>
      </c>
      <c r="N1216" s="59" t="s">
        <v>47</v>
      </c>
      <c r="O1216" s="59" t="s">
        <v>47</v>
      </c>
      <c r="P1216" s="59" t="s">
        <v>47</v>
      </c>
      <c r="Q1216" s="59" t="s">
        <v>47</v>
      </c>
      <c r="R1216" s="141"/>
      <c r="S1216" s="77"/>
      <c r="T1216" s="77">
        <v>41</v>
      </c>
      <c r="U1216" s="156"/>
      <c r="V1216" s="80"/>
      <c r="W1216" s="255" t="s">
        <v>1570</v>
      </c>
      <c r="X1216" s="78">
        <v>7</v>
      </c>
      <c r="Y1216" s="80"/>
      <c r="Z1216" s="80"/>
      <c r="AA1216" s="141"/>
      <c r="AF1216" s="131">
        <f>IF(B1216="","",(IFERROR(VLOOKUP(B1216,Projecten!A$4:W$2358,5,FALSE),"niet bekend")))</f>
        <v>0</v>
      </c>
      <c r="AG1216" s="2403">
        <f t="shared" si="128"/>
        <v>1303.58</v>
      </c>
      <c r="AH1216" s="2403">
        <f>IF(B1216="","",(IFERROR(VLOOKUP(B1216,Projecten!A$4:W$2358,23,FALSE),"niet bekend")))</f>
        <v>1303.58</v>
      </c>
      <c r="AI1216" s="2403">
        <f>IF(B1216="","",(IFERROR(VLOOKUP(B1216,Projecten!A$4:W$2358,12,FALSE),"niet bekend")))</f>
        <v>1303.58</v>
      </c>
      <c r="AJ1216" s="908">
        <f t="shared" si="129"/>
        <v>0</v>
      </c>
    </row>
    <row r="1217" spans="2:36" s="131" customFormat="1" ht="12.75" customHeight="1" x14ac:dyDescent="0.2">
      <c r="B1217" s="98"/>
      <c r="C1217" s="740"/>
      <c r="D1217" s="98"/>
      <c r="E1217" s="405"/>
      <c r="F1217" s="882"/>
      <c r="G1217" s="405"/>
      <c r="H1217" s="405"/>
      <c r="I1217" s="405"/>
      <c r="J1217" s="58"/>
      <c r="K1217" s="58"/>
      <c r="L1217" s="59"/>
      <c r="M1217" s="59"/>
      <c r="N1217" s="59"/>
      <c r="O1217" s="59"/>
      <c r="P1217" s="59"/>
      <c r="Q1217" s="59"/>
      <c r="R1217" s="141"/>
      <c r="S1217" s="77"/>
      <c r="T1217" s="77"/>
      <c r="U1217" s="156"/>
      <c r="V1217" s="80"/>
      <c r="W1217" s="80"/>
      <c r="X1217" s="566"/>
      <c r="Y1217" s="80"/>
      <c r="Z1217" s="80"/>
      <c r="AA1217" s="141"/>
      <c r="AF1217" s="131" t="str">
        <f>IF(B1217="","",(IFERROR(VLOOKUP(B1217,Projecten!A$4:W$2358,5,FALSE),"niet bekend")))</f>
        <v/>
      </c>
      <c r="AG1217" s="2403" t="str">
        <f t="shared" si="128"/>
        <v/>
      </c>
      <c r="AH1217" s="2403" t="str">
        <f>IF(B1217="","",(IFERROR(VLOOKUP(B1217,Projecten!A$4:W$2358,23,FALSE),"niet bekend")))</f>
        <v/>
      </c>
      <c r="AI1217" s="2403" t="str">
        <f>IF(B1217="","",(IFERROR(VLOOKUP(B1217,Projecten!A$4:W$2358,12,FALSE),"niet bekend")))</f>
        <v/>
      </c>
      <c r="AJ1217" s="908" t="str">
        <f t="shared" si="129"/>
        <v/>
      </c>
    </row>
    <row r="1218" spans="2:36" s="131" customFormat="1" ht="12.75" customHeight="1" x14ac:dyDescent="0.2">
      <c r="B1218" s="98" t="s">
        <v>1654</v>
      </c>
      <c r="C1218" s="1030">
        <v>120885</v>
      </c>
      <c r="D1218" s="98" t="s">
        <v>1634</v>
      </c>
      <c r="E1218" s="405" t="s">
        <v>353</v>
      </c>
      <c r="F1218" s="882">
        <v>1</v>
      </c>
      <c r="G1218" s="405">
        <v>2</v>
      </c>
      <c r="H1218" s="405">
        <v>0</v>
      </c>
      <c r="I1218" s="405">
        <v>0</v>
      </c>
      <c r="J1218" s="58" t="s">
        <v>47</v>
      </c>
      <c r="K1218" s="60" t="s">
        <v>1524</v>
      </c>
      <c r="L1218" s="60" t="s">
        <v>1524</v>
      </c>
      <c r="M1218" s="60" t="s">
        <v>1524</v>
      </c>
      <c r="N1218" s="58" t="s">
        <v>47</v>
      </c>
      <c r="O1218" s="58" t="s">
        <v>47</v>
      </c>
      <c r="P1218" s="58" t="s">
        <v>47</v>
      </c>
      <c r="Q1218" s="58" t="s">
        <v>47</v>
      </c>
      <c r="R1218" s="141"/>
      <c r="S1218" s="77"/>
      <c r="T1218" s="77">
        <v>41</v>
      </c>
      <c r="U1218" s="156"/>
      <c r="V1218" s="80" t="s">
        <v>535</v>
      </c>
      <c r="X1218" s="78">
        <v>1</v>
      </c>
      <c r="Y1218" s="80"/>
      <c r="Z1218" s="80"/>
      <c r="AA1218" s="141"/>
      <c r="AF1218" s="131">
        <f>IF(B1218="","",(IFERROR(VLOOKUP(B1218,Projecten!A$4:W$2358,5,FALSE),"niet bekend")))</f>
        <v>1</v>
      </c>
      <c r="AG1218" s="2403">
        <f t="shared" si="128"/>
        <v>203.83</v>
      </c>
      <c r="AH1218" s="2403">
        <f>IF(B1218="","",(IFERROR(VLOOKUP(B1218,Projecten!A$4:W$2358,23,FALSE),"niet bekend")))</f>
        <v>203.83</v>
      </c>
      <c r="AI1218" s="2403">
        <f>IF(B1218="","",(IFERROR(VLOOKUP(B1218,Projecten!A$4:W$2358,12,FALSE),"niet bekend")))</f>
        <v>203.83</v>
      </c>
      <c r="AJ1218" s="908">
        <f t="shared" si="129"/>
        <v>0</v>
      </c>
    </row>
    <row r="1219" spans="2:36" s="38" customFormat="1" ht="12.75" customHeight="1" x14ac:dyDescent="0.2">
      <c r="B1219" s="30"/>
      <c r="C1219" s="1253"/>
      <c r="D1219" s="31"/>
      <c r="E1219" s="31"/>
      <c r="F1219" s="32"/>
      <c r="G1219" s="31"/>
      <c r="H1219" s="31"/>
      <c r="I1219" s="31"/>
      <c r="J1219" s="32"/>
      <c r="K1219" s="32"/>
      <c r="L1219" s="32"/>
      <c r="M1219" s="32"/>
      <c r="N1219" s="32"/>
      <c r="O1219" s="32"/>
      <c r="P1219" s="32"/>
      <c r="Q1219" s="32"/>
      <c r="R1219" s="483"/>
      <c r="S1219" s="33"/>
      <c r="T1219" s="1039"/>
      <c r="U1219" s="157"/>
      <c r="V1219" s="35"/>
      <c r="W1219" s="35"/>
      <c r="X1219" s="35"/>
      <c r="Y1219" s="67"/>
      <c r="Z1219" s="68"/>
      <c r="AA1219" s="36"/>
      <c r="AB1219" s="562"/>
      <c r="AC1219" s="562"/>
      <c r="AD1219" s="562"/>
      <c r="AG1219" s="2404"/>
      <c r="AH1219" s="2404"/>
      <c r="AI1219" s="2404"/>
      <c r="AJ1219" s="909"/>
    </row>
    <row r="1220" spans="2:36" s="852" customFormat="1" ht="12.75" customHeight="1" x14ac:dyDescent="0.2">
      <c r="B1220" s="887"/>
      <c r="C1220" s="1251"/>
      <c r="D1220" s="888">
        <f>SUM(G1220:I1220)</f>
        <v>399</v>
      </c>
      <c r="E1220" s="889"/>
      <c r="F1220" s="890">
        <f>SUM(F1221:F1269)</f>
        <v>33</v>
      </c>
      <c r="G1220" s="889">
        <f>SUM(G1221:G1269)</f>
        <v>191</v>
      </c>
      <c r="H1220" s="889">
        <f>SUM(H1221:H1269)</f>
        <v>141</v>
      </c>
      <c r="I1220" s="889">
        <f>SUM(I1221:I1269)</f>
        <v>67</v>
      </c>
      <c r="J1220" s="890"/>
      <c r="K1220" s="890"/>
      <c r="L1220" s="890"/>
      <c r="M1220" s="890"/>
      <c r="N1220" s="890"/>
      <c r="O1220" s="890"/>
      <c r="P1220" s="890"/>
      <c r="Q1220" s="890"/>
      <c r="R1220" s="892">
        <v>40</v>
      </c>
      <c r="S1220" s="916"/>
      <c r="T1220" s="1040"/>
      <c r="U1220" s="893"/>
      <c r="V1220" s="894"/>
      <c r="W1220" s="895">
        <f>SUM(X1220:X1269)</f>
        <v>438.45</v>
      </c>
      <c r="X1220" s="855"/>
      <c r="Y1220" s="855">
        <v>340.5</v>
      </c>
      <c r="Z1220" s="856">
        <f>W1220-Y1220</f>
        <v>97.949999999999989</v>
      </c>
      <c r="AA1220" s="851"/>
      <c r="AB1220" s="857" t="s">
        <v>1122</v>
      </c>
      <c r="AC1220" s="857" t="s">
        <v>1064</v>
      </c>
      <c r="AD1220" s="857" t="s">
        <v>1123</v>
      </c>
      <c r="AE1220" s="852" t="s">
        <v>2165</v>
      </c>
      <c r="AF1220" s="911"/>
      <c r="AG1220" s="2402">
        <f>SUM(AG1221:AG1269)</f>
        <v>91802.130000000034</v>
      </c>
      <c r="AH1220" s="2402"/>
      <c r="AI1220" s="2402"/>
      <c r="AJ1220" s="907"/>
    </row>
    <row r="1221" spans="2:36" ht="12.75" customHeight="1" x14ac:dyDescent="0.2">
      <c r="B1221" s="313"/>
      <c r="C1221" s="706"/>
      <c r="D1221" s="6"/>
      <c r="E1221" s="663"/>
      <c r="F1221" s="1490"/>
      <c r="G1221" s="663"/>
      <c r="H1221" s="663"/>
      <c r="I1221" s="663"/>
      <c r="J1221" s="29"/>
      <c r="K1221" s="29"/>
      <c r="L1221" s="29"/>
      <c r="M1221" s="29"/>
      <c r="N1221" s="29"/>
      <c r="O1221" s="29"/>
      <c r="P1221" s="29"/>
      <c r="Q1221" s="29"/>
      <c r="R1221" s="5" t="s">
        <v>1475</v>
      </c>
      <c r="T1221" s="23"/>
      <c r="W1221" s="554" t="s">
        <v>1187</v>
      </c>
      <c r="X1221" s="25"/>
      <c r="Y1221" s="6"/>
      <c r="Z1221" s="6"/>
      <c r="AA1221" s="5"/>
      <c r="AB1221" s="131">
        <v>630.25</v>
      </c>
      <c r="AC1221" s="131">
        <v>244.5</v>
      </c>
      <c r="AD1221" s="131">
        <f>AB1221-AC1221</f>
        <v>385.75</v>
      </c>
      <c r="AE1221" s="531">
        <v>54.75</v>
      </c>
      <c r="AF1221" s="4"/>
      <c r="AH1221" s="2403"/>
      <c r="AI1221" s="2403"/>
    </row>
    <row r="1222" spans="2:36" ht="12.75" customHeight="1" x14ac:dyDescent="0.2">
      <c r="B1222" s="313"/>
      <c r="C1222" s="706"/>
      <c r="D1222" s="750" t="s">
        <v>1819</v>
      </c>
      <c r="E1222" s="663"/>
      <c r="F1222" s="1490"/>
      <c r="G1222" s="663"/>
      <c r="H1222" s="663"/>
      <c r="I1222" s="663"/>
      <c r="J1222" s="29"/>
      <c r="K1222" s="29"/>
      <c r="L1222" s="29"/>
      <c r="M1222" s="29"/>
      <c r="N1222" s="29"/>
      <c r="O1222" s="29"/>
      <c r="P1222" s="29"/>
      <c r="Q1222" s="29"/>
      <c r="R1222" s="5"/>
      <c r="T1222" s="23"/>
      <c r="W1222" s="554"/>
      <c r="X1222" s="25"/>
      <c r="Y1222" s="6"/>
      <c r="Z1222" s="6"/>
      <c r="AA1222" s="5"/>
      <c r="AF1222" s="4"/>
      <c r="AH1222" s="2403"/>
      <c r="AI1222" s="2403"/>
    </row>
    <row r="1223" spans="2:36" ht="12.75" customHeight="1" x14ac:dyDescent="0.2">
      <c r="B1223" s="313"/>
      <c r="C1223" s="706"/>
      <c r="D1223" s="750"/>
      <c r="E1223" s="663"/>
      <c r="F1223" s="1490"/>
      <c r="G1223" s="663"/>
      <c r="H1223" s="663"/>
      <c r="I1223" s="663"/>
      <c r="J1223" s="29"/>
      <c r="K1223" s="29"/>
      <c r="L1223" s="29"/>
      <c r="M1223" s="29"/>
      <c r="N1223" s="29"/>
      <c r="O1223" s="29"/>
      <c r="P1223" s="29"/>
      <c r="Q1223" s="29"/>
      <c r="R1223" s="5"/>
      <c r="T1223" s="23"/>
      <c r="W1223" s="554"/>
      <c r="X1223" s="25"/>
      <c r="Y1223" s="6"/>
      <c r="Z1223" s="6"/>
      <c r="AA1223" s="5"/>
      <c r="AF1223" s="4"/>
      <c r="AH1223" s="2403"/>
      <c r="AI1223" s="2403"/>
    </row>
    <row r="1224" spans="2:36" s="396" customFormat="1" ht="12.75" customHeight="1" x14ac:dyDescent="0.2">
      <c r="C1224" s="751"/>
      <c r="D1224" s="723" t="s">
        <v>1820</v>
      </c>
      <c r="E1224" s="702"/>
      <c r="F1224" s="1491"/>
      <c r="G1224" s="702"/>
      <c r="H1224" s="702"/>
      <c r="I1224" s="702"/>
      <c r="J1224" s="518"/>
      <c r="K1224" s="518"/>
      <c r="L1224" s="518"/>
      <c r="M1224" s="518"/>
      <c r="N1224" s="518"/>
      <c r="O1224" s="518"/>
      <c r="P1224" s="518"/>
      <c r="Q1224" s="518"/>
      <c r="R1224" s="409"/>
      <c r="S1224" s="348"/>
      <c r="T1224" s="520"/>
      <c r="U1224" s="521"/>
      <c r="V1224" s="522"/>
      <c r="W1224" s="554"/>
      <c r="X1224" s="425">
        <v>5</v>
      </c>
      <c r="Y1224" s="522"/>
      <c r="Z1224" s="522"/>
      <c r="AA1224" s="409"/>
      <c r="AF1224" s="347"/>
      <c r="AG1224" s="2399"/>
      <c r="AH1224" s="2403"/>
      <c r="AI1224" s="2403"/>
      <c r="AJ1224" s="906"/>
    </row>
    <row r="1225" spans="2:36" s="396" customFormat="1" ht="12.75" customHeight="1" x14ac:dyDescent="0.2">
      <c r="C1225" s="751"/>
      <c r="D1225" s="723" t="s">
        <v>1821</v>
      </c>
      <c r="E1225" s="702"/>
      <c r="F1225" s="1491"/>
      <c r="G1225" s="702"/>
      <c r="H1225" s="702"/>
      <c r="I1225" s="702"/>
      <c r="J1225" s="518"/>
      <c r="K1225" s="518"/>
      <c r="L1225" s="518"/>
      <c r="M1225" s="518"/>
      <c r="N1225" s="518"/>
      <c r="O1225" s="518"/>
      <c r="P1225" s="518"/>
      <c r="Q1225" s="518"/>
      <c r="R1225" s="409"/>
      <c r="S1225" s="348"/>
      <c r="T1225" s="520"/>
      <c r="U1225" s="521"/>
      <c r="V1225" s="522"/>
      <c r="W1225" s="554"/>
      <c r="X1225" s="425">
        <v>3</v>
      </c>
      <c r="Y1225" s="522"/>
      <c r="Z1225" s="522"/>
      <c r="AA1225" s="409"/>
      <c r="AF1225" s="347"/>
      <c r="AG1225" s="2399"/>
      <c r="AH1225" s="2403"/>
      <c r="AI1225" s="2403"/>
      <c r="AJ1225" s="906"/>
    </row>
    <row r="1226" spans="2:36" s="724" customFormat="1" ht="12.75" customHeight="1" x14ac:dyDescent="0.2">
      <c r="C1226" s="752"/>
      <c r="D1226" s="723" t="s">
        <v>1822</v>
      </c>
      <c r="E1226" s="753"/>
      <c r="F1226" s="1496"/>
      <c r="G1226" s="753"/>
      <c r="H1226" s="753"/>
      <c r="I1226" s="753"/>
      <c r="J1226" s="651"/>
      <c r="K1226" s="651"/>
      <c r="L1226" s="651"/>
      <c r="M1226" s="651"/>
      <c r="N1226" s="651"/>
      <c r="O1226" s="651"/>
      <c r="P1226" s="651"/>
      <c r="Q1226" s="651"/>
      <c r="R1226" s="397"/>
      <c r="S1226" s="382"/>
      <c r="T1226" s="721"/>
      <c r="U1226" s="722"/>
      <c r="V1226" s="723"/>
      <c r="W1226" s="240"/>
      <c r="X1226" s="564">
        <v>16.5</v>
      </c>
      <c r="Y1226" s="723"/>
      <c r="Z1226" s="723"/>
      <c r="AA1226" s="397"/>
      <c r="AF1226" s="393"/>
      <c r="AG1226" s="2403"/>
      <c r="AH1226" s="2403"/>
      <c r="AI1226" s="2403"/>
      <c r="AJ1226" s="908"/>
    </row>
    <row r="1227" spans="2:36" s="724" customFormat="1" ht="12.75" customHeight="1" x14ac:dyDescent="0.2">
      <c r="C1227" s="720"/>
      <c r="D1227" s="723" t="s">
        <v>1823</v>
      </c>
      <c r="E1227" s="753"/>
      <c r="F1227" s="1493"/>
      <c r="G1227" s="753"/>
      <c r="H1227" s="753"/>
      <c r="I1227" s="753"/>
      <c r="J1227" s="651"/>
      <c r="K1227" s="651"/>
      <c r="L1227" s="651"/>
      <c r="M1227" s="651"/>
      <c r="N1227" s="651"/>
      <c r="O1227" s="651"/>
      <c r="P1227" s="651"/>
      <c r="Q1227" s="651"/>
      <c r="R1227" s="397"/>
      <c r="S1227" s="382"/>
      <c r="T1227" s="721"/>
      <c r="U1227" s="722"/>
      <c r="V1227" s="723"/>
      <c r="W1227" s="240"/>
      <c r="X1227" s="564">
        <v>5</v>
      </c>
      <c r="Y1227" s="723"/>
      <c r="Z1227" s="723"/>
      <c r="AA1227" s="397"/>
      <c r="AF1227" s="393"/>
      <c r="AG1227" s="2403"/>
      <c r="AH1227" s="2403"/>
      <c r="AI1227" s="2403"/>
      <c r="AJ1227" s="908"/>
    </row>
    <row r="1228" spans="2:36" s="724" customFormat="1" ht="12.75" customHeight="1" x14ac:dyDescent="0.2">
      <c r="C1228" s="720"/>
      <c r="D1228" s="723" t="s">
        <v>1826</v>
      </c>
      <c r="E1228" s="753"/>
      <c r="F1228" s="1493"/>
      <c r="G1228" s="753"/>
      <c r="H1228" s="753"/>
      <c r="I1228" s="753"/>
      <c r="J1228" s="651"/>
      <c r="K1228" s="651"/>
      <c r="L1228" s="651"/>
      <c r="M1228" s="651"/>
      <c r="N1228" s="651"/>
      <c r="O1228" s="651"/>
      <c r="P1228" s="651"/>
      <c r="Q1228" s="651"/>
      <c r="R1228" s="397"/>
      <c r="S1228" s="382"/>
      <c r="T1228" s="721"/>
      <c r="U1228" s="722"/>
      <c r="V1228" s="723"/>
      <c r="W1228" s="240"/>
      <c r="X1228" s="564">
        <v>5</v>
      </c>
      <c r="Y1228" s="723"/>
      <c r="Z1228" s="723"/>
      <c r="AA1228" s="397"/>
      <c r="AF1228" s="393"/>
      <c r="AG1228" s="2403"/>
      <c r="AH1228" s="2403"/>
      <c r="AI1228" s="2403"/>
      <c r="AJ1228" s="908"/>
    </row>
    <row r="1229" spans="2:36" s="131" customFormat="1" ht="12.75" customHeight="1" x14ac:dyDescent="0.2">
      <c r="B1229" s="98"/>
      <c r="C1229" s="461"/>
      <c r="D1229" s="98"/>
      <c r="E1229" s="405"/>
      <c r="F1229" s="1456"/>
      <c r="G1229" s="405"/>
      <c r="H1229" s="405"/>
      <c r="I1229" s="405"/>
      <c r="J1229" s="59"/>
      <c r="K1229" s="59"/>
      <c r="L1229" s="59"/>
      <c r="M1229" s="59"/>
      <c r="N1229" s="59"/>
      <c r="O1229" s="59"/>
      <c r="P1229" s="59"/>
      <c r="Q1229" s="59"/>
      <c r="R1229" s="141"/>
      <c r="S1229" s="77"/>
      <c r="T1229" s="77"/>
      <c r="U1229" s="156"/>
      <c r="V1229" s="80"/>
      <c r="W1229" s="80"/>
      <c r="X1229" s="566"/>
      <c r="Y1229" s="80"/>
      <c r="Z1229" s="80"/>
      <c r="AA1229" s="141"/>
      <c r="AG1229" s="2403"/>
      <c r="AH1229" s="2403"/>
      <c r="AI1229" s="2403"/>
      <c r="AJ1229" s="908"/>
    </row>
    <row r="1230" spans="2:36" s="131" customFormat="1" ht="12.75" customHeight="1" x14ac:dyDescent="0.2">
      <c r="B1230" s="98">
        <v>2016458</v>
      </c>
      <c r="C1230" s="461">
        <v>120883</v>
      </c>
      <c r="D1230" s="98" t="s">
        <v>1600</v>
      </c>
      <c r="E1230" s="405" t="s">
        <v>1364</v>
      </c>
      <c r="F1230" s="1456">
        <v>1</v>
      </c>
      <c r="G1230" s="405">
        <v>2</v>
      </c>
      <c r="H1230" s="405">
        <v>2</v>
      </c>
      <c r="I1230" s="405">
        <v>0</v>
      </c>
      <c r="J1230" s="59" t="s">
        <v>47</v>
      </c>
      <c r="K1230" s="59" t="s">
        <v>1524</v>
      </c>
      <c r="L1230" s="59" t="s">
        <v>1524</v>
      </c>
      <c r="M1230" s="59" t="s">
        <v>1524</v>
      </c>
      <c r="N1230" s="59" t="s">
        <v>47</v>
      </c>
      <c r="O1230" s="59" t="s">
        <v>47</v>
      </c>
      <c r="P1230" s="59" t="s">
        <v>47</v>
      </c>
      <c r="Q1230" s="59" t="s">
        <v>47</v>
      </c>
      <c r="R1230" s="141"/>
      <c r="S1230" s="77"/>
      <c r="T1230" s="77">
        <v>40</v>
      </c>
      <c r="U1230" s="156"/>
      <c r="V1230" s="80" t="s">
        <v>1658</v>
      </c>
      <c r="W1230" s="80"/>
      <c r="X1230" s="566">
        <v>2.6</v>
      </c>
      <c r="Y1230" s="80"/>
      <c r="Z1230" s="80"/>
      <c r="AA1230" s="141"/>
      <c r="AF1230" s="131">
        <f>IF(B1230="","",(IFERROR(VLOOKUP(B1230,Projecten!A$4:W$2358,5,FALSE),"niet bekend")))</f>
        <v>1</v>
      </c>
      <c r="AG1230" s="2403">
        <f>IF(AF1230="","",(IF(F1230=0,AI1230,(F1230/AF1230*AI1230))))</f>
        <v>364.7</v>
      </c>
      <c r="AH1230" s="2403">
        <f>IF(B1230="","",(IFERROR(VLOOKUP(B1230,Projecten!A$4:W$2358,23,FALSE),"niet bekend")))</f>
        <v>364.7</v>
      </c>
      <c r="AI1230" s="2403">
        <f>IF(B1230="","",(IFERROR(VLOOKUP(B1230,Projecten!A$4:W$2358,12,FALSE),"niet bekend")))</f>
        <v>364.7</v>
      </c>
      <c r="AJ1230" s="908">
        <f>IF(AG1230="","",(AI1230-AG1230))</f>
        <v>0</v>
      </c>
    </row>
    <row r="1231" spans="2:36" s="131" customFormat="1" ht="12.75" customHeight="1" x14ac:dyDescent="0.2">
      <c r="B1231" s="98">
        <v>2016461</v>
      </c>
      <c r="C1231" s="1030">
        <v>120884</v>
      </c>
      <c r="D1231" s="98" t="s">
        <v>1603</v>
      </c>
      <c r="E1231" s="405" t="s">
        <v>1364</v>
      </c>
      <c r="F1231" s="1456">
        <v>1</v>
      </c>
      <c r="G1231" s="405">
        <v>12</v>
      </c>
      <c r="H1231" s="405">
        <v>10</v>
      </c>
      <c r="I1231" s="405">
        <v>2</v>
      </c>
      <c r="J1231" s="59" t="s">
        <v>47</v>
      </c>
      <c r="K1231" s="59" t="s">
        <v>1524</v>
      </c>
      <c r="L1231" s="59" t="s">
        <v>1524</v>
      </c>
      <c r="M1231" s="59" t="s">
        <v>1524</v>
      </c>
      <c r="N1231" s="59" t="s">
        <v>47</v>
      </c>
      <c r="O1231" s="59" t="s">
        <v>47</v>
      </c>
      <c r="P1231" s="59" t="s">
        <v>47</v>
      </c>
      <c r="Q1231" s="59" t="s">
        <v>47</v>
      </c>
      <c r="R1231" s="141"/>
      <c r="S1231" s="77"/>
      <c r="T1231" s="77">
        <v>40</v>
      </c>
      <c r="U1231" s="156"/>
      <c r="V1231" s="80" t="s">
        <v>1658</v>
      </c>
      <c r="W1231" s="80"/>
      <c r="X1231" s="566">
        <v>18.899999999999999</v>
      </c>
      <c r="Y1231" s="80"/>
      <c r="Z1231" s="80"/>
      <c r="AA1231" s="141"/>
      <c r="AF1231" s="131">
        <f>IF(B1231="","",(IFERROR(VLOOKUP(B1231,Projecten!A$4:W$2358,5,FALSE),"niet bekend")))</f>
        <v>1</v>
      </c>
      <c r="AG1231" s="2403">
        <f>IF(AF1231="","",(IF(F1231=0,AI1231,(F1231/AF1231*AI1231))))</f>
        <v>2724.49</v>
      </c>
      <c r="AH1231" s="2403">
        <f>IF(B1231="","",(IFERROR(VLOOKUP(B1231,Projecten!A$4:W$2358,23,FALSE),"niet bekend")))</f>
        <v>2724.49</v>
      </c>
      <c r="AI1231" s="2403">
        <f>IF(B1231="","",(IFERROR(VLOOKUP(B1231,Projecten!A$4:W$2358,12,FALSE),"niet bekend")))</f>
        <v>2724.49</v>
      </c>
      <c r="AJ1231" s="908">
        <f>IF(AG1231="","",(AI1231-AG1231))</f>
        <v>0</v>
      </c>
    </row>
    <row r="1232" spans="2:36" s="131" customFormat="1" ht="12.75" customHeight="1" x14ac:dyDescent="0.2">
      <c r="B1232" s="98">
        <v>2016466</v>
      </c>
      <c r="C1232" s="1030">
        <v>120884</v>
      </c>
      <c r="D1232" s="98" t="s">
        <v>1608</v>
      </c>
      <c r="E1232" s="405" t="s">
        <v>1364</v>
      </c>
      <c r="F1232" s="1456">
        <v>1</v>
      </c>
      <c r="G1232" s="405">
        <v>6</v>
      </c>
      <c r="H1232" s="405">
        <v>5</v>
      </c>
      <c r="I1232" s="405">
        <v>0</v>
      </c>
      <c r="J1232" s="59" t="s">
        <v>47</v>
      </c>
      <c r="K1232" s="59" t="s">
        <v>1524</v>
      </c>
      <c r="L1232" s="59" t="s">
        <v>1524</v>
      </c>
      <c r="M1232" s="59" t="s">
        <v>1524</v>
      </c>
      <c r="N1232" s="59" t="s">
        <v>47</v>
      </c>
      <c r="O1232" s="59" t="s">
        <v>47</v>
      </c>
      <c r="P1232" s="59" t="s">
        <v>47</v>
      </c>
      <c r="Q1232" s="59" t="s">
        <v>47</v>
      </c>
      <c r="R1232" s="141"/>
      <c r="S1232" s="77"/>
      <c r="T1232" s="77">
        <v>40</v>
      </c>
      <c r="U1232" s="156"/>
      <c r="V1232" s="80" t="s">
        <v>1658</v>
      </c>
      <c r="W1232" s="80"/>
      <c r="X1232" s="566">
        <v>8.6999999999999993</v>
      </c>
      <c r="Y1232" s="80"/>
      <c r="Z1232" s="80"/>
      <c r="AA1232" s="141"/>
      <c r="AF1232" s="131">
        <f>IF(B1232="","",(IFERROR(VLOOKUP(B1232,Projecten!A$4:W$2358,5,FALSE),"niet bekend")))</f>
        <v>1</v>
      </c>
      <c r="AG1232" s="2403">
        <f>IF(AF1232="","",(IF(F1232=0,AI1232,(F1232/AF1232*AI1232))))</f>
        <v>1144.4000000000001</v>
      </c>
      <c r="AH1232" s="2403">
        <f>IF(B1232="","",(IFERROR(VLOOKUP(B1232,Projecten!A$4:W$2358,23,FALSE),"niet bekend")))</f>
        <v>1144.4000000000001</v>
      </c>
      <c r="AI1232" s="2403">
        <f>IF(B1232="","",(IFERROR(VLOOKUP(B1232,Projecten!A$4:W$2358,12,FALSE),"niet bekend")))</f>
        <v>1144.4000000000001</v>
      </c>
      <c r="AJ1232" s="908">
        <f>IF(AG1232="","",(AI1232-AG1232))</f>
        <v>0</v>
      </c>
    </row>
    <row r="1233" spans="2:36" s="131" customFormat="1" ht="12.75" customHeight="1" x14ac:dyDescent="0.2">
      <c r="B1233" s="640"/>
      <c r="C1233" s="1301"/>
      <c r="D1233" s="640"/>
      <c r="E1233" s="642"/>
      <c r="F1233" s="882"/>
      <c r="G1233" s="405"/>
      <c r="H1233" s="405"/>
      <c r="I1233" s="405"/>
      <c r="J1233" s="59"/>
      <c r="K1233" s="59"/>
      <c r="L1233" s="59"/>
      <c r="M1233" s="59"/>
      <c r="N1233" s="59"/>
      <c r="O1233" s="59"/>
      <c r="P1233" s="59"/>
      <c r="Q1233" s="59"/>
      <c r="R1233" s="141"/>
      <c r="S1233" s="77"/>
      <c r="T1233" s="77"/>
      <c r="U1233" s="156"/>
      <c r="V1233" s="80"/>
      <c r="W1233" s="80"/>
      <c r="X1233" s="564"/>
      <c r="Y1233" s="80"/>
      <c r="Z1233" s="80"/>
      <c r="AA1233" s="141"/>
      <c r="AG1233" s="2403"/>
      <c r="AH1233" s="2403"/>
      <c r="AI1233" s="2403"/>
      <c r="AJ1233" s="908"/>
    </row>
    <row r="1234" spans="2:36" s="71" customFormat="1" ht="12.75" customHeight="1" x14ac:dyDescent="0.2">
      <c r="B1234" s="74">
        <v>2016282</v>
      </c>
      <c r="C1234" s="1296">
        <v>120479</v>
      </c>
      <c r="D1234" s="732" t="s">
        <v>1212</v>
      </c>
      <c r="E1234" s="75" t="s">
        <v>26</v>
      </c>
      <c r="F1234" s="72">
        <v>2</v>
      </c>
      <c r="G1234" s="75">
        <v>14</v>
      </c>
      <c r="H1234" s="75">
        <v>10</v>
      </c>
      <c r="I1234" s="75">
        <v>8</v>
      </c>
      <c r="J1234" s="733" t="s">
        <v>47</v>
      </c>
      <c r="K1234" s="733" t="s">
        <v>1524</v>
      </c>
      <c r="L1234" s="60" t="s">
        <v>1524</v>
      </c>
      <c r="M1234" s="60" t="s">
        <v>1524</v>
      </c>
      <c r="N1234" s="60" t="s">
        <v>47</v>
      </c>
      <c r="O1234" s="60" t="s">
        <v>47</v>
      </c>
      <c r="P1234" s="60" t="s">
        <v>47</v>
      </c>
      <c r="Q1234" s="60" t="s">
        <v>47</v>
      </c>
      <c r="R1234" s="346" t="s">
        <v>1651</v>
      </c>
      <c r="S1234" s="1601"/>
      <c r="T1234" s="77">
        <v>40</v>
      </c>
      <c r="U1234" s="161"/>
      <c r="V1234" s="71" t="s">
        <v>311</v>
      </c>
      <c r="W1234" s="71" t="s">
        <v>959</v>
      </c>
      <c r="X1234" s="566">
        <v>33</v>
      </c>
      <c r="Y1234" s="82"/>
      <c r="Z1234" s="82"/>
      <c r="AA1234" s="620">
        <v>42531</v>
      </c>
      <c r="AF1234" s="71">
        <f>IF(B1234="","",(IFERROR(VLOOKUP(B1234,Projecten!A$4:W$2358,5,FALSE),"niet bekend")))</f>
        <v>14</v>
      </c>
      <c r="AG1234" s="2403">
        <f>IF(AF1234="","",(IF(F1234=0,AI1234,(F1234/AF1234*AI1234))))</f>
        <v>5546</v>
      </c>
      <c r="AH1234" s="2403">
        <f>IF(B1234="","",(IFERROR(VLOOKUP(B1234,Projecten!A$4:W$2358,23,FALSE),"niet bekend")))</f>
        <v>38822</v>
      </c>
      <c r="AI1234" s="2403">
        <f>IF(B1234="","",(IFERROR(VLOOKUP(B1234,Projecten!A$4:W$2358,12,FALSE),"niet bekend")))</f>
        <v>38822</v>
      </c>
      <c r="AJ1234" s="908">
        <f>IF(AG1234="","",(AI1234-AG1234))</f>
        <v>33276</v>
      </c>
    </row>
    <row r="1235" spans="2:36" s="131" customFormat="1" x14ac:dyDescent="0.2">
      <c r="B1235" s="277">
        <v>2016378</v>
      </c>
      <c r="C1235" s="1257">
        <v>120909</v>
      </c>
      <c r="D1235" s="141" t="s">
        <v>1810</v>
      </c>
      <c r="E1235" s="80" t="s">
        <v>26</v>
      </c>
      <c r="F1235" s="59">
        <v>0</v>
      </c>
      <c r="G1235" s="80">
        <v>1</v>
      </c>
      <c r="H1235" s="80">
        <v>2</v>
      </c>
      <c r="I1235" s="80">
        <v>0</v>
      </c>
      <c r="J1235" s="59" t="s">
        <v>1524</v>
      </c>
      <c r="K1235" s="59" t="s">
        <v>1524</v>
      </c>
      <c r="L1235" s="59" t="s">
        <v>1524</v>
      </c>
      <c r="M1235" s="59" t="s">
        <v>1524</v>
      </c>
      <c r="N1235" s="59"/>
      <c r="O1235" s="59"/>
      <c r="P1235" s="59"/>
      <c r="Q1235" s="59"/>
      <c r="R1235" s="141"/>
      <c r="S1235" s="77"/>
      <c r="T1235" s="59">
        <v>40</v>
      </c>
      <c r="U1235" s="156"/>
      <c r="V1235" s="80" t="s">
        <v>311</v>
      </c>
      <c r="W1235" s="80"/>
      <c r="X1235" s="78">
        <v>4</v>
      </c>
      <c r="Y1235" s="80"/>
      <c r="Z1235" s="80"/>
      <c r="AA1235" s="141"/>
      <c r="AF1235" s="131">
        <f>IF(B1235="","",(IFERROR(VLOOKUP(B1235,Projecten!A$4:W$2358,5,FALSE),"niet bekend")))</f>
        <v>12</v>
      </c>
      <c r="AG1235" s="2403">
        <f>IF(AF1235="","",(IF(F1235=0,AI1235,(F1235/AF1235*AI1235))))</f>
        <v>34164</v>
      </c>
      <c r="AH1235" s="2403">
        <f>IF(B1235="","",(IFERROR(VLOOKUP(B1235,Projecten!A$4:W$2358,23,FALSE),"niet bekend")))</f>
        <v>34164</v>
      </c>
      <c r="AI1235" s="2403">
        <f>IF(B1235="","",(IFERROR(VLOOKUP(B1235,Projecten!A$4:W$2358,12,FALSE),"niet bekend")))</f>
        <v>34164</v>
      </c>
      <c r="AJ1235" s="908">
        <f>IF(AG1235="","",(AI1235-AG1235))</f>
        <v>0</v>
      </c>
    </row>
    <row r="1236" spans="2:36" s="131" customFormat="1" ht="12.75" customHeight="1" x14ac:dyDescent="0.2">
      <c r="B1236" s="640"/>
      <c r="C1236" s="745"/>
      <c r="D1236" s="640"/>
      <c r="E1236" s="746"/>
      <c r="F1236" s="1497"/>
      <c r="G1236" s="747"/>
      <c r="H1236" s="747"/>
      <c r="I1236" s="747"/>
      <c r="J1236" s="59"/>
      <c r="K1236" s="59"/>
      <c r="L1236" s="59"/>
      <c r="M1236" s="59"/>
      <c r="N1236" s="59"/>
      <c r="O1236" s="59"/>
      <c r="P1236" s="59"/>
      <c r="Q1236" s="59"/>
      <c r="R1236" s="141"/>
      <c r="S1236" s="77"/>
      <c r="T1236" s="77"/>
      <c r="U1236" s="156"/>
      <c r="V1236" s="80"/>
      <c r="W1236" s="80"/>
      <c r="X1236" s="564"/>
      <c r="Y1236" s="80"/>
      <c r="Z1236" s="80"/>
      <c r="AA1236" s="141"/>
      <c r="AG1236" s="2403"/>
      <c r="AH1236" s="2403"/>
      <c r="AI1236" s="2403"/>
      <c r="AJ1236" s="908"/>
    </row>
    <row r="1237" spans="2:36" s="131" customFormat="1" ht="12.75" customHeight="1" x14ac:dyDescent="0.2">
      <c r="B1237" s="98">
        <v>2016471</v>
      </c>
      <c r="C1237" s="403">
        <v>120894</v>
      </c>
      <c r="D1237" s="98">
        <v>594916</v>
      </c>
      <c r="E1237" s="405" t="s">
        <v>26</v>
      </c>
      <c r="F1237" s="882">
        <v>1</v>
      </c>
      <c r="G1237" s="405">
        <v>9</v>
      </c>
      <c r="H1237" s="405">
        <v>6</v>
      </c>
      <c r="I1237" s="405">
        <v>3</v>
      </c>
      <c r="J1237" s="58" t="s">
        <v>47</v>
      </c>
      <c r="K1237" s="60" t="s">
        <v>1524</v>
      </c>
      <c r="L1237" s="60" t="s">
        <v>1524</v>
      </c>
      <c r="M1237" s="60" t="s">
        <v>1524</v>
      </c>
      <c r="N1237" s="58" t="s">
        <v>47</v>
      </c>
      <c r="O1237" s="58" t="s">
        <v>47</v>
      </c>
      <c r="P1237" s="58" t="s">
        <v>47</v>
      </c>
      <c r="Q1237" s="58" t="s">
        <v>47</v>
      </c>
      <c r="R1237" s="141"/>
      <c r="S1237" s="77">
        <v>42655</v>
      </c>
      <c r="T1237" s="77">
        <v>40</v>
      </c>
      <c r="U1237" s="156">
        <v>42649</v>
      </c>
      <c r="V1237" s="80" t="s">
        <v>162</v>
      </c>
      <c r="W1237" s="240"/>
      <c r="X1237" s="78">
        <v>17.399999999999999</v>
      </c>
      <c r="Y1237" s="80"/>
      <c r="Z1237" s="80"/>
      <c r="AA1237" s="141"/>
      <c r="AF1237" s="131">
        <f>IF(B1237="","",(IFERROR(VLOOKUP(B1237,Projecten!A$4:W$2358,5,FALSE),"niet bekend")))</f>
        <v>1</v>
      </c>
      <c r="AG1237" s="2403">
        <f t="shared" ref="AG1237:AG1246" si="130">IF(AF1237="","",(IF(F1237=0,AI1237,(F1237/AF1237*AI1237))))</f>
        <v>2672.9</v>
      </c>
      <c r="AH1237" s="2403">
        <f>IF(B1237="","",(IFERROR(VLOOKUP(B1237,Projecten!A$4:W$2358,23,FALSE),"niet bekend")))</f>
        <v>2672.9</v>
      </c>
      <c r="AI1237" s="2403">
        <f>IF(B1237="","",(IFERROR(VLOOKUP(B1237,Projecten!A$4:W$2358,12,FALSE),"niet bekend")))</f>
        <v>2672.9</v>
      </c>
      <c r="AJ1237" s="908">
        <f t="shared" ref="AJ1237:AJ1246" si="131">IF(AG1237="","",(AI1237-AG1237))</f>
        <v>0</v>
      </c>
    </row>
    <row r="1238" spans="2:36" s="131" customFormat="1" ht="12.75" customHeight="1" x14ac:dyDescent="0.2">
      <c r="B1238" s="98">
        <v>2016470</v>
      </c>
      <c r="C1238" s="1030">
        <v>120894</v>
      </c>
      <c r="D1238" s="98">
        <v>587816</v>
      </c>
      <c r="E1238" s="405" t="s">
        <v>26</v>
      </c>
      <c r="F1238" s="882">
        <v>1</v>
      </c>
      <c r="G1238" s="405">
        <v>6</v>
      </c>
      <c r="H1238" s="405">
        <v>3</v>
      </c>
      <c r="I1238" s="405">
        <v>3</v>
      </c>
      <c r="J1238" s="58" t="s">
        <v>47</v>
      </c>
      <c r="K1238" s="60" t="s">
        <v>1524</v>
      </c>
      <c r="L1238" s="60" t="s">
        <v>1524</v>
      </c>
      <c r="M1238" s="60" t="s">
        <v>1524</v>
      </c>
      <c r="N1238" s="58" t="s">
        <v>47</v>
      </c>
      <c r="O1238" s="58" t="s">
        <v>47</v>
      </c>
      <c r="P1238" s="58" t="s">
        <v>47</v>
      </c>
      <c r="Q1238" s="58" t="s">
        <v>47</v>
      </c>
      <c r="R1238" s="141"/>
      <c r="S1238" s="77">
        <v>42653</v>
      </c>
      <c r="T1238" s="77">
        <v>40</v>
      </c>
      <c r="U1238" s="156">
        <v>42649</v>
      </c>
      <c r="V1238" s="80" t="s">
        <v>162</v>
      </c>
      <c r="W1238" s="240"/>
      <c r="X1238" s="78">
        <v>13</v>
      </c>
      <c r="Y1238" s="80"/>
      <c r="Z1238" s="80"/>
      <c r="AA1238" s="695"/>
      <c r="AF1238" s="131">
        <f>IF(B1238="","",(IFERROR(VLOOKUP(B1238,Projecten!A$4:W$2358,5,FALSE),"niet bekend")))</f>
        <v>1</v>
      </c>
      <c r="AG1238" s="2403">
        <f t="shared" si="130"/>
        <v>2107</v>
      </c>
      <c r="AH1238" s="2403">
        <f>IF(B1238="","",(IFERROR(VLOOKUP(B1238,Projecten!A$4:W$2358,23,FALSE),"niet bekend")))</f>
        <v>2107</v>
      </c>
      <c r="AI1238" s="2403">
        <f>IF(B1238="","",(IFERROR(VLOOKUP(B1238,Projecten!A$4:W$2358,12,FALSE),"niet bekend")))</f>
        <v>2107</v>
      </c>
      <c r="AJ1238" s="908">
        <f t="shared" si="131"/>
        <v>0</v>
      </c>
    </row>
    <row r="1239" spans="2:36" s="131" customFormat="1" ht="12.75" customHeight="1" x14ac:dyDescent="0.2">
      <c r="B1239" s="98">
        <v>2016352</v>
      </c>
      <c r="C1239" s="1030">
        <v>120892</v>
      </c>
      <c r="D1239" s="98" t="s">
        <v>1620</v>
      </c>
      <c r="E1239" s="405" t="s">
        <v>26</v>
      </c>
      <c r="F1239" s="882">
        <v>1</v>
      </c>
      <c r="G1239" s="405">
        <v>12</v>
      </c>
      <c r="H1239" s="405">
        <v>6</v>
      </c>
      <c r="I1239" s="405">
        <v>3</v>
      </c>
      <c r="J1239" s="58" t="s">
        <v>47</v>
      </c>
      <c r="K1239" s="60" t="s">
        <v>1524</v>
      </c>
      <c r="L1239" s="60" t="s">
        <v>1524</v>
      </c>
      <c r="M1239" s="60" t="s">
        <v>1524</v>
      </c>
      <c r="N1239" s="58" t="s">
        <v>47</v>
      </c>
      <c r="O1239" s="58" t="s">
        <v>47</v>
      </c>
      <c r="P1239" s="58" t="s">
        <v>47</v>
      </c>
      <c r="Q1239" s="58" t="s">
        <v>47</v>
      </c>
      <c r="R1239" s="141"/>
      <c r="S1239" s="77">
        <v>42654</v>
      </c>
      <c r="T1239" s="77">
        <v>40</v>
      </c>
      <c r="U1239" s="156">
        <v>42649</v>
      </c>
      <c r="V1239" s="80" t="s">
        <v>162</v>
      </c>
      <c r="W1239" s="727" t="s">
        <v>1772</v>
      </c>
      <c r="X1239" s="78">
        <v>17</v>
      </c>
      <c r="Y1239" s="80"/>
      <c r="Z1239" s="80"/>
      <c r="AA1239" s="695"/>
      <c r="AF1239" s="131">
        <f>IF(B1239="","",(IFERROR(VLOOKUP(B1239,Projecten!A$4:W$2358,5,FALSE),"niet bekend")))</f>
        <v>1</v>
      </c>
      <c r="AG1239" s="2403">
        <f t="shared" si="130"/>
        <v>3218</v>
      </c>
      <c r="AH1239" s="2403">
        <f>IF(B1239="","",(IFERROR(VLOOKUP(B1239,Projecten!A$4:W$2358,23,FALSE),"niet bekend")))</f>
        <v>3218</v>
      </c>
      <c r="AI1239" s="2403">
        <f>IF(B1239="","",(IFERROR(VLOOKUP(B1239,Projecten!A$4:W$2358,12,FALSE),"niet bekend")))</f>
        <v>3218</v>
      </c>
      <c r="AJ1239" s="908">
        <f t="shared" si="131"/>
        <v>0</v>
      </c>
    </row>
    <row r="1240" spans="2:36" s="131" customFormat="1" ht="12.75" customHeight="1" x14ac:dyDescent="0.2">
      <c r="B1240" s="98">
        <v>2016468</v>
      </c>
      <c r="C1240" s="1030">
        <v>120893</v>
      </c>
      <c r="D1240" s="461" t="s">
        <v>1610</v>
      </c>
      <c r="E1240" s="681" t="s">
        <v>26</v>
      </c>
      <c r="F1240" s="1494">
        <v>1</v>
      </c>
      <c r="G1240" s="681">
        <v>2</v>
      </c>
      <c r="H1240" s="681">
        <v>1</v>
      </c>
      <c r="I1240" s="681">
        <v>1</v>
      </c>
      <c r="J1240" s="58" t="s">
        <v>47</v>
      </c>
      <c r="K1240" s="60" t="s">
        <v>1524</v>
      </c>
      <c r="L1240" s="60" t="s">
        <v>1524</v>
      </c>
      <c r="M1240" s="60" t="s">
        <v>1524</v>
      </c>
      <c r="N1240" s="58" t="s">
        <v>47</v>
      </c>
      <c r="O1240" s="58" t="s">
        <v>47</v>
      </c>
      <c r="P1240" s="58" t="s">
        <v>47</v>
      </c>
      <c r="Q1240" s="58" t="s">
        <v>47</v>
      </c>
      <c r="R1240" s="141"/>
      <c r="S1240" s="77"/>
      <c r="T1240" s="77">
        <v>40</v>
      </c>
      <c r="U1240" s="156">
        <v>42649</v>
      </c>
      <c r="V1240" s="80" t="s">
        <v>162</v>
      </c>
      <c r="W1240" s="240"/>
      <c r="X1240" s="78">
        <v>4.75</v>
      </c>
      <c r="Y1240" s="80"/>
      <c r="Z1240" s="80"/>
      <c r="AA1240" s="695"/>
      <c r="AF1240" s="131">
        <f>IF(B1240="","",(IFERROR(VLOOKUP(B1240,Projecten!A$4:W$2358,5,FALSE),"niet bekend")))</f>
        <v>1</v>
      </c>
      <c r="AG1240" s="2403">
        <f t="shared" si="130"/>
        <v>584</v>
      </c>
      <c r="AH1240" s="2403">
        <f>IF(B1240="","",(IFERROR(VLOOKUP(B1240,Projecten!A$4:W$2358,23,FALSE),"niet bekend")))</f>
        <v>584</v>
      </c>
      <c r="AI1240" s="2403">
        <f>IF(B1240="","",(IFERROR(VLOOKUP(B1240,Projecten!A$4:W$2358,12,FALSE),"niet bekend")))</f>
        <v>584</v>
      </c>
      <c r="AJ1240" s="908">
        <f t="shared" si="131"/>
        <v>0</v>
      </c>
    </row>
    <row r="1241" spans="2:36" s="131" customFormat="1" ht="13.5" customHeight="1" x14ac:dyDescent="0.2">
      <c r="B1241" s="98">
        <v>2016486</v>
      </c>
      <c r="C1241" s="1030">
        <v>120896</v>
      </c>
      <c r="D1241" s="98" t="s">
        <v>1636</v>
      </c>
      <c r="E1241" s="405" t="s">
        <v>26</v>
      </c>
      <c r="F1241" s="882">
        <v>0</v>
      </c>
      <c r="G1241" s="405">
        <v>1</v>
      </c>
      <c r="H1241" s="405">
        <v>0</v>
      </c>
      <c r="I1241" s="405">
        <v>1</v>
      </c>
      <c r="J1241" s="58" t="s">
        <v>47</v>
      </c>
      <c r="K1241" s="60" t="s">
        <v>1524</v>
      </c>
      <c r="L1241" s="60" t="s">
        <v>1524</v>
      </c>
      <c r="M1241" s="60" t="s">
        <v>1524</v>
      </c>
      <c r="N1241" s="58" t="s">
        <v>47</v>
      </c>
      <c r="O1241" s="58" t="s">
        <v>47</v>
      </c>
      <c r="P1241" s="58" t="s">
        <v>47</v>
      </c>
      <c r="Q1241" s="58" t="s">
        <v>47</v>
      </c>
      <c r="R1241" s="141"/>
      <c r="S1241" s="77"/>
      <c r="T1241" s="77">
        <v>41</v>
      </c>
      <c r="U1241" s="156">
        <v>42656</v>
      </c>
      <c r="V1241" s="80" t="s">
        <v>162</v>
      </c>
      <c r="W1241" s="240"/>
      <c r="X1241" s="78">
        <v>6</v>
      </c>
      <c r="Y1241" s="80"/>
      <c r="Z1241" s="80"/>
      <c r="AA1241" s="141"/>
      <c r="AF1241" s="131">
        <f>IF(B1241="","",(IFERROR(VLOOKUP(B1241,Projecten!A$4:W$2358,5,FALSE),"niet bekend")))</f>
        <v>1</v>
      </c>
      <c r="AG1241" s="2403">
        <f t="shared" si="130"/>
        <v>617.13</v>
      </c>
      <c r="AH1241" s="2403">
        <f>IF(B1241="","",(IFERROR(VLOOKUP(B1241,Projecten!A$4:W$2358,23,FALSE),"niet bekend")))</f>
        <v>617.13</v>
      </c>
      <c r="AI1241" s="2403">
        <f>IF(B1241="","",(IFERROR(VLOOKUP(B1241,Projecten!A$4:W$2358,12,FALSE),"niet bekend")))</f>
        <v>617.13</v>
      </c>
      <c r="AJ1241" s="908">
        <f t="shared" si="131"/>
        <v>0</v>
      </c>
    </row>
    <row r="1242" spans="2:36" s="131" customFormat="1" ht="12.75" customHeight="1" x14ac:dyDescent="0.2">
      <c r="B1242" s="98">
        <v>2016469</v>
      </c>
      <c r="C1242" s="1030">
        <v>120893</v>
      </c>
      <c r="D1242" s="403">
        <v>594816</v>
      </c>
      <c r="E1242" s="308" t="s">
        <v>26</v>
      </c>
      <c r="F1242" s="1456">
        <v>1</v>
      </c>
      <c r="G1242" s="308">
        <v>9</v>
      </c>
      <c r="H1242" s="308">
        <v>6</v>
      </c>
      <c r="I1242" s="308">
        <v>3</v>
      </c>
      <c r="J1242" s="58" t="s">
        <v>47</v>
      </c>
      <c r="K1242" s="60" t="s">
        <v>1524</v>
      </c>
      <c r="L1242" s="60" t="s">
        <v>1524</v>
      </c>
      <c r="M1242" s="60" t="s">
        <v>1524</v>
      </c>
      <c r="N1242" s="58" t="s">
        <v>47</v>
      </c>
      <c r="O1242" s="58" t="s">
        <v>47</v>
      </c>
      <c r="P1242" s="58" t="s">
        <v>47</v>
      </c>
      <c r="Q1242" s="58" t="s">
        <v>47</v>
      </c>
      <c r="R1242" s="141"/>
      <c r="S1242" s="77">
        <v>42655</v>
      </c>
      <c r="T1242" s="77">
        <v>40</v>
      </c>
      <c r="U1242" s="156">
        <v>42649</v>
      </c>
      <c r="V1242" s="80" t="s">
        <v>162</v>
      </c>
      <c r="W1242" s="240"/>
      <c r="X1242" s="78">
        <v>17.399999999999999</v>
      </c>
      <c r="Y1242" s="80"/>
      <c r="Z1242" s="80"/>
      <c r="AA1242" s="695"/>
      <c r="AF1242" s="131">
        <f>IF(B1242="","",(IFERROR(VLOOKUP(B1242,Projecten!A$4:W$2358,5,FALSE),"niet bekend")))</f>
        <v>1</v>
      </c>
      <c r="AG1242" s="2403">
        <f t="shared" si="130"/>
        <v>2672.9</v>
      </c>
      <c r="AH1242" s="2403">
        <f>IF(B1242="","",(IFERROR(VLOOKUP(B1242,Projecten!A$4:W$2358,23,FALSE),"niet bekend")))</f>
        <v>2672.9</v>
      </c>
      <c r="AI1242" s="2403">
        <f>IF(B1242="","",(IFERROR(VLOOKUP(B1242,Projecten!A$4:W$2358,12,FALSE),"niet bekend")))</f>
        <v>2672.9</v>
      </c>
      <c r="AJ1242" s="908">
        <f t="shared" si="131"/>
        <v>0</v>
      </c>
    </row>
    <row r="1243" spans="2:36" s="131" customFormat="1" ht="12.75" customHeight="1" x14ac:dyDescent="0.2">
      <c r="B1243" s="98">
        <v>2016453</v>
      </c>
      <c r="C1243" s="1030">
        <v>120892</v>
      </c>
      <c r="D1243" s="98">
        <v>603016</v>
      </c>
      <c r="E1243" s="405" t="s">
        <v>26</v>
      </c>
      <c r="F1243" s="882">
        <v>1</v>
      </c>
      <c r="G1243" s="405">
        <v>6</v>
      </c>
      <c r="H1243" s="405">
        <v>5</v>
      </c>
      <c r="I1243" s="405">
        <v>2</v>
      </c>
      <c r="J1243" s="58" t="s">
        <v>47</v>
      </c>
      <c r="K1243" s="60" t="s">
        <v>1524</v>
      </c>
      <c r="L1243" s="60" t="s">
        <v>1524</v>
      </c>
      <c r="M1243" s="60" t="s">
        <v>1524</v>
      </c>
      <c r="N1243" s="58" t="s">
        <v>47</v>
      </c>
      <c r="O1243" s="58" t="s">
        <v>47</v>
      </c>
      <c r="P1243" s="58" t="s">
        <v>47</v>
      </c>
      <c r="Q1243" s="58" t="s">
        <v>47</v>
      </c>
      <c r="R1243" s="141"/>
      <c r="S1243" s="77">
        <v>42654</v>
      </c>
      <c r="T1243" s="77">
        <v>40</v>
      </c>
      <c r="U1243" s="156">
        <v>42649</v>
      </c>
      <c r="V1243" s="80" t="s">
        <v>162</v>
      </c>
      <c r="W1243" s="240"/>
      <c r="X1243" s="78">
        <v>10.9</v>
      </c>
      <c r="Y1243" s="80"/>
      <c r="Z1243" s="80"/>
      <c r="AA1243" s="695">
        <v>42618</v>
      </c>
      <c r="AF1243" s="131">
        <f>IF(B1243="","",(IFERROR(VLOOKUP(B1243,Projecten!A$4:W$2358,5,FALSE),"niet bekend")))</f>
        <v>1</v>
      </c>
      <c r="AG1243" s="2403">
        <f t="shared" si="130"/>
        <v>1439.9</v>
      </c>
      <c r="AH1243" s="2403">
        <f>IF(B1243="","",(IFERROR(VLOOKUP(B1243,Projecten!A$4:W$2358,23,FALSE),"niet bekend")))</f>
        <v>1439.9</v>
      </c>
      <c r="AI1243" s="2403">
        <f>IF(B1243="","",(IFERROR(VLOOKUP(B1243,Projecten!A$4:W$2358,12,FALSE),"niet bekend")))</f>
        <v>1439.9</v>
      </c>
      <c r="AJ1243" s="908">
        <f t="shared" si="131"/>
        <v>0</v>
      </c>
    </row>
    <row r="1244" spans="2:36" s="131" customFormat="1" ht="12.75" customHeight="1" x14ac:dyDescent="0.2">
      <c r="B1244" s="98">
        <v>2016498</v>
      </c>
      <c r="C1244" s="1030">
        <v>120896</v>
      </c>
      <c r="D1244" s="98">
        <v>545616</v>
      </c>
      <c r="E1244" s="405" t="s">
        <v>26</v>
      </c>
      <c r="F1244" s="882">
        <v>1</v>
      </c>
      <c r="G1244" s="405">
        <v>8</v>
      </c>
      <c r="H1244" s="405">
        <v>10</v>
      </c>
      <c r="I1244" s="405">
        <v>2</v>
      </c>
      <c r="J1244" s="58" t="s">
        <v>47</v>
      </c>
      <c r="K1244" s="60" t="s">
        <v>1524</v>
      </c>
      <c r="L1244" s="60" t="s">
        <v>1524</v>
      </c>
      <c r="M1244" s="60" t="s">
        <v>1524</v>
      </c>
      <c r="N1244" s="58" t="s">
        <v>47</v>
      </c>
      <c r="O1244" s="58" t="s">
        <v>47</v>
      </c>
      <c r="P1244" s="58" t="s">
        <v>47</v>
      </c>
      <c r="Q1244" s="58" t="s">
        <v>47</v>
      </c>
      <c r="R1244" s="141"/>
      <c r="S1244" s="77">
        <v>42656</v>
      </c>
      <c r="T1244" s="77">
        <v>41</v>
      </c>
      <c r="U1244" s="156">
        <v>42656</v>
      </c>
      <c r="V1244" s="80" t="s">
        <v>162</v>
      </c>
      <c r="W1244" s="240"/>
      <c r="X1244" s="78">
        <v>19</v>
      </c>
      <c r="Y1244" s="80"/>
      <c r="Z1244" s="80"/>
      <c r="AA1244" s="141"/>
      <c r="AF1244" s="131">
        <f>IF(B1244="","",(IFERROR(VLOOKUP(B1244,Projecten!A$4:W$2358,5,FALSE),"niet bekend")))</f>
        <v>1</v>
      </c>
      <c r="AG1244" s="2403">
        <f t="shared" si="130"/>
        <v>2728.03</v>
      </c>
      <c r="AH1244" s="2403">
        <f>IF(B1244="","",(IFERROR(VLOOKUP(B1244,Projecten!A$4:W$2358,23,FALSE),"niet bekend")))</f>
        <v>2728.03</v>
      </c>
      <c r="AI1244" s="2403">
        <f>IF(B1244="","",(IFERROR(VLOOKUP(B1244,Projecten!A$4:W$2358,12,FALSE),"niet bekend")))</f>
        <v>2728.03</v>
      </c>
      <c r="AJ1244" s="908">
        <f t="shared" si="131"/>
        <v>0</v>
      </c>
    </row>
    <row r="1245" spans="2:36" s="131" customFormat="1" ht="12.75" customHeight="1" x14ac:dyDescent="0.2">
      <c r="B1245" s="98">
        <v>2016454</v>
      </c>
      <c r="C1245" s="1030">
        <v>120893</v>
      </c>
      <c r="D1245" s="98">
        <v>603116</v>
      </c>
      <c r="E1245" s="405" t="s">
        <v>26</v>
      </c>
      <c r="F1245" s="882">
        <v>1</v>
      </c>
      <c r="G1245" s="405">
        <v>6</v>
      </c>
      <c r="H1245" s="405">
        <v>5</v>
      </c>
      <c r="I1245" s="405">
        <v>2</v>
      </c>
      <c r="J1245" s="58" t="s">
        <v>47</v>
      </c>
      <c r="K1245" s="60" t="s">
        <v>1524</v>
      </c>
      <c r="L1245" s="60" t="s">
        <v>1524</v>
      </c>
      <c r="M1245" s="60" t="s">
        <v>1524</v>
      </c>
      <c r="N1245" s="58" t="s">
        <v>47</v>
      </c>
      <c r="O1245" s="58" t="s">
        <v>47</v>
      </c>
      <c r="P1245" s="58" t="s">
        <v>47</v>
      </c>
      <c r="Q1245" s="58" t="s">
        <v>47</v>
      </c>
      <c r="R1245" s="141"/>
      <c r="S1245" s="77">
        <v>42656</v>
      </c>
      <c r="T1245" s="77">
        <v>40</v>
      </c>
      <c r="U1245" s="156">
        <v>42649</v>
      </c>
      <c r="V1245" s="80" t="s">
        <v>162</v>
      </c>
      <c r="W1245" s="240"/>
      <c r="X1245" s="78">
        <v>10.9</v>
      </c>
      <c r="Y1245" s="80"/>
      <c r="Z1245" s="80"/>
      <c r="AA1245" s="739">
        <v>42618</v>
      </c>
      <c r="AF1245" s="131">
        <f>IF(B1245="","",(IFERROR(VLOOKUP(B1245,Projecten!A$4:W$2358,5,FALSE),"niet bekend")))</f>
        <v>1</v>
      </c>
      <c r="AG1245" s="2403">
        <f t="shared" si="130"/>
        <v>1439.9</v>
      </c>
      <c r="AH1245" s="2403">
        <f>IF(B1245="","",(IFERROR(VLOOKUP(B1245,Projecten!A$4:W$2358,23,FALSE),"niet bekend")))</f>
        <v>1439.9</v>
      </c>
      <c r="AI1245" s="2403">
        <f>IF(B1245="","",(IFERROR(VLOOKUP(B1245,Projecten!A$4:W$2358,12,FALSE),"niet bekend")))</f>
        <v>1439.9</v>
      </c>
      <c r="AJ1245" s="908">
        <f t="shared" si="131"/>
        <v>0</v>
      </c>
    </row>
    <row r="1246" spans="2:36" s="131" customFormat="1" ht="12.75" customHeight="1" x14ac:dyDescent="0.2">
      <c r="B1246" s="98">
        <v>2016515</v>
      </c>
      <c r="C1246" s="1030">
        <v>120896</v>
      </c>
      <c r="D1246" s="98">
        <v>564216</v>
      </c>
      <c r="E1246" s="405" t="s">
        <v>26</v>
      </c>
      <c r="F1246" s="882">
        <v>1</v>
      </c>
      <c r="G1246" s="405">
        <v>6</v>
      </c>
      <c r="H1246" s="405">
        <v>5</v>
      </c>
      <c r="I1246" s="405">
        <v>2</v>
      </c>
      <c r="J1246" s="58" t="s">
        <v>47</v>
      </c>
      <c r="K1246" s="60" t="s">
        <v>1524</v>
      </c>
      <c r="L1246" s="60" t="s">
        <v>1524</v>
      </c>
      <c r="M1246" s="60" t="s">
        <v>1524</v>
      </c>
      <c r="N1246" s="58" t="s">
        <v>47</v>
      </c>
      <c r="O1246" s="58" t="s">
        <v>47</v>
      </c>
      <c r="P1246" s="58" t="s">
        <v>47</v>
      </c>
      <c r="Q1246" s="58" t="s">
        <v>47</v>
      </c>
      <c r="R1246" s="141"/>
      <c r="S1246" s="77"/>
      <c r="T1246" s="77">
        <v>41</v>
      </c>
      <c r="U1246" s="156">
        <v>42656</v>
      </c>
      <c r="V1246" s="80" t="s">
        <v>423</v>
      </c>
      <c r="W1246" s="240"/>
      <c r="X1246" s="78">
        <v>11.5</v>
      </c>
      <c r="Y1246" s="80"/>
      <c r="Z1246" s="80"/>
      <c r="AA1246" s="141"/>
      <c r="AF1246" s="131">
        <f>IF(B1246="","",(IFERROR(VLOOKUP(B1246,Projecten!A$4:W$2358,5,FALSE),"niet bekend")))</f>
        <v>1</v>
      </c>
      <c r="AG1246" s="2403">
        <f t="shared" si="130"/>
        <v>1684.08</v>
      </c>
      <c r="AH1246" s="2403">
        <f>IF(B1246="","",(IFERROR(VLOOKUP(B1246,Projecten!A$4:W$2358,23,FALSE),"niet bekend")))</f>
        <v>1684.08</v>
      </c>
      <c r="AI1246" s="2403">
        <f>IF(B1246="","",(IFERROR(VLOOKUP(B1246,Projecten!A$4:W$2358,12,FALSE),"niet bekend")))</f>
        <v>1684.08</v>
      </c>
      <c r="AJ1246" s="908">
        <f t="shared" si="131"/>
        <v>0</v>
      </c>
    </row>
    <row r="1247" spans="2:36" s="131" customFormat="1" ht="12.75" customHeight="1" x14ac:dyDescent="0.2">
      <c r="B1247" s="98"/>
      <c r="C1247" s="1030"/>
      <c r="D1247" s="461"/>
      <c r="E1247" s="681"/>
      <c r="F1247" s="1494"/>
      <c r="G1247" s="681"/>
      <c r="H1247" s="681"/>
      <c r="I1247" s="681"/>
      <c r="J1247" s="58"/>
      <c r="K1247" s="60"/>
      <c r="L1247" s="60"/>
      <c r="M1247" s="60"/>
      <c r="N1247" s="58"/>
      <c r="O1247" s="58"/>
      <c r="P1247" s="58"/>
      <c r="Q1247" s="58"/>
      <c r="R1247" s="141"/>
      <c r="S1247" s="77"/>
      <c r="T1247" s="77"/>
      <c r="U1247" s="156"/>
      <c r="V1247" s="80"/>
      <c r="W1247" s="240"/>
      <c r="X1247" s="78"/>
      <c r="Y1247" s="80"/>
      <c r="Z1247" s="80"/>
      <c r="AA1247" s="695"/>
      <c r="AG1247" s="2403"/>
      <c r="AH1247" s="2403"/>
      <c r="AI1247" s="2403"/>
      <c r="AJ1247" s="908"/>
    </row>
    <row r="1248" spans="2:36" s="131" customFormat="1" ht="12.75" customHeight="1" x14ac:dyDescent="0.2">
      <c r="B1248" s="98">
        <v>2016490</v>
      </c>
      <c r="C1248" s="403">
        <v>120891</v>
      </c>
      <c r="D1248" s="98" t="s">
        <v>1644</v>
      </c>
      <c r="E1248" s="308" t="s">
        <v>1308</v>
      </c>
      <c r="F1248" s="1456">
        <v>1</v>
      </c>
      <c r="G1248" s="405">
        <v>9</v>
      </c>
      <c r="H1248" s="405">
        <v>6</v>
      </c>
      <c r="I1248" s="405">
        <v>5</v>
      </c>
      <c r="J1248" s="58" t="s">
        <v>47</v>
      </c>
      <c r="K1248" s="59" t="s">
        <v>1524</v>
      </c>
      <c r="L1248" s="59" t="s">
        <v>1524</v>
      </c>
      <c r="M1248" s="59" t="s">
        <v>1524</v>
      </c>
      <c r="N1248" s="59" t="s">
        <v>47</v>
      </c>
      <c r="O1248" s="59" t="s">
        <v>47</v>
      </c>
      <c r="P1248" s="59" t="s">
        <v>47</v>
      </c>
      <c r="Q1248" s="59" t="s">
        <v>47</v>
      </c>
      <c r="R1248" s="141"/>
      <c r="S1248" s="77"/>
      <c r="T1248" s="77">
        <v>41</v>
      </c>
      <c r="U1248" s="156"/>
      <c r="V1248" s="80" t="s">
        <v>1311</v>
      </c>
      <c r="W1248" s="80"/>
      <c r="X1248" s="566">
        <v>21.6</v>
      </c>
      <c r="Y1248" s="80"/>
      <c r="Z1248" s="80"/>
      <c r="AA1248" s="141"/>
      <c r="AF1248" s="131">
        <f>IF(B1248="","",(IFERROR(VLOOKUP(B1248,Projecten!A$4:W$2358,5,FALSE),"niet bekend")))</f>
        <v>1</v>
      </c>
      <c r="AG1248" s="2403">
        <f>IF(AF1248="","",(IF(F1248=0,AI1248,(F1248/AF1248*AI1248))))</f>
        <v>3259.58</v>
      </c>
      <c r="AH1248" s="2403">
        <f>IF(B1248="","",(IFERROR(VLOOKUP(B1248,Projecten!A$4:W$2358,23,FALSE),"niet bekend")))</f>
        <v>3259.58</v>
      </c>
      <c r="AI1248" s="2403">
        <f>IF(B1248="","",(IFERROR(VLOOKUP(B1248,Projecten!A$4:W$2358,12,FALSE),"niet bekend")))</f>
        <v>3259.58</v>
      </c>
      <c r="AJ1248" s="908">
        <f>IF(AG1248="","",(AI1248-AG1248))</f>
        <v>0</v>
      </c>
    </row>
    <row r="1249" spans="2:36" s="131" customFormat="1" ht="12.75" customHeight="1" x14ac:dyDescent="0.2">
      <c r="B1249" s="98"/>
      <c r="C1249" s="1030"/>
      <c r="D1249" s="98"/>
      <c r="E1249" s="405"/>
      <c r="F1249" s="882"/>
      <c r="G1249" s="405"/>
      <c r="H1249" s="405"/>
      <c r="I1249" s="405"/>
      <c r="J1249" s="58"/>
      <c r="K1249" s="60"/>
      <c r="L1249" s="60"/>
      <c r="M1249" s="60"/>
      <c r="N1249" s="58"/>
      <c r="O1249" s="58"/>
      <c r="P1249" s="58"/>
      <c r="Q1249" s="58"/>
      <c r="R1249" s="141"/>
      <c r="S1249" s="77"/>
      <c r="T1249" s="77"/>
      <c r="U1249" s="156"/>
      <c r="V1249" s="80"/>
      <c r="W1249" s="240"/>
      <c r="X1249" s="78"/>
      <c r="Y1249" s="80"/>
      <c r="Z1249" s="80"/>
      <c r="AA1249" s="695"/>
      <c r="AG1249" s="2403"/>
      <c r="AH1249" s="2403"/>
      <c r="AI1249" s="2403"/>
      <c r="AJ1249" s="908"/>
    </row>
    <row r="1250" spans="2:36" s="131" customFormat="1" x14ac:dyDescent="0.2">
      <c r="B1250" s="691">
        <v>2016564</v>
      </c>
      <c r="C1250" s="1030">
        <v>120898</v>
      </c>
      <c r="D1250" s="98" t="s">
        <v>1786</v>
      </c>
      <c r="E1250" s="687" t="s">
        <v>318</v>
      </c>
      <c r="F1250" s="882">
        <v>0</v>
      </c>
      <c r="G1250" s="687">
        <v>1</v>
      </c>
      <c r="H1250" s="687">
        <v>1</v>
      </c>
      <c r="I1250" s="687">
        <v>0</v>
      </c>
      <c r="J1250" s="58" t="s">
        <v>1524</v>
      </c>
      <c r="K1250" s="58" t="s">
        <v>1524</v>
      </c>
      <c r="L1250" s="58" t="s">
        <v>1524</v>
      </c>
      <c r="M1250" s="58" t="s">
        <v>1524</v>
      </c>
      <c r="N1250" s="59" t="s">
        <v>47</v>
      </c>
      <c r="O1250" s="59" t="s">
        <v>47</v>
      </c>
      <c r="P1250" s="59" t="s">
        <v>47</v>
      </c>
      <c r="Q1250" s="59" t="s">
        <v>47</v>
      </c>
      <c r="R1250" s="141"/>
      <c r="S1250" s="77"/>
      <c r="T1250" s="59"/>
      <c r="U1250" s="156"/>
      <c r="V1250" s="80"/>
      <c r="W1250" s="80"/>
      <c r="X1250" s="78">
        <v>2</v>
      </c>
      <c r="Y1250" s="80"/>
      <c r="Z1250" s="80"/>
      <c r="AA1250" s="141"/>
      <c r="AF1250" s="131">
        <f>IF(B1250="","",(IFERROR(VLOOKUP(B1250,Projecten!A$4:W$2358,5,FALSE),"niet bekend")))</f>
        <v>1</v>
      </c>
      <c r="AG1250" s="2403">
        <f>IF(AF1250="","",(IF(F1250=0,AI1250,(F1250/AF1250*AI1250))))</f>
        <v>190</v>
      </c>
      <c r="AH1250" s="2403">
        <f>IF(B1250="","",(IFERROR(VLOOKUP(B1250,Projecten!A$4:W$2358,23,FALSE),"niet bekend")))</f>
        <v>230.78</v>
      </c>
      <c r="AI1250" s="2403">
        <f>IF(B1250="","",(IFERROR(VLOOKUP(B1250,Projecten!A$4:W$2358,12,FALSE),"niet bekend")))</f>
        <v>190</v>
      </c>
      <c r="AJ1250" s="908">
        <f>IF(AG1250="","",(AI1250-AG1250))</f>
        <v>0</v>
      </c>
    </row>
    <row r="1251" spans="2:36" s="131" customFormat="1" x14ac:dyDescent="0.2">
      <c r="B1251" s="98"/>
      <c r="C1251" s="403"/>
      <c r="D1251" s="98"/>
      <c r="E1251" s="687"/>
      <c r="F1251" s="882"/>
      <c r="G1251" s="687"/>
      <c r="H1251" s="687"/>
      <c r="I1251" s="687"/>
      <c r="J1251" s="58"/>
      <c r="K1251" s="58"/>
      <c r="L1251" s="58"/>
      <c r="M1251" s="58"/>
      <c r="N1251" s="59"/>
      <c r="O1251" s="59"/>
      <c r="P1251" s="59"/>
      <c r="Q1251" s="59"/>
      <c r="R1251" s="141"/>
      <c r="S1251" s="77"/>
      <c r="T1251" s="59"/>
      <c r="U1251" s="156"/>
      <c r="V1251" s="80"/>
      <c r="W1251" s="80"/>
      <c r="X1251" s="78"/>
      <c r="Y1251" s="80"/>
      <c r="Z1251" s="80"/>
      <c r="AA1251" s="141"/>
      <c r="AG1251" s="2403"/>
      <c r="AH1251" s="2403"/>
      <c r="AI1251" s="2403"/>
      <c r="AJ1251" s="908"/>
    </row>
    <row r="1252" spans="2:36" s="131" customFormat="1" ht="12.75" customHeight="1" x14ac:dyDescent="0.2">
      <c r="B1252" s="640">
        <v>2016487</v>
      </c>
      <c r="C1252" s="1301">
        <v>120889</v>
      </c>
      <c r="D1252" s="743" t="s">
        <v>1771</v>
      </c>
      <c r="E1252" s="642" t="s">
        <v>1637</v>
      </c>
      <c r="F1252" s="1487">
        <v>0</v>
      </c>
      <c r="G1252" s="642">
        <v>1</v>
      </c>
      <c r="H1252" s="642">
        <v>0</v>
      </c>
      <c r="I1252" s="642">
        <v>0</v>
      </c>
      <c r="J1252" s="59" t="s">
        <v>1524</v>
      </c>
      <c r="K1252" s="59" t="s">
        <v>1524</v>
      </c>
      <c r="L1252" s="59" t="s">
        <v>1524</v>
      </c>
      <c r="M1252" s="59" t="s">
        <v>1524</v>
      </c>
      <c r="N1252" s="59" t="s">
        <v>47</v>
      </c>
      <c r="O1252" s="59" t="s">
        <v>47</v>
      </c>
      <c r="P1252" s="59" t="s">
        <v>47</v>
      </c>
      <c r="Q1252" s="59" t="s">
        <v>47</v>
      </c>
      <c r="R1252" s="141"/>
      <c r="S1252" s="77"/>
      <c r="T1252" s="77">
        <v>40</v>
      </c>
      <c r="U1252" s="156"/>
      <c r="V1252" s="80" t="s">
        <v>1659</v>
      </c>
      <c r="W1252" s="80"/>
      <c r="X1252" s="566">
        <v>1</v>
      </c>
      <c r="Y1252" s="80"/>
      <c r="Z1252" s="80"/>
      <c r="AA1252" s="141"/>
      <c r="AF1252" s="131">
        <f>IF(B1252="","",(IFERROR(VLOOKUP(B1252,Projecten!A$4:W$2358,5,FALSE),"niet bekend")))</f>
        <v>1</v>
      </c>
      <c r="AG1252" s="2403">
        <f>IF(AF1252="","",(IF(F1252=0,AI1252,(F1252/AF1252*AI1252))))</f>
        <v>575</v>
      </c>
      <c r="AH1252" s="2403">
        <f>IF(B1252="","",(IFERROR(VLOOKUP(B1252,Projecten!A$4:W$2358,23,FALSE),"niet bekend")))</f>
        <v>575</v>
      </c>
      <c r="AI1252" s="2403">
        <f>IF(B1252="","",(IFERROR(VLOOKUP(B1252,Projecten!A$4:W$2358,12,FALSE),"niet bekend")))</f>
        <v>575</v>
      </c>
      <c r="AJ1252" s="908">
        <f>IF(AG1252="","",(AI1252-AG1252))</f>
        <v>0</v>
      </c>
    </row>
    <row r="1253" spans="2:36" s="131" customFormat="1" x14ac:dyDescent="0.2">
      <c r="B1253" s="98"/>
      <c r="C1253" s="1030"/>
      <c r="D1253" s="98"/>
      <c r="E1253" s="687"/>
      <c r="F1253" s="882"/>
      <c r="G1253" s="687"/>
      <c r="H1253" s="687"/>
      <c r="I1253" s="687"/>
      <c r="J1253" s="59"/>
      <c r="K1253" s="59"/>
      <c r="L1253" s="59"/>
      <c r="M1253" s="59"/>
      <c r="N1253" s="59"/>
      <c r="O1253" s="59"/>
      <c r="P1253" s="59"/>
      <c r="Q1253" s="59"/>
      <c r="R1253" s="141"/>
      <c r="S1253" s="77"/>
      <c r="T1253" s="59"/>
      <c r="U1253" s="156"/>
      <c r="V1253" s="80"/>
      <c r="W1253" s="80"/>
      <c r="X1253" s="78"/>
      <c r="Y1253" s="80"/>
      <c r="Z1253" s="80"/>
      <c r="AA1253" s="141"/>
      <c r="AG1253" s="2403"/>
      <c r="AH1253" s="2403"/>
      <c r="AI1253" s="2403"/>
      <c r="AJ1253" s="908"/>
    </row>
    <row r="1254" spans="2:36" s="131" customFormat="1" ht="12.75" customHeight="1" x14ac:dyDescent="0.2">
      <c r="B1254" s="98">
        <v>2016443</v>
      </c>
      <c r="C1254" s="403">
        <v>120904</v>
      </c>
      <c r="D1254" s="98" t="s">
        <v>1582</v>
      </c>
      <c r="E1254" s="405" t="s">
        <v>318</v>
      </c>
      <c r="F1254" s="882">
        <v>1</v>
      </c>
      <c r="G1254" s="405">
        <v>8</v>
      </c>
      <c r="H1254" s="405">
        <v>7</v>
      </c>
      <c r="I1254" s="405">
        <v>3</v>
      </c>
      <c r="J1254" s="58" t="s">
        <v>47</v>
      </c>
      <c r="K1254" s="60" t="s">
        <v>1524</v>
      </c>
      <c r="L1254" s="60" t="s">
        <v>1524</v>
      </c>
      <c r="M1254" s="60" t="s">
        <v>1524</v>
      </c>
      <c r="N1254" s="59" t="s">
        <v>47</v>
      </c>
      <c r="O1254" s="59" t="s">
        <v>47</v>
      </c>
      <c r="P1254" s="59" t="s">
        <v>47</v>
      </c>
      <c r="Q1254" s="59" t="s">
        <v>47</v>
      </c>
      <c r="R1254" s="141"/>
      <c r="S1254" s="77"/>
      <c r="T1254" s="77">
        <v>41</v>
      </c>
      <c r="U1254" s="156"/>
      <c r="V1254" s="80" t="s">
        <v>786</v>
      </c>
      <c r="W1254" s="80" t="s">
        <v>1721</v>
      </c>
      <c r="X1254" s="566">
        <v>20</v>
      </c>
      <c r="Y1254" s="80"/>
      <c r="Z1254" s="80"/>
      <c r="AA1254" s="141"/>
      <c r="AF1254" s="131">
        <f>IF(B1254="","",(IFERROR(VLOOKUP(B1254,Projecten!A$4:W$2358,5,FALSE),"niet bekend")))</f>
        <v>1</v>
      </c>
      <c r="AG1254" s="2403">
        <f>IF(AF1254="","",(IF(F1254=0,AI1254,(F1254/AF1254*AI1254))))</f>
        <v>2591.71</v>
      </c>
      <c r="AH1254" s="2403">
        <f>IF(B1254="","",(IFERROR(VLOOKUP(B1254,Projecten!A$4:W$2358,23,FALSE),"niet bekend")))</f>
        <v>2591.71</v>
      </c>
      <c r="AI1254" s="2403">
        <f>IF(B1254="","",(IFERROR(VLOOKUP(B1254,Projecten!A$4:W$2358,12,FALSE),"niet bekend")))</f>
        <v>2591.71</v>
      </c>
      <c r="AJ1254" s="908">
        <f>IF(AG1254="","",(AI1254-AG1254))</f>
        <v>0</v>
      </c>
    </row>
    <row r="1255" spans="2:36" s="131" customFormat="1" ht="12.75" customHeight="1" x14ac:dyDescent="0.2">
      <c r="B1255" s="98">
        <v>2016444</v>
      </c>
      <c r="C1255" s="403">
        <v>120904</v>
      </c>
      <c r="D1255" s="98" t="s">
        <v>1583</v>
      </c>
      <c r="E1255" s="405" t="s">
        <v>318</v>
      </c>
      <c r="F1255" s="882">
        <v>1</v>
      </c>
      <c r="G1255" s="405">
        <v>8</v>
      </c>
      <c r="H1255" s="405">
        <v>7</v>
      </c>
      <c r="I1255" s="405">
        <v>3</v>
      </c>
      <c r="J1255" s="58" t="s">
        <v>47</v>
      </c>
      <c r="K1255" s="60" t="s">
        <v>1524</v>
      </c>
      <c r="L1255" s="60" t="s">
        <v>1524</v>
      </c>
      <c r="M1255" s="60" t="s">
        <v>1524</v>
      </c>
      <c r="N1255" s="59" t="s">
        <v>47</v>
      </c>
      <c r="O1255" s="59" t="s">
        <v>47</v>
      </c>
      <c r="P1255" s="59" t="s">
        <v>47</v>
      </c>
      <c r="Q1255" s="59" t="s">
        <v>47</v>
      </c>
      <c r="R1255" s="141"/>
      <c r="S1255" s="77"/>
      <c r="T1255" s="77">
        <v>41</v>
      </c>
      <c r="U1255" s="156"/>
      <c r="V1255" s="80" t="s">
        <v>786</v>
      </c>
      <c r="W1255" s="80" t="s">
        <v>1721</v>
      </c>
      <c r="X1255" s="566">
        <v>20</v>
      </c>
      <c r="Y1255" s="80"/>
      <c r="Z1255" s="80"/>
      <c r="AA1255" s="141"/>
      <c r="AF1255" s="131">
        <f>IF(B1255="","",(IFERROR(VLOOKUP(B1255,Projecten!A$4:W$2358,5,FALSE),"niet bekend")))</f>
        <v>1</v>
      </c>
      <c r="AG1255" s="2403">
        <f>IF(AF1255="","",(IF(F1255=0,AI1255,(F1255/AF1255*AI1255))))</f>
        <v>2591.71</v>
      </c>
      <c r="AH1255" s="2403">
        <f>IF(B1255="","",(IFERROR(VLOOKUP(B1255,Projecten!A$4:W$2358,23,FALSE),"niet bekend")))</f>
        <v>2591.71</v>
      </c>
      <c r="AI1255" s="2403">
        <f>IF(B1255="","",(IFERROR(VLOOKUP(B1255,Projecten!A$4:W$2358,12,FALSE),"niet bekend")))</f>
        <v>2591.71</v>
      </c>
      <c r="AJ1255" s="908">
        <f>IF(AG1255="","",(AI1255-AG1255))</f>
        <v>0</v>
      </c>
    </row>
    <row r="1256" spans="2:36" s="131" customFormat="1" ht="12.75" customHeight="1" x14ac:dyDescent="0.2">
      <c r="B1256" s="98">
        <v>2016445</v>
      </c>
      <c r="C1256" s="403">
        <v>120905</v>
      </c>
      <c r="D1256" s="98" t="s">
        <v>1584</v>
      </c>
      <c r="E1256" s="405" t="s">
        <v>318</v>
      </c>
      <c r="F1256" s="882">
        <v>3</v>
      </c>
      <c r="G1256" s="405">
        <v>6</v>
      </c>
      <c r="H1256" s="405">
        <v>3</v>
      </c>
      <c r="I1256" s="405">
        <v>3</v>
      </c>
      <c r="J1256" s="58" t="s">
        <v>47</v>
      </c>
      <c r="K1256" s="60" t="s">
        <v>1524</v>
      </c>
      <c r="L1256" s="60" t="s">
        <v>1524</v>
      </c>
      <c r="M1256" s="60" t="s">
        <v>1524</v>
      </c>
      <c r="N1256" s="59" t="s">
        <v>47</v>
      </c>
      <c r="O1256" s="59" t="s">
        <v>47</v>
      </c>
      <c r="P1256" s="59" t="s">
        <v>47</v>
      </c>
      <c r="Q1256" s="59" t="s">
        <v>47</v>
      </c>
      <c r="R1256" s="141"/>
      <c r="S1256" s="77"/>
      <c r="T1256" s="77">
        <v>41</v>
      </c>
      <c r="U1256" s="156"/>
      <c r="V1256" s="80" t="s">
        <v>786</v>
      </c>
      <c r="W1256" s="80" t="s">
        <v>1721</v>
      </c>
      <c r="X1256" s="566">
        <v>15</v>
      </c>
      <c r="Y1256" s="80"/>
      <c r="Z1256" s="80"/>
      <c r="AA1256" s="141"/>
      <c r="AF1256" s="131">
        <f>IF(B1256="","",(IFERROR(VLOOKUP(B1256,Projecten!A$4:W$2358,5,FALSE),"niet bekend")))</f>
        <v>3</v>
      </c>
      <c r="AG1256" s="2403">
        <f>IF(AF1256="","",(IF(F1256=0,AI1256,(F1256/AF1256*AI1256))))</f>
        <v>2478</v>
      </c>
      <c r="AH1256" s="2403">
        <f>IF(B1256="","",(IFERROR(VLOOKUP(B1256,Projecten!A$4:W$2358,23,FALSE),"niet bekend")))</f>
        <v>2478</v>
      </c>
      <c r="AI1256" s="2403">
        <f>IF(B1256="","",(IFERROR(VLOOKUP(B1256,Projecten!A$4:W$2358,12,FALSE),"niet bekend")))</f>
        <v>2478</v>
      </c>
      <c r="AJ1256" s="908">
        <f>IF(AG1256="","",(AI1256-AG1256))</f>
        <v>0</v>
      </c>
    </row>
    <row r="1257" spans="2:36" s="131" customFormat="1" ht="12.75" customHeight="1" x14ac:dyDescent="0.2">
      <c r="B1257" s="98"/>
      <c r="C1257" s="403"/>
      <c r="D1257" s="98"/>
      <c r="E1257" s="405"/>
      <c r="F1257" s="882"/>
      <c r="G1257" s="405"/>
      <c r="H1257" s="405"/>
      <c r="I1257" s="405"/>
      <c r="J1257" s="58"/>
      <c r="K1257" s="60"/>
      <c r="L1257" s="60"/>
      <c r="M1257" s="60"/>
      <c r="N1257" s="59"/>
      <c r="O1257" s="59"/>
      <c r="P1257" s="59"/>
      <c r="Q1257" s="59"/>
      <c r="R1257" s="141"/>
      <c r="S1257" s="77"/>
      <c r="T1257" s="77"/>
      <c r="U1257" s="156"/>
      <c r="V1257" s="80"/>
      <c r="W1257" s="80"/>
      <c r="X1257" s="566"/>
      <c r="Y1257" s="80"/>
      <c r="Z1257" s="80"/>
      <c r="AA1257" s="141"/>
      <c r="AG1257" s="2403"/>
      <c r="AH1257" s="2403"/>
      <c r="AI1257" s="2403"/>
      <c r="AJ1257" s="908"/>
    </row>
    <row r="1258" spans="2:36" s="131" customFormat="1" ht="12.75" customHeight="1" x14ac:dyDescent="0.2">
      <c r="B1258" s="98">
        <v>2016429</v>
      </c>
      <c r="C1258" s="1030">
        <v>120897</v>
      </c>
      <c r="D1258" s="98" t="s">
        <v>1564</v>
      </c>
      <c r="E1258" s="405" t="s">
        <v>353</v>
      </c>
      <c r="F1258" s="882">
        <v>2</v>
      </c>
      <c r="G1258" s="405">
        <v>14</v>
      </c>
      <c r="H1258" s="405">
        <v>12</v>
      </c>
      <c r="I1258" s="405">
        <v>4</v>
      </c>
      <c r="J1258" s="58" t="s">
        <v>47</v>
      </c>
      <c r="K1258" s="58" t="s">
        <v>47</v>
      </c>
      <c r="L1258" s="60" t="s">
        <v>1524</v>
      </c>
      <c r="M1258" s="60" t="s">
        <v>1524</v>
      </c>
      <c r="N1258" s="58" t="s">
        <v>47</v>
      </c>
      <c r="O1258" s="58" t="s">
        <v>47</v>
      </c>
      <c r="P1258" s="58" t="s">
        <v>47</v>
      </c>
      <c r="Q1258" s="58" t="s">
        <v>47</v>
      </c>
      <c r="R1258" s="141"/>
      <c r="S1258" s="77"/>
      <c r="T1258" s="77">
        <v>41</v>
      </c>
      <c r="U1258" s="156"/>
      <c r="V1258" s="80"/>
      <c r="X1258" s="78">
        <v>26</v>
      </c>
      <c r="Y1258" s="80"/>
      <c r="Z1258" s="80"/>
      <c r="AA1258" s="141"/>
      <c r="AF1258" s="131">
        <f>IF(B1258="","",(IFERROR(VLOOKUP(B1258,Projecten!A$4:W$2358,5,FALSE),"niet bekend")))</f>
        <v>2</v>
      </c>
      <c r="AG1258" s="2403">
        <f t="shared" ref="AG1258:AG1267" si="132">IF(AF1258="","",(IF(F1258=0,AI1258,(F1258/AF1258*AI1258))))</f>
        <v>3836.02</v>
      </c>
      <c r="AH1258" s="2403">
        <f>IF(B1258="","",(IFERROR(VLOOKUP(B1258,Projecten!A$4:W$2358,23,FALSE),"niet bekend")))</f>
        <v>3836.02</v>
      </c>
      <c r="AI1258" s="2403">
        <f>IF(B1258="","",(IFERROR(VLOOKUP(B1258,Projecten!A$4:W$2358,12,FALSE),"niet bekend")))</f>
        <v>3836.02</v>
      </c>
      <c r="AJ1258" s="908">
        <f t="shared" ref="AJ1258:AJ1267" si="133">IF(AG1258="","",(AI1258-AG1258))</f>
        <v>0</v>
      </c>
    </row>
    <row r="1259" spans="2:36" s="131" customFormat="1" ht="12.75" customHeight="1" x14ac:dyDescent="0.2">
      <c r="B1259" s="640">
        <v>2016502</v>
      </c>
      <c r="C1259" s="1030">
        <v>120901</v>
      </c>
      <c r="D1259" s="640" t="s">
        <v>1662</v>
      </c>
      <c r="E1259" s="642" t="s">
        <v>353</v>
      </c>
      <c r="F1259" s="1487">
        <v>1</v>
      </c>
      <c r="G1259" s="642">
        <v>8</v>
      </c>
      <c r="H1259" s="642">
        <v>5</v>
      </c>
      <c r="I1259" s="642">
        <v>3</v>
      </c>
      <c r="J1259" s="58" t="s">
        <v>47</v>
      </c>
      <c r="K1259" s="60" t="s">
        <v>1524</v>
      </c>
      <c r="L1259" s="60" t="s">
        <v>1524</v>
      </c>
      <c r="M1259" s="60" t="s">
        <v>1524</v>
      </c>
      <c r="N1259" s="58" t="s">
        <v>47</v>
      </c>
      <c r="O1259" s="58" t="s">
        <v>47</v>
      </c>
      <c r="P1259" s="58" t="s">
        <v>47</v>
      </c>
      <c r="Q1259" s="58" t="s">
        <v>47</v>
      </c>
      <c r="R1259" s="141"/>
      <c r="S1259" s="77"/>
      <c r="T1259" s="77">
        <v>41</v>
      </c>
      <c r="U1259" s="156"/>
      <c r="V1259" s="80" t="s">
        <v>535</v>
      </c>
      <c r="X1259" s="78">
        <v>17</v>
      </c>
      <c r="Y1259" s="80"/>
      <c r="Z1259" s="80"/>
      <c r="AA1259" s="141"/>
      <c r="AF1259" s="131">
        <f>IF(B1259="","",(IFERROR(VLOOKUP(B1259,Projecten!A$4:W$2358,5,FALSE),"niet bekend")))</f>
        <v>1</v>
      </c>
      <c r="AG1259" s="2403">
        <f t="shared" si="132"/>
        <v>2361.21</v>
      </c>
      <c r="AH1259" s="2403">
        <f>IF(B1259="","",(IFERROR(VLOOKUP(B1259,Projecten!A$4:W$2358,23,FALSE),"niet bekend")))</f>
        <v>2361.21</v>
      </c>
      <c r="AI1259" s="2403">
        <f>IF(B1259="","",(IFERROR(VLOOKUP(B1259,Projecten!A$4:W$2358,12,FALSE),"niet bekend")))</f>
        <v>2361.21</v>
      </c>
      <c r="AJ1259" s="908">
        <f t="shared" si="133"/>
        <v>0</v>
      </c>
    </row>
    <row r="1260" spans="2:36" s="131" customFormat="1" ht="12.75" customHeight="1" x14ac:dyDescent="0.2">
      <c r="B1260" s="98">
        <v>2016494</v>
      </c>
      <c r="C1260" s="1030">
        <v>120899</v>
      </c>
      <c r="D1260" s="98" t="s">
        <v>1650</v>
      </c>
      <c r="E1260" s="405" t="s">
        <v>353</v>
      </c>
      <c r="F1260" s="882">
        <v>1</v>
      </c>
      <c r="G1260" s="405">
        <v>1</v>
      </c>
      <c r="H1260" s="405">
        <v>0</v>
      </c>
      <c r="I1260" s="405">
        <v>1</v>
      </c>
      <c r="J1260" s="58" t="s">
        <v>47</v>
      </c>
      <c r="K1260" s="58" t="s">
        <v>1524</v>
      </c>
      <c r="L1260" s="58" t="s">
        <v>1524</v>
      </c>
      <c r="M1260" s="58" t="s">
        <v>1524</v>
      </c>
      <c r="N1260" s="59" t="s">
        <v>47</v>
      </c>
      <c r="O1260" s="59" t="s">
        <v>47</v>
      </c>
      <c r="P1260" s="59" t="s">
        <v>47</v>
      </c>
      <c r="Q1260" s="59" t="s">
        <v>47</v>
      </c>
      <c r="R1260" s="141"/>
      <c r="S1260" s="77"/>
      <c r="T1260" s="77">
        <v>42</v>
      </c>
      <c r="U1260" s="156"/>
      <c r="V1260" s="80" t="s">
        <v>535</v>
      </c>
      <c r="W1260" s="80"/>
      <c r="X1260" s="566">
        <v>3.75</v>
      </c>
      <c r="Y1260" s="80"/>
      <c r="Z1260" s="80"/>
      <c r="AA1260" s="141"/>
      <c r="AF1260" s="131">
        <f>IF(B1260="","",(IFERROR(VLOOKUP(B1260,Projecten!A$4:W$2358,5,FALSE),"niet bekend")))</f>
        <v>1</v>
      </c>
      <c r="AG1260" s="2403">
        <f t="shared" si="132"/>
        <v>500.85</v>
      </c>
      <c r="AH1260" s="2403">
        <f>IF(B1260="","",(IFERROR(VLOOKUP(B1260,Projecten!A$4:W$2358,23,FALSE),"niet bekend")))</f>
        <v>500.85</v>
      </c>
      <c r="AI1260" s="2403">
        <f>IF(B1260="","",(IFERROR(VLOOKUP(B1260,Projecten!A$4:W$2358,12,FALSE),"niet bekend")))</f>
        <v>500.85</v>
      </c>
      <c r="AJ1260" s="908">
        <f t="shared" si="133"/>
        <v>0</v>
      </c>
    </row>
    <row r="1261" spans="2:36" s="131" customFormat="1" ht="12.75" customHeight="1" x14ac:dyDescent="0.2">
      <c r="B1261" s="98">
        <v>2016493</v>
      </c>
      <c r="C1261" s="1030">
        <v>120899</v>
      </c>
      <c r="D1261" s="98" t="s">
        <v>1648</v>
      </c>
      <c r="E1261" s="405" t="s">
        <v>353</v>
      </c>
      <c r="F1261" s="882">
        <v>1</v>
      </c>
      <c r="G1261" s="405">
        <v>1</v>
      </c>
      <c r="H1261" s="405">
        <v>0</v>
      </c>
      <c r="I1261" s="405">
        <v>1</v>
      </c>
      <c r="J1261" s="58" t="s">
        <v>47</v>
      </c>
      <c r="K1261" s="58" t="s">
        <v>1524</v>
      </c>
      <c r="L1261" s="58" t="s">
        <v>1524</v>
      </c>
      <c r="M1261" s="58" t="s">
        <v>1524</v>
      </c>
      <c r="N1261" s="59" t="s">
        <v>47</v>
      </c>
      <c r="O1261" s="59" t="s">
        <v>47</v>
      </c>
      <c r="P1261" s="59" t="s">
        <v>47</v>
      </c>
      <c r="Q1261" s="59" t="s">
        <v>47</v>
      </c>
      <c r="R1261" s="141"/>
      <c r="S1261" s="77"/>
      <c r="T1261" s="77">
        <v>42</v>
      </c>
      <c r="U1261" s="156"/>
      <c r="V1261" s="80" t="s">
        <v>535</v>
      </c>
      <c r="W1261" s="80"/>
      <c r="X1261" s="566">
        <v>3.75</v>
      </c>
      <c r="Y1261" s="80"/>
      <c r="Z1261" s="80"/>
      <c r="AA1261" s="141"/>
      <c r="AF1261" s="131">
        <f>IF(B1261="","",(IFERROR(VLOOKUP(B1261,Projecten!A$4:W$2358,5,FALSE),"niet bekend")))</f>
        <v>1</v>
      </c>
      <c r="AG1261" s="2403">
        <f t="shared" si="132"/>
        <v>500.85</v>
      </c>
      <c r="AH1261" s="2403">
        <f>IF(B1261="","",(IFERROR(VLOOKUP(B1261,Projecten!A$4:W$2358,23,FALSE),"niet bekend")))</f>
        <v>500.85</v>
      </c>
      <c r="AI1261" s="2403">
        <f>IF(B1261="","",(IFERROR(VLOOKUP(B1261,Projecten!A$4:W$2358,12,FALSE),"niet bekend")))</f>
        <v>500.85</v>
      </c>
      <c r="AJ1261" s="908">
        <f t="shared" si="133"/>
        <v>0</v>
      </c>
    </row>
    <row r="1262" spans="2:36" s="131" customFormat="1" ht="12.75" customHeight="1" x14ac:dyDescent="0.2">
      <c r="B1262" s="98">
        <v>2016491</v>
      </c>
      <c r="C1262" s="1030">
        <v>120897</v>
      </c>
      <c r="D1262" s="98" t="s">
        <v>1647</v>
      </c>
      <c r="E1262" s="405" t="s">
        <v>353</v>
      </c>
      <c r="F1262" s="882">
        <v>1</v>
      </c>
      <c r="G1262" s="405">
        <v>1</v>
      </c>
      <c r="H1262" s="405">
        <v>0</v>
      </c>
      <c r="I1262" s="405">
        <v>1</v>
      </c>
      <c r="J1262" s="58" t="s">
        <v>47</v>
      </c>
      <c r="K1262" s="58" t="s">
        <v>1524</v>
      </c>
      <c r="L1262" s="58" t="s">
        <v>1524</v>
      </c>
      <c r="M1262" s="58" t="s">
        <v>1524</v>
      </c>
      <c r="N1262" s="59" t="s">
        <v>47</v>
      </c>
      <c r="O1262" s="59" t="s">
        <v>47</v>
      </c>
      <c r="P1262" s="59" t="s">
        <v>47</v>
      </c>
      <c r="Q1262" s="59" t="s">
        <v>47</v>
      </c>
      <c r="R1262" s="141"/>
      <c r="S1262" s="77"/>
      <c r="T1262" s="77">
        <v>42</v>
      </c>
      <c r="U1262" s="156"/>
      <c r="V1262" s="80" t="s">
        <v>535</v>
      </c>
      <c r="W1262" s="80"/>
      <c r="X1262" s="566">
        <v>3.75</v>
      </c>
      <c r="Y1262" s="80"/>
      <c r="Z1262" s="80"/>
      <c r="AA1262" s="141"/>
      <c r="AF1262" s="131">
        <f>IF(B1262="","",(IFERROR(VLOOKUP(B1262,Projecten!A$4:W$2358,5,FALSE),"niet bekend")))</f>
        <v>1</v>
      </c>
      <c r="AG1262" s="2403">
        <f t="shared" si="132"/>
        <v>500.85</v>
      </c>
      <c r="AH1262" s="2403">
        <f>IF(B1262="","",(IFERROR(VLOOKUP(B1262,Projecten!A$4:W$2358,23,FALSE),"niet bekend")))</f>
        <v>500.85</v>
      </c>
      <c r="AI1262" s="2403">
        <f>IF(B1262="","",(IFERROR(VLOOKUP(B1262,Projecten!A$4:W$2358,12,FALSE),"niet bekend")))</f>
        <v>500.85</v>
      </c>
      <c r="AJ1262" s="908">
        <f t="shared" si="133"/>
        <v>0</v>
      </c>
    </row>
    <row r="1263" spans="2:36" s="131" customFormat="1" ht="12.75" customHeight="1" x14ac:dyDescent="0.2">
      <c r="B1263" s="98">
        <v>2016492</v>
      </c>
      <c r="C1263" s="1030">
        <v>120897</v>
      </c>
      <c r="D1263" s="98" t="s">
        <v>1649</v>
      </c>
      <c r="E1263" s="405" t="s">
        <v>353</v>
      </c>
      <c r="F1263" s="882">
        <v>1</v>
      </c>
      <c r="G1263" s="405">
        <v>1</v>
      </c>
      <c r="H1263" s="405">
        <v>0</v>
      </c>
      <c r="I1263" s="405">
        <v>1</v>
      </c>
      <c r="J1263" s="58" t="s">
        <v>47</v>
      </c>
      <c r="K1263" s="58" t="s">
        <v>1524</v>
      </c>
      <c r="L1263" s="58" t="s">
        <v>1524</v>
      </c>
      <c r="M1263" s="58" t="s">
        <v>1524</v>
      </c>
      <c r="N1263" s="59" t="s">
        <v>47</v>
      </c>
      <c r="O1263" s="59" t="s">
        <v>47</v>
      </c>
      <c r="P1263" s="59" t="s">
        <v>47</v>
      </c>
      <c r="Q1263" s="59" t="s">
        <v>47</v>
      </c>
      <c r="R1263" s="141"/>
      <c r="S1263" s="77"/>
      <c r="T1263" s="77">
        <v>42</v>
      </c>
      <c r="U1263" s="156"/>
      <c r="V1263" s="80" t="s">
        <v>535</v>
      </c>
      <c r="W1263" s="80"/>
      <c r="X1263" s="566">
        <v>3.75</v>
      </c>
      <c r="Y1263" s="80"/>
      <c r="Z1263" s="80"/>
      <c r="AA1263" s="141"/>
      <c r="AF1263" s="131">
        <f>IF(B1263="","",(IFERROR(VLOOKUP(B1263,Projecten!A$4:W$2358,5,FALSE),"niet bekend")))</f>
        <v>1</v>
      </c>
      <c r="AG1263" s="2403">
        <f t="shared" si="132"/>
        <v>500.85</v>
      </c>
      <c r="AH1263" s="2403">
        <f>IF(B1263="","",(IFERROR(VLOOKUP(B1263,Projecten!A$4:W$2358,23,FALSE),"niet bekend")))</f>
        <v>500.85</v>
      </c>
      <c r="AI1263" s="2403">
        <f>IF(B1263="","",(IFERROR(VLOOKUP(B1263,Projecten!A$4:W$2358,12,FALSE),"niet bekend")))</f>
        <v>500.85</v>
      </c>
      <c r="AJ1263" s="908">
        <f t="shared" si="133"/>
        <v>0</v>
      </c>
    </row>
    <row r="1264" spans="2:36" s="131" customFormat="1" ht="12.75" customHeight="1" x14ac:dyDescent="0.2">
      <c r="B1264" s="98">
        <v>2016484</v>
      </c>
      <c r="C1264" s="1030">
        <v>120897</v>
      </c>
      <c r="D1264" s="98" t="s">
        <v>1632</v>
      </c>
      <c r="E1264" s="405" t="s">
        <v>353</v>
      </c>
      <c r="F1264" s="882">
        <v>1</v>
      </c>
      <c r="G1264" s="405">
        <v>2</v>
      </c>
      <c r="H1264" s="405">
        <v>1</v>
      </c>
      <c r="I1264" s="405">
        <v>1</v>
      </c>
      <c r="J1264" s="58" t="s">
        <v>47</v>
      </c>
      <c r="K1264" s="58" t="s">
        <v>1524</v>
      </c>
      <c r="L1264" s="58" t="s">
        <v>1524</v>
      </c>
      <c r="M1264" s="58" t="s">
        <v>1524</v>
      </c>
      <c r="N1264" s="58" t="s">
        <v>47</v>
      </c>
      <c r="O1264" s="58" t="s">
        <v>47</v>
      </c>
      <c r="P1264" s="58" t="s">
        <v>47</v>
      </c>
      <c r="Q1264" s="58" t="s">
        <v>47</v>
      </c>
      <c r="R1264" s="141"/>
      <c r="S1264" s="77"/>
      <c r="T1264" s="77">
        <v>41</v>
      </c>
      <c r="U1264" s="156"/>
      <c r="V1264" s="80" t="s">
        <v>535</v>
      </c>
      <c r="X1264" s="78">
        <v>5.6</v>
      </c>
      <c r="Y1264" s="80"/>
      <c r="Z1264" s="80"/>
      <c r="AA1264" s="141"/>
      <c r="AF1264" s="131">
        <f>IF(B1264="","",(IFERROR(VLOOKUP(B1264,Projecten!A$4:W$2358,5,FALSE),"niet bekend")))</f>
        <v>1</v>
      </c>
      <c r="AG1264" s="2403">
        <f t="shared" si="132"/>
        <v>661.52</v>
      </c>
      <c r="AH1264" s="2403">
        <f>IF(B1264="","",(IFERROR(VLOOKUP(B1264,Projecten!A$4:W$2358,23,FALSE),"niet bekend")))</f>
        <v>661.52</v>
      </c>
      <c r="AI1264" s="2403">
        <f>IF(B1264="","",(IFERROR(VLOOKUP(B1264,Projecten!A$4:W$2358,12,FALSE),"niet bekend")))</f>
        <v>661.52</v>
      </c>
      <c r="AJ1264" s="908">
        <f t="shared" si="133"/>
        <v>0</v>
      </c>
    </row>
    <row r="1265" spans="2:36" s="131" customFormat="1" ht="12.75" customHeight="1" x14ac:dyDescent="0.2">
      <c r="B1265" s="640">
        <v>2016500</v>
      </c>
      <c r="C1265" s="1030">
        <v>120901</v>
      </c>
      <c r="D1265" s="640" t="s">
        <v>1660</v>
      </c>
      <c r="E1265" s="642" t="s">
        <v>353</v>
      </c>
      <c r="F1265" s="1487">
        <v>1</v>
      </c>
      <c r="G1265" s="642">
        <v>8</v>
      </c>
      <c r="H1265" s="642">
        <v>5</v>
      </c>
      <c r="I1265" s="642">
        <v>3</v>
      </c>
      <c r="J1265" s="58" t="s">
        <v>47</v>
      </c>
      <c r="K1265" s="58" t="s">
        <v>47</v>
      </c>
      <c r="L1265" s="60" t="s">
        <v>1524</v>
      </c>
      <c r="M1265" s="60" t="s">
        <v>1524</v>
      </c>
      <c r="N1265" s="58" t="s">
        <v>47</v>
      </c>
      <c r="O1265" s="58" t="s">
        <v>47</v>
      </c>
      <c r="P1265" s="58" t="s">
        <v>47</v>
      </c>
      <c r="Q1265" s="58" t="s">
        <v>47</v>
      </c>
      <c r="R1265" s="141"/>
      <c r="S1265" s="77"/>
      <c r="T1265" s="77">
        <v>41</v>
      </c>
      <c r="U1265" s="156"/>
      <c r="V1265" s="80" t="s">
        <v>535</v>
      </c>
      <c r="X1265" s="78">
        <v>18.2</v>
      </c>
      <c r="Y1265" s="80"/>
      <c r="Z1265" s="80"/>
      <c r="AA1265" s="141"/>
      <c r="AF1265" s="131">
        <f>IF(B1265="","",(IFERROR(VLOOKUP(B1265,Projecten!A$4:W$2358,5,FALSE),"niet bekend")))</f>
        <v>1</v>
      </c>
      <c r="AG1265" s="2403">
        <f t="shared" si="132"/>
        <v>2434.65</v>
      </c>
      <c r="AH1265" s="2403">
        <f>IF(B1265="","",(IFERROR(VLOOKUP(B1265,Projecten!A$4:W$2358,23,FALSE),"niet bekend")))</f>
        <v>2434.65</v>
      </c>
      <c r="AI1265" s="2403">
        <f>IF(B1265="","",(IFERROR(VLOOKUP(B1265,Projecten!A$4:W$2358,12,FALSE),"niet bekend")))</f>
        <v>2434.65</v>
      </c>
      <c r="AJ1265" s="908">
        <f t="shared" si="133"/>
        <v>0</v>
      </c>
    </row>
    <row r="1266" spans="2:36" s="131" customFormat="1" ht="12.75" customHeight="1" x14ac:dyDescent="0.2">
      <c r="B1266" s="98">
        <v>2016422</v>
      </c>
      <c r="C1266" s="748">
        <v>120890</v>
      </c>
      <c r="D1266" s="98" t="s">
        <v>1553</v>
      </c>
      <c r="E1266" s="405" t="s">
        <v>353</v>
      </c>
      <c r="F1266" s="882">
        <v>3</v>
      </c>
      <c r="G1266" s="405">
        <v>21</v>
      </c>
      <c r="H1266" s="405">
        <v>18</v>
      </c>
      <c r="I1266" s="405">
        <v>6</v>
      </c>
      <c r="J1266" s="58" t="s">
        <v>47</v>
      </c>
      <c r="K1266" s="58" t="s">
        <v>47</v>
      </c>
      <c r="L1266" s="59" t="s">
        <v>1524</v>
      </c>
      <c r="M1266" s="59" t="s">
        <v>1524</v>
      </c>
      <c r="N1266" s="59" t="s">
        <v>47</v>
      </c>
      <c r="O1266" s="59" t="s">
        <v>47</v>
      </c>
      <c r="P1266" s="59" t="s">
        <v>47</v>
      </c>
      <c r="Q1266" s="59" t="s">
        <v>47</v>
      </c>
      <c r="R1266" s="141"/>
      <c r="S1266" s="77"/>
      <c r="T1266" s="77">
        <v>40</v>
      </c>
      <c r="U1266" s="156"/>
      <c r="V1266" s="80" t="s">
        <v>535</v>
      </c>
      <c r="W1266" s="80"/>
      <c r="X1266" s="566">
        <v>46.5</v>
      </c>
      <c r="Y1266" s="80"/>
      <c r="Z1266" s="80"/>
      <c r="AA1266" s="141"/>
      <c r="AF1266" s="131">
        <f>IF(B1266="","",(IFERROR(VLOOKUP(B1266,Projecten!A$4:W$2358,5,FALSE),"niet bekend")))</f>
        <v>3</v>
      </c>
      <c r="AG1266" s="2403">
        <f t="shared" si="132"/>
        <v>5631.2</v>
      </c>
      <c r="AH1266" s="2403">
        <f>IF(B1266="","",(IFERROR(VLOOKUP(B1266,Projecten!A$4:W$2358,23,FALSE),"niet bekend")))</f>
        <v>5631.2</v>
      </c>
      <c r="AI1266" s="2403">
        <f>IF(B1266="","",(IFERROR(VLOOKUP(B1266,Projecten!A$4:W$2358,12,FALSE),"niet bekend")))</f>
        <v>5631.2</v>
      </c>
      <c r="AJ1266" s="908">
        <f t="shared" si="133"/>
        <v>0</v>
      </c>
    </row>
    <row r="1267" spans="2:36" s="131" customFormat="1" x14ac:dyDescent="0.2">
      <c r="B1267" s="691">
        <v>2016562</v>
      </c>
      <c r="C1267" s="403">
        <v>120902</v>
      </c>
      <c r="D1267" s="98" t="s">
        <v>1783</v>
      </c>
      <c r="E1267" s="687" t="s">
        <v>353</v>
      </c>
      <c r="F1267" s="882">
        <v>1</v>
      </c>
      <c r="G1267" s="687">
        <v>1</v>
      </c>
      <c r="H1267" s="687">
        <v>0</v>
      </c>
      <c r="I1267" s="687">
        <v>0</v>
      </c>
      <c r="J1267" s="58" t="s">
        <v>1524</v>
      </c>
      <c r="K1267" s="58" t="s">
        <v>1524</v>
      </c>
      <c r="L1267" s="58" t="s">
        <v>1524</v>
      </c>
      <c r="M1267" s="58" t="s">
        <v>1524</v>
      </c>
      <c r="N1267" s="59" t="s">
        <v>47</v>
      </c>
      <c r="O1267" s="59" t="s">
        <v>47</v>
      </c>
      <c r="P1267" s="59" t="s">
        <v>47</v>
      </c>
      <c r="Q1267" s="59" t="s">
        <v>47</v>
      </c>
      <c r="R1267" s="141"/>
      <c r="S1267" s="77"/>
      <c r="T1267" s="59"/>
      <c r="U1267" s="156"/>
      <c r="V1267" s="80"/>
      <c r="W1267" s="80"/>
      <c r="X1267" s="78">
        <v>1</v>
      </c>
      <c r="Y1267" s="80"/>
      <c r="Z1267" s="80"/>
      <c r="AA1267" s="141"/>
      <c r="AF1267" s="131">
        <f>IF(B1267="","",(IFERROR(VLOOKUP(B1267,Projecten!A$4:W$2358,5,FALSE),"niet bekend")))</f>
        <v>1</v>
      </c>
      <c r="AG1267" s="2403">
        <f t="shared" si="132"/>
        <v>80.7</v>
      </c>
      <c r="AH1267" s="2403">
        <f>IF(B1267="","",(IFERROR(VLOOKUP(B1267,Projecten!A$4:W$2358,23,FALSE),"niet bekend")))</f>
        <v>80.7</v>
      </c>
      <c r="AI1267" s="2403">
        <f>IF(B1267="","",(IFERROR(VLOOKUP(B1267,Projecten!A$4:W$2358,12,FALSE),"niet bekend")))</f>
        <v>80.7</v>
      </c>
      <c r="AJ1267" s="908">
        <f t="shared" si="133"/>
        <v>0</v>
      </c>
    </row>
    <row r="1268" spans="2:36" s="131" customFormat="1" ht="12.75" customHeight="1" x14ac:dyDescent="0.2">
      <c r="B1268" s="141"/>
      <c r="C1268" s="1257"/>
      <c r="D1268" s="194"/>
      <c r="E1268" s="194"/>
      <c r="F1268" s="59"/>
      <c r="G1268" s="80"/>
      <c r="H1268" s="80"/>
      <c r="I1268" s="80"/>
      <c r="J1268" s="59"/>
      <c r="K1268" s="59"/>
      <c r="L1268" s="59"/>
      <c r="M1268" s="59"/>
      <c r="N1268" s="59"/>
      <c r="O1268" s="59"/>
      <c r="P1268" s="59"/>
      <c r="Q1268" s="59"/>
      <c r="R1268" s="141"/>
      <c r="S1268" s="77"/>
      <c r="T1268" s="77"/>
      <c r="U1268" s="156"/>
      <c r="V1268" s="80"/>
      <c r="W1268" s="80"/>
      <c r="X1268" s="78"/>
      <c r="Y1268" s="80"/>
      <c r="Z1268" s="145"/>
      <c r="AA1268" s="141"/>
      <c r="AG1268" s="2403"/>
      <c r="AH1268" s="2403"/>
      <c r="AI1268" s="2403"/>
      <c r="AJ1268" s="908"/>
    </row>
    <row r="1269" spans="2:36" s="38" customFormat="1" ht="12.75" customHeight="1" x14ac:dyDescent="0.2">
      <c r="B1269" s="30"/>
      <c r="C1269" s="1253"/>
      <c r="D1269" s="31"/>
      <c r="E1269" s="31"/>
      <c r="F1269" s="32"/>
      <c r="G1269" s="31"/>
      <c r="H1269" s="31"/>
      <c r="I1269" s="31"/>
      <c r="J1269" s="32"/>
      <c r="K1269" s="32"/>
      <c r="L1269" s="32"/>
      <c r="M1269" s="32"/>
      <c r="N1269" s="32"/>
      <c r="O1269" s="32"/>
      <c r="P1269" s="32"/>
      <c r="Q1269" s="32"/>
      <c r="R1269" s="483"/>
      <c r="S1269" s="33"/>
      <c r="T1269" s="1039"/>
      <c r="U1269" s="157"/>
      <c r="V1269" s="35"/>
      <c r="W1269" s="35"/>
      <c r="X1269" s="35"/>
      <c r="Y1269" s="67"/>
      <c r="Z1269" s="68"/>
      <c r="AA1269" s="36"/>
      <c r="AB1269" s="562"/>
      <c r="AC1269" s="562"/>
      <c r="AD1269" s="562"/>
      <c r="AG1269" s="2404"/>
      <c r="AH1269" s="2404"/>
      <c r="AI1269" s="2404"/>
      <c r="AJ1269" s="909"/>
    </row>
    <row r="1270" spans="2:36" s="852" customFormat="1" ht="12.75" customHeight="1" x14ac:dyDescent="0.2">
      <c r="B1270" s="887"/>
      <c r="C1270" s="1251"/>
      <c r="D1270" s="888">
        <f>SUM(G1270:I1270)</f>
        <v>377</v>
      </c>
      <c r="E1270" s="889"/>
      <c r="F1270" s="890">
        <f>SUM(F1271:F1305)</f>
        <v>25</v>
      </c>
      <c r="G1270" s="889">
        <f>SUM(G1271:G1305)</f>
        <v>219</v>
      </c>
      <c r="H1270" s="889">
        <f>SUM(H1271:H1305)</f>
        <v>108</v>
      </c>
      <c r="I1270" s="889">
        <f>SUM(I1271:I1305)</f>
        <v>50</v>
      </c>
      <c r="J1270" s="891"/>
      <c r="K1270" s="891"/>
      <c r="L1270" s="890"/>
      <c r="M1270" s="890"/>
      <c r="N1270" s="890"/>
      <c r="O1270" s="890"/>
      <c r="P1270" s="890"/>
      <c r="Q1270" s="890"/>
      <c r="R1270" s="892">
        <v>41</v>
      </c>
      <c r="S1270" s="916"/>
      <c r="T1270" s="1040"/>
      <c r="U1270" s="893"/>
      <c r="V1270" s="894"/>
      <c r="W1270" s="895">
        <f>SUM(X1270:X1305)</f>
        <v>422.6</v>
      </c>
      <c r="X1270" s="855"/>
      <c r="Y1270" s="855">
        <v>340.5</v>
      </c>
      <c r="Z1270" s="856">
        <f>W1270-Y1270</f>
        <v>82.100000000000023</v>
      </c>
      <c r="AA1270" s="851"/>
      <c r="AB1270" s="857" t="s">
        <v>1122</v>
      </c>
      <c r="AC1270" s="857" t="s">
        <v>1064</v>
      </c>
      <c r="AD1270" s="857" t="s">
        <v>1123</v>
      </c>
      <c r="AE1270" s="854" t="s">
        <v>2165</v>
      </c>
      <c r="AF1270" s="911" t="str">
        <f>IF(B1270="","",(IFERROR(VLOOKUP(B1270,Projecten!A$4:W$2358,5,FALSE),"niet bekend")))</f>
        <v/>
      </c>
      <c r="AG1270" s="2402">
        <f>SUM(AG1271:AG1305)</f>
        <v>58181.64</v>
      </c>
      <c r="AH1270" s="2402"/>
      <c r="AI1270" s="2402"/>
      <c r="AJ1270" s="907"/>
    </row>
    <row r="1271" spans="2:36" ht="12.75" customHeight="1" x14ac:dyDescent="0.2">
      <c r="B1271" s="313"/>
      <c r="C1271" s="706"/>
      <c r="D1271" s="6"/>
      <c r="E1271" s="663"/>
      <c r="F1271" s="1490"/>
      <c r="G1271" s="663"/>
      <c r="H1271" s="663"/>
      <c r="I1271" s="663"/>
      <c r="J1271" s="754"/>
      <c r="K1271" s="754"/>
      <c r="L1271" s="29"/>
      <c r="M1271" s="29"/>
      <c r="N1271" s="29"/>
      <c r="O1271" s="29"/>
      <c r="P1271" s="29"/>
      <c r="Q1271" s="29"/>
      <c r="R1271" s="5" t="s">
        <v>1476</v>
      </c>
      <c r="T1271" s="23"/>
      <c r="W1271" s="554" t="s">
        <v>1187</v>
      </c>
      <c r="X1271" s="25"/>
      <c r="Y1271" s="6"/>
      <c r="Z1271" s="6"/>
      <c r="AA1271" s="5"/>
      <c r="AB1271" s="424">
        <v>525.75</v>
      </c>
      <c r="AC1271" s="424">
        <v>244.5</v>
      </c>
      <c r="AD1271" s="424">
        <f>AB1271-AC1271</f>
        <v>281.25</v>
      </c>
      <c r="AE1271" s="493">
        <v>60.5</v>
      </c>
      <c r="AF1271" s="4"/>
      <c r="AH1271" s="2403"/>
      <c r="AI1271" s="2403"/>
    </row>
    <row r="1272" spans="2:36" s="496" customFormat="1" ht="12.75" customHeight="1" x14ac:dyDescent="0.2">
      <c r="C1272" s="1302"/>
      <c r="D1272" s="502" t="s">
        <v>1279</v>
      </c>
      <c r="F1272" s="498"/>
      <c r="J1272" s="776"/>
      <c r="K1272" s="776"/>
      <c r="L1272" s="498"/>
      <c r="M1272" s="498"/>
      <c r="N1272" s="498"/>
      <c r="O1272" s="498"/>
      <c r="P1272" s="498"/>
      <c r="Q1272" s="498"/>
      <c r="R1272" s="495"/>
      <c r="S1272" s="348"/>
      <c r="T1272" s="499"/>
      <c r="U1272" s="500"/>
      <c r="V1272" s="502"/>
      <c r="W1272" s="502"/>
      <c r="X1272" s="501">
        <v>40</v>
      </c>
      <c r="Y1272" s="502"/>
      <c r="Z1272" s="502"/>
      <c r="AA1272" s="777"/>
      <c r="AF1272" s="347"/>
      <c r="AG1272" s="2399"/>
      <c r="AH1272" s="2403"/>
      <c r="AI1272" s="2403"/>
      <c r="AJ1272" s="906"/>
    </row>
    <row r="1273" spans="2:36" s="496" customFormat="1" ht="12.75" customHeight="1" x14ac:dyDescent="0.2">
      <c r="C1273" s="1302"/>
      <c r="D1273" s="502" t="s">
        <v>1760</v>
      </c>
      <c r="F1273" s="498"/>
      <c r="J1273" s="776"/>
      <c r="K1273" s="776"/>
      <c r="L1273" s="498"/>
      <c r="M1273" s="498"/>
      <c r="N1273" s="498"/>
      <c r="O1273" s="498"/>
      <c r="P1273" s="498"/>
      <c r="Q1273" s="498"/>
      <c r="R1273" s="495"/>
      <c r="S1273" s="348"/>
      <c r="T1273" s="499"/>
      <c r="U1273" s="500"/>
      <c r="V1273" s="502"/>
      <c r="W1273" s="502"/>
      <c r="X1273" s="501">
        <v>8.25</v>
      </c>
      <c r="Y1273" s="502"/>
      <c r="Z1273" s="502"/>
      <c r="AA1273" s="777"/>
      <c r="AF1273" s="347"/>
      <c r="AG1273" s="2399"/>
      <c r="AH1273" s="2403"/>
      <c r="AI1273" s="2403"/>
      <c r="AJ1273" s="906"/>
    </row>
    <row r="1274" spans="2:36" s="496" customFormat="1" ht="12.75" customHeight="1" x14ac:dyDescent="0.2">
      <c r="C1274" s="1302"/>
      <c r="D1274" s="502" t="s">
        <v>1834</v>
      </c>
      <c r="F1274" s="498"/>
      <c r="J1274" s="776"/>
      <c r="K1274" s="776"/>
      <c r="L1274" s="498"/>
      <c r="M1274" s="498"/>
      <c r="N1274" s="498"/>
      <c r="O1274" s="498"/>
      <c r="P1274" s="498"/>
      <c r="Q1274" s="498"/>
      <c r="R1274" s="495"/>
      <c r="S1274" s="348"/>
      <c r="T1274" s="499"/>
      <c r="U1274" s="500"/>
      <c r="V1274" s="502"/>
      <c r="W1274" s="502"/>
      <c r="X1274" s="501">
        <v>4.5</v>
      </c>
      <c r="Y1274" s="502"/>
      <c r="Z1274" s="502"/>
      <c r="AA1274" s="777"/>
      <c r="AF1274" s="347"/>
      <c r="AG1274" s="2399"/>
      <c r="AH1274" s="2403"/>
      <c r="AI1274" s="2403"/>
      <c r="AJ1274" s="906"/>
    </row>
    <row r="1275" spans="2:36" ht="12.75" customHeight="1" x14ac:dyDescent="0.2">
      <c r="B1275" s="313"/>
      <c r="C1275" s="1292"/>
      <c r="D1275" s="522"/>
      <c r="E1275" s="313"/>
      <c r="F1275" s="879"/>
      <c r="G1275" s="313"/>
      <c r="H1275" s="313"/>
      <c r="I1275" s="313"/>
      <c r="J1275" s="755"/>
      <c r="K1275" s="755"/>
      <c r="R1275" s="5"/>
      <c r="T1275" s="23"/>
      <c r="X1275" s="425"/>
      <c r="Y1275" s="6"/>
      <c r="Z1275" s="6"/>
      <c r="AA1275" s="762"/>
      <c r="AF1275" s="4"/>
      <c r="AH1275" s="2403"/>
      <c r="AI1275" s="2403"/>
    </row>
    <row r="1276" spans="2:36" ht="12.75" customHeight="1" x14ac:dyDescent="0.2">
      <c r="B1276" s="313"/>
      <c r="C1276" s="1292"/>
      <c r="D1276" s="522" t="s">
        <v>1879</v>
      </c>
      <c r="E1276" s="313"/>
      <c r="F1276" s="879"/>
      <c r="G1276" s="313"/>
      <c r="H1276" s="313"/>
      <c r="I1276" s="313"/>
      <c r="J1276" s="755"/>
      <c r="K1276" s="755"/>
      <c r="R1276" s="5"/>
      <c r="T1276" s="23"/>
      <c r="X1276" s="425">
        <v>3.25</v>
      </c>
      <c r="Y1276" s="6"/>
      <c r="Z1276" s="6"/>
      <c r="AA1276" s="762"/>
      <c r="AF1276" s="4"/>
      <c r="AH1276" s="2403"/>
      <c r="AI1276" s="2403"/>
    </row>
    <row r="1277" spans="2:36" ht="12.75" customHeight="1" x14ac:dyDescent="0.2">
      <c r="B1277" s="313"/>
      <c r="C1277" s="1292"/>
      <c r="D1277" s="522" t="s">
        <v>1880</v>
      </c>
      <c r="E1277" s="313"/>
      <c r="F1277" s="879"/>
      <c r="G1277" s="313"/>
      <c r="H1277" s="313"/>
      <c r="I1277" s="313"/>
      <c r="J1277" s="755"/>
      <c r="K1277" s="755"/>
      <c r="R1277" s="5"/>
      <c r="T1277" s="23"/>
      <c r="X1277" s="425">
        <v>5.25</v>
      </c>
      <c r="Y1277" s="6"/>
      <c r="Z1277" s="6"/>
      <c r="AA1277" s="762"/>
      <c r="AF1277" s="4"/>
      <c r="AH1277" s="2403"/>
      <c r="AI1277" s="2403"/>
    </row>
    <row r="1278" spans="2:36" ht="12.75" customHeight="1" x14ac:dyDescent="0.2">
      <c r="B1278" s="313"/>
      <c r="C1278" s="1292"/>
      <c r="D1278" s="522" t="s">
        <v>1881</v>
      </c>
      <c r="E1278" s="313"/>
      <c r="F1278" s="879"/>
      <c r="G1278" s="313"/>
      <c r="H1278" s="313"/>
      <c r="I1278" s="313"/>
      <c r="J1278" s="755"/>
      <c r="K1278" s="755"/>
      <c r="R1278" s="5"/>
      <c r="T1278" s="23"/>
      <c r="X1278" s="425">
        <v>8.25</v>
      </c>
      <c r="Y1278" s="6"/>
      <c r="Z1278" s="6"/>
      <c r="AA1278" s="762"/>
      <c r="AF1278" s="4"/>
      <c r="AH1278" s="2403"/>
      <c r="AI1278" s="2403"/>
    </row>
    <row r="1279" spans="2:36" ht="12.75" customHeight="1" x14ac:dyDescent="0.2">
      <c r="B1279" s="313"/>
      <c r="C1279" s="1292"/>
      <c r="D1279" s="522"/>
      <c r="E1279" s="313"/>
      <c r="F1279" s="879"/>
      <c r="G1279" s="313"/>
      <c r="H1279" s="313"/>
      <c r="I1279" s="313"/>
      <c r="J1279" s="755"/>
      <c r="K1279" s="755"/>
      <c r="R1279" s="5"/>
      <c r="T1279" s="23"/>
      <c r="X1279" s="425"/>
      <c r="Y1279" s="6"/>
      <c r="Z1279" s="6"/>
      <c r="AA1279" s="749"/>
      <c r="AF1279" s="4"/>
      <c r="AH1279" s="2403"/>
      <c r="AI1279" s="2403"/>
    </row>
    <row r="1280" spans="2:36" s="131" customFormat="1" ht="12.75" customHeight="1" x14ac:dyDescent="0.2">
      <c r="B1280" s="640">
        <v>2016456</v>
      </c>
      <c r="C1280" s="1301">
        <v>120903</v>
      </c>
      <c r="D1280" s="640" t="s">
        <v>1595</v>
      </c>
      <c r="E1280" s="642" t="s">
        <v>902</v>
      </c>
      <c r="F1280" s="882">
        <v>0</v>
      </c>
      <c r="G1280" s="405">
        <v>1</v>
      </c>
      <c r="H1280" s="405">
        <v>0</v>
      </c>
      <c r="I1280" s="405">
        <v>0</v>
      </c>
      <c r="J1280" s="757">
        <v>42654</v>
      </c>
      <c r="K1280" s="757"/>
      <c r="L1280" s="59"/>
      <c r="M1280" s="59"/>
      <c r="N1280" s="59" t="s">
        <v>47</v>
      </c>
      <c r="O1280" s="59" t="s">
        <v>47</v>
      </c>
      <c r="P1280" s="59" t="s">
        <v>47</v>
      </c>
      <c r="Q1280" s="59" t="s">
        <v>47</v>
      </c>
      <c r="R1280" s="141"/>
      <c r="S1280" s="77"/>
      <c r="T1280" s="77">
        <v>42</v>
      </c>
      <c r="U1280" s="156"/>
      <c r="V1280" s="80"/>
      <c r="W1280" s="80" t="s">
        <v>1596</v>
      </c>
      <c r="X1280" s="564">
        <v>2</v>
      </c>
      <c r="Y1280" s="80"/>
      <c r="Z1280" s="80"/>
      <c r="AA1280" s="141"/>
      <c r="AF1280" s="131">
        <f>IF(B1280="","",(IFERROR(VLOOKUP(B1280,Projecten!A$4:W$2358,5,FALSE),"niet bekend")))</f>
        <v>1</v>
      </c>
      <c r="AG1280" s="2403">
        <f>IF(AF1280="","",(IF(F1280=0,AI1280,(F1280/AF1280*AI1280))))</f>
        <v>118.65</v>
      </c>
      <c r="AH1280" s="2403">
        <f>IF(B1280="","",(IFERROR(VLOOKUP(B1280,Projecten!A$4:W$2358,23,FALSE),"niet bekend")))</f>
        <v>118.65</v>
      </c>
      <c r="AI1280" s="2403">
        <f>IF(B1280="","",(IFERROR(VLOOKUP(B1280,Projecten!A$4:W$2358,12,FALSE),"niet bekend")))</f>
        <v>118.65</v>
      </c>
      <c r="AJ1280" s="908">
        <f>IF(AG1280="","",(AI1280-AG1280))</f>
        <v>0</v>
      </c>
    </row>
    <row r="1281" spans="2:36" s="131" customFormat="1" ht="12.75" customHeight="1" x14ac:dyDescent="0.2">
      <c r="B1281" s="405"/>
      <c r="C1281" s="744"/>
      <c r="D1281" s="723"/>
      <c r="E1281" s="405"/>
      <c r="F1281" s="882"/>
      <c r="G1281" s="405"/>
      <c r="H1281" s="405"/>
      <c r="I1281" s="405"/>
      <c r="J1281" s="757"/>
      <c r="K1281" s="757"/>
      <c r="L1281" s="59"/>
      <c r="M1281" s="59"/>
      <c r="N1281" s="59"/>
      <c r="O1281" s="59"/>
      <c r="P1281" s="59"/>
      <c r="Q1281" s="59"/>
      <c r="R1281" s="141"/>
      <c r="S1281" s="77"/>
      <c r="T1281" s="77"/>
      <c r="U1281" s="156"/>
      <c r="V1281" s="80"/>
      <c r="W1281" s="80"/>
      <c r="X1281" s="564"/>
      <c r="Y1281" s="80"/>
      <c r="Z1281" s="80"/>
      <c r="AA1281" s="739"/>
      <c r="AG1281" s="2403"/>
      <c r="AH1281" s="2403"/>
      <c r="AI1281" s="2403"/>
      <c r="AJ1281" s="908"/>
    </row>
    <row r="1282" spans="2:36" s="131" customFormat="1" ht="12" customHeight="1" x14ac:dyDescent="0.2">
      <c r="B1282" s="98">
        <v>2016425</v>
      </c>
      <c r="C1282" s="1030">
        <v>120912</v>
      </c>
      <c r="D1282" s="98" t="s">
        <v>1555</v>
      </c>
      <c r="E1282" s="405" t="s">
        <v>26</v>
      </c>
      <c r="F1282" s="882">
        <v>1</v>
      </c>
      <c r="G1282" s="405">
        <v>1</v>
      </c>
      <c r="H1282" s="405">
        <v>2</v>
      </c>
      <c r="I1282" s="405">
        <v>0</v>
      </c>
      <c r="J1282" s="757" t="s">
        <v>47</v>
      </c>
      <c r="K1282" s="759" t="s">
        <v>1524</v>
      </c>
      <c r="L1282" s="58" t="s">
        <v>1524</v>
      </c>
      <c r="M1282" s="59" t="s">
        <v>57</v>
      </c>
      <c r="N1282" s="59" t="s">
        <v>47</v>
      </c>
      <c r="O1282" s="59" t="s">
        <v>47</v>
      </c>
      <c r="P1282" s="59" t="s">
        <v>47</v>
      </c>
      <c r="Q1282" s="59" t="s">
        <v>47</v>
      </c>
      <c r="R1282" s="141"/>
      <c r="S1282" s="77"/>
      <c r="T1282" s="77">
        <v>42</v>
      </c>
      <c r="U1282" s="156"/>
      <c r="V1282" s="80" t="s">
        <v>162</v>
      </c>
      <c r="W1282" s="727"/>
      <c r="X1282" s="566">
        <v>4</v>
      </c>
      <c r="Y1282" s="80"/>
      <c r="Z1282" s="80"/>
      <c r="AA1282" s="141"/>
      <c r="AF1282" s="131">
        <f>IF(B1282="","",(IFERROR(VLOOKUP(B1282,Projecten!A$4:W$2358,5,FALSE),"niet bekend")))</f>
        <v>1</v>
      </c>
      <c r="AG1282" s="2403">
        <f t="shared" ref="AG1282:AG1291" si="134">IF(AF1282="","",(IF(F1282=0,AI1282,(F1282/AF1282*AI1282))))</f>
        <v>575.95000000000005</v>
      </c>
      <c r="AH1282" s="2403">
        <f>IF(B1282="","",(IFERROR(VLOOKUP(B1282,Projecten!A$4:W$2358,23,FALSE),"niet bekend")))</f>
        <v>575.95000000000005</v>
      </c>
      <c r="AI1282" s="2403">
        <f>IF(B1282="","",(IFERROR(VLOOKUP(B1282,Projecten!A$4:W$2358,12,FALSE),"niet bekend")))</f>
        <v>575.95000000000005</v>
      </c>
      <c r="AJ1282" s="908">
        <f t="shared" ref="AJ1282:AJ1291" si="135">IF(AG1282="","",(AI1282-AG1282))</f>
        <v>0</v>
      </c>
    </row>
    <row r="1283" spans="2:36" s="131" customFormat="1" ht="12.75" customHeight="1" x14ac:dyDescent="0.2">
      <c r="B1283" s="98">
        <v>2016482</v>
      </c>
      <c r="C1283" s="1030">
        <v>120912</v>
      </c>
      <c r="D1283" s="98">
        <v>595416</v>
      </c>
      <c r="E1283" s="405" t="s">
        <v>26</v>
      </c>
      <c r="F1283" s="882">
        <v>1</v>
      </c>
      <c r="G1283" s="405">
        <v>9</v>
      </c>
      <c r="H1283" s="405">
        <v>5</v>
      </c>
      <c r="I1283" s="405">
        <v>2</v>
      </c>
      <c r="J1283" s="759" t="s">
        <v>47</v>
      </c>
      <c r="K1283" s="759" t="s">
        <v>1524</v>
      </c>
      <c r="L1283" s="58" t="s">
        <v>1524</v>
      </c>
      <c r="M1283" s="58" t="s">
        <v>1524</v>
      </c>
      <c r="N1283" s="60" t="s">
        <v>47</v>
      </c>
      <c r="O1283" s="60" t="s">
        <v>47</v>
      </c>
      <c r="P1283" s="60" t="s">
        <v>47</v>
      </c>
      <c r="Q1283" s="60" t="s">
        <v>47</v>
      </c>
      <c r="R1283" s="141"/>
      <c r="S1283" s="77">
        <v>42670</v>
      </c>
      <c r="T1283" s="77">
        <v>42</v>
      </c>
      <c r="U1283" s="156"/>
      <c r="V1283" s="80" t="s">
        <v>162</v>
      </c>
      <c r="W1283" s="727" t="s">
        <v>1735</v>
      </c>
      <c r="X1283" s="78">
        <v>13</v>
      </c>
      <c r="Y1283" s="80"/>
      <c r="Z1283" s="80"/>
      <c r="AA1283" s="739">
        <v>42621</v>
      </c>
      <c r="AF1283" s="131">
        <f>IF(B1283="","",(IFERROR(VLOOKUP(B1283,Projecten!A$4:W$2358,5,FALSE),"niet bekend")))</f>
        <v>1</v>
      </c>
      <c r="AG1283" s="2403">
        <f t="shared" si="134"/>
        <v>2607.0300000000002</v>
      </c>
      <c r="AH1283" s="2403">
        <f>IF(B1283="","",(IFERROR(VLOOKUP(B1283,Projecten!A$4:W$2358,23,FALSE),"niet bekend")))</f>
        <v>2607.0300000000002</v>
      </c>
      <c r="AI1283" s="2403">
        <f>IF(B1283="","",(IFERROR(VLOOKUP(B1283,Projecten!A$4:W$2358,12,FALSE),"niet bekend")))</f>
        <v>2607.0300000000002</v>
      </c>
      <c r="AJ1283" s="908">
        <f t="shared" si="135"/>
        <v>0</v>
      </c>
    </row>
    <row r="1284" spans="2:36" s="131" customFormat="1" ht="12.75" customHeight="1" x14ac:dyDescent="0.2">
      <c r="B1284" s="98">
        <v>2016517</v>
      </c>
      <c r="C1284" s="1030">
        <v>120913</v>
      </c>
      <c r="D1284" s="98" t="s">
        <v>1679</v>
      </c>
      <c r="E1284" s="405" t="s">
        <v>26</v>
      </c>
      <c r="F1284" s="882">
        <v>5</v>
      </c>
      <c r="G1284" s="405">
        <v>35</v>
      </c>
      <c r="H1284" s="405">
        <v>30</v>
      </c>
      <c r="I1284" s="405">
        <v>10</v>
      </c>
      <c r="J1284" s="759" t="s">
        <v>47</v>
      </c>
      <c r="K1284" s="759" t="s">
        <v>1524</v>
      </c>
      <c r="L1284" s="58" t="s">
        <v>1524</v>
      </c>
      <c r="M1284" s="58" t="s">
        <v>1524</v>
      </c>
      <c r="N1284" s="59" t="s">
        <v>47</v>
      </c>
      <c r="O1284" s="59" t="s">
        <v>47</v>
      </c>
      <c r="P1284" s="59" t="s">
        <v>47</v>
      </c>
      <c r="Q1284" s="59" t="s">
        <v>47</v>
      </c>
      <c r="R1284" s="141"/>
      <c r="S1284" s="77"/>
      <c r="T1284" s="77">
        <v>42</v>
      </c>
      <c r="U1284" s="156"/>
      <c r="V1284" s="80" t="s">
        <v>423</v>
      </c>
      <c r="W1284" s="727" t="s">
        <v>1735</v>
      </c>
      <c r="X1284" s="566">
        <v>64</v>
      </c>
      <c r="Y1284" s="80"/>
      <c r="Z1284" s="80"/>
      <c r="AA1284" s="739">
        <v>42628</v>
      </c>
      <c r="AF1284" s="131">
        <f>IF(B1284="","",(IFERROR(VLOOKUP(B1284,Projecten!A$4:W$2358,5,FALSE),"niet bekend")))</f>
        <v>5</v>
      </c>
      <c r="AG1284" s="2403">
        <f t="shared" si="134"/>
        <v>8850.36</v>
      </c>
      <c r="AH1284" s="2403">
        <f>IF(B1284="","",(IFERROR(VLOOKUP(B1284,Projecten!A$4:W$2358,23,FALSE),"niet bekend")))</f>
        <v>8850.36</v>
      </c>
      <c r="AI1284" s="2403">
        <f>IF(B1284="","",(IFERROR(VLOOKUP(B1284,Projecten!A$4:W$2358,12,FALSE),"niet bekend")))</f>
        <v>8850.36</v>
      </c>
      <c r="AJ1284" s="908">
        <f t="shared" si="135"/>
        <v>0</v>
      </c>
    </row>
    <row r="1285" spans="2:36" s="131" customFormat="1" ht="12.75" customHeight="1" x14ac:dyDescent="0.2">
      <c r="B1285" s="74">
        <v>2016478</v>
      </c>
      <c r="C1285" s="1252">
        <v>120911</v>
      </c>
      <c r="D1285" s="74" t="s">
        <v>1730</v>
      </c>
      <c r="E1285" s="75" t="s">
        <v>26</v>
      </c>
      <c r="F1285" s="72">
        <v>4</v>
      </c>
      <c r="G1285" s="75">
        <v>36</v>
      </c>
      <c r="H1285" s="75">
        <v>24</v>
      </c>
      <c r="I1285" s="75">
        <v>12</v>
      </c>
      <c r="J1285" s="759" t="s">
        <v>47</v>
      </c>
      <c r="K1285" s="759" t="s">
        <v>1524</v>
      </c>
      <c r="L1285" s="58" t="s">
        <v>1524</v>
      </c>
      <c r="M1285" s="58" t="s">
        <v>1524</v>
      </c>
      <c r="N1285" s="58" t="s">
        <v>47</v>
      </c>
      <c r="O1285" s="58" t="s">
        <v>47</v>
      </c>
      <c r="P1285" s="58" t="s">
        <v>47</v>
      </c>
      <c r="Q1285" s="58" t="s">
        <v>47</v>
      </c>
      <c r="R1285" s="141"/>
      <c r="S1285" s="77">
        <v>42667</v>
      </c>
      <c r="T1285" s="77">
        <v>42</v>
      </c>
      <c r="U1285" s="156"/>
      <c r="V1285" s="80" t="s">
        <v>162</v>
      </c>
      <c r="W1285" s="727" t="s">
        <v>1736</v>
      </c>
      <c r="X1285" s="78">
        <v>66.400000000000006</v>
      </c>
      <c r="Y1285" s="80"/>
      <c r="Z1285" s="80"/>
      <c r="AA1285" s="739">
        <v>42621</v>
      </c>
      <c r="AF1285" s="131">
        <f>IF(B1285="","",(IFERROR(VLOOKUP(B1285,Projecten!A$4:W$2358,5,FALSE),"niet bekend")))</f>
        <v>4</v>
      </c>
      <c r="AG1285" s="2403">
        <f t="shared" si="134"/>
        <v>10958.89</v>
      </c>
      <c r="AH1285" s="2403">
        <f>IF(B1285="","",(IFERROR(VLOOKUP(B1285,Projecten!A$4:W$2358,23,FALSE),"niet bekend")))</f>
        <v>10958.89</v>
      </c>
      <c r="AI1285" s="2403">
        <f>IF(B1285="","",(IFERROR(VLOOKUP(B1285,Projecten!A$4:W$2358,12,FALSE),"niet bekend")))</f>
        <v>10958.89</v>
      </c>
      <c r="AJ1285" s="908">
        <f t="shared" si="135"/>
        <v>0</v>
      </c>
    </row>
    <row r="1286" spans="2:36" s="131" customFormat="1" ht="12.75" customHeight="1" x14ac:dyDescent="0.2">
      <c r="B1286" s="98">
        <v>2016477</v>
      </c>
      <c r="C1286" s="1030">
        <v>120910</v>
      </c>
      <c r="D1286" s="98">
        <v>603316</v>
      </c>
      <c r="E1286" s="405" t="s">
        <v>26</v>
      </c>
      <c r="F1286" s="882">
        <v>1</v>
      </c>
      <c r="G1286" s="405">
        <v>6</v>
      </c>
      <c r="H1286" s="405">
        <v>5</v>
      </c>
      <c r="I1286" s="405">
        <v>2</v>
      </c>
      <c r="J1286" s="759">
        <v>42650</v>
      </c>
      <c r="K1286" s="759" t="s">
        <v>1524</v>
      </c>
      <c r="L1286" s="58" t="s">
        <v>1524</v>
      </c>
      <c r="M1286" s="58" t="s">
        <v>1524</v>
      </c>
      <c r="N1286" s="58" t="s">
        <v>47</v>
      </c>
      <c r="O1286" s="58" t="s">
        <v>47</v>
      </c>
      <c r="P1286" s="58" t="s">
        <v>47</v>
      </c>
      <c r="Q1286" s="58" t="s">
        <v>47</v>
      </c>
      <c r="R1286" s="141"/>
      <c r="S1286" s="77">
        <v>42667</v>
      </c>
      <c r="T1286" s="77">
        <v>42</v>
      </c>
      <c r="U1286" s="156"/>
      <c r="V1286" s="80" t="s">
        <v>162</v>
      </c>
      <c r="W1286" s="727" t="s">
        <v>1735</v>
      </c>
      <c r="X1286" s="78">
        <v>10.15</v>
      </c>
      <c r="Y1286" s="80"/>
      <c r="Z1286" s="80"/>
      <c r="AA1286" s="739">
        <v>42621</v>
      </c>
      <c r="AF1286" s="131">
        <f>IF(B1286="","",(IFERROR(VLOOKUP(B1286,Projecten!A$4:W$2358,5,FALSE),"niet bekend")))</f>
        <v>1</v>
      </c>
      <c r="AG1286" s="2403">
        <f t="shared" si="134"/>
        <v>1475.9</v>
      </c>
      <c r="AH1286" s="2403">
        <f>IF(B1286="","",(IFERROR(VLOOKUP(B1286,Projecten!A$4:W$2358,23,FALSE),"niet bekend")))</f>
        <v>1475.9</v>
      </c>
      <c r="AI1286" s="2403">
        <f>IF(B1286="","",(IFERROR(VLOOKUP(B1286,Projecten!A$4:W$2358,12,FALSE),"niet bekend")))</f>
        <v>1475.9</v>
      </c>
      <c r="AJ1286" s="908">
        <f t="shared" si="135"/>
        <v>0</v>
      </c>
    </row>
    <row r="1287" spans="2:36" s="131" customFormat="1" ht="12.75" customHeight="1" x14ac:dyDescent="0.2">
      <c r="B1287" s="98">
        <v>2016476</v>
      </c>
      <c r="C1287" s="1030">
        <v>120910</v>
      </c>
      <c r="D1287" s="98">
        <v>603216</v>
      </c>
      <c r="E1287" s="405" t="s">
        <v>26</v>
      </c>
      <c r="F1287" s="882">
        <v>1</v>
      </c>
      <c r="G1287" s="405">
        <v>6</v>
      </c>
      <c r="H1287" s="405">
        <v>5</v>
      </c>
      <c r="I1287" s="405">
        <v>2</v>
      </c>
      <c r="J1287" s="759" t="s">
        <v>47</v>
      </c>
      <c r="K1287" s="759" t="s">
        <v>1524</v>
      </c>
      <c r="L1287" s="58" t="s">
        <v>1524</v>
      </c>
      <c r="M1287" s="58" t="s">
        <v>1524</v>
      </c>
      <c r="N1287" s="58" t="s">
        <v>47</v>
      </c>
      <c r="O1287" s="58" t="s">
        <v>47</v>
      </c>
      <c r="P1287" s="58" t="s">
        <v>47</v>
      </c>
      <c r="Q1287" s="58" t="s">
        <v>47</v>
      </c>
      <c r="R1287" s="141"/>
      <c r="S1287" s="77">
        <v>42656</v>
      </c>
      <c r="T1287" s="77">
        <v>42</v>
      </c>
      <c r="U1287" s="156"/>
      <c r="V1287" s="80" t="s">
        <v>162</v>
      </c>
      <c r="W1287" s="727" t="s">
        <v>1735</v>
      </c>
      <c r="X1287" s="78">
        <v>10.15</v>
      </c>
      <c r="Y1287" s="80"/>
      <c r="Z1287" s="80"/>
      <c r="AA1287" s="739">
        <v>42621</v>
      </c>
      <c r="AF1287" s="131">
        <f>IF(B1287="","",(IFERROR(VLOOKUP(B1287,Projecten!A$4:W$2358,5,FALSE),"niet bekend")))</f>
        <v>1</v>
      </c>
      <c r="AG1287" s="2403">
        <f t="shared" si="134"/>
        <v>1475.9</v>
      </c>
      <c r="AH1287" s="2403">
        <f>IF(B1287="","",(IFERROR(VLOOKUP(B1287,Projecten!A$4:W$2358,23,FALSE),"niet bekend")))</f>
        <v>1475.9</v>
      </c>
      <c r="AI1287" s="2403">
        <f>IF(B1287="","",(IFERROR(VLOOKUP(B1287,Projecten!A$4:W$2358,12,FALSE),"niet bekend")))</f>
        <v>1475.9</v>
      </c>
      <c r="AJ1287" s="908">
        <f t="shared" si="135"/>
        <v>0</v>
      </c>
    </row>
    <row r="1288" spans="2:36" s="131" customFormat="1" x14ac:dyDescent="0.2">
      <c r="B1288" s="74">
        <v>2016578</v>
      </c>
      <c r="C1288" s="1252">
        <v>120918</v>
      </c>
      <c r="D1288" s="368" t="s">
        <v>1800</v>
      </c>
      <c r="E1288" s="369" t="s">
        <v>26</v>
      </c>
      <c r="F1288" s="1461">
        <v>1</v>
      </c>
      <c r="G1288" s="75">
        <v>8</v>
      </c>
      <c r="H1288" s="75">
        <v>6</v>
      </c>
      <c r="I1288" s="75">
        <v>4</v>
      </c>
      <c r="J1288" s="757">
        <v>42654</v>
      </c>
      <c r="K1288" s="757" t="s">
        <v>1524</v>
      </c>
      <c r="L1288" s="59" t="s">
        <v>1524</v>
      </c>
      <c r="M1288" s="59" t="s">
        <v>1524</v>
      </c>
      <c r="N1288" s="59" t="s">
        <v>47</v>
      </c>
      <c r="O1288" s="59" t="s">
        <v>47</v>
      </c>
      <c r="P1288" s="59" t="s">
        <v>47</v>
      </c>
      <c r="Q1288" s="59" t="s">
        <v>47</v>
      </c>
      <c r="R1288" s="141"/>
      <c r="S1288" s="77">
        <v>42657</v>
      </c>
      <c r="T1288" s="77">
        <v>41</v>
      </c>
      <c r="U1288" s="156"/>
      <c r="V1288" s="80" t="s">
        <v>423</v>
      </c>
      <c r="W1288" s="80" t="s">
        <v>1804</v>
      </c>
      <c r="X1288" s="564">
        <v>18</v>
      </c>
      <c r="Y1288" s="80"/>
      <c r="Z1288" s="80"/>
      <c r="AA1288" s="739">
        <v>42647</v>
      </c>
      <c r="AF1288" s="131">
        <f>IF(B1288="","",(IFERROR(VLOOKUP(B1288,Projecten!A$4:W$2358,5,FALSE),"niet bekend")))</f>
        <v>1</v>
      </c>
      <c r="AG1288" s="2403">
        <f t="shared" si="134"/>
        <v>2706.69</v>
      </c>
      <c r="AH1288" s="2403">
        <f>IF(B1288="","",(IFERROR(VLOOKUP(B1288,Projecten!A$4:W$2358,23,FALSE),"niet bekend")))</f>
        <v>2706.69</v>
      </c>
      <c r="AI1288" s="2403">
        <f>IF(B1288="","",(IFERROR(VLOOKUP(B1288,Projecten!A$4:W$2358,12,FALSE),"niet bekend")))</f>
        <v>2706.69</v>
      </c>
      <c r="AJ1288" s="908">
        <f t="shared" si="135"/>
        <v>0</v>
      </c>
    </row>
    <row r="1289" spans="2:36" s="131" customFormat="1" ht="12.75" customHeight="1" x14ac:dyDescent="0.2">
      <c r="B1289" s="74">
        <v>2016530</v>
      </c>
      <c r="C1289" s="1252">
        <v>120919</v>
      </c>
      <c r="D1289" s="74">
        <v>503216</v>
      </c>
      <c r="E1289" s="75" t="s">
        <v>26</v>
      </c>
      <c r="F1289" s="72">
        <v>1</v>
      </c>
      <c r="G1289" s="75">
        <v>7</v>
      </c>
      <c r="H1289" s="75">
        <v>6</v>
      </c>
      <c r="I1289" s="75">
        <v>2</v>
      </c>
      <c r="J1289" s="759" t="s">
        <v>47</v>
      </c>
      <c r="K1289" s="759">
        <v>42650</v>
      </c>
      <c r="L1289" s="58" t="s">
        <v>1524</v>
      </c>
      <c r="M1289" s="58" t="s">
        <v>1524</v>
      </c>
      <c r="N1289" s="58" t="s">
        <v>47</v>
      </c>
      <c r="O1289" s="58" t="s">
        <v>47</v>
      </c>
      <c r="P1289" s="58" t="s">
        <v>47</v>
      </c>
      <c r="Q1289" s="58" t="s">
        <v>47</v>
      </c>
      <c r="R1289" s="141"/>
      <c r="S1289" s="77">
        <v>42668</v>
      </c>
      <c r="T1289" s="77">
        <v>43</v>
      </c>
      <c r="U1289" s="156">
        <v>42667</v>
      </c>
      <c r="V1289" s="80" t="s">
        <v>162</v>
      </c>
      <c r="W1289" s="727" t="s">
        <v>1811</v>
      </c>
      <c r="X1289" s="78">
        <v>14</v>
      </c>
      <c r="Y1289" s="80"/>
      <c r="Z1289" s="80"/>
      <c r="AA1289" s="739">
        <v>42632</v>
      </c>
      <c r="AF1289" s="131">
        <f>IF(B1289="","",(IFERROR(VLOOKUP(B1289,Projecten!A$4:W$2358,5,FALSE),"niet bekend")))</f>
        <v>1</v>
      </c>
      <c r="AG1289" s="2403">
        <f t="shared" si="134"/>
        <v>2844.3</v>
      </c>
      <c r="AH1289" s="2403">
        <f>IF(B1289="","",(IFERROR(VLOOKUP(B1289,Projecten!A$4:W$2358,23,FALSE),"niet bekend")))</f>
        <v>2844.3</v>
      </c>
      <c r="AI1289" s="2403">
        <f>IF(B1289="","",(IFERROR(VLOOKUP(B1289,Projecten!A$4:W$2358,12,FALSE),"niet bekend")))</f>
        <v>2844.3</v>
      </c>
      <c r="AJ1289" s="908">
        <f t="shared" si="135"/>
        <v>0</v>
      </c>
    </row>
    <row r="1290" spans="2:36" s="131" customFormat="1" ht="12.75" customHeight="1" x14ac:dyDescent="0.2">
      <c r="B1290" s="98">
        <v>2016590</v>
      </c>
      <c r="C1290" s="403">
        <v>120933</v>
      </c>
      <c r="D1290" s="98" t="s">
        <v>1837</v>
      </c>
      <c r="E1290" s="405" t="s">
        <v>26</v>
      </c>
      <c r="F1290" s="882">
        <v>0</v>
      </c>
      <c r="G1290" s="405">
        <v>2</v>
      </c>
      <c r="H1290" s="405">
        <v>0</v>
      </c>
      <c r="I1290" s="405">
        <v>1</v>
      </c>
      <c r="J1290" s="757" t="s">
        <v>47</v>
      </c>
      <c r="K1290" s="759" t="s">
        <v>1524</v>
      </c>
      <c r="L1290" s="58" t="s">
        <v>1524</v>
      </c>
      <c r="M1290" s="58" t="s">
        <v>1524</v>
      </c>
      <c r="N1290" s="59" t="s">
        <v>47</v>
      </c>
      <c r="O1290" s="59" t="s">
        <v>47</v>
      </c>
      <c r="P1290" s="59" t="s">
        <v>47</v>
      </c>
      <c r="Q1290" s="59" t="s">
        <v>47</v>
      </c>
      <c r="R1290" s="141"/>
      <c r="S1290" s="77"/>
      <c r="T1290" s="77">
        <v>42</v>
      </c>
      <c r="U1290" s="156"/>
      <c r="V1290" s="80" t="s">
        <v>162</v>
      </c>
      <c r="W1290" s="80"/>
      <c r="X1290" s="566">
        <v>5</v>
      </c>
      <c r="Y1290" s="80"/>
      <c r="Z1290" s="80"/>
      <c r="AA1290" s="768">
        <v>42653</v>
      </c>
      <c r="AF1290" s="131">
        <f>IF(B1290="","",(IFERROR(VLOOKUP(B1290,Projecten!A$4:W$2358,5,FALSE),"niet bekend")))</f>
        <v>0</v>
      </c>
      <c r="AG1290" s="2403">
        <f t="shared" si="134"/>
        <v>556.14</v>
      </c>
      <c r="AH1290" s="2403">
        <f>IF(B1290="","",(IFERROR(VLOOKUP(B1290,Projecten!A$4:W$2358,23,FALSE),"niet bekend")))</f>
        <v>556.14</v>
      </c>
      <c r="AI1290" s="2403">
        <f>IF(B1290="","",(IFERROR(VLOOKUP(B1290,Projecten!A$4:W$2358,12,FALSE),"niet bekend")))</f>
        <v>556.14</v>
      </c>
      <c r="AJ1290" s="908">
        <f t="shared" si="135"/>
        <v>0</v>
      </c>
    </row>
    <row r="1291" spans="2:36" s="131" customFormat="1" ht="12.75" customHeight="1" x14ac:dyDescent="0.2">
      <c r="B1291" s="74" t="s">
        <v>1713</v>
      </c>
      <c r="C1291" s="1252">
        <v>120920</v>
      </c>
      <c r="D1291" s="74">
        <v>522716</v>
      </c>
      <c r="E1291" s="75" t="s">
        <v>26</v>
      </c>
      <c r="F1291" s="72">
        <v>1</v>
      </c>
      <c r="G1291" s="75">
        <v>8</v>
      </c>
      <c r="H1291" s="75">
        <v>5</v>
      </c>
      <c r="I1291" s="75">
        <v>2</v>
      </c>
      <c r="J1291" s="759" t="s">
        <v>47</v>
      </c>
      <c r="K1291" s="759">
        <v>42648</v>
      </c>
      <c r="L1291" s="58" t="s">
        <v>1524</v>
      </c>
      <c r="M1291" s="58" t="s">
        <v>1524</v>
      </c>
      <c r="N1291" s="58" t="s">
        <v>47</v>
      </c>
      <c r="O1291" s="58" t="s">
        <v>47</v>
      </c>
      <c r="P1291" s="58" t="s">
        <v>47</v>
      </c>
      <c r="Q1291" s="58" t="s">
        <v>47</v>
      </c>
      <c r="R1291" s="141"/>
      <c r="S1291" s="77">
        <v>42670</v>
      </c>
      <c r="T1291" s="77">
        <v>43</v>
      </c>
      <c r="U1291" s="156">
        <v>42667</v>
      </c>
      <c r="V1291" s="80" t="s">
        <v>162</v>
      </c>
      <c r="W1291" s="727" t="s">
        <v>1778</v>
      </c>
      <c r="X1291" s="78">
        <v>24</v>
      </c>
      <c r="Y1291" s="80"/>
      <c r="Z1291" s="80"/>
      <c r="AA1291" s="739">
        <v>42632</v>
      </c>
      <c r="AF1291" s="131">
        <f>IF(B1291="","",(IFERROR(VLOOKUP(B1291,Projecten!A$4:W$2358,5,FALSE),"niet bekend")))</f>
        <v>1</v>
      </c>
      <c r="AG1291" s="2403">
        <f t="shared" si="134"/>
        <v>5256.98</v>
      </c>
      <c r="AH1291" s="2403">
        <f>IF(B1291="","",(IFERROR(VLOOKUP(B1291,Projecten!A$4:W$2358,23,FALSE),"niet bekend")))</f>
        <v>5256.98</v>
      </c>
      <c r="AI1291" s="2403">
        <f>IF(B1291="","",(IFERROR(VLOOKUP(B1291,Projecten!A$4:W$2358,12,FALSE),"niet bekend")))</f>
        <v>5256.98</v>
      </c>
      <c r="AJ1291" s="908">
        <f t="shared" si="135"/>
        <v>0</v>
      </c>
    </row>
    <row r="1292" spans="2:36" s="131" customFormat="1" ht="12.75" customHeight="1" x14ac:dyDescent="0.2">
      <c r="B1292" s="74"/>
      <c r="C1292" s="402"/>
      <c r="D1292" s="74"/>
      <c r="E1292" s="75"/>
      <c r="F1292" s="72"/>
      <c r="G1292" s="75"/>
      <c r="H1292" s="75"/>
      <c r="I1292" s="75"/>
      <c r="J1292" s="759"/>
      <c r="K1292" s="759"/>
      <c r="L1292" s="58"/>
      <c r="M1292" s="58"/>
      <c r="N1292" s="58"/>
      <c r="O1292" s="58"/>
      <c r="P1292" s="58"/>
      <c r="Q1292" s="58"/>
      <c r="R1292" s="141"/>
      <c r="S1292" s="77"/>
      <c r="T1292" s="77"/>
      <c r="U1292" s="156"/>
      <c r="V1292" s="80"/>
      <c r="W1292" s="727"/>
      <c r="X1292" s="78"/>
      <c r="Y1292" s="80"/>
      <c r="Z1292" s="80"/>
      <c r="AA1292" s="739"/>
      <c r="AG1292" s="2403"/>
      <c r="AH1292" s="2403"/>
      <c r="AI1292" s="2403"/>
      <c r="AJ1292" s="908"/>
    </row>
    <row r="1293" spans="2:36" s="131" customFormat="1" ht="12.75" customHeight="1" x14ac:dyDescent="0.2">
      <c r="B1293" s="98"/>
      <c r="C1293" s="308"/>
      <c r="D1293" s="98"/>
      <c r="E1293" s="405"/>
      <c r="F1293" s="882"/>
      <c r="G1293" s="405"/>
      <c r="H1293" s="405"/>
      <c r="I1293" s="405"/>
      <c r="J1293" s="757"/>
      <c r="K1293" s="757"/>
      <c r="L1293" s="59"/>
      <c r="M1293" s="59"/>
      <c r="N1293" s="59"/>
      <c r="O1293" s="59"/>
      <c r="P1293" s="59"/>
      <c r="Q1293" s="59"/>
      <c r="R1293" s="141"/>
      <c r="S1293" s="77"/>
      <c r="T1293" s="77"/>
      <c r="U1293" s="156"/>
      <c r="V1293" s="80"/>
      <c r="W1293" s="80"/>
      <c r="X1293" s="564"/>
      <c r="Y1293" s="80"/>
      <c r="Z1293" s="80"/>
      <c r="AA1293" s="141"/>
      <c r="AG1293" s="2403"/>
      <c r="AH1293" s="2403"/>
      <c r="AI1293" s="2403"/>
      <c r="AJ1293" s="908"/>
    </row>
    <row r="1294" spans="2:36" s="131" customFormat="1" ht="12.75" customHeight="1" x14ac:dyDescent="0.2">
      <c r="B1294" s="640">
        <v>2016504</v>
      </c>
      <c r="C1294" s="1030">
        <v>120914</v>
      </c>
      <c r="D1294" s="640" t="s">
        <v>1664</v>
      </c>
      <c r="E1294" s="642" t="s">
        <v>353</v>
      </c>
      <c r="F1294" s="1487">
        <v>1</v>
      </c>
      <c r="G1294" s="642">
        <v>11</v>
      </c>
      <c r="H1294" s="642">
        <v>5</v>
      </c>
      <c r="I1294" s="642">
        <v>3</v>
      </c>
      <c r="J1294" s="757" t="s">
        <v>47</v>
      </c>
      <c r="K1294" s="757" t="s">
        <v>47</v>
      </c>
      <c r="L1294" s="58" t="s">
        <v>1524</v>
      </c>
      <c r="M1294" s="58" t="s">
        <v>1524</v>
      </c>
      <c r="N1294" s="59" t="s">
        <v>47</v>
      </c>
      <c r="O1294" s="59" t="s">
        <v>47</v>
      </c>
      <c r="P1294" s="59" t="s">
        <v>47</v>
      </c>
      <c r="Q1294" s="59" t="s">
        <v>47</v>
      </c>
      <c r="R1294" s="141"/>
      <c r="S1294" s="77"/>
      <c r="T1294" s="77">
        <v>42</v>
      </c>
      <c r="U1294" s="156"/>
      <c r="V1294" s="80" t="s">
        <v>535</v>
      </c>
      <c r="W1294" s="80" t="s">
        <v>1733</v>
      </c>
      <c r="X1294" s="566">
        <v>21</v>
      </c>
      <c r="Y1294" s="80"/>
      <c r="Z1294" s="80"/>
      <c r="AA1294" s="141"/>
      <c r="AF1294" s="131">
        <f>IF(B1294="","",(IFERROR(VLOOKUP(B1294,Projecten!A$4:W$2358,5,FALSE),"niet bekend")))</f>
        <v>1</v>
      </c>
      <c r="AG1294" s="2403">
        <f t="shared" ref="AG1294:AG1300" si="136">IF(AF1294="","",(IF(F1294=0,AI1294,(F1294/AF1294*AI1294))))</f>
        <v>3122.39</v>
      </c>
      <c r="AH1294" s="2403">
        <f>IF(B1294="","",(IFERROR(VLOOKUP(B1294,Projecten!A$4:W$2358,23,FALSE),"niet bekend")))</f>
        <v>3122.39</v>
      </c>
      <c r="AI1294" s="2403">
        <f>IF(B1294="","",(IFERROR(VLOOKUP(B1294,Projecten!A$4:W$2358,12,FALSE),"niet bekend")))</f>
        <v>3122.39</v>
      </c>
      <c r="AJ1294" s="908">
        <f t="shared" ref="AJ1294:AJ1300" si="137">IF(AG1294="","",(AI1294-AG1294))</f>
        <v>0</v>
      </c>
    </row>
    <row r="1295" spans="2:36" s="131" customFormat="1" ht="12.75" customHeight="1" x14ac:dyDescent="0.2">
      <c r="B1295" s="640">
        <v>2016505</v>
      </c>
      <c r="C1295" s="1030">
        <v>120914</v>
      </c>
      <c r="D1295" s="640" t="s">
        <v>1665</v>
      </c>
      <c r="E1295" s="642" t="s">
        <v>353</v>
      </c>
      <c r="F1295" s="1487">
        <v>1</v>
      </c>
      <c r="G1295" s="642">
        <v>11</v>
      </c>
      <c r="H1295" s="642">
        <v>5</v>
      </c>
      <c r="I1295" s="642">
        <v>3</v>
      </c>
      <c r="J1295" s="757" t="s">
        <v>47</v>
      </c>
      <c r="K1295" s="757" t="s">
        <v>47</v>
      </c>
      <c r="L1295" s="58" t="s">
        <v>1524</v>
      </c>
      <c r="M1295" s="58" t="s">
        <v>1524</v>
      </c>
      <c r="N1295" s="59" t="s">
        <v>47</v>
      </c>
      <c r="O1295" s="59" t="s">
        <v>47</v>
      </c>
      <c r="P1295" s="59" t="s">
        <v>47</v>
      </c>
      <c r="Q1295" s="59" t="s">
        <v>47</v>
      </c>
      <c r="R1295" s="141"/>
      <c r="S1295" s="77"/>
      <c r="T1295" s="77">
        <v>42</v>
      </c>
      <c r="U1295" s="156"/>
      <c r="V1295" s="80" t="s">
        <v>535</v>
      </c>
      <c r="W1295" s="80" t="s">
        <v>1733</v>
      </c>
      <c r="X1295" s="566">
        <v>21</v>
      </c>
      <c r="Y1295" s="80"/>
      <c r="Z1295" s="80"/>
      <c r="AA1295" s="141"/>
      <c r="AF1295" s="131">
        <f>IF(B1295="","",(IFERROR(VLOOKUP(B1295,Projecten!A$4:W$2358,5,FALSE),"niet bekend")))</f>
        <v>1</v>
      </c>
      <c r="AG1295" s="2403">
        <f t="shared" si="136"/>
        <v>3122.39</v>
      </c>
      <c r="AH1295" s="2403">
        <f>IF(B1295="","",(IFERROR(VLOOKUP(B1295,Projecten!A$4:W$2358,23,FALSE),"niet bekend")))</f>
        <v>3122.39</v>
      </c>
      <c r="AI1295" s="2403">
        <f>IF(B1295="","",(IFERROR(VLOOKUP(B1295,Projecten!A$4:W$2358,12,FALSE),"niet bekend")))</f>
        <v>3122.39</v>
      </c>
      <c r="AJ1295" s="908">
        <f t="shared" si="137"/>
        <v>0</v>
      </c>
    </row>
    <row r="1296" spans="2:36" s="131" customFormat="1" ht="12.75" customHeight="1" x14ac:dyDescent="0.2">
      <c r="B1296" s="74">
        <v>2016542</v>
      </c>
      <c r="C1296" s="1252">
        <v>120914</v>
      </c>
      <c r="D1296" s="74" t="s">
        <v>1723</v>
      </c>
      <c r="E1296" s="75" t="s">
        <v>353</v>
      </c>
      <c r="F1296" s="72">
        <v>1</v>
      </c>
      <c r="G1296" s="75">
        <v>1</v>
      </c>
      <c r="H1296" s="75">
        <v>0</v>
      </c>
      <c r="I1296" s="75">
        <v>1</v>
      </c>
      <c r="J1296" s="757" t="s">
        <v>47</v>
      </c>
      <c r="K1296" s="759" t="s">
        <v>1524</v>
      </c>
      <c r="L1296" s="58" t="s">
        <v>1524</v>
      </c>
      <c r="M1296" s="58" t="s">
        <v>1524</v>
      </c>
      <c r="N1296" s="59" t="s">
        <v>47</v>
      </c>
      <c r="O1296" s="59" t="s">
        <v>47</v>
      </c>
      <c r="P1296" s="59" t="s">
        <v>47</v>
      </c>
      <c r="Q1296" s="59" t="s">
        <v>47</v>
      </c>
      <c r="R1296" s="141"/>
      <c r="S1296" s="77"/>
      <c r="T1296" s="77">
        <v>42</v>
      </c>
      <c r="U1296" s="156"/>
      <c r="V1296" s="80" t="s">
        <v>535</v>
      </c>
      <c r="W1296" s="80" t="s">
        <v>1734</v>
      </c>
      <c r="X1296" s="566">
        <v>4</v>
      </c>
      <c r="Y1296" s="80"/>
      <c r="Z1296" s="80"/>
      <c r="AA1296" s="141"/>
      <c r="AF1296" s="131">
        <f>IF(B1296="","",(IFERROR(VLOOKUP(B1296,Projecten!A$4:W$2358,5,FALSE),"niet bekend")))</f>
        <v>1</v>
      </c>
      <c r="AG1296" s="2403">
        <f t="shared" si="136"/>
        <v>627.86</v>
      </c>
      <c r="AH1296" s="2403">
        <f>IF(B1296="","",(IFERROR(VLOOKUP(B1296,Projecten!A$4:W$2358,23,FALSE),"niet bekend")))</f>
        <v>627.86</v>
      </c>
      <c r="AI1296" s="2403">
        <f>IF(B1296="","",(IFERROR(VLOOKUP(B1296,Projecten!A$4:W$2358,12,FALSE),"niet bekend")))</f>
        <v>627.86</v>
      </c>
      <c r="AJ1296" s="908">
        <f t="shared" si="137"/>
        <v>0</v>
      </c>
    </row>
    <row r="1297" spans="2:36" s="131" customFormat="1" x14ac:dyDescent="0.2">
      <c r="B1297" s="74">
        <v>2016582</v>
      </c>
      <c r="C1297" s="1252">
        <v>120915</v>
      </c>
      <c r="D1297" s="368" t="s">
        <v>1812</v>
      </c>
      <c r="E1297" s="369" t="s">
        <v>353</v>
      </c>
      <c r="F1297" s="1461">
        <v>0</v>
      </c>
      <c r="G1297" s="75">
        <v>0</v>
      </c>
      <c r="H1297" s="75">
        <v>1</v>
      </c>
      <c r="I1297" s="75">
        <v>0</v>
      </c>
      <c r="J1297" s="757" t="s">
        <v>47</v>
      </c>
      <c r="K1297" s="759" t="s">
        <v>1524</v>
      </c>
      <c r="L1297" s="58" t="s">
        <v>1524</v>
      </c>
      <c r="M1297" s="58" t="s">
        <v>1524</v>
      </c>
      <c r="N1297" s="59" t="s">
        <v>47</v>
      </c>
      <c r="O1297" s="59" t="s">
        <v>47</v>
      </c>
      <c r="P1297" s="59" t="s">
        <v>47</v>
      </c>
      <c r="Q1297" s="59" t="s">
        <v>47</v>
      </c>
      <c r="R1297" s="141"/>
      <c r="S1297" s="77"/>
      <c r="T1297" s="77">
        <v>42</v>
      </c>
      <c r="U1297" s="156"/>
      <c r="V1297" s="80" t="s">
        <v>535</v>
      </c>
      <c r="W1297" s="80"/>
      <c r="X1297" s="566">
        <v>3</v>
      </c>
      <c r="Y1297" s="80"/>
      <c r="Z1297" s="80"/>
      <c r="AA1297" s="739"/>
      <c r="AF1297" s="131">
        <f>IF(B1297="","",(IFERROR(VLOOKUP(B1297,Projecten!A$4:W$2358,5,FALSE),"niet bekend")))</f>
        <v>1</v>
      </c>
      <c r="AG1297" s="2403">
        <f t="shared" si="136"/>
        <v>225</v>
      </c>
      <c r="AH1297" s="2403">
        <f>IF(B1297="","",(IFERROR(VLOOKUP(B1297,Projecten!A$4:W$2358,23,FALSE),"niet bekend")))</f>
        <v>225</v>
      </c>
      <c r="AI1297" s="2403">
        <f>IF(B1297="","",(IFERROR(VLOOKUP(B1297,Projecten!A$4:W$2358,12,FALSE),"niet bekend")))</f>
        <v>225</v>
      </c>
      <c r="AJ1297" s="908">
        <f t="shared" si="137"/>
        <v>0</v>
      </c>
    </row>
    <row r="1298" spans="2:36" s="131" customFormat="1" ht="12.75" customHeight="1" x14ac:dyDescent="0.2">
      <c r="B1298" s="98" t="s">
        <v>1718</v>
      </c>
      <c r="C1298" s="1030">
        <v>120906</v>
      </c>
      <c r="D1298" s="640" t="s">
        <v>1661</v>
      </c>
      <c r="E1298" s="642" t="s">
        <v>353</v>
      </c>
      <c r="F1298" s="1487">
        <v>1</v>
      </c>
      <c r="G1298" s="642">
        <v>13</v>
      </c>
      <c r="H1298" s="642">
        <v>0</v>
      </c>
      <c r="I1298" s="642">
        <v>0</v>
      </c>
      <c r="J1298" s="759" t="s">
        <v>47</v>
      </c>
      <c r="K1298" s="759" t="s">
        <v>1524</v>
      </c>
      <c r="L1298" s="58" t="s">
        <v>1524</v>
      </c>
      <c r="M1298" s="58" t="s">
        <v>1524</v>
      </c>
      <c r="N1298" s="58" t="s">
        <v>47</v>
      </c>
      <c r="O1298" s="58" t="s">
        <v>47</v>
      </c>
      <c r="P1298" s="58" t="s">
        <v>47</v>
      </c>
      <c r="Q1298" s="58" t="s">
        <v>47</v>
      </c>
      <c r="R1298" s="141"/>
      <c r="S1298" s="77"/>
      <c r="T1298" s="77">
        <v>42</v>
      </c>
      <c r="U1298" s="156"/>
      <c r="V1298" s="80" t="s">
        <v>535</v>
      </c>
      <c r="W1298" s="131" t="s">
        <v>1716</v>
      </c>
      <c r="X1298" s="78">
        <v>7</v>
      </c>
      <c r="Y1298" s="80"/>
      <c r="Z1298" s="80"/>
      <c r="AA1298" s="141"/>
      <c r="AF1298" s="131">
        <f>IF(B1298="","",(IFERROR(VLOOKUP(B1298,Projecten!A$4:W$2358,5,FALSE),"niet bekend")))</f>
        <v>1</v>
      </c>
      <c r="AG1298" s="2403">
        <f t="shared" si="136"/>
        <v>1477.12</v>
      </c>
      <c r="AH1298" s="2403">
        <f>IF(B1298="","",(IFERROR(VLOOKUP(B1298,Projecten!A$4:W$2358,23,FALSE),"niet bekend")))</f>
        <v>1477.12</v>
      </c>
      <c r="AI1298" s="2403">
        <f>IF(B1298="","",(IFERROR(VLOOKUP(B1298,Projecten!A$4:W$2358,12,FALSE),"niet bekend")))</f>
        <v>1477.12</v>
      </c>
      <c r="AJ1298" s="908">
        <f t="shared" si="137"/>
        <v>0</v>
      </c>
    </row>
    <row r="1299" spans="2:36" s="131" customFormat="1" ht="12.75" customHeight="1" x14ac:dyDescent="0.2">
      <c r="B1299" s="98" t="s">
        <v>1717</v>
      </c>
      <c r="C1299" s="1030">
        <v>120906</v>
      </c>
      <c r="D1299" s="640" t="s">
        <v>1663</v>
      </c>
      <c r="E1299" s="642" t="s">
        <v>353</v>
      </c>
      <c r="F1299" s="1487">
        <v>1</v>
      </c>
      <c r="G1299" s="642">
        <v>13</v>
      </c>
      <c r="H1299" s="642">
        <v>0</v>
      </c>
      <c r="I1299" s="642">
        <v>0</v>
      </c>
      <c r="J1299" s="759" t="s">
        <v>47</v>
      </c>
      <c r="K1299" s="759" t="s">
        <v>1524</v>
      </c>
      <c r="L1299" s="58" t="s">
        <v>1524</v>
      </c>
      <c r="M1299" s="58" t="s">
        <v>1524</v>
      </c>
      <c r="N1299" s="58" t="s">
        <v>47</v>
      </c>
      <c r="O1299" s="58" t="s">
        <v>47</v>
      </c>
      <c r="P1299" s="58" t="s">
        <v>47</v>
      </c>
      <c r="Q1299" s="58" t="s">
        <v>47</v>
      </c>
      <c r="R1299" s="141"/>
      <c r="S1299" s="77"/>
      <c r="T1299" s="77">
        <v>42</v>
      </c>
      <c r="U1299" s="156"/>
      <c r="V1299" s="80" t="s">
        <v>535</v>
      </c>
      <c r="W1299" s="131" t="s">
        <v>1716</v>
      </c>
      <c r="X1299" s="78">
        <v>7</v>
      </c>
      <c r="Y1299" s="80"/>
      <c r="Z1299" s="80"/>
      <c r="AA1299" s="141"/>
      <c r="AF1299" s="131">
        <f>IF(B1299="","",(IFERROR(VLOOKUP(B1299,Projecten!A$4:W$2358,5,FALSE),"niet bekend")))</f>
        <v>1</v>
      </c>
      <c r="AG1299" s="2403">
        <f t="shared" si="136"/>
        <v>1489.32</v>
      </c>
      <c r="AH1299" s="2403">
        <f>IF(B1299="","",(IFERROR(VLOOKUP(B1299,Projecten!A$4:W$2358,23,FALSE),"niet bekend")))</f>
        <v>1489.32</v>
      </c>
      <c r="AI1299" s="2403">
        <f>IF(B1299="","",(IFERROR(VLOOKUP(B1299,Projecten!A$4:W$2358,12,FALSE),"niet bekend")))</f>
        <v>1489.32</v>
      </c>
      <c r="AJ1299" s="908">
        <f t="shared" si="137"/>
        <v>0</v>
      </c>
    </row>
    <row r="1300" spans="2:36" s="131" customFormat="1" ht="12.75" customHeight="1" x14ac:dyDescent="0.2">
      <c r="B1300" s="98" t="s">
        <v>1629</v>
      </c>
      <c r="C1300" s="1030">
        <v>120906</v>
      </c>
      <c r="D1300" s="98" t="s">
        <v>1565</v>
      </c>
      <c r="E1300" s="405" t="s">
        <v>353</v>
      </c>
      <c r="F1300" s="882">
        <v>2</v>
      </c>
      <c r="G1300" s="405">
        <v>26</v>
      </c>
      <c r="H1300" s="405">
        <v>0</v>
      </c>
      <c r="I1300" s="405">
        <v>0</v>
      </c>
      <c r="J1300" s="759" t="s">
        <v>47</v>
      </c>
      <c r="K1300" s="759" t="s">
        <v>1524</v>
      </c>
      <c r="L1300" s="58" t="s">
        <v>1524</v>
      </c>
      <c r="M1300" s="58" t="s">
        <v>1524</v>
      </c>
      <c r="N1300" s="58" t="s">
        <v>47</v>
      </c>
      <c r="O1300" s="58" t="s">
        <v>47</v>
      </c>
      <c r="P1300" s="58" t="s">
        <v>47</v>
      </c>
      <c r="Q1300" s="58" t="s">
        <v>47</v>
      </c>
      <c r="R1300" s="141"/>
      <c r="S1300" s="77"/>
      <c r="T1300" s="77">
        <v>43</v>
      </c>
      <c r="U1300" s="156">
        <v>42667</v>
      </c>
      <c r="V1300" s="80" t="s">
        <v>535</v>
      </c>
      <c r="W1300" s="728"/>
      <c r="X1300" s="78">
        <v>17.399999999999999</v>
      </c>
      <c r="Y1300" s="80"/>
      <c r="Z1300" s="80"/>
      <c r="AA1300" s="141"/>
      <c r="AF1300" s="131">
        <f>IF(B1300="","",(IFERROR(VLOOKUP(B1300,Projecten!A$4:W$2358,5,FALSE),"niet bekend")))</f>
        <v>2</v>
      </c>
      <c r="AG1300" s="2403">
        <f t="shared" si="136"/>
        <v>2875.13</v>
      </c>
      <c r="AH1300" s="2403">
        <f>IF(B1300="","",(IFERROR(VLOOKUP(B1300,Projecten!A$4:W$2358,23,FALSE),"niet bekend")))</f>
        <v>2875.13</v>
      </c>
      <c r="AI1300" s="2403">
        <f>IF(B1300="","",(IFERROR(VLOOKUP(B1300,Projecten!A$4:W$2358,12,FALSE),"niet bekend")))</f>
        <v>2875.13</v>
      </c>
      <c r="AJ1300" s="908">
        <f t="shared" si="137"/>
        <v>0</v>
      </c>
    </row>
    <row r="1301" spans="2:36" s="131" customFormat="1" ht="12.75" customHeight="1" x14ac:dyDescent="0.2">
      <c r="B1301" s="74"/>
      <c r="C1301" s="402"/>
      <c r="D1301" s="74"/>
      <c r="E1301" s="75"/>
      <c r="F1301" s="72"/>
      <c r="G1301" s="75"/>
      <c r="H1301" s="75"/>
      <c r="I1301" s="75"/>
      <c r="J1301" s="759"/>
      <c r="K1301" s="759"/>
      <c r="L1301" s="58"/>
      <c r="M1301" s="58"/>
      <c r="N1301" s="58"/>
      <c r="O1301" s="58"/>
      <c r="P1301" s="58"/>
      <c r="Q1301" s="58"/>
      <c r="R1301" s="141"/>
      <c r="S1301" s="77"/>
      <c r="T1301" s="77"/>
      <c r="U1301" s="156"/>
      <c r="V1301" s="80"/>
      <c r="W1301" s="727"/>
      <c r="X1301" s="78"/>
      <c r="Y1301" s="80"/>
      <c r="Z1301" s="80"/>
      <c r="AA1301" s="739"/>
      <c r="AG1301" s="2403"/>
      <c r="AH1301" s="2403"/>
      <c r="AI1301" s="2403"/>
      <c r="AJ1301" s="908"/>
    </row>
    <row r="1302" spans="2:36" s="131" customFormat="1" ht="12.75" customHeight="1" x14ac:dyDescent="0.2">
      <c r="B1302" s="74">
        <v>2016457</v>
      </c>
      <c r="C1302" s="1252">
        <v>120905</v>
      </c>
      <c r="D1302" s="74" t="s">
        <v>1599</v>
      </c>
      <c r="E1302" s="75" t="s">
        <v>318</v>
      </c>
      <c r="F1302" s="72">
        <v>1</v>
      </c>
      <c r="G1302" s="75">
        <v>15</v>
      </c>
      <c r="H1302" s="75">
        <v>9</v>
      </c>
      <c r="I1302" s="75">
        <v>6</v>
      </c>
      <c r="J1302" s="759" t="s">
        <v>47</v>
      </c>
      <c r="K1302" s="759" t="s">
        <v>47</v>
      </c>
      <c r="L1302" s="60" t="s">
        <v>1524</v>
      </c>
      <c r="M1302" s="60" t="s">
        <v>1524</v>
      </c>
      <c r="N1302" s="59" t="s">
        <v>47</v>
      </c>
      <c r="O1302" s="59" t="s">
        <v>47</v>
      </c>
      <c r="P1302" s="59" t="s">
        <v>47</v>
      </c>
      <c r="Q1302" s="59" t="s">
        <v>47</v>
      </c>
      <c r="R1302" s="141"/>
      <c r="S1302" s="77"/>
      <c r="T1302" s="77">
        <v>41</v>
      </c>
      <c r="U1302" s="156"/>
      <c r="V1302" s="80" t="s">
        <v>786</v>
      </c>
      <c r="W1302" s="80" t="s">
        <v>1722</v>
      </c>
      <c r="X1302" s="566">
        <v>33</v>
      </c>
      <c r="Y1302" s="80"/>
      <c r="Z1302" s="80"/>
      <c r="AA1302" s="141"/>
      <c r="AF1302" s="131">
        <f>IF(B1302="","",(IFERROR(VLOOKUP(B1302,Projecten!A$4:W$2358,5,FALSE),"niet bekend")))</f>
        <v>1</v>
      </c>
      <c r="AG1302" s="2403">
        <f>IF(AF1302="","",(IF(F1302=0,AI1302,(F1302/AF1302*AI1302))))</f>
        <v>5811.32</v>
      </c>
      <c r="AH1302" s="2403">
        <f>IF(B1302="","",(IFERROR(VLOOKUP(B1302,Projecten!A$4:W$2358,23,FALSE),"niet bekend")))</f>
        <v>5811.32</v>
      </c>
      <c r="AI1302" s="2403">
        <f>IF(B1302="","",(IFERROR(VLOOKUP(B1302,Projecten!A$4:W$2358,12,FALSE),"niet bekend")))</f>
        <v>5811.32</v>
      </c>
      <c r="AJ1302" s="908">
        <f>IF(AG1302="","",(AI1302-AG1302))</f>
        <v>0</v>
      </c>
    </row>
    <row r="1303" spans="2:36" s="131" customFormat="1" ht="12.75" customHeight="1" x14ac:dyDescent="0.2">
      <c r="B1303" s="74"/>
      <c r="C1303" s="402"/>
      <c r="D1303" s="74"/>
      <c r="E1303" s="75"/>
      <c r="F1303" s="72"/>
      <c r="G1303" s="75"/>
      <c r="H1303" s="75"/>
      <c r="I1303" s="75"/>
      <c r="J1303" s="759"/>
      <c r="K1303" s="759"/>
      <c r="L1303" s="58"/>
      <c r="M1303" s="58"/>
      <c r="N1303" s="58"/>
      <c r="O1303" s="58"/>
      <c r="P1303" s="58"/>
      <c r="Q1303" s="58"/>
      <c r="R1303" s="141"/>
      <c r="S1303" s="77"/>
      <c r="T1303" s="77"/>
      <c r="U1303" s="156"/>
      <c r="V1303" s="80"/>
      <c r="W1303" s="727"/>
      <c r="X1303" s="78"/>
      <c r="Y1303" s="80"/>
      <c r="Z1303" s="80"/>
      <c r="AA1303" s="739"/>
      <c r="AG1303" s="2403"/>
      <c r="AH1303" s="2403"/>
      <c r="AI1303" s="2403"/>
      <c r="AJ1303" s="908"/>
    </row>
    <row r="1304" spans="2:36" s="131" customFormat="1" ht="12.75" customHeight="1" x14ac:dyDescent="0.2">
      <c r="B1304" s="98">
        <v>2016426</v>
      </c>
      <c r="C1304" s="1030">
        <v>120917</v>
      </c>
      <c r="D1304" s="99" t="s">
        <v>1557</v>
      </c>
      <c r="E1304" s="100" t="s">
        <v>1558</v>
      </c>
      <c r="F1304" s="882">
        <v>1</v>
      </c>
      <c r="G1304" s="687">
        <v>10</v>
      </c>
      <c r="H1304" s="687">
        <v>0</v>
      </c>
      <c r="I1304" s="687">
        <v>0</v>
      </c>
      <c r="J1304" s="757"/>
      <c r="K1304" s="757"/>
      <c r="L1304" s="59"/>
      <c r="M1304" s="59"/>
      <c r="N1304" s="59" t="s">
        <v>47</v>
      </c>
      <c r="O1304" s="59" t="s">
        <v>47</v>
      </c>
      <c r="P1304" s="59" t="s">
        <v>47</v>
      </c>
      <c r="Q1304" s="59" t="s">
        <v>47</v>
      </c>
      <c r="R1304" s="141"/>
      <c r="S1304" s="77"/>
      <c r="T1304" s="77">
        <v>43</v>
      </c>
      <c r="U1304" s="156"/>
      <c r="V1304" s="80" t="s">
        <v>1559</v>
      </c>
      <c r="W1304" s="80"/>
      <c r="X1304" s="78">
        <v>9</v>
      </c>
      <c r="Y1304" s="80"/>
      <c r="Z1304" s="80"/>
      <c r="AA1304" s="141"/>
      <c r="AF1304" s="131">
        <f>IF(B1304="","",(IFERROR(VLOOKUP(B1304,Projecten!A$4:W$2358,5,FALSE),"niet bekend")))</f>
        <v>1</v>
      </c>
      <c r="AG1304" s="2403">
        <f>IF(AF1304="","",(IF(F1304=0,AI1304,(F1304/AF1304*AI1304))))</f>
        <v>2004.32</v>
      </c>
      <c r="AH1304" s="2403">
        <f>IF(B1304="","",(IFERROR(VLOOKUP(B1304,Projecten!A$4:W$2358,23,FALSE),"niet bekend")))</f>
        <v>2004.32</v>
      </c>
      <c r="AI1304" s="2403">
        <f>IF(B1304="","",(IFERROR(VLOOKUP(B1304,Projecten!A$4:W$2358,12,FALSE),"niet bekend")))</f>
        <v>2004.32</v>
      </c>
      <c r="AJ1304" s="908">
        <f>IF(AG1304="","",(AI1304-AG1304))</f>
        <v>0</v>
      </c>
    </row>
    <row r="1305" spans="2:36" s="38" customFormat="1" ht="12.75" customHeight="1" x14ac:dyDescent="0.2">
      <c r="B1305" s="30"/>
      <c r="C1305" s="1253"/>
      <c r="D1305" s="31"/>
      <c r="E1305" s="31"/>
      <c r="F1305" s="32"/>
      <c r="G1305" s="31"/>
      <c r="H1305" s="31"/>
      <c r="I1305" s="31"/>
      <c r="J1305" s="760"/>
      <c r="K1305" s="760"/>
      <c r="L1305" s="32"/>
      <c r="M1305" s="32"/>
      <c r="N1305" s="32"/>
      <c r="O1305" s="32"/>
      <c r="P1305" s="32"/>
      <c r="Q1305" s="32"/>
      <c r="R1305" s="483"/>
      <c r="S1305" s="33"/>
      <c r="T1305" s="1039"/>
      <c r="U1305" s="157"/>
      <c r="V1305" s="35"/>
      <c r="W1305" s="35"/>
      <c r="X1305" s="35"/>
      <c r="Y1305" s="67"/>
      <c r="Z1305" s="68"/>
      <c r="AA1305" s="36"/>
      <c r="AB1305" s="562"/>
      <c r="AC1305" s="562"/>
      <c r="AD1305" s="562"/>
      <c r="AG1305" s="2404"/>
      <c r="AH1305" s="2404"/>
      <c r="AI1305" s="2404"/>
      <c r="AJ1305" s="909"/>
    </row>
    <row r="1306" spans="2:36" s="852" customFormat="1" ht="12.75" customHeight="1" x14ac:dyDescent="0.2">
      <c r="B1306" s="887"/>
      <c r="C1306" s="1251"/>
      <c r="D1306" s="888">
        <f>SUM(G1306:I1306)</f>
        <v>582</v>
      </c>
      <c r="E1306" s="889"/>
      <c r="F1306" s="890">
        <f>SUM(F1307:F1335)</f>
        <v>32</v>
      </c>
      <c r="G1306" s="889">
        <f>SUM(G1307:G1335)</f>
        <v>376</v>
      </c>
      <c r="H1306" s="889">
        <f>SUM(H1307:H1335)</f>
        <v>141</v>
      </c>
      <c r="I1306" s="889">
        <f>SUM(I1307:I1335)</f>
        <v>65</v>
      </c>
      <c r="J1306" s="891"/>
      <c r="K1306" s="891"/>
      <c r="L1306" s="890"/>
      <c r="M1306" s="890"/>
      <c r="N1306" s="890"/>
      <c r="O1306" s="890"/>
      <c r="P1306" s="890"/>
      <c r="Q1306" s="890"/>
      <c r="R1306" s="892">
        <v>42</v>
      </c>
      <c r="S1306" s="916"/>
      <c r="T1306" s="1040"/>
      <c r="U1306" s="893"/>
      <c r="V1306" s="894"/>
      <c r="W1306" s="895">
        <f>SUM(X1306:X1335)</f>
        <v>546.45000000000005</v>
      </c>
      <c r="X1306" s="855"/>
      <c r="Y1306" s="855">
        <v>340.5</v>
      </c>
      <c r="Z1306" s="856">
        <f>W1306-Y1306</f>
        <v>205.95000000000005</v>
      </c>
      <c r="AA1306" s="851"/>
      <c r="AB1306" s="857" t="s">
        <v>1122</v>
      </c>
      <c r="AC1306" s="857" t="s">
        <v>1064</v>
      </c>
      <c r="AD1306" s="857" t="s">
        <v>1123</v>
      </c>
      <c r="AE1306" s="854" t="s">
        <v>2165</v>
      </c>
      <c r="AF1306" s="911" t="str">
        <f>IF(B1306="","",(IFERROR(VLOOKUP(B1306,Projecten!A$4:W$2358,5,FALSE),"niet bekend")))</f>
        <v/>
      </c>
      <c r="AG1306" s="2402">
        <f>SUM(AG1307:AG1335)</f>
        <v>74031.19</v>
      </c>
      <c r="AH1306" s="2402"/>
      <c r="AI1306" s="2402"/>
      <c r="AJ1306" s="907"/>
    </row>
    <row r="1307" spans="2:36" ht="12.75" customHeight="1" x14ac:dyDescent="0.2">
      <c r="B1307" s="313"/>
      <c r="C1307" s="1292"/>
      <c r="D1307" s="261" t="s">
        <v>1446</v>
      </c>
      <c r="E1307" s="313"/>
      <c r="F1307" s="879"/>
      <c r="G1307" s="313"/>
      <c r="H1307" s="313"/>
      <c r="I1307" s="313"/>
      <c r="J1307" s="754"/>
      <c r="K1307" s="754"/>
      <c r="L1307" s="29"/>
      <c r="M1307" s="29"/>
      <c r="N1307" s="29"/>
      <c r="O1307" s="29"/>
      <c r="P1307" s="29"/>
      <c r="Q1307" s="29"/>
      <c r="R1307" s="5" t="s">
        <v>1477</v>
      </c>
      <c r="T1307" s="23"/>
      <c r="W1307" s="554" t="s">
        <v>1187</v>
      </c>
      <c r="X1307" s="25"/>
      <c r="Y1307" s="6"/>
      <c r="Z1307" s="6"/>
      <c r="AA1307" s="5"/>
      <c r="AB1307" s="424">
        <v>531.5</v>
      </c>
      <c r="AC1307" s="424">
        <v>244.5</v>
      </c>
      <c r="AD1307" s="424">
        <f>AB1307-AC1307</f>
        <v>287</v>
      </c>
      <c r="AE1307" s="493">
        <v>16.75</v>
      </c>
      <c r="AF1307" s="4"/>
      <c r="AH1307" s="2403"/>
      <c r="AI1307" s="2403"/>
    </row>
    <row r="1308" spans="2:36" s="265" customFormat="1" ht="12.75" customHeight="1" x14ac:dyDescent="0.2">
      <c r="B1308" s="396"/>
      <c r="C1308" s="1303"/>
      <c r="D1308" s="261" t="s">
        <v>1598</v>
      </c>
      <c r="E1308" s="396"/>
      <c r="F1308" s="519"/>
      <c r="G1308" s="396"/>
      <c r="H1308" s="396"/>
      <c r="I1308" s="396"/>
      <c r="J1308" s="761"/>
      <c r="K1308" s="761"/>
      <c r="L1308" s="264"/>
      <c r="M1308" s="264"/>
      <c r="N1308" s="264"/>
      <c r="O1308" s="264"/>
      <c r="P1308" s="264"/>
      <c r="Q1308" s="264"/>
      <c r="R1308" s="256"/>
      <c r="S1308" s="23"/>
      <c r="T1308" s="266"/>
      <c r="U1308" s="262"/>
      <c r="V1308" s="261"/>
      <c r="W1308" s="554"/>
      <c r="X1308" s="428">
        <v>29.75</v>
      </c>
      <c r="Y1308" s="261"/>
      <c r="Z1308" s="261"/>
      <c r="AA1308" s="256"/>
      <c r="AF1308" s="347"/>
      <c r="AG1308" s="2399"/>
      <c r="AH1308" s="2403"/>
      <c r="AI1308" s="2403"/>
      <c r="AJ1308" s="906"/>
    </row>
    <row r="1309" spans="2:36" s="724" customFormat="1" ht="12.75" customHeight="1" x14ac:dyDescent="0.2">
      <c r="C1309" s="1304"/>
      <c r="D1309" s="723" t="s">
        <v>1886</v>
      </c>
      <c r="F1309" s="713"/>
      <c r="J1309" s="779"/>
      <c r="K1309" s="779"/>
      <c r="L1309" s="651"/>
      <c r="M1309" s="651"/>
      <c r="N1309" s="651"/>
      <c r="O1309" s="651"/>
      <c r="P1309" s="651"/>
      <c r="Q1309" s="651"/>
      <c r="R1309" s="397"/>
      <c r="S1309" s="382"/>
      <c r="T1309" s="721"/>
      <c r="U1309" s="722"/>
      <c r="V1309" s="723"/>
      <c r="W1309" s="240"/>
      <c r="X1309" s="564">
        <v>5</v>
      </c>
      <c r="Y1309" s="723"/>
      <c r="Z1309" s="723"/>
      <c r="AA1309" s="397"/>
      <c r="AF1309" s="393"/>
      <c r="AG1309" s="2403"/>
      <c r="AH1309" s="2403"/>
      <c r="AI1309" s="2403"/>
      <c r="AJ1309" s="908"/>
    </row>
    <row r="1310" spans="2:36" s="131" customFormat="1" ht="12.75" customHeight="1" x14ac:dyDescent="0.2">
      <c r="B1310" s="98"/>
      <c r="C1310" s="403"/>
      <c r="D1310" s="98"/>
      <c r="E1310" s="405"/>
      <c r="F1310" s="1456"/>
      <c r="G1310" s="405"/>
      <c r="H1310" s="405"/>
      <c r="I1310" s="405"/>
      <c r="J1310" s="759"/>
      <c r="K1310" s="759"/>
      <c r="L1310" s="58"/>
      <c r="M1310" s="58"/>
      <c r="N1310" s="58"/>
      <c r="O1310" s="58"/>
      <c r="P1310" s="58"/>
      <c r="Q1310" s="58"/>
      <c r="R1310" s="141"/>
      <c r="S1310" s="77"/>
      <c r="T1310" s="77"/>
      <c r="U1310" s="156"/>
      <c r="V1310" s="80"/>
      <c r="W1310" s="240"/>
      <c r="X1310" s="78"/>
      <c r="Y1310" s="80"/>
      <c r="Z1310" s="80"/>
      <c r="AA1310" s="768"/>
      <c r="AG1310" s="2403"/>
      <c r="AH1310" s="2403"/>
      <c r="AI1310" s="2403"/>
      <c r="AJ1310" s="908"/>
    </row>
    <row r="1311" spans="2:36" s="131" customFormat="1" ht="12.75" customHeight="1" x14ac:dyDescent="0.2">
      <c r="B1311" s="98">
        <v>2016561</v>
      </c>
      <c r="C1311" s="403">
        <v>120922</v>
      </c>
      <c r="D1311" s="98" t="s">
        <v>1780</v>
      </c>
      <c r="E1311" s="405" t="s">
        <v>26</v>
      </c>
      <c r="F1311" s="1456">
        <v>5</v>
      </c>
      <c r="G1311" s="405">
        <v>40</v>
      </c>
      <c r="H1311" s="405">
        <f>F1311*5</f>
        <v>25</v>
      </c>
      <c r="I1311" s="405">
        <f>F1311*3</f>
        <v>15</v>
      </c>
      <c r="J1311" s="759">
        <v>42657</v>
      </c>
      <c r="K1311" s="759" t="s">
        <v>1524</v>
      </c>
      <c r="L1311" s="58" t="s">
        <v>1524</v>
      </c>
      <c r="M1311" s="58" t="s">
        <v>1524</v>
      </c>
      <c r="N1311" s="58" t="s">
        <v>47</v>
      </c>
      <c r="O1311" s="58" t="s">
        <v>47</v>
      </c>
      <c r="P1311" s="58" t="s">
        <v>47</v>
      </c>
      <c r="Q1311" s="58" t="s">
        <v>47</v>
      </c>
      <c r="R1311" s="141"/>
      <c r="S1311" s="77"/>
      <c r="T1311" s="77">
        <v>43</v>
      </c>
      <c r="U1311" s="156"/>
      <c r="V1311" s="80" t="s">
        <v>311</v>
      </c>
      <c r="W1311" s="240"/>
      <c r="X1311" s="78">
        <f>F1311*15</f>
        <v>75</v>
      </c>
      <c r="Y1311" s="80"/>
      <c r="Z1311" s="80"/>
      <c r="AA1311" s="768">
        <v>42643</v>
      </c>
      <c r="AF1311" s="131">
        <f>IF(B1311="","",(IFERROR(VLOOKUP(B1311,Projecten!A$4:W$2358,5,FALSE),"niet bekend")))</f>
        <v>10</v>
      </c>
      <c r="AG1311" s="2403">
        <f>IF(AF1311="","",(IF(F1311=0,AI1311,(F1311/AF1311*AI1311))))</f>
        <v>10977.75</v>
      </c>
      <c r="AH1311" s="2403">
        <f>IF(B1311="","",(IFERROR(VLOOKUP(B1311,Projecten!A$4:W$2358,23,FALSE),"niet bekend")))</f>
        <v>21955.5</v>
      </c>
      <c r="AI1311" s="2403">
        <f>IF(B1311="","",(IFERROR(VLOOKUP(B1311,Projecten!A$4:W$2358,12,FALSE),"niet bekend")))</f>
        <v>21955.5</v>
      </c>
      <c r="AJ1311" s="908">
        <f>IF(AG1311="","",(AI1311-AG1311))</f>
        <v>10977.75</v>
      </c>
    </row>
    <row r="1312" spans="2:36" s="131" customFormat="1" x14ac:dyDescent="0.2">
      <c r="B1312" s="98">
        <v>2016561</v>
      </c>
      <c r="C1312" s="403">
        <v>120923</v>
      </c>
      <c r="D1312" s="99" t="s">
        <v>1780</v>
      </c>
      <c r="E1312" s="100" t="s">
        <v>26</v>
      </c>
      <c r="F1312" s="1456">
        <v>5</v>
      </c>
      <c r="G1312" s="687">
        <f>F1312*8</f>
        <v>40</v>
      </c>
      <c r="H1312" s="687">
        <f>F1312*5</f>
        <v>25</v>
      </c>
      <c r="I1312" s="687">
        <f>F1312*3</f>
        <v>15</v>
      </c>
      <c r="J1312" s="759">
        <v>42657</v>
      </c>
      <c r="K1312" s="759" t="s">
        <v>1524</v>
      </c>
      <c r="L1312" s="58" t="s">
        <v>1524</v>
      </c>
      <c r="M1312" s="58" t="s">
        <v>1524</v>
      </c>
      <c r="N1312" s="58" t="s">
        <v>47</v>
      </c>
      <c r="O1312" s="58" t="s">
        <v>47</v>
      </c>
      <c r="P1312" s="58" t="s">
        <v>47</v>
      </c>
      <c r="Q1312" s="58" t="s">
        <v>47</v>
      </c>
      <c r="R1312" s="141"/>
      <c r="S1312" s="77"/>
      <c r="T1312" s="77">
        <v>44</v>
      </c>
      <c r="U1312" s="156"/>
      <c r="V1312" s="80" t="s">
        <v>311</v>
      </c>
      <c r="W1312" s="240"/>
      <c r="X1312" s="78">
        <f>F1312*15</f>
        <v>75</v>
      </c>
      <c r="Y1312" s="80"/>
      <c r="Z1312" s="714"/>
      <c r="AA1312" s="768">
        <v>42643</v>
      </c>
      <c r="AF1312" s="131">
        <f>IF(B1312="","",(IFERROR(VLOOKUP(B1312,Projecten!A$4:W$2358,5,FALSE),"niet bekend")))</f>
        <v>10</v>
      </c>
      <c r="AG1312" s="2403">
        <f>IF(AF1312="","",(IF(F1312=0,AI1312,(F1312/AF1312*AI1312))))</f>
        <v>10977.75</v>
      </c>
      <c r="AH1312" s="2403">
        <f>IF(B1312="","",(IFERROR(VLOOKUP(B1312,Projecten!A$4:W$2358,23,FALSE),"niet bekend")))</f>
        <v>21955.5</v>
      </c>
      <c r="AI1312" s="2403">
        <f>IF(B1312="","",(IFERROR(VLOOKUP(B1312,Projecten!A$4:W$2358,12,FALSE),"niet bekend")))</f>
        <v>21955.5</v>
      </c>
      <c r="AJ1312" s="908">
        <f>IF(AG1312="","",(AI1312-AG1312))</f>
        <v>10977.75</v>
      </c>
    </row>
    <row r="1313" spans="2:36" s="131" customFormat="1" ht="12.75" customHeight="1" x14ac:dyDescent="0.2">
      <c r="B1313" s="98"/>
      <c r="C1313" s="403"/>
      <c r="D1313" s="98"/>
      <c r="E1313" s="405"/>
      <c r="F1313" s="1456"/>
      <c r="G1313" s="405"/>
      <c r="H1313" s="405"/>
      <c r="I1313" s="405"/>
      <c r="J1313" s="759"/>
      <c r="K1313" s="759"/>
      <c r="L1313" s="58"/>
      <c r="M1313" s="58"/>
      <c r="N1313" s="58"/>
      <c r="O1313" s="58"/>
      <c r="P1313" s="58"/>
      <c r="Q1313" s="58"/>
      <c r="R1313" s="141"/>
      <c r="S1313" s="77"/>
      <c r="T1313" s="77"/>
      <c r="U1313" s="156"/>
      <c r="V1313" s="80"/>
      <c r="W1313" s="240"/>
      <c r="X1313" s="78"/>
      <c r="Y1313" s="80"/>
      <c r="Z1313" s="80"/>
      <c r="AA1313" s="768"/>
      <c r="AG1313" s="2403"/>
      <c r="AH1313" s="2403"/>
      <c r="AI1313" s="2403"/>
      <c r="AJ1313" s="908"/>
    </row>
    <row r="1314" spans="2:36" s="131" customFormat="1" ht="12.75" customHeight="1" x14ac:dyDescent="0.2">
      <c r="B1314" s="98">
        <v>2016459</v>
      </c>
      <c r="C1314" s="1030">
        <v>120931</v>
      </c>
      <c r="D1314" s="98" t="s">
        <v>1602</v>
      </c>
      <c r="E1314" s="405" t="s">
        <v>1364</v>
      </c>
      <c r="F1314" s="72">
        <v>1</v>
      </c>
      <c r="G1314" s="75">
        <v>1</v>
      </c>
      <c r="H1314" s="75">
        <v>0</v>
      </c>
      <c r="I1314" s="75">
        <v>1</v>
      </c>
      <c r="J1314" s="757">
        <v>42650</v>
      </c>
      <c r="K1314" s="759" t="s">
        <v>1524</v>
      </c>
      <c r="L1314" s="58" t="s">
        <v>1524</v>
      </c>
      <c r="M1314" s="58" t="s">
        <v>1524</v>
      </c>
      <c r="N1314" s="59" t="s">
        <v>47</v>
      </c>
      <c r="O1314" s="59" t="s">
        <v>47</v>
      </c>
      <c r="P1314" s="59" t="s">
        <v>47</v>
      </c>
      <c r="Q1314" s="59" t="s">
        <v>47</v>
      </c>
      <c r="R1314" s="141"/>
      <c r="S1314" s="77"/>
      <c r="T1314" s="77">
        <v>43</v>
      </c>
      <c r="U1314" s="156"/>
      <c r="V1314" s="80"/>
      <c r="W1314" s="80"/>
      <c r="X1314" s="566">
        <v>3</v>
      </c>
      <c r="Y1314" s="80"/>
      <c r="Z1314" s="80"/>
      <c r="AA1314" s="141"/>
      <c r="AF1314" s="131">
        <f>IF(B1314="","",(IFERROR(VLOOKUP(B1314,Projecten!A$4:W$2358,5,FALSE),"niet bekend")))</f>
        <v>1</v>
      </c>
      <c r="AG1314" s="2403">
        <f>IF(AF1314="","",(IF(F1314=0,AI1314,(F1314/AF1314*AI1314))))</f>
        <v>584.72</v>
      </c>
      <c r="AH1314" s="2403">
        <f>IF(B1314="","",(IFERROR(VLOOKUP(B1314,Projecten!A$4:W$2358,23,FALSE),"niet bekend")))</f>
        <v>584.72</v>
      </c>
      <c r="AI1314" s="2403">
        <f>IF(B1314="","",(IFERROR(VLOOKUP(B1314,Projecten!A$4:W$2358,12,FALSE),"niet bekend")))</f>
        <v>584.72</v>
      </c>
      <c r="AJ1314" s="908">
        <f>IF(AG1314="","",(AI1314-AG1314))</f>
        <v>0</v>
      </c>
    </row>
    <row r="1315" spans="2:36" s="131" customFormat="1" ht="12.75" customHeight="1" x14ac:dyDescent="0.2">
      <c r="B1315" s="98">
        <v>2016462</v>
      </c>
      <c r="C1315" s="1030">
        <v>120932</v>
      </c>
      <c r="D1315" s="98" t="s">
        <v>1604</v>
      </c>
      <c r="E1315" s="405" t="s">
        <v>1364</v>
      </c>
      <c r="F1315" s="1498">
        <v>1</v>
      </c>
      <c r="G1315" s="738">
        <v>12</v>
      </c>
      <c r="H1315" s="738">
        <v>8</v>
      </c>
      <c r="I1315" s="738">
        <v>2</v>
      </c>
      <c r="J1315" s="778">
        <v>42655</v>
      </c>
      <c r="K1315" s="759" t="s">
        <v>47</v>
      </c>
      <c r="L1315" s="58" t="s">
        <v>1524</v>
      </c>
      <c r="M1315" s="58" t="s">
        <v>1524</v>
      </c>
      <c r="N1315" s="59" t="s">
        <v>47</v>
      </c>
      <c r="O1315" s="59" t="s">
        <v>47</v>
      </c>
      <c r="P1315" s="59" t="s">
        <v>47</v>
      </c>
      <c r="Q1315" s="59" t="s">
        <v>47</v>
      </c>
      <c r="R1315" s="141"/>
      <c r="S1315" s="77"/>
      <c r="T1315" s="77">
        <v>43</v>
      </c>
      <c r="U1315" s="156"/>
      <c r="V1315" s="80"/>
      <c r="W1315" s="80"/>
      <c r="X1315" s="566">
        <v>17.5</v>
      </c>
      <c r="Y1315" s="80"/>
      <c r="Z1315" s="80"/>
      <c r="AA1315" s="141"/>
      <c r="AF1315" s="131">
        <f>IF(B1315="","",(IFERROR(VLOOKUP(B1315,Projecten!A$4:W$2358,5,FALSE),"niet bekend")))</f>
        <v>1</v>
      </c>
      <c r="AG1315" s="2403">
        <f>IF(AF1315="","",(IF(F1315=0,AI1315,(F1315/AF1315*AI1315))))</f>
        <v>2654.78</v>
      </c>
      <c r="AH1315" s="2403">
        <f>IF(B1315="","",(IFERROR(VLOOKUP(B1315,Projecten!A$4:W$2358,23,FALSE),"niet bekend")))</f>
        <v>2654.78</v>
      </c>
      <c r="AI1315" s="2403">
        <f>IF(B1315="","",(IFERROR(VLOOKUP(B1315,Projecten!A$4:W$2358,12,FALSE),"niet bekend")))</f>
        <v>2654.78</v>
      </c>
      <c r="AJ1315" s="908">
        <f>IF(AG1315="","",(AI1315-AG1315))</f>
        <v>0</v>
      </c>
    </row>
    <row r="1316" spans="2:36" s="131" customFormat="1" ht="12.75" customHeight="1" x14ac:dyDescent="0.2">
      <c r="B1316" s="98">
        <v>2016463</v>
      </c>
      <c r="C1316" s="1030">
        <v>120932</v>
      </c>
      <c r="D1316" s="98" t="s">
        <v>1605</v>
      </c>
      <c r="E1316" s="405" t="s">
        <v>1364</v>
      </c>
      <c r="F1316" s="882">
        <v>1</v>
      </c>
      <c r="G1316" s="405">
        <v>9</v>
      </c>
      <c r="H1316" s="405">
        <v>6</v>
      </c>
      <c r="I1316" s="405">
        <v>1</v>
      </c>
      <c r="J1316" s="778">
        <v>42655</v>
      </c>
      <c r="K1316" s="759" t="s">
        <v>1524</v>
      </c>
      <c r="L1316" s="58" t="s">
        <v>1524</v>
      </c>
      <c r="M1316" s="58" t="s">
        <v>1524</v>
      </c>
      <c r="N1316" s="59" t="s">
        <v>47</v>
      </c>
      <c r="O1316" s="59" t="s">
        <v>47</v>
      </c>
      <c r="P1316" s="59" t="s">
        <v>47</v>
      </c>
      <c r="Q1316" s="59" t="s">
        <v>47</v>
      </c>
      <c r="R1316" s="141"/>
      <c r="S1316" s="77"/>
      <c r="T1316" s="77">
        <v>43</v>
      </c>
      <c r="U1316" s="156"/>
      <c r="V1316" s="80"/>
      <c r="W1316" s="80"/>
      <c r="X1316" s="566">
        <v>11.5</v>
      </c>
      <c r="Y1316" s="80"/>
      <c r="Z1316" s="80"/>
      <c r="AA1316" s="141"/>
      <c r="AF1316" s="131">
        <f>IF(B1316="","",(IFERROR(VLOOKUP(B1316,Projecten!A$4:W$2358,5,FALSE),"niet bekend")))</f>
        <v>1</v>
      </c>
      <c r="AG1316" s="2403">
        <f>IF(AF1316="","",(IF(F1316=0,AI1316,(F1316/AF1316*AI1316))))</f>
        <v>1707.4</v>
      </c>
      <c r="AH1316" s="2403">
        <f>IF(B1316="","",(IFERROR(VLOOKUP(B1316,Projecten!A$4:W$2358,23,FALSE),"niet bekend")))</f>
        <v>1707.4</v>
      </c>
      <c r="AI1316" s="2403">
        <f>IF(B1316="","",(IFERROR(VLOOKUP(B1316,Projecten!A$4:W$2358,12,FALSE),"niet bekend")))</f>
        <v>1707.4</v>
      </c>
      <c r="AJ1316" s="908">
        <f>IF(AG1316="","",(AI1316-AG1316))</f>
        <v>0</v>
      </c>
    </row>
    <row r="1317" spans="2:36" s="131" customFormat="1" ht="12.75" customHeight="1" x14ac:dyDescent="0.2">
      <c r="B1317" s="98">
        <v>2016464</v>
      </c>
      <c r="C1317" s="1030">
        <v>120931</v>
      </c>
      <c r="D1317" s="98" t="s">
        <v>1606</v>
      </c>
      <c r="E1317" s="405" t="s">
        <v>1364</v>
      </c>
      <c r="F1317" s="882">
        <v>1</v>
      </c>
      <c r="G1317" s="405">
        <v>9</v>
      </c>
      <c r="H1317" s="405">
        <v>6</v>
      </c>
      <c r="I1317" s="405">
        <v>1</v>
      </c>
      <c r="J1317" s="778">
        <v>42655</v>
      </c>
      <c r="K1317" s="759" t="s">
        <v>1524</v>
      </c>
      <c r="L1317" s="58" t="s">
        <v>1524</v>
      </c>
      <c r="M1317" s="58" t="s">
        <v>1524</v>
      </c>
      <c r="N1317" s="59" t="s">
        <v>47</v>
      </c>
      <c r="O1317" s="59" t="s">
        <v>47</v>
      </c>
      <c r="P1317" s="59" t="s">
        <v>47</v>
      </c>
      <c r="Q1317" s="59" t="s">
        <v>47</v>
      </c>
      <c r="R1317" s="141"/>
      <c r="S1317" s="77"/>
      <c r="T1317" s="77">
        <v>43</v>
      </c>
      <c r="U1317" s="156"/>
      <c r="V1317" s="80"/>
      <c r="W1317" s="80"/>
      <c r="X1317" s="566">
        <v>13.5</v>
      </c>
      <c r="Y1317" s="80"/>
      <c r="Z1317" s="80"/>
      <c r="AA1317" s="141"/>
      <c r="AF1317" s="131">
        <f>IF(B1317="","",(IFERROR(VLOOKUP(B1317,Projecten!A$4:W$2358,5,FALSE),"niet bekend")))</f>
        <v>1</v>
      </c>
      <c r="AG1317" s="2403">
        <f>IF(AF1317="","",(IF(F1317=0,AI1317,(F1317/AF1317*AI1317))))</f>
        <v>1919.19</v>
      </c>
      <c r="AH1317" s="2403">
        <f>IF(B1317="","",(IFERROR(VLOOKUP(B1317,Projecten!A$4:W$2358,23,FALSE),"niet bekend")))</f>
        <v>1919.19</v>
      </c>
      <c r="AI1317" s="2403">
        <f>IF(B1317="","",(IFERROR(VLOOKUP(B1317,Projecten!A$4:W$2358,12,FALSE),"niet bekend")))</f>
        <v>1919.19</v>
      </c>
      <c r="AJ1317" s="908">
        <f>IF(AG1317="","",(AI1317-AG1317))</f>
        <v>0</v>
      </c>
    </row>
    <row r="1318" spans="2:36" s="131" customFormat="1" ht="12.75" customHeight="1" x14ac:dyDescent="0.2">
      <c r="B1318" s="98">
        <v>2016465</v>
      </c>
      <c r="C1318" s="1030">
        <v>120931</v>
      </c>
      <c r="D1318" s="98" t="s">
        <v>1607</v>
      </c>
      <c r="E1318" s="405" t="s">
        <v>1364</v>
      </c>
      <c r="F1318" s="882">
        <v>1</v>
      </c>
      <c r="G1318" s="405">
        <v>9</v>
      </c>
      <c r="H1318" s="405">
        <v>7</v>
      </c>
      <c r="I1318" s="405">
        <v>1</v>
      </c>
      <c r="J1318" s="778">
        <v>42655</v>
      </c>
      <c r="K1318" s="759" t="s">
        <v>1524</v>
      </c>
      <c r="L1318" s="58" t="s">
        <v>1524</v>
      </c>
      <c r="M1318" s="58" t="s">
        <v>1524</v>
      </c>
      <c r="N1318" s="59" t="s">
        <v>47</v>
      </c>
      <c r="O1318" s="59" t="s">
        <v>47</v>
      </c>
      <c r="P1318" s="59" t="s">
        <v>47</v>
      </c>
      <c r="Q1318" s="59" t="s">
        <v>47</v>
      </c>
      <c r="R1318" s="141"/>
      <c r="S1318" s="77"/>
      <c r="T1318" s="77">
        <v>43</v>
      </c>
      <c r="U1318" s="156"/>
      <c r="V1318" s="80"/>
      <c r="W1318" s="80"/>
      <c r="X1318" s="566">
        <v>14</v>
      </c>
      <c r="Y1318" s="80"/>
      <c r="Z1318" s="80"/>
      <c r="AA1318" s="141"/>
      <c r="AF1318" s="131">
        <f>IF(B1318="","",(IFERROR(VLOOKUP(B1318,Projecten!A$4:W$2358,5,FALSE),"niet bekend")))</f>
        <v>1</v>
      </c>
      <c r="AG1318" s="2403">
        <f>IF(AF1318="","",(IF(F1318=0,AI1318,(F1318/AF1318*AI1318))))</f>
        <v>1975.85</v>
      </c>
      <c r="AH1318" s="2403">
        <f>IF(B1318="","",(IFERROR(VLOOKUP(B1318,Projecten!A$4:W$2358,23,FALSE),"niet bekend")))</f>
        <v>1975.85</v>
      </c>
      <c r="AI1318" s="2403">
        <f>IF(B1318="","",(IFERROR(VLOOKUP(B1318,Projecten!A$4:W$2358,12,FALSE),"niet bekend")))</f>
        <v>1975.85</v>
      </c>
      <c r="AJ1318" s="908">
        <f>IF(AG1318="","",(AI1318-AG1318))</f>
        <v>0</v>
      </c>
    </row>
    <row r="1319" spans="2:36" s="131" customFormat="1" ht="12.75" customHeight="1" x14ac:dyDescent="0.2">
      <c r="B1319" s="98"/>
      <c r="C1319" s="1030"/>
      <c r="D1319" s="98"/>
      <c r="E1319" s="405"/>
      <c r="F1319" s="882"/>
      <c r="G1319" s="405"/>
      <c r="H1319" s="405"/>
      <c r="I1319" s="405"/>
      <c r="J1319" s="757"/>
      <c r="K1319" s="757"/>
      <c r="L1319" s="58"/>
      <c r="M1319" s="58"/>
      <c r="N1319" s="59"/>
      <c r="O1319" s="59"/>
      <c r="P1319" s="59"/>
      <c r="Q1319" s="59"/>
      <c r="R1319" s="141"/>
      <c r="S1319" s="77"/>
      <c r="T1319" s="77"/>
      <c r="U1319" s="156"/>
      <c r="V1319" s="80"/>
      <c r="W1319" s="80"/>
      <c r="X1319" s="566"/>
      <c r="Y1319" s="80"/>
      <c r="Z1319" s="80"/>
      <c r="AA1319" s="141"/>
      <c r="AG1319" s="2403"/>
      <c r="AH1319" s="2403"/>
      <c r="AI1319" s="2403"/>
      <c r="AJ1319" s="908"/>
    </row>
    <row r="1320" spans="2:36" s="131" customFormat="1" ht="12.75" customHeight="1" x14ac:dyDescent="0.2">
      <c r="B1320" s="98">
        <v>2016514</v>
      </c>
      <c r="C1320" s="1030">
        <v>120930</v>
      </c>
      <c r="D1320" s="98" t="s">
        <v>1675</v>
      </c>
      <c r="E1320" s="405" t="s">
        <v>318</v>
      </c>
      <c r="F1320" s="882">
        <v>1</v>
      </c>
      <c r="G1320" s="405">
        <v>5</v>
      </c>
      <c r="H1320" s="405">
        <v>3</v>
      </c>
      <c r="I1320" s="405">
        <v>4</v>
      </c>
      <c r="J1320" s="757">
        <v>42657</v>
      </c>
      <c r="K1320" s="757">
        <v>42653</v>
      </c>
      <c r="L1320" s="58" t="s">
        <v>1524</v>
      </c>
      <c r="M1320" s="58" t="s">
        <v>1524</v>
      </c>
      <c r="N1320" s="59" t="s">
        <v>47</v>
      </c>
      <c r="O1320" s="59" t="s">
        <v>47</v>
      </c>
      <c r="P1320" s="59" t="s">
        <v>47</v>
      </c>
      <c r="Q1320" s="59" t="s">
        <v>47</v>
      </c>
      <c r="R1320" s="141"/>
      <c r="S1320" s="77"/>
      <c r="T1320" s="77">
        <v>43</v>
      </c>
      <c r="U1320" s="156"/>
      <c r="V1320" s="80" t="s">
        <v>786</v>
      </c>
      <c r="W1320" s="80"/>
      <c r="X1320" s="566">
        <v>14</v>
      </c>
      <c r="Y1320" s="80"/>
      <c r="Z1320" s="80"/>
      <c r="AA1320" s="141"/>
      <c r="AF1320" s="131">
        <f>IF(B1320="","",(IFERROR(VLOOKUP(B1320,Projecten!A$4:W$2358,5,FALSE),"niet bekend")))</f>
        <v>1</v>
      </c>
      <c r="AG1320" s="2403">
        <f>IF(AF1320="","",(IF(F1320=0,AI1320,(F1320/AF1320*AI1320))))</f>
        <v>2225.88</v>
      </c>
      <c r="AH1320" s="2403">
        <f>IF(B1320="","",(IFERROR(VLOOKUP(B1320,Projecten!A$4:W$2358,23,FALSE),"niet bekend")))</f>
        <v>2225.88</v>
      </c>
      <c r="AI1320" s="2403">
        <f>IF(B1320="","",(IFERROR(VLOOKUP(B1320,Projecten!A$4:W$2358,12,FALSE),"niet bekend")))</f>
        <v>2225.88</v>
      </c>
      <c r="AJ1320" s="908">
        <f>IF(AG1320="","",(AI1320-AG1320))</f>
        <v>0</v>
      </c>
    </row>
    <row r="1321" spans="2:36" s="131" customFormat="1" x14ac:dyDescent="0.2">
      <c r="B1321" s="71"/>
      <c r="C1321" s="1257"/>
      <c r="D1321" s="141"/>
      <c r="E1321" s="80"/>
      <c r="F1321" s="59"/>
      <c r="G1321" s="80"/>
      <c r="H1321" s="80"/>
      <c r="I1321" s="80"/>
      <c r="J1321" s="757"/>
      <c r="K1321" s="757"/>
      <c r="L1321" s="59"/>
      <c r="M1321" s="59"/>
      <c r="N1321" s="59"/>
      <c r="O1321" s="59"/>
      <c r="P1321" s="59"/>
      <c r="Q1321" s="59"/>
      <c r="R1321" s="141"/>
      <c r="S1321" s="77"/>
      <c r="T1321" s="59"/>
      <c r="U1321" s="156"/>
      <c r="V1321" s="80"/>
      <c r="W1321" s="80"/>
      <c r="X1321" s="78"/>
      <c r="Y1321" s="80"/>
      <c r="Z1321" s="80"/>
      <c r="AA1321" s="141"/>
      <c r="AG1321" s="2403"/>
      <c r="AH1321" s="2403"/>
      <c r="AI1321" s="2403"/>
      <c r="AJ1321" s="908"/>
    </row>
    <row r="1322" spans="2:36" s="131" customFormat="1" ht="12.75" customHeight="1" x14ac:dyDescent="0.2">
      <c r="B1322" s="640">
        <v>2016506</v>
      </c>
      <c r="C1322" s="1030">
        <v>120934</v>
      </c>
      <c r="D1322" s="640" t="s">
        <v>1666</v>
      </c>
      <c r="E1322" s="642" t="s">
        <v>353</v>
      </c>
      <c r="F1322" s="1487">
        <v>1</v>
      </c>
      <c r="G1322" s="642">
        <v>11</v>
      </c>
      <c r="H1322" s="642">
        <v>6</v>
      </c>
      <c r="I1322" s="642">
        <v>3</v>
      </c>
      <c r="J1322" s="778">
        <v>42655</v>
      </c>
      <c r="K1322" s="778" t="s">
        <v>47</v>
      </c>
      <c r="L1322" s="58" t="s">
        <v>1524</v>
      </c>
      <c r="M1322" s="58" t="s">
        <v>1524</v>
      </c>
      <c r="N1322" s="59" t="s">
        <v>47</v>
      </c>
      <c r="O1322" s="59" t="s">
        <v>47</v>
      </c>
      <c r="P1322" s="59" t="s">
        <v>47</v>
      </c>
      <c r="Q1322" s="59" t="s">
        <v>47</v>
      </c>
      <c r="R1322" s="141"/>
      <c r="S1322" s="77"/>
      <c r="T1322" s="77">
        <v>43</v>
      </c>
      <c r="U1322" s="156"/>
      <c r="V1322" s="80" t="s">
        <v>535</v>
      </c>
      <c r="W1322" s="80"/>
      <c r="X1322" s="566">
        <v>21</v>
      </c>
      <c r="Y1322" s="80"/>
      <c r="Z1322" s="80"/>
      <c r="AA1322" s="141"/>
      <c r="AF1322" s="131">
        <f>IF(B1322="","",(IFERROR(VLOOKUP(B1322,Projecten!A$4:W$2358,5,FALSE),"niet bekend")))</f>
        <v>1</v>
      </c>
      <c r="AG1322" s="2403">
        <f t="shared" ref="AG1322:AG1328" si="138">IF(AF1322="","",(IF(F1322=0,AI1322,(F1322/AF1322*AI1322))))</f>
        <v>2914.47</v>
      </c>
      <c r="AH1322" s="2403">
        <f>IF(B1322="","",(IFERROR(VLOOKUP(B1322,Projecten!A$4:W$2358,23,FALSE),"niet bekend")))</f>
        <v>2914.47</v>
      </c>
      <c r="AI1322" s="2403">
        <f>IF(B1322="","",(IFERROR(VLOOKUP(B1322,Projecten!A$4:W$2358,12,FALSE),"niet bekend")))</f>
        <v>2914.47</v>
      </c>
      <c r="AJ1322" s="908">
        <f t="shared" ref="AJ1322:AJ1328" si="139">IF(AG1322="","",(AI1322-AG1322))</f>
        <v>0</v>
      </c>
    </row>
    <row r="1323" spans="2:36" s="131" customFormat="1" ht="12.75" customHeight="1" x14ac:dyDescent="0.2">
      <c r="B1323" s="640">
        <v>2016507</v>
      </c>
      <c r="C1323" s="1030">
        <v>120934</v>
      </c>
      <c r="D1323" s="640" t="s">
        <v>1667</v>
      </c>
      <c r="E1323" s="642" t="s">
        <v>353</v>
      </c>
      <c r="F1323" s="1487">
        <v>1</v>
      </c>
      <c r="G1323" s="642">
        <v>5</v>
      </c>
      <c r="H1323" s="642">
        <v>3</v>
      </c>
      <c r="I1323" s="642">
        <v>2</v>
      </c>
      <c r="J1323" s="778">
        <v>42655</v>
      </c>
      <c r="K1323" s="778" t="s">
        <v>47</v>
      </c>
      <c r="L1323" s="58" t="s">
        <v>1524</v>
      </c>
      <c r="M1323" s="58" t="s">
        <v>1524</v>
      </c>
      <c r="N1323" s="59" t="s">
        <v>47</v>
      </c>
      <c r="O1323" s="59" t="s">
        <v>47</v>
      </c>
      <c r="P1323" s="59" t="s">
        <v>47</v>
      </c>
      <c r="Q1323" s="59" t="s">
        <v>47</v>
      </c>
      <c r="R1323" s="141"/>
      <c r="S1323" s="77"/>
      <c r="T1323" s="77">
        <v>43</v>
      </c>
      <c r="U1323" s="156"/>
      <c r="V1323" s="80" t="s">
        <v>535</v>
      </c>
      <c r="W1323" s="80"/>
      <c r="X1323" s="566">
        <v>9.5</v>
      </c>
      <c r="Y1323" s="80"/>
      <c r="Z1323" s="80"/>
      <c r="AA1323" s="141"/>
      <c r="AF1323" s="131">
        <f>IF(B1323="","",(IFERROR(VLOOKUP(B1323,Projecten!A$4:W$2358,5,FALSE),"niet bekend")))</f>
        <v>1</v>
      </c>
      <c r="AG1323" s="2403">
        <f t="shared" si="138"/>
        <v>1468.66</v>
      </c>
      <c r="AH1323" s="2403">
        <f>IF(B1323="","",(IFERROR(VLOOKUP(B1323,Projecten!A$4:W$2358,23,FALSE),"niet bekend")))</f>
        <v>1468.66</v>
      </c>
      <c r="AI1323" s="2403">
        <f>IF(B1323="","",(IFERROR(VLOOKUP(B1323,Projecten!A$4:W$2358,12,FALSE),"niet bekend")))</f>
        <v>1468.66</v>
      </c>
      <c r="AJ1323" s="908">
        <f t="shared" si="139"/>
        <v>0</v>
      </c>
    </row>
    <row r="1324" spans="2:36" s="131" customFormat="1" ht="12.75" customHeight="1" x14ac:dyDescent="0.2">
      <c r="B1324" s="640">
        <v>2016508</v>
      </c>
      <c r="C1324" s="1030">
        <v>120934</v>
      </c>
      <c r="D1324" s="640" t="s">
        <v>1668</v>
      </c>
      <c r="E1324" s="642" t="s">
        <v>353</v>
      </c>
      <c r="F1324" s="1487">
        <v>1</v>
      </c>
      <c r="G1324" s="642">
        <v>9</v>
      </c>
      <c r="H1324" s="642">
        <v>6</v>
      </c>
      <c r="I1324" s="642">
        <v>5</v>
      </c>
      <c r="J1324" s="778">
        <v>42655</v>
      </c>
      <c r="K1324" s="778" t="s">
        <v>47</v>
      </c>
      <c r="L1324" s="58" t="s">
        <v>1524</v>
      </c>
      <c r="M1324" s="58" t="s">
        <v>1524</v>
      </c>
      <c r="N1324" s="59" t="s">
        <v>47</v>
      </c>
      <c r="O1324" s="59" t="s">
        <v>47</v>
      </c>
      <c r="P1324" s="59" t="s">
        <v>47</v>
      </c>
      <c r="Q1324" s="59" t="s">
        <v>47</v>
      </c>
      <c r="R1324" s="141"/>
      <c r="S1324" s="77"/>
      <c r="T1324" s="77">
        <v>43</v>
      </c>
      <c r="U1324" s="156"/>
      <c r="V1324" s="80" t="s">
        <v>535</v>
      </c>
      <c r="W1324" s="80"/>
      <c r="X1324" s="566">
        <v>22.2</v>
      </c>
      <c r="Y1324" s="80"/>
      <c r="Z1324" s="80"/>
      <c r="AA1324" s="141"/>
      <c r="AF1324" s="131">
        <f>IF(B1324="","",(IFERROR(VLOOKUP(B1324,Projecten!A$4:W$2358,5,FALSE),"niet bekend")))</f>
        <v>1</v>
      </c>
      <c r="AG1324" s="2403">
        <f t="shared" si="138"/>
        <v>3148.42</v>
      </c>
      <c r="AH1324" s="2403">
        <f>IF(B1324="","",(IFERROR(VLOOKUP(B1324,Projecten!A$4:W$2358,23,FALSE),"niet bekend")))</f>
        <v>3148.42</v>
      </c>
      <c r="AI1324" s="2403">
        <f>IF(B1324="","",(IFERROR(VLOOKUP(B1324,Projecten!A$4:W$2358,12,FALSE),"niet bekend")))</f>
        <v>3148.42</v>
      </c>
      <c r="AJ1324" s="908">
        <f t="shared" si="139"/>
        <v>0</v>
      </c>
    </row>
    <row r="1325" spans="2:36" s="131" customFormat="1" ht="12.75" customHeight="1" x14ac:dyDescent="0.2">
      <c r="B1325" s="640">
        <v>2016510</v>
      </c>
      <c r="C1325" s="1030">
        <v>120934</v>
      </c>
      <c r="D1325" s="640" t="s">
        <v>1669</v>
      </c>
      <c r="E1325" s="642" t="s">
        <v>353</v>
      </c>
      <c r="F1325" s="1487">
        <v>1</v>
      </c>
      <c r="G1325" s="642">
        <v>9</v>
      </c>
      <c r="H1325" s="642">
        <v>6</v>
      </c>
      <c r="I1325" s="642">
        <v>3</v>
      </c>
      <c r="J1325" s="778">
        <v>42655</v>
      </c>
      <c r="K1325" s="778" t="s">
        <v>47</v>
      </c>
      <c r="L1325" s="58" t="s">
        <v>1524</v>
      </c>
      <c r="M1325" s="58" t="s">
        <v>1524</v>
      </c>
      <c r="N1325" s="58" t="s">
        <v>47</v>
      </c>
      <c r="O1325" s="58" t="s">
        <v>47</v>
      </c>
      <c r="P1325" s="58" t="s">
        <v>47</v>
      </c>
      <c r="Q1325" s="58" t="s">
        <v>47</v>
      </c>
      <c r="R1325" s="141"/>
      <c r="S1325" s="77"/>
      <c r="T1325" s="77">
        <v>43</v>
      </c>
      <c r="U1325" s="156"/>
      <c r="V1325" s="80" t="s">
        <v>535</v>
      </c>
      <c r="W1325" s="735"/>
      <c r="X1325" s="78">
        <v>20</v>
      </c>
      <c r="Y1325" s="80"/>
      <c r="Z1325" s="80"/>
      <c r="AA1325" s="141"/>
      <c r="AF1325" s="131">
        <f>IF(B1325="","",(IFERROR(VLOOKUP(B1325,Projecten!A$4:W$2358,5,FALSE),"niet bekend")))</f>
        <v>1</v>
      </c>
      <c r="AG1325" s="2403">
        <f t="shared" si="138"/>
        <v>2745.16</v>
      </c>
      <c r="AH1325" s="2403">
        <f>IF(B1325="","",(IFERROR(VLOOKUP(B1325,Projecten!A$4:W$2358,23,FALSE),"niet bekend")))</f>
        <v>2745.16</v>
      </c>
      <c r="AI1325" s="2403">
        <f>IF(B1325="","",(IFERROR(VLOOKUP(B1325,Projecten!A$4:W$2358,12,FALSE),"niet bekend")))</f>
        <v>2745.16</v>
      </c>
      <c r="AJ1325" s="908">
        <f t="shared" si="139"/>
        <v>0</v>
      </c>
    </row>
    <row r="1326" spans="2:36" s="131" customFormat="1" ht="12.75" customHeight="1" x14ac:dyDescent="0.2">
      <c r="B1326" s="98">
        <v>2016524</v>
      </c>
      <c r="C1326" s="1030">
        <v>120935</v>
      </c>
      <c r="D1326" s="98" t="s">
        <v>1696</v>
      </c>
      <c r="E1326" s="405" t="s">
        <v>353</v>
      </c>
      <c r="F1326" s="882">
        <v>6</v>
      </c>
      <c r="G1326" s="405">
        <v>42</v>
      </c>
      <c r="H1326" s="405">
        <v>36</v>
      </c>
      <c r="I1326" s="405">
        <v>12</v>
      </c>
      <c r="J1326" s="778">
        <v>42655</v>
      </c>
      <c r="K1326" s="778" t="s">
        <v>47</v>
      </c>
      <c r="L1326" s="58" t="s">
        <v>1524</v>
      </c>
      <c r="M1326" s="58" t="s">
        <v>1524</v>
      </c>
      <c r="N1326" s="58" t="s">
        <v>47</v>
      </c>
      <c r="O1326" s="58" t="s">
        <v>47</v>
      </c>
      <c r="P1326" s="58" t="s">
        <v>47</v>
      </c>
      <c r="Q1326" s="58" t="s">
        <v>47</v>
      </c>
      <c r="R1326" s="141"/>
      <c r="S1326" s="77"/>
      <c r="T1326" s="77">
        <v>43</v>
      </c>
      <c r="U1326" s="156"/>
      <c r="V1326" s="80" t="s">
        <v>535</v>
      </c>
      <c r="W1326" s="735" t="s">
        <v>1734</v>
      </c>
      <c r="X1326" s="78">
        <v>83</v>
      </c>
      <c r="Y1326" s="80"/>
      <c r="Z1326" s="80"/>
      <c r="AA1326" s="141"/>
      <c r="AF1326" s="131">
        <f>IF(B1326="","",(IFERROR(VLOOKUP(B1326,Projecten!A$4:W$2358,5,FALSE),"niet bekend")))</f>
        <v>6</v>
      </c>
      <c r="AG1326" s="2403">
        <f t="shared" si="138"/>
        <v>11460.08</v>
      </c>
      <c r="AH1326" s="2403">
        <f>IF(B1326="","",(IFERROR(VLOOKUP(B1326,Projecten!A$4:W$2358,23,FALSE),"niet bekend")))</f>
        <v>11460.08</v>
      </c>
      <c r="AI1326" s="2403">
        <f>IF(B1326="","",(IFERROR(VLOOKUP(B1326,Projecten!A$4:W$2358,12,FALSE),"niet bekend")))</f>
        <v>11460.08</v>
      </c>
      <c r="AJ1326" s="908">
        <f t="shared" si="139"/>
        <v>0</v>
      </c>
    </row>
    <row r="1327" spans="2:36" s="131" customFormat="1" ht="12.75" customHeight="1" x14ac:dyDescent="0.2">
      <c r="B1327" s="98" t="s">
        <v>1609</v>
      </c>
      <c r="C1327" s="1030">
        <v>120537</v>
      </c>
      <c r="D1327" s="727" t="s">
        <v>1567</v>
      </c>
      <c r="E1327" s="405" t="s">
        <v>353</v>
      </c>
      <c r="F1327" s="882">
        <v>0</v>
      </c>
      <c r="G1327" s="405">
        <v>112</v>
      </c>
      <c r="H1327" s="405">
        <v>0</v>
      </c>
      <c r="I1327" s="405">
        <v>0</v>
      </c>
      <c r="J1327" s="778">
        <v>42655</v>
      </c>
      <c r="K1327" s="759" t="s">
        <v>1524</v>
      </c>
      <c r="L1327" s="58" t="s">
        <v>1524</v>
      </c>
      <c r="M1327" s="58" t="s">
        <v>1524</v>
      </c>
      <c r="N1327" s="59" t="s">
        <v>47</v>
      </c>
      <c r="O1327" s="59" t="s">
        <v>47</v>
      </c>
      <c r="P1327" s="59" t="s">
        <v>47</v>
      </c>
      <c r="Q1327" s="59" t="s">
        <v>47</v>
      </c>
      <c r="R1327" s="141"/>
      <c r="S1327" s="77"/>
      <c r="T1327" s="77">
        <v>43</v>
      </c>
      <c r="U1327" s="156">
        <v>42667</v>
      </c>
      <c r="V1327" s="80" t="s">
        <v>535</v>
      </c>
      <c r="W1327" s="80"/>
      <c r="X1327" s="566">
        <v>69</v>
      </c>
      <c r="Y1327" s="80"/>
      <c r="Z1327" s="80"/>
      <c r="AA1327" s="141"/>
      <c r="AF1327" s="131">
        <f>IF(B1327="","",(IFERROR(VLOOKUP(B1327,Projecten!A$4:W$2358,5,FALSE),"niet bekend")))</f>
        <v>1</v>
      </c>
      <c r="AG1327" s="2403">
        <f t="shared" si="138"/>
        <v>12500</v>
      </c>
      <c r="AH1327" s="2403">
        <f>IF(B1327="","",(IFERROR(VLOOKUP(B1327,Projecten!A$4:W$2358,23,FALSE),"niet bekend")))</f>
        <v>12500</v>
      </c>
      <c r="AI1327" s="2403">
        <f>IF(B1327="","",(IFERROR(VLOOKUP(B1327,Projecten!A$4:W$2358,12,FALSE),"niet bekend")))</f>
        <v>12500</v>
      </c>
      <c r="AJ1327" s="908">
        <f t="shared" si="139"/>
        <v>0</v>
      </c>
    </row>
    <row r="1328" spans="2:36" s="131" customFormat="1" ht="12.75" customHeight="1" x14ac:dyDescent="0.2">
      <c r="B1328" s="98" t="s">
        <v>1719</v>
      </c>
      <c r="C1328" s="1030">
        <v>120537</v>
      </c>
      <c r="D1328" s="98" t="s">
        <v>1697</v>
      </c>
      <c r="E1328" s="405" t="s">
        <v>353</v>
      </c>
      <c r="F1328" s="882">
        <v>6</v>
      </c>
      <c r="G1328" s="405">
        <v>60</v>
      </c>
      <c r="H1328" s="405">
        <v>0</v>
      </c>
      <c r="I1328" s="405">
        <v>0</v>
      </c>
      <c r="J1328" s="757" t="s">
        <v>47</v>
      </c>
      <c r="K1328" s="759" t="s">
        <v>1524</v>
      </c>
      <c r="L1328" s="58" t="s">
        <v>1524</v>
      </c>
      <c r="M1328" s="58" t="s">
        <v>1524</v>
      </c>
      <c r="N1328" s="58" t="s">
        <v>47</v>
      </c>
      <c r="O1328" s="58" t="s">
        <v>47</v>
      </c>
      <c r="P1328" s="58" t="s">
        <v>47</v>
      </c>
      <c r="Q1328" s="58" t="s">
        <v>47</v>
      </c>
      <c r="R1328" s="141"/>
      <c r="S1328" s="77"/>
      <c r="T1328" s="77">
        <v>43</v>
      </c>
      <c r="U1328" s="156">
        <v>42667</v>
      </c>
      <c r="V1328" s="80" t="s">
        <v>535</v>
      </c>
      <c r="W1328" s="727"/>
      <c r="X1328" s="78">
        <v>35</v>
      </c>
      <c r="Y1328" s="80"/>
      <c r="Z1328" s="80"/>
      <c r="AA1328" s="141"/>
      <c r="AF1328" s="131">
        <f>IF(B1328="","",(IFERROR(VLOOKUP(B1328,Projecten!A$4:W$2358,5,FALSE),"niet bekend")))</f>
        <v>6</v>
      </c>
      <c r="AG1328" s="2403">
        <f t="shared" si="138"/>
        <v>6255.8</v>
      </c>
      <c r="AH1328" s="2403">
        <f>IF(B1328="","",(IFERROR(VLOOKUP(B1328,Projecten!A$4:W$2358,23,FALSE),"niet bekend")))</f>
        <v>6255.8</v>
      </c>
      <c r="AI1328" s="2403">
        <f>IF(B1328="","",(IFERROR(VLOOKUP(B1328,Projecten!A$4:W$2358,12,FALSE),"niet bekend")))</f>
        <v>6255.8</v>
      </c>
      <c r="AJ1328" s="908">
        <f t="shared" si="139"/>
        <v>0</v>
      </c>
    </row>
    <row r="1329" spans="2:36" s="131" customFormat="1" ht="12.75" customHeight="1" x14ac:dyDescent="0.2">
      <c r="B1329" s="98"/>
      <c r="C1329" s="1030"/>
      <c r="D1329" s="98"/>
      <c r="E1329" s="405"/>
      <c r="F1329" s="882"/>
      <c r="G1329" s="405"/>
      <c r="H1329" s="405"/>
      <c r="I1329" s="405"/>
      <c r="J1329" s="757"/>
      <c r="K1329" s="759"/>
      <c r="L1329" s="58"/>
      <c r="M1329" s="58"/>
      <c r="N1329" s="58"/>
      <c r="O1329" s="58"/>
      <c r="P1329" s="58"/>
      <c r="Q1329" s="58"/>
      <c r="R1329" s="141"/>
      <c r="S1329" s="77"/>
      <c r="T1329" s="77"/>
      <c r="U1329" s="156"/>
      <c r="V1329" s="80"/>
      <c r="W1329" s="727"/>
      <c r="X1329" s="78"/>
      <c r="Y1329" s="80"/>
      <c r="Z1329" s="80"/>
      <c r="AA1329" s="141"/>
      <c r="AG1329" s="2403"/>
      <c r="AH1329" s="2403"/>
      <c r="AI1329" s="2403"/>
      <c r="AJ1329" s="908"/>
    </row>
    <row r="1330" spans="2:36" s="131" customFormat="1" x14ac:dyDescent="0.2">
      <c r="B1330" s="74"/>
      <c r="C1330" s="1252"/>
      <c r="D1330" s="74"/>
      <c r="E1330" s="75"/>
      <c r="F1330" s="72"/>
      <c r="G1330" s="75"/>
      <c r="H1330" s="75"/>
      <c r="I1330" s="75"/>
      <c r="J1330" s="757"/>
      <c r="K1330" s="759"/>
      <c r="L1330" s="58"/>
      <c r="M1330" s="58"/>
      <c r="N1330" s="59"/>
      <c r="O1330" s="59"/>
      <c r="P1330" s="59"/>
      <c r="Q1330" s="59"/>
      <c r="R1330" s="141"/>
      <c r="S1330" s="77"/>
      <c r="T1330" s="77"/>
      <c r="U1330" s="156"/>
      <c r="V1330" s="80"/>
      <c r="W1330" s="80"/>
      <c r="X1330" s="566"/>
      <c r="Y1330" s="80"/>
      <c r="Z1330" s="80"/>
      <c r="AA1330" s="768"/>
      <c r="AG1330" s="2403"/>
      <c r="AH1330" s="2403"/>
      <c r="AI1330" s="2403"/>
      <c r="AJ1330" s="908"/>
    </row>
    <row r="1331" spans="2:36" s="131" customFormat="1" ht="12.75" customHeight="1" x14ac:dyDescent="0.2">
      <c r="B1331" s="98"/>
      <c r="C1331" s="1030"/>
      <c r="D1331" s="640"/>
      <c r="E1331" s="642"/>
      <c r="F1331" s="1487"/>
      <c r="G1331" s="642"/>
      <c r="H1331" s="642"/>
      <c r="I1331" s="642"/>
      <c r="J1331" s="757"/>
      <c r="K1331" s="759"/>
      <c r="L1331" s="58"/>
      <c r="M1331" s="58"/>
      <c r="N1331" s="59"/>
      <c r="O1331" s="59"/>
      <c r="P1331" s="59"/>
      <c r="Q1331" s="59"/>
      <c r="R1331" s="141"/>
      <c r="S1331" s="77"/>
      <c r="T1331" s="77"/>
      <c r="U1331" s="156"/>
      <c r="V1331" s="80"/>
      <c r="W1331" s="80"/>
      <c r="X1331" s="566"/>
      <c r="Y1331" s="80"/>
      <c r="Z1331" s="80"/>
      <c r="AA1331" s="141"/>
      <c r="AG1331" s="2403"/>
      <c r="AH1331" s="2403"/>
      <c r="AI1331" s="2403"/>
      <c r="AJ1331" s="908"/>
    </row>
    <row r="1332" spans="2:36" ht="12.75" customHeight="1" x14ac:dyDescent="0.2">
      <c r="B1332" s="98" t="s">
        <v>1724</v>
      </c>
      <c r="C1332" s="1268">
        <v>120939</v>
      </c>
      <c r="D1332" s="267" t="s">
        <v>1685</v>
      </c>
      <c r="E1332" s="313" t="s">
        <v>1686</v>
      </c>
      <c r="F1332" s="879">
        <v>0</v>
      </c>
      <c r="G1332" s="313">
        <v>1</v>
      </c>
      <c r="H1332" s="313">
        <v>2</v>
      </c>
      <c r="I1332" s="313">
        <v>0</v>
      </c>
      <c r="J1332" s="759" t="s">
        <v>1524</v>
      </c>
      <c r="K1332" s="759" t="s">
        <v>1524</v>
      </c>
      <c r="L1332" s="58" t="s">
        <v>1524</v>
      </c>
      <c r="M1332" s="58" t="s">
        <v>1524</v>
      </c>
      <c r="N1332" s="7" t="s">
        <v>47</v>
      </c>
      <c r="O1332" s="7" t="s">
        <v>47</v>
      </c>
      <c r="P1332" s="7" t="s">
        <v>47</v>
      </c>
      <c r="Q1332" s="7" t="s">
        <v>47</v>
      </c>
      <c r="R1332" s="5"/>
      <c r="T1332" s="77">
        <v>43</v>
      </c>
      <c r="W1332" s="6" t="s">
        <v>1766</v>
      </c>
      <c r="X1332" s="453">
        <v>3.5</v>
      </c>
      <c r="Y1332" s="6"/>
      <c r="Z1332" s="6"/>
      <c r="AA1332" s="141"/>
      <c r="AF1332" s="4">
        <f>IF(B1332="","",(IFERROR(VLOOKUP(B1332,Projecten!A$4:W$2358,5,FALSE),"niet bekend")))</f>
        <v>0</v>
      </c>
      <c r="AG1332" s="2399">
        <f>IF(AF1332="","",(IF(F1332=0,AI1332,(F1332/AF1332*AI1332))))</f>
        <v>515.28</v>
      </c>
      <c r="AH1332" s="2403">
        <f>IF(B1332="","",(IFERROR(VLOOKUP(B1332,Projecten!A$4:W$2358,23,FALSE),"niet bekend")))</f>
        <v>515.28</v>
      </c>
      <c r="AI1332" s="2403">
        <f>IF(B1332="","",(IFERROR(VLOOKUP(B1332,Projecten!A$4:W$2358,12,FALSE),"niet bekend")))</f>
        <v>515.28</v>
      </c>
      <c r="AJ1332" s="906">
        <f>IF(AG1332="","",(AI1332-AG1332))</f>
        <v>0</v>
      </c>
    </row>
    <row r="1333" spans="2:36" ht="12.75" customHeight="1" x14ac:dyDescent="0.2">
      <c r="B1333" s="267" t="s">
        <v>1774</v>
      </c>
      <c r="C1333" s="291">
        <v>120921</v>
      </c>
      <c r="D1333" s="317" t="s">
        <v>1773</v>
      </c>
      <c r="E1333" s="315" t="s">
        <v>1686</v>
      </c>
      <c r="F1333" s="879">
        <v>0</v>
      </c>
      <c r="G1333" s="269">
        <v>2</v>
      </c>
      <c r="H1333" s="269">
        <v>2</v>
      </c>
      <c r="I1333" s="269">
        <v>0</v>
      </c>
      <c r="J1333" s="755"/>
      <c r="K1333" s="755"/>
      <c r="N1333" s="7" t="s">
        <v>47</v>
      </c>
      <c r="O1333" s="7" t="s">
        <v>47</v>
      </c>
      <c r="P1333" s="7" t="s">
        <v>47</v>
      </c>
      <c r="Q1333" s="7" t="s">
        <v>47</v>
      </c>
      <c r="R1333" s="5"/>
      <c r="T1333" s="23">
        <v>41</v>
      </c>
      <c r="X1333" s="25">
        <v>5</v>
      </c>
      <c r="Y1333" s="6"/>
      <c r="Z1333" s="6"/>
      <c r="AA1333" s="5"/>
      <c r="AF1333" s="4">
        <f>IF(B1333="","",(IFERROR(VLOOKUP(B1333,Projecten!A$4:W$2358,5,FALSE),"niet bekend")))</f>
        <v>0</v>
      </c>
      <c r="AG1333" s="2399">
        <f>IF(AF1333="","",(IF(F1333=0,AI1333,(F1333/AF1333*AI1333))))</f>
        <v>0</v>
      </c>
      <c r="AH1333" s="2403">
        <f>IF(B1333="","",(IFERROR(VLOOKUP(B1333,Projecten!A$4:W$2358,23,FALSE),"niet bekend")))</f>
        <v>0</v>
      </c>
      <c r="AI1333" s="2403">
        <f>IF(B1333="","",(IFERROR(VLOOKUP(B1333,Projecten!A$4:W$2358,12,FALSE),"niet bekend")))</f>
        <v>0</v>
      </c>
      <c r="AJ1333" s="906">
        <f>IF(AG1333="","",(AI1333-AG1333))</f>
        <v>0</v>
      </c>
    </row>
    <row r="1334" spans="2:36" s="595" customFormat="1" ht="12.75" customHeight="1" x14ac:dyDescent="0.2">
      <c r="B1334" s="709"/>
      <c r="C1334" s="1295">
        <v>120888</v>
      </c>
      <c r="D1334" s="707" t="s">
        <v>1260</v>
      </c>
      <c r="E1334" s="708" t="s">
        <v>26</v>
      </c>
      <c r="F1334" s="1499"/>
      <c r="G1334" s="709"/>
      <c r="H1334" s="709"/>
      <c r="I1334" s="709"/>
      <c r="J1334" s="758"/>
      <c r="K1334" s="758"/>
      <c r="L1334" s="239"/>
      <c r="M1334" s="239"/>
      <c r="N1334" s="239" t="s">
        <v>47</v>
      </c>
      <c r="O1334" s="239" t="s">
        <v>47</v>
      </c>
      <c r="P1334" s="239" t="s">
        <v>473</v>
      </c>
      <c r="Q1334" s="239"/>
      <c r="R1334" s="247"/>
      <c r="S1334" s="590"/>
      <c r="T1334" s="590"/>
      <c r="U1334" s="591"/>
      <c r="V1334" s="592"/>
      <c r="W1334" s="592"/>
      <c r="X1334" s="593">
        <v>20</v>
      </c>
      <c r="Y1334" s="592"/>
      <c r="Z1334" s="594"/>
      <c r="AA1334" s="247"/>
      <c r="AG1334" s="2406"/>
      <c r="AH1334" s="2406"/>
      <c r="AI1334" s="2406"/>
      <c r="AJ1334" s="953"/>
    </row>
    <row r="1335" spans="2:36" s="38" customFormat="1" x14ac:dyDescent="0.2">
      <c r="B1335" s="30"/>
      <c r="C1335" s="1253"/>
      <c r="D1335" s="31"/>
      <c r="E1335" s="31"/>
      <c r="F1335" s="32"/>
      <c r="G1335" s="31"/>
      <c r="H1335" s="31"/>
      <c r="I1335" s="31"/>
      <c r="J1335" s="760"/>
      <c r="K1335" s="760"/>
      <c r="L1335" s="32"/>
      <c r="M1335" s="32"/>
      <c r="N1335" s="32"/>
      <c r="O1335" s="32"/>
      <c r="P1335" s="32"/>
      <c r="Q1335" s="32"/>
      <c r="R1335" s="483"/>
      <c r="S1335" s="33"/>
      <c r="T1335" s="1039"/>
      <c r="U1335" s="157"/>
      <c r="V1335" s="35"/>
      <c r="W1335" s="35"/>
      <c r="X1335" s="35"/>
      <c r="Y1335" s="67"/>
      <c r="Z1335" s="68"/>
      <c r="AA1335" s="36"/>
      <c r="AB1335" s="562"/>
      <c r="AC1335" s="562"/>
      <c r="AD1335" s="562"/>
      <c r="AG1335" s="2404"/>
      <c r="AH1335" s="2404"/>
      <c r="AI1335" s="2404"/>
      <c r="AJ1335" s="909"/>
    </row>
    <row r="1336" spans="2:36" s="852" customFormat="1" x14ac:dyDescent="0.2">
      <c r="B1336" s="887"/>
      <c r="C1336" s="1251"/>
      <c r="D1336" s="888">
        <f>SUM(G1336:I1336)</f>
        <v>321</v>
      </c>
      <c r="E1336" s="889"/>
      <c r="F1336" s="890">
        <f>SUM(F1337:F1366)</f>
        <v>20</v>
      </c>
      <c r="G1336" s="889">
        <f>SUM(G1337:G1366)</f>
        <v>184</v>
      </c>
      <c r="H1336" s="889">
        <f>SUM(H1337:H1366)</f>
        <v>86</v>
      </c>
      <c r="I1336" s="889">
        <f>SUM(I1337:I1366)</f>
        <v>51</v>
      </c>
      <c r="J1336" s="891"/>
      <c r="K1336" s="891"/>
      <c r="L1336" s="890"/>
      <c r="M1336" s="890"/>
      <c r="N1336" s="890"/>
      <c r="O1336" s="890"/>
      <c r="P1336" s="890"/>
      <c r="Q1336" s="890"/>
      <c r="R1336" s="912">
        <v>43</v>
      </c>
      <c r="S1336" s="916"/>
      <c r="T1336" s="1046"/>
      <c r="U1336" s="913"/>
      <c r="V1336" s="914"/>
      <c r="W1336" s="915">
        <f>SUM(X1336:X1366)</f>
        <v>440.45</v>
      </c>
      <c r="X1336" s="855"/>
      <c r="Y1336" s="855">
        <v>340.5</v>
      </c>
      <c r="Z1336" s="861">
        <f>W1336-Y1336</f>
        <v>99.949999999999989</v>
      </c>
      <c r="AA1336" s="862"/>
      <c r="AB1336" s="857" t="s">
        <v>1122</v>
      </c>
      <c r="AC1336" s="857" t="s">
        <v>1064</v>
      </c>
      <c r="AD1336" s="857" t="s">
        <v>1123</v>
      </c>
      <c r="AE1336" s="854" t="s">
        <v>2165</v>
      </c>
      <c r="AF1336" s="911" t="str">
        <f>IF(B1336="","",(IFERROR(VLOOKUP(B1336,Projecten!A$4:W$2358,5,FALSE),"niet bekend")))</f>
        <v/>
      </c>
      <c r="AG1336" s="2402">
        <f>SUM(AG1337:AG1366)</f>
        <v>64854.820000000014</v>
      </c>
      <c r="AH1336" s="2402"/>
      <c r="AI1336" s="2402"/>
      <c r="AJ1336" s="907"/>
    </row>
    <row r="1337" spans="2:36" x14ac:dyDescent="0.2">
      <c r="B1337" s="767"/>
      <c r="C1337" s="1305"/>
      <c r="D1337" s="783"/>
      <c r="E1337" s="767"/>
      <c r="F1337" s="881"/>
      <c r="G1337" s="767"/>
      <c r="H1337" s="767"/>
      <c r="I1337" s="767"/>
      <c r="J1337" s="754"/>
      <c r="K1337" s="754"/>
      <c r="L1337" s="29"/>
      <c r="M1337" s="29"/>
      <c r="N1337" s="29"/>
      <c r="O1337" s="29"/>
      <c r="P1337" s="29"/>
      <c r="Q1337" s="29"/>
      <c r="R1337" s="5" t="s">
        <v>1478</v>
      </c>
      <c r="T1337" s="23"/>
      <c r="W1337" s="784" t="s">
        <v>1187</v>
      </c>
      <c r="X1337" s="25"/>
      <c r="Y1337" s="6"/>
      <c r="AA1337" s="26"/>
      <c r="AB1337" s="424">
        <v>523.75</v>
      </c>
      <c r="AC1337" s="424">
        <v>244.5</v>
      </c>
      <c r="AD1337" s="424">
        <f>AB1337-AC1337</f>
        <v>279.25</v>
      </c>
      <c r="AE1337" s="493">
        <v>59.75</v>
      </c>
      <c r="AF1337" s="4"/>
      <c r="AH1337" s="2403"/>
      <c r="AI1337" s="2403"/>
    </row>
    <row r="1338" spans="2:36" s="496" customFormat="1" x14ac:dyDescent="0.2">
      <c r="C1338" s="1302"/>
      <c r="D1338" s="502" t="s">
        <v>1781</v>
      </c>
      <c r="F1338" s="498"/>
      <c r="J1338" s="807"/>
      <c r="K1338" s="807"/>
      <c r="L1338" s="497"/>
      <c r="M1338" s="497"/>
      <c r="N1338" s="497"/>
      <c r="O1338" s="497"/>
      <c r="P1338" s="497"/>
      <c r="Q1338" s="497"/>
      <c r="R1338" s="495"/>
      <c r="S1338" s="348"/>
      <c r="T1338" s="499"/>
      <c r="U1338" s="500"/>
      <c r="V1338" s="502"/>
      <c r="W1338" s="710"/>
      <c r="X1338" s="501">
        <v>8.25</v>
      </c>
      <c r="Y1338" s="502"/>
      <c r="Z1338" s="502"/>
      <c r="AA1338" s="495"/>
      <c r="AF1338" s="347"/>
      <c r="AG1338" s="2399"/>
      <c r="AH1338" s="2403"/>
      <c r="AI1338" s="2403"/>
      <c r="AJ1338" s="906"/>
    </row>
    <row r="1339" spans="2:36" s="496" customFormat="1" x14ac:dyDescent="0.2">
      <c r="C1339" s="1302"/>
      <c r="D1339" s="502" t="s">
        <v>1951</v>
      </c>
      <c r="F1339" s="498"/>
      <c r="J1339" s="807"/>
      <c r="K1339" s="807"/>
      <c r="L1339" s="497"/>
      <c r="M1339" s="497"/>
      <c r="N1339" s="497"/>
      <c r="O1339" s="497"/>
      <c r="P1339" s="497"/>
      <c r="Q1339" s="497"/>
      <c r="R1339" s="495"/>
      <c r="S1339" s="348"/>
      <c r="T1339" s="499"/>
      <c r="U1339" s="500"/>
      <c r="V1339" s="502"/>
      <c r="W1339" s="710"/>
      <c r="X1339" s="501">
        <v>38</v>
      </c>
      <c r="Y1339" s="502"/>
      <c r="Z1339" s="502"/>
      <c r="AA1339" s="495"/>
      <c r="AF1339" s="347"/>
      <c r="AG1339" s="2399"/>
      <c r="AH1339" s="2403"/>
      <c r="AI1339" s="2403"/>
      <c r="AJ1339" s="906"/>
    </row>
    <row r="1340" spans="2:36" s="496" customFormat="1" x14ac:dyDescent="0.2">
      <c r="C1340" s="1278"/>
      <c r="D1340" s="495" t="s">
        <v>1973</v>
      </c>
      <c r="E1340" s="502"/>
      <c r="F1340" s="498"/>
      <c r="G1340" s="502"/>
      <c r="H1340" s="502"/>
      <c r="I1340" s="502"/>
      <c r="J1340" s="776"/>
      <c r="K1340" s="776"/>
      <c r="L1340" s="498"/>
      <c r="M1340" s="498"/>
      <c r="N1340" s="498"/>
      <c r="O1340" s="498"/>
      <c r="P1340" s="498"/>
      <c r="Q1340" s="498"/>
      <c r="R1340" s="495"/>
      <c r="S1340" s="348"/>
      <c r="T1340" s="498"/>
      <c r="U1340" s="500"/>
      <c r="V1340" s="502"/>
      <c r="W1340" s="502"/>
      <c r="X1340" s="501">
        <v>2</v>
      </c>
      <c r="Y1340" s="502"/>
      <c r="Z1340" s="502"/>
      <c r="AA1340" s="495"/>
      <c r="AF1340" s="347"/>
      <c r="AG1340" s="2399"/>
      <c r="AH1340" s="2403"/>
      <c r="AI1340" s="2403"/>
      <c r="AJ1340" s="906"/>
    </row>
    <row r="1341" spans="2:36" x14ac:dyDescent="0.2">
      <c r="B1341" s="4"/>
      <c r="AF1341" s="4"/>
      <c r="AH1341" s="2403"/>
      <c r="AI1341" s="2403"/>
    </row>
    <row r="1342" spans="2:36" s="396" customFormat="1" x14ac:dyDescent="0.2">
      <c r="C1342" s="1306"/>
      <c r="D1342" s="409" t="s">
        <v>1998</v>
      </c>
      <c r="E1342" s="522"/>
      <c r="F1342" s="519"/>
      <c r="G1342" s="522"/>
      <c r="H1342" s="522"/>
      <c r="I1342" s="522"/>
      <c r="J1342" s="805"/>
      <c r="K1342" s="805"/>
      <c r="L1342" s="519"/>
      <c r="M1342" s="519"/>
      <c r="N1342" s="519"/>
      <c r="O1342" s="519"/>
      <c r="P1342" s="519"/>
      <c r="Q1342" s="519"/>
      <c r="R1342" s="409"/>
      <c r="S1342" s="348"/>
      <c r="T1342" s="519"/>
      <c r="U1342" s="521"/>
      <c r="V1342" s="522"/>
      <c r="W1342" s="522"/>
      <c r="X1342" s="425">
        <v>16.5</v>
      </c>
      <c r="Y1342" s="522"/>
      <c r="Z1342" s="522"/>
      <c r="AA1342" s="409"/>
      <c r="AF1342" s="347"/>
      <c r="AG1342" s="2399"/>
      <c r="AH1342" s="2403"/>
      <c r="AI1342" s="2403"/>
      <c r="AJ1342" s="906"/>
    </row>
    <row r="1343" spans="2:36" x14ac:dyDescent="0.2">
      <c r="B1343" s="4"/>
      <c r="D1343" s="409" t="s">
        <v>1997</v>
      </c>
      <c r="J1343" s="755"/>
      <c r="K1343" s="755"/>
      <c r="R1343" s="5"/>
      <c r="X1343" s="428">
        <v>32</v>
      </c>
      <c r="Y1343" s="6"/>
      <c r="Z1343" s="6"/>
      <c r="AA1343" s="5"/>
      <c r="AF1343" s="4"/>
      <c r="AH1343" s="2403"/>
      <c r="AI1343" s="2403"/>
    </row>
    <row r="1344" spans="2:36" s="131" customFormat="1" x14ac:dyDescent="0.2">
      <c r="B1344" s="774"/>
      <c r="C1344" s="1307"/>
      <c r="D1344" s="785"/>
      <c r="E1344" s="774"/>
      <c r="F1344" s="883"/>
      <c r="G1344" s="774"/>
      <c r="H1344" s="774"/>
      <c r="I1344" s="774"/>
      <c r="J1344" s="759"/>
      <c r="K1344" s="759"/>
      <c r="L1344" s="58"/>
      <c r="M1344" s="58"/>
      <c r="N1344" s="58"/>
      <c r="O1344" s="58"/>
      <c r="P1344" s="58"/>
      <c r="Q1344" s="58"/>
      <c r="R1344" s="141"/>
      <c r="S1344" s="77"/>
      <c r="T1344" s="77"/>
      <c r="U1344" s="156"/>
      <c r="V1344" s="80"/>
      <c r="W1344" s="786"/>
      <c r="X1344" s="787"/>
      <c r="Y1344" s="80"/>
      <c r="AA1344" s="103"/>
      <c r="AG1344" s="2403"/>
      <c r="AH1344" s="2403"/>
      <c r="AI1344" s="2403"/>
      <c r="AJ1344" s="908"/>
    </row>
    <row r="1345" spans="2:36" s="131" customFormat="1" x14ac:dyDescent="0.2">
      <c r="B1345" s="74" t="s">
        <v>1762</v>
      </c>
      <c r="C1345" s="1252">
        <v>120538</v>
      </c>
      <c r="D1345" s="74" t="s">
        <v>1761</v>
      </c>
      <c r="E1345" s="75" t="s">
        <v>353</v>
      </c>
      <c r="F1345" s="72">
        <v>1</v>
      </c>
      <c r="G1345" s="75">
        <v>13</v>
      </c>
      <c r="H1345" s="75">
        <v>0</v>
      </c>
      <c r="I1345" s="75">
        <v>0</v>
      </c>
      <c r="J1345" s="757">
        <v>42663</v>
      </c>
      <c r="K1345" s="759" t="s">
        <v>1524</v>
      </c>
      <c r="L1345" s="58" t="s">
        <v>1524</v>
      </c>
      <c r="M1345" s="58" t="s">
        <v>1524</v>
      </c>
      <c r="N1345" s="59" t="s">
        <v>47</v>
      </c>
      <c r="O1345" s="59" t="s">
        <v>47</v>
      </c>
      <c r="P1345" s="59" t="s">
        <v>47</v>
      </c>
      <c r="Q1345" s="59" t="s">
        <v>47</v>
      </c>
      <c r="R1345" s="141"/>
      <c r="S1345" s="77"/>
      <c r="T1345" s="77">
        <v>44</v>
      </c>
      <c r="U1345" s="156"/>
      <c r="V1345" s="80" t="s">
        <v>535</v>
      </c>
      <c r="W1345" s="80" t="s">
        <v>1824</v>
      </c>
      <c r="X1345" s="566">
        <v>7</v>
      </c>
      <c r="Y1345" s="80"/>
      <c r="Z1345" s="80"/>
      <c r="AA1345" s="780">
        <v>42641</v>
      </c>
      <c r="AF1345" s="131">
        <f>IF(B1345="","",(IFERROR(VLOOKUP(B1345,Projecten!A$4:W$2358,5,FALSE),"niet bekend")))</f>
        <v>1</v>
      </c>
      <c r="AG1345" s="2403">
        <f>IF(AF1345="","",(IF(F1345=0,AI1345,(F1345/AF1345*AI1345))))</f>
        <v>1418.09</v>
      </c>
      <c r="AH1345" s="2403">
        <f>IF(B1345="","",(IFERROR(VLOOKUP(B1345,Projecten!A$4:W$2358,23,FALSE),"niet bekend")))</f>
        <v>1418.09</v>
      </c>
      <c r="AI1345" s="2403">
        <f>IF(B1345="","",(IFERROR(VLOOKUP(B1345,Projecten!A$4:W$2358,12,FALSE),"niet bekend")))</f>
        <v>1418.09</v>
      </c>
      <c r="AJ1345" s="908">
        <f>IF(AG1345="","",(AI1345-AG1345))</f>
        <v>0</v>
      </c>
    </row>
    <row r="1346" spans="2:36" s="131" customFormat="1" ht="12.75" customHeight="1" x14ac:dyDescent="0.2">
      <c r="B1346" s="98" t="s">
        <v>1868</v>
      </c>
      <c r="C1346" s="1030">
        <v>120538</v>
      </c>
      <c r="D1346" s="640" t="s">
        <v>1671</v>
      </c>
      <c r="E1346" s="642" t="s">
        <v>353</v>
      </c>
      <c r="F1346" s="1487">
        <v>1</v>
      </c>
      <c r="G1346" s="642">
        <v>14</v>
      </c>
      <c r="H1346" s="642">
        <v>0</v>
      </c>
      <c r="I1346" s="642">
        <v>0</v>
      </c>
      <c r="J1346" s="757" t="s">
        <v>47</v>
      </c>
      <c r="K1346" s="759" t="s">
        <v>1524</v>
      </c>
      <c r="L1346" s="58" t="s">
        <v>1524</v>
      </c>
      <c r="M1346" s="58" t="s">
        <v>1524</v>
      </c>
      <c r="N1346" s="59" t="s">
        <v>47</v>
      </c>
      <c r="O1346" s="59" t="s">
        <v>47</v>
      </c>
      <c r="P1346" s="59" t="s">
        <v>47</v>
      </c>
      <c r="Q1346" s="59" t="s">
        <v>47</v>
      </c>
      <c r="R1346" s="141"/>
      <c r="S1346" s="77"/>
      <c r="T1346" s="77">
        <v>43</v>
      </c>
      <c r="U1346" s="156"/>
      <c r="V1346" s="80" t="s">
        <v>535</v>
      </c>
      <c r="W1346" s="80" t="s">
        <v>1746</v>
      </c>
      <c r="X1346" s="566">
        <v>7.6</v>
      </c>
      <c r="Y1346" s="80"/>
      <c r="Z1346" s="80"/>
      <c r="AA1346" s="141"/>
      <c r="AF1346" s="131">
        <f>IF(B1346="","",(IFERROR(VLOOKUP(B1346,Projecten!A$4:W$2358,5,FALSE),"niet bekend")))</f>
        <v>1</v>
      </c>
      <c r="AG1346" s="2403">
        <f>IF(AF1346="","",(IF(F1346=0,AI1346,(F1346/AF1346*AI1346))))</f>
        <v>1690.4</v>
      </c>
      <c r="AH1346" s="2403">
        <f>IF(B1346="","",(IFERROR(VLOOKUP(B1346,Projecten!A$4:W$2358,23,FALSE),"niet bekend")))</f>
        <v>1690.4</v>
      </c>
      <c r="AI1346" s="2403">
        <f>IF(B1346="","",(IFERROR(VLOOKUP(B1346,Projecten!A$4:W$2358,12,FALSE),"niet bekend")))</f>
        <v>1690.4</v>
      </c>
      <c r="AJ1346" s="908">
        <f>IF(AG1346="","",(AI1346-AG1346))</f>
        <v>0</v>
      </c>
    </row>
    <row r="1347" spans="2:36" s="131" customFormat="1" ht="12.75" customHeight="1" x14ac:dyDescent="0.2">
      <c r="B1347" s="98" t="s">
        <v>1869</v>
      </c>
      <c r="C1347" s="1030">
        <v>120538</v>
      </c>
      <c r="D1347" s="640" t="s">
        <v>1672</v>
      </c>
      <c r="E1347" s="642" t="s">
        <v>353</v>
      </c>
      <c r="F1347" s="1487">
        <v>1</v>
      </c>
      <c r="G1347" s="642">
        <v>14</v>
      </c>
      <c r="H1347" s="642">
        <v>0</v>
      </c>
      <c r="I1347" s="642">
        <v>0</v>
      </c>
      <c r="J1347" s="757" t="s">
        <v>47</v>
      </c>
      <c r="K1347" s="759" t="s">
        <v>1524</v>
      </c>
      <c r="L1347" s="58" t="s">
        <v>1524</v>
      </c>
      <c r="M1347" s="58" t="s">
        <v>1524</v>
      </c>
      <c r="N1347" s="59" t="s">
        <v>47</v>
      </c>
      <c r="O1347" s="59" t="s">
        <v>47</v>
      </c>
      <c r="P1347" s="59" t="s">
        <v>47</v>
      </c>
      <c r="Q1347" s="59" t="s">
        <v>47</v>
      </c>
      <c r="R1347" s="141"/>
      <c r="S1347" s="77"/>
      <c r="T1347" s="77">
        <v>43</v>
      </c>
      <c r="U1347" s="156"/>
      <c r="V1347" s="80" t="s">
        <v>535</v>
      </c>
      <c r="W1347" s="80" t="s">
        <v>1746</v>
      </c>
      <c r="X1347" s="566">
        <v>7.6</v>
      </c>
      <c r="Y1347" s="80"/>
      <c r="Z1347" s="80"/>
      <c r="AA1347" s="141"/>
      <c r="AF1347" s="131">
        <f>IF(B1347="","",(IFERROR(VLOOKUP(B1347,Projecten!A$4:W$2358,5,FALSE),"niet bekend")))</f>
        <v>1</v>
      </c>
      <c r="AG1347" s="2403">
        <f>IF(AF1347="","",(IF(F1347=0,AI1347,(F1347/AF1347*AI1347))))</f>
        <v>1617.86</v>
      </c>
      <c r="AH1347" s="2403">
        <f>IF(B1347="","",(IFERROR(VLOOKUP(B1347,Projecten!A$4:W$2358,23,FALSE),"niet bekend")))</f>
        <v>1617.86</v>
      </c>
      <c r="AI1347" s="2403">
        <f>IF(B1347="","",(IFERROR(VLOOKUP(B1347,Projecten!A$4:W$2358,12,FALSE),"niet bekend")))</f>
        <v>1617.86</v>
      </c>
      <c r="AJ1347" s="908">
        <f>IF(AG1347="","",(AI1347-AG1347))</f>
        <v>0</v>
      </c>
    </row>
    <row r="1348" spans="2:36" s="131" customFormat="1" x14ac:dyDescent="0.2">
      <c r="B1348" s="792"/>
      <c r="C1348" s="788"/>
      <c r="D1348" s="788"/>
      <c r="E1348" s="788"/>
      <c r="F1348" s="1500"/>
      <c r="G1348" s="788"/>
      <c r="H1348" s="788"/>
      <c r="I1348" s="788"/>
      <c r="J1348" s="757"/>
      <c r="K1348" s="757"/>
      <c r="L1348" s="59"/>
      <c r="M1348" s="59"/>
      <c r="N1348" s="59"/>
      <c r="O1348" s="59"/>
      <c r="P1348" s="59"/>
      <c r="Q1348" s="59"/>
      <c r="R1348" s="141"/>
      <c r="S1348" s="77"/>
      <c r="T1348" s="77"/>
      <c r="U1348" s="156"/>
      <c r="V1348" s="80"/>
      <c r="W1348" s="80"/>
      <c r="X1348" s="789"/>
      <c r="Y1348" s="80"/>
      <c r="AA1348" s="790"/>
      <c r="AG1348" s="2403"/>
      <c r="AH1348" s="2403"/>
      <c r="AI1348" s="2403"/>
      <c r="AJ1348" s="908"/>
    </row>
    <row r="1349" spans="2:36" s="131" customFormat="1" x14ac:dyDescent="0.2">
      <c r="B1349" s="74">
        <v>2016538</v>
      </c>
      <c r="C1349" s="1252">
        <v>120940</v>
      </c>
      <c r="D1349" s="74">
        <v>606916</v>
      </c>
      <c r="E1349" s="75" t="s">
        <v>26</v>
      </c>
      <c r="F1349" s="72">
        <v>1</v>
      </c>
      <c r="G1349" s="75">
        <v>9</v>
      </c>
      <c r="H1349" s="75">
        <v>5</v>
      </c>
      <c r="I1349" s="75">
        <v>4</v>
      </c>
      <c r="J1349" s="757">
        <v>42657</v>
      </c>
      <c r="K1349" s="757">
        <v>42653</v>
      </c>
      <c r="L1349" s="59" t="s">
        <v>1524</v>
      </c>
      <c r="M1349" s="59" t="s">
        <v>1524</v>
      </c>
      <c r="N1349" s="59" t="s">
        <v>47</v>
      </c>
      <c r="O1349" s="59" t="s">
        <v>47</v>
      </c>
      <c r="P1349" s="59" t="s">
        <v>47</v>
      </c>
      <c r="Q1349" s="59" t="s">
        <v>47</v>
      </c>
      <c r="R1349" s="141"/>
      <c r="S1349" s="77">
        <v>42678</v>
      </c>
      <c r="T1349" s="77">
        <v>43</v>
      </c>
      <c r="U1349" s="156">
        <v>42670</v>
      </c>
      <c r="V1349" s="80" t="s">
        <v>162</v>
      </c>
      <c r="W1349" s="80"/>
      <c r="X1349" s="566">
        <v>20</v>
      </c>
      <c r="Y1349" s="80"/>
      <c r="Z1349" s="80"/>
      <c r="AA1349" s="780">
        <v>42632</v>
      </c>
      <c r="AF1349" s="131">
        <f>IF(B1349="","",(IFERROR(VLOOKUP(B1349,Projecten!A$4:W$2358,5,FALSE),"niet bekend")))</f>
        <v>1</v>
      </c>
      <c r="AG1349" s="2403">
        <f t="shared" ref="AG1349:AG1365" si="140">IF(AF1349="","",(IF(F1349=0,AI1349,(F1349/AF1349*AI1349))))</f>
        <v>3666.28</v>
      </c>
      <c r="AH1349" s="2403">
        <f>IF(B1349="","",(IFERROR(VLOOKUP(B1349,Projecten!A$4:W$2358,23,FALSE),"niet bekend")))</f>
        <v>3666.28</v>
      </c>
      <c r="AI1349" s="2403">
        <f>IF(B1349="","",(IFERROR(VLOOKUP(B1349,Projecten!A$4:W$2358,12,FALSE),"niet bekend")))</f>
        <v>3666.28</v>
      </c>
      <c r="AJ1349" s="908">
        <f t="shared" ref="AJ1349:AJ1365" si="141">IF(AG1349="","",(AI1349-AG1349))</f>
        <v>0</v>
      </c>
    </row>
    <row r="1350" spans="2:36" s="131" customFormat="1" x14ac:dyDescent="0.2">
      <c r="B1350" s="74">
        <v>2016535</v>
      </c>
      <c r="C1350" s="1252">
        <v>120929</v>
      </c>
      <c r="D1350" s="74">
        <v>606716</v>
      </c>
      <c r="E1350" s="75" t="s">
        <v>26</v>
      </c>
      <c r="F1350" s="72">
        <v>1</v>
      </c>
      <c r="G1350" s="75">
        <v>10</v>
      </c>
      <c r="H1350" s="75">
        <v>7</v>
      </c>
      <c r="I1350" s="75">
        <v>4</v>
      </c>
      <c r="J1350" s="757">
        <v>42657</v>
      </c>
      <c r="K1350" s="757">
        <v>42653</v>
      </c>
      <c r="L1350" s="59" t="s">
        <v>1524</v>
      </c>
      <c r="M1350" s="59" t="s">
        <v>1524</v>
      </c>
      <c r="N1350" s="59" t="s">
        <v>47</v>
      </c>
      <c r="O1350" s="59" t="s">
        <v>47</v>
      </c>
      <c r="P1350" s="59" t="s">
        <v>47</v>
      </c>
      <c r="Q1350" s="59" t="s">
        <v>47</v>
      </c>
      <c r="R1350" s="141"/>
      <c r="S1350" s="77">
        <v>42676</v>
      </c>
      <c r="T1350" s="77">
        <v>43</v>
      </c>
      <c r="U1350" s="156">
        <v>42670</v>
      </c>
      <c r="V1350" s="80" t="s">
        <v>162</v>
      </c>
      <c r="W1350" s="80"/>
      <c r="X1350" s="566">
        <v>21.4</v>
      </c>
      <c r="Y1350" s="80"/>
      <c r="Z1350" s="80"/>
      <c r="AA1350" s="780">
        <v>42632</v>
      </c>
      <c r="AF1350" s="131">
        <f>IF(B1350="","",(IFERROR(VLOOKUP(B1350,Projecten!A$4:W$2358,5,FALSE),"niet bekend")))</f>
        <v>1</v>
      </c>
      <c r="AG1350" s="2403">
        <f t="shared" si="140"/>
        <v>3318.95</v>
      </c>
      <c r="AH1350" s="2403">
        <f>IF(B1350="","",(IFERROR(VLOOKUP(B1350,Projecten!A$4:W$2358,23,FALSE),"niet bekend")))</f>
        <v>3318.95</v>
      </c>
      <c r="AI1350" s="2403">
        <f>IF(B1350="","",(IFERROR(VLOOKUP(B1350,Projecten!A$4:W$2358,12,FALSE),"niet bekend")))</f>
        <v>3318.95</v>
      </c>
      <c r="AJ1350" s="908">
        <f t="shared" si="141"/>
        <v>0</v>
      </c>
    </row>
    <row r="1351" spans="2:36" s="131" customFormat="1" x14ac:dyDescent="0.2">
      <c r="B1351" s="74">
        <v>2016536</v>
      </c>
      <c r="C1351" s="1252">
        <v>120940</v>
      </c>
      <c r="D1351" s="74" t="s">
        <v>1715</v>
      </c>
      <c r="E1351" s="75" t="s">
        <v>26</v>
      </c>
      <c r="F1351" s="72">
        <v>1</v>
      </c>
      <c r="G1351" s="75">
        <v>2</v>
      </c>
      <c r="H1351" s="75">
        <v>1</v>
      </c>
      <c r="I1351" s="75">
        <v>1</v>
      </c>
      <c r="J1351" s="757">
        <v>42657</v>
      </c>
      <c r="K1351" s="757" t="s">
        <v>1524</v>
      </c>
      <c r="L1351" s="59" t="s">
        <v>1524</v>
      </c>
      <c r="M1351" s="59" t="s">
        <v>1524</v>
      </c>
      <c r="N1351" s="59" t="s">
        <v>47</v>
      </c>
      <c r="O1351" s="59" t="s">
        <v>47</v>
      </c>
      <c r="P1351" s="59" t="s">
        <v>47</v>
      </c>
      <c r="Q1351" s="59" t="s">
        <v>47</v>
      </c>
      <c r="R1351" s="141"/>
      <c r="S1351" s="77">
        <v>42676</v>
      </c>
      <c r="T1351" s="77">
        <v>43</v>
      </c>
      <c r="U1351" s="156">
        <v>42670</v>
      </c>
      <c r="V1351" s="80" t="s">
        <v>162</v>
      </c>
      <c r="W1351" s="80"/>
      <c r="X1351" s="566">
        <v>5</v>
      </c>
      <c r="Y1351" s="80"/>
      <c r="Z1351" s="80"/>
      <c r="AA1351" s="780">
        <v>42632</v>
      </c>
      <c r="AF1351" s="131">
        <f>IF(B1351="","",(IFERROR(VLOOKUP(B1351,Projecten!A$4:W$2358,5,FALSE),"niet bekend")))</f>
        <v>1</v>
      </c>
      <c r="AG1351" s="2403">
        <f t="shared" si="140"/>
        <v>536.08000000000004</v>
      </c>
      <c r="AH1351" s="2403">
        <f>IF(B1351="","",(IFERROR(VLOOKUP(B1351,Projecten!A$4:W$2358,23,FALSE),"niet bekend")))</f>
        <v>536.08000000000004</v>
      </c>
      <c r="AI1351" s="2403">
        <f>IF(B1351="","",(IFERROR(VLOOKUP(B1351,Projecten!A$4:W$2358,12,FALSE),"niet bekend")))</f>
        <v>536.08000000000004</v>
      </c>
      <c r="AJ1351" s="908">
        <f t="shared" si="141"/>
        <v>0</v>
      </c>
    </row>
    <row r="1352" spans="2:36" s="131" customFormat="1" x14ac:dyDescent="0.2">
      <c r="B1352" s="74">
        <v>2016541</v>
      </c>
      <c r="C1352" s="1252">
        <v>120941</v>
      </c>
      <c r="D1352" s="74">
        <v>515316</v>
      </c>
      <c r="E1352" s="75" t="s">
        <v>26</v>
      </c>
      <c r="F1352" s="72">
        <v>1</v>
      </c>
      <c r="G1352" s="75">
        <v>8</v>
      </c>
      <c r="H1352" s="75">
        <v>5</v>
      </c>
      <c r="I1352" s="75">
        <v>3</v>
      </c>
      <c r="J1352" s="757">
        <v>42657</v>
      </c>
      <c r="K1352" s="757" t="s">
        <v>1524</v>
      </c>
      <c r="L1352" s="59" t="s">
        <v>1524</v>
      </c>
      <c r="M1352" s="59" t="s">
        <v>1524</v>
      </c>
      <c r="N1352" s="59" t="s">
        <v>47</v>
      </c>
      <c r="O1352" s="59" t="s">
        <v>47</v>
      </c>
      <c r="P1352" s="59" t="s">
        <v>47</v>
      </c>
      <c r="Q1352" s="59" t="s">
        <v>47</v>
      </c>
      <c r="R1352" s="141"/>
      <c r="S1352" s="77">
        <v>42677</v>
      </c>
      <c r="T1352" s="77">
        <v>43</v>
      </c>
      <c r="U1352" s="156">
        <v>42670</v>
      </c>
      <c r="V1352" s="80" t="s">
        <v>162</v>
      </c>
      <c r="W1352" s="80"/>
      <c r="X1352" s="566">
        <v>15</v>
      </c>
      <c r="Y1352" s="80"/>
      <c r="Z1352" s="80"/>
      <c r="AA1352" s="780">
        <v>42632</v>
      </c>
      <c r="AF1352" s="131">
        <f>IF(B1352="","",(IFERROR(VLOOKUP(B1352,Projecten!A$4:W$2358,5,FALSE),"niet bekend")))</f>
        <v>1</v>
      </c>
      <c r="AG1352" s="2403">
        <f t="shared" si="140"/>
        <v>2161.73</v>
      </c>
      <c r="AH1352" s="2403">
        <f>IF(B1352="","",(IFERROR(VLOOKUP(B1352,Projecten!A$4:W$2358,23,FALSE),"niet bekend")))</f>
        <v>2161.73</v>
      </c>
      <c r="AI1352" s="2403">
        <f>IF(B1352="","",(IFERROR(VLOOKUP(B1352,Projecten!A$4:W$2358,12,FALSE),"niet bekend")))</f>
        <v>2161.73</v>
      </c>
      <c r="AJ1352" s="908">
        <f t="shared" si="141"/>
        <v>0</v>
      </c>
    </row>
    <row r="1353" spans="2:36" s="131" customFormat="1" x14ac:dyDescent="0.2">
      <c r="B1353" s="74">
        <v>2016540</v>
      </c>
      <c r="C1353" s="1252">
        <v>120941</v>
      </c>
      <c r="D1353" s="74">
        <v>515216</v>
      </c>
      <c r="E1353" s="75" t="s">
        <v>26</v>
      </c>
      <c r="F1353" s="72">
        <v>1</v>
      </c>
      <c r="G1353" s="75">
        <v>8</v>
      </c>
      <c r="H1353" s="75">
        <v>5</v>
      </c>
      <c r="I1353" s="75">
        <v>3</v>
      </c>
      <c r="J1353" s="757">
        <v>42657</v>
      </c>
      <c r="K1353" s="757" t="s">
        <v>1524</v>
      </c>
      <c r="L1353" s="59" t="s">
        <v>1524</v>
      </c>
      <c r="M1353" s="59" t="s">
        <v>1524</v>
      </c>
      <c r="N1353" s="59" t="s">
        <v>47</v>
      </c>
      <c r="O1353" s="59" t="s">
        <v>47</v>
      </c>
      <c r="P1353" s="59" t="s">
        <v>47</v>
      </c>
      <c r="Q1353" s="59" t="s">
        <v>47</v>
      </c>
      <c r="R1353" s="141"/>
      <c r="S1353" s="77">
        <v>42675</v>
      </c>
      <c r="T1353" s="77">
        <v>43</v>
      </c>
      <c r="U1353" s="156">
        <v>42670</v>
      </c>
      <c r="V1353" s="80" t="s">
        <v>162</v>
      </c>
      <c r="W1353" s="80"/>
      <c r="X1353" s="566">
        <v>15</v>
      </c>
      <c r="Y1353" s="80"/>
      <c r="Z1353" s="80"/>
      <c r="AA1353" s="780">
        <v>42632</v>
      </c>
      <c r="AF1353" s="131">
        <f>IF(B1353="","",(IFERROR(VLOOKUP(B1353,Projecten!A$4:W$2358,5,FALSE),"niet bekend")))</f>
        <v>1</v>
      </c>
      <c r="AG1353" s="2403">
        <f t="shared" si="140"/>
        <v>2161.73</v>
      </c>
      <c r="AH1353" s="2403">
        <f>IF(B1353="","",(IFERROR(VLOOKUP(B1353,Projecten!A$4:W$2358,23,FALSE),"niet bekend")))</f>
        <v>2161.73</v>
      </c>
      <c r="AI1353" s="2403">
        <f>IF(B1353="","",(IFERROR(VLOOKUP(B1353,Projecten!A$4:W$2358,12,FALSE),"niet bekend")))</f>
        <v>2161.73</v>
      </c>
      <c r="AJ1353" s="908">
        <f t="shared" si="141"/>
        <v>0</v>
      </c>
    </row>
    <row r="1354" spans="2:36" s="131" customFormat="1" x14ac:dyDescent="0.2">
      <c r="B1354" s="74">
        <v>2016539</v>
      </c>
      <c r="C1354" s="1252">
        <v>120942</v>
      </c>
      <c r="D1354" s="74">
        <v>607316</v>
      </c>
      <c r="E1354" s="75" t="s">
        <v>26</v>
      </c>
      <c r="F1354" s="72">
        <v>1</v>
      </c>
      <c r="G1354" s="75">
        <v>8</v>
      </c>
      <c r="H1354" s="75">
        <v>5</v>
      </c>
      <c r="I1354" s="75">
        <v>3</v>
      </c>
      <c r="J1354" s="757">
        <v>42657</v>
      </c>
      <c r="K1354" s="757" t="s">
        <v>1524</v>
      </c>
      <c r="L1354" s="59" t="s">
        <v>1524</v>
      </c>
      <c r="M1354" s="59" t="s">
        <v>1524</v>
      </c>
      <c r="N1354" s="59" t="s">
        <v>47</v>
      </c>
      <c r="O1354" s="59" t="s">
        <v>47</v>
      </c>
      <c r="P1354" s="59" t="s">
        <v>47</v>
      </c>
      <c r="Q1354" s="59" t="s">
        <v>47</v>
      </c>
      <c r="R1354" s="141"/>
      <c r="S1354" s="77">
        <v>42681</v>
      </c>
      <c r="T1354" s="77">
        <v>44</v>
      </c>
      <c r="U1354" s="156"/>
      <c r="V1354" s="80" t="s">
        <v>162</v>
      </c>
      <c r="W1354" s="80"/>
      <c r="X1354" s="566">
        <v>15</v>
      </c>
      <c r="Y1354" s="80"/>
      <c r="Z1354" s="80"/>
      <c r="AA1354" s="780">
        <v>42632</v>
      </c>
      <c r="AF1354" s="131">
        <f>IF(B1354="","",(IFERROR(VLOOKUP(B1354,Projecten!A$4:W$2358,5,FALSE),"niet bekend")))</f>
        <v>1</v>
      </c>
      <c r="AG1354" s="2403">
        <f t="shared" si="140"/>
        <v>2537.9</v>
      </c>
      <c r="AH1354" s="2403">
        <f>IF(B1354="","",(IFERROR(VLOOKUP(B1354,Projecten!A$4:W$2358,23,FALSE),"niet bekend")))</f>
        <v>2537.9</v>
      </c>
      <c r="AI1354" s="2403">
        <f>IF(B1354="","",(IFERROR(VLOOKUP(B1354,Projecten!A$4:W$2358,12,FALSE),"niet bekend")))</f>
        <v>2537.9</v>
      </c>
      <c r="AJ1354" s="908">
        <f t="shared" si="141"/>
        <v>0</v>
      </c>
    </row>
    <row r="1355" spans="2:36" s="131" customFormat="1" ht="12.75" customHeight="1" x14ac:dyDescent="0.2">
      <c r="B1355" s="98" t="s">
        <v>1714</v>
      </c>
      <c r="C1355" s="1030">
        <v>120943</v>
      </c>
      <c r="D1355" s="98">
        <v>596116</v>
      </c>
      <c r="E1355" s="405" t="s">
        <v>26</v>
      </c>
      <c r="F1355" s="882">
        <v>1</v>
      </c>
      <c r="G1355" s="405">
        <v>8</v>
      </c>
      <c r="H1355" s="405">
        <v>5</v>
      </c>
      <c r="I1355" s="405">
        <v>2</v>
      </c>
      <c r="J1355" s="778">
        <v>42657</v>
      </c>
      <c r="K1355" s="778">
        <v>42655</v>
      </c>
      <c r="L1355" s="60" t="s">
        <v>1524</v>
      </c>
      <c r="M1355" s="60" t="s">
        <v>1524</v>
      </c>
      <c r="N1355" s="60" t="s">
        <v>47</v>
      </c>
      <c r="O1355" s="60" t="s">
        <v>47</v>
      </c>
      <c r="P1355" s="60" t="s">
        <v>47</v>
      </c>
      <c r="Q1355" s="60" t="s">
        <v>47</v>
      </c>
      <c r="R1355" s="141"/>
      <c r="S1355" s="77">
        <v>42671</v>
      </c>
      <c r="T1355" s="77">
        <v>43</v>
      </c>
      <c r="U1355" s="156">
        <v>42670</v>
      </c>
      <c r="V1355" s="80" t="s">
        <v>162</v>
      </c>
      <c r="W1355" s="727" t="s">
        <v>1803</v>
      </c>
      <c r="X1355" s="78">
        <v>22</v>
      </c>
      <c r="Y1355" s="80"/>
      <c r="Z1355" s="80"/>
      <c r="AA1355" s="780">
        <v>42632</v>
      </c>
      <c r="AF1355" s="131">
        <f>IF(B1355="","",(IFERROR(VLOOKUP(B1355,Projecten!A$4:W$2358,5,FALSE),"niet bekend")))</f>
        <v>1</v>
      </c>
      <c r="AG1355" s="2403">
        <f t="shared" si="140"/>
        <v>5531</v>
      </c>
      <c r="AH1355" s="2403">
        <f>IF(B1355="","",(IFERROR(VLOOKUP(B1355,Projecten!A$4:W$2358,23,FALSE),"niet bekend")))</f>
        <v>5531</v>
      </c>
      <c r="AI1355" s="2403">
        <f>IF(B1355="","",(IFERROR(VLOOKUP(B1355,Projecten!A$4:W$2358,12,FALSE),"niet bekend")))</f>
        <v>5531</v>
      </c>
      <c r="AJ1355" s="908">
        <f t="shared" si="141"/>
        <v>0</v>
      </c>
    </row>
    <row r="1356" spans="2:36" s="131" customFormat="1" x14ac:dyDescent="0.2">
      <c r="B1356" s="141" t="s">
        <v>1779</v>
      </c>
      <c r="C1356" s="1257">
        <v>120943</v>
      </c>
      <c r="D1356" s="791">
        <v>596216</v>
      </c>
      <c r="E1356" s="194" t="s">
        <v>26</v>
      </c>
      <c r="F1356" s="59">
        <v>1</v>
      </c>
      <c r="G1356" s="80">
        <v>8</v>
      </c>
      <c r="H1356" s="80">
        <v>5</v>
      </c>
      <c r="I1356" s="80">
        <v>2</v>
      </c>
      <c r="J1356" s="757">
        <v>42657</v>
      </c>
      <c r="K1356" s="757">
        <v>42662</v>
      </c>
      <c r="L1356" s="59" t="s">
        <v>1524</v>
      </c>
      <c r="M1356" s="59" t="s">
        <v>1524</v>
      </c>
      <c r="N1356" s="59" t="s">
        <v>47</v>
      </c>
      <c r="O1356" s="59" t="s">
        <v>47</v>
      </c>
      <c r="P1356" s="59" t="s">
        <v>47</v>
      </c>
      <c r="Q1356" s="59" t="s">
        <v>47</v>
      </c>
      <c r="R1356" s="141"/>
      <c r="S1356" s="77">
        <v>42682</v>
      </c>
      <c r="T1356" s="77">
        <v>44</v>
      </c>
      <c r="U1356" s="156"/>
      <c r="V1356" s="80" t="s">
        <v>162</v>
      </c>
      <c r="W1356" s="727" t="s">
        <v>1803</v>
      </c>
      <c r="X1356" s="566">
        <v>23</v>
      </c>
      <c r="Y1356" s="80"/>
      <c r="Z1356" s="145"/>
      <c r="AA1356" s="780">
        <v>42642</v>
      </c>
      <c r="AF1356" s="131">
        <f>IF(B1356="","",(IFERROR(VLOOKUP(B1356,Projecten!A$4:W$2358,5,FALSE),"niet bekend")))</f>
        <v>1</v>
      </c>
      <c r="AG1356" s="2403">
        <f t="shared" si="140"/>
        <v>5531</v>
      </c>
      <c r="AH1356" s="2403">
        <f>IF(B1356="","",(IFERROR(VLOOKUP(B1356,Projecten!A$4:W$2358,23,FALSE),"niet bekend")))</f>
        <v>5531</v>
      </c>
      <c r="AI1356" s="2403">
        <f>IF(B1356="","",(IFERROR(VLOOKUP(B1356,Projecten!A$4:W$2358,12,FALSE),"niet bekend")))</f>
        <v>5531</v>
      </c>
      <c r="AJ1356" s="908">
        <f t="shared" si="141"/>
        <v>0</v>
      </c>
    </row>
    <row r="1357" spans="2:36" s="131" customFormat="1" x14ac:dyDescent="0.2">
      <c r="B1357" s="74">
        <v>2016567</v>
      </c>
      <c r="C1357" s="1252">
        <v>120944</v>
      </c>
      <c r="D1357" s="368">
        <v>547616</v>
      </c>
      <c r="E1357" s="369" t="s">
        <v>26</v>
      </c>
      <c r="F1357" s="1461">
        <v>1</v>
      </c>
      <c r="G1357" s="75">
        <v>9</v>
      </c>
      <c r="H1357" s="75">
        <v>5</v>
      </c>
      <c r="I1357" s="75">
        <v>3</v>
      </c>
      <c r="J1357" s="757">
        <v>42664</v>
      </c>
      <c r="K1357" s="757">
        <v>42662</v>
      </c>
      <c r="L1357" s="59" t="s">
        <v>1524</v>
      </c>
      <c r="M1357" s="59" t="s">
        <v>1524</v>
      </c>
      <c r="N1357" s="59" t="s">
        <v>47</v>
      </c>
      <c r="O1357" s="59" t="s">
        <v>47</v>
      </c>
      <c r="P1357" s="59" t="s">
        <v>47</v>
      </c>
      <c r="Q1357" s="59" t="s">
        <v>47</v>
      </c>
      <c r="R1357" s="141"/>
      <c r="S1357" s="77">
        <v>42682</v>
      </c>
      <c r="T1357" s="77">
        <v>44</v>
      </c>
      <c r="U1357" s="156"/>
      <c r="V1357" s="80" t="s">
        <v>162</v>
      </c>
      <c r="W1357" s="80" t="s">
        <v>1938</v>
      </c>
      <c r="X1357" s="566">
        <v>16.5</v>
      </c>
      <c r="Y1357" s="80"/>
      <c r="Z1357" s="80"/>
      <c r="AA1357" s="780">
        <v>42647</v>
      </c>
      <c r="AF1357" s="131">
        <f>IF(B1357="","",(IFERROR(VLOOKUP(B1357,Projecten!A$4:W$2358,5,FALSE),"niet bekend")))</f>
        <v>1</v>
      </c>
      <c r="AG1357" s="2403">
        <f t="shared" si="140"/>
        <v>2690.63</v>
      </c>
      <c r="AH1357" s="2403">
        <f>IF(B1357="","",(IFERROR(VLOOKUP(B1357,Projecten!A$4:W$2358,23,FALSE),"niet bekend")))</f>
        <v>2690.63</v>
      </c>
      <c r="AI1357" s="2403">
        <f>IF(B1357="","",(IFERROR(VLOOKUP(B1357,Projecten!A$4:W$2358,12,FALSE),"niet bekend")))</f>
        <v>2690.63</v>
      </c>
      <c r="AJ1357" s="908">
        <f t="shared" si="141"/>
        <v>0</v>
      </c>
    </row>
    <row r="1358" spans="2:36" s="131" customFormat="1" x14ac:dyDescent="0.2">
      <c r="B1358" s="74" t="s">
        <v>1882</v>
      </c>
      <c r="C1358" s="1252">
        <v>120944</v>
      </c>
      <c r="D1358" s="74">
        <v>522816</v>
      </c>
      <c r="E1358" s="75" t="s">
        <v>26</v>
      </c>
      <c r="F1358" s="72">
        <v>1</v>
      </c>
      <c r="G1358" s="75">
        <v>8</v>
      </c>
      <c r="H1358" s="75">
        <v>5</v>
      </c>
      <c r="I1358" s="75">
        <v>2</v>
      </c>
      <c r="J1358" s="757">
        <v>42664</v>
      </c>
      <c r="K1358" s="757">
        <v>42662</v>
      </c>
      <c r="L1358" s="59" t="s">
        <v>1524</v>
      </c>
      <c r="M1358" s="59" t="s">
        <v>1524</v>
      </c>
      <c r="N1358" s="59" t="s">
        <v>47</v>
      </c>
      <c r="O1358" s="59" t="s">
        <v>47</v>
      </c>
      <c r="P1358" s="59" t="s">
        <v>47</v>
      </c>
      <c r="Q1358" s="59" t="s">
        <v>47</v>
      </c>
      <c r="R1358" s="141"/>
      <c r="S1358" s="77">
        <v>42683</v>
      </c>
      <c r="T1358" s="77">
        <v>44</v>
      </c>
      <c r="U1358" s="156"/>
      <c r="V1358" s="80" t="s">
        <v>162</v>
      </c>
      <c r="W1358" s="80" t="s">
        <v>1938</v>
      </c>
      <c r="X1358" s="566">
        <v>26</v>
      </c>
      <c r="Y1358" s="80"/>
      <c r="Z1358" s="80"/>
      <c r="AA1358" s="780">
        <v>42642</v>
      </c>
      <c r="AF1358" s="131">
        <f>IF(B1358="","",(IFERROR(VLOOKUP(B1358,Projecten!A$4:W$2358,5,FALSE),"niet bekend")))</f>
        <v>1</v>
      </c>
      <c r="AG1358" s="2403">
        <f t="shared" si="140"/>
        <v>5256.98</v>
      </c>
      <c r="AH1358" s="2403">
        <f>IF(B1358="","",(IFERROR(VLOOKUP(B1358,Projecten!A$4:W$2358,23,FALSE),"niet bekend")))</f>
        <v>5256.98</v>
      </c>
      <c r="AI1358" s="2403">
        <f>IF(B1358="","",(IFERROR(VLOOKUP(B1358,Projecten!A$4:W$2358,12,FALSE),"niet bekend")))</f>
        <v>5256.98</v>
      </c>
      <c r="AJ1358" s="908">
        <f t="shared" si="141"/>
        <v>0</v>
      </c>
    </row>
    <row r="1359" spans="2:36" s="131" customFormat="1" x14ac:dyDescent="0.2">
      <c r="B1359" s="74">
        <v>2016569</v>
      </c>
      <c r="C1359" s="1252">
        <v>120945</v>
      </c>
      <c r="D1359" s="368">
        <v>608116</v>
      </c>
      <c r="E1359" s="369" t="s">
        <v>26</v>
      </c>
      <c r="F1359" s="1461">
        <v>1</v>
      </c>
      <c r="G1359" s="75">
        <v>8</v>
      </c>
      <c r="H1359" s="75">
        <v>5</v>
      </c>
      <c r="I1359" s="75">
        <v>3</v>
      </c>
      <c r="J1359" s="757">
        <v>42664</v>
      </c>
      <c r="K1359" s="757" t="s">
        <v>1524</v>
      </c>
      <c r="L1359" s="59" t="s">
        <v>1524</v>
      </c>
      <c r="M1359" s="59" t="s">
        <v>1524</v>
      </c>
      <c r="N1359" s="59" t="s">
        <v>47</v>
      </c>
      <c r="O1359" s="59" t="s">
        <v>47</v>
      </c>
      <c r="P1359" s="59" t="s">
        <v>47</v>
      </c>
      <c r="Q1359" s="59" t="s">
        <v>47</v>
      </c>
      <c r="R1359" s="141"/>
      <c r="S1359" s="77">
        <v>42683</v>
      </c>
      <c r="T1359" s="77">
        <v>44</v>
      </c>
      <c r="U1359" s="156"/>
      <c r="V1359" s="80" t="s">
        <v>162</v>
      </c>
      <c r="W1359" s="80" t="s">
        <v>1938</v>
      </c>
      <c r="X1359" s="566">
        <v>15</v>
      </c>
      <c r="Y1359" s="80"/>
      <c r="Z1359" s="80"/>
      <c r="AA1359" s="780">
        <v>42647</v>
      </c>
      <c r="AF1359" s="131">
        <f>IF(B1359="","",(IFERROR(VLOOKUP(B1359,Projecten!A$4:W$2358,5,FALSE),"niet bekend")))</f>
        <v>1</v>
      </c>
      <c r="AG1359" s="2403">
        <f t="shared" si="140"/>
        <v>2180.9699999999998</v>
      </c>
      <c r="AH1359" s="2403">
        <f>IF(B1359="","",(IFERROR(VLOOKUP(B1359,Projecten!A$4:W$2358,23,FALSE),"niet bekend")))</f>
        <v>2180.9699999999998</v>
      </c>
      <c r="AI1359" s="2403">
        <f>IF(B1359="","",(IFERROR(VLOOKUP(B1359,Projecten!A$4:W$2358,12,FALSE),"niet bekend")))</f>
        <v>2180.9699999999998</v>
      </c>
      <c r="AJ1359" s="908">
        <f t="shared" si="141"/>
        <v>0</v>
      </c>
    </row>
    <row r="1360" spans="2:36" s="131" customFormat="1" x14ac:dyDescent="0.2">
      <c r="B1360" s="74">
        <v>2016534</v>
      </c>
      <c r="C1360" s="1252">
        <v>120929</v>
      </c>
      <c r="D1360" s="74">
        <v>598016</v>
      </c>
      <c r="E1360" s="75" t="s">
        <v>26</v>
      </c>
      <c r="F1360" s="72">
        <v>1</v>
      </c>
      <c r="G1360" s="75">
        <v>9</v>
      </c>
      <c r="H1360" s="75">
        <v>4</v>
      </c>
      <c r="I1360" s="75">
        <v>3</v>
      </c>
      <c r="J1360" s="757">
        <v>42657</v>
      </c>
      <c r="K1360" s="757">
        <v>42653</v>
      </c>
      <c r="L1360" s="59" t="s">
        <v>1524</v>
      </c>
      <c r="M1360" s="59" t="s">
        <v>1524</v>
      </c>
      <c r="N1360" s="59" t="s">
        <v>47</v>
      </c>
      <c r="O1360" s="59" t="s">
        <v>47</v>
      </c>
      <c r="P1360" s="59" t="s">
        <v>473</v>
      </c>
      <c r="Q1360" s="59"/>
      <c r="R1360" s="141"/>
      <c r="S1360" s="77">
        <v>42676</v>
      </c>
      <c r="T1360" s="77">
        <v>43</v>
      </c>
      <c r="U1360" s="156">
        <v>42670</v>
      </c>
      <c r="V1360" s="80" t="s">
        <v>162</v>
      </c>
      <c r="W1360" s="80"/>
      <c r="X1360" s="566">
        <v>18</v>
      </c>
      <c r="Y1360" s="80"/>
      <c r="Z1360" s="80"/>
      <c r="AA1360" s="780">
        <v>42632</v>
      </c>
      <c r="AF1360" s="131">
        <f>IF(B1360="","",(IFERROR(VLOOKUP(B1360,Projecten!A$4:W$2358,5,FALSE),"niet bekend")))</f>
        <v>1</v>
      </c>
      <c r="AG1360" s="2403">
        <f t="shared" si="140"/>
        <v>3267.73</v>
      </c>
      <c r="AH1360" s="2403">
        <f>IF(B1360="","",(IFERROR(VLOOKUP(B1360,Projecten!A$4:W$2358,23,FALSE),"niet bekend")))</f>
        <v>3267.73</v>
      </c>
      <c r="AI1360" s="2403">
        <f>IF(B1360="","",(IFERROR(VLOOKUP(B1360,Projecten!A$4:W$2358,12,FALSE),"niet bekend")))</f>
        <v>3267.73</v>
      </c>
      <c r="AJ1360" s="908">
        <f t="shared" si="141"/>
        <v>0</v>
      </c>
    </row>
    <row r="1361" spans="2:36" s="131" customFormat="1" x14ac:dyDescent="0.2">
      <c r="B1361" s="74">
        <v>2016556</v>
      </c>
      <c r="C1361" s="1252">
        <v>120942</v>
      </c>
      <c r="D1361" s="74">
        <v>607616</v>
      </c>
      <c r="E1361" s="75" t="s">
        <v>26</v>
      </c>
      <c r="F1361" s="72">
        <v>1</v>
      </c>
      <c r="G1361" s="75">
        <v>8</v>
      </c>
      <c r="H1361" s="75">
        <v>5</v>
      </c>
      <c r="I1361" s="75">
        <v>3</v>
      </c>
      <c r="J1361" s="757">
        <v>42657</v>
      </c>
      <c r="K1361" s="757" t="s">
        <v>1524</v>
      </c>
      <c r="L1361" s="59" t="s">
        <v>1524</v>
      </c>
      <c r="M1361" s="59" t="s">
        <v>1524</v>
      </c>
      <c r="N1361" s="59" t="s">
        <v>47</v>
      </c>
      <c r="O1361" s="59" t="s">
        <v>47</v>
      </c>
      <c r="P1361" s="59" t="s">
        <v>473</v>
      </c>
      <c r="Q1361" s="59"/>
      <c r="R1361" s="141"/>
      <c r="S1361" s="77">
        <v>42681</v>
      </c>
      <c r="T1361" s="77">
        <v>44</v>
      </c>
      <c r="U1361" s="156"/>
      <c r="V1361" s="80" t="s">
        <v>162</v>
      </c>
      <c r="W1361" s="80"/>
      <c r="X1361" s="566">
        <v>15.2</v>
      </c>
      <c r="Y1361" s="80"/>
      <c r="Z1361" s="80"/>
      <c r="AA1361" s="780">
        <v>42641</v>
      </c>
      <c r="AF1361" s="131">
        <f>IF(B1361="","",(IFERROR(VLOOKUP(B1361,Projecten!A$4:W$2358,5,FALSE),"niet bekend")))</f>
        <v>1</v>
      </c>
      <c r="AG1361" s="2403">
        <f t="shared" si="140"/>
        <v>2421.0500000000002</v>
      </c>
      <c r="AH1361" s="2403">
        <f>IF(B1361="","",(IFERROR(VLOOKUP(B1361,Projecten!A$4:W$2358,23,FALSE),"niet bekend")))</f>
        <v>2421.0500000000002</v>
      </c>
      <c r="AI1361" s="2403">
        <f>IF(B1361="","",(IFERROR(VLOOKUP(B1361,Projecten!A$4:W$2358,12,FALSE),"niet bekend")))</f>
        <v>2421.0500000000002</v>
      </c>
      <c r="AJ1361" s="908">
        <f t="shared" si="141"/>
        <v>0</v>
      </c>
    </row>
    <row r="1362" spans="2:36" s="131" customFormat="1" ht="12.75" customHeight="1" x14ac:dyDescent="0.2">
      <c r="B1362" s="98" t="s">
        <v>1622</v>
      </c>
      <c r="C1362" s="1030">
        <v>120946</v>
      </c>
      <c r="D1362" s="98" t="s">
        <v>1883</v>
      </c>
      <c r="E1362" s="405" t="s">
        <v>26</v>
      </c>
      <c r="F1362" s="882">
        <v>1</v>
      </c>
      <c r="G1362" s="405">
        <v>11</v>
      </c>
      <c r="H1362" s="405">
        <v>4</v>
      </c>
      <c r="I1362" s="405">
        <v>7</v>
      </c>
      <c r="J1362" s="759">
        <v>42664</v>
      </c>
      <c r="K1362" s="759">
        <v>42662</v>
      </c>
      <c r="L1362" s="60" t="s">
        <v>1524</v>
      </c>
      <c r="M1362" s="58" t="s">
        <v>58</v>
      </c>
      <c r="N1362" s="58" t="s">
        <v>47</v>
      </c>
      <c r="O1362" s="58" t="s">
        <v>47</v>
      </c>
      <c r="P1362" s="58" t="s">
        <v>473</v>
      </c>
      <c r="Q1362" s="58"/>
      <c r="R1362" s="141"/>
      <c r="S1362" s="77">
        <v>42674</v>
      </c>
      <c r="T1362" s="77">
        <v>43</v>
      </c>
      <c r="U1362" s="156">
        <v>42670</v>
      </c>
      <c r="V1362" s="80" t="s">
        <v>162</v>
      </c>
      <c r="W1362" s="727" t="s">
        <v>1970</v>
      </c>
      <c r="X1362" s="78">
        <v>44</v>
      </c>
      <c r="Y1362" s="80"/>
      <c r="Z1362" s="80"/>
      <c r="AA1362" s="780">
        <v>42641</v>
      </c>
      <c r="AF1362" s="131">
        <f>IF(B1362="","",(IFERROR(VLOOKUP(B1362,Projecten!A$4:W$2358,5,FALSE),"niet bekend")))</f>
        <v>1</v>
      </c>
      <c r="AG1362" s="2403">
        <f t="shared" si="140"/>
        <v>10578.33</v>
      </c>
      <c r="AH1362" s="2403">
        <f>IF(B1362="","",(IFERROR(VLOOKUP(B1362,Projecten!A$4:W$2358,23,FALSE),"niet bekend")))</f>
        <v>10578.33</v>
      </c>
      <c r="AI1362" s="2403">
        <f>IF(B1362="","",(IFERROR(VLOOKUP(B1362,Projecten!A$4:W$2358,12,FALSE),"niet bekend")))</f>
        <v>10578.33</v>
      </c>
      <c r="AJ1362" s="908">
        <f t="shared" si="141"/>
        <v>0</v>
      </c>
    </row>
    <row r="1363" spans="2:36" s="131" customFormat="1" x14ac:dyDescent="0.2">
      <c r="B1363" s="74">
        <v>2016570</v>
      </c>
      <c r="C1363" s="1252">
        <v>120945</v>
      </c>
      <c r="D1363" s="368">
        <v>602616</v>
      </c>
      <c r="E1363" s="369" t="s">
        <v>26</v>
      </c>
      <c r="F1363" s="1461">
        <v>1</v>
      </c>
      <c r="G1363" s="75">
        <v>11</v>
      </c>
      <c r="H1363" s="75">
        <v>6</v>
      </c>
      <c r="I1363" s="75">
        <v>2</v>
      </c>
      <c r="J1363" s="757">
        <v>42664</v>
      </c>
      <c r="K1363" s="757" t="s">
        <v>1524</v>
      </c>
      <c r="L1363" s="59" t="s">
        <v>1524</v>
      </c>
      <c r="M1363" s="59" t="s">
        <v>1524</v>
      </c>
      <c r="N1363" s="59" t="s">
        <v>47</v>
      </c>
      <c r="O1363" s="59" t="s">
        <v>47</v>
      </c>
      <c r="P1363" s="59" t="s">
        <v>473</v>
      </c>
      <c r="Q1363" s="59"/>
      <c r="R1363" s="141"/>
      <c r="S1363" s="77">
        <v>42684</v>
      </c>
      <c r="T1363" s="77">
        <v>44</v>
      </c>
      <c r="U1363" s="156"/>
      <c r="V1363" s="80" t="s">
        <v>162</v>
      </c>
      <c r="W1363" s="80" t="s">
        <v>1939</v>
      </c>
      <c r="X1363" s="566">
        <v>15.4</v>
      </c>
      <c r="Y1363" s="80"/>
      <c r="Z1363" s="80"/>
      <c r="AA1363" s="780">
        <v>42647</v>
      </c>
      <c r="AF1363" s="131">
        <f>IF(B1363="","",(IFERROR(VLOOKUP(B1363,Projecten!A$4:W$2358,5,FALSE),"niet bekend")))</f>
        <v>1</v>
      </c>
      <c r="AG1363" s="2403">
        <f t="shared" si="140"/>
        <v>2847.25</v>
      </c>
      <c r="AH1363" s="2403">
        <f>IF(B1363="","",(IFERROR(VLOOKUP(B1363,Projecten!A$4:W$2358,23,FALSE),"niet bekend")))</f>
        <v>2847.25</v>
      </c>
      <c r="AI1363" s="2403">
        <f>IF(B1363="","",(IFERROR(VLOOKUP(B1363,Projecten!A$4:W$2358,12,FALSE),"niet bekend")))</f>
        <v>2847.25</v>
      </c>
      <c r="AJ1363" s="908">
        <f t="shared" si="141"/>
        <v>0</v>
      </c>
    </row>
    <row r="1364" spans="2:36" s="131" customFormat="1" x14ac:dyDescent="0.2">
      <c r="B1364" s="74">
        <v>2016537</v>
      </c>
      <c r="C1364" s="1252">
        <v>120940</v>
      </c>
      <c r="D1364" s="74">
        <v>606816</v>
      </c>
      <c r="E1364" s="75" t="s">
        <v>26</v>
      </c>
      <c r="F1364" s="72">
        <v>1</v>
      </c>
      <c r="G1364" s="75">
        <v>11</v>
      </c>
      <c r="H1364" s="75">
        <v>8</v>
      </c>
      <c r="I1364" s="75">
        <v>4</v>
      </c>
      <c r="J1364" s="757">
        <v>42657</v>
      </c>
      <c r="K1364" s="757">
        <v>42653</v>
      </c>
      <c r="L1364" s="59" t="s">
        <v>1524</v>
      </c>
      <c r="M1364" s="59" t="s">
        <v>1524</v>
      </c>
      <c r="N1364" s="59" t="s">
        <v>47</v>
      </c>
      <c r="O1364" s="59" t="s">
        <v>47</v>
      </c>
      <c r="P1364" s="59" t="s">
        <v>47</v>
      </c>
      <c r="Q1364" s="59" t="s">
        <v>47</v>
      </c>
      <c r="R1364" s="141"/>
      <c r="S1364" s="77">
        <v>42677</v>
      </c>
      <c r="T1364" s="142">
        <v>44</v>
      </c>
      <c r="U1364" s="156">
        <v>42670</v>
      </c>
      <c r="V1364" s="80" t="s">
        <v>162</v>
      </c>
      <c r="W1364" s="80" t="s">
        <v>1920</v>
      </c>
      <c r="X1364" s="566">
        <v>23</v>
      </c>
      <c r="Y1364" s="80"/>
      <c r="Z1364" s="80"/>
      <c r="AA1364" s="780">
        <v>42632</v>
      </c>
      <c r="AF1364" s="131">
        <f>IF(B1364="","",(IFERROR(VLOOKUP(B1364,Projecten!A$4:W$2358,5,FALSE),"niet bekend")))</f>
        <v>1</v>
      </c>
      <c r="AG1364" s="2403">
        <f t="shared" si="140"/>
        <v>3906.43</v>
      </c>
      <c r="AH1364" s="2403">
        <f>IF(B1364="","",(IFERROR(VLOOKUP(B1364,Projecten!A$4:W$2358,23,FALSE),"niet bekend")))</f>
        <v>3906.43</v>
      </c>
      <c r="AI1364" s="2403">
        <f>IF(B1364="","",(IFERROR(VLOOKUP(B1364,Projecten!A$4:W$2358,12,FALSE),"niet bekend")))</f>
        <v>3906.43</v>
      </c>
      <c r="AJ1364" s="908">
        <f t="shared" si="141"/>
        <v>0</v>
      </c>
    </row>
    <row r="1365" spans="2:36" s="131" customFormat="1" x14ac:dyDescent="0.2">
      <c r="B1365" s="74">
        <v>2016533</v>
      </c>
      <c r="C1365" s="1252">
        <v>120929</v>
      </c>
      <c r="D1365" s="74">
        <v>546216</v>
      </c>
      <c r="E1365" s="75" t="s">
        <v>26</v>
      </c>
      <c r="F1365" s="72">
        <v>1</v>
      </c>
      <c r="G1365" s="75">
        <v>7</v>
      </c>
      <c r="H1365" s="75">
        <v>6</v>
      </c>
      <c r="I1365" s="75">
        <v>2</v>
      </c>
      <c r="J1365" s="757">
        <v>42657</v>
      </c>
      <c r="K1365" s="757" t="s">
        <v>1524</v>
      </c>
      <c r="L1365" s="59" t="s">
        <v>1524</v>
      </c>
      <c r="M1365" s="59" t="s">
        <v>1524</v>
      </c>
      <c r="N1365" s="59" t="s">
        <v>47</v>
      </c>
      <c r="O1365" s="59" t="s">
        <v>47</v>
      </c>
      <c r="P1365" s="59" t="s">
        <v>47</v>
      </c>
      <c r="Q1365" s="59" t="s">
        <v>47</v>
      </c>
      <c r="R1365" s="141"/>
      <c r="S1365" s="77">
        <v>42674</v>
      </c>
      <c r="T1365" s="77">
        <v>43</v>
      </c>
      <c r="U1365" s="156">
        <v>42670</v>
      </c>
      <c r="V1365" s="80" t="s">
        <v>162</v>
      </c>
      <c r="W1365" s="80" t="s">
        <v>1952</v>
      </c>
      <c r="X1365" s="566">
        <v>12</v>
      </c>
      <c r="Y1365" s="80"/>
      <c r="Z1365" s="80"/>
      <c r="AA1365" s="780">
        <v>42632</v>
      </c>
      <c r="AF1365" s="131">
        <f>IF(B1365="","",(IFERROR(VLOOKUP(B1365,Projecten!A$4:W$2358,5,FALSE),"niet bekend")))</f>
        <v>1</v>
      </c>
      <c r="AG1365" s="2403">
        <f t="shared" si="140"/>
        <v>1534.43</v>
      </c>
      <c r="AH1365" s="2403">
        <f>IF(B1365="","",(IFERROR(VLOOKUP(B1365,Projecten!A$4:W$2358,23,FALSE),"niet bekend")))</f>
        <v>1534.43</v>
      </c>
      <c r="AI1365" s="2403">
        <f>IF(B1365="","",(IFERROR(VLOOKUP(B1365,Projecten!A$4:W$2358,12,FALSE),"niet bekend")))</f>
        <v>1534.43</v>
      </c>
      <c r="AJ1365" s="908">
        <f t="shared" si="141"/>
        <v>0</v>
      </c>
    </row>
    <row r="1366" spans="2:36" s="38" customFormat="1" x14ac:dyDescent="0.2">
      <c r="B1366" s="775"/>
      <c r="C1366" s="1253"/>
      <c r="D1366" s="31"/>
      <c r="E1366" s="31"/>
      <c r="F1366" s="32"/>
      <c r="G1366" s="31"/>
      <c r="H1366" s="31"/>
      <c r="I1366" s="31"/>
      <c r="J1366" s="760"/>
      <c r="K1366" s="760"/>
      <c r="L1366" s="32"/>
      <c r="M1366" s="32"/>
      <c r="N1366" s="32"/>
      <c r="O1366" s="32"/>
      <c r="P1366" s="32"/>
      <c r="Q1366" s="32"/>
      <c r="R1366" s="483"/>
      <c r="S1366" s="33"/>
      <c r="T1366" s="1039"/>
      <c r="U1366" s="157"/>
      <c r="V1366" s="35"/>
      <c r="W1366" s="35"/>
      <c r="X1366" s="35"/>
      <c r="Y1366" s="67"/>
      <c r="Z1366" s="37"/>
      <c r="AA1366" s="289"/>
      <c r="AB1366" s="562"/>
      <c r="AC1366" s="562"/>
      <c r="AD1366" s="562"/>
      <c r="AG1366" s="2404"/>
      <c r="AH1366" s="2404"/>
      <c r="AI1366" s="2404"/>
      <c r="AJ1366" s="909"/>
    </row>
    <row r="1367" spans="2:36" s="852" customFormat="1" x14ac:dyDescent="0.2">
      <c r="B1367" s="887"/>
      <c r="C1367" s="1251"/>
      <c r="D1367" s="888">
        <f>SUM(G1367:I1367)</f>
        <v>506</v>
      </c>
      <c r="E1367" s="889"/>
      <c r="F1367" s="890">
        <f>SUM(F1368:F1398)</f>
        <v>31</v>
      </c>
      <c r="G1367" s="889">
        <f>SUM(G1368:G1398)</f>
        <v>276</v>
      </c>
      <c r="H1367" s="889">
        <f>SUM(H1368:H1398)</f>
        <v>177</v>
      </c>
      <c r="I1367" s="889">
        <f>SUM(I1368:I1398)</f>
        <v>53</v>
      </c>
      <c r="J1367" s="891"/>
      <c r="K1367" s="891"/>
      <c r="L1367" s="890"/>
      <c r="M1367" s="890"/>
      <c r="N1367" s="890"/>
      <c r="O1367" s="890"/>
      <c r="P1367" s="890"/>
      <c r="Q1367" s="890"/>
      <c r="R1367" s="892">
        <v>44</v>
      </c>
      <c r="S1367" s="916"/>
      <c r="T1367" s="1040"/>
      <c r="U1367" s="893"/>
      <c r="V1367" s="894"/>
      <c r="W1367" s="895">
        <f>SUM(X1367:X1398)</f>
        <v>502.25</v>
      </c>
      <c r="X1367" s="855"/>
      <c r="Y1367" s="855">
        <v>376.5</v>
      </c>
      <c r="Z1367" s="856">
        <f>W1367-Y1367</f>
        <v>125.75</v>
      </c>
      <c r="AA1367" s="851"/>
      <c r="AB1367" s="857" t="s">
        <v>1122</v>
      </c>
      <c r="AC1367" s="857" t="s">
        <v>1064</v>
      </c>
      <c r="AD1367" s="857" t="s">
        <v>1123</v>
      </c>
      <c r="AE1367" s="854" t="s">
        <v>2165</v>
      </c>
      <c r="AF1367" s="911" t="str">
        <f>IF(B1367="","",(IFERROR(VLOOKUP(B1367,Projecten!A$4:W$2358,5,FALSE),"niet bekend")))</f>
        <v/>
      </c>
      <c r="AG1367" s="2402">
        <f>SUM(AG1368:AG1397)</f>
        <v>101901.66</v>
      </c>
      <c r="AH1367" s="2402"/>
      <c r="AI1367" s="2402"/>
      <c r="AJ1367" s="907"/>
    </row>
    <row r="1368" spans="2:36" x14ac:dyDescent="0.2">
      <c r="B1368" s="313"/>
      <c r="C1368" s="1292"/>
      <c r="D1368" s="6"/>
      <c r="E1368" s="313"/>
      <c r="F1368" s="879"/>
      <c r="G1368" s="313"/>
      <c r="H1368" s="313"/>
      <c r="I1368" s="313"/>
      <c r="J1368" s="754"/>
      <c r="K1368" s="754"/>
      <c r="L1368" s="29"/>
      <c r="M1368" s="29"/>
      <c r="N1368" s="29"/>
      <c r="O1368" s="29"/>
      <c r="P1368" s="29"/>
      <c r="Q1368" s="29"/>
      <c r="R1368" s="5" t="s">
        <v>1479</v>
      </c>
      <c r="T1368" s="23"/>
      <c r="W1368" s="554" t="s">
        <v>1187</v>
      </c>
      <c r="X1368" s="25"/>
      <c r="Y1368" s="6"/>
      <c r="Z1368" s="6"/>
      <c r="AA1368" s="5"/>
      <c r="AB1368" s="8">
        <v>489.5</v>
      </c>
      <c r="AC1368" s="8">
        <v>170.25</v>
      </c>
      <c r="AD1368" s="8">
        <f>AB1368-AC1368</f>
        <v>319.25</v>
      </c>
      <c r="AE1368" s="4">
        <v>57.75</v>
      </c>
      <c r="AF1368" s="4" t="str">
        <f>IF(B1368="","",(IFERROR(VLOOKUP(B1368,Projecten!A$4:W$2358,5,FALSE),"niet bekend")))</f>
        <v/>
      </c>
      <c r="AH1368" s="2403"/>
      <c r="AI1368" s="2403"/>
    </row>
    <row r="1369" spans="2:36" x14ac:dyDescent="0.2">
      <c r="B1369" s="313"/>
      <c r="C1369" s="1292"/>
      <c r="D1369" s="6"/>
      <c r="E1369" s="313"/>
      <c r="F1369" s="879"/>
      <c r="G1369" s="313"/>
      <c r="H1369" s="313"/>
      <c r="I1369" s="313"/>
      <c r="J1369" s="754"/>
      <c r="K1369" s="754"/>
      <c r="L1369" s="29"/>
      <c r="M1369" s="29"/>
      <c r="N1369" s="29"/>
      <c r="O1369" s="29"/>
      <c r="P1369" s="29"/>
      <c r="Q1369" s="29"/>
      <c r="R1369" s="5"/>
      <c r="T1369" s="23"/>
      <c r="W1369" s="554"/>
      <c r="X1369" s="25"/>
      <c r="Y1369" s="6"/>
      <c r="Z1369" s="6"/>
      <c r="AA1369" s="5"/>
      <c r="AE1369" s="4"/>
      <c r="AF1369" s="4"/>
      <c r="AH1369" s="2403"/>
      <c r="AI1369" s="2403"/>
    </row>
    <row r="1370" spans="2:36" x14ac:dyDescent="0.2">
      <c r="B1370" s="313"/>
      <c r="C1370" s="1292"/>
      <c r="D1370" s="972" t="s">
        <v>2149</v>
      </c>
      <c r="E1370" s="313"/>
      <c r="F1370" s="879"/>
      <c r="G1370" s="313"/>
      <c r="H1370" s="313"/>
      <c r="I1370" s="313"/>
      <c r="J1370" s="754"/>
      <c r="K1370" s="754"/>
      <c r="L1370" s="29"/>
      <c r="M1370" s="29"/>
      <c r="N1370" s="29"/>
      <c r="O1370" s="29"/>
      <c r="P1370" s="29"/>
      <c r="Q1370" s="29"/>
      <c r="R1370" s="5"/>
      <c r="T1370" s="23"/>
      <c r="W1370" s="554"/>
      <c r="X1370" s="428">
        <v>20</v>
      </c>
      <c r="Y1370" s="6"/>
      <c r="Z1370" s="6"/>
      <c r="AA1370" s="5"/>
      <c r="AE1370" s="4"/>
      <c r="AF1370" s="4"/>
      <c r="AH1370" s="2403"/>
      <c r="AI1370" s="2403"/>
    </row>
    <row r="1371" spans="2:36" x14ac:dyDescent="0.2">
      <c r="B1371" s="313"/>
      <c r="C1371" s="1292"/>
      <c r="D1371" s="6"/>
      <c r="E1371" s="313"/>
      <c r="F1371" s="879"/>
      <c r="G1371" s="313"/>
      <c r="H1371" s="313"/>
      <c r="I1371" s="313"/>
      <c r="J1371" s="754"/>
      <c r="K1371" s="754"/>
      <c r="L1371" s="29"/>
      <c r="M1371" s="29"/>
      <c r="N1371" s="29"/>
      <c r="O1371" s="29"/>
      <c r="P1371" s="29"/>
      <c r="Q1371" s="29"/>
      <c r="R1371" s="5"/>
      <c r="T1371" s="23"/>
      <c r="W1371" s="554"/>
      <c r="X1371" s="25"/>
      <c r="Y1371" s="6"/>
      <c r="Z1371" s="6"/>
      <c r="AA1371" s="5"/>
      <c r="AE1371" s="4"/>
      <c r="AF1371" s="4" t="str">
        <f>IF(B1371="","",(IFERROR(VLOOKUP(B1371,Projecten!A$4:W$2358,5,FALSE),"niet bekend")))</f>
        <v/>
      </c>
      <c r="AH1371" s="2403"/>
      <c r="AI1371" s="2403"/>
    </row>
    <row r="1372" spans="2:36" ht="12.75" customHeight="1" x14ac:dyDescent="0.2">
      <c r="B1372" s="267" t="s">
        <v>1774</v>
      </c>
      <c r="C1372" s="1268">
        <v>120921</v>
      </c>
      <c r="D1372" s="317" t="s">
        <v>1773</v>
      </c>
      <c r="E1372" s="315" t="s">
        <v>1686</v>
      </c>
      <c r="F1372" s="879">
        <v>0</v>
      </c>
      <c r="G1372" s="269">
        <v>2</v>
      </c>
      <c r="H1372" s="269">
        <v>2</v>
      </c>
      <c r="I1372" s="269">
        <v>0</v>
      </c>
      <c r="J1372" s="755"/>
      <c r="K1372" s="755"/>
      <c r="N1372" s="7" t="s">
        <v>47</v>
      </c>
      <c r="O1372" s="7" t="s">
        <v>47</v>
      </c>
      <c r="P1372" s="7" t="s">
        <v>47</v>
      </c>
      <c r="Q1372" s="7" t="s">
        <v>47</v>
      </c>
      <c r="R1372" s="5"/>
      <c r="T1372" s="23">
        <v>41</v>
      </c>
      <c r="X1372" s="25">
        <v>5</v>
      </c>
      <c r="Y1372" s="6"/>
      <c r="Z1372" s="6"/>
      <c r="AA1372" s="5"/>
      <c r="AE1372" s="4"/>
      <c r="AF1372" s="4">
        <f>IF(B1372="","",(IFERROR(VLOOKUP(B1372,Projecten!A$4:W$2358,5,FALSE),"niet bekend")))</f>
        <v>0</v>
      </c>
      <c r="AG1372" s="2399">
        <f>IF(AF1372="","",(IF(F1372=0,AI1372,(F1372/AF1372*AI1372))))</f>
        <v>0</v>
      </c>
      <c r="AH1372" s="2403">
        <f>IF(B1372="","",(IFERROR(VLOOKUP(B1372,Projecten!A$4:W$2358,23,FALSE),"niet bekend")))</f>
        <v>0</v>
      </c>
      <c r="AI1372" s="2403">
        <f>IF(B1372="","",(IFERROR(VLOOKUP(B1372,Projecten!A$4:W$2358,12,FALSE),"niet bekend")))</f>
        <v>0</v>
      </c>
      <c r="AJ1372" s="906">
        <f>IF(AG1372="","",(AI1372-AG1372))</f>
        <v>0</v>
      </c>
    </row>
    <row r="1373" spans="2:36" s="131" customFormat="1" ht="12.75" customHeight="1" x14ac:dyDescent="0.2">
      <c r="B1373" s="687"/>
      <c r="C1373" s="1030"/>
      <c r="D1373" s="99"/>
      <c r="E1373" s="100"/>
      <c r="F1373" s="882"/>
      <c r="G1373" s="687"/>
      <c r="H1373" s="687"/>
      <c r="I1373" s="687"/>
      <c r="J1373" s="757"/>
      <c r="K1373" s="757"/>
      <c r="L1373" s="59"/>
      <c r="M1373" s="59"/>
      <c r="N1373" s="59"/>
      <c r="O1373" s="59"/>
      <c r="P1373" s="59"/>
      <c r="Q1373" s="59"/>
      <c r="R1373" s="141"/>
      <c r="S1373" s="77"/>
      <c r="T1373" s="77"/>
      <c r="U1373" s="156"/>
      <c r="V1373" s="80"/>
      <c r="W1373" s="80"/>
      <c r="X1373" s="566"/>
      <c r="Y1373" s="80"/>
      <c r="Z1373" s="145"/>
      <c r="AA1373" s="141"/>
      <c r="AG1373" s="2403"/>
      <c r="AH1373" s="2403"/>
      <c r="AI1373" s="2403"/>
      <c r="AJ1373" s="908"/>
    </row>
    <row r="1374" spans="2:36" x14ac:dyDescent="0.2">
      <c r="B1374" s="98">
        <v>2016583</v>
      </c>
      <c r="C1374" s="1030">
        <v>120949</v>
      </c>
      <c r="D1374" s="727" t="s">
        <v>1828</v>
      </c>
      <c r="E1374" s="393" t="s">
        <v>26</v>
      </c>
      <c r="F1374" s="379">
        <v>5</v>
      </c>
      <c r="G1374" s="405">
        <v>50</v>
      </c>
      <c r="H1374" s="405">
        <v>35</v>
      </c>
      <c r="I1374" s="405">
        <v>10</v>
      </c>
      <c r="J1374" s="759">
        <v>42668</v>
      </c>
      <c r="K1374" s="759">
        <v>42669</v>
      </c>
      <c r="L1374" s="755" t="s">
        <v>1524</v>
      </c>
      <c r="M1374" s="755" t="s">
        <v>1524</v>
      </c>
      <c r="N1374" s="7" t="s">
        <v>47</v>
      </c>
      <c r="O1374" s="7" t="s">
        <v>47</v>
      </c>
      <c r="P1374" s="7" t="s">
        <v>47</v>
      </c>
      <c r="Q1374" s="7" t="s">
        <v>47</v>
      </c>
      <c r="R1374" s="141" t="s">
        <v>960</v>
      </c>
      <c r="T1374" s="23">
        <v>46</v>
      </c>
      <c r="V1374" s="6" t="s">
        <v>311</v>
      </c>
      <c r="W1374" s="554"/>
      <c r="X1374" s="453">
        <v>100</v>
      </c>
      <c r="Y1374" s="6"/>
      <c r="Z1374" s="6"/>
      <c r="AA1374" s="781">
        <v>42649</v>
      </c>
      <c r="AF1374" s="4">
        <f>IF(B1374="","",(IFERROR(VLOOKUP(B1374,Projecten!A$4:W$2358,5,FALSE),"niet bekend")))</f>
        <v>10</v>
      </c>
      <c r="AG1374" s="2399">
        <f t="shared" ref="AG1374:AG1383" si="142">IF(AF1374="","",(IF(F1374=0,AI1374,(F1374/AF1374*AI1374))))</f>
        <v>17230.5</v>
      </c>
      <c r="AH1374" s="2403">
        <f>IF(B1374="","",(IFERROR(VLOOKUP(B1374,Projecten!A$4:W$2358,23,FALSE),"niet bekend")))</f>
        <v>34461</v>
      </c>
      <c r="AI1374" s="2403">
        <f>IF(B1374="","",(IFERROR(VLOOKUP(B1374,Projecten!A$4:W$2358,12,FALSE),"niet bekend")))</f>
        <v>34461</v>
      </c>
      <c r="AJ1374" s="906">
        <f t="shared" ref="AJ1374:AJ1383" si="143">IF(AG1374="","",(AI1374-AG1374))</f>
        <v>17230.5</v>
      </c>
    </row>
    <row r="1375" spans="2:36" s="131" customFormat="1" x14ac:dyDescent="0.2">
      <c r="B1375" s="98">
        <v>2016583</v>
      </c>
      <c r="C1375" s="1030">
        <v>120948</v>
      </c>
      <c r="D1375" s="98" t="s">
        <v>1827</v>
      </c>
      <c r="E1375" s="405" t="s">
        <v>26</v>
      </c>
      <c r="F1375" s="882">
        <v>5</v>
      </c>
      <c r="G1375" s="405">
        <v>50</v>
      </c>
      <c r="H1375" s="405">
        <v>35</v>
      </c>
      <c r="I1375" s="405">
        <v>10</v>
      </c>
      <c r="J1375" s="759">
        <v>42668</v>
      </c>
      <c r="K1375" s="759">
        <v>42669</v>
      </c>
      <c r="L1375" s="778" t="s">
        <v>1524</v>
      </c>
      <c r="M1375" s="778" t="s">
        <v>1524</v>
      </c>
      <c r="N1375" s="58" t="s">
        <v>47</v>
      </c>
      <c r="O1375" s="58" t="s">
        <v>47</v>
      </c>
      <c r="P1375" s="58" t="s">
        <v>47</v>
      </c>
      <c r="Q1375" s="58" t="s">
        <v>47</v>
      </c>
      <c r="R1375" s="141" t="s">
        <v>960</v>
      </c>
      <c r="S1375" s="77"/>
      <c r="T1375" s="77">
        <v>45</v>
      </c>
      <c r="U1375" s="156"/>
      <c r="V1375" s="80" t="s">
        <v>311</v>
      </c>
      <c r="W1375" s="240"/>
      <c r="X1375" s="78">
        <v>100</v>
      </c>
      <c r="Y1375" s="80"/>
      <c r="Z1375" s="80"/>
      <c r="AA1375" s="780">
        <v>42649</v>
      </c>
      <c r="AF1375" s="131">
        <f>IF(B1375="","",(IFERROR(VLOOKUP(B1375,Projecten!A$4:W$2358,5,FALSE),"niet bekend")))</f>
        <v>10</v>
      </c>
      <c r="AG1375" s="2403">
        <f t="shared" si="142"/>
        <v>17230.5</v>
      </c>
      <c r="AH1375" s="2403">
        <f>IF(B1375="","",(IFERROR(VLOOKUP(B1375,Projecten!A$4:W$2358,23,FALSE),"niet bekend")))</f>
        <v>34461</v>
      </c>
      <c r="AI1375" s="2403">
        <f>IF(B1375="","",(IFERROR(VLOOKUP(B1375,Projecten!A$4:W$2358,12,FALSE),"niet bekend")))</f>
        <v>34461</v>
      </c>
      <c r="AJ1375" s="908">
        <f t="shared" si="143"/>
        <v>17230.5</v>
      </c>
    </row>
    <row r="1376" spans="2:36" s="131" customFormat="1" x14ac:dyDescent="0.2">
      <c r="B1376" s="98">
        <v>2016571</v>
      </c>
      <c r="C1376" s="1293">
        <v>120956</v>
      </c>
      <c r="D1376" s="99" t="s">
        <v>1796</v>
      </c>
      <c r="E1376" s="100" t="s">
        <v>26</v>
      </c>
      <c r="F1376" s="882">
        <v>3</v>
      </c>
      <c r="G1376" s="687">
        <v>33</v>
      </c>
      <c r="H1376" s="687">
        <v>18</v>
      </c>
      <c r="I1376" s="687">
        <v>6</v>
      </c>
      <c r="J1376" s="757">
        <v>42671</v>
      </c>
      <c r="K1376" s="757" t="s">
        <v>1524</v>
      </c>
      <c r="L1376" s="59" t="s">
        <v>1524</v>
      </c>
      <c r="M1376" s="59" t="s">
        <v>1524</v>
      </c>
      <c r="N1376" s="59" t="s">
        <v>47</v>
      </c>
      <c r="O1376" s="59" t="s">
        <v>47</v>
      </c>
      <c r="P1376" s="59" t="s">
        <v>47</v>
      </c>
      <c r="Q1376" s="59" t="s">
        <v>47</v>
      </c>
      <c r="R1376" s="141" t="s">
        <v>1985</v>
      </c>
      <c r="S1376" s="77">
        <v>42688</v>
      </c>
      <c r="T1376" s="77">
        <v>45</v>
      </c>
      <c r="U1376" s="156"/>
      <c r="V1376" s="80" t="s">
        <v>162</v>
      </c>
      <c r="W1376" s="80" t="s">
        <v>1814</v>
      </c>
      <c r="X1376" s="78">
        <v>47</v>
      </c>
      <c r="Y1376" s="80"/>
      <c r="Z1376" s="80"/>
      <c r="AA1376" s="780">
        <v>42647</v>
      </c>
      <c r="AF1376" s="131">
        <f>IF(B1376="","",(IFERROR(VLOOKUP(B1376,Projecten!A$4:W$2358,5,FALSE),"niet bekend")))</f>
        <v>3</v>
      </c>
      <c r="AG1376" s="2403">
        <f t="shared" si="142"/>
        <v>8541.76</v>
      </c>
      <c r="AH1376" s="2403">
        <f>IF(B1376="","",(IFERROR(VLOOKUP(B1376,Projecten!A$4:W$2358,23,FALSE),"niet bekend")))</f>
        <v>8541.76</v>
      </c>
      <c r="AI1376" s="2403">
        <f>IF(B1376="","",(IFERROR(VLOOKUP(B1376,Projecten!A$4:W$2358,12,FALSE),"niet bekend")))</f>
        <v>8541.76</v>
      </c>
      <c r="AJ1376" s="908">
        <f t="shared" si="143"/>
        <v>0</v>
      </c>
    </row>
    <row r="1377" spans="2:36" s="131" customFormat="1" x14ac:dyDescent="0.2">
      <c r="B1377" s="98">
        <v>2016573</v>
      </c>
      <c r="C1377" s="1293">
        <v>120957</v>
      </c>
      <c r="D1377" s="99" t="s">
        <v>1797</v>
      </c>
      <c r="E1377" s="100" t="s">
        <v>26</v>
      </c>
      <c r="F1377" s="882">
        <v>2</v>
      </c>
      <c r="G1377" s="687">
        <v>12</v>
      </c>
      <c r="H1377" s="687">
        <v>10</v>
      </c>
      <c r="I1377" s="687">
        <v>4</v>
      </c>
      <c r="J1377" s="757">
        <v>42671</v>
      </c>
      <c r="K1377" s="757" t="s">
        <v>1524</v>
      </c>
      <c r="L1377" s="59" t="s">
        <v>1524</v>
      </c>
      <c r="M1377" s="59" t="s">
        <v>1524</v>
      </c>
      <c r="N1377" s="59" t="s">
        <v>47</v>
      </c>
      <c r="O1377" s="59" t="s">
        <v>47</v>
      </c>
      <c r="P1377" s="59" t="s">
        <v>47</v>
      </c>
      <c r="Q1377" s="59" t="s">
        <v>47</v>
      </c>
      <c r="R1377" s="141" t="s">
        <v>960</v>
      </c>
      <c r="S1377" s="77">
        <v>42688</v>
      </c>
      <c r="T1377" s="77">
        <v>45</v>
      </c>
      <c r="U1377" s="156"/>
      <c r="V1377" s="80" t="s">
        <v>162</v>
      </c>
      <c r="W1377" s="727" t="s">
        <v>1814</v>
      </c>
      <c r="X1377" s="78">
        <v>23</v>
      </c>
      <c r="Y1377" s="80"/>
      <c r="Z1377" s="80"/>
      <c r="AA1377" s="780">
        <v>42647</v>
      </c>
      <c r="AF1377" s="131">
        <f>IF(B1377="","",(IFERROR(VLOOKUP(B1377,Projecten!A$4:W$2358,5,FALSE),"niet bekend")))</f>
        <v>2</v>
      </c>
      <c r="AG1377" s="2403">
        <f t="shared" si="142"/>
        <v>3353.8</v>
      </c>
      <c r="AH1377" s="2403">
        <f>IF(B1377="","",(IFERROR(VLOOKUP(B1377,Projecten!A$4:W$2358,23,FALSE),"niet bekend")))</f>
        <v>3353.8</v>
      </c>
      <c r="AI1377" s="2403">
        <f>IF(B1377="","",(IFERROR(VLOOKUP(B1377,Projecten!A$4:W$2358,12,FALSE),"niet bekend")))</f>
        <v>3353.8</v>
      </c>
      <c r="AJ1377" s="908">
        <f t="shared" si="143"/>
        <v>0</v>
      </c>
    </row>
    <row r="1378" spans="2:36" s="131" customFormat="1" x14ac:dyDescent="0.2">
      <c r="B1378" s="98">
        <v>2016577</v>
      </c>
      <c r="C1378" s="1030">
        <v>120958</v>
      </c>
      <c r="D1378" s="99">
        <v>587716</v>
      </c>
      <c r="E1378" s="100" t="s">
        <v>26</v>
      </c>
      <c r="F1378" s="882">
        <v>1</v>
      </c>
      <c r="G1378" s="687">
        <v>10</v>
      </c>
      <c r="H1378" s="687">
        <v>6</v>
      </c>
      <c r="I1378" s="687">
        <v>5</v>
      </c>
      <c r="J1378" s="757">
        <v>42671</v>
      </c>
      <c r="K1378" s="757" t="s">
        <v>1524</v>
      </c>
      <c r="L1378" s="757" t="s">
        <v>1524</v>
      </c>
      <c r="M1378" s="757" t="s">
        <v>1524</v>
      </c>
      <c r="N1378" s="59" t="s">
        <v>47</v>
      </c>
      <c r="O1378" s="59" t="s">
        <v>47</v>
      </c>
      <c r="P1378" s="59" t="s">
        <v>47</v>
      </c>
      <c r="Q1378" s="59" t="s">
        <v>47</v>
      </c>
      <c r="R1378" s="141" t="s">
        <v>1985</v>
      </c>
      <c r="S1378" s="77">
        <v>42691</v>
      </c>
      <c r="T1378" s="77">
        <v>45</v>
      </c>
      <c r="U1378" s="156"/>
      <c r="V1378" s="80" t="s">
        <v>162</v>
      </c>
      <c r="W1378" s="80"/>
      <c r="X1378" s="566">
        <v>21</v>
      </c>
      <c r="Y1378" s="80"/>
      <c r="Z1378" s="80"/>
      <c r="AA1378" s="780">
        <v>42647</v>
      </c>
      <c r="AF1378" s="131">
        <f>IF(B1378="","",(IFERROR(VLOOKUP(B1378,Projecten!A$4:W$2358,5,FALSE),"niet bekend")))</f>
        <v>1</v>
      </c>
      <c r="AG1378" s="2403">
        <f t="shared" si="142"/>
        <v>3795.94</v>
      </c>
      <c r="AH1378" s="2403">
        <f>IF(B1378="","",(IFERROR(VLOOKUP(B1378,Projecten!A$4:W$2358,23,FALSE),"niet bekend")))</f>
        <v>3795.94</v>
      </c>
      <c r="AI1378" s="2403">
        <f>IF(B1378="","",(IFERROR(VLOOKUP(B1378,Projecten!A$4:W$2358,12,FALSE),"niet bekend")))</f>
        <v>3795.94</v>
      </c>
      <c r="AJ1378" s="908">
        <f t="shared" si="143"/>
        <v>0</v>
      </c>
    </row>
    <row r="1379" spans="2:36" s="131" customFormat="1" x14ac:dyDescent="0.2">
      <c r="B1379" s="74">
        <v>2016572</v>
      </c>
      <c r="C1379" s="1252">
        <v>120944</v>
      </c>
      <c r="D1379" s="368">
        <v>595516</v>
      </c>
      <c r="E1379" s="369" t="s">
        <v>26</v>
      </c>
      <c r="F1379" s="1461">
        <v>1</v>
      </c>
      <c r="G1379" s="75">
        <v>6</v>
      </c>
      <c r="H1379" s="75">
        <v>5</v>
      </c>
      <c r="I1379" s="75">
        <v>2</v>
      </c>
      <c r="J1379" s="757">
        <v>42671</v>
      </c>
      <c r="K1379" s="757" t="s">
        <v>1524</v>
      </c>
      <c r="L1379" s="59" t="s">
        <v>1524</v>
      </c>
      <c r="M1379" s="59" t="s">
        <v>1524</v>
      </c>
      <c r="N1379" s="59" t="s">
        <v>47</v>
      </c>
      <c r="O1379" s="59" t="s">
        <v>47</v>
      </c>
      <c r="P1379" s="59" t="s">
        <v>47</v>
      </c>
      <c r="Q1379" s="59" t="s">
        <v>47</v>
      </c>
      <c r="R1379" s="141" t="s">
        <v>2144</v>
      </c>
      <c r="S1379" s="77">
        <v>42685</v>
      </c>
      <c r="T1379" s="77">
        <v>44</v>
      </c>
      <c r="U1379" s="156"/>
      <c r="V1379" s="80" t="s">
        <v>162</v>
      </c>
      <c r="W1379" s="80" t="s">
        <v>1912</v>
      </c>
      <c r="X1379" s="566">
        <v>11.3</v>
      </c>
      <c r="Y1379" s="80"/>
      <c r="Z1379" s="80"/>
      <c r="AA1379" s="780">
        <v>42647</v>
      </c>
      <c r="AF1379" s="131">
        <f>IF(B1379="","",(IFERROR(VLOOKUP(B1379,Projecten!A$4:W$2358,5,FALSE),"niet bekend")))</f>
        <v>1</v>
      </c>
      <c r="AG1379" s="2403">
        <f t="shared" si="142"/>
        <v>1676.9</v>
      </c>
      <c r="AH1379" s="2403">
        <f>IF(B1379="","",(IFERROR(VLOOKUP(B1379,Projecten!A$4:W$2358,23,FALSE),"niet bekend")))</f>
        <v>1676.9</v>
      </c>
      <c r="AI1379" s="2403">
        <f>IF(B1379="","",(IFERROR(VLOOKUP(B1379,Projecten!A$4:W$2358,12,FALSE),"niet bekend")))</f>
        <v>1676.9</v>
      </c>
      <c r="AJ1379" s="908">
        <f t="shared" si="143"/>
        <v>0</v>
      </c>
    </row>
    <row r="1380" spans="2:36" s="131" customFormat="1" x14ac:dyDescent="0.2">
      <c r="B1380" s="98">
        <v>2016576</v>
      </c>
      <c r="C1380" s="1293">
        <v>120959</v>
      </c>
      <c r="D1380" s="99" t="s">
        <v>1865</v>
      </c>
      <c r="E1380" s="100" t="s">
        <v>26</v>
      </c>
      <c r="F1380" s="882">
        <v>5</v>
      </c>
      <c r="G1380" s="687">
        <v>30</v>
      </c>
      <c r="H1380" s="687">
        <v>30</v>
      </c>
      <c r="I1380" s="687">
        <v>0</v>
      </c>
      <c r="J1380" s="759">
        <v>42671</v>
      </c>
      <c r="K1380" s="778" t="s">
        <v>1524</v>
      </c>
      <c r="L1380" s="778" t="s">
        <v>1524</v>
      </c>
      <c r="M1380" s="778" t="s">
        <v>1524</v>
      </c>
      <c r="N1380" s="58" t="s">
        <v>47</v>
      </c>
      <c r="O1380" s="58" t="s">
        <v>47</v>
      </c>
      <c r="P1380" s="58" t="s">
        <v>47</v>
      </c>
      <c r="Q1380" s="58" t="s">
        <v>47</v>
      </c>
      <c r="R1380" s="141" t="s">
        <v>960</v>
      </c>
      <c r="S1380" s="77"/>
      <c r="T1380" s="77">
        <v>46</v>
      </c>
      <c r="U1380" s="156"/>
      <c r="V1380" s="80" t="s">
        <v>423</v>
      </c>
      <c r="W1380" s="808"/>
      <c r="X1380" s="566">
        <v>42</v>
      </c>
      <c r="Y1380" s="80"/>
      <c r="Z1380" s="80"/>
      <c r="AA1380" s="780">
        <v>42647</v>
      </c>
      <c r="AF1380" s="131">
        <f>IF(B1380="","",(IFERROR(VLOOKUP(B1380,Projecten!A$4:W$2358,5,FALSE),"niet bekend")))</f>
        <v>8</v>
      </c>
      <c r="AG1380" s="2403">
        <f t="shared" si="142"/>
        <v>19511.262500000001</v>
      </c>
      <c r="AH1380" s="2403">
        <f>IF(B1380="","",(IFERROR(VLOOKUP(B1380,Projecten!A$4:W$2358,23,FALSE),"niet bekend")))</f>
        <v>31218.02</v>
      </c>
      <c r="AI1380" s="2403">
        <f>IF(B1380="","",(IFERROR(VLOOKUP(B1380,Projecten!A$4:W$2358,12,FALSE),"niet bekend")))</f>
        <v>31218.02</v>
      </c>
      <c r="AJ1380" s="908">
        <f t="shared" si="143"/>
        <v>11706.7575</v>
      </c>
    </row>
    <row r="1381" spans="2:36" s="131" customFormat="1" x14ac:dyDescent="0.2">
      <c r="B1381" s="98">
        <v>2016576</v>
      </c>
      <c r="C1381" s="1030">
        <v>120959</v>
      </c>
      <c r="D1381" s="99" t="s">
        <v>1907</v>
      </c>
      <c r="E1381" s="100" t="s">
        <v>26</v>
      </c>
      <c r="F1381" s="882">
        <v>3</v>
      </c>
      <c r="G1381" s="687">
        <v>18</v>
      </c>
      <c r="H1381" s="687">
        <v>18</v>
      </c>
      <c r="I1381" s="687">
        <v>0</v>
      </c>
      <c r="J1381" s="759">
        <v>42671</v>
      </c>
      <c r="K1381" s="778" t="s">
        <v>1524</v>
      </c>
      <c r="L1381" s="778" t="s">
        <v>1524</v>
      </c>
      <c r="M1381" s="778" t="s">
        <v>1524</v>
      </c>
      <c r="N1381" s="58" t="s">
        <v>47</v>
      </c>
      <c r="O1381" s="58" t="s">
        <v>47</v>
      </c>
      <c r="P1381" s="58" t="s">
        <v>47</v>
      </c>
      <c r="Q1381" s="58" t="s">
        <v>47</v>
      </c>
      <c r="R1381" s="141" t="s">
        <v>960</v>
      </c>
      <c r="S1381" s="77"/>
      <c r="T1381" s="77">
        <v>45</v>
      </c>
      <c r="U1381" s="156"/>
      <c r="V1381" s="80" t="s">
        <v>423</v>
      </c>
      <c r="W1381" s="808"/>
      <c r="X1381" s="566">
        <v>25</v>
      </c>
      <c r="Y1381" s="80"/>
      <c r="Z1381" s="80"/>
      <c r="AA1381" s="780">
        <v>42647</v>
      </c>
      <c r="AF1381" s="131">
        <f>IF(B1381="","",(IFERROR(VLOOKUP(B1381,Projecten!A$4:W$2358,5,FALSE),"niet bekend")))</f>
        <v>8</v>
      </c>
      <c r="AG1381" s="2403">
        <f t="shared" si="142"/>
        <v>11706.7575</v>
      </c>
      <c r="AH1381" s="2403"/>
      <c r="AI1381" s="2403">
        <f>IF(B1381="","",(IFERROR(VLOOKUP(B1381,Projecten!A$4:W$2358,12,FALSE),"niet bekend")))</f>
        <v>31218.02</v>
      </c>
      <c r="AJ1381" s="908">
        <f t="shared" si="143"/>
        <v>19511.262500000001</v>
      </c>
    </row>
    <row r="1382" spans="2:36" s="131" customFormat="1" x14ac:dyDescent="0.2">
      <c r="B1382" s="782">
        <v>2016640</v>
      </c>
      <c r="C1382" s="816">
        <v>120961</v>
      </c>
      <c r="D1382" s="813" t="s">
        <v>1980</v>
      </c>
      <c r="E1382" s="814" t="s">
        <v>26</v>
      </c>
      <c r="F1382" s="1501">
        <v>0</v>
      </c>
      <c r="G1382" s="815">
        <v>0</v>
      </c>
      <c r="H1382" s="815">
        <v>0</v>
      </c>
      <c r="I1382" s="815">
        <v>1</v>
      </c>
      <c r="J1382" s="798" t="s">
        <v>1524</v>
      </c>
      <c r="K1382" s="798" t="s">
        <v>1524</v>
      </c>
      <c r="L1382" s="799" t="s">
        <v>1524</v>
      </c>
      <c r="M1382" s="799" t="s">
        <v>1524</v>
      </c>
      <c r="N1382" s="799" t="s">
        <v>47</v>
      </c>
      <c r="O1382" s="799" t="s">
        <v>47</v>
      </c>
      <c r="P1382" s="799" t="s">
        <v>47</v>
      </c>
      <c r="Q1382" s="799" t="s">
        <v>47</v>
      </c>
      <c r="R1382" s="692"/>
      <c r="S1382" s="800"/>
      <c r="T1382" s="800">
        <v>45</v>
      </c>
      <c r="U1382" s="801"/>
      <c r="V1382" s="802" t="s">
        <v>162</v>
      </c>
      <c r="W1382" s="802" t="s">
        <v>2025</v>
      </c>
      <c r="X1382" s="78">
        <v>3</v>
      </c>
      <c r="Y1382" s="80"/>
      <c r="Z1382" s="145"/>
      <c r="AA1382" s="804">
        <v>42667</v>
      </c>
      <c r="AF1382" s="131">
        <f>IF(B1382="","",(IFERROR(VLOOKUP(B1382,Projecten!A$4:W$2358,5,FALSE),"niet bekend")))</f>
        <v>0</v>
      </c>
      <c r="AG1382" s="2403">
        <f t="shared" si="142"/>
        <v>496.5</v>
      </c>
      <c r="AH1382" s="2403">
        <f>IF(B1382="","",(IFERROR(VLOOKUP(B1382,Projecten!A$4:W$2358,23,FALSE),"niet bekend")))</f>
        <v>496.5</v>
      </c>
      <c r="AI1382" s="2403">
        <f>IF(B1382="","",(IFERROR(VLOOKUP(B1382,Projecten!A$4:W$2358,12,FALSE),"niet bekend")))</f>
        <v>496.5</v>
      </c>
      <c r="AJ1382" s="908">
        <f t="shared" si="143"/>
        <v>0</v>
      </c>
    </row>
    <row r="1383" spans="2:36" s="131" customFormat="1" x14ac:dyDescent="0.2">
      <c r="B1383" s="98">
        <v>2016575</v>
      </c>
      <c r="C1383" s="1293">
        <v>120958</v>
      </c>
      <c r="D1383" s="99">
        <v>613616</v>
      </c>
      <c r="E1383" s="100" t="s">
        <v>26</v>
      </c>
      <c r="F1383" s="882">
        <v>1</v>
      </c>
      <c r="G1383" s="687">
        <v>8</v>
      </c>
      <c r="H1383" s="687">
        <v>5</v>
      </c>
      <c r="I1383" s="687">
        <v>3</v>
      </c>
      <c r="J1383" s="757">
        <v>42671</v>
      </c>
      <c r="K1383" s="757" t="s">
        <v>1524</v>
      </c>
      <c r="L1383" s="59" t="s">
        <v>1524</v>
      </c>
      <c r="M1383" s="59" t="s">
        <v>1524</v>
      </c>
      <c r="N1383" s="59" t="s">
        <v>47</v>
      </c>
      <c r="O1383" s="59" t="s">
        <v>47</v>
      </c>
      <c r="P1383" s="59" t="s">
        <v>47</v>
      </c>
      <c r="Q1383" s="59" t="s">
        <v>47</v>
      </c>
      <c r="R1383" s="141" t="s">
        <v>1985</v>
      </c>
      <c r="S1383" s="77">
        <v>42690</v>
      </c>
      <c r="T1383" s="77">
        <v>45</v>
      </c>
      <c r="U1383" s="156"/>
      <c r="V1383" s="80" t="s">
        <v>162</v>
      </c>
      <c r="W1383" s="80"/>
      <c r="X1383" s="78">
        <v>15</v>
      </c>
      <c r="Y1383" s="80"/>
      <c r="Z1383" s="80"/>
      <c r="AA1383" s="780">
        <v>42647</v>
      </c>
      <c r="AF1383" s="131">
        <f>IF(B1383="","",(IFERROR(VLOOKUP(B1383,Projecten!A$4:W$2358,5,FALSE),"niet bekend")))</f>
        <v>1</v>
      </c>
      <c r="AG1383" s="2403">
        <f t="shared" si="142"/>
        <v>2132.0500000000002</v>
      </c>
      <c r="AH1383" s="2403">
        <f>IF(B1383="","",(IFERROR(VLOOKUP(B1383,Projecten!A$4:W$2358,23,FALSE),"niet bekend")))</f>
        <v>2132.0500000000002</v>
      </c>
      <c r="AI1383" s="2403">
        <f>IF(B1383="","",(IFERROR(VLOOKUP(B1383,Projecten!A$4:W$2358,12,FALSE),"niet bekend")))</f>
        <v>2132.0500000000002</v>
      </c>
      <c r="AJ1383" s="908">
        <f t="shared" si="143"/>
        <v>0</v>
      </c>
    </row>
    <row r="1384" spans="2:36" s="131" customFormat="1" x14ac:dyDescent="0.2">
      <c r="B1384" s="98"/>
      <c r="C1384" s="1030"/>
      <c r="D1384" s="99"/>
      <c r="E1384" s="100"/>
      <c r="F1384" s="882"/>
      <c r="G1384" s="687"/>
      <c r="H1384" s="687"/>
      <c r="I1384" s="687"/>
      <c r="J1384" s="759"/>
      <c r="K1384" s="778"/>
      <c r="L1384" s="778"/>
      <c r="M1384" s="778"/>
      <c r="N1384" s="58"/>
      <c r="O1384" s="58"/>
      <c r="P1384" s="58"/>
      <c r="Q1384" s="58"/>
      <c r="R1384" s="141"/>
      <c r="S1384" s="77"/>
      <c r="T1384" s="77"/>
      <c r="U1384" s="156"/>
      <c r="V1384" s="80"/>
      <c r="W1384" s="808"/>
      <c r="X1384" s="566"/>
      <c r="Y1384" s="80"/>
      <c r="Z1384" s="80"/>
      <c r="AA1384" s="780"/>
      <c r="AG1384" s="2403"/>
      <c r="AH1384" s="2403"/>
      <c r="AI1384" s="2403"/>
      <c r="AJ1384" s="908"/>
    </row>
    <row r="1385" spans="2:36" s="131" customFormat="1" x14ac:dyDescent="0.2">
      <c r="B1385" s="771" t="s">
        <v>1847</v>
      </c>
      <c r="C1385" s="1030">
        <v>120962</v>
      </c>
      <c r="D1385" s="772" t="s">
        <v>1851</v>
      </c>
      <c r="E1385" s="773" t="s">
        <v>353</v>
      </c>
      <c r="F1385" s="882">
        <v>1</v>
      </c>
      <c r="G1385" s="687">
        <v>7</v>
      </c>
      <c r="H1385" s="687">
        <v>2</v>
      </c>
      <c r="I1385" s="687">
        <v>3</v>
      </c>
      <c r="J1385" s="757">
        <v>42671</v>
      </c>
      <c r="K1385" s="757">
        <v>42669</v>
      </c>
      <c r="L1385" s="757" t="s">
        <v>1524</v>
      </c>
      <c r="M1385" s="757" t="s">
        <v>1524</v>
      </c>
      <c r="N1385" s="59" t="s">
        <v>47</v>
      </c>
      <c r="O1385" s="59" t="s">
        <v>47</v>
      </c>
      <c r="P1385" s="59" t="s">
        <v>47</v>
      </c>
      <c r="Q1385" s="59" t="s">
        <v>47</v>
      </c>
      <c r="R1385" s="141"/>
      <c r="S1385" s="77"/>
      <c r="T1385" s="77">
        <v>45</v>
      </c>
      <c r="U1385" s="156"/>
      <c r="V1385" s="80" t="s">
        <v>535</v>
      </c>
      <c r="W1385" s="80" t="s">
        <v>1876</v>
      </c>
      <c r="X1385" s="566">
        <v>16</v>
      </c>
      <c r="Y1385" s="80"/>
      <c r="Z1385" s="80"/>
      <c r="AA1385" s="780">
        <v>42650</v>
      </c>
      <c r="AF1385" s="131">
        <f>IF(B1385="","",(IFERROR(VLOOKUP(B1385,Projecten!A$4:W$2358,5,FALSE),"niet bekend")))</f>
        <v>1</v>
      </c>
      <c r="AG1385" s="2403">
        <f t="shared" ref="AG1385:AG1393" si="144">IF(AF1385="","",(IF(F1385=0,AI1385,(F1385/AF1385*AI1385))))</f>
        <v>3086.35</v>
      </c>
      <c r="AH1385" s="2403">
        <f>IF(B1385="","",(IFERROR(VLOOKUP(B1385,Projecten!A$4:W$2358,23,FALSE),"niet bekend")))</f>
        <v>3086.35</v>
      </c>
      <c r="AI1385" s="2403">
        <f>IF(B1385="","",(IFERROR(VLOOKUP(B1385,Projecten!A$4:W$2358,12,FALSE),"niet bekend")))</f>
        <v>3086.35</v>
      </c>
      <c r="AJ1385" s="908">
        <f t="shared" ref="AJ1385:AJ1393" si="145">IF(AG1385="","",(AI1385-AG1385))</f>
        <v>0</v>
      </c>
    </row>
    <row r="1386" spans="2:36" s="131" customFormat="1" x14ac:dyDescent="0.2">
      <c r="B1386" s="98" t="s">
        <v>2152</v>
      </c>
      <c r="C1386" s="1030">
        <v>120962</v>
      </c>
      <c r="D1386" s="772" t="s">
        <v>1852</v>
      </c>
      <c r="E1386" s="773" t="s">
        <v>353</v>
      </c>
      <c r="F1386" s="882">
        <v>0</v>
      </c>
      <c r="G1386" s="687">
        <v>1</v>
      </c>
      <c r="H1386" s="687">
        <v>0</v>
      </c>
      <c r="I1386" s="687">
        <v>1</v>
      </c>
      <c r="J1386" s="757" t="s">
        <v>1524</v>
      </c>
      <c r="K1386" s="757" t="s">
        <v>1524</v>
      </c>
      <c r="L1386" s="757" t="s">
        <v>1524</v>
      </c>
      <c r="M1386" s="757" t="s">
        <v>1524</v>
      </c>
      <c r="N1386" s="59" t="s">
        <v>47</v>
      </c>
      <c r="O1386" s="59" t="s">
        <v>47</v>
      </c>
      <c r="P1386" s="59" t="s">
        <v>47</v>
      </c>
      <c r="Q1386" s="59" t="s">
        <v>47</v>
      </c>
      <c r="R1386" s="141"/>
      <c r="S1386" s="77"/>
      <c r="T1386" s="77">
        <v>45</v>
      </c>
      <c r="U1386" s="156"/>
      <c r="V1386" s="80" t="s">
        <v>535</v>
      </c>
      <c r="W1386" s="80"/>
      <c r="X1386" s="566">
        <v>3.5</v>
      </c>
      <c r="Y1386" s="80"/>
      <c r="Z1386" s="80"/>
      <c r="AA1386" s="780">
        <v>42650</v>
      </c>
      <c r="AF1386" s="131">
        <f>IF(B1386="","",(IFERROR(VLOOKUP(B1386,Projecten!A$4:W$2358,5,FALSE),"niet bekend")))</f>
        <v>0</v>
      </c>
      <c r="AG1386" s="2403">
        <f t="shared" si="144"/>
        <v>502.39</v>
      </c>
      <c r="AH1386" s="2403">
        <f>IF(B1386="","",(IFERROR(VLOOKUP(B1386,Projecten!A$4:W$2358,23,FALSE),"niet bekend")))</f>
        <v>502.39</v>
      </c>
      <c r="AI1386" s="2403">
        <f>IF(B1386="","",(IFERROR(VLOOKUP(B1386,Projecten!A$4:W$2358,12,FALSE),"niet bekend")))</f>
        <v>502.39</v>
      </c>
      <c r="AJ1386" s="908">
        <f t="shared" si="145"/>
        <v>0</v>
      </c>
    </row>
    <row r="1387" spans="2:36" s="131" customFormat="1" x14ac:dyDescent="0.2">
      <c r="B1387" s="771" t="s">
        <v>1848</v>
      </c>
      <c r="C1387" s="1030">
        <v>120963</v>
      </c>
      <c r="D1387" s="772" t="s">
        <v>1853</v>
      </c>
      <c r="E1387" s="773" t="s">
        <v>353</v>
      </c>
      <c r="F1387" s="882">
        <v>1</v>
      </c>
      <c r="G1387" s="687">
        <v>7</v>
      </c>
      <c r="H1387" s="687">
        <v>2</v>
      </c>
      <c r="I1387" s="687">
        <v>3</v>
      </c>
      <c r="J1387" s="757">
        <v>42671</v>
      </c>
      <c r="K1387" s="757">
        <v>42669</v>
      </c>
      <c r="L1387" s="757" t="s">
        <v>1524</v>
      </c>
      <c r="M1387" s="757" t="s">
        <v>1524</v>
      </c>
      <c r="N1387" s="59" t="s">
        <v>47</v>
      </c>
      <c r="O1387" s="59" t="s">
        <v>47</v>
      </c>
      <c r="P1387" s="59" t="s">
        <v>47</v>
      </c>
      <c r="Q1387" s="59" t="s">
        <v>47</v>
      </c>
      <c r="R1387" s="141"/>
      <c r="S1387" s="77"/>
      <c r="T1387" s="77">
        <v>45</v>
      </c>
      <c r="U1387" s="156"/>
      <c r="V1387" s="80" t="s">
        <v>535</v>
      </c>
      <c r="W1387" s="80" t="s">
        <v>1876</v>
      </c>
      <c r="X1387" s="566">
        <v>16</v>
      </c>
      <c r="Y1387" s="80"/>
      <c r="Z1387" s="80"/>
      <c r="AA1387" s="780">
        <v>42650</v>
      </c>
      <c r="AF1387" s="131">
        <f>IF(B1387="","",(IFERROR(VLOOKUP(B1387,Projecten!A$4:W$2358,5,FALSE),"niet bekend")))</f>
        <v>1</v>
      </c>
      <c r="AG1387" s="2403">
        <f t="shared" si="144"/>
        <v>3119.54</v>
      </c>
      <c r="AH1387" s="2403">
        <f>IF(B1387="","",(IFERROR(VLOOKUP(B1387,Projecten!A$4:W$2358,23,FALSE),"niet bekend")))</f>
        <v>3119.54</v>
      </c>
      <c r="AI1387" s="2403">
        <f>IF(B1387="","",(IFERROR(VLOOKUP(B1387,Projecten!A$4:W$2358,12,FALSE),"niet bekend")))</f>
        <v>3119.54</v>
      </c>
      <c r="AJ1387" s="908">
        <f t="shared" si="145"/>
        <v>0</v>
      </c>
    </row>
    <row r="1388" spans="2:36" s="131" customFormat="1" x14ac:dyDescent="0.2">
      <c r="B1388" s="98" t="s">
        <v>2154</v>
      </c>
      <c r="C1388" s="1030">
        <v>120963</v>
      </c>
      <c r="D1388" s="772" t="s">
        <v>1854</v>
      </c>
      <c r="E1388" s="773" t="s">
        <v>353</v>
      </c>
      <c r="F1388" s="882">
        <v>0</v>
      </c>
      <c r="G1388" s="687">
        <v>1</v>
      </c>
      <c r="H1388" s="687">
        <v>0</v>
      </c>
      <c r="I1388" s="687">
        <v>1</v>
      </c>
      <c r="J1388" s="757" t="s">
        <v>1524</v>
      </c>
      <c r="K1388" s="757" t="s">
        <v>1524</v>
      </c>
      <c r="L1388" s="757" t="s">
        <v>1524</v>
      </c>
      <c r="M1388" s="757" t="s">
        <v>1524</v>
      </c>
      <c r="N1388" s="59" t="s">
        <v>47</v>
      </c>
      <c r="O1388" s="59" t="s">
        <v>47</v>
      </c>
      <c r="P1388" s="59" t="s">
        <v>47</v>
      </c>
      <c r="Q1388" s="59" t="s">
        <v>47</v>
      </c>
      <c r="R1388" s="141"/>
      <c r="S1388" s="77"/>
      <c r="T1388" s="77">
        <v>45</v>
      </c>
      <c r="U1388" s="156"/>
      <c r="V1388" s="80" t="s">
        <v>535</v>
      </c>
      <c r="W1388" s="80"/>
      <c r="X1388" s="566">
        <v>3.5</v>
      </c>
      <c r="Y1388" s="80"/>
      <c r="Z1388" s="80"/>
      <c r="AA1388" s="780">
        <v>42650</v>
      </c>
      <c r="AF1388" s="131">
        <f>IF(B1388="","",(IFERROR(VLOOKUP(B1388,Projecten!A$4:W$2358,5,FALSE),"niet bekend")))</f>
        <v>0</v>
      </c>
      <c r="AG1388" s="2403">
        <f t="shared" si="144"/>
        <v>502.39</v>
      </c>
      <c r="AH1388" s="2403">
        <f>IF(B1388="","",(IFERROR(VLOOKUP(B1388,Projecten!A$4:W$2358,23,FALSE),"niet bekend")))</f>
        <v>502.39</v>
      </c>
      <c r="AI1388" s="2403">
        <f>IF(B1388="","",(IFERROR(VLOOKUP(B1388,Projecten!A$4:W$2358,12,FALSE),"niet bekend")))</f>
        <v>502.39</v>
      </c>
      <c r="AJ1388" s="908">
        <f t="shared" si="145"/>
        <v>0</v>
      </c>
    </row>
    <row r="1389" spans="2:36" s="131" customFormat="1" x14ac:dyDescent="0.2">
      <c r="B1389" s="98">
        <v>2016580</v>
      </c>
      <c r="C1389" s="1030">
        <v>120947</v>
      </c>
      <c r="D1389" s="99" t="s">
        <v>1802</v>
      </c>
      <c r="E1389" s="100" t="s">
        <v>353</v>
      </c>
      <c r="F1389" s="882">
        <v>1</v>
      </c>
      <c r="G1389" s="687">
        <v>11</v>
      </c>
      <c r="H1389" s="687">
        <v>0</v>
      </c>
      <c r="I1389" s="687">
        <v>0</v>
      </c>
      <c r="J1389" s="757">
        <v>42671</v>
      </c>
      <c r="K1389" s="757" t="s">
        <v>1524</v>
      </c>
      <c r="L1389" s="757" t="s">
        <v>1524</v>
      </c>
      <c r="M1389" s="757" t="s">
        <v>1524</v>
      </c>
      <c r="N1389" s="59" t="s">
        <v>47</v>
      </c>
      <c r="O1389" s="59" t="s">
        <v>47</v>
      </c>
      <c r="P1389" s="59" t="s">
        <v>47</v>
      </c>
      <c r="Q1389" s="59" t="s">
        <v>47</v>
      </c>
      <c r="R1389" s="141"/>
      <c r="S1389" s="77"/>
      <c r="T1389" s="77">
        <v>45</v>
      </c>
      <c r="U1389" s="156"/>
      <c r="V1389" s="80" t="s">
        <v>535</v>
      </c>
      <c r="W1389" s="80" t="s">
        <v>1875</v>
      </c>
      <c r="X1389" s="78">
        <v>6</v>
      </c>
      <c r="Y1389" s="80"/>
      <c r="Z1389" s="145"/>
      <c r="AA1389" s="780">
        <v>42648</v>
      </c>
      <c r="AF1389" s="131">
        <f>IF(B1389="","",(IFERROR(VLOOKUP(B1389,Projecten!A$4:W$2358,5,FALSE),"niet bekend")))</f>
        <v>1</v>
      </c>
      <c r="AG1389" s="2403">
        <f t="shared" si="144"/>
        <v>1290.26</v>
      </c>
      <c r="AH1389" s="2403">
        <f>IF(B1389="","",(IFERROR(VLOOKUP(B1389,Projecten!A$4:W$2358,23,FALSE),"niet bekend")))</f>
        <v>1290.26</v>
      </c>
      <c r="AI1389" s="2403">
        <f>IF(B1389="","",(IFERROR(VLOOKUP(B1389,Projecten!A$4:W$2358,12,FALSE),"niet bekend")))</f>
        <v>1290.26</v>
      </c>
      <c r="AJ1389" s="908">
        <f t="shared" si="145"/>
        <v>0</v>
      </c>
    </row>
    <row r="1390" spans="2:36" s="131" customFormat="1" x14ac:dyDescent="0.2">
      <c r="B1390" s="98">
        <v>2016586</v>
      </c>
      <c r="C1390" s="1308">
        <v>120947</v>
      </c>
      <c r="D1390" s="772" t="s">
        <v>1830</v>
      </c>
      <c r="E1390" s="773" t="s">
        <v>353</v>
      </c>
      <c r="F1390" s="883">
        <v>1</v>
      </c>
      <c r="G1390" s="774">
        <v>15</v>
      </c>
      <c r="H1390" s="774">
        <v>0</v>
      </c>
      <c r="I1390" s="774">
        <v>0</v>
      </c>
      <c r="J1390" s="757">
        <v>42671</v>
      </c>
      <c r="K1390" s="757" t="s">
        <v>1524</v>
      </c>
      <c r="L1390" s="757" t="s">
        <v>1524</v>
      </c>
      <c r="M1390" s="757" t="s">
        <v>1524</v>
      </c>
      <c r="N1390" s="59" t="s">
        <v>47</v>
      </c>
      <c r="O1390" s="59" t="s">
        <v>47</v>
      </c>
      <c r="P1390" s="59" t="s">
        <v>47</v>
      </c>
      <c r="Q1390" s="59" t="s">
        <v>47</v>
      </c>
      <c r="R1390" s="141"/>
      <c r="S1390" s="77"/>
      <c r="T1390" s="77">
        <v>45</v>
      </c>
      <c r="U1390" s="156"/>
      <c r="V1390" s="80" t="s">
        <v>535</v>
      </c>
      <c r="W1390" s="80" t="s">
        <v>1875</v>
      </c>
      <c r="X1390" s="566">
        <v>10</v>
      </c>
      <c r="Y1390" s="80"/>
      <c r="Z1390" s="80"/>
      <c r="AA1390" s="780">
        <v>42650</v>
      </c>
      <c r="AF1390" s="131">
        <f>IF(B1390="","",(IFERROR(VLOOKUP(B1390,Projecten!A$4:W$2358,5,FALSE),"niet bekend")))</f>
        <v>1</v>
      </c>
      <c r="AG1390" s="2403">
        <f t="shared" si="144"/>
        <v>1647.73</v>
      </c>
      <c r="AH1390" s="2403">
        <f>IF(B1390="","",(IFERROR(VLOOKUP(B1390,Projecten!A$4:W$2358,23,FALSE),"niet bekend")))</f>
        <v>1647.73</v>
      </c>
      <c r="AI1390" s="2403">
        <f>IF(B1390="","",(IFERROR(VLOOKUP(B1390,Projecten!A$4:W$2358,12,FALSE),"niet bekend")))</f>
        <v>1647.73</v>
      </c>
      <c r="AJ1390" s="908">
        <f t="shared" si="145"/>
        <v>0</v>
      </c>
    </row>
    <row r="1391" spans="2:36" s="131" customFormat="1" x14ac:dyDescent="0.2">
      <c r="B1391" s="98"/>
      <c r="C1391" s="1030"/>
      <c r="D1391" s="99"/>
      <c r="E1391" s="100"/>
      <c r="F1391" s="882"/>
      <c r="G1391" s="687"/>
      <c r="H1391" s="687"/>
      <c r="I1391" s="687"/>
      <c r="J1391" s="757"/>
      <c r="K1391" s="757"/>
      <c r="L1391" s="757"/>
      <c r="M1391" s="757"/>
      <c r="N1391" s="59"/>
      <c r="O1391" s="59"/>
      <c r="P1391" s="59"/>
      <c r="Q1391" s="59"/>
      <c r="R1391" s="141"/>
      <c r="S1391" s="77"/>
      <c r="T1391" s="77"/>
      <c r="U1391" s="156"/>
      <c r="V1391" s="80"/>
      <c r="W1391" s="80"/>
      <c r="X1391" s="78"/>
      <c r="Y1391" s="80"/>
      <c r="Z1391" s="80"/>
      <c r="AA1391" s="780"/>
      <c r="AF1391" s="131" t="str">
        <f>IF(B1391="","",(IFERROR(VLOOKUP(B1391,Projecten!A$4:W$2358,5,FALSE),"niet bekend")))</f>
        <v/>
      </c>
      <c r="AG1391" s="2403" t="str">
        <f t="shared" si="144"/>
        <v/>
      </c>
      <c r="AH1391" s="2403" t="str">
        <f>IF(B1391="","",(IFERROR(VLOOKUP(B1391,Projecten!A$4:W$2358,23,FALSE),"niet bekend")))</f>
        <v/>
      </c>
      <c r="AI1391" s="2403" t="str">
        <f>IF(B1391="","",(IFERROR(VLOOKUP(B1391,Projecten!A$4:W$2358,12,FALSE),"niet bekend")))</f>
        <v/>
      </c>
      <c r="AJ1391" s="908" t="str">
        <f t="shared" si="145"/>
        <v/>
      </c>
    </row>
    <row r="1392" spans="2:36" s="131" customFormat="1" x14ac:dyDescent="0.2">
      <c r="B1392" s="809" t="s">
        <v>1844</v>
      </c>
      <c r="C1392" s="1030">
        <v>120960</v>
      </c>
      <c r="D1392" s="810" t="s">
        <v>1845</v>
      </c>
      <c r="E1392" s="773" t="s">
        <v>353</v>
      </c>
      <c r="F1392" s="882">
        <v>1</v>
      </c>
      <c r="G1392" s="687">
        <v>8</v>
      </c>
      <c r="H1392" s="687">
        <v>4</v>
      </c>
      <c r="I1392" s="687">
        <v>3</v>
      </c>
      <c r="J1392" s="757">
        <v>42671</v>
      </c>
      <c r="K1392" s="757">
        <v>42669</v>
      </c>
      <c r="L1392" s="757" t="s">
        <v>1524</v>
      </c>
      <c r="M1392" s="757" t="s">
        <v>1524</v>
      </c>
      <c r="N1392" s="59" t="s">
        <v>47</v>
      </c>
      <c r="O1392" s="59" t="s">
        <v>47</v>
      </c>
      <c r="P1392" s="59" t="s">
        <v>47</v>
      </c>
      <c r="Q1392" s="59" t="s">
        <v>47</v>
      </c>
      <c r="R1392" s="141"/>
      <c r="S1392" s="77"/>
      <c r="T1392" s="77">
        <v>45</v>
      </c>
      <c r="U1392" s="156"/>
      <c r="V1392" s="80" t="s">
        <v>535</v>
      </c>
      <c r="W1392" s="80" t="s">
        <v>1876</v>
      </c>
      <c r="X1392" s="566">
        <v>19</v>
      </c>
      <c r="Y1392" s="80"/>
      <c r="Z1392" s="80"/>
      <c r="AA1392" s="780">
        <v>42650</v>
      </c>
      <c r="AF1392" s="131">
        <f>IF(B1392="","",(IFERROR(VLOOKUP(B1392,Projecten!A$4:W$2358,5,FALSE),"niet bekend")))</f>
        <v>1</v>
      </c>
      <c r="AG1392" s="2403">
        <f t="shared" si="144"/>
        <v>3413.06</v>
      </c>
      <c r="AH1392" s="2403">
        <f>IF(B1392="","",(IFERROR(VLOOKUP(B1392,Projecten!A$4:W$2358,23,FALSE),"niet bekend")))</f>
        <v>3413.06</v>
      </c>
      <c r="AI1392" s="2403">
        <f>IF(B1392="","",(IFERROR(VLOOKUP(B1392,Projecten!A$4:W$2358,12,FALSE),"niet bekend")))</f>
        <v>3413.06</v>
      </c>
      <c r="AJ1392" s="908">
        <f t="shared" si="145"/>
        <v>0</v>
      </c>
    </row>
    <row r="1393" spans="2:36" s="131" customFormat="1" x14ac:dyDescent="0.2">
      <c r="B1393" s="98" t="s">
        <v>2153</v>
      </c>
      <c r="C1393" s="1030">
        <v>120960</v>
      </c>
      <c r="D1393" s="772" t="s">
        <v>1846</v>
      </c>
      <c r="E1393" s="773" t="s">
        <v>353</v>
      </c>
      <c r="F1393" s="882">
        <v>0</v>
      </c>
      <c r="G1393" s="687">
        <v>1</v>
      </c>
      <c r="H1393" s="687">
        <v>0</v>
      </c>
      <c r="I1393" s="687">
        <v>1</v>
      </c>
      <c r="J1393" s="757" t="s">
        <v>1524</v>
      </c>
      <c r="K1393" s="757" t="s">
        <v>1524</v>
      </c>
      <c r="L1393" s="757" t="s">
        <v>1524</v>
      </c>
      <c r="M1393" s="757" t="s">
        <v>1524</v>
      </c>
      <c r="N1393" s="59" t="s">
        <v>47</v>
      </c>
      <c r="O1393" s="59" t="s">
        <v>47</v>
      </c>
      <c r="P1393" s="59" t="s">
        <v>47</v>
      </c>
      <c r="Q1393" s="59" t="s">
        <v>47</v>
      </c>
      <c r="R1393" s="141"/>
      <c r="S1393" s="77"/>
      <c r="T1393" s="77">
        <v>45</v>
      </c>
      <c r="U1393" s="156"/>
      <c r="V1393" s="80" t="s">
        <v>535</v>
      </c>
      <c r="W1393" s="80"/>
      <c r="X1393" s="566">
        <v>3.5</v>
      </c>
      <c r="Y1393" s="80"/>
      <c r="Z1393" s="80"/>
      <c r="AA1393" s="780">
        <v>42650</v>
      </c>
      <c r="AF1393" s="131">
        <f>IF(B1393="","",(IFERROR(VLOOKUP(B1393,Projecten!A$4:W$2358,5,FALSE),"niet bekend")))</f>
        <v>1</v>
      </c>
      <c r="AG1393" s="2403">
        <f t="shared" si="144"/>
        <v>502.39</v>
      </c>
      <c r="AH1393" s="2403">
        <f>IF(B1393="","",(IFERROR(VLOOKUP(B1393,Projecten!A$4:W$2358,23,FALSE),"niet bekend")))</f>
        <v>502.39</v>
      </c>
      <c r="AI1393" s="2403">
        <f>IF(B1393="","",(IFERROR(VLOOKUP(B1393,Projecten!A$4:W$2358,12,FALSE),"niet bekend")))</f>
        <v>502.39</v>
      </c>
      <c r="AJ1393" s="908">
        <f t="shared" si="145"/>
        <v>0</v>
      </c>
    </row>
    <row r="1394" spans="2:36" s="131" customFormat="1" x14ac:dyDescent="0.2">
      <c r="B1394" s="771"/>
      <c r="C1394" s="1030"/>
      <c r="D1394" s="772"/>
      <c r="E1394" s="773"/>
      <c r="F1394" s="883"/>
      <c r="G1394" s="774"/>
      <c r="H1394" s="774"/>
      <c r="I1394" s="774"/>
      <c r="J1394" s="757"/>
      <c r="K1394" s="757"/>
      <c r="L1394" s="757"/>
      <c r="M1394" s="757"/>
      <c r="N1394" s="59"/>
      <c r="O1394" s="59"/>
      <c r="P1394" s="59"/>
      <c r="Q1394" s="59"/>
      <c r="R1394" s="141"/>
      <c r="S1394" s="77"/>
      <c r="T1394" s="77"/>
      <c r="U1394" s="156"/>
      <c r="V1394" s="80"/>
      <c r="W1394" s="80"/>
      <c r="X1394" s="78"/>
      <c r="Y1394" s="80"/>
      <c r="Z1394" s="145"/>
      <c r="AA1394" s="780"/>
      <c r="AG1394" s="2403"/>
      <c r="AH1394" s="2403"/>
      <c r="AI1394" s="2403"/>
      <c r="AJ1394" s="908"/>
    </row>
    <row r="1395" spans="2:36" x14ac:dyDescent="0.2">
      <c r="B1395" s="267">
        <v>2016480</v>
      </c>
      <c r="C1395" s="1268">
        <v>120967</v>
      </c>
      <c r="D1395" s="737" t="s">
        <v>1738</v>
      </c>
      <c r="E1395" s="734" t="s">
        <v>308</v>
      </c>
      <c r="F1395" s="1502">
        <v>0</v>
      </c>
      <c r="G1395" s="734">
        <v>1</v>
      </c>
      <c r="H1395" s="734">
        <v>2</v>
      </c>
      <c r="I1395" s="734">
        <v>0</v>
      </c>
      <c r="J1395" s="770" t="s">
        <v>1524</v>
      </c>
      <c r="K1395" s="770" t="s">
        <v>1524</v>
      </c>
      <c r="L1395" s="770" t="s">
        <v>1524</v>
      </c>
      <c r="M1395" s="770" t="s">
        <v>1524</v>
      </c>
      <c r="N1395" s="29" t="s">
        <v>47</v>
      </c>
      <c r="O1395" s="29" t="s">
        <v>47</v>
      </c>
      <c r="P1395" s="29" t="s">
        <v>47</v>
      </c>
      <c r="Q1395" s="29" t="s">
        <v>47</v>
      </c>
      <c r="R1395" s="5"/>
      <c r="T1395" s="23">
        <v>45</v>
      </c>
      <c r="V1395" s="6" t="s">
        <v>537</v>
      </c>
      <c r="W1395" s="646" t="s">
        <v>1758</v>
      </c>
      <c r="X1395" s="25">
        <v>3.25</v>
      </c>
      <c r="Y1395" s="6"/>
      <c r="Z1395" s="6"/>
      <c r="AA1395" s="781">
        <v>42640</v>
      </c>
      <c r="AF1395" s="4">
        <f>IF(B1395="","",(IFERROR(VLOOKUP(B1395,Projecten!A$4:W$2358,5,FALSE),"niet bekend")))</f>
        <v>0</v>
      </c>
      <c r="AG1395" s="2399">
        <f>IF(AF1395="","",(IF(F1395=0,AI1395,(F1395/AF1395*AI1395))))</f>
        <v>591.59</v>
      </c>
      <c r="AH1395" s="2403">
        <f>IF(B1395="","",(IFERROR(VLOOKUP(B1395,Projecten!A$4:W$2358,23,FALSE),"niet bekend")))</f>
        <v>591.59</v>
      </c>
      <c r="AI1395" s="2403">
        <f>IF(B1395="","",(IFERROR(VLOOKUP(B1395,Projecten!A$4:W$2358,12,FALSE),"niet bekend")))</f>
        <v>591.59</v>
      </c>
      <c r="AJ1395" s="906">
        <f>IF(AG1395="","",(AI1395-AG1395))</f>
        <v>0</v>
      </c>
    </row>
    <row r="1396" spans="2:36" s="131" customFormat="1" x14ac:dyDescent="0.2">
      <c r="B1396" s="98">
        <v>2016625</v>
      </c>
      <c r="C1396" s="403">
        <v>120975</v>
      </c>
      <c r="D1396" s="98" t="s">
        <v>1911</v>
      </c>
      <c r="E1396" s="405" t="s">
        <v>1686</v>
      </c>
      <c r="F1396" s="882">
        <v>0</v>
      </c>
      <c r="G1396" s="308">
        <v>3</v>
      </c>
      <c r="H1396" s="405">
        <v>0</v>
      </c>
      <c r="I1396" s="405">
        <v>0</v>
      </c>
      <c r="J1396" s="757" t="s">
        <v>1524</v>
      </c>
      <c r="K1396" s="757" t="s">
        <v>1524</v>
      </c>
      <c r="L1396" s="757" t="s">
        <v>1524</v>
      </c>
      <c r="M1396" s="757" t="s">
        <v>1524</v>
      </c>
      <c r="N1396" s="59" t="s">
        <v>47</v>
      </c>
      <c r="O1396" s="59" t="s">
        <v>47</v>
      </c>
      <c r="P1396" s="59" t="s">
        <v>47</v>
      </c>
      <c r="Q1396" s="59" t="s">
        <v>47</v>
      </c>
      <c r="R1396" s="141"/>
      <c r="S1396" s="77"/>
      <c r="T1396" s="77">
        <v>47</v>
      </c>
      <c r="U1396" s="156"/>
      <c r="V1396" s="80" t="s">
        <v>537</v>
      </c>
      <c r="W1396" s="80" t="s">
        <v>1974</v>
      </c>
      <c r="X1396" s="566">
        <v>4</v>
      </c>
      <c r="Y1396" s="80"/>
      <c r="Z1396" s="80"/>
      <c r="AA1396" s="780">
        <v>42669</v>
      </c>
      <c r="AF1396" s="131">
        <f>IF(B1396="","",(IFERROR(VLOOKUP(B1396,Projecten!A$4:W$2358,5,FALSE),"niet bekend")))</f>
        <v>0</v>
      </c>
      <c r="AG1396" s="2403">
        <f>IF(AF1396="","",(IF(F1396=0,AI1396,(F1396/AF1396*AI1396))))</f>
        <v>599.58000000000004</v>
      </c>
      <c r="AH1396" s="2403">
        <f>IF(B1396="","",(IFERROR(VLOOKUP(B1396,Projecten!A$4:W$2358,23,FALSE),"niet bekend")))</f>
        <v>599.58000000000004</v>
      </c>
      <c r="AI1396" s="2403">
        <f>IF(B1396="","",(IFERROR(VLOOKUP(B1396,Projecten!A$4:W$2358,12,FALSE),"niet bekend")))</f>
        <v>599.58000000000004</v>
      </c>
      <c r="AJ1396" s="908">
        <f>IF(AG1396="","",(AI1396-AG1396))</f>
        <v>0</v>
      </c>
    </row>
    <row r="1397" spans="2:36" x14ac:dyDescent="0.2">
      <c r="B1397" s="267">
        <v>2016598</v>
      </c>
      <c r="C1397" s="1268">
        <v>120975</v>
      </c>
      <c r="D1397" s="267" t="s">
        <v>1842</v>
      </c>
      <c r="E1397" s="313" t="s">
        <v>1686</v>
      </c>
      <c r="F1397" s="879">
        <v>0</v>
      </c>
      <c r="G1397" s="313">
        <v>2</v>
      </c>
      <c r="H1397" s="313">
        <v>3</v>
      </c>
      <c r="I1397" s="313">
        <v>0</v>
      </c>
      <c r="J1397" s="754"/>
      <c r="K1397" s="754"/>
      <c r="L1397" s="29"/>
      <c r="M1397" s="29"/>
      <c r="N1397" s="29" t="s">
        <v>47</v>
      </c>
      <c r="O1397" s="29" t="s">
        <v>47</v>
      </c>
      <c r="P1397" s="7" t="s">
        <v>47</v>
      </c>
      <c r="Q1397" s="29" t="s">
        <v>47</v>
      </c>
      <c r="R1397" s="5"/>
      <c r="T1397" s="23">
        <v>47</v>
      </c>
      <c r="V1397" s="6" t="s">
        <v>537</v>
      </c>
      <c r="W1397" s="646" t="s">
        <v>1843</v>
      </c>
      <c r="X1397" s="25">
        <v>5.2</v>
      </c>
      <c r="Y1397" s="6"/>
      <c r="Z1397" s="6"/>
      <c r="AA1397" s="781">
        <v>42653</v>
      </c>
      <c r="AF1397" s="4">
        <f>IF(B1397="","",(IFERROR(VLOOKUP(B1397,Projecten!A$4:W$2358,5,FALSE),"niet bekend")))</f>
        <v>0</v>
      </c>
      <c r="AG1397" s="2399">
        <f>IF(AF1397="","",(IF(F1397=0,AI1397,(F1397/AF1397*AI1397))))</f>
        <v>970.41</v>
      </c>
      <c r="AH1397" s="2403">
        <f>IF(B1397="","",(IFERROR(VLOOKUP(B1397,Projecten!A$4:W$2358,23,FALSE),"niet bekend")))</f>
        <v>970.41</v>
      </c>
      <c r="AI1397" s="2403">
        <f>IF(B1397="","",(IFERROR(VLOOKUP(B1397,Projecten!A$4:W$2358,12,FALSE),"niet bekend")))</f>
        <v>970.41</v>
      </c>
      <c r="AJ1397" s="906">
        <f>IF(AG1397="","",(AI1397-AG1397))</f>
        <v>0</v>
      </c>
    </row>
    <row r="1398" spans="2:36" s="38" customFormat="1" x14ac:dyDescent="0.2">
      <c r="B1398" s="30"/>
      <c r="C1398" s="1253"/>
      <c r="D1398" s="31"/>
      <c r="E1398" s="31"/>
      <c r="F1398" s="32"/>
      <c r="G1398" s="31"/>
      <c r="H1398" s="31"/>
      <c r="I1398" s="31"/>
      <c r="J1398" s="760"/>
      <c r="K1398" s="760"/>
      <c r="L1398" s="32"/>
      <c r="M1398" s="32"/>
      <c r="N1398" s="32"/>
      <c r="O1398" s="32"/>
      <c r="P1398" s="32"/>
      <c r="Q1398" s="32"/>
      <c r="R1398" s="483"/>
      <c r="S1398" s="33"/>
      <c r="T1398" s="1039"/>
      <c r="U1398" s="157"/>
      <c r="V1398" s="35"/>
      <c r="W1398" s="35"/>
      <c r="X1398" s="35"/>
      <c r="Y1398" s="67"/>
      <c r="Z1398" s="68"/>
      <c r="AA1398" s="36"/>
      <c r="AB1398" s="562"/>
      <c r="AC1398" s="562"/>
      <c r="AD1398" s="562"/>
      <c r="AG1398" s="2404"/>
      <c r="AH1398" s="2404"/>
      <c r="AI1398" s="2404"/>
      <c r="AJ1398" s="909"/>
    </row>
    <row r="1399" spans="2:36" s="852" customFormat="1" x14ac:dyDescent="0.2">
      <c r="B1399" s="887"/>
      <c r="C1399" s="1251"/>
      <c r="D1399" s="888">
        <f>SUM(G1399:I1399)</f>
        <v>222</v>
      </c>
      <c r="E1399" s="889"/>
      <c r="F1399" s="890">
        <f>SUM(F1400:F1425)</f>
        <v>12</v>
      </c>
      <c r="G1399" s="889">
        <f>SUM(G1400:G1425)</f>
        <v>112</v>
      </c>
      <c r="H1399" s="889">
        <f>SUM(H1400:H1425)</f>
        <v>57</v>
      </c>
      <c r="I1399" s="889">
        <f>SUM(I1400:I1425)</f>
        <v>53</v>
      </c>
      <c r="J1399" s="891"/>
      <c r="K1399" s="891"/>
      <c r="L1399" s="890"/>
      <c r="M1399" s="890"/>
      <c r="N1399" s="890"/>
      <c r="O1399" s="890"/>
      <c r="P1399" s="890"/>
      <c r="Q1399" s="890"/>
      <c r="R1399" s="892">
        <v>45</v>
      </c>
      <c r="S1399" s="916"/>
      <c r="T1399" s="1040"/>
      <c r="U1399" s="893"/>
      <c r="V1399" s="894"/>
      <c r="W1399" s="895">
        <f>SUM(X1399:X1425)</f>
        <v>413.75</v>
      </c>
      <c r="X1399" s="855"/>
      <c r="Y1399" s="855">
        <v>376.5</v>
      </c>
      <c r="Z1399" s="856">
        <f>W1399-Y1399</f>
        <v>37.25</v>
      </c>
      <c r="AA1399" s="851"/>
      <c r="AB1399" s="857" t="s">
        <v>1122</v>
      </c>
      <c r="AC1399" s="857" t="s">
        <v>1064</v>
      </c>
      <c r="AD1399" s="857" t="s">
        <v>1123</v>
      </c>
      <c r="AE1399" s="854" t="s">
        <v>2165</v>
      </c>
      <c r="AF1399" s="911" t="str">
        <f>IF(B1399="","",(IFERROR(VLOOKUP(B1399,Projecten!A$4:W$2358,5,FALSE),"niet bekend")))</f>
        <v/>
      </c>
      <c r="AG1399" s="2402">
        <f>SUM(AG1400:AG1425)</f>
        <v>56673.94</v>
      </c>
      <c r="AH1399" s="2402">
        <f>SUM(AH1400:AH1425)</f>
        <v>57774.380000000005</v>
      </c>
      <c r="AI1399" s="2402">
        <f>SUM(AI1400:AI1425)</f>
        <v>57774.380000000005</v>
      </c>
      <c r="AJ1399" s="907">
        <f>IF(AG1399="","",(AI1399-AG1399))</f>
        <v>1100.4400000000023</v>
      </c>
    </row>
    <row r="1400" spans="2:36" x14ac:dyDescent="0.2">
      <c r="B1400" s="313"/>
      <c r="C1400" s="1268"/>
      <c r="D1400" s="6"/>
      <c r="E1400" s="313"/>
      <c r="F1400" s="879"/>
      <c r="G1400" s="313"/>
      <c r="H1400" s="313"/>
      <c r="I1400" s="313"/>
      <c r="J1400" s="754"/>
      <c r="K1400" s="754"/>
      <c r="L1400" s="29"/>
      <c r="M1400" s="29"/>
      <c r="N1400" s="29"/>
      <c r="O1400" s="29"/>
      <c r="P1400" s="29"/>
      <c r="Q1400" s="29"/>
      <c r="R1400" s="5" t="s">
        <v>1480</v>
      </c>
      <c r="T1400" s="23"/>
      <c r="W1400" s="554" t="s">
        <v>1187</v>
      </c>
      <c r="X1400" s="25"/>
      <c r="Y1400" s="6"/>
      <c r="Z1400" s="6"/>
      <c r="AA1400" s="5"/>
      <c r="AB1400" s="424">
        <v>425.25</v>
      </c>
      <c r="AC1400" s="424">
        <v>170.25</v>
      </c>
      <c r="AD1400" s="424">
        <f>AB1400-AC1400</f>
        <v>255</v>
      </c>
      <c r="AE1400" s="493">
        <v>56.75</v>
      </c>
      <c r="AF1400" s="4"/>
      <c r="AH1400" s="2403"/>
      <c r="AI1400" s="2403"/>
    </row>
    <row r="1401" spans="2:36" x14ac:dyDescent="0.2">
      <c r="B1401" s="313"/>
      <c r="C1401" s="1268"/>
      <c r="D1401" s="513" t="s">
        <v>1777</v>
      </c>
      <c r="E1401" s="511"/>
      <c r="F1401" s="508"/>
      <c r="G1401" s="511"/>
      <c r="H1401" s="511"/>
      <c r="I1401" s="511"/>
      <c r="J1401" s="859"/>
      <c r="K1401" s="859"/>
      <c r="L1401" s="506"/>
      <c r="M1401" s="506"/>
      <c r="N1401" s="506"/>
      <c r="O1401" s="506"/>
      <c r="P1401" s="506"/>
      <c r="Q1401" s="506"/>
      <c r="R1401" s="507"/>
      <c r="S1401" s="175"/>
      <c r="T1401" s="1047"/>
      <c r="U1401" s="875"/>
      <c r="V1401" s="507"/>
      <c r="W1401" s="507"/>
      <c r="X1401" s="973">
        <v>16.5</v>
      </c>
      <c r="Y1401" s="495"/>
      <c r="Z1401" s="495"/>
      <c r="AA1401" s="495"/>
      <c r="AB1401" s="527"/>
      <c r="AC1401" s="876"/>
      <c r="AD1401" s="527"/>
      <c r="AE1401" s="527"/>
      <c r="AF1401" s="4"/>
      <c r="AH1401" s="2403"/>
      <c r="AI1401" s="2403"/>
    </row>
    <row r="1402" spans="2:36" x14ac:dyDescent="0.2">
      <c r="B1402" s="313"/>
      <c r="C1402" s="1268"/>
      <c r="D1402" s="513" t="s">
        <v>2094</v>
      </c>
      <c r="E1402" s="511"/>
      <c r="F1402" s="508"/>
      <c r="G1402" s="511"/>
      <c r="H1402" s="511"/>
      <c r="I1402" s="511"/>
      <c r="J1402" s="860"/>
      <c r="K1402" s="860"/>
      <c r="L1402" s="508"/>
      <c r="M1402" s="508"/>
      <c r="N1402" s="508"/>
      <c r="O1402" s="508"/>
      <c r="P1402" s="508"/>
      <c r="Q1402" s="508"/>
      <c r="R1402" s="507"/>
      <c r="S1402" s="175"/>
      <c r="T1402" s="1047"/>
      <c r="U1402" s="875"/>
      <c r="V1402" s="507"/>
      <c r="W1402" s="507"/>
      <c r="X1402" s="973">
        <v>38</v>
      </c>
      <c r="Y1402" s="495"/>
      <c r="Z1402" s="495"/>
      <c r="AA1402" s="495"/>
      <c r="AB1402" s="527"/>
      <c r="AC1402" s="876"/>
      <c r="AD1402" s="527"/>
      <c r="AE1402" s="527"/>
      <c r="AF1402" s="4"/>
      <c r="AH1402" s="2403"/>
      <c r="AI1402" s="2403"/>
    </row>
    <row r="1403" spans="2:36" x14ac:dyDescent="0.2">
      <c r="B1403" s="313"/>
      <c r="C1403" s="1268"/>
      <c r="D1403" s="513" t="s">
        <v>2097</v>
      </c>
      <c r="E1403" s="511"/>
      <c r="F1403" s="508"/>
      <c r="G1403" s="511"/>
      <c r="H1403" s="511"/>
      <c r="I1403" s="511"/>
      <c r="J1403" s="860"/>
      <c r="K1403" s="860"/>
      <c r="L1403" s="508"/>
      <c r="M1403" s="508"/>
      <c r="N1403" s="508"/>
      <c r="O1403" s="508"/>
      <c r="P1403" s="508"/>
      <c r="Q1403" s="508"/>
      <c r="R1403" s="507"/>
      <c r="S1403" s="175"/>
      <c r="T1403" s="1047"/>
      <c r="U1403" s="875"/>
      <c r="V1403" s="507"/>
      <c r="W1403" s="507"/>
      <c r="X1403" s="973">
        <v>8.25</v>
      </c>
      <c r="Y1403" s="495"/>
      <c r="Z1403" s="495"/>
      <c r="AA1403" s="495"/>
      <c r="AB1403" s="527"/>
      <c r="AC1403" s="876"/>
      <c r="AD1403" s="527"/>
      <c r="AE1403" s="527"/>
      <c r="AF1403" s="4"/>
      <c r="AH1403" s="2403"/>
      <c r="AI1403" s="2403"/>
    </row>
    <row r="1404" spans="2:36" x14ac:dyDescent="0.2">
      <c r="B1404" s="313"/>
      <c r="C1404" s="1268"/>
      <c r="D1404" s="513" t="s">
        <v>2095</v>
      </c>
      <c r="E1404" s="511"/>
      <c r="F1404" s="508"/>
      <c r="G1404" s="511"/>
      <c r="H1404" s="511"/>
      <c r="I1404" s="511"/>
      <c r="J1404" s="860"/>
      <c r="K1404" s="860"/>
      <c r="L1404" s="508"/>
      <c r="M1404" s="508"/>
      <c r="N1404" s="508"/>
      <c r="O1404" s="508" t="s">
        <v>229</v>
      </c>
      <c r="P1404" s="508"/>
      <c r="Q1404" s="508"/>
      <c r="R1404" s="507"/>
      <c r="S1404" s="175"/>
      <c r="T1404" s="1047"/>
      <c r="U1404" s="875"/>
      <c r="V1404" s="507"/>
      <c r="W1404" s="507"/>
      <c r="X1404" s="973">
        <v>10</v>
      </c>
      <c r="Y1404" s="495"/>
      <c r="Z1404" s="495"/>
      <c r="AA1404" s="495"/>
      <c r="AB1404" s="527"/>
      <c r="AC1404" s="876"/>
      <c r="AD1404" s="527"/>
      <c r="AE1404" s="527"/>
      <c r="AF1404" s="4"/>
      <c r="AH1404" s="2403"/>
      <c r="AI1404" s="2403"/>
    </row>
    <row r="1405" spans="2:36" x14ac:dyDescent="0.2">
      <c r="B1405" s="313"/>
      <c r="C1405" s="1268"/>
      <c r="D1405" s="522"/>
      <c r="E1405" s="313"/>
      <c r="F1405" s="879"/>
      <c r="G1405" s="313"/>
      <c r="H1405" s="313"/>
      <c r="I1405" s="313"/>
      <c r="J1405" s="755"/>
      <c r="K1405" s="755"/>
      <c r="R1405" s="5"/>
      <c r="S1405" s="175"/>
      <c r="T1405" s="1048"/>
      <c r="U1405" s="877"/>
      <c r="V1405" s="5"/>
      <c r="W1405" s="5"/>
      <c r="X1405" s="974"/>
      <c r="Z1405" s="5"/>
      <c r="AA1405" s="5"/>
      <c r="AB1405" s="26"/>
      <c r="AC1405" s="878"/>
      <c r="AD1405" s="26"/>
      <c r="AE1405" s="378"/>
      <c r="AF1405" s="4"/>
      <c r="AH1405" s="2403"/>
      <c r="AI1405" s="2403"/>
    </row>
    <row r="1406" spans="2:36" x14ac:dyDescent="0.2">
      <c r="B1406" s="313"/>
      <c r="C1406" s="1268"/>
      <c r="D1406" s="522" t="s">
        <v>2098</v>
      </c>
      <c r="E1406" s="313"/>
      <c r="F1406" s="879"/>
      <c r="G1406" s="313"/>
      <c r="H1406" s="313"/>
      <c r="I1406" s="313"/>
      <c r="J1406" s="755"/>
      <c r="K1406" s="755"/>
      <c r="R1406" s="5"/>
      <c r="S1406" s="175"/>
      <c r="T1406" s="1048"/>
      <c r="U1406" s="877"/>
      <c r="V1406" s="5"/>
      <c r="W1406" s="5"/>
      <c r="X1406" s="975">
        <v>6.25</v>
      </c>
      <c r="Z1406" s="5"/>
      <c r="AA1406" s="5"/>
      <c r="AB1406" s="26"/>
      <c r="AC1406" s="878"/>
      <c r="AD1406" s="26"/>
      <c r="AE1406" s="378"/>
      <c r="AF1406" s="4"/>
      <c r="AH1406" s="2403"/>
      <c r="AI1406" s="2403"/>
    </row>
    <row r="1407" spans="2:36" x14ac:dyDescent="0.2">
      <c r="B1407" s="313"/>
      <c r="C1407" s="1268"/>
      <c r="D1407" s="972" t="s">
        <v>2149</v>
      </c>
      <c r="E1407" s="313"/>
      <c r="F1407" s="879"/>
      <c r="G1407" s="313"/>
      <c r="H1407" s="313"/>
      <c r="I1407" s="313"/>
      <c r="J1407" s="755"/>
      <c r="K1407" s="755"/>
      <c r="R1407" s="5"/>
      <c r="S1407" s="175"/>
      <c r="T1407" s="1048"/>
      <c r="U1407" s="877"/>
      <c r="V1407" s="5"/>
      <c r="W1407" s="5"/>
      <c r="X1407" s="975">
        <v>20</v>
      </c>
      <c r="Z1407" s="5"/>
      <c r="AA1407" s="5"/>
      <c r="AB1407" s="26"/>
      <c r="AC1407" s="878"/>
      <c r="AD1407" s="26"/>
      <c r="AE1407" s="378"/>
      <c r="AF1407" s="4"/>
      <c r="AH1407" s="2403"/>
      <c r="AI1407" s="2403"/>
    </row>
    <row r="1408" spans="2:36" x14ac:dyDescent="0.2">
      <c r="B1408" s="313"/>
      <c r="C1408" s="1268"/>
      <c r="D1408" s="8"/>
      <c r="E1408" s="313"/>
      <c r="F1408" s="879"/>
      <c r="G1408" s="313"/>
      <c r="H1408" s="313"/>
      <c r="I1408" s="313"/>
      <c r="J1408" s="755"/>
      <c r="K1408" s="755"/>
      <c r="R1408" s="5"/>
      <c r="S1408" s="175"/>
      <c r="T1408" s="1048"/>
      <c r="U1408" s="877"/>
      <c r="V1408" s="5"/>
      <c r="W1408" s="5"/>
      <c r="X1408" s="975"/>
      <c r="Z1408" s="5"/>
      <c r="AA1408" s="5"/>
      <c r="AB1408" s="26"/>
      <c r="AC1408" s="878"/>
      <c r="AD1408" s="26"/>
      <c r="AE1408" s="378"/>
      <c r="AF1408" s="4"/>
      <c r="AH1408" s="2403"/>
      <c r="AI1408" s="2403"/>
    </row>
    <row r="1409" spans="2:36" x14ac:dyDescent="0.2">
      <c r="B1409" s="771">
        <v>2016585</v>
      </c>
      <c r="C1409" s="1309">
        <v>120965</v>
      </c>
      <c r="D1409" s="2" t="s">
        <v>1829</v>
      </c>
      <c r="E1409" s="764" t="s">
        <v>353</v>
      </c>
      <c r="F1409" s="881">
        <v>1</v>
      </c>
      <c r="G1409" s="767">
        <v>9</v>
      </c>
      <c r="H1409" s="767">
        <v>7</v>
      </c>
      <c r="I1409" s="767">
        <v>3</v>
      </c>
      <c r="J1409" s="757">
        <v>42671</v>
      </c>
      <c r="K1409" s="757">
        <v>42669</v>
      </c>
      <c r="L1409" s="755" t="s">
        <v>1524</v>
      </c>
      <c r="M1409" s="755" t="s">
        <v>1524</v>
      </c>
      <c r="N1409" s="7" t="s">
        <v>47</v>
      </c>
      <c r="O1409" s="7" t="s">
        <v>47</v>
      </c>
      <c r="P1409" s="7" t="s">
        <v>47</v>
      </c>
      <c r="Q1409" s="7" t="s">
        <v>47</v>
      </c>
      <c r="R1409" s="141"/>
      <c r="T1409" s="23">
        <v>45</v>
      </c>
      <c r="V1409" s="6" t="s">
        <v>535</v>
      </c>
      <c r="X1409" s="453">
        <v>22</v>
      </c>
      <c r="Y1409" s="6"/>
      <c r="Z1409" s="6"/>
      <c r="AA1409" s="811">
        <v>42650</v>
      </c>
      <c r="AC1409" s="818"/>
      <c r="AD1409" s="818"/>
      <c r="AF1409" s="4">
        <f>IF(B1409="","",(IFERROR(VLOOKUP(B1409,Projecten!A$4:W$2358,5,FALSE),"niet bekend")))</f>
        <v>1</v>
      </c>
      <c r="AG1409" s="2399">
        <f>IF(AF1409="","",(IF(F1409=0,AI1409,(F1409/AF1409*AI1409))))</f>
        <v>2824.73</v>
      </c>
      <c r="AH1409" s="2403">
        <f>IF(B1409="","",(IFERROR(VLOOKUP(B1409,Projecten!A$4:W$2358,23,FALSE),"niet bekend")))</f>
        <v>2824.73</v>
      </c>
      <c r="AI1409" s="2403">
        <f>IF(B1409="","",(IFERROR(VLOOKUP(B1409,Projecten!A$4:W$2358,12,FALSE),"niet bekend")))</f>
        <v>2824.73</v>
      </c>
      <c r="AJ1409" s="906">
        <f>IF(AG1409="","",(AI1409-AG1409))</f>
        <v>0</v>
      </c>
    </row>
    <row r="1410" spans="2:36" s="131" customFormat="1" x14ac:dyDescent="0.2">
      <c r="B1410" s="98">
        <v>2016579</v>
      </c>
      <c r="C1410" s="1030">
        <v>120965</v>
      </c>
      <c r="D1410" s="99" t="s">
        <v>1801</v>
      </c>
      <c r="E1410" s="100" t="s">
        <v>353</v>
      </c>
      <c r="F1410" s="882">
        <v>1</v>
      </c>
      <c r="G1410" s="687">
        <v>9</v>
      </c>
      <c r="H1410" s="687">
        <v>4</v>
      </c>
      <c r="I1410" s="687">
        <v>3</v>
      </c>
      <c r="J1410" s="757">
        <v>42671</v>
      </c>
      <c r="K1410" s="757">
        <v>42669</v>
      </c>
      <c r="L1410" s="757" t="s">
        <v>1524</v>
      </c>
      <c r="M1410" s="757" t="s">
        <v>1524</v>
      </c>
      <c r="N1410" s="59" t="s">
        <v>47</v>
      </c>
      <c r="O1410" s="59" t="s">
        <v>47</v>
      </c>
      <c r="P1410" s="59" t="s">
        <v>47</v>
      </c>
      <c r="Q1410" s="59" t="s">
        <v>47</v>
      </c>
      <c r="R1410" s="141"/>
      <c r="S1410" s="77"/>
      <c r="T1410" s="77">
        <v>45</v>
      </c>
      <c r="U1410" s="156"/>
      <c r="V1410" s="80" t="s">
        <v>535</v>
      </c>
      <c r="W1410" s="80"/>
      <c r="X1410" s="78">
        <v>19</v>
      </c>
      <c r="Y1410" s="80"/>
      <c r="Z1410" s="80"/>
      <c r="AA1410" s="804">
        <v>42648</v>
      </c>
      <c r="AC1410" s="818"/>
      <c r="AD1410" s="818"/>
      <c r="AF1410" s="131">
        <f>IF(B1410="","",(IFERROR(VLOOKUP(B1410,Projecten!A$4:W$2358,5,FALSE),"niet bekend")))</f>
        <v>1</v>
      </c>
      <c r="AG1410" s="2403">
        <f>IF(AF1410="","",(IF(F1410=0,AI1410,(F1410/AF1410*AI1410))))</f>
        <v>2420.02</v>
      </c>
      <c r="AH1410" s="2403">
        <f>IF(B1410="","",(IFERROR(VLOOKUP(B1410,Projecten!A$4:W$2358,23,FALSE),"niet bekend")))</f>
        <v>2420.02</v>
      </c>
      <c r="AI1410" s="2403">
        <f>IF(B1410="","",(IFERROR(VLOOKUP(B1410,Projecten!A$4:W$2358,12,FALSE),"niet bekend")))</f>
        <v>2420.02</v>
      </c>
      <c r="AJ1410" s="908">
        <f>IF(AG1410="","",(AI1410-AG1410))</f>
        <v>0</v>
      </c>
    </row>
    <row r="1411" spans="2:36" x14ac:dyDescent="0.2">
      <c r="B1411" s="267" t="s">
        <v>1850</v>
      </c>
      <c r="C1411" s="1030">
        <v>120984</v>
      </c>
      <c r="D1411" s="267" t="s">
        <v>1977</v>
      </c>
      <c r="E1411" s="769" t="s">
        <v>353</v>
      </c>
      <c r="F1411" s="881">
        <v>1</v>
      </c>
      <c r="G1411" s="769">
        <v>12</v>
      </c>
      <c r="H1411" s="769">
        <v>7</v>
      </c>
      <c r="I1411" s="769">
        <v>3</v>
      </c>
      <c r="J1411" s="821">
        <v>42678</v>
      </c>
      <c r="K1411" s="757">
        <v>42676</v>
      </c>
      <c r="L1411" s="755" t="s">
        <v>1524</v>
      </c>
      <c r="M1411" s="755" t="s">
        <v>1524</v>
      </c>
      <c r="N1411" s="7" t="s">
        <v>47</v>
      </c>
      <c r="O1411" s="7" t="s">
        <v>47</v>
      </c>
      <c r="P1411" s="7" t="s">
        <v>47</v>
      </c>
      <c r="Q1411" s="7" t="s">
        <v>47</v>
      </c>
      <c r="R1411" s="5"/>
      <c r="T1411" s="23">
        <v>46</v>
      </c>
      <c r="V1411" s="6" t="s">
        <v>535</v>
      </c>
      <c r="X1411" s="453">
        <v>32</v>
      </c>
      <c r="Y1411" s="6"/>
      <c r="Z1411" s="6"/>
      <c r="AA1411" s="822">
        <v>42654</v>
      </c>
      <c r="AC1411" s="817"/>
      <c r="AD1411" s="817"/>
      <c r="AE1411" s="817"/>
      <c r="AF1411" s="858">
        <f>IF(B1411="","",(IFERROR(VLOOKUP(B1411,Projecten!A$4:W$2358,5,FALSE),"niet bekend")))</f>
        <v>1</v>
      </c>
      <c r="AG1411" s="2399">
        <f>IF(AF1411="","",(IF(F1411=0,AI1411,(F1411/AF1411*AI1411))))</f>
        <v>4321.22</v>
      </c>
      <c r="AH1411" s="2403">
        <f>IF(B1411="","",(IFERROR(VLOOKUP(B1411,Projecten!A$4:W$2358,23,FALSE),"niet bekend")))</f>
        <v>4321.22</v>
      </c>
      <c r="AI1411" s="2399">
        <f>IF(B1411="","",(IFERROR(VLOOKUP(B1411,Projecten!A$4:W$2358,12,FALSE),"niet bekend")))</f>
        <v>4321.22</v>
      </c>
      <c r="AJ1411" s="906">
        <f>IF(AG1411="","",(AI1411-AG1411))</f>
        <v>0</v>
      </c>
    </row>
    <row r="1412" spans="2:36" x14ac:dyDescent="0.2">
      <c r="B1412" s="267" t="s">
        <v>2157</v>
      </c>
      <c r="C1412" s="1030">
        <v>120984</v>
      </c>
      <c r="D1412" s="765" t="s">
        <v>1858</v>
      </c>
      <c r="E1412" s="769" t="s">
        <v>353</v>
      </c>
      <c r="F1412" s="881">
        <v>0</v>
      </c>
      <c r="G1412" s="769">
        <v>1</v>
      </c>
      <c r="H1412" s="769">
        <v>0</v>
      </c>
      <c r="I1412" s="769">
        <v>1</v>
      </c>
      <c r="J1412" s="755" t="s">
        <v>1524</v>
      </c>
      <c r="K1412" s="755" t="s">
        <v>1524</v>
      </c>
      <c r="L1412" s="755" t="s">
        <v>1524</v>
      </c>
      <c r="M1412" s="755" t="s">
        <v>1524</v>
      </c>
      <c r="N1412" s="7" t="s">
        <v>47</v>
      </c>
      <c r="O1412" s="7" t="s">
        <v>47</v>
      </c>
      <c r="P1412" s="7" t="s">
        <v>47</v>
      </c>
      <c r="Q1412" s="7" t="s">
        <v>47</v>
      </c>
      <c r="R1412" s="5"/>
      <c r="T1412" s="23">
        <v>46</v>
      </c>
      <c r="V1412" s="6" t="s">
        <v>535</v>
      </c>
      <c r="X1412" s="453">
        <v>3.5</v>
      </c>
      <c r="Y1412" s="6"/>
      <c r="Z1412" s="6"/>
      <c r="AA1412" s="822">
        <v>42654</v>
      </c>
      <c r="AC1412" s="817"/>
      <c r="AD1412" s="817"/>
      <c r="AE1412" s="817"/>
      <c r="AF1412" s="858">
        <f>IF(B1412="","",(IFERROR(VLOOKUP(B1412,Projecten!A$4:W$2358,5,FALSE),"niet bekend")))</f>
        <v>0</v>
      </c>
      <c r="AG1412" s="2399">
        <f>IF(AF1412="","",(IF(F1412=0,AI1412,(F1412/AF1412*AI1412))))</f>
        <v>502.39</v>
      </c>
      <c r="AH1412" s="2403">
        <f>IF(B1412="","",(IFERROR(VLOOKUP(B1412,Projecten!A$4:W$2358,23,FALSE),"niet bekend")))</f>
        <v>502.39</v>
      </c>
      <c r="AI1412" s="2399">
        <f>IF(B1412="","",(IFERROR(VLOOKUP(B1412,Projecten!A$4:W$2358,12,FALSE),"niet bekend")))</f>
        <v>502.39</v>
      </c>
      <c r="AJ1412" s="906">
        <f>IF(AG1412="","",(AI1412-AG1412))</f>
        <v>0</v>
      </c>
    </row>
    <row r="1413" spans="2:36" s="131" customFormat="1" x14ac:dyDescent="0.2">
      <c r="B1413" s="98"/>
      <c r="C1413" s="1030"/>
      <c r="D1413" s="99"/>
      <c r="E1413" s="100"/>
      <c r="F1413" s="882"/>
      <c r="G1413" s="687"/>
      <c r="H1413" s="687"/>
      <c r="I1413" s="687"/>
      <c r="J1413" s="757"/>
      <c r="K1413" s="757"/>
      <c r="L1413" s="757"/>
      <c r="M1413" s="757"/>
      <c r="N1413" s="59"/>
      <c r="O1413" s="59"/>
      <c r="P1413" s="59"/>
      <c r="Q1413" s="59"/>
      <c r="R1413" s="141"/>
      <c r="S1413" s="77"/>
      <c r="T1413" s="77"/>
      <c r="U1413" s="156"/>
      <c r="V1413" s="80"/>
      <c r="W1413" s="80"/>
      <c r="X1413" s="78"/>
      <c r="Y1413" s="80"/>
      <c r="Z1413" s="80"/>
      <c r="AA1413" s="804"/>
      <c r="AC1413" s="818"/>
      <c r="AG1413" s="2403"/>
      <c r="AH1413" s="2403"/>
      <c r="AI1413" s="2403"/>
      <c r="AJ1413" s="908"/>
    </row>
    <row r="1414" spans="2:36" s="131" customFormat="1" x14ac:dyDescent="0.2">
      <c r="B1414" s="98">
        <v>2016638</v>
      </c>
      <c r="C1414" s="1030">
        <v>120968</v>
      </c>
      <c r="D1414" s="99" t="s">
        <v>1975</v>
      </c>
      <c r="E1414" s="100" t="s">
        <v>1976</v>
      </c>
      <c r="F1414" s="882">
        <v>1</v>
      </c>
      <c r="G1414" s="687">
        <v>3</v>
      </c>
      <c r="H1414" s="687">
        <v>0</v>
      </c>
      <c r="I1414" s="687">
        <v>1</v>
      </c>
      <c r="J1414" s="757">
        <v>42671</v>
      </c>
      <c r="K1414" s="757">
        <v>42676</v>
      </c>
      <c r="L1414" s="803" t="s">
        <v>1524</v>
      </c>
      <c r="M1414" s="803" t="s">
        <v>1524</v>
      </c>
      <c r="N1414" s="59" t="s">
        <v>47</v>
      </c>
      <c r="O1414" s="59" t="s">
        <v>47</v>
      </c>
      <c r="P1414" s="59" t="s">
        <v>47</v>
      </c>
      <c r="Q1414" s="59" t="s">
        <v>47</v>
      </c>
      <c r="R1414" s="141"/>
      <c r="S1414" s="77"/>
      <c r="T1414" s="77">
        <v>45</v>
      </c>
      <c r="U1414" s="156"/>
      <c r="V1414" s="80" t="s">
        <v>1979</v>
      </c>
      <c r="W1414" s="80" t="s">
        <v>1978</v>
      </c>
      <c r="X1414" s="78">
        <v>9.25</v>
      </c>
      <c r="Y1414" s="80"/>
      <c r="Z1414" s="145"/>
      <c r="AA1414" s="804">
        <v>42669</v>
      </c>
      <c r="AC1414" s="818"/>
      <c r="AD1414" s="818"/>
      <c r="AF1414" s="131">
        <f>IF(B1414="","",(IFERROR(VLOOKUP(B1414,Projecten!A$4:W$2358,5,FALSE),"niet bekend")))</f>
        <v>3</v>
      </c>
      <c r="AG1414" s="2403">
        <f>IF(AF1414="","",(IF(F1414=0,AI1414,(F1414/AF1414*AI1414))))</f>
        <v>550.22</v>
      </c>
      <c r="AH1414" s="2403">
        <f>IF(B1414="","",(IFERROR(VLOOKUP(B1414,Projecten!A$4:W$2358,23,FALSE),"niet bekend")))</f>
        <v>1650.66</v>
      </c>
      <c r="AI1414" s="2403">
        <f>IF(B1414="","",(IFERROR(VLOOKUP(B1414,Projecten!A$4:W$2358,12,FALSE),"niet bekend")))</f>
        <v>1650.66</v>
      </c>
      <c r="AJ1414" s="908">
        <f>IF(AG1414="","",(AI1414-AG1414))</f>
        <v>1100.44</v>
      </c>
    </row>
    <row r="1415" spans="2:36" s="131" customFormat="1" x14ac:dyDescent="0.2">
      <c r="B1415" s="98"/>
      <c r="C1415" s="1030"/>
      <c r="D1415" s="98"/>
      <c r="E1415" s="405"/>
      <c r="F1415" s="882"/>
      <c r="G1415" s="405"/>
      <c r="H1415" s="405"/>
      <c r="I1415" s="405"/>
      <c r="J1415" s="821"/>
      <c r="K1415" s="757"/>
      <c r="L1415" s="757"/>
      <c r="M1415" s="757"/>
      <c r="N1415" s="59"/>
      <c r="O1415" s="59"/>
      <c r="P1415" s="59"/>
      <c r="Q1415" s="59"/>
      <c r="R1415" s="141"/>
      <c r="S1415" s="77"/>
      <c r="T1415" s="77"/>
      <c r="U1415" s="156"/>
      <c r="V1415" s="80"/>
      <c r="W1415" s="80"/>
      <c r="X1415" s="566"/>
      <c r="Y1415" s="80"/>
      <c r="Z1415" s="80"/>
      <c r="AA1415" s="804"/>
      <c r="AC1415" s="820"/>
      <c r="AG1415" s="2403"/>
      <c r="AH1415" s="2403"/>
      <c r="AI1415" s="2403"/>
      <c r="AJ1415" s="908"/>
    </row>
    <row r="1416" spans="2:36" x14ac:dyDescent="0.2">
      <c r="B1416" s="267" t="s">
        <v>1839</v>
      </c>
      <c r="C1416" s="1030">
        <v>120974</v>
      </c>
      <c r="D1416" s="267">
        <v>597216</v>
      </c>
      <c r="E1416" s="313" t="s">
        <v>26</v>
      </c>
      <c r="F1416" s="879">
        <v>1</v>
      </c>
      <c r="G1416" s="313">
        <v>8</v>
      </c>
      <c r="H1416" s="313">
        <v>5</v>
      </c>
      <c r="I1416" s="313">
        <v>2</v>
      </c>
      <c r="J1416" s="757">
        <v>42678</v>
      </c>
      <c r="K1416" s="757">
        <v>42676</v>
      </c>
      <c r="L1416" s="755" t="s">
        <v>1524</v>
      </c>
      <c r="M1416" s="755" t="s">
        <v>1524</v>
      </c>
      <c r="N1416" s="7" t="s">
        <v>47</v>
      </c>
      <c r="O1416" s="7" t="s">
        <v>47</v>
      </c>
      <c r="P1416" s="7" t="s">
        <v>47</v>
      </c>
      <c r="Q1416" s="7" t="s">
        <v>47</v>
      </c>
      <c r="R1416" s="5"/>
      <c r="S1416" s="23">
        <v>42698</v>
      </c>
      <c r="T1416" s="23">
        <v>46</v>
      </c>
      <c r="V1416" s="6" t="s">
        <v>162</v>
      </c>
      <c r="W1416" s="6" t="s">
        <v>1799</v>
      </c>
      <c r="X1416" s="453">
        <v>23</v>
      </c>
      <c r="Y1416" s="6"/>
      <c r="Z1416" s="6"/>
      <c r="AA1416" s="822">
        <v>42654</v>
      </c>
      <c r="AC1416" s="817"/>
      <c r="AD1416" s="817"/>
      <c r="AE1416" s="817"/>
      <c r="AF1416" s="858">
        <f>IF(B1416="","",(IFERROR(VLOOKUP(B1416,Projecten!A$4:W$2358,5,FALSE),"niet bekend")))</f>
        <v>1</v>
      </c>
      <c r="AG1416" s="2399">
        <f t="shared" ref="AG1416:AG1424" si="146">IF(AF1416="","",(IF(F1416=0,AI1416,(F1416/AF1416*AI1416))))</f>
        <v>5256.98</v>
      </c>
      <c r="AH1416" s="2403">
        <f>IF(B1416="","",(IFERROR(VLOOKUP(B1416,Projecten!A$4:W$2358,23,FALSE),"niet bekend")))</f>
        <v>5256.98</v>
      </c>
      <c r="AI1416" s="2399">
        <f>IF(B1416="","",(IFERROR(VLOOKUP(B1416,Projecten!A$4:W$2358,12,FALSE),"niet bekend")))</f>
        <v>5256.98</v>
      </c>
      <c r="AJ1416" s="906">
        <f t="shared" ref="AJ1416:AJ1424" si="147">IF(AG1416="","",(AI1416-AG1416))</f>
        <v>0</v>
      </c>
    </row>
    <row r="1417" spans="2:36" x14ac:dyDescent="0.2">
      <c r="B1417" s="98" t="s">
        <v>1798</v>
      </c>
      <c r="C1417" s="1030">
        <v>120967</v>
      </c>
      <c r="D1417" s="317">
        <v>524316</v>
      </c>
      <c r="E1417" s="315" t="s">
        <v>26</v>
      </c>
      <c r="F1417" s="879">
        <v>1</v>
      </c>
      <c r="G1417" s="269">
        <v>8</v>
      </c>
      <c r="H1417" s="269">
        <v>5</v>
      </c>
      <c r="I1417" s="269">
        <v>2</v>
      </c>
      <c r="J1417" s="757">
        <v>42671</v>
      </c>
      <c r="K1417" s="757">
        <v>42669</v>
      </c>
      <c r="L1417" s="7" t="s">
        <v>1524</v>
      </c>
      <c r="M1417" s="7" t="s">
        <v>1524</v>
      </c>
      <c r="N1417" s="7" t="s">
        <v>47</v>
      </c>
      <c r="O1417" s="7" t="s">
        <v>47</v>
      </c>
      <c r="P1417" s="7" t="s">
        <v>47</v>
      </c>
      <c r="Q1417" s="7" t="s">
        <v>47</v>
      </c>
      <c r="R1417" s="5"/>
      <c r="S1417" s="23">
        <v>42691</v>
      </c>
      <c r="T1417" s="23">
        <v>45</v>
      </c>
      <c r="V1417" s="6" t="s">
        <v>162</v>
      </c>
      <c r="W1417" s="6" t="s">
        <v>1940</v>
      </c>
      <c r="X1417" s="25">
        <v>23</v>
      </c>
      <c r="Y1417" s="6"/>
      <c r="Z1417" s="6"/>
      <c r="AA1417" s="822">
        <v>42647</v>
      </c>
      <c r="AC1417" s="818"/>
      <c r="AD1417" s="818"/>
      <c r="AE1417" s="818"/>
      <c r="AF1417" s="714">
        <f>IF(B1417="","",(IFERROR(VLOOKUP(B1417,Projecten!A$4:W$2358,5,FALSE),"niet bekend")))</f>
        <v>1</v>
      </c>
      <c r="AG1417" s="2399">
        <f t="shared" si="146"/>
        <v>5256.98</v>
      </c>
      <c r="AH1417" s="2403">
        <f>IF(B1417="","",(IFERROR(VLOOKUP(B1417,Projecten!A$4:W$2358,23,FALSE),"niet bekend")))</f>
        <v>5256.98</v>
      </c>
      <c r="AI1417" s="2399">
        <f>IF(B1417="","",(IFERROR(VLOOKUP(B1417,Projecten!A$4:W$2358,12,FALSE),"niet bekend")))</f>
        <v>5256.98</v>
      </c>
      <c r="AJ1417" s="906">
        <f t="shared" si="147"/>
        <v>0</v>
      </c>
    </row>
    <row r="1418" spans="2:36" x14ac:dyDescent="0.2">
      <c r="B1418" s="98">
        <v>2016581</v>
      </c>
      <c r="C1418" s="1030">
        <v>120946</v>
      </c>
      <c r="D1418" s="99" t="s">
        <v>1885</v>
      </c>
      <c r="E1418" s="100" t="s">
        <v>26</v>
      </c>
      <c r="F1418" s="882">
        <v>1</v>
      </c>
      <c r="G1418" s="687">
        <v>11</v>
      </c>
      <c r="H1418" s="687">
        <v>4</v>
      </c>
      <c r="I1418" s="687">
        <v>12</v>
      </c>
      <c r="J1418" s="757">
        <v>42682</v>
      </c>
      <c r="K1418" s="757">
        <v>42674</v>
      </c>
      <c r="L1418" s="757" t="s">
        <v>1524</v>
      </c>
      <c r="M1418" s="757" t="s">
        <v>47</v>
      </c>
      <c r="N1418" s="59" t="s">
        <v>47</v>
      </c>
      <c r="O1418" s="59" t="s">
        <v>47</v>
      </c>
      <c r="P1418" s="59" t="s">
        <v>47</v>
      </c>
      <c r="Q1418" s="59" t="s">
        <v>47</v>
      </c>
      <c r="R1418" s="141"/>
      <c r="S1418" s="23">
        <v>42695</v>
      </c>
      <c r="T1418" s="266">
        <v>48</v>
      </c>
      <c r="V1418" s="6" t="s">
        <v>162</v>
      </c>
      <c r="W1418" s="5" t="s">
        <v>1984</v>
      </c>
      <c r="X1418" s="453">
        <v>45</v>
      </c>
      <c r="Y1418" s="6"/>
      <c r="Z1418" s="6"/>
      <c r="AA1418" s="822">
        <v>42647</v>
      </c>
      <c r="AC1418" s="817"/>
      <c r="AD1418" s="817"/>
      <c r="AE1418" s="817"/>
      <c r="AF1418" s="858">
        <f>IF(B1418="","",(IFERROR(VLOOKUP(B1418,Projecten!A$4:W$2358,5,FALSE),"niet bekend")))</f>
        <v>1</v>
      </c>
      <c r="AG1418" s="2399">
        <f t="shared" si="146"/>
        <v>10578.33</v>
      </c>
      <c r="AH1418" s="2403">
        <f>IF(B1418="","",(IFERROR(VLOOKUP(B1418,Projecten!A$4:W$2358,23,FALSE),"niet bekend")))</f>
        <v>10578.33</v>
      </c>
      <c r="AI1418" s="2399">
        <f>IF(B1418="","",(IFERROR(VLOOKUP(B1418,Projecten!A$4:W$2358,12,FALSE),"niet bekend")))</f>
        <v>10578.33</v>
      </c>
      <c r="AJ1418" s="906">
        <f t="shared" si="147"/>
        <v>0</v>
      </c>
    </row>
    <row r="1419" spans="2:36" s="131" customFormat="1" x14ac:dyDescent="0.2">
      <c r="B1419" s="74" t="s">
        <v>1792</v>
      </c>
      <c r="C1419" s="1030">
        <v>120946</v>
      </c>
      <c r="D1419" s="368" t="s">
        <v>1884</v>
      </c>
      <c r="E1419" s="369" t="s">
        <v>26</v>
      </c>
      <c r="F1419" s="1461">
        <v>1</v>
      </c>
      <c r="G1419" s="75">
        <v>11</v>
      </c>
      <c r="H1419" s="75">
        <v>4</v>
      </c>
      <c r="I1419" s="75">
        <v>12</v>
      </c>
      <c r="J1419" s="759">
        <v>42664</v>
      </c>
      <c r="K1419" s="759">
        <v>42662</v>
      </c>
      <c r="L1419" s="59" t="s">
        <v>1524</v>
      </c>
      <c r="M1419" s="58" t="s">
        <v>59</v>
      </c>
      <c r="N1419" s="59" t="s">
        <v>47</v>
      </c>
      <c r="O1419" s="59" t="s">
        <v>47</v>
      </c>
      <c r="P1419" s="59" t="s">
        <v>47</v>
      </c>
      <c r="Q1419" s="59" t="s">
        <v>47</v>
      </c>
      <c r="R1419" s="141"/>
      <c r="S1419" s="77">
        <v>42683</v>
      </c>
      <c r="T1419" s="77">
        <v>44</v>
      </c>
      <c r="U1419" s="156"/>
      <c r="V1419" s="80" t="s">
        <v>162</v>
      </c>
      <c r="W1419" s="727" t="s">
        <v>1813</v>
      </c>
      <c r="X1419" s="566">
        <v>45</v>
      </c>
      <c r="Y1419" s="80"/>
      <c r="Z1419" s="80"/>
      <c r="AA1419" s="804">
        <v>42647</v>
      </c>
      <c r="AC1419" s="818"/>
      <c r="AD1419" s="818"/>
      <c r="AE1419" s="818"/>
      <c r="AF1419" s="714">
        <f>IF(B1419="","",(IFERROR(VLOOKUP(B1419,Projecten!A$4:W$2358,5,FALSE),"niet bekend")))</f>
        <v>1</v>
      </c>
      <c r="AG1419" s="2403">
        <f t="shared" si="146"/>
        <v>10578.33</v>
      </c>
      <c r="AH1419" s="2403">
        <f>IF(B1419="","",(IFERROR(VLOOKUP(B1419,Projecten!A$4:W$2358,23,FALSE),"niet bekend")))</f>
        <v>10578.33</v>
      </c>
      <c r="AI1419" s="2403">
        <f>IF(B1419="","",(IFERROR(VLOOKUP(B1419,Projecten!A$4:W$2358,12,FALSE),"niet bekend")))</f>
        <v>10578.33</v>
      </c>
      <c r="AJ1419" s="908">
        <f t="shared" si="147"/>
        <v>0</v>
      </c>
    </row>
    <row r="1420" spans="2:36" x14ac:dyDescent="0.2">
      <c r="B1420" s="98">
        <v>2016602</v>
      </c>
      <c r="C1420" s="1030">
        <v>120970</v>
      </c>
      <c r="D1420" s="98">
        <v>519116</v>
      </c>
      <c r="E1420" s="405" t="s">
        <v>26</v>
      </c>
      <c r="F1420" s="882">
        <v>1</v>
      </c>
      <c r="G1420" s="405">
        <v>7</v>
      </c>
      <c r="H1420" s="405">
        <v>5</v>
      </c>
      <c r="I1420" s="405">
        <v>3</v>
      </c>
      <c r="J1420" s="821">
        <v>42678</v>
      </c>
      <c r="K1420" s="757" t="s">
        <v>1524</v>
      </c>
      <c r="L1420" s="757" t="s">
        <v>1524</v>
      </c>
      <c r="M1420" s="757" t="s">
        <v>1524</v>
      </c>
      <c r="N1420" s="757" t="s">
        <v>47</v>
      </c>
      <c r="O1420" s="757" t="s">
        <v>47</v>
      </c>
      <c r="P1420" s="59" t="s">
        <v>47</v>
      </c>
      <c r="Q1420" s="59" t="s">
        <v>47</v>
      </c>
      <c r="R1420" s="141"/>
      <c r="S1420" s="23">
        <v>42698</v>
      </c>
      <c r="T1420" s="23">
        <v>46</v>
      </c>
      <c r="V1420" s="6" t="s">
        <v>162</v>
      </c>
      <c r="X1420" s="453">
        <v>15</v>
      </c>
      <c r="Y1420" s="6"/>
      <c r="Z1420" s="6"/>
      <c r="AA1420" s="822">
        <v>42656</v>
      </c>
      <c r="AC1420" s="817"/>
      <c r="AD1420" s="817"/>
      <c r="AE1420" s="817"/>
      <c r="AF1420" s="858">
        <f>IF(B1420="","",(IFERROR(VLOOKUP(B1420,Projecten!A$4:W$2358,5,FALSE),"niet bekend")))</f>
        <v>1</v>
      </c>
      <c r="AG1420" s="2399">
        <f t="shared" si="146"/>
        <v>2288.16</v>
      </c>
      <c r="AH1420" s="2403">
        <f>IF(B1420="","",(IFERROR(VLOOKUP(B1420,Projecten!A$4:W$2358,23,FALSE),"niet bekend")))</f>
        <v>2288.16</v>
      </c>
      <c r="AI1420" s="2399">
        <f>IF(B1420="","",(IFERROR(VLOOKUP(B1420,Projecten!A$4:W$2358,12,FALSE),"niet bekend")))</f>
        <v>2288.16</v>
      </c>
      <c r="AJ1420" s="906">
        <f t="shared" si="147"/>
        <v>0</v>
      </c>
    </row>
    <row r="1421" spans="2:36" x14ac:dyDescent="0.2">
      <c r="B1421" s="98">
        <v>2016603</v>
      </c>
      <c r="C1421" s="1030">
        <v>120970</v>
      </c>
      <c r="D1421" s="98">
        <v>611116</v>
      </c>
      <c r="E1421" s="405" t="s">
        <v>26</v>
      </c>
      <c r="F1421" s="882">
        <v>1</v>
      </c>
      <c r="G1421" s="405">
        <v>8</v>
      </c>
      <c r="H1421" s="405">
        <v>5</v>
      </c>
      <c r="I1421" s="405">
        <v>3</v>
      </c>
      <c r="J1421" s="757">
        <v>42678</v>
      </c>
      <c r="K1421" s="757" t="s">
        <v>1524</v>
      </c>
      <c r="L1421" s="757" t="s">
        <v>1524</v>
      </c>
      <c r="M1421" s="757" t="s">
        <v>1524</v>
      </c>
      <c r="N1421" s="59" t="s">
        <v>47</v>
      </c>
      <c r="O1421" s="59" t="s">
        <v>47</v>
      </c>
      <c r="P1421" s="59" t="s">
        <v>47</v>
      </c>
      <c r="Q1421" s="59" t="s">
        <v>47</v>
      </c>
      <c r="R1421" s="141"/>
      <c r="S1421" s="23">
        <v>42699</v>
      </c>
      <c r="T1421" s="23">
        <v>46</v>
      </c>
      <c r="V1421" s="6" t="s">
        <v>162</v>
      </c>
      <c r="X1421" s="453">
        <v>15</v>
      </c>
      <c r="Y1421" s="6"/>
      <c r="Z1421" s="6"/>
      <c r="AA1421" s="822">
        <v>42656</v>
      </c>
      <c r="AC1421" s="817"/>
      <c r="AD1421" s="817"/>
      <c r="AE1421" s="817"/>
      <c r="AF1421" s="858">
        <f>IF(B1421="","",(IFERROR(VLOOKUP(B1421,Projecten!A$4:W$2358,5,FALSE),"niet bekend")))</f>
        <v>1</v>
      </c>
      <c r="AG1421" s="2399">
        <f t="shared" si="146"/>
        <v>2165.94</v>
      </c>
      <c r="AH1421" s="2403">
        <f>IF(B1421="","",(IFERROR(VLOOKUP(B1421,Projecten!A$4:W$2358,23,FALSE),"niet bekend")))</f>
        <v>2165.94</v>
      </c>
      <c r="AI1421" s="2399">
        <f>IF(B1421="","",(IFERROR(VLOOKUP(B1421,Projecten!A$4:W$2358,12,FALSE),"niet bekend")))</f>
        <v>2165.94</v>
      </c>
      <c r="AJ1421" s="906">
        <f t="shared" si="147"/>
        <v>0</v>
      </c>
    </row>
    <row r="1422" spans="2:36" x14ac:dyDescent="0.2">
      <c r="B1422" s="98">
        <v>2016606</v>
      </c>
      <c r="C1422" s="1030">
        <v>120970</v>
      </c>
      <c r="D1422" s="98" t="s">
        <v>1887</v>
      </c>
      <c r="E1422" s="405" t="s">
        <v>26</v>
      </c>
      <c r="F1422" s="882">
        <v>0</v>
      </c>
      <c r="G1422" s="405">
        <v>2</v>
      </c>
      <c r="H1422" s="405">
        <v>1</v>
      </c>
      <c r="I1422" s="405">
        <v>1</v>
      </c>
      <c r="J1422" s="757">
        <v>42678</v>
      </c>
      <c r="K1422" s="757" t="s">
        <v>1524</v>
      </c>
      <c r="L1422" s="757" t="s">
        <v>1524</v>
      </c>
      <c r="M1422" s="757" t="s">
        <v>1524</v>
      </c>
      <c r="N1422" s="59" t="s">
        <v>47</v>
      </c>
      <c r="O1422" s="59" t="s">
        <v>47</v>
      </c>
      <c r="P1422" s="59" t="s">
        <v>47</v>
      </c>
      <c r="Q1422" s="59" t="s">
        <v>47</v>
      </c>
      <c r="R1422" s="141" t="s">
        <v>1099</v>
      </c>
      <c r="S1422" s="23">
        <v>42692</v>
      </c>
      <c r="T1422" s="23">
        <v>46</v>
      </c>
      <c r="V1422" s="6" t="s">
        <v>162</v>
      </c>
      <c r="X1422" s="453">
        <v>5</v>
      </c>
      <c r="Y1422" s="6"/>
      <c r="Z1422" s="6"/>
      <c r="AA1422" s="822">
        <v>42660</v>
      </c>
      <c r="AC1422" s="817"/>
      <c r="AD1422" s="817"/>
      <c r="AE1422" s="817"/>
      <c r="AF1422" s="858">
        <f>IF(B1422="","",(IFERROR(VLOOKUP(B1422,Projecten!A$4:W$2358,5,FALSE),"niet bekend")))</f>
        <v>1</v>
      </c>
      <c r="AG1422" s="2399">
        <f t="shared" si="146"/>
        <v>568.96</v>
      </c>
      <c r="AH1422" s="2403">
        <f>IF(B1422="","",(IFERROR(VLOOKUP(B1422,Projecten!A$4:W$2358,23,FALSE),"niet bekend")))</f>
        <v>568.96</v>
      </c>
      <c r="AI1422" s="2399">
        <f>IF(B1422="","",(IFERROR(VLOOKUP(B1422,Projecten!A$4:W$2358,12,FALSE),"niet bekend")))</f>
        <v>568.96</v>
      </c>
      <c r="AJ1422" s="906">
        <f t="shared" si="147"/>
        <v>0</v>
      </c>
    </row>
    <row r="1423" spans="2:36" s="131" customFormat="1" x14ac:dyDescent="0.2">
      <c r="B1423" s="98">
        <v>2016600</v>
      </c>
      <c r="C1423" s="1030">
        <v>102969</v>
      </c>
      <c r="D1423" s="98">
        <v>527816</v>
      </c>
      <c r="E1423" s="405" t="s">
        <v>26</v>
      </c>
      <c r="F1423" s="882">
        <v>1</v>
      </c>
      <c r="G1423" s="405">
        <v>10</v>
      </c>
      <c r="H1423" s="405">
        <v>5</v>
      </c>
      <c r="I1423" s="405">
        <v>3</v>
      </c>
      <c r="J1423" s="821">
        <v>42678</v>
      </c>
      <c r="K1423" s="757" t="s">
        <v>1524</v>
      </c>
      <c r="L1423" s="757" t="s">
        <v>1524</v>
      </c>
      <c r="M1423" s="757" t="s">
        <v>1524</v>
      </c>
      <c r="N1423" s="59" t="s">
        <v>47</v>
      </c>
      <c r="O1423" s="59" t="s">
        <v>47</v>
      </c>
      <c r="P1423" s="59" t="s">
        <v>47</v>
      </c>
      <c r="Q1423" s="59" t="s">
        <v>47</v>
      </c>
      <c r="R1423" s="141"/>
      <c r="S1423" s="77">
        <v>42697</v>
      </c>
      <c r="T1423" s="77">
        <v>46</v>
      </c>
      <c r="U1423" s="156"/>
      <c r="V1423" s="80" t="s">
        <v>162</v>
      </c>
      <c r="W1423" s="80"/>
      <c r="X1423" s="566">
        <v>19</v>
      </c>
      <c r="Y1423" s="80"/>
      <c r="Z1423" s="80"/>
      <c r="AA1423" s="804">
        <v>42656</v>
      </c>
      <c r="AC1423" s="820"/>
      <c r="AD1423" s="820"/>
      <c r="AE1423" s="820"/>
      <c r="AF1423" s="865">
        <f>IF(B1423="","",(IFERROR(VLOOKUP(B1423,Projecten!A$4:W$2358,5,FALSE),"niet bekend")))</f>
        <v>1</v>
      </c>
      <c r="AG1423" s="2403">
        <f t="shared" si="146"/>
        <v>3027.6</v>
      </c>
      <c r="AH1423" s="2403">
        <f>IF(B1423="","",(IFERROR(VLOOKUP(B1423,Projecten!A$4:W$2358,23,FALSE),"niet bekend")))</f>
        <v>3027.6</v>
      </c>
      <c r="AI1423" s="2403">
        <f>IF(B1423="","",(IFERROR(VLOOKUP(B1423,Projecten!A$4:W$2358,12,FALSE),"niet bekend")))</f>
        <v>3027.6</v>
      </c>
      <c r="AJ1423" s="908">
        <f t="shared" si="147"/>
        <v>0</v>
      </c>
    </row>
    <row r="1424" spans="2:36" x14ac:dyDescent="0.2">
      <c r="B1424" s="98">
        <v>2016601</v>
      </c>
      <c r="C1424" s="1030">
        <v>120969</v>
      </c>
      <c r="D1424" s="98">
        <v>607016</v>
      </c>
      <c r="E1424" s="405" t="s">
        <v>26</v>
      </c>
      <c r="F1424" s="882">
        <v>1</v>
      </c>
      <c r="G1424" s="405">
        <v>13</v>
      </c>
      <c r="H1424" s="405">
        <v>5</v>
      </c>
      <c r="I1424" s="405">
        <v>4</v>
      </c>
      <c r="J1424" s="821">
        <v>42678</v>
      </c>
      <c r="K1424" s="757">
        <v>42676</v>
      </c>
      <c r="L1424" s="757" t="s">
        <v>1524</v>
      </c>
      <c r="M1424" s="757" t="s">
        <v>1524</v>
      </c>
      <c r="N1424" s="757" t="s">
        <v>47</v>
      </c>
      <c r="O1424" s="757" t="s">
        <v>47</v>
      </c>
      <c r="P1424" s="59" t="s">
        <v>47</v>
      </c>
      <c r="Q1424" s="59" t="s">
        <v>47</v>
      </c>
      <c r="R1424" s="141"/>
      <c r="S1424" s="23">
        <v>42697</v>
      </c>
      <c r="T1424" s="23">
        <v>46</v>
      </c>
      <c r="V1424" s="6" t="s">
        <v>162</v>
      </c>
      <c r="W1424" s="6" t="s">
        <v>1871</v>
      </c>
      <c r="X1424" s="453">
        <v>39</v>
      </c>
      <c r="Y1424" s="6"/>
      <c r="Z1424" s="6"/>
      <c r="AA1424" s="822">
        <v>42656</v>
      </c>
      <c r="AC1424" s="817"/>
      <c r="AD1424" s="817"/>
      <c r="AE1424" s="817"/>
      <c r="AF1424" s="858">
        <f>IF(B1424="","",(IFERROR(VLOOKUP(B1424,Projecten!A$4:W$2358,5,FALSE),"niet bekend")))</f>
        <v>1</v>
      </c>
      <c r="AG1424" s="2399">
        <f t="shared" si="146"/>
        <v>6334.08</v>
      </c>
      <c r="AH1424" s="2403">
        <f>IF(B1424="","",(IFERROR(VLOOKUP(B1424,Projecten!A$4:W$2358,23,FALSE),"niet bekend")))</f>
        <v>6334.08</v>
      </c>
      <c r="AI1424" s="2399">
        <f>IF(B1424="","",(IFERROR(VLOOKUP(B1424,Projecten!A$4:W$2358,12,FALSE),"niet bekend")))</f>
        <v>6334.08</v>
      </c>
      <c r="AJ1424" s="906">
        <f t="shared" si="147"/>
        <v>0</v>
      </c>
    </row>
    <row r="1425" spans="2:36" s="38" customFormat="1" x14ac:dyDescent="0.2">
      <c r="B1425" s="775"/>
      <c r="C1425" s="1253"/>
      <c r="D1425" s="31"/>
      <c r="E1425" s="31"/>
      <c r="F1425" s="32"/>
      <c r="G1425" s="31"/>
      <c r="H1425" s="31"/>
      <c r="I1425" s="31"/>
      <c r="J1425" s="760"/>
      <c r="K1425" s="760"/>
      <c r="L1425" s="32"/>
      <c r="M1425" s="32"/>
      <c r="N1425" s="32"/>
      <c r="O1425" s="32"/>
      <c r="P1425" s="32"/>
      <c r="Q1425" s="32"/>
      <c r="R1425" s="483"/>
      <c r="S1425" s="33"/>
      <c r="T1425" s="1039"/>
      <c r="U1425" s="157"/>
      <c r="V1425" s="35"/>
      <c r="W1425" s="35"/>
      <c r="X1425" s="35"/>
      <c r="Y1425" s="67"/>
      <c r="Z1425" s="68"/>
      <c r="AA1425" s="36"/>
      <c r="AC1425" s="819"/>
      <c r="AG1425" s="2404"/>
      <c r="AH1425" s="2404"/>
      <c r="AI1425" s="2404"/>
      <c r="AJ1425" s="909"/>
    </row>
    <row r="1426" spans="2:36" s="852" customFormat="1" x14ac:dyDescent="0.2">
      <c r="B1426" s="886"/>
      <c r="C1426" s="1251"/>
      <c r="D1426" s="888">
        <f>SUM(G1426:I1426)</f>
        <v>327</v>
      </c>
      <c r="E1426" s="889"/>
      <c r="F1426" s="890">
        <f>SUM(F1427:F1455)</f>
        <v>21</v>
      </c>
      <c r="G1426" s="889">
        <f>SUM(G1427:G1455)</f>
        <v>162</v>
      </c>
      <c r="H1426" s="889">
        <f>SUM(H1427:H1455)</f>
        <v>102</v>
      </c>
      <c r="I1426" s="889">
        <f>SUM(I1427:I1455)</f>
        <v>63</v>
      </c>
      <c r="J1426" s="891"/>
      <c r="K1426" s="891"/>
      <c r="L1426" s="890"/>
      <c r="M1426" s="890"/>
      <c r="N1426" s="890"/>
      <c r="O1426" s="890"/>
      <c r="P1426" s="890"/>
      <c r="Q1426" s="890"/>
      <c r="R1426" s="892">
        <v>46</v>
      </c>
      <c r="S1426" s="916"/>
      <c r="T1426" s="1040"/>
      <c r="U1426" s="893"/>
      <c r="V1426" s="894"/>
      <c r="W1426" s="895">
        <f>SUM(X1426:X1455)</f>
        <v>412.5</v>
      </c>
      <c r="X1426" s="855"/>
      <c r="Y1426" s="855">
        <v>376.5</v>
      </c>
      <c r="Z1426" s="856">
        <f>W1426-Y1426</f>
        <v>36</v>
      </c>
      <c r="AA1426" s="851"/>
      <c r="AB1426" s="857" t="s">
        <v>1122</v>
      </c>
      <c r="AC1426" s="857" t="s">
        <v>1064</v>
      </c>
      <c r="AD1426" s="857" t="s">
        <v>1123</v>
      </c>
      <c r="AE1426" s="853" t="s">
        <v>2165</v>
      </c>
      <c r="AF1426" s="903" t="str">
        <f>IF(B1426="","",(IFERROR(VLOOKUP(B1426,Projecten!A$4:W$2358,5,FALSE),"niet bekend")))</f>
        <v/>
      </c>
      <c r="AG1426" s="2402">
        <f>SUM(AG1427:AG1453)</f>
        <v>48716.259999999995</v>
      </c>
      <c r="AH1426" s="2402">
        <f>SUM(AH1427:AH1449)</f>
        <v>40567.819999999992</v>
      </c>
      <c r="AI1426" s="2402">
        <f>SUM(AI1427:AI1449)</f>
        <v>40567.819999999992</v>
      </c>
      <c r="AJ1426" s="907">
        <f>IF(AG1426="","",(AI1426-AG1426))</f>
        <v>-8148.4400000000023</v>
      </c>
    </row>
    <row r="1427" spans="2:36" s="131" customFormat="1" x14ac:dyDescent="0.2">
      <c r="B1427" s="405"/>
      <c r="C1427" s="1030"/>
      <c r="D1427" s="80"/>
      <c r="E1427" s="405"/>
      <c r="F1427" s="882"/>
      <c r="G1427" s="405"/>
      <c r="H1427" s="405"/>
      <c r="I1427" s="405"/>
      <c r="J1427" s="759"/>
      <c r="K1427" s="759"/>
      <c r="L1427" s="58"/>
      <c r="M1427" s="58"/>
      <c r="N1427" s="58"/>
      <c r="O1427" s="58"/>
      <c r="P1427" s="58"/>
      <c r="Q1427" s="58"/>
      <c r="R1427" s="141" t="s">
        <v>1481</v>
      </c>
      <c r="S1427" s="77"/>
      <c r="T1427" s="77"/>
      <c r="U1427" s="156"/>
      <c r="V1427" s="80"/>
      <c r="W1427" s="240"/>
      <c r="X1427" s="78"/>
      <c r="Y1427" s="80"/>
      <c r="Z1427" s="80"/>
      <c r="AA1427" s="141"/>
      <c r="AB1427" s="131">
        <v>432.75</v>
      </c>
      <c r="AC1427" s="986">
        <v>170.25</v>
      </c>
      <c r="AD1427" s="986">
        <f>AB1427-AC1427</f>
        <v>262.5</v>
      </c>
      <c r="AE1427" s="986">
        <v>57</v>
      </c>
      <c r="AF1427" s="865" t="str">
        <f>IF(B1427="","",(IFERROR(VLOOKUP(B1427,Projecten!A$4:W$2358,5,FALSE),"niet bekend")))</f>
        <v/>
      </c>
      <c r="AG1427" s="2403"/>
      <c r="AH1427" s="2403"/>
      <c r="AI1427" s="2403"/>
      <c r="AJ1427" s="908"/>
    </row>
    <row r="1428" spans="2:36" s="131" customFormat="1" x14ac:dyDescent="0.2">
      <c r="B1428" s="405"/>
      <c r="C1428" s="1030"/>
      <c r="D1428" s="80"/>
      <c r="E1428" s="405"/>
      <c r="F1428" s="882"/>
      <c r="G1428" s="405"/>
      <c r="H1428" s="405"/>
      <c r="I1428" s="405"/>
      <c r="J1428" s="759"/>
      <c r="K1428" s="759"/>
      <c r="L1428" s="58"/>
      <c r="M1428" s="58"/>
      <c r="N1428" s="58"/>
      <c r="O1428" s="58"/>
      <c r="P1428" s="58"/>
      <c r="Q1428" s="58"/>
      <c r="R1428" s="141"/>
      <c r="S1428" s="77"/>
      <c r="T1428" s="77"/>
      <c r="U1428" s="156"/>
      <c r="V1428" s="80"/>
      <c r="W1428" s="240"/>
      <c r="X1428" s="78"/>
      <c r="Y1428" s="80"/>
      <c r="Z1428" s="80"/>
      <c r="AA1428" s="141"/>
      <c r="AC1428" s="820"/>
      <c r="AD1428" s="820"/>
      <c r="AE1428" s="820"/>
      <c r="AF1428" s="865"/>
      <c r="AG1428" s="2403"/>
      <c r="AH1428" s="2403"/>
      <c r="AI1428" s="2403"/>
      <c r="AJ1428" s="908"/>
    </row>
    <row r="1429" spans="2:36" s="131" customFormat="1" x14ac:dyDescent="0.2">
      <c r="B1429" s="405"/>
      <c r="C1429" s="1030"/>
      <c r="D1429" s="750" t="s">
        <v>2094</v>
      </c>
      <c r="E1429" s="965"/>
      <c r="F1429" s="1503"/>
      <c r="G1429" s="965"/>
      <c r="H1429" s="965"/>
      <c r="I1429" s="965"/>
      <c r="J1429" s="966"/>
      <c r="K1429" s="966"/>
      <c r="L1429" s="505"/>
      <c r="M1429" s="505"/>
      <c r="N1429" s="505"/>
      <c r="O1429" s="505"/>
      <c r="P1429" s="505"/>
      <c r="Q1429" s="505"/>
      <c r="R1429" s="967"/>
      <c r="S1429" s="77"/>
      <c r="T1429" s="968"/>
      <c r="U1429" s="969"/>
      <c r="V1429" s="750"/>
      <c r="W1429" s="970"/>
      <c r="X1429" s="971">
        <v>38</v>
      </c>
      <c r="Y1429" s="80"/>
      <c r="Z1429" s="80"/>
      <c r="AA1429" s="141"/>
      <c r="AC1429" s="820"/>
      <c r="AD1429" s="820"/>
      <c r="AE1429" s="820"/>
      <c r="AF1429" s="865"/>
      <c r="AG1429" s="2403"/>
      <c r="AH1429" s="2403"/>
      <c r="AI1429" s="2403"/>
      <c r="AJ1429" s="908"/>
    </row>
    <row r="1430" spans="2:36" s="131" customFormat="1" x14ac:dyDescent="0.2">
      <c r="B1430" s="405"/>
      <c r="C1430" s="1030"/>
      <c r="D1430" s="750" t="s">
        <v>2147</v>
      </c>
      <c r="E1430" s="965"/>
      <c r="F1430" s="1503"/>
      <c r="G1430" s="965"/>
      <c r="H1430" s="965"/>
      <c r="I1430" s="965"/>
      <c r="J1430" s="966"/>
      <c r="K1430" s="966"/>
      <c r="L1430" s="505"/>
      <c r="M1430" s="505"/>
      <c r="N1430" s="505"/>
      <c r="O1430" s="505"/>
      <c r="P1430" s="505"/>
      <c r="Q1430" s="505"/>
      <c r="R1430" s="967"/>
      <c r="S1430" s="77"/>
      <c r="T1430" s="968"/>
      <c r="U1430" s="969"/>
      <c r="V1430" s="750"/>
      <c r="W1430" s="970"/>
      <c r="X1430" s="971">
        <v>8.25</v>
      </c>
      <c r="Y1430" s="80"/>
      <c r="Z1430" s="80"/>
      <c r="AA1430" s="141"/>
      <c r="AC1430" s="820"/>
      <c r="AD1430" s="820"/>
      <c r="AE1430" s="820"/>
      <c r="AF1430" s="865"/>
      <c r="AG1430" s="2403"/>
      <c r="AH1430" s="2403"/>
      <c r="AI1430" s="2403"/>
      <c r="AJ1430" s="908"/>
    </row>
    <row r="1431" spans="2:36" s="131" customFormat="1" x14ac:dyDescent="0.2">
      <c r="B1431" s="405"/>
      <c r="C1431" s="1030"/>
      <c r="D1431" s="80"/>
      <c r="E1431" s="405"/>
      <c r="F1431" s="882"/>
      <c r="G1431" s="405"/>
      <c r="H1431" s="405"/>
      <c r="I1431" s="405"/>
      <c r="J1431" s="759"/>
      <c r="K1431" s="759"/>
      <c r="L1431" s="58"/>
      <c r="M1431" s="58"/>
      <c r="N1431" s="58"/>
      <c r="O1431" s="58"/>
      <c r="P1431" s="58"/>
      <c r="Q1431" s="58"/>
      <c r="R1431" s="141"/>
      <c r="S1431" s="77"/>
      <c r="T1431" s="77"/>
      <c r="U1431" s="156"/>
      <c r="V1431" s="80"/>
      <c r="W1431" s="240"/>
      <c r="X1431" s="78"/>
      <c r="Y1431" s="80"/>
      <c r="Z1431" s="80"/>
      <c r="AA1431" s="141"/>
      <c r="AC1431" s="820"/>
      <c r="AD1431" s="820"/>
      <c r="AE1431" s="820"/>
      <c r="AF1431" s="865"/>
      <c r="AG1431" s="2403"/>
      <c r="AH1431" s="2403"/>
      <c r="AI1431" s="2403"/>
      <c r="AJ1431" s="908"/>
    </row>
    <row r="1432" spans="2:36" s="131" customFormat="1" x14ac:dyDescent="0.2">
      <c r="B1432" s="405"/>
      <c r="C1432" s="1030"/>
      <c r="D1432" s="599" t="s">
        <v>2148</v>
      </c>
      <c r="E1432" s="405"/>
      <c r="F1432" s="882"/>
      <c r="G1432" s="405"/>
      <c r="H1432" s="405"/>
      <c r="I1432" s="405"/>
      <c r="J1432" s="759"/>
      <c r="K1432" s="759"/>
      <c r="L1432" s="58"/>
      <c r="M1432" s="58"/>
      <c r="N1432" s="58"/>
      <c r="O1432" s="58"/>
      <c r="P1432" s="58"/>
      <c r="Q1432" s="58"/>
      <c r="R1432" s="141"/>
      <c r="S1432" s="77"/>
      <c r="T1432" s="77"/>
      <c r="U1432" s="156"/>
      <c r="V1432" s="80"/>
      <c r="W1432" s="240"/>
      <c r="X1432" s="421">
        <v>2.5</v>
      </c>
      <c r="Y1432" s="80"/>
      <c r="Z1432" s="80"/>
      <c r="AA1432" s="141"/>
      <c r="AC1432" s="820"/>
      <c r="AD1432" s="820"/>
      <c r="AE1432" s="820"/>
      <c r="AF1432" s="865"/>
      <c r="AG1432" s="2403"/>
      <c r="AH1432" s="2403"/>
      <c r="AI1432" s="2403"/>
      <c r="AJ1432" s="908"/>
    </row>
    <row r="1433" spans="2:36" s="131" customFormat="1" x14ac:dyDescent="0.2">
      <c r="B1433" s="771"/>
      <c r="C1433" s="1030"/>
      <c r="D1433" s="976" t="s">
        <v>2149</v>
      </c>
      <c r="E1433" s="773"/>
      <c r="F1433" s="883"/>
      <c r="G1433" s="774"/>
      <c r="H1433" s="774"/>
      <c r="I1433" s="774"/>
      <c r="J1433" s="757"/>
      <c r="K1433" s="757"/>
      <c r="L1433" s="757"/>
      <c r="M1433" s="757"/>
      <c r="N1433" s="59"/>
      <c r="O1433" s="59"/>
      <c r="P1433" s="59"/>
      <c r="Q1433" s="59"/>
      <c r="R1433" s="141"/>
      <c r="S1433" s="77"/>
      <c r="T1433" s="77"/>
      <c r="U1433" s="156"/>
      <c r="V1433" s="80"/>
      <c r="W1433" s="80"/>
      <c r="X1433" s="421">
        <v>20</v>
      </c>
      <c r="Y1433" s="80"/>
      <c r="Z1433" s="145"/>
      <c r="AA1433" s="804"/>
      <c r="AC1433" s="818"/>
      <c r="AD1433" s="818"/>
      <c r="AE1433" s="818"/>
      <c r="AF1433" s="714" t="str">
        <f>IF(B1433="","",(IFERROR(VLOOKUP(B1433,Projecten!A$4:W$2358,5,FALSE),"niet bekend")))</f>
        <v/>
      </c>
      <c r="AG1433" s="2403"/>
      <c r="AH1433" s="2403"/>
      <c r="AI1433" s="2403"/>
      <c r="AJ1433" s="908"/>
    </row>
    <row r="1434" spans="2:36" s="131" customFormat="1" x14ac:dyDescent="0.2">
      <c r="B1434" s="771"/>
      <c r="C1434" s="1030"/>
      <c r="D1434" s="976" t="s">
        <v>2150</v>
      </c>
      <c r="E1434" s="773"/>
      <c r="F1434" s="883"/>
      <c r="G1434" s="774"/>
      <c r="H1434" s="774"/>
      <c r="I1434" s="774"/>
      <c r="J1434" s="757"/>
      <c r="K1434" s="757"/>
      <c r="L1434" s="757"/>
      <c r="M1434" s="757"/>
      <c r="N1434" s="59"/>
      <c r="O1434" s="59"/>
      <c r="P1434" s="59"/>
      <c r="Q1434" s="59"/>
      <c r="R1434" s="141"/>
      <c r="S1434" s="77"/>
      <c r="T1434" s="77"/>
      <c r="U1434" s="156"/>
      <c r="V1434" s="80"/>
      <c r="W1434" s="80"/>
      <c r="X1434" s="421">
        <v>6</v>
      </c>
      <c r="Y1434" s="80"/>
      <c r="Z1434" s="145"/>
      <c r="AA1434" s="804"/>
      <c r="AC1434" s="818"/>
      <c r="AD1434" s="818"/>
      <c r="AE1434" s="818"/>
      <c r="AF1434" s="714"/>
      <c r="AG1434" s="2403"/>
      <c r="AH1434" s="2403"/>
      <c r="AI1434" s="2403"/>
      <c r="AJ1434" s="908"/>
    </row>
    <row r="1435" spans="2:36" s="131" customFormat="1" x14ac:dyDescent="0.2">
      <c r="B1435" s="771"/>
      <c r="C1435" s="1030"/>
      <c r="D1435" s="772"/>
      <c r="E1435" s="773"/>
      <c r="F1435" s="883"/>
      <c r="G1435" s="774"/>
      <c r="H1435" s="774"/>
      <c r="I1435" s="774"/>
      <c r="J1435" s="757"/>
      <c r="K1435" s="757"/>
      <c r="L1435" s="757"/>
      <c r="M1435" s="757"/>
      <c r="N1435" s="59"/>
      <c r="O1435" s="59"/>
      <c r="P1435" s="59"/>
      <c r="Q1435" s="59"/>
      <c r="R1435" s="141"/>
      <c r="S1435" s="77"/>
      <c r="T1435" s="77"/>
      <c r="U1435" s="156"/>
      <c r="V1435" s="80"/>
      <c r="W1435" s="80"/>
      <c r="X1435" s="78"/>
      <c r="Y1435" s="80"/>
      <c r="Z1435" s="145"/>
      <c r="AA1435" s="804"/>
      <c r="AC1435" s="818"/>
      <c r="AD1435" s="818"/>
      <c r="AE1435" s="818"/>
      <c r="AF1435" s="714" t="str">
        <f>IF(B1435="","",(IFERROR(VLOOKUP(B1435,Projecten!A$4:W$2358,5,FALSE),"niet bekend")))</f>
        <v/>
      </c>
      <c r="AG1435" s="2403"/>
      <c r="AH1435" s="2403"/>
      <c r="AI1435" s="2403"/>
      <c r="AJ1435" s="908"/>
    </row>
    <row r="1436" spans="2:36" s="131" customFormat="1" x14ac:dyDescent="0.2">
      <c r="B1436" s="771">
        <v>2016595</v>
      </c>
      <c r="C1436" s="1030">
        <v>120966</v>
      </c>
      <c r="D1436" s="99" t="s">
        <v>1840</v>
      </c>
      <c r="E1436" s="773" t="s">
        <v>318</v>
      </c>
      <c r="F1436" s="883">
        <v>1</v>
      </c>
      <c r="G1436" s="774">
        <v>8</v>
      </c>
      <c r="H1436" s="774">
        <v>7</v>
      </c>
      <c r="I1436" s="774">
        <v>3</v>
      </c>
      <c r="J1436" s="757">
        <v>42671</v>
      </c>
      <c r="K1436" s="757" t="s">
        <v>1524</v>
      </c>
      <c r="L1436" s="757" t="s">
        <v>1524</v>
      </c>
      <c r="M1436" s="757" t="s">
        <v>1524</v>
      </c>
      <c r="N1436" s="59" t="s">
        <v>47</v>
      </c>
      <c r="O1436" s="59" t="s">
        <v>47</v>
      </c>
      <c r="P1436" s="59" t="s">
        <v>47</v>
      </c>
      <c r="Q1436" s="59" t="s">
        <v>47</v>
      </c>
      <c r="R1436" s="141"/>
      <c r="S1436" s="77"/>
      <c r="T1436" s="77">
        <v>45</v>
      </c>
      <c r="U1436" s="156"/>
      <c r="V1436" s="80" t="s">
        <v>786</v>
      </c>
      <c r="W1436" s="80"/>
      <c r="X1436" s="78">
        <v>19</v>
      </c>
      <c r="Y1436" s="80"/>
      <c r="Z1436" s="145"/>
      <c r="AA1436" s="804">
        <v>42654</v>
      </c>
      <c r="AC1436" s="818"/>
      <c r="AD1436" s="818"/>
      <c r="AE1436" s="818"/>
      <c r="AF1436" s="714">
        <f>IF(B1436="","",(IFERROR(VLOOKUP(B1436,Projecten!A$4:W$2358,5,FALSE),"niet bekend")))</f>
        <v>1</v>
      </c>
      <c r="AG1436" s="2403">
        <f>IF(AF1436="","",(IF(F1436=0,AI1436,(F1436/AF1436*AI1436))))</f>
        <v>2734.39</v>
      </c>
      <c r="AH1436" s="2403">
        <f>IF(B1436="","",(IFERROR(VLOOKUP(B1436,Projecten!A$4:W$2358,23,FALSE),"niet bekend")))</f>
        <v>2734.39</v>
      </c>
      <c r="AI1436" s="2403">
        <f>IF(B1436="","",(IFERROR(VLOOKUP(B1436,Projecten!A$4:W$2358,12,FALSE),"niet bekend")))</f>
        <v>2734.39</v>
      </c>
      <c r="AJ1436" s="908">
        <f>IFERROR(IF(AG1436="","",(AI1436-AG1436)),"")</f>
        <v>0</v>
      </c>
    </row>
    <row r="1437" spans="2:36" s="131" customFormat="1" x14ac:dyDescent="0.2">
      <c r="B1437" s="771">
        <v>2016596</v>
      </c>
      <c r="C1437" s="1030">
        <v>120966</v>
      </c>
      <c r="D1437" s="772" t="s">
        <v>1841</v>
      </c>
      <c r="E1437" s="773" t="s">
        <v>318</v>
      </c>
      <c r="F1437" s="883">
        <v>1</v>
      </c>
      <c r="G1437" s="774">
        <v>8</v>
      </c>
      <c r="H1437" s="774">
        <v>7</v>
      </c>
      <c r="I1437" s="774">
        <v>3</v>
      </c>
      <c r="J1437" s="757">
        <v>42671</v>
      </c>
      <c r="K1437" s="757" t="s">
        <v>1524</v>
      </c>
      <c r="L1437" s="757" t="s">
        <v>1524</v>
      </c>
      <c r="M1437" s="757" t="s">
        <v>1524</v>
      </c>
      <c r="N1437" s="59" t="s">
        <v>47</v>
      </c>
      <c r="O1437" s="59" t="s">
        <v>47</v>
      </c>
      <c r="P1437" s="59" t="s">
        <v>47</v>
      </c>
      <c r="Q1437" s="59" t="s">
        <v>47</v>
      </c>
      <c r="R1437" s="141"/>
      <c r="S1437" s="77"/>
      <c r="T1437" s="77">
        <v>45</v>
      </c>
      <c r="U1437" s="156"/>
      <c r="V1437" s="80" t="s">
        <v>786</v>
      </c>
      <c r="W1437" s="80"/>
      <c r="X1437" s="78">
        <v>19</v>
      </c>
      <c r="Y1437" s="80"/>
      <c r="Z1437" s="145"/>
      <c r="AA1437" s="804">
        <v>42654</v>
      </c>
      <c r="AC1437" s="818"/>
      <c r="AD1437" s="818"/>
      <c r="AE1437" s="818"/>
      <c r="AF1437" s="714">
        <f>IF(B1437="","",(IFERROR(VLOOKUP(B1437,Projecten!A$4:W$2358,5,FALSE),"niet bekend")))</f>
        <v>1</v>
      </c>
      <c r="AG1437" s="2403">
        <f>IF(AF1437="","",(IF(F1437=0,AI1437,(F1437/AF1437*AI1437))))</f>
        <v>2734.39</v>
      </c>
      <c r="AH1437" s="2403">
        <f>IF(B1437="","",(IFERROR(VLOOKUP(B1437,Projecten!A$4:W$2358,23,FALSE),"niet bekend")))</f>
        <v>2734.39</v>
      </c>
      <c r="AI1437" s="2403">
        <f>IF(B1437="","",(IFERROR(VLOOKUP(B1437,Projecten!A$4:W$2358,12,FALSE),"niet bekend")))</f>
        <v>2734.39</v>
      </c>
      <c r="AJ1437" s="908">
        <f>IFERROR(IF(AG1437="","",(AI1437-AG1437)),"")</f>
        <v>0</v>
      </c>
    </row>
    <row r="1438" spans="2:36" s="131" customFormat="1" x14ac:dyDescent="0.2">
      <c r="B1438" s="71"/>
      <c r="C1438" s="1257"/>
      <c r="D1438" s="141"/>
      <c r="E1438" s="80"/>
      <c r="F1438" s="59"/>
      <c r="G1438" s="80"/>
      <c r="H1438" s="80"/>
      <c r="I1438" s="80"/>
      <c r="J1438" s="757"/>
      <c r="K1438" s="757"/>
      <c r="L1438" s="59"/>
      <c r="M1438" s="59"/>
      <c r="N1438" s="59"/>
      <c r="O1438" s="59"/>
      <c r="P1438" s="59"/>
      <c r="Q1438" s="59"/>
      <c r="R1438" s="141"/>
      <c r="S1438" s="77"/>
      <c r="T1438" s="59"/>
      <c r="U1438" s="156"/>
      <c r="V1438" s="80"/>
      <c r="W1438" s="80"/>
      <c r="X1438" s="78"/>
      <c r="Y1438" s="80"/>
      <c r="Z1438" s="80"/>
      <c r="AA1438" s="141"/>
      <c r="AC1438" s="820"/>
      <c r="AD1438" s="820"/>
      <c r="AE1438" s="820"/>
      <c r="AF1438" s="865"/>
      <c r="AG1438" s="2403"/>
      <c r="AH1438" s="2403"/>
      <c r="AI1438" s="2403"/>
      <c r="AJ1438" s="908"/>
    </row>
    <row r="1439" spans="2:36" s="131" customFormat="1" x14ac:dyDescent="0.2">
      <c r="B1439" s="98">
        <v>2016672</v>
      </c>
      <c r="C1439" s="1030">
        <v>120991</v>
      </c>
      <c r="D1439" s="727" t="s">
        <v>2026</v>
      </c>
      <c r="E1439" s="405" t="s">
        <v>353</v>
      </c>
      <c r="F1439" s="882">
        <v>1</v>
      </c>
      <c r="G1439" s="405">
        <v>6</v>
      </c>
      <c r="H1439" s="405">
        <v>6</v>
      </c>
      <c r="I1439" s="405">
        <v>0</v>
      </c>
      <c r="J1439" s="757">
        <v>42678</v>
      </c>
      <c r="K1439" s="757">
        <v>42681</v>
      </c>
      <c r="L1439" s="757" t="s">
        <v>1524</v>
      </c>
      <c r="M1439" s="757" t="s">
        <v>1524</v>
      </c>
      <c r="N1439" s="59" t="s">
        <v>47</v>
      </c>
      <c r="O1439" s="59" t="s">
        <v>47</v>
      </c>
      <c r="P1439" s="59" t="s">
        <v>47</v>
      </c>
      <c r="Q1439" s="59" t="s">
        <v>47</v>
      </c>
      <c r="R1439" s="141"/>
      <c r="S1439" s="77"/>
      <c r="T1439" s="77">
        <v>45</v>
      </c>
      <c r="U1439" s="156"/>
      <c r="V1439" s="80" t="s">
        <v>535</v>
      </c>
      <c r="W1439" s="80"/>
      <c r="X1439" s="566">
        <v>12</v>
      </c>
      <c r="Y1439" s="80"/>
      <c r="Z1439" s="80"/>
      <c r="AA1439" s="141" t="s">
        <v>2029</v>
      </c>
      <c r="AC1439" s="820"/>
      <c r="AD1439" s="820"/>
      <c r="AE1439" s="820"/>
      <c r="AF1439" s="865">
        <f>IF(B1439="","",(IFERROR(VLOOKUP(B1439,Projecten!A$4:W$2358,5,FALSE),"niet bekend")))</f>
        <v>1</v>
      </c>
      <c r="AG1439" s="2403">
        <f t="shared" ref="AG1439:AG1446" si="148">IF(AF1439="","",(IF(F1439=0,AI1439,(F1439/AF1439*AI1439))))</f>
        <v>1378.27</v>
      </c>
      <c r="AH1439" s="2403">
        <f>IF(B1439="","",(IFERROR(VLOOKUP(B1439,Projecten!A$4:W$2358,23,FALSE),"niet bekend")))</f>
        <v>1378.27</v>
      </c>
      <c r="AI1439" s="2403">
        <f>IF(B1439="","",(IFERROR(VLOOKUP(B1439,Projecten!A$4:W$2358,12,FALSE),"niet bekend")))</f>
        <v>1378.27</v>
      </c>
      <c r="AJ1439" s="908">
        <f t="shared" ref="AJ1439:AJ1446" si="149">IFERROR(IF(AG1439="","",(AI1439-AG1439)),"")</f>
        <v>0</v>
      </c>
    </row>
    <row r="1440" spans="2:36" x14ac:dyDescent="0.2">
      <c r="B1440" s="771" t="s">
        <v>1849</v>
      </c>
      <c r="C1440" s="1030">
        <v>120983</v>
      </c>
      <c r="D1440" s="771" t="s">
        <v>1855</v>
      </c>
      <c r="E1440" s="792" t="s">
        <v>353</v>
      </c>
      <c r="F1440" s="883">
        <v>1</v>
      </c>
      <c r="G1440" s="792">
        <v>8</v>
      </c>
      <c r="H1440" s="792">
        <v>4</v>
      </c>
      <c r="I1440" s="792">
        <v>3</v>
      </c>
      <c r="J1440" s="821">
        <v>42678</v>
      </c>
      <c r="K1440" s="757">
        <v>42676</v>
      </c>
      <c r="L1440" s="755" t="s">
        <v>1524</v>
      </c>
      <c r="M1440" s="755" t="s">
        <v>1524</v>
      </c>
      <c r="N1440" s="7" t="s">
        <v>47</v>
      </c>
      <c r="O1440" s="7" t="s">
        <v>47</v>
      </c>
      <c r="P1440" s="7" t="s">
        <v>47</v>
      </c>
      <c r="Q1440" s="7" t="s">
        <v>47</v>
      </c>
      <c r="R1440" s="5"/>
      <c r="T1440" s="23">
        <v>46</v>
      </c>
      <c r="V1440" s="6" t="s">
        <v>535</v>
      </c>
      <c r="X1440" s="453">
        <v>18</v>
      </c>
      <c r="Y1440" s="6"/>
      <c r="Z1440" s="6"/>
      <c r="AA1440" s="822">
        <v>42654</v>
      </c>
      <c r="AC1440" s="817"/>
      <c r="AD1440" s="817"/>
      <c r="AE1440" s="817"/>
      <c r="AF1440" s="858">
        <f>IF(B1440="","",(IFERROR(VLOOKUP(B1440,Projecten!A$4:W$2358,5,FALSE),"niet bekend")))</f>
        <v>1</v>
      </c>
      <c r="AG1440" s="2399">
        <f t="shared" si="148"/>
        <v>3314.87</v>
      </c>
      <c r="AH1440" s="2403">
        <f>IF(B1440="","",(IFERROR(VLOOKUP(B1440,Projecten!A$4:W$2358,23,FALSE),"niet bekend")))</f>
        <v>3314.87</v>
      </c>
      <c r="AI1440" s="2399">
        <f>IF(B1440="","",(IFERROR(VLOOKUP(B1440,Projecten!A$4:W$2358,12,FALSE),"niet bekend")))</f>
        <v>3314.87</v>
      </c>
      <c r="AJ1440" s="906">
        <f t="shared" si="149"/>
        <v>0</v>
      </c>
    </row>
    <row r="1441" spans="2:36" x14ac:dyDescent="0.2">
      <c r="B1441" s="98" t="s">
        <v>2151</v>
      </c>
      <c r="C1441" s="1030">
        <v>120983</v>
      </c>
      <c r="D1441" s="771" t="s">
        <v>1856</v>
      </c>
      <c r="E1441" s="792" t="s">
        <v>353</v>
      </c>
      <c r="F1441" s="883">
        <v>0</v>
      </c>
      <c r="G1441" s="792">
        <v>1</v>
      </c>
      <c r="H1441" s="792">
        <v>0</v>
      </c>
      <c r="I1441" s="792">
        <v>1</v>
      </c>
      <c r="J1441" s="757" t="s">
        <v>1524</v>
      </c>
      <c r="K1441" s="757" t="s">
        <v>1524</v>
      </c>
      <c r="L1441" s="755" t="s">
        <v>1524</v>
      </c>
      <c r="M1441" s="755" t="s">
        <v>1524</v>
      </c>
      <c r="N1441" s="7" t="s">
        <v>47</v>
      </c>
      <c r="O1441" s="7" t="s">
        <v>47</v>
      </c>
      <c r="P1441" s="7" t="s">
        <v>47</v>
      </c>
      <c r="Q1441" s="7" t="s">
        <v>47</v>
      </c>
      <c r="R1441" s="5"/>
      <c r="T1441" s="23">
        <v>46</v>
      </c>
      <c r="V1441" s="6" t="s">
        <v>535</v>
      </c>
      <c r="X1441" s="453">
        <v>3.5</v>
      </c>
      <c r="Y1441" s="6"/>
      <c r="Z1441" s="6"/>
      <c r="AA1441" s="822">
        <v>42654</v>
      </c>
      <c r="AC1441" s="817"/>
      <c r="AD1441" s="817"/>
      <c r="AE1441" s="817"/>
      <c r="AF1441" s="858">
        <f>IF(B1441="","",(IFERROR(VLOOKUP(B1441,Projecten!A$4:W$2358,5,FALSE),"niet bekend")))</f>
        <v>0</v>
      </c>
      <c r="AG1441" s="2399">
        <f t="shared" si="148"/>
        <v>508.37</v>
      </c>
      <c r="AH1441" s="2403">
        <f>IF(B1441="","",(IFERROR(VLOOKUP(B1441,Projecten!A$4:W$2358,23,FALSE),"niet bekend")))</f>
        <v>508.37</v>
      </c>
      <c r="AI1441" s="2399">
        <f>IF(B1441="","",(IFERROR(VLOOKUP(B1441,Projecten!A$4:W$2358,12,FALSE),"niet bekend")))</f>
        <v>508.37</v>
      </c>
      <c r="AJ1441" s="906">
        <f t="shared" si="149"/>
        <v>0</v>
      </c>
    </row>
    <row r="1442" spans="2:36" x14ac:dyDescent="0.2">
      <c r="B1442" s="771" t="s">
        <v>1859</v>
      </c>
      <c r="C1442" s="1030">
        <v>120987</v>
      </c>
      <c r="D1442" s="771" t="s">
        <v>1862</v>
      </c>
      <c r="E1442" s="792" t="s">
        <v>353</v>
      </c>
      <c r="F1442" s="883">
        <v>1</v>
      </c>
      <c r="G1442" s="792">
        <v>11</v>
      </c>
      <c r="H1442" s="792">
        <v>6</v>
      </c>
      <c r="I1442" s="792">
        <v>4</v>
      </c>
      <c r="J1442" s="821">
        <v>42678</v>
      </c>
      <c r="K1442" s="757">
        <v>42676</v>
      </c>
      <c r="L1442" s="755" t="s">
        <v>1524</v>
      </c>
      <c r="M1442" s="755" t="s">
        <v>1524</v>
      </c>
      <c r="N1442" s="7" t="s">
        <v>47</v>
      </c>
      <c r="O1442" s="7" t="s">
        <v>47</v>
      </c>
      <c r="P1442" s="7" t="s">
        <v>47</v>
      </c>
      <c r="Q1442" s="7" t="s">
        <v>47</v>
      </c>
      <c r="R1442" s="5"/>
      <c r="T1442" s="23">
        <v>46</v>
      </c>
      <c r="V1442" s="6" t="s">
        <v>535</v>
      </c>
      <c r="X1442" s="453">
        <v>25</v>
      </c>
      <c r="Y1442" s="6"/>
      <c r="Z1442" s="6"/>
      <c r="AA1442" s="822">
        <v>42654</v>
      </c>
      <c r="AC1442" s="817"/>
      <c r="AD1442" s="817"/>
      <c r="AE1442" s="817"/>
      <c r="AF1442" s="858">
        <f>IF(B1442="","",(IFERROR(VLOOKUP(B1442,Projecten!A$4:W$2358,5,FALSE),"niet bekend")))</f>
        <v>1</v>
      </c>
      <c r="AG1442" s="2399">
        <f t="shared" si="148"/>
        <v>4128</v>
      </c>
      <c r="AH1442" s="2403">
        <f>IF(B1442="","",(IFERROR(VLOOKUP(B1442,Projecten!A$4:W$2358,23,FALSE),"niet bekend")))</f>
        <v>4128</v>
      </c>
      <c r="AI1442" s="2399">
        <f>IF(B1442="","",(IFERROR(VLOOKUP(B1442,Projecten!A$4:W$2358,12,FALSE),"niet bekend")))</f>
        <v>4128</v>
      </c>
      <c r="AJ1442" s="906">
        <f t="shared" si="149"/>
        <v>0</v>
      </c>
    </row>
    <row r="1443" spans="2:36" s="131" customFormat="1" x14ac:dyDescent="0.2">
      <c r="B1443" s="98">
        <v>2016698</v>
      </c>
      <c r="C1443" s="1310"/>
      <c r="D1443" s="98" t="s">
        <v>2102</v>
      </c>
      <c r="E1443" s="405" t="s">
        <v>353</v>
      </c>
      <c r="F1443" s="882">
        <v>1</v>
      </c>
      <c r="G1443" s="405">
        <v>0</v>
      </c>
      <c r="H1443" s="405">
        <v>0</v>
      </c>
      <c r="I1443" s="405">
        <v>0</v>
      </c>
      <c r="J1443" s="821"/>
      <c r="K1443" s="757"/>
      <c r="L1443" s="755"/>
      <c r="M1443" s="755"/>
      <c r="N1443" s="59" t="s">
        <v>47</v>
      </c>
      <c r="O1443" s="59" t="s">
        <v>47</v>
      </c>
      <c r="P1443" s="59" t="s">
        <v>47</v>
      </c>
      <c r="Q1443" s="59" t="s">
        <v>47</v>
      </c>
      <c r="R1443" s="141"/>
      <c r="S1443" s="77"/>
      <c r="T1443" s="77">
        <v>47</v>
      </c>
      <c r="U1443" s="156"/>
      <c r="V1443" s="80" t="s">
        <v>535</v>
      </c>
      <c r="W1443" s="80"/>
      <c r="X1443" s="566">
        <v>2</v>
      </c>
      <c r="Y1443" s="80"/>
      <c r="Z1443" s="80"/>
      <c r="AA1443" s="804"/>
      <c r="AC1443" s="820"/>
      <c r="AD1443" s="820"/>
      <c r="AE1443" s="820"/>
      <c r="AF1443" s="865">
        <f>IF(B1443="","",(IFERROR(VLOOKUP(B1443,Projecten!A$4:W$2358,5,FALSE),"niet bekend")))</f>
        <v>1</v>
      </c>
      <c r="AG1443" s="2403">
        <f t="shared" si="148"/>
        <v>366.6</v>
      </c>
      <c r="AH1443" s="2403">
        <f>IF(B1443="","",(IFERROR(VLOOKUP(B1443,Projecten!A$4:W$2358,23,FALSE),"niet bekend")))</f>
        <v>366.6</v>
      </c>
      <c r="AI1443" s="2403">
        <f>IF(B1443="","",(IFERROR(VLOOKUP(B1443,Projecten!A$4:W$2358,12,FALSE),"niet bekend")))</f>
        <v>366.6</v>
      </c>
      <c r="AJ1443" s="908">
        <f t="shared" si="149"/>
        <v>0</v>
      </c>
    </row>
    <row r="1444" spans="2:36" s="131" customFormat="1" x14ac:dyDescent="0.2">
      <c r="B1444" s="98">
        <v>2016699</v>
      </c>
      <c r="C1444" s="1310"/>
      <c r="D1444" s="98" t="s">
        <v>2113</v>
      </c>
      <c r="E1444" s="405" t="s">
        <v>353</v>
      </c>
      <c r="F1444" s="882">
        <v>1</v>
      </c>
      <c r="G1444" s="405">
        <v>0</v>
      </c>
      <c r="H1444" s="405">
        <v>0</v>
      </c>
      <c r="I1444" s="405">
        <v>0</v>
      </c>
      <c r="J1444" s="821"/>
      <c r="K1444" s="757"/>
      <c r="L1444" s="755"/>
      <c r="M1444" s="755"/>
      <c r="N1444" s="59" t="s">
        <v>47</v>
      </c>
      <c r="O1444" s="59" t="s">
        <v>47</v>
      </c>
      <c r="P1444" s="59" t="s">
        <v>47</v>
      </c>
      <c r="Q1444" s="59" t="s">
        <v>47</v>
      </c>
      <c r="R1444" s="141"/>
      <c r="S1444" s="77"/>
      <c r="T1444" s="77">
        <v>47</v>
      </c>
      <c r="U1444" s="156"/>
      <c r="V1444" s="80" t="s">
        <v>535</v>
      </c>
      <c r="W1444" s="80"/>
      <c r="X1444" s="566">
        <v>2</v>
      </c>
      <c r="Y1444" s="80"/>
      <c r="Z1444" s="80"/>
      <c r="AA1444" s="804"/>
      <c r="AC1444" s="820"/>
      <c r="AD1444" s="820"/>
      <c r="AE1444" s="820"/>
      <c r="AF1444" s="865">
        <f>IF(B1444="","",(IFERROR(VLOOKUP(B1444,Projecten!A$4:W$2358,5,FALSE),"niet bekend")))</f>
        <v>1</v>
      </c>
      <c r="AG1444" s="2403">
        <f t="shared" si="148"/>
        <v>366.6</v>
      </c>
      <c r="AH1444" s="2403">
        <f>IF(B1444="","",(IFERROR(VLOOKUP(B1444,Projecten!A$4:W$2358,23,FALSE),"niet bekend")))</f>
        <v>366.6</v>
      </c>
      <c r="AI1444" s="2403">
        <f>IF(B1444="","",(IFERROR(VLOOKUP(B1444,Projecten!A$4:W$2358,12,FALSE),"niet bekend")))</f>
        <v>366.6</v>
      </c>
      <c r="AJ1444" s="908">
        <f t="shared" si="149"/>
        <v>0</v>
      </c>
    </row>
    <row r="1445" spans="2:36" x14ac:dyDescent="0.2">
      <c r="B1445" s="771" t="s">
        <v>1860</v>
      </c>
      <c r="C1445" s="1030">
        <v>120988</v>
      </c>
      <c r="D1445" s="771" t="s">
        <v>1863</v>
      </c>
      <c r="E1445" s="792" t="s">
        <v>353</v>
      </c>
      <c r="F1445" s="883">
        <v>1</v>
      </c>
      <c r="G1445" s="883">
        <v>11</v>
      </c>
      <c r="H1445" s="883">
        <v>6</v>
      </c>
      <c r="I1445" s="883">
        <v>4</v>
      </c>
      <c r="J1445" s="821">
        <v>42678</v>
      </c>
      <c r="K1445" s="757">
        <v>42676</v>
      </c>
      <c r="L1445" s="755" t="s">
        <v>1524</v>
      </c>
      <c r="M1445" s="755" t="s">
        <v>1524</v>
      </c>
      <c r="N1445" s="7" t="s">
        <v>47</v>
      </c>
      <c r="O1445" s="7" t="s">
        <v>47</v>
      </c>
      <c r="P1445" s="7" t="s">
        <v>47</v>
      </c>
      <c r="Q1445" s="7" t="s">
        <v>47</v>
      </c>
      <c r="R1445" s="5"/>
      <c r="T1445" s="23">
        <v>46</v>
      </c>
      <c r="V1445" s="6" t="s">
        <v>535</v>
      </c>
      <c r="X1445" s="453">
        <v>25</v>
      </c>
      <c r="Y1445" s="6"/>
      <c r="Z1445" s="6"/>
      <c r="AA1445" s="822">
        <v>42654</v>
      </c>
      <c r="AC1445" s="817"/>
      <c r="AD1445" s="817"/>
      <c r="AE1445" s="817"/>
      <c r="AF1445" s="904">
        <f>IF(B1445="","",(IFERROR(VLOOKUP(B1445,Projecten!A$4:W$2358,5,FALSE),"niet bekend")))</f>
        <v>1</v>
      </c>
      <c r="AG1445" s="2399">
        <f t="shared" si="148"/>
        <v>4128</v>
      </c>
      <c r="AH1445" s="2403">
        <f>IF(B1445="","",(IFERROR(VLOOKUP(B1445,Projecten!A$4:W$2358,23,FALSE),"niet bekend")))</f>
        <v>4128</v>
      </c>
      <c r="AI1445" s="2399">
        <f>IF(B1445="","",(IFERROR(VLOOKUP(B1445,Projecten!A$4:W$2358,12,FALSE),"niet bekend")))</f>
        <v>4128</v>
      </c>
      <c r="AJ1445" s="979">
        <f t="shared" si="149"/>
        <v>0</v>
      </c>
    </row>
    <row r="1446" spans="2:36" x14ac:dyDescent="0.2">
      <c r="B1446" s="771" t="s">
        <v>1861</v>
      </c>
      <c r="C1446" s="1030">
        <v>120989</v>
      </c>
      <c r="D1446" s="98" t="s">
        <v>1995</v>
      </c>
      <c r="E1446" s="792" t="s">
        <v>353</v>
      </c>
      <c r="F1446" s="883">
        <v>1</v>
      </c>
      <c r="G1446" s="883">
        <v>11</v>
      </c>
      <c r="H1446" s="883">
        <v>6</v>
      </c>
      <c r="I1446" s="883">
        <v>4</v>
      </c>
      <c r="J1446" s="821">
        <v>42678</v>
      </c>
      <c r="K1446" s="757">
        <v>42676</v>
      </c>
      <c r="L1446" s="755" t="s">
        <v>1524</v>
      </c>
      <c r="M1446" s="755" t="s">
        <v>1524</v>
      </c>
      <c r="N1446" s="7" t="s">
        <v>47</v>
      </c>
      <c r="O1446" s="7" t="s">
        <v>47</v>
      </c>
      <c r="P1446" s="7" t="s">
        <v>47</v>
      </c>
      <c r="Q1446" s="7" t="s">
        <v>47</v>
      </c>
      <c r="R1446" s="5"/>
      <c r="T1446" s="23">
        <v>46</v>
      </c>
      <c r="V1446" s="6" t="s">
        <v>535</v>
      </c>
      <c r="X1446" s="453">
        <v>25</v>
      </c>
      <c r="Y1446" s="6"/>
      <c r="Z1446" s="6"/>
      <c r="AA1446" s="822">
        <v>42654</v>
      </c>
      <c r="AC1446" s="817"/>
      <c r="AD1446" s="817"/>
      <c r="AE1446" s="817"/>
      <c r="AF1446" s="904">
        <f>IF(B1446="","",(IFERROR(VLOOKUP(B1446,Projecten!A$4:W$2358,5,FALSE),"niet bekend")))</f>
        <v>1</v>
      </c>
      <c r="AG1446" s="2399">
        <f t="shared" si="148"/>
        <v>4128</v>
      </c>
      <c r="AH1446" s="2403">
        <f>IF(B1446="","",(IFERROR(VLOOKUP(B1446,Projecten!A$4:W$2358,23,FALSE),"niet bekend")))</f>
        <v>4128</v>
      </c>
      <c r="AI1446" s="2399">
        <f>IF(B1446="","",(IFERROR(VLOOKUP(B1446,Projecten!A$4:W$2358,12,FALSE),"niet bekend")))</f>
        <v>4128</v>
      </c>
      <c r="AJ1446" s="979">
        <f t="shared" si="149"/>
        <v>0</v>
      </c>
    </row>
    <row r="1447" spans="2:36" s="131" customFormat="1" x14ac:dyDescent="0.2">
      <c r="B1447" s="98"/>
      <c r="C1447" s="1310"/>
      <c r="D1447" s="99"/>
      <c r="E1447" s="100"/>
      <c r="F1447" s="882"/>
      <c r="G1447" s="687"/>
      <c r="H1447" s="687"/>
      <c r="I1447" s="687"/>
      <c r="J1447" s="759"/>
      <c r="K1447" s="759"/>
      <c r="L1447" s="58"/>
      <c r="M1447" s="58"/>
      <c r="N1447" s="58"/>
      <c r="O1447" s="58"/>
      <c r="P1447" s="58"/>
      <c r="Q1447" s="58"/>
      <c r="R1447" s="141"/>
      <c r="S1447" s="77"/>
      <c r="T1447" s="77"/>
      <c r="U1447" s="156"/>
      <c r="V1447" s="80"/>
      <c r="W1447" s="808"/>
      <c r="X1447" s="566"/>
      <c r="Y1447" s="80"/>
      <c r="Z1447" s="80"/>
      <c r="AA1447" s="804"/>
      <c r="AC1447" s="820"/>
      <c r="AD1447" s="820"/>
      <c r="AE1447" s="820"/>
      <c r="AF1447" s="865"/>
      <c r="AG1447" s="2403"/>
      <c r="AH1447" s="2403"/>
      <c r="AI1447" s="2403"/>
      <c r="AJ1447" s="908"/>
    </row>
    <row r="1448" spans="2:36" x14ac:dyDescent="0.2">
      <c r="B1448" s="98">
        <v>2016594</v>
      </c>
      <c r="C1448" s="1030">
        <v>120992</v>
      </c>
      <c r="D1448" s="267">
        <v>608016</v>
      </c>
      <c r="E1448" s="313" t="s">
        <v>26</v>
      </c>
      <c r="F1448" s="879">
        <v>1</v>
      </c>
      <c r="G1448" s="879">
        <v>9</v>
      </c>
      <c r="H1448" s="879">
        <v>5</v>
      </c>
      <c r="I1448" s="879">
        <v>2</v>
      </c>
      <c r="J1448" s="757">
        <v>42678</v>
      </c>
      <c r="K1448" s="755" t="s">
        <v>1524</v>
      </c>
      <c r="L1448" s="757">
        <v>42676</v>
      </c>
      <c r="M1448" s="755" t="s">
        <v>1524</v>
      </c>
      <c r="N1448" s="7" t="s">
        <v>47</v>
      </c>
      <c r="O1448" s="7" t="s">
        <v>47</v>
      </c>
      <c r="P1448" s="7" t="s">
        <v>47</v>
      </c>
      <c r="Q1448" s="7" t="s">
        <v>47</v>
      </c>
      <c r="R1448" s="5"/>
      <c r="S1448" s="23">
        <v>42696</v>
      </c>
      <c r="T1448" s="23">
        <v>47</v>
      </c>
      <c r="V1448" s="6" t="s">
        <v>162</v>
      </c>
      <c r="W1448" s="340" t="s">
        <v>1871</v>
      </c>
      <c r="X1448" s="453">
        <v>15</v>
      </c>
      <c r="Y1448" s="6"/>
      <c r="Z1448" s="6"/>
      <c r="AA1448" s="822">
        <v>42654</v>
      </c>
      <c r="AC1448" s="817"/>
      <c r="AD1448" s="817"/>
      <c r="AE1448" s="817"/>
      <c r="AF1448" s="904">
        <f>IF(B1448="","",(IFERROR(VLOOKUP(B1448,Projecten!A$4:W$2358,5,FALSE),"niet bekend")))</f>
        <v>1</v>
      </c>
      <c r="AG1448" s="2399">
        <f t="shared" ref="AG1448:AG1454" si="150">IF(AF1448="","",(IF(F1448=0,AI1448,(F1448/AF1448*AI1448))))</f>
        <v>2799.94</v>
      </c>
      <c r="AH1448" s="2403">
        <f>IF(B1448="","",(IFERROR(VLOOKUP(B1448,Projecten!A$4:W$2358,23,FALSE),"niet bekend")))</f>
        <v>2799.94</v>
      </c>
      <c r="AI1448" s="2399">
        <f>IF(B1448="","",(IFERROR(VLOOKUP(B1448,Projecten!A$4:W$2358,12,FALSE),"niet bekend")))</f>
        <v>2799.94</v>
      </c>
      <c r="AJ1448" s="979">
        <f t="shared" ref="AJ1448:AJ1454" si="151">IFERROR(IF(AG1448="","",(AI1448-AG1448)),"")</f>
        <v>0</v>
      </c>
    </row>
    <row r="1449" spans="2:36" x14ac:dyDescent="0.2">
      <c r="B1449" s="98">
        <v>2016629</v>
      </c>
      <c r="C1449" s="1268">
        <v>120996</v>
      </c>
      <c r="D1449" s="317" t="s">
        <v>1923</v>
      </c>
      <c r="E1449" s="315" t="s">
        <v>26</v>
      </c>
      <c r="F1449" s="879">
        <v>4</v>
      </c>
      <c r="G1449" s="879">
        <f>F1449*7</f>
        <v>28</v>
      </c>
      <c r="H1449" s="879">
        <f>F1449*5</f>
        <v>20</v>
      </c>
      <c r="I1449" s="879">
        <f>F1449*3</f>
        <v>12</v>
      </c>
      <c r="J1449" s="757">
        <v>42678</v>
      </c>
      <c r="K1449" s="755" t="s">
        <v>1524</v>
      </c>
      <c r="L1449" s="755" t="s">
        <v>1524</v>
      </c>
      <c r="M1449" s="755" t="s">
        <v>1524</v>
      </c>
      <c r="N1449" s="7" t="s">
        <v>47</v>
      </c>
      <c r="O1449" s="7" t="s">
        <v>47</v>
      </c>
      <c r="P1449" s="7" t="s">
        <v>47</v>
      </c>
      <c r="Q1449" s="7" t="s">
        <v>47</v>
      </c>
      <c r="R1449" s="5"/>
      <c r="S1449" s="23">
        <v>42699</v>
      </c>
      <c r="T1449" s="23">
        <v>47</v>
      </c>
      <c r="V1449" s="6" t="s">
        <v>1922</v>
      </c>
      <c r="X1449" s="25">
        <v>50</v>
      </c>
      <c r="Y1449" s="6"/>
      <c r="Z1449" s="6"/>
      <c r="AA1449" s="822">
        <v>42662</v>
      </c>
      <c r="AC1449" s="817"/>
      <c r="AD1449" s="817"/>
      <c r="AE1449" s="817"/>
      <c r="AF1449" s="904">
        <f>IF(B1449="","",(IFERROR(VLOOKUP(B1449,Projecten!A$4:W$2358,5,FALSE),"niet bekend")))</f>
        <v>8</v>
      </c>
      <c r="AG1449" s="2399">
        <f t="shared" si="150"/>
        <v>6990.1949999999997</v>
      </c>
      <c r="AH1449" s="2403">
        <f>IF(B1449="","",(IFERROR(VLOOKUP(B1449,Projecten!A$4:W$2358,23,FALSE),"niet bekend")))</f>
        <v>13980.39</v>
      </c>
      <c r="AI1449" s="2399">
        <f>IF(B1449="","",(IFERROR(VLOOKUP(B1449,Projecten!A$4:W$2358,12,FALSE),"niet bekend")))</f>
        <v>13980.39</v>
      </c>
      <c r="AJ1449" s="979">
        <f t="shared" si="151"/>
        <v>6990.1949999999997</v>
      </c>
    </row>
    <row r="1450" spans="2:36" x14ac:dyDescent="0.2">
      <c r="B1450" s="98">
        <v>2016629</v>
      </c>
      <c r="C1450" s="1268">
        <v>120996</v>
      </c>
      <c r="D1450" s="313" t="s">
        <v>1924</v>
      </c>
      <c r="E1450" s="313" t="s">
        <v>26</v>
      </c>
      <c r="F1450" s="879">
        <v>4</v>
      </c>
      <c r="G1450" s="879">
        <f>F1450*7</f>
        <v>28</v>
      </c>
      <c r="H1450" s="879">
        <f>F1450*5</f>
        <v>20</v>
      </c>
      <c r="I1450" s="879">
        <f>F1450*3</f>
        <v>12</v>
      </c>
      <c r="J1450" s="778">
        <v>42678</v>
      </c>
      <c r="K1450" s="770" t="s">
        <v>1524</v>
      </c>
      <c r="L1450" s="770" t="s">
        <v>1524</v>
      </c>
      <c r="M1450" s="770" t="s">
        <v>1524</v>
      </c>
      <c r="N1450" s="41" t="s">
        <v>47</v>
      </c>
      <c r="O1450" s="41" t="s">
        <v>47</v>
      </c>
      <c r="P1450" s="41" t="s">
        <v>47</v>
      </c>
      <c r="Q1450" s="41" t="s">
        <v>47</v>
      </c>
      <c r="R1450" s="5"/>
      <c r="T1450" s="23">
        <v>48</v>
      </c>
      <c r="V1450" s="6" t="s">
        <v>1922</v>
      </c>
      <c r="W1450" s="646"/>
      <c r="X1450" s="453">
        <v>50</v>
      </c>
      <c r="Y1450" s="6"/>
      <c r="Z1450" s="6"/>
      <c r="AA1450" s="822">
        <v>42662</v>
      </c>
      <c r="AC1450" s="817"/>
      <c r="AD1450" s="817"/>
      <c r="AE1450" s="817"/>
      <c r="AF1450" s="904">
        <f>IF(B1450="","",(IFERROR(VLOOKUP(B1450,Projecten!A$4:W$2358,5,FALSE),"niet bekend")))</f>
        <v>8</v>
      </c>
      <c r="AG1450" s="2399">
        <f t="shared" si="150"/>
        <v>6990.1949999999997</v>
      </c>
      <c r="AH1450" s="2403">
        <f>IF(B1450="","",(IFERROR(VLOOKUP(B1450,Projecten!A$4:W$2358,23,FALSE),"niet bekend")))</f>
        <v>13980.39</v>
      </c>
      <c r="AI1450" s="2399">
        <f>IF(B1450="","",(IFERROR(VLOOKUP(B1450,Projecten!A$4:W$2358,12,FALSE),"niet bekend")))</f>
        <v>13980.39</v>
      </c>
      <c r="AJ1450" s="979">
        <f t="shared" si="151"/>
        <v>6990.1949999999997</v>
      </c>
    </row>
    <row r="1451" spans="2:36" x14ac:dyDescent="0.2">
      <c r="B1451" s="98">
        <v>2016591</v>
      </c>
      <c r="C1451" s="1268">
        <v>120992</v>
      </c>
      <c r="D1451" s="267">
        <v>580316</v>
      </c>
      <c r="E1451" s="313" t="s">
        <v>26</v>
      </c>
      <c r="F1451" s="879">
        <v>1</v>
      </c>
      <c r="G1451" s="879">
        <v>8</v>
      </c>
      <c r="H1451" s="879">
        <v>3</v>
      </c>
      <c r="I1451" s="879">
        <v>3</v>
      </c>
      <c r="J1451" s="757">
        <v>42671</v>
      </c>
      <c r="K1451" s="757">
        <v>42662</v>
      </c>
      <c r="L1451" s="755" t="s">
        <v>1524</v>
      </c>
      <c r="M1451" s="755" t="s">
        <v>1524</v>
      </c>
      <c r="N1451" s="7" t="s">
        <v>47</v>
      </c>
      <c r="O1451" s="7" t="s">
        <v>47</v>
      </c>
      <c r="P1451" s="7" t="s">
        <v>47</v>
      </c>
      <c r="Q1451" s="7" t="s">
        <v>47</v>
      </c>
      <c r="R1451" s="5"/>
      <c r="S1451" s="23">
        <v>42695</v>
      </c>
      <c r="T1451" s="23">
        <v>47</v>
      </c>
      <c r="V1451" s="6" t="s">
        <v>162</v>
      </c>
      <c r="X1451" s="453">
        <v>15</v>
      </c>
      <c r="Y1451" s="6"/>
      <c r="Z1451" s="6"/>
      <c r="AA1451" s="822">
        <v>42654</v>
      </c>
      <c r="AC1451" s="817"/>
      <c r="AD1451" s="817"/>
      <c r="AE1451" s="817"/>
      <c r="AF1451" s="904">
        <f>IF(B1451="","",(IFERROR(VLOOKUP(B1451,Projecten!A$4:W$2358,5,FALSE),"niet bekend")))</f>
        <v>1</v>
      </c>
      <c r="AG1451" s="2399">
        <f t="shared" si="150"/>
        <v>2930.5</v>
      </c>
      <c r="AH1451" s="2403">
        <f>IF(B1451="","",(IFERROR(VLOOKUP(B1451,Projecten!A$4:W$2358,23,FALSE),"niet bekend")))</f>
        <v>2930.5</v>
      </c>
      <c r="AI1451" s="2399">
        <f>IF(B1451="","",(IFERROR(VLOOKUP(B1451,Projecten!A$4:W$2358,12,FALSE),"niet bekend")))</f>
        <v>2930.5</v>
      </c>
      <c r="AJ1451" s="979">
        <f t="shared" si="151"/>
        <v>0</v>
      </c>
    </row>
    <row r="1452" spans="2:36" x14ac:dyDescent="0.2">
      <c r="B1452" s="98">
        <v>2016622</v>
      </c>
      <c r="C1452" s="1268">
        <v>121000</v>
      </c>
      <c r="D1452" s="317">
        <v>564316</v>
      </c>
      <c r="E1452" s="315" t="s">
        <v>26</v>
      </c>
      <c r="F1452" s="879">
        <v>1</v>
      </c>
      <c r="G1452" s="879">
        <v>8</v>
      </c>
      <c r="H1452" s="879">
        <v>7</v>
      </c>
      <c r="I1452" s="879">
        <v>2</v>
      </c>
      <c r="J1452" s="757">
        <v>42685</v>
      </c>
      <c r="K1452" s="755" t="s">
        <v>1524</v>
      </c>
      <c r="L1452" s="755" t="s">
        <v>1524</v>
      </c>
      <c r="M1452" s="755" t="s">
        <v>1524</v>
      </c>
      <c r="N1452" s="7" t="s">
        <v>47</v>
      </c>
      <c r="O1452" s="7" t="s">
        <v>47</v>
      </c>
      <c r="P1452" s="7" t="s">
        <v>47</v>
      </c>
      <c r="Q1452" s="7" t="s">
        <v>47</v>
      </c>
      <c r="R1452" s="5"/>
      <c r="S1452" s="23">
        <v>42705</v>
      </c>
      <c r="T1452" s="23">
        <v>47</v>
      </c>
      <c r="V1452" s="6" t="s">
        <v>162</v>
      </c>
      <c r="X1452" s="25">
        <v>13.25</v>
      </c>
      <c r="Y1452" s="6"/>
      <c r="Z1452" s="6"/>
      <c r="AA1452" s="822">
        <v>42661</v>
      </c>
      <c r="AC1452" s="817"/>
      <c r="AD1452" s="817"/>
      <c r="AE1452" s="817"/>
      <c r="AF1452" s="904">
        <f>IF(B1452="","",(IFERROR(VLOOKUP(B1452,Projecten!A$4:W$2358,5,FALSE),"niet bekend")))</f>
        <v>1</v>
      </c>
      <c r="AG1452" s="2399">
        <f t="shared" si="150"/>
        <v>1946.17</v>
      </c>
      <c r="AH1452" s="2403">
        <f>IF(B1452="","",(IFERROR(VLOOKUP(B1452,Projecten!A$4:W$2358,23,FALSE),"niet bekend")))</f>
        <v>1946.17</v>
      </c>
      <c r="AI1452" s="2399">
        <f>IF(B1452="","",(IFERROR(VLOOKUP(B1452,Projecten!A$4:W$2358,12,FALSE),"niet bekend")))</f>
        <v>1946.17</v>
      </c>
      <c r="AJ1452" s="979">
        <f t="shared" si="151"/>
        <v>0</v>
      </c>
    </row>
    <row r="1453" spans="2:36" x14ac:dyDescent="0.2">
      <c r="B1453" s="267">
        <v>2016621</v>
      </c>
      <c r="C1453" s="1268">
        <v>121000</v>
      </c>
      <c r="D1453" s="317">
        <v>607116</v>
      </c>
      <c r="E1453" s="315" t="s">
        <v>26</v>
      </c>
      <c r="F1453" s="879">
        <v>1</v>
      </c>
      <c r="G1453" s="879">
        <v>11</v>
      </c>
      <c r="H1453" s="879">
        <v>5</v>
      </c>
      <c r="I1453" s="879">
        <v>4</v>
      </c>
      <c r="J1453" s="757">
        <v>42685</v>
      </c>
      <c r="K1453" s="757">
        <v>42683</v>
      </c>
      <c r="L1453" s="755" t="s">
        <v>1524</v>
      </c>
      <c r="M1453" s="755" t="s">
        <v>1524</v>
      </c>
      <c r="N1453" s="7" t="s">
        <v>47</v>
      </c>
      <c r="O1453" s="7" t="s">
        <v>47</v>
      </c>
      <c r="P1453" s="7" t="s">
        <v>47</v>
      </c>
      <c r="Q1453" s="7" t="s">
        <v>47</v>
      </c>
      <c r="R1453" s="5" t="s">
        <v>960</v>
      </c>
      <c r="S1453" s="23">
        <v>42704</v>
      </c>
      <c r="T1453" s="23">
        <v>47</v>
      </c>
      <c r="V1453" s="6" t="s">
        <v>162</v>
      </c>
      <c r="X1453" s="25">
        <v>20</v>
      </c>
      <c r="Y1453" s="6"/>
      <c r="Z1453" s="6"/>
      <c r="AA1453" s="822">
        <v>42661</v>
      </c>
      <c r="AC1453" s="817"/>
      <c r="AD1453" s="817"/>
      <c r="AE1453" s="817"/>
      <c r="AF1453" s="904">
        <f>IF(B1453="","",(IFERROR(VLOOKUP(B1453,Projecten!A$4:W$2358,5,FALSE),"niet bekend")))</f>
        <v>1</v>
      </c>
      <c r="AG1453" s="2399">
        <f t="shared" si="150"/>
        <v>3271.77</v>
      </c>
      <c r="AH1453" s="2403">
        <f>IF(B1453="","",(IFERROR(VLOOKUP(B1453,Projecten!A$4:W$2358,23,FALSE),"niet bekend")))</f>
        <v>3271.77</v>
      </c>
      <c r="AI1453" s="2399">
        <f>IF(B1453="","",(IFERROR(VLOOKUP(B1453,Projecten!A$4:W$2358,12,FALSE),"niet bekend")))</f>
        <v>3271.77</v>
      </c>
      <c r="AJ1453" s="979">
        <f t="shared" si="151"/>
        <v>0</v>
      </c>
    </row>
    <row r="1454" spans="2:36" ht="25.5" x14ac:dyDescent="0.2">
      <c r="B1454" s="267" t="s">
        <v>2145</v>
      </c>
      <c r="C1454" s="1310"/>
      <c r="D1454" s="317" t="s">
        <v>1866</v>
      </c>
      <c r="E1454" s="315" t="s">
        <v>26</v>
      </c>
      <c r="F1454" s="879">
        <v>0</v>
      </c>
      <c r="G1454" s="879">
        <v>6</v>
      </c>
      <c r="H1454" s="879">
        <v>0</v>
      </c>
      <c r="I1454" s="879">
        <v>6</v>
      </c>
      <c r="J1454" s="759">
        <v>42678</v>
      </c>
      <c r="K1454" s="770" t="s">
        <v>1524</v>
      </c>
      <c r="L1454" s="770" t="s">
        <v>1524</v>
      </c>
      <c r="M1454" s="770" t="s">
        <v>1524</v>
      </c>
      <c r="N1454" s="29" t="s">
        <v>47</v>
      </c>
      <c r="O1454" s="29" t="s">
        <v>47</v>
      </c>
      <c r="P1454" s="29" t="s">
        <v>47</v>
      </c>
      <c r="Q1454" s="29" t="s">
        <v>47</v>
      </c>
      <c r="R1454" s="5"/>
      <c r="T1454" s="77">
        <v>47</v>
      </c>
      <c r="V1454" s="6" t="s">
        <v>423</v>
      </c>
      <c r="W1454" s="763" t="s">
        <v>1867</v>
      </c>
      <c r="X1454" s="453">
        <v>24</v>
      </c>
      <c r="Y1454" s="6"/>
      <c r="Z1454" s="6"/>
      <c r="AA1454" s="850">
        <v>42647</v>
      </c>
      <c r="AC1454" s="817"/>
      <c r="AD1454" s="817"/>
      <c r="AE1454" s="817"/>
      <c r="AF1454" s="904" t="str">
        <f>IF(B1454="","",(IFERROR(VLOOKUP(B1454,Projecten!A$4:W$2358,5,FALSE),"niet bekend")))</f>
        <v>niet bekend</v>
      </c>
      <c r="AG1454" s="2399" t="str">
        <f t="shared" si="150"/>
        <v>niet bekend</v>
      </c>
      <c r="AH1454" s="2403" t="str">
        <f>IF(B1454="","",(IFERROR(VLOOKUP(B1454,Projecten!A$4:W$2358,23,FALSE),"niet bekend")))</f>
        <v>niet bekend</v>
      </c>
      <c r="AI1454" s="2399" t="str">
        <f>IF(B1454="","",(IFERROR(VLOOKUP(B1454,Projecten!A$4:W$2358,12,FALSE),"niet bekend")))</f>
        <v>niet bekend</v>
      </c>
      <c r="AJ1454" s="979" t="str">
        <f t="shared" si="151"/>
        <v/>
      </c>
    </row>
    <row r="1455" spans="2:36" s="38" customFormat="1" x14ac:dyDescent="0.2">
      <c r="B1455" s="775"/>
      <c r="C1455" s="1253"/>
      <c r="D1455" s="31"/>
      <c r="E1455" s="31"/>
      <c r="F1455" s="32"/>
      <c r="G1455" s="31"/>
      <c r="H1455" s="31"/>
      <c r="I1455" s="31"/>
      <c r="J1455" s="760"/>
      <c r="K1455" s="760"/>
      <c r="L1455" s="32"/>
      <c r="M1455" s="32"/>
      <c r="N1455" s="32"/>
      <c r="O1455" s="32"/>
      <c r="P1455" s="32"/>
      <c r="Q1455" s="32"/>
      <c r="R1455" s="483"/>
      <c r="S1455" s="33"/>
      <c r="T1455" s="1039"/>
      <c r="U1455" s="157"/>
      <c r="V1455" s="35"/>
      <c r="W1455" s="35"/>
      <c r="X1455" s="35"/>
      <c r="Y1455" s="67"/>
      <c r="Z1455" s="68"/>
      <c r="AA1455" s="36"/>
      <c r="AC1455" s="819"/>
      <c r="AD1455" s="819"/>
      <c r="AE1455" s="819"/>
      <c r="AF1455" s="977"/>
      <c r="AG1455" s="2407"/>
      <c r="AH1455" s="2407"/>
      <c r="AI1455" s="2407"/>
    </row>
    <row r="1456" spans="2:36" s="852" customFormat="1" x14ac:dyDescent="0.2">
      <c r="B1456" s="886"/>
      <c r="C1456" s="1251"/>
      <c r="D1456" s="888">
        <f>SUM(G1456:I1456)</f>
        <v>491</v>
      </c>
      <c r="E1456" s="889"/>
      <c r="F1456" s="890">
        <f>SUM(F1457:F1499)</f>
        <v>28</v>
      </c>
      <c r="G1456" s="890">
        <f>SUM(G1457:G1499)</f>
        <v>274</v>
      </c>
      <c r="H1456" s="890">
        <f>SUM(H1457:H1499)</f>
        <v>144</v>
      </c>
      <c r="I1456" s="890">
        <f>SUM(I1457:I1499)</f>
        <v>73</v>
      </c>
      <c r="J1456" s="891"/>
      <c r="K1456" s="891"/>
      <c r="L1456" s="890"/>
      <c r="M1456" s="890"/>
      <c r="N1456" s="890"/>
      <c r="O1456" s="890"/>
      <c r="P1456" s="890"/>
      <c r="Q1456" s="890"/>
      <c r="R1456" s="892">
        <v>47</v>
      </c>
      <c r="S1456" s="916"/>
      <c r="T1456" s="1040"/>
      <c r="U1456" s="893"/>
      <c r="V1456" s="894"/>
      <c r="W1456" s="895">
        <f>SUM(X1456:X1499)</f>
        <v>523.04999999999995</v>
      </c>
      <c r="X1456" s="855"/>
      <c r="Y1456" s="855">
        <v>376.5</v>
      </c>
      <c r="Z1456" s="856">
        <f>W1456-Y1456</f>
        <v>146.54999999999995</v>
      </c>
      <c r="AA1456" s="851"/>
      <c r="AB1456" s="857" t="s">
        <v>1122</v>
      </c>
      <c r="AC1456" s="857" t="s">
        <v>1064</v>
      </c>
      <c r="AD1456" s="857" t="s">
        <v>1123</v>
      </c>
      <c r="AE1456" s="853" t="s">
        <v>2165</v>
      </c>
      <c r="AF1456" s="910"/>
      <c r="AG1456" s="2402">
        <f>SUM(AG1457:AG1499)</f>
        <v>80707.12999999999</v>
      </c>
      <c r="AH1456" s="2402">
        <f>SUM(AH1462:AH1498)</f>
        <v>80707.12999999999</v>
      </c>
      <c r="AI1456" s="2402">
        <f>SUM(AI1462:AI1498)</f>
        <v>80707.12999999999</v>
      </c>
    </row>
    <row r="1457" spans="2:36" x14ac:dyDescent="0.2">
      <c r="B1457" s="313"/>
      <c r="C1457" s="1268"/>
      <c r="D1457" s="6"/>
      <c r="E1457" s="313"/>
      <c r="F1457" s="879"/>
      <c r="G1457" s="879"/>
      <c r="H1457" s="879"/>
      <c r="I1457" s="879"/>
      <c r="J1457" s="754"/>
      <c r="K1457" s="754"/>
      <c r="L1457" s="29"/>
      <c r="M1457" s="29"/>
      <c r="N1457" s="29"/>
      <c r="O1457" s="29"/>
      <c r="P1457" s="29"/>
      <c r="Q1457" s="29"/>
      <c r="R1457" s="5" t="s">
        <v>1482</v>
      </c>
      <c r="T1457" s="23"/>
      <c r="W1457" s="554" t="s">
        <v>2081</v>
      </c>
      <c r="X1457" s="25"/>
      <c r="Y1457" s="6"/>
      <c r="Z1457" s="6"/>
      <c r="AA1457" s="5"/>
      <c r="AB1457" s="424">
        <v>567.5</v>
      </c>
      <c r="AC1457" s="424">
        <v>170.25</v>
      </c>
      <c r="AD1457" s="424">
        <f>AB1457-AC1457</f>
        <v>397.25</v>
      </c>
      <c r="AE1457" s="424">
        <v>62</v>
      </c>
      <c r="AF1457" s="904"/>
      <c r="AH1457" s="2403"/>
      <c r="AJ1457" s="979"/>
    </row>
    <row r="1458" spans="2:36" x14ac:dyDescent="0.2">
      <c r="B1458" s="313"/>
      <c r="C1458" s="1268"/>
      <c r="D1458" s="6"/>
      <c r="E1458" s="313"/>
      <c r="F1458" s="879"/>
      <c r="G1458" s="879"/>
      <c r="H1458" s="879"/>
      <c r="I1458" s="879"/>
      <c r="J1458" s="754"/>
      <c r="K1458" s="754"/>
      <c r="L1458" s="29"/>
      <c r="M1458" s="29"/>
      <c r="N1458" s="29"/>
      <c r="O1458" s="29"/>
      <c r="P1458" s="29"/>
      <c r="Q1458" s="29"/>
      <c r="R1458" s="5"/>
      <c r="T1458" s="23"/>
      <c r="W1458" s="554"/>
      <c r="X1458" s="25"/>
      <c r="Y1458" s="6"/>
      <c r="Z1458" s="6"/>
      <c r="AA1458" s="5"/>
      <c r="AC1458" s="817"/>
      <c r="AD1458" s="817"/>
      <c r="AE1458" s="817"/>
      <c r="AF1458" s="904"/>
      <c r="AH1458" s="2403"/>
      <c r="AJ1458" s="979"/>
    </row>
    <row r="1459" spans="2:36" x14ac:dyDescent="0.2">
      <c r="B1459" s="313"/>
      <c r="C1459" s="1268"/>
      <c r="D1459" s="261" t="s">
        <v>2206</v>
      </c>
      <c r="E1459" s="313"/>
      <c r="F1459" s="879"/>
      <c r="G1459" s="879"/>
      <c r="H1459" s="879"/>
      <c r="I1459" s="879"/>
      <c r="J1459" s="754"/>
      <c r="K1459" s="754"/>
      <c r="L1459" s="29"/>
      <c r="M1459" s="29"/>
      <c r="N1459" s="29"/>
      <c r="O1459" s="29"/>
      <c r="P1459" s="29"/>
      <c r="Q1459" s="29"/>
      <c r="R1459" s="5"/>
      <c r="T1459" s="23"/>
      <c r="W1459" s="554"/>
      <c r="X1459" s="428">
        <v>12.25</v>
      </c>
      <c r="Y1459" s="6"/>
      <c r="Z1459" s="6"/>
      <c r="AA1459" s="5"/>
      <c r="AC1459" s="817"/>
      <c r="AD1459" s="817"/>
      <c r="AE1459" s="817"/>
      <c r="AF1459" s="904"/>
      <c r="AH1459" s="2403"/>
      <c r="AJ1459" s="979"/>
    </row>
    <row r="1460" spans="2:36" x14ac:dyDescent="0.2">
      <c r="B1460" s="313"/>
      <c r="C1460" s="1268"/>
      <c r="D1460" s="261" t="s">
        <v>2207</v>
      </c>
      <c r="E1460" s="313"/>
      <c r="F1460" s="879"/>
      <c r="G1460" s="879"/>
      <c r="H1460" s="879"/>
      <c r="I1460" s="879"/>
      <c r="J1460" s="754"/>
      <c r="K1460" s="754"/>
      <c r="L1460" s="29"/>
      <c r="M1460" s="29"/>
      <c r="N1460" s="29"/>
      <c r="O1460" s="29"/>
      <c r="P1460" s="29"/>
      <c r="Q1460" s="29"/>
      <c r="R1460" s="5"/>
      <c r="T1460" s="23"/>
      <c r="W1460" s="554"/>
      <c r="X1460" s="428">
        <v>8.25</v>
      </c>
      <c r="Y1460" s="6"/>
      <c r="Z1460" s="6"/>
      <c r="AA1460" s="5"/>
      <c r="AC1460" s="817"/>
      <c r="AD1460" s="817"/>
      <c r="AE1460" s="817"/>
      <c r="AF1460" s="904"/>
      <c r="AH1460" s="2403"/>
      <c r="AJ1460" s="979"/>
    </row>
    <row r="1461" spans="2:36" x14ac:dyDescent="0.2">
      <c r="B1461" s="313"/>
      <c r="C1461" s="1268"/>
      <c r="D1461" s="6"/>
      <c r="E1461" s="313"/>
      <c r="F1461" s="879"/>
      <c r="G1461" s="879"/>
      <c r="H1461" s="879"/>
      <c r="I1461" s="879"/>
      <c r="J1461" s="754"/>
      <c r="K1461" s="754"/>
      <c r="L1461" s="29"/>
      <c r="M1461" s="29"/>
      <c r="N1461" s="29"/>
      <c r="O1461" s="29"/>
      <c r="P1461" s="29"/>
      <c r="Q1461" s="29"/>
      <c r="R1461" s="5"/>
      <c r="T1461" s="23"/>
      <c r="W1461" s="554"/>
      <c r="X1461" s="25"/>
      <c r="Y1461" s="6"/>
      <c r="Z1461" s="6"/>
      <c r="AA1461" s="5"/>
      <c r="AC1461" s="817"/>
      <c r="AD1461" s="817"/>
      <c r="AE1461" s="817"/>
      <c r="AF1461" s="904"/>
      <c r="AH1461" s="2403"/>
      <c r="AJ1461" s="979"/>
    </row>
    <row r="1462" spans="2:36" x14ac:dyDescent="0.2">
      <c r="B1462" s="267">
        <v>2016623</v>
      </c>
      <c r="C1462" s="1030">
        <v>121008</v>
      </c>
      <c r="D1462" s="267" t="s">
        <v>1908</v>
      </c>
      <c r="E1462" s="313" t="s">
        <v>202</v>
      </c>
      <c r="F1462" s="879">
        <v>0</v>
      </c>
      <c r="G1462" s="879">
        <v>1</v>
      </c>
      <c r="H1462" s="879">
        <v>1</v>
      </c>
      <c r="I1462" s="879">
        <v>0</v>
      </c>
      <c r="J1462" s="757">
        <v>42685</v>
      </c>
      <c r="K1462" s="755" t="s">
        <v>1524</v>
      </c>
      <c r="L1462" s="755" t="s">
        <v>1524</v>
      </c>
      <c r="M1462" s="755" t="s">
        <v>1524</v>
      </c>
      <c r="N1462" s="7" t="s">
        <v>47</v>
      </c>
      <c r="O1462" s="7" t="s">
        <v>47</v>
      </c>
      <c r="P1462" s="7" t="s">
        <v>47</v>
      </c>
      <c r="Q1462" s="7" t="s">
        <v>47</v>
      </c>
      <c r="R1462" s="5" t="s">
        <v>960</v>
      </c>
      <c r="T1462" s="23">
        <v>47</v>
      </c>
      <c r="V1462" s="6" t="s">
        <v>1909</v>
      </c>
      <c r="W1462" s="6" t="s">
        <v>1910</v>
      </c>
      <c r="X1462" s="453">
        <v>2.5</v>
      </c>
      <c r="Y1462" s="6"/>
      <c r="Z1462" s="6"/>
      <c r="AA1462" s="964">
        <v>42661</v>
      </c>
      <c r="AC1462" s="817"/>
      <c r="AD1462" s="817"/>
      <c r="AE1462" s="817"/>
      <c r="AF1462" s="990">
        <f>IF(B1462="","",(IFERROR(VLOOKUP(B1462,Projecten!A$4:W$2358,5,FALSE),"niet bekend")))</f>
        <v>0</v>
      </c>
      <c r="AG1462" s="2399">
        <f>IF(AF1462="","",(IF(F1462=0,AI1462,(F1462/AF1462*AI1462))))</f>
        <v>544.99</v>
      </c>
      <c r="AH1462" s="2403">
        <f>IF(B1462="","",(IFERROR(VLOOKUP(B1462,Projecten!A$4:W$2358,23,FALSE),"niet bekend")))</f>
        <v>544.99</v>
      </c>
      <c r="AI1462" s="2399">
        <f>IF(B1462="","",(IFERROR(VLOOKUP(B1462,Projecten!A$4:W$2358,12,FALSE),"niet bekend")))</f>
        <v>544.99</v>
      </c>
      <c r="AJ1462" s="979">
        <f>IFERROR(IF(AG1462="","",(AI1462-AG1462)),"")</f>
        <v>0</v>
      </c>
    </row>
    <row r="1463" spans="2:36" s="131" customFormat="1" x14ac:dyDescent="0.2">
      <c r="B1463" s="405"/>
      <c r="C1463" s="1311"/>
      <c r="D1463" s="143"/>
      <c r="E1463" s="987"/>
      <c r="F1463" s="988"/>
      <c r="G1463" s="882"/>
      <c r="H1463" s="882"/>
      <c r="I1463" s="882"/>
      <c r="J1463" s="759"/>
      <c r="K1463" s="759"/>
      <c r="L1463" s="58"/>
      <c r="M1463" s="58"/>
      <c r="N1463" s="58"/>
      <c r="O1463" s="58"/>
      <c r="P1463" s="58"/>
      <c r="Q1463" s="58"/>
      <c r="R1463" s="141"/>
      <c r="S1463" s="77"/>
      <c r="T1463" s="77"/>
      <c r="U1463" s="156"/>
      <c r="V1463" s="80"/>
      <c r="W1463" s="240"/>
      <c r="X1463" s="421"/>
      <c r="Y1463" s="80"/>
      <c r="Z1463" s="80"/>
      <c r="AA1463" s="141"/>
      <c r="AC1463" s="820"/>
      <c r="AD1463" s="820"/>
      <c r="AE1463" s="820"/>
      <c r="AF1463" s="905"/>
      <c r="AG1463" s="2403"/>
      <c r="AH1463" s="2403"/>
      <c r="AI1463" s="2403"/>
      <c r="AJ1463" s="979"/>
    </row>
    <row r="1464" spans="2:36" x14ac:dyDescent="0.2">
      <c r="B1464" s="771">
        <v>2016588</v>
      </c>
      <c r="C1464" s="1030">
        <v>120990</v>
      </c>
      <c r="D1464" s="99" t="s">
        <v>1835</v>
      </c>
      <c r="E1464" s="773" t="s">
        <v>474</v>
      </c>
      <c r="F1464" s="883">
        <v>1</v>
      </c>
      <c r="G1464" s="883">
        <v>8</v>
      </c>
      <c r="H1464" s="883">
        <v>5</v>
      </c>
      <c r="I1464" s="883">
        <v>3</v>
      </c>
      <c r="J1464" s="757">
        <v>42678</v>
      </c>
      <c r="K1464" s="757">
        <v>42676</v>
      </c>
      <c r="L1464" s="755" t="s">
        <v>1524</v>
      </c>
      <c r="M1464" s="755" t="s">
        <v>1524</v>
      </c>
      <c r="N1464" s="7" t="s">
        <v>47</v>
      </c>
      <c r="O1464" s="7" t="s">
        <v>47</v>
      </c>
      <c r="P1464" s="7" t="s">
        <v>47</v>
      </c>
      <c r="Q1464" s="7" t="s">
        <v>47</v>
      </c>
      <c r="R1464" s="5"/>
      <c r="T1464" s="23">
        <v>46</v>
      </c>
      <c r="V1464" s="6" t="s">
        <v>813</v>
      </c>
      <c r="W1464" s="80"/>
      <c r="X1464" s="25">
        <v>17.5</v>
      </c>
      <c r="Y1464" s="6"/>
      <c r="Z1464" s="6"/>
      <c r="AA1464" s="964">
        <v>42654</v>
      </c>
      <c r="AC1464" s="817"/>
      <c r="AD1464" s="817"/>
      <c r="AE1464" s="817"/>
      <c r="AF1464" s="904">
        <f>IF(B1464="","",(IFERROR(VLOOKUP(B1464,Projecten!A$4:W$2358,5,FALSE),"niet bekend")))</f>
        <v>1</v>
      </c>
      <c r="AG1464" s="2399">
        <f>IF(AF1464="","",(IF(F1464=0,AI1464,(F1464/AF1464*AI1464))))</f>
        <v>3086.6</v>
      </c>
      <c r="AH1464" s="2403">
        <f>IF(B1464="","",(IFERROR(VLOOKUP(B1464,Projecten!A$4:W$2358,23,FALSE),"niet bekend")))</f>
        <v>3086.6</v>
      </c>
      <c r="AI1464" s="2399">
        <f>IF(B1464="","",(IFERROR(VLOOKUP(B1464,Projecten!A$4:W$2358,12,FALSE),"niet bekend")))</f>
        <v>3086.6</v>
      </c>
      <c r="AJ1464" s="979">
        <f>IFERROR(IF(AG1464="","",(AI1464-AG1464)),"")</f>
        <v>0</v>
      </c>
    </row>
    <row r="1465" spans="2:36" s="131" customFormat="1" x14ac:dyDescent="0.2">
      <c r="B1465" s="98">
        <v>2016616</v>
      </c>
      <c r="C1465" s="1030">
        <v>121004</v>
      </c>
      <c r="D1465" s="98" t="s">
        <v>1900</v>
      </c>
      <c r="E1465" s="405" t="s">
        <v>474</v>
      </c>
      <c r="F1465" s="882">
        <v>2</v>
      </c>
      <c r="G1465" s="882">
        <v>16</v>
      </c>
      <c r="H1465" s="882">
        <v>10</v>
      </c>
      <c r="I1465" s="882">
        <v>6</v>
      </c>
      <c r="J1465" s="757">
        <v>42685</v>
      </c>
      <c r="K1465" s="757">
        <v>42681</v>
      </c>
      <c r="L1465" s="755" t="s">
        <v>1524</v>
      </c>
      <c r="M1465" s="755" t="s">
        <v>1524</v>
      </c>
      <c r="N1465" s="59" t="s">
        <v>47</v>
      </c>
      <c r="O1465" s="59" t="s">
        <v>47</v>
      </c>
      <c r="P1465" s="59" t="s">
        <v>47</v>
      </c>
      <c r="Q1465" s="59" t="s">
        <v>47</v>
      </c>
      <c r="R1465" s="141"/>
      <c r="S1465" s="77"/>
      <c r="T1465" s="77">
        <v>47</v>
      </c>
      <c r="U1465" s="156"/>
      <c r="V1465" s="80" t="s">
        <v>813</v>
      </c>
      <c r="W1465" s="80" t="s">
        <v>1901</v>
      </c>
      <c r="X1465" s="566">
        <v>33.75</v>
      </c>
      <c r="Y1465" s="80"/>
      <c r="Z1465" s="80"/>
      <c r="AA1465" s="804">
        <v>42661</v>
      </c>
      <c r="AC1465" s="820"/>
      <c r="AD1465" s="820"/>
      <c r="AE1465" s="820"/>
      <c r="AF1465" s="905">
        <f>IF(B1465="","",(IFERROR(VLOOKUP(B1465,Projecten!A$4:W$2358,5,FALSE),"niet bekend")))</f>
        <v>2</v>
      </c>
      <c r="AG1465" s="2403">
        <f>IF(AF1465="","",(IF(F1465=0,AI1465,(F1465/AF1465*AI1465))))</f>
        <v>5432.72</v>
      </c>
      <c r="AH1465" s="2403">
        <f>IF(B1465="","",(IFERROR(VLOOKUP(B1465,Projecten!A$4:W$2358,23,FALSE),"niet bekend")))</f>
        <v>5432.72</v>
      </c>
      <c r="AI1465" s="2403">
        <f>IF(B1465="","",(IFERROR(VLOOKUP(B1465,Projecten!A$4:W$2358,12,FALSE),"niet bekend")))</f>
        <v>5432.72</v>
      </c>
      <c r="AJ1465" s="979">
        <f>IFERROR(IF(AG1465="","",(AI1465-AG1465)),"")</f>
        <v>0</v>
      </c>
    </row>
    <row r="1466" spans="2:36" s="131" customFormat="1" x14ac:dyDescent="0.2">
      <c r="B1466" s="98"/>
      <c r="C1466" s="1030"/>
      <c r="D1466" s="98"/>
      <c r="E1466" s="405"/>
      <c r="F1466" s="882"/>
      <c r="G1466" s="882"/>
      <c r="H1466" s="882"/>
      <c r="I1466" s="882"/>
      <c r="J1466" s="759"/>
      <c r="K1466" s="778"/>
      <c r="L1466" s="778"/>
      <c r="M1466" s="778"/>
      <c r="N1466" s="58"/>
      <c r="O1466" s="58"/>
      <c r="P1466" s="58"/>
      <c r="Q1466" s="58"/>
      <c r="R1466" s="141"/>
      <c r="S1466" s="77"/>
      <c r="T1466" s="77"/>
      <c r="U1466" s="156"/>
      <c r="V1466" s="80"/>
      <c r="W1466" s="727"/>
      <c r="X1466" s="78"/>
      <c r="Y1466" s="80"/>
      <c r="Z1466" s="80"/>
      <c r="AA1466" s="804"/>
      <c r="AC1466" s="820"/>
      <c r="AD1466" s="820"/>
      <c r="AE1466" s="820"/>
      <c r="AF1466" s="905"/>
      <c r="AG1466" s="2403"/>
      <c r="AH1466" s="2403"/>
      <c r="AI1466" s="2403"/>
      <c r="AJ1466" s="979"/>
    </row>
    <row r="1467" spans="2:36" x14ac:dyDescent="0.2">
      <c r="B1467" s="98" t="s">
        <v>1873</v>
      </c>
      <c r="C1467" s="1030">
        <v>120976</v>
      </c>
      <c r="D1467" s="98" t="s">
        <v>1872</v>
      </c>
      <c r="E1467" s="405" t="s">
        <v>26</v>
      </c>
      <c r="F1467" s="882">
        <v>1</v>
      </c>
      <c r="G1467" s="882">
        <v>12</v>
      </c>
      <c r="H1467" s="882">
        <v>0</v>
      </c>
      <c r="I1467" s="882">
        <v>0</v>
      </c>
      <c r="J1467" s="759" t="s">
        <v>47</v>
      </c>
      <c r="K1467" s="778" t="s">
        <v>1524</v>
      </c>
      <c r="L1467" s="770" t="s">
        <v>1524</v>
      </c>
      <c r="M1467" s="770" t="s">
        <v>1524</v>
      </c>
      <c r="N1467" s="29" t="s">
        <v>47</v>
      </c>
      <c r="O1467" s="29" t="s">
        <v>47</v>
      </c>
      <c r="P1467" s="29" t="s">
        <v>47</v>
      </c>
      <c r="Q1467" s="29" t="s">
        <v>47</v>
      </c>
      <c r="R1467" s="5"/>
      <c r="T1467" s="23">
        <v>47</v>
      </c>
      <c r="V1467" s="6" t="s">
        <v>1581</v>
      </c>
      <c r="W1467" s="646" t="s">
        <v>1929</v>
      </c>
      <c r="X1467" s="25">
        <v>7.25</v>
      </c>
      <c r="Y1467" s="6"/>
      <c r="Z1467" s="6"/>
      <c r="AA1467" s="964">
        <v>42656</v>
      </c>
      <c r="AC1467" s="817"/>
      <c r="AD1467" s="817"/>
      <c r="AE1467" s="817"/>
      <c r="AF1467" s="904">
        <f>IF(B1467="","",(IFERROR(VLOOKUP(B1467,Projecten!A$4:W$2358,5,FALSE),"niet bekend")))</f>
        <v>1</v>
      </c>
      <c r="AG1467" s="2399">
        <f t="shared" ref="AG1467:AG1478" si="152">IF(AF1467="","",(IF(F1467=0,AI1467,(F1467/AF1467*AI1467))))</f>
        <v>1272.5</v>
      </c>
      <c r="AH1467" s="2403">
        <f>IF(B1467="","",(IFERROR(VLOOKUP(B1467,Projecten!A$4:W$2358,23,FALSE),"niet bekend")))</f>
        <v>1272.5</v>
      </c>
      <c r="AI1467" s="2399">
        <f>IF(B1467="","",(IFERROR(VLOOKUP(B1467,Projecten!A$4:W$2358,12,FALSE),"niet bekend")))</f>
        <v>1272.5</v>
      </c>
      <c r="AJ1467" s="979">
        <f t="shared" ref="AJ1467:AJ1474" si="153">IFERROR(IF(AG1467="","",(AI1467-AG1467)),"")</f>
        <v>0</v>
      </c>
    </row>
    <row r="1468" spans="2:36" s="131" customFormat="1" x14ac:dyDescent="0.2">
      <c r="B1468" s="98">
        <v>2016690</v>
      </c>
      <c r="C1468" s="1252">
        <v>121023</v>
      </c>
      <c r="D1468" s="74" t="s">
        <v>2065</v>
      </c>
      <c r="E1468" s="405" t="s">
        <v>26</v>
      </c>
      <c r="F1468" s="882">
        <v>0</v>
      </c>
      <c r="G1468" s="882">
        <v>8</v>
      </c>
      <c r="H1468" s="882">
        <v>8</v>
      </c>
      <c r="I1468" s="882">
        <v>0</v>
      </c>
      <c r="J1468" s="757">
        <v>42692</v>
      </c>
      <c r="K1468" s="757" t="s">
        <v>1524</v>
      </c>
      <c r="L1468" s="757" t="s">
        <v>1524</v>
      </c>
      <c r="M1468" s="757" t="s">
        <v>1524</v>
      </c>
      <c r="N1468" s="59" t="s">
        <v>47</v>
      </c>
      <c r="O1468" s="59" t="s">
        <v>47</v>
      </c>
      <c r="P1468" s="59" t="s">
        <v>47</v>
      </c>
      <c r="Q1468" s="59" t="s">
        <v>47</v>
      </c>
      <c r="R1468" s="141"/>
      <c r="S1468" s="77"/>
      <c r="T1468" s="77">
        <v>47</v>
      </c>
      <c r="U1468" s="156"/>
      <c r="V1468" s="80" t="s">
        <v>423</v>
      </c>
      <c r="W1468" s="80"/>
      <c r="X1468" s="566">
        <v>10</v>
      </c>
      <c r="Y1468" s="80"/>
      <c r="Z1468" s="80"/>
      <c r="AA1468" s="804"/>
      <c r="AC1468" s="820"/>
      <c r="AD1468" s="820"/>
      <c r="AE1468" s="820"/>
      <c r="AF1468" s="905">
        <f>IF(B1468="","",(IFERROR(VLOOKUP(B1468,Projecten!A$4:W$2358,5,FALSE),"niet bekend")))</f>
        <v>0</v>
      </c>
      <c r="AG1468" s="2403">
        <f t="shared" si="152"/>
        <v>994.14</v>
      </c>
      <c r="AH1468" s="2403">
        <f>IF(B1468="","",(IFERROR(VLOOKUP(B1468,Projecten!A$4:W$2358,23,FALSE),"niet bekend")))</f>
        <v>994.14</v>
      </c>
      <c r="AI1468" s="2403">
        <f>IF(B1468="","",(IFERROR(VLOOKUP(B1468,Projecten!A$4:W$2358,12,FALSE),"niet bekend")))</f>
        <v>994.14</v>
      </c>
      <c r="AJ1468" s="979">
        <f t="shared" si="153"/>
        <v>0</v>
      </c>
    </row>
    <row r="1469" spans="2:36" x14ac:dyDescent="0.2">
      <c r="B1469" s="98" t="s">
        <v>1838</v>
      </c>
      <c r="C1469" s="1030">
        <v>120997</v>
      </c>
      <c r="D1469" s="267">
        <v>524416</v>
      </c>
      <c r="E1469" s="313" t="s">
        <v>26</v>
      </c>
      <c r="F1469" s="879">
        <v>1</v>
      </c>
      <c r="G1469" s="879">
        <v>8</v>
      </c>
      <c r="H1469" s="879">
        <v>5</v>
      </c>
      <c r="I1469" s="879">
        <v>2</v>
      </c>
      <c r="J1469" s="757">
        <v>42678</v>
      </c>
      <c r="K1469" s="757" t="s">
        <v>47</v>
      </c>
      <c r="L1469" s="755" t="s">
        <v>1524</v>
      </c>
      <c r="M1469" s="755" t="s">
        <v>1524</v>
      </c>
      <c r="N1469" s="7" t="s">
        <v>47</v>
      </c>
      <c r="O1469" s="7" t="s">
        <v>47</v>
      </c>
      <c r="P1469" s="7" t="s">
        <v>47</v>
      </c>
      <c r="Q1469" s="7" t="s">
        <v>47</v>
      </c>
      <c r="R1469" s="5" t="s">
        <v>960</v>
      </c>
      <c r="S1469" s="23">
        <v>42696</v>
      </c>
      <c r="T1469" s="23">
        <v>47</v>
      </c>
      <c r="V1469" s="6" t="s">
        <v>162</v>
      </c>
      <c r="W1469" s="6" t="s">
        <v>1799</v>
      </c>
      <c r="X1469" s="453">
        <v>23</v>
      </c>
      <c r="Y1469" s="6"/>
      <c r="Z1469" s="6"/>
      <c r="AA1469" s="964">
        <v>42654</v>
      </c>
      <c r="AC1469" s="817"/>
      <c r="AD1469" s="817"/>
      <c r="AE1469" s="817"/>
      <c r="AF1469" s="904">
        <f>IF(B1469="","",(IFERROR(VLOOKUP(B1469,Projecten!A$4:W$2358,5,FALSE),"niet bekend")))</f>
        <v>1</v>
      </c>
      <c r="AG1469" s="2399">
        <f t="shared" si="152"/>
        <v>5256.98</v>
      </c>
      <c r="AH1469" s="2403">
        <f>IF(B1469="","",(IFERROR(VLOOKUP(B1469,Projecten!A$4:W$2358,23,FALSE),"niet bekend")))</f>
        <v>5256.98</v>
      </c>
      <c r="AI1469" s="2399">
        <f>IF(B1469="","",(IFERROR(VLOOKUP(B1469,Projecten!A$4:W$2358,12,FALSE),"niet bekend")))</f>
        <v>5256.98</v>
      </c>
      <c r="AJ1469" s="979">
        <f t="shared" si="153"/>
        <v>0</v>
      </c>
    </row>
    <row r="1470" spans="2:36" x14ac:dyDescent="0.2">
      <c r="B1470" s="98" t="s">
        <v>1905</v>
      </c>
      <c r="C1470" s="1030">
        <v>120997</v>
      </c>
      <c r="D1470" s="317" t="s">
        <v>1904</v>
      </c>
      <c r="E1470" s="315" t="s">
        <v>26</v>
      </c>
      <c r="F1470" s="879">
        <v>1</v>
      </c>
      <c r="G1470" s="879">
        <v>8</v>
      </c>
      <c r="H1470" s="879">
        <v>5</v>
      </c>
      <c r="I1470" s="879">
        <v>2</v>
      </c>
      <c r="J1470" s="757">
        <v>42685</v>
      </c>
      <c r="K1470" s="757">
        <v>42683</v>
      </c>
      <c r="L1470" s="757" t="s">
        <v>47</v>
      </c>
      <c r="M1470" s="757" t="s">
        <v>1524</v>
      </c>
      <c r="N1470" s="7" t="s">
        <v>47</v>
      </c>
      <c r="O1470" s="7" t="s">
        <v>47</v>
      </c>
      <c r="P1470" s="7" t="s">
        <v>47</v>
      </c>
      <c r="Q1470" s="7" t="s">
        <v>47</v>
      </c>
      <c r="R1470" s="5" t="s">
        <v>960</v>
      </c>
      <c r="S1470" s="23">
        <v>42703</v>
      </c>
      <c r="T1470" s="23">
        <v>47</v>
      </c>
      <c r="V1470" s="6" t="s">
        <v>162</v>
      </c>
      <c r="W1470" s="6" t="s">
        <v>959</v>
      </c>
      <c r="X1470" s="25">
        <v>21</v>
      </c>
      <c r="Y1470" s="6"/>
      <c r="Z1470" s="6"/>
      <c r="AA1470" s="964">
        <v>42661</v>
      </c>
      <c r="AC1470" s="817"/>
      <c r="AD1470" s="817"/>
      <c r="AE1470" s="817"/>
      <c r="AF1470" s="904">
        <f>IF(B1470="","",(IFERROR(VLOOKUP(B1470,Projecten!A$4:W$2358,5,FALSE),"niet bekend")))</f>
        <v>1</v>
      </c>
      <c r="AG1470" s="2399">
        <f t="shared" si="152"/>
        <v>4446.91</v>
      </c>
      <c r="AH1470" s="2403">
        <f>IF(B1470="","",(IFERROR(VLOOKUP(B1470,Projecten!A$4:W$2358,23,FALSE),"niet bekend")))</f>
        <v>4446.91</v>
      </c>
      <c r="AI1470" s="2399">
        <f>IF(B1470="","",(IFERROR(VLOOKUP(B1470,Projecten!A$4:W$2358,12,FALSE),"niet bekend")))</f>
        <v>4446.91</v>
      </c>
      <c r="AJ1470" s="979">
        <f t="shared" si="153"/>
        <v>0</v>
      </c>
    </row>
    <row r="1471" spans="2:36" x14ac:dyDescent="0.2">
      <c r="B1471" s="98">
        <v>2016628</v>
      </c>
      <c r="C1471" s="1268">
        <v>121001</v>
      </c>
      <c r="D1471" s="317">
        <v>612316</v>
      </c>
      <c r="E1471" s="315" t="s">
        <v>26</v>
      </c>
      <c r="F1471" s="879">
        <v>1</v>
      </c>
      <c r="G1471" s="879">
        <v>7</v>
      </c>
      <c r="H1471" s="879">
        <v>5</v>
      </c>
      <c r="I1471" s="879">
        <v>2</v>
      </c>
      <c r="J1471" s="757">
        <v>42685</v>
      </c>
      <c r="K1471" s="757" t="s">
        <v>1524</v>
      </c>
      <c r="L1471" s="757" t="s">
        <v>1524</v>
      </c>
      <c r="M1471" s="59" t="s">
        <v>60</v>
      </c>
      <c r="N1471" s="7" t="s">
        <v>47</v>
      </c>
      <c r="O1471" s="7" t="s">
        <v>47</v>
      </c>
      <c r="P1471" s="7" t="s">
        <v>47</v>
      </c>
      <c r="Q1471" s="7" t="s">
        <v>47</v>
      </c>
      <c r="R1471" s="5" t="s">
        <v>960</v>
      </c>
      <c r="S1471" s="23">
        <v>42706</v>
      </c>
      <c r="T1471" s="23">
        <v>47</v>
      </c>
      <c r="V1471" s="6" t="s">
        <v>162</v>
      </c>
      <c r="W1471" s="6" t="s">
        <v>2096</v>
      </c>
      <c r="X1471" s="25">
        <v>14.2</v>
      </c>
      <c r="Y1471" s="6"/>
      <c r="Z1471" s="6"/>
      <c r="AA1471" s="964">
        <v>42662</v>
      </c>
      <c r="AC1471" s="817"/>
      <c r="AD1471" s="817"/>
      <c r="AE1471" s="817"/>
      <c r="AF1471" s="904">
        <f>IF(B1471="","",(IFERROR(VLOOKUP(B1471,Projecten!A$4:W$2358,5,FALSE),"niet bekend")))</f>
        <v>1</v>
      </c>
      <c r="AG1471" s="2399">
        <f t="shared" si="152"/>
        <v>2189.21</v>
      </c>
      <c r="AH1471" s="2403">
        <f>IF(B1471="","",(IFERROR(VLOOKUP(B1471,Projecten!A$4:W$2358,23,FALSE),"niet bekend")))</f>
        <v>2189.21</v>
      </c>
      <c r="AI1471" s="2399">
        <f>IF(B1471="","",(IFERROR(VLOOKUP(B1471,Projecten!A$4:W$2358,12,FALSE),"niet bekend")))</f>
        <v>2189.21</v>
      </c>
      <c r="AJ1471" s="979">
        <f t="shared" si="153"/>
        <v>0</v>
      </c>
    </row>
    <row r="1472" spans="2:36" x14ac:dyDescent="0.2">
      <c r="B1472" s="98">
        <v>2016624</v>
      </c>
      <c r="C1472" s="1268">
        <v>121001</v>
      </c>
      <c r="D1472" s="317">
        <v>629617</v>
      </c>
      <c r="E1472" s="315" t="s">
        <v>26</v>
      </c>
      <c r="F1472" s="879">
        <v>1</v>
      </c>
      <c r="G1472" s="879">
        <v>9</v>
      </c>
      <c r="H1472" s="879">
        <v>7</v>
      </c>
      <c r="I1472" s="879">
        <v>3</v>
      </c>
      <c r="J1472" s="757">
        <v>42685</v>
      </c>
      <c r="K1472" s="755" t="s">
        <v>1524</v>
      </c>
      <c r="L1472" s="755" t="s">
        <v>1524</v>
      </c>
      <c r="M1472" s="755" t="s">
        <v>1524</v>
      </c>
      <c r="N1472" s="7" t="s">
        <v>47</v>
      </c>
      <c r="O1472" s="7" t="s">
        <v>47</v>
      </c>
      <c r="P1472" s="7" t="s">
        <v>47</v>
      </c>
      <c r="Q1472" s="7" t="s">
        <v>47</v>
      </c>
      <c r="R1472" s="5" t="s">
        <v>960</v>
      </c>
      <c r="S1472" s="23">
        <v>42704</v>
      </c>
      <c r="T1472" s="23">
        <v>47</v>
      </c>
      <c r="V1472" s="6" t="s">
        <v>162</v>
      </c>
      <c r="X1472" s="25">
        <v>17.3</v>
      </c>
      <c r="Y1472" s="6"/>
      <c r="Z1472" s="6"/>
      <c r="AA1472" s="964">
        <v>42662</v>
      </c>
      <c r="AC1472" s="817"/>
      <c r="AD1472" s="817"/>
      <c r="AE1472" s="817"/>
      <c r="AF1472" s="904">
        <f>IF(B1472="","",(IFERROR(VLOOKUP(B1472,Projecten!A$4:W$2358,5,FALSE),"niet bekend")))</f>
        <v>1</v>
      </c>
      <c r="AG1472" s="2399">
        <f t="shared" si="152"/>
        <v>2692.79</v>
      </c>
      <c r="AH1472" s="2403">
        <f>IF(B1472="","",(IFERROR(VLOOKUP(B1472,Projecten!A$4:W$2358,23,FALSE),"niet bekend")))</f>
        <v>2692.79</v>
      </c>
      <c r="AI1472" s="2399">
        <f>IF(B1472="","",(IFERROR(VLOOKUP(B1472,Projecten!A$4:W$2358,12,FALSE),"niet bekend")))</f>
        <v>2692.79</v>
      </c>
      <c r="AJ1472" s="979">
        <f t="shared" si="153"/>
        <v>0</v>
      </c>
    </row>
    <row r="1473" spans="2:36" x14ac:dyDescent="0.2">
      <c r="B1473" s="98" t="s">
        <v>1902</v>
      </c>
      <c r="C1473" s="1030">
        <v>120997</v>
      </c>
      <c r="D1473" s="317">
        <v>596316</v>
      </c>
      <c r="E1473" s="315" t="s">
        <v>26</v>
      </c>
      <c r="F1473" s="879">
        <v>1</v>
      </c>
      <c r="G1473" s="879">
        <v>8</v>
      </c>
      <c r="H1473" s="879">
        <v>5</v>
      </c>
      <c r="I1473" s="879">
        <v>2</v>
      </c>
      <c r="J1473" s="757">
        <v>42685</v>
      </c>
      <c r="K1473" s="757">
        <v>42683</v>
      </c>
      <c r="L1473" s="757">
        <v>42681</v>
      </c>
      <c r="M1473" s="755" t="s">
        <v>1524</v>
      </c>
      <c r="N1473" s="7" t="s">
        <v>47</v>
      </c>
      <c r="O1473" s="7" t="s">
        <v>47</v>
      </c>
      <c r="P1473" s="7" t="s">
        <v>47</v>
      </c>
      <c r="Q1473" s="7" t="s">
        <v>47</v>
      </c>
      <c r="R1473" s="5" t="s">
        <v>960</v>
      </c>
      <c r="S1473" s="23">
        <v>42702</v>
      </c>
      <c r="T1473" s="23">
        <v>47</v>
      </c>
      <c r="V1473" s="6" t="s">
        <v>162</v>
      </c>
      <c r="W1473" s="6" t="s">
        <v>1986</v>
      </c>
      <c r="X1473" s="25">
        <v>21</v>
      </c>
      <c r="Y1473" s="6"/>
      <c r="Z1473" s="6"/>
      <c r="AA1473" s="804">
        <v>42661</v>
      </c>
      <c r="AC1473" s="817"/>
      <c r="AD1473" s="817"/>
      <c r="AE1473" s="817"/>
      <c r="AF1473" s="990">
        <f>IF(B1473="","",(IFERROR(VLOOKUP(B1473,Projecten!A$4:W$2358,5,FALSE),"niet bekend")))</f>
        <v>1</v>
      </c>
      <c r="AG1473" s="2399">
        <f t="shared" si="152"/>
        <v>5531</v>
      </c>
      <c r="AH1473" s="2403">
        <f>IF(B1473="","",(IFERROR(VLOOKUP(B1473,Projecten!A$4:W$2358,23,FALSE),"niet bekend")))</f>
        <v>5531</v>
      </c>
      <c r="AI1473" s="2399">
        <f>IF(B1473="","",(IFERROR(VLOOKUP(B1473,Projecten!A$4:W$2358,12,FALSE),"niet bekend")))</f>
        <v>5531</v>
      </c>
      <c r="AJ1473" s="979">
        <f t="shared" si="153"/>
        <v>0</v>
      </c>
    </row>
    <row r="1474" spans="2:36" ht="12.75" customHeight="1" x14ac:dyDescent="0.2">
      <c r="B1474" s="98">
        <v>2016655</v>
      </c>
      <c r="C1474" s="1268">
        <v>121010</v>
      </c>
      <c r="D1474" s="313" t="s">
        <v>2001</v>
      </c>
      <c r="E1474" s="313" t="s">
        <v>26</v>
      </c>
      <c r="F1474" s="879">
        <v>7</v>
      </c>
      <c r="G1474" s="879">
        <v>49</v>
      </c>
      <c r="H1474" s="879">
        <v>42</v>
      </c>
      <c r="I1474" s="879">
        <v>14</v>
      </c>
      <c r="J1474" s="778">
        <v>42685</v>
      </c>
      <c r="K1474" s="778">
        <v>42683</v>
      </c>
      <c r="L1474" s="770" t="s">
        <v>1524</v>
      </c>
      <c r="M1474" s="770" t="s">
        <v>1524</v>
      </c>
      <c r="N1474" s="41" t="s">
        <v>47</v>
      </c>
      <c r="O1474" s="41" t="s">
        <v>47</v>
      </c>
      <c r="P1474" s="41" t="s">
        <v>47</v>
      </c>
      <c r="Q1474" s="41" t="s">
        <v>47</v>
      </c>
      <c r="R1474" s="5"/>
      <c r="T1474" s="23">
        <v>48</v>
      </c>
      <c r="V1474" s="6" t="s">
        <v>311</v>
      </c>
      <c r="W1474" s="646"/>
      <c r="X1474" s="806">
        <v>96</v>
      </c>
      <c r="Y1474" s="6"/>
      <c r="Z1474" s="6"/>
      <c r="AA1474" s="964">
        <v>42674</v>
      </c>
      <c r="AC1474" s="817"/>
      <c r="AD1474" s="817"/>
      <c r="AE1474" s="817"/>
      <c r="AF1474" s="990">
        <f>IF(B1474="","",(IFERROR(VLOOKUP(B1474,Projecten!A$4:W$2358,5,FALSE),"niet bekend")))</f>
        <v>7</v>
      </c>
      <c r="AG1474" s="2399">
        <f t="shared" si="152"/>
        <v>15056.39</v>
      </c>
      <c r="AH1474" s="2403">
        <f>IF(B1474="","",(IFERROR(VLOOKUP(B1474,Projecten!A$4:W$2358,23,FALSE),"niet bekend")))</f>
        <v>15056.39</v>
      </c>
      <c r="AI1474" s="2399">
        <f>IF(B1474="","",(IFERROR(VLOOKUP(B1474,Projecten!A$4:W$2358,12,FALSE),"niet bekend")))</f>
        <v>15056.39</v>
      </c>
      <c r="AJ1474" s="979">
        <f t="shared" si="153"/>
        <v>0</v>
      </c>
    </row>
    <row r="1475" spans="2:36" ht="12.75" customHeight="1" x14ac:dyDescent="0.2">
      <c r="B1475" s="98" t="s">
        <v>2183</v>
      </c>
      <c r="C1475" s="1310"/>
      <c r="D1475" s="317" t="s">
        <v>1866</v>
      </c>
      <c r="E1475" s="315" t="s">
        <v>26</v>
      </c>
      <c r="F1475" s="879">
        <v>0</v>
      </c>
      <c r="G1475" s="879">
        <v>10</v>
      </c>
      <c r="H1475" s="879">
        <v>0</v>
      </c>
      <c r="I1475" s="879">
        <v>10</v>
      </c>
      <c r="J1475" s="759">
        <v>42678</v>
      </c>
      <c r="K1475" s="778" t="s">
        <v>1524</v>
      </c>
      <c r="L1475" s="770" t="s">
        <v>1524</v>
      </c>
      <c r="M1475" s="770" t="s">
        <v>1524</v>
      </c>
      <c r="N1475" s="29" t="s">
        <v>47</v>
      </c>
      <c r="O1475" s="29" t="s">
        <v>47</v>
      </c>
      <c r="P1475" s="29" t="s">
        <v>47</v>
      </c>
      <c r="Q1475" s="29" t="s">
        <v>47</v>
      </c>
      <c r="R1475" s="5"/>
      <c r="T1475" s="77">
        <v>47</v>
      </c>
      <c r="V1475" s="6" t="s">
        <v>423</v>
      </c>
      <c r="W1475" s="763" t="s">
        <v>1867</v>
      </c>
      <c r="X1475" s="453">
        <v>41</v>
      </c>
      <c r="Y1475" s="6"/>
      <c r="Z1475" s="6"/>
      <c r="AA1475" s="964">
        <v>42647</v>
      </c>
      <c r="AC1475" s="817"/>
      <c r="AD1475" s="817"/>
      <c r="AE1475" s="817"/>
      <c r="AF1475" s="990" t="str">
        <f>IF(B1475="","",(IFERROR(VLOOKUP(B1475,Projecten!A$4:W$2358,5,FALSE),"niet bekend")))</f>
        <v>niet bekend</v>
      </c>
      <c r="AG1475" s="2399" t="str">
        <f t="shared" si="152"/>
        <v>niet bekend</v>
      </c>
      <c r="AH1475" s="2403" t="str">
        <f>IF(B1475="","",(IFERROR(VLOOKUP(B1475,Projecten!A$4:W$2358,23,FALSE),"niet bekend")))</f>
        <v>niet bekend</v>
      </c>
      <c r="AI1475" s="2399" t="str">
        <f>IF(B1475="","",(IFERROR(VLOOKUP(B1475,Projecten!A$4:W$2358,12,FALSE),"niet bekend")))</f>
        <v>niet bekend</v>
      </c>
      <c r="AJ1475" s="979"/>
    </row>
    <row r="1476" spans="2:36" x14ac:dyDescent="0.2">
      <c r="B1476" s="98">
        <v>2016643</v>
      </c>
      <c r="C1476" s="1268">
        <v>121020</v>
      </c>
      <c r="D1476" s="267">
        <v>629317</v>
      </c>
      <c r="E1476" s="313" t="s">
        <v>26</v>
      </c>
      <c r="F1476" s="879">
        <v>1</v>
      </c>
      <c r="G1476" s="879">
        <v>9</v>
      </c>
      <c r="H1476" s="879">
        <v>4</v>
      </c>
      <c r="I1476" s="879">
        <v>3</v>
      </c>
      <c r="J1476" s="778">
        <v>42692</v>
      </c>
      <c r="K1476" s="778" t="s">
        <v>1524</v>
      </c>
      <c r="L1476" s="778" t="s">
        <v>1524</v>
      </c>
      <c r="M1476" s="770" t="s">
        <v>1524</v>
      </c>
      <c r="N1476" s="41" t="s">
        <v>47</v>
      </c>
      <c r="O1476" s="41" t="s">
        <v>47</v>
      </c>
      <c r="P1476" s="41" t="s">
        <v>47</v>
      </c>
      <c r="Q1476" s="41" t="s">
        <v>47</v>
      </c>
      <c r="R1476" s="5"/>
      <c r="S1476" s="23">
        <v>42710</v>
      </c>
      <c r="T1476" s="23">
        <v>48</v>
      </c>
      <c r="V1476" s="802" t="s">
        <v>423</v>
      </c>
      <c r="W1476" s="863" t="s">
        <v>2122</v>
      </c>
      <c r="X1476" s="453">
        <v>16</v>
      </c>
      <c r="Y1476" s="6"/>
      <c r="Z1476" s="6"/>
      <c r="AA1476" s="964">
        <v>42674</v>
      </c>
      <c r="AC1476" s="817"/>
      <c r="AD1476" s="817"/>
      <c r="AE1476" s="817"/>
      <c r="AF1476" s="990">
        <f>IF(B1476="","",(IFERROR(VLOOKUP(B1476,Projecten!A$4:W$2358,5,FALSE),"niet bekend")))</f>
        <v>1</v>
      </c>
      <c r="AG1476" s="2399">
        <f t="shared" si="152"/>
        <v>2837.4</v>
      </c>
      <c r="AH1476" s="2403">
        <f>IF(B1476="","",(IFERROR(VLOOKUP(B1476,Projecten!A$4:W$2358,23,FALSE),"niet bekend")))</f>
        <v>2837.4</v>
      </c>
      <c r="AI1476" s="2399">
        <f>IF(B1476="","",(IFERROR(VLOOKUP(B1476,Projecten!A$4:W$2358,12,FALSE),"niet bekend")))</f>
        <v>2837.4</v>
      </c>
      <c r="AJ1476" s="979">
        <f>IFERROR(IF(AG1476="","",(AI1476-AG1476)),"")</f>
        <v>0</v>
      </c>
    </row>
    <row r="1477" spans="2:36" x14ac:dyDescent="0.2">
      <c r="B1477" s="98">
        <v>2016651</v>
      </c>
      <c r="C1477" s="1268">
        <v>121020</v>
      </c>
      <c r="D1477" s="267">
        <v>629517</v>
      </c>
      <c r="E1477" s="313" t="s">
        <v>26</v>
      </c>
      <c r="F1477" s="879">
        <v>1</v>
      </c>
      <c r="G1477" s="879">
        <v>8</v>
      </c>
      <c r="H1477" s="879">
        <v>5</v>
      </c>
      <c r="I1477" s="879">
        <v>3</v>
      </c>
      <c r="J1477" s="778">
        <v>42692</v>
      </c>
      <c r="K1477" s="778">
        <v>42690</v>
      </c>
      <c r="L1477" s="770" t="s">
        <v>1524</v>
      </c>
      <c r="M1477" s="770" t="s">
        <v>1524</v>
      </c>
      <c r="N1477" s="41" t="s">
        <v>47</v>
      </c>
      <c r="O1477" s="41" t="s">
        <v>47</v>
      </c>
      <c r="P1477" s="41" t="s">
        <v>47</v>
      </c>
      <c r="Q1477" s="41" t="s">
        <v>47</v>
      </c>
      <c r="R1477" s="5"/>
      <c r="S1477" s="23">
        <v>42712</v>
      </c>
      <c r="T1477" s="23">
        <v>48</v>
      </c>
      <c r="V1477" s="802" t="s">
        <v>423</v>
      </c>
      <c r="W1477" s="863" t="s">
        <v>2122</v>
      </c>
      <c r="X1477" s="453">
        <v>16</v>
      </c>
      <c r="Y1477" s="6"/>
      <c r="Z1477" s="6"/>
      <c r="AA1477" s="964">
        <v>42674</v>
      </c>
      <c r="AC1477" s="817"/>
      <c r="AD1477" s="817"/>
      <c r="AE1477" s="817"/>
      <c r="AF1477" s="990">
        <f>IF(B1477="","",(IFERROR(VLOOKUP(B1477,Projecten!A$4:W$2358,5,FALSE),"niet bekend")))</f>
        <v>1</v>
      </c>
      <c r="AG1477" s="2399">
        <f t="shared" si="152"/>
        <v>2553.7399999999998</v>
      </c>
      <c r="AH1477" s="2403">
        <f>IF(B1477="","",(IFERROR(VLOOKUP(B1477,Projecten!A$4:W$2358,23,FALSE),"niet bekend")))</f>
        <v>2553.7399999999998</v>
      </c>
      <c r="AI1477" s="2399">
        <f>IF(B1477="","",(IFERROR(VLOOKUP(B1477,Projecten!A$4:W$2358,12,FALSE),"niet bekend")))</f>
        <v>2553.7399999999998</v>
      </c>
      <c r="AJ1477" s="979">
        <f>IFERROR(IF(AG1477="","",(AI1477-AG1477)),"")</f>
        <v>0</v>
      </c>
    </row>
    <row r="1478" spans="2:36" s="981" customFormat="1" x14ac:dyDescent="0.2">
      <c r="B1478" s="1328">
        <v>2016618</v>
      </c>
      <c r="C1478" s="982">
        <v>121019</v>
      </c>
      <c r="D1478" s="982">
        <v>610917</v>
      </c>
      <c r="E1478" s="981" t="s">
        <v>26</v>
      </c>
      <c r="F1478" s="983">
        <v>1</v>
      </c>
      <c r="G1478" s="983">
        <v>10</v>
      </c>
      <c r="H1478" s="983">
        <v>5</v>
      </c>
      <c r="I1478" s="983">
        <v>6</v>
      </c>
      <c r="J1478" s="984">
        <v>42685</v>
      </c>
      <c r="K1478" s="984">
        <v>42683</v>
      </c>
      <c r="L1478" s="981" t="s">
        <v>1524</v>
      </c>
      <c r="M1478" s="981" t="s">
        <v>1524</v>
      </c>
      <c r="N1478" s="983" t="s">
        <v>47</v>
      </c>
      <c r="O1478" s="983" t="s">
        <v>47</v>
      </c>
      <c r="Q1478" s="983"/>
      <c r="S1478" s="1604">
        <v>42702</v>
      </c>
      <c r="T1478" s="983">
        <v>47</v>
      </c>
      <c r="V1478" s="981" t="s">
        <v>162</v>
      </c>
      <c r="W1478" s="981" t="s">
        <v>2124</v>
      </c>
      <c r="X1478" s="985">
        <v>27</v>
      </c>
      <c r="AA1478" s="981">
        <v>42661</v>
      </c>
      <c r="AF1478" s="991">
        <f>IF(B1478="","",(IFERROR(VLOOKUP(B1478,Projecten!A$4:W$2358,5,FALSE),"niet bekend")))</f>
        <v>1</v>
      </c>
      <c r="AG1478" s="2408">
        <f t="shared" si="152"/>
        <v>4788.42</v>
      </c>
      <c r="AH1478" s="2408">
        <f>IF(B1478="","",(IFERROR(VLOOKUP(B1478,Projecten!A$4:W$2358,23,FALSE),"niet bekend")))</f>
        <v>4788.42</v>
      </c>
      <c r="AI1478" s="2408">
        <f>IF(B1478="","",(IFERROR(VLOOKUP(B1478,Projecten!A$4:W$2358,12,FALSE),"niet bekend")))</f>
        <v>4788.42</v>
      </c>
      <c r="AJ1478" s="979">
        <f>IFERROR(IF(AG1478="","",(AI1478-AG1478)),"")</f>
        <v>0</v>
      </c>
    </row>
    <row r="1479" spans="2:36" s="131" customFormat="1" x14ac:dyDescent="0.2">
      <c r="B1479" s="405"/>
      <c r="C1479" s="1030"/>
      <c r="D1479" s="80"/>
      <c r="E1479" s="405"/>
      <c r="F1479" s="882"/>
      <c r="G1479" s="882"/>
      <c r="H1479" s="882"/>
      <c r="I1479" s="882"/>
      <c r="J1479" s="759"/>
      <c r="K1479" s="759"/>
      <c r="L1479" s="58"/>
      <c r="M1479" s="58"/>
      <c r="N1479" s="58"/>
      <c r="O1479" s="58"/>
      <c r="P1479" s="58"/>
      <c r="Q1479" s="58"/>
      <c r="R1479" s="141"/>
      <c r="S1479" s="77"/>
      <c r="T1479" s="77"/>
      <c r="U1479" s="156"/>
      <c r="V1479" s="80"/>
      <c r="W1479" s="240"/>
      <c r="X1479" s="78"/>
      <c r="Y1479" s="80"/>
      <c r="Z1479" s="80"/>
      <c r="AA1479" s="141"/>
      <c r="AC1479" s="820"/>
      <c r="AD1479" s="820"/>
      <c r="AE1479" s="820"/>
      <c r="AF1479" s="905"/>
      <c r="AG1479" s="2403"/>
      <c r="AH1479" s="2403"/>
      <c r="AI1479" s="2403"/>
      <c r="AJ1479" s="979"/>
    </row>
    <row r="1480" spans="2:36" x14ac:dyDescent="0.2">
      <c r="B1480" s="771">
        <v>2016607</v>
      </c>
      <c r="C1480" s="1268">
        <v>121028</v>
      </c>
      <c r="D1480" s="766" t="s">
        <v>1891</v>
      </c>
      <c r="E1480" s="764" t="s">
        <v>1364</v>
      </c>
      <c r="F1480" s="881">
        <v>1</v>
      </c>
      <c r="G1480" s="881">
        <v>9</v>
      </c>
      <c r="H1480" s="881">
        <v>6</v>
      </c>
      <c r="I1480" s="881">
        <v>1</v>
      </c>
      <c r="J1480" s="757">
        <v>42692</v>
      </c>
      <c r="K1480" s="755" t="s">
        <v>1524</v>
      </c>
      <c r="L1480" s="755" t="s">
        <v>1524</v>
      </c>
      <c r="M1480" s="755" t="s">
        <v>1524</v>
      </c>
      <c r="N1480" s="7" t="s">
        <v>47</v>
      </c>
      <c r="O1480" s="7" t="s">
        <v>47</v>
      </c>
      <c r="P1480" s="7" t="s">
        <v>47</v>
      </c>
      <c r="Q1480" s="7" t="s">
        <v>47</v>
      </c>
      <c r="R1480" s="5"/>
      <c r="T1480" s="23">
        <v>48</v>
      </c>
      <c r="V1480" s="6" t="s">
        <v>1948</v>
      </c>
      <c r="X1480" s="25">
        <v>13</v>
      </c>
      <c r="Y1480" s="6"/>
      <c r="Z1480" s="6"/>
      <c r="AA1480" s="964">
        <v>42667</v>
      </c>
      <c r="AC1480" s="817"/>
      <c r="AD1480" s="817"/>
      <c r="AE1480" s="817"/>
      <c r="AF1480" s="990">
        <f>IF(B1480="","",(IFERROR(VLOOKUP(B1480,Projecten!A$4:W$2358,5,FALSE),"niet bekend")))</f>
        <v>1</v>
      </c>
      <c r="AG1480" s="2399">
        <f>IF(AF1480="","",(IF(F1480=0,AI1480,(F1480/AF1480*AI1480))))</f>
        <v>2115.31</v>
      </c>
      <c r="AH1480" s="2403">
        <f>IF(B1480="","",(IFERROR(VLOOKUP(B1480,Projecten!A$4:W$2358,23,FALSE),"niet bekend")))</f>
        <v>2115.31</v>
      </c>
      <c r="AI1480" s="2399">
        <f>IF(B1480="","",(IFERROR(VLOOKUP(B1480,Projecten!A$4:W$2358,12,FALSE),"niet bekend")))</f>
        <v>2115.31</v>
      </c>
      <c r="AJ1480" s="979">
        <f>IFERROR(IF(AG1480="","",(AI1480-AG1480)),"")</f>
        <v>0</v>
      </c>
    </row>
    <row r="1481" spans="2:36" x14ac:dyDescent="0.2">
      <c r="B1481" s="771">
        <v>2016608</v>
      </c>
      <c r="C1481" s="1268">
        <v>121028</v>
      </c>
      <c r="D1481" s="766" t="s">
        <v>1892</v>
      </c>
      <c r="E1481" s="764" t="s">
        <v>1364</v>
      </c>
      <c r="F1481" s="881">
        <v>1</v>
      </c>
      <c r="G1481" s="881">
        <v>9</v>
      </c>
      <c r="H1481" s="881">
        <v>6</v>
      </c>
      <c r="I1481" s="881">
        <v>2</v>
      </c>
      <c r="J1481" s="757">
        <v>42692</v>
      </c>
      <c r="K1481" s="755" t="s">
        <v>1524</v>
      </c>
      <c r="L1481" s="755" t="s">
        <v>1524</v>
      </c>
      <c r="M1481" s="755" t="s">
        <v>1524</v>
      </c>
      <c r="N1481" s="7" t="s">
        <v>47</v>
      </c>
      <c r="O1481" s="7" t="s">
        <v>47</v>
      </c>
      <c r="P1481" s="7" t="s">
        <v>47</v>
      </c>
      <c r="Q1481" s="7" t="s">
        <v>47</v>
      </c>
      <c r="R1481" s="5"/>
      <c r="T1481" s="23">
        <v>48</v>
      </c>
      <c r="V1481" s="6" t="s">
        <v>1948</v>
      </c>
      <c r="X1481" s="25">
        <v>15</v>
      </c>
      <c r="Y1481" s="6"/>
      <c r="Z1481" s="65"/>
      <c r="AA1481" s="964">
        <v>42667</v>
      </c>
      <c r="AC1481" s="817"/>
      <c r="AD1481" s="817"/>
      <c r="AE1481" s="817"/>
      <c r="AF1481" s="990">
        <f>IF(B1481="","",(IFERROR(VLOOKUP(B1481,Projecten!A$4:W$2358,5,FALSE),"niet bekend")))</f>
        <v>1</v>
      </c>
      <c r="AG1481" s="2399">
        <f>IF(AF1481="","",(IF(F1481=0,AI1481,(F1481/AF1481*AI1481))))</f>
        <v>2360.85</v>
      </c>
      <c r="AH1481" s="2403">
        <f>IF(B1481="","",(IFERROR(VLOOKUP(B1481,Projecten!A$4:W$2358,23,FALSE),"niet bekend")))</f>
        <v>2360.85</v>
      </c>
      <c r="AI1481" s="2399">
        <f>IF(B1481="","",(IFERROR(VLOOKUP(B1481,Projecten!A$4:W$2358,12,FALSE),"niet bekend")))</f>
        <v>2360.85</v>
      </c>
      <c r="AJ1481" s="979">
        <f>IFERROR(IF(AG1481="","",(AI1481-AG1481)),"")</f>
        <v>0</v>
      </c>
    </row>
    <row r="1482" spans="2:36" x14ac:dyDescent="0.2">
      <c r="B1482" s="771">
        <v>2016547</v>
      </c>
      <c r="C1482" s="1268">
        <v>121028</v>
      </c>
      <c r="D1482" s="766" t="s">
        <v>1366</v>
      </c>
      <c r="E1482" s="764" t="s">
        <v>1364</v>
      </c>
      <c r="F1482" s="881">
        <v>0</v>
      </c>
      <c r="G1482" s="881">
        <v>1</v>
      </c>
      <c r="H1482" s="881">
        <v>1</v>
      </c>
      <c r="I1482" s="881">
        <v>0</v>
      </c>
      <c r="J1482" s="757">
        <v>42692</v>
      </c>
      <c r="K1482" s="755" t="s">
        <v>1524</v>
      </c>
      <c r="L1482" s="755" t="s">
        <v>1524</v>
      </c>
      <c r="M1482" s="755" t="s">
        <v>1524</v>
      </c>
      <c r="N1482" s="7" t="s">
        <v>47</v>
      </c>
      <c r="O1482" s="7" t="s">
        <v>47</v>
      </c>
      <c r="P1482" s="7" t="s">
        <v>47</v>
      </c>
      <c r="Q1482" s="7" t="s">
        <v>47</v>
      </c>
      <c r="R1482" s="5"/>
      <c r="T1482" s="23">
        <v>48</v>
      </c>
      <c r="V1482" s="6" t="s">
        <v>1948</v>
      </c>
      <c r="X1482" s="25">
        <v>1.25</v>
      </c>
      <c r="Y1482" s="6"/>
      <c r="Z1482" s="65"/>
      <c r="AA1482" s="964">
        <v>42667</v>
      </c>
      <c r="AC1482" s="817"/>
      <c r="AD1482" s="817"/>
      <c r="AE1482" s="817"/>
      <c r="AF1482" s="990">
        <f>IF(B1482="","",(IFERROR(VLOOKUP(B1482,Projecten!A$4:W$2358,5,FALSE),"niet bekend")))</f>
        <v>1</v>
      </c>
      <c r="AG1482" s="2399">
        <f>IF(AF1482="","",(IF(F1482=0,AI1482,(F1482/AF1482*AI1482))))</f>
        <v>178.96</v>
      </c>
      <c r="AH1482" s="2403">
        <f>IF(B1482="","",(IFERROR(VLOOKUP(B1482,Projecten!A$4:W$2358,23,FALSE),"niet bekend")))</f>
        <v>178.96</v>
      </c>
      <c r="AI1482" s="2399">
        <f>IF(B1482="","",(IFERROR(VLOOKUP(B1482,Projecten!A$4:W$2358,12,FALSE),"niet bekend")))</f>
        <v>178.96</v>
      </c>
      <c r="AJ1482" s="979">
        <f>IFERROR(IF(AG1482="","",(AI1482-AG1482)),"")</f>
        <v>0</v>
      </c>
    </row>
    <row r="1483" spans="2:36" x14ac:dyDescent="0.2">
      <c r="B1483" s="771">
        <v>2016548</v>
      </c>
      <c r="C1483" s="1268">
        <v>121028</v>
      </c>
      <c r="D1483" s="766" t="s">
        <v>1747</v>
      </c>
      <c r="E1483" s="764" t="s">
        <v>1364</v>
      </c>
      <c r="F1483" s="881">
        <v>0</v>
      </c>
      <c r="G1483" s="881">
        <v>1</v>
      </c>
      <c r="H1483" s="881">
        <v>1</v>
      </c>
      <c r="I1483" s="881">
        <v>0</v>
      </c>
      <c r="J1483" s="757">
        <v>42692</v>
      </c>
      <c r="K1483" s="755" t="s">
        <v>1524</v>
      </c>
      <c r="L1483" s="755" t="s">
        <v>1524</v>
      </c>
      <c r="M1483" s="755" t="s">
        <v>1524</v>
      </c>
      <c r="N1483" s="7" t="s">
        <v>47</v>
      </c>
      <c r="O1483" s="7" t="s">
        <v>47</v>
      </c>
      <c r="P1483" s="7" t="s">
        <v>47</v>
      </c>
      <c r="Q1483" s="7" t="s">
        <v>47</v>
      </c>
      <c r="R1483" s="5"/>
      <c r="T1483" s="23">
        <v>48</v>
      </c>
      <c r="V1483" s="6" t="s">
        <v>1948</v>
      </c>
      <c r="X1483" s="25">
        <v>1.25</v>
      </c>
      <c r="Y1483" s="6"/>
      <c r="Z1483" s="65"/>
      <c r="AA1483" s="964">
        <v>42667</v>
      </c>
      <c r="AC1483" s="817"/>
      <c r="AD1483" s="817"/>
      <c r="AE1483" s="817"/>
      <c r="AF1483" s="990">
        <f>IF(B1483="","",(IFERROR(VLOOKUP(B1483,Projecten!A$4:W$2358,5,FALSE),"niet bekend")))</f>
        <v>1</v>
      </c>
      <c r="AG1483" s="2399">
        <f>IF(AF1483="","",(IF(F1483=0,AI1483,(F1483/AF1483*AI1483))))</f>
        <v>171.14</v>
      </c>
      <c r="AH1483" s="2403">
        <f>IF(B1483="","",(IFERROR(VLOOKUP(B1483,Projecten!A$4:W$2358,23,FALSE),"niet bekend")))</f>
        <v>171.14</v>
      </c>
      <c r="AI1483" s="2399">
        <f>IF(B1483="","",(IFERROR(VLOOKUP(B1483,Projecten!A$4:W$2358,12,FALSE),"niet bekend")))</f>
        <v>171.14</v>
      </c>
      <c r="AJ1483" s="979">
        <f>IFERROR(IF(AG1483="","",(AI1483-AG1483)),"")</f>
        <v>0</v>
      </c>
    </row>
    <row r="1484" spans="2:36" x14ac:dyDescent="0.2">
      <c r="B1484" s="771">
        <v>2016523</v>
      </c>
      <c r="C1484" s="1268">
        <v>121028</v>
      </c>
      <c r="D1484" s="766" t="s">
        <v>1695</v>
      </c>
      <c r="E1484" s="764" t="s">
        <v>1364</v>
      </c>
      <c r="F1484" s="881">
        <v>1</v>
      </c>
      <c r="G1484" s="881">
        <v>9</v>
      </c>
      <c r="H1484" s="881">
        <v>5</v>
      </c>
      <c r="I1484" s="881">
        <v>1</v>
      </c>
      <c r="J1484" s="757">
        <v>42692</v>
      </c>
      <c r="K1484" s="755" t="s">
        <v>1524</v>
      </c>
      <c r="L1484" s="755" t="s">
        <v>1524</v>
      </c>
      <c r="M1484" s="755" t="s">
        <v>1524</v>
      </c>
      <c r="N1484" s="7" t="s">
        <v>47</v>
      </c>
      <c r="O1484" s="7" t="s">
        <v>47</v>
      </c>
      <c r="P1484" s="7" t="s">
        <v>47</v>
      </c>
      <c r="Q1484" s="7" t="s">
        <v>47</v>
      </c>
      <c r="R1484" s="5"/>
      <c r="T1484" s="23">
        <v>48</v>
      </c>
      <c r="V1484" s="6" t="s">
        <v>1948</v>
      </c>
      <c r="X1484" s="25">
        <v>11</v>
      </c>
      <c r="Y1484" s="6"/>
      <c r="Z1484" s="65"/>
      <c r="AA1484" s="964">
        <v>42667</v>
      </c>
      <c r="AC1484" s="817"/>
      <c r="AD1484" s="817"/>
      <c r="AE1484" s="817"/>
      <c r="AF1484" s="990">
        <f>IF(B1484="","",(IFERROR(VLOOKUP(B1484,Projecten!A$4:W$2358,5,FALSE),"niet bekend")))</f>
        <v>1</v>
      </c>
      <c r="AG1484" s="2399">
        <f>IF(AF1484="","",(IF(F1484=0,AI1484,(F1484/AF1484*AI1484))))</f>
        <v>1680.78</v>
      </c>
      <c r="AH1484" s="2403">
        <f>IF(B1484="","",(IFERROR(VLOOKUP(B1484,Projecten!A$4:W$2358,23,FALSE),"niet bekend")))</f>
        <v>1680.78</v>
      </c>
      <c r="AI1484" s="2399">
        <f>IF(B1484="","",(IFERROR(VLOOKUP(B1484,Projecten!A$4:W$2358,12,FALSE),"niet bekend")))</f>
        <v>1680.78</v>
      </c>
      <c r="AJ1484" s="979">
        <f>IFERROR(IF(AG1484="","",(AI1484-AG1484)),"")</f>
        <v>0</v>
      </c>
    </row>
    <row r="1485" spans="2:36" s="131" customFormat="1" x14ac:dyDescent="0.2">
      <c r="B1485" s="771"/>
      <c r="C1485" s="1030"/>
      <c r="D1485" s="771"/>
      <c r="E1485" s="792"/>
      <c r="F1485" s="883"/>
      <c r="G1485" s="883"/>
      <c r="H1485" s="883"/>
      <c r="I1485" s="883"/>
      <c r="J1485" s="757"/>
      <c r="K1485" s="757"/>
      <c r="L1485" s="757"/>
      <c r="M1485" s="757"/>
      <c r="N1485" s="59"/>
      <c r="O1485" s="59"/>
      <c r="P1485" s="59"/>
      <c r="Q1485" s="59"/>
      <c r="R1485" s="141"/>
      <c r="S1485" s="77"/>
      <c r="T1485" s="77"/>
      <c r="U1485" s="156"/>
      <c r="V1485" s="80"/>
      <c r="W1485" s="80"/>
      <c r="X1485" s="566"/>
      <c r="Y1485" s="80"/>
      <c r="Z1485" s="80"/>
      <c r="AA1485" s="804"/>
      <c r="AC1485" s="820"/>
      <c r="AD1485" s="820"/>
      <c r="AE1485" s="820"/>
      <c r="AF1485" s="905"/>
      <c r="AG1485" s="2403"/>
      <c r="AH1485" s="2403"/>
      <c r="AI1485" s="2403"/>
      <c r="AJ1485" s="979"/>
    </row>
    <row r="1486" spans="2:36" s="131" customFormat="1" x14ac:dyDescent="0.2">
      <c r="B1486" s="98">
        <v>2016672</v>
      </c>
      <c r="C1486" s="1030">
        <v>121015</v>
      </c>
      <c r="D1486" s="98" t="s">
        <v>2142</v>
      </c>
      <c r="E1486" s="687" t="s">
        <v>1511</v>
      </c>
      <c r="F1486" s="882">
        <v>0</v>
      </c>
      <c r="G1486" s="882">
        <v>2</v>
      </c>
      <c r="H1486" s="882">
        <v>0</v>
      </c>
      <c r="I1486" s="882">
        <v>0</v>
      </c>
      <c r="J1486" s="757">
        <v>42696</v>
      </c>
      <c r="K1486" s="757" t="s">
        <v>1524</v>
      </c>
      <c r="L1486" s="757" t="s">
        <v>1524</v>
      </c>
      <c r="M1486" s="757" t="s">
        <v>1524</v>
      </c>
      <c r="N1486" s="59" t="s">
        <v>47</v>
      </c>
      <c r="O1486" s="59" t="s">
        <v>47</v>
      </c>
      <c r="P1486" s="59" t="s">
        <v>47</v>
      </c>
      <c r="Q1486" s="59" t="s">
        <v>47</v>
      </c>
      <c r="R1486" s="141"/>
      <c r="S1486" s="77"/>
      <c r="T1486" s="77">
        <v>47</v>
      </c>
      <c r="U1486" s="156"/>
      <c r="V1486" s="80" t="s">
        <v>535</v>
      </c>
      <c r="W1486" s="80" t="s">
        <v>2143</v>
      </c>
      <c r="X1486" s="566">
        <v>3</v>
      </c>
      <c r="Y1486" s="80"/>
      <c r="Z1486" s="80"/>
      <c r="AA1486" s="804">
        <v>42692</v>
      </c>
      <c r="AC1486" s="820"/>
      <c r="AD1486" s="820"/>
      <c r="AE1486" s="820"/>
      <c r="AF1486" s="992">
        <f>IF(B1486="","",(IFERROR(VLOOKUP(B1486,Projecten!A$4:W$2358,5,FALSE),"niet bekend")))</f>
        <v>1</v>
      </c>
      <c r="AG1486" s="2403">
        <f t="shared" ref="AG1486:AG1494" si="154">IF(AF1486="","",(IF(F1486=0,AI1486,(F1486/AF1486*AI1486))))</f>
        <v>1378.27</v>
      </c>
      <c r="AH1486" s="2403">
        <f>IF(B1486="","",(IFERROR(VLOOKUP(B1486,Projecten!A$4:W$2358,23,FALSE),"niet bekend")))</f>
        <v>1378.27</v>
      </c>
      <c r="AI1486" s="2403">
        <f>IF(B1486="","",(IFERROR(VLOOKUP(B1486,Projecten!A$4:W$2358,12,FALSE),"niet bekend")))</f>
        <v>1378.27</v>
      </c>
      <c r="AJ1486" s="979">
        <f t="shared" ref="AJ1486:AJ1494" si="155">IFERROR(IF(AG1486="","",(AI1486-AG1486)),"")</f>
        <v>0</v>
      </c>
    </row>
    <row r="1487" spans="2:36" s="131" customFormat="1" x14ac:dyDescent="0.2">
      <c r="B1487" s="771" t="s">
        <v>1941</v>
      </c>
      <c r="C1487" s="1268">
        <v>120976</v>
      </c>
      <c r="D1487" s="771" t="s">
        <v>1897</v>
      </c>
      <c r="E1487" s="792" t="s">
        <v>353</v>
      </c>
      <c r="F1487" s="883">
        <v>1</v>
      </c>
      <c r="G1487" s="883">
        <v>12</v>
      </c>
      <c r="H1487" s="883">
        <v>0</v>
      </c>
      <c r="I1487" s="883">
        <v>0</v>
      </c>
      <c r="J1487" s="757">
        <v>42685</v>
      </c>
      <c r="K1487" s="755" t="s">
        <v>1524</v>
      </c>
      <c r="L1487" s="755" t="s">
        <v>1524</v>
      </c>
      <c r="M1487" s="755" t="s">
        <v>1524</v>
      </c>
      <c r="N1487" s="59" t="s">
        <v>47</v>
      </c>
      <c r="O1487" s="59" t="s">
        <v>47</v>
      </c>
      <c r="P1487" s="59" t="s">
        <v>47</v>
      </c>
      <c r="Q1487" s="59" t="s">
        <v>47</v>
      </c>
      <c r="R1487" s="141"/>
      <c r="S1487" s="77"/>
      <c r="T1487" s="77">
        <v>47</v>
      </c>
      <c r="U1487" s="156"/>
      <c r="V1487" s="80" t="s">
        <v>535</v>
      </c>
      <c r="W1487" s="80"/>
      <c r="X1487" s="566">
        <v>7.4</v>
      </c>
      <c r="Y1487" s="80"/>
      <c r="Z1487" s="80"/>
      <c r="AA1487" s="804">
        <v>42668</v>
      </c>
      <c r="AC1487" s="820"/>
      <c r="AD1487" s="820"/>
      <c r="AE1487" s="820"/>
      <c r="AF1487" s="992">
        <f>IF(B1487="","",(IFERROR(VLOOKUP(B1487,Projecten!A$4:W$2358,5,FALSE),"niet bekend")))</f>
        <v>1</v>
      </c>
      <c r="AG1487" s="2403">
        <f t="shared" si="154"/>
        <v>1400.4</v>
      </c>
      <c r="AH1487" s="2403">
        <f>IF(B1487="","",(IFERROR(VLOOKUP(B1487,Projecten!A$4:W$2358,23,FALSE),"niet bekend")))</f>
        <v>1400.4</v>
      </c>
      <c r="AI1487" s="2403">
        <f>IF(B1487="","",(IFERROR(VLOOKUP(B1487,Projecten!A$4:W$2358,12,FALSE),"niet bekend")))</f>
        <v>1400.4</v>
      </c>
      <c r="AJ1487" s="979">
        <f t="shared" si="155"/>
        <v>0</v>
      </c>
    </row>
    <row r="1488" spans="2:36" s="131" customFormat="1" x14ac:dyDescent="0.2">
      <c r="B1488" s="771" t="s">
        <v>1942</v>
      </c>
      <c r="C1488" s="1268">
        <v>120976</v>
      </c>
      <c r="D1488" s="771" t="s">
        <v>1898</v>
      </c>
      <c r="E1488" s="792" t="s">
        <v>353</v>
      </c>
      <c r="F1488" s="883">
        <v>1</v>
      </c>
      <c r="G1488" s="883">
        <v>17</v>
      </c>
      <c r="H1488" s="883">
        <v>0</v>
      </c>
      <c r="I1488" s="883">
        <v>0</v>
      </c>
      <c r="J1488" s="757">
        <v>42685</v>
      </c>
      <c r="K1488" s="755" t="s">
        <v>1524</v>
      </c>
      <c r="L1488" s="755" t="s">
        <v>1524</v>
      </c>
      <c r="M1488" s="755" t="s">
        <v>1524</v>
      </c>
      <c r="N1488" s="59" t="s">
        <v>47</v>
      </c>
      <c r="O1488" s="59" t="s">
        <v>47</v>
      </c>
      <c r="P1488" s="59" t="s">
        <v>47</v>
      </c>
      <c r="Q1488" s="59" t="s">
        <v>47</v>
      </c>
      <c r="R1488" s="141"/>
      <c r="S1488" s="77"/>
      <c r="T1488" s="77">
        <v>47</v>
      </c>
      <c r="U1488" s="156"/>
      <c r="V1488" s="80" t="s">
        <v>535</v>
      </c>
      <c r="W1488" s="80"/>
      <c r="X1488" s="566">
        <v>10.4</v>
      </c>
      <c r="Y1488" s="80"/>
      <c r="Z1488" s="80"/>
      <c r="AA1488" s="804">
        <v>42668</v>
      </c>
      <c r="AC1488" s="820"/>
      <c r="AD1488" s="820"/>
      <c r="AE1488" s="820"/>
      <c r="AF1488" s="992">
        <f>IF(B1488="","",(IFERROR(VLOOKUP(B1488,Projecten!A$4:W$2358,5,FALSE),"niet bekend")))</f>
        <v>1</v>
      </c>
      <c r="AG1488" s="2403">
        <f t="shared" si="154"/>
        <v>2052.0100000000002</v>
      </c>
      <c r="AH1488" s="2403">
        <f>IF(B1488="","",(IFERROR(VLOOKUP(B1488,Projecten!A$4:W$2358,23,FALSE),"niet bekend")))</f>
        <v>2052.0100000000002</v>
      </c>
      <c r="AI1488" s="2403">
        <f>IF(B1488="","",(IFERROR(VLOOKUP(B1488,Projecten!A$4:W$2358,12,FALSE),"niet bekend")))</f>
        <v>2052.0100000000002</v>
      </c>
      <c r="AJ1488" s="979">
        <f t="shared" si="155"/>
        <v>0</v>
      </c>
    </row>
    <row r="1489" spans="2:36" s="131" customFormat="1" x14ac:dyDescent="0.2">
      <c r="B1489" s="771" t="s">
        <v>1943</v>
      </c>
      <c r="C1489" s="1268">
        <v>120976</v>
      </c>
      <c r="D1489" s="771" t="s">
        <v>1899</v>
      </c>
      <c r="E1489" s="792" t="s">
        <v>353</v>
      </c>
      <c r="F1489" s="883">
        <v>1</v>
      </c>
      <c r="G1489" s="883">
        <v>13</v>
      </c>
      <c r="H1489" s="883">
        <v>0</v>
      </c>
      <c r="I1489" s="883">
        <v>0</v>
      </c>
      <c r="J1489" s="757">
        <v>42685</v>
      </c>
      <c r="K1489" s="755" t="s">
        <v>1524</v>
      </c>
      <c r="L1489" s="755" t="s">
        <v>1524</v>
      </c>
      <c r="M1489" s="755" t="s">
        <v>1524</v>
      </c>
      <c r="N1489" s="59" t="s">
        <v>47</v>
      </c>
      <c r="O1489" s="59" t="s">
        <v>47</v>
      </c>
      <c r="P1489" s="59" t="s">
        <v>47</v>
      </c>
      <c r="Q1489" s="59" t="s">
        <v>47</v>
      </c>
      <c r="R1489" s="141"/>
      <c r="S1489" s="77"/>
      <c r="T1489" s="77">
        <v>47</v>
      </c>
      <c r="U1489" s="156"/>
      <c r="V1489" s="80" t="s">
        <v>535</v>
      </c>
      <c r="W1489" s="80"/>
      <c r="X1489" s="566">
        <v>8.1999999999999993</v>
      </c>
      <c r="Y1489" s="80"/>
      <c r="Z1489" s="80"/>
      <c r="AA1489" s="804">
        <v>42668</v>
      </c>
      <c r="AC1489" s="820"/>
      <c r="AD1489" s="820"/>
      <c r="AE1489" s="820"/>
      <c r="AF1489" s="992">
        <f>IF(B1489="","",(IFERROR(VLOOKUP(B1489,Projecten!A$4:W$2358,5,FALSE),"niet bekend")))</f>
        <v>1</v>
      </c>
      <c r="AG1489" s="2403">
        <f t="shared" si="154"/>
        <v>1439.23</v>
      </c>
      <c r="AH1489" s="2403">
        <f>IF(B1489="","",(IFERROR(VLOOKUP(B1489,Projecten!A$4:W$2358,23,FALSE),"niet bekend")))</f>
        <v>1439.23</v>
      </c>
      <c r="AI1489" s="2403">
        <f>IF(B1489="","",(IFERROR(VLOOKUP(B1489,Projecten!A$4:W$2358,12,FALSE),"niet bekend")))</f>
        <v>1439.23</v>
      </c>
      <c r="AJ1489" s="979">
        <f t="shared" si="155"/>
        <v>0</v>
      </c>
    </row>
    <row r="1490" spans="2:36" s="131" customFormat="1" x14ac:dyDescent="0.2">
      <c r="B1490" s="771">
        <v>2016612</v>
      </c>
      <c r="C1490" s="1268">
        <v>121003</v>
      </c>
      <c r="D1490" s="771" t="s">
        <v>1896</v>
      </c>
      <c r="E1490" s="792" t="s">
        <v>353</v>
      </c>
      <c r="F1490" s="883">
        <v>1</v>
      </c>
      <c r="G1490" s="883">
        <v>8</v>
      </c>
      <c r="H1490" s="883">
        <v>5</v>
      </c>
      <c r="I1490" s="883">
        <v>3</v>
      </c>
      <c r="J1490" s="757">
        <v>42685</v>
      </c>
      <c r="K1490" s="757">
        <v>42683</v>
      </c>
      <c r="L1490" s="755" t="s">
        <v>1524</v>
      </c>
      <c r="M1490" s="755" t="s">
        <v>1524</v>
      </c>
      <c r="N1490" s="59" t="s">
        <v>47</v>
      </c>
      <c r="O1490" s="59" t="s">
        <v>47</v>
      </c>
      <c r="P1490" s="59" t="s">
        <v>47</v>
      </c>
      <c r="Q1490" s="59" t="s">
        <v>47</v>
      </c>
      <c r="R1490" s="141"/>
      <c r="S1490" s="77"/>
      <c r="T1490" s="77">
        <v>47</v>
      </c>
      <c r="U1490" s="156"/>
      <c r="V1490" s="80" t="s">
        <v>535</v>
      </c>
      <c r="W1490" s="80"/>
      <c r="X1490" s="566">
        <v>16.100000000000001</v>
      </c>
      <c r="Y1490" s="80"/>
      <c r="Z1490" s="80"/>
      <c r="AA1490" s="804">
        <v>42668</v>
      </c>
      <c r="AC1490" s="820"/>
      <c r="AD1490" s="820"/>
      <c r="AE1490" s="820"/>
      <c r="AF1490" s="992">
        <f>IF(B1490="","",(IFERROR(VLOOKUP(B1490,Projecten!A$4:W$2358,5,FALSE),"niet bekend")))</f>
        <v>1</v>
      </c>
      <c r="AG1490" s="2403">
        <f t="shared" si="154"/>
        <v>2424.3200000000002</v>
      </c>
      <c r="AH1490" s="2403">
        <f>IF(B1490="","",(IFERROR(VLOOKUP(B1490,Projecten!A$4:W$2358,23,FALSE),"niet bekend")))</f>
        <v>2424.3200000000002</v>
      </c>
      <c r="AI1490" s="2403">
        <f>IF(B1490="","",(IFERROR(VLOOKUP(B1490,Projecten!A$4:W$2358,12,FALSE),"niet bekend")))</f>
        <v>2424.3200000000002</v>
      </c>
      <c r="AJ1490" s="979">
        <f t="shared" si="155"/>
        <v>0</v>
      </c>
    </row>
    <row r="1491" spans="2:36" s="131" customFormat="1" x14ac:dyDescent="0.2">
      <c r="B1491" s="771">
        <v>2016626</v>
      </c>
      <c r="C1491" s="1268">
        <v>121003</v>
      </c>
      <c r="D1491" s="771" t="s">
        <v>1723</v>
      </c>
      <c r="E1491" s="792" t="s">
        <v>353</v>
      </c>
      <c r="F1491" s="883">
        <v>0</v>
      </c>
      <c r="G1491" s="883">
        <v>1</v>
      </c>
      <c r="H1491" s="883">
        <v>0</v>
      </c>
      <c r="I1491" s="883">
        <v>1</v>
      </c>
      <c r="J1491" s="757">
        <v>42685</v>
      </c>
      <c r="K1491" s="757" t="s">
        <v>1524</v>
      </c>
      <c r="L1491" s="755" t="s">
        <v>1524</v>
      </c>
      <c r="M1491" s="755" t="s">
        <v>1524</v>
      </c>
      <c r="N1491" s="59" t="s">
        <v>47</v>
      </c>
      <c r="O1491" s="59" t="s">
        <v>47</v>
      </c>
      <c r="P1491" s="59" t="s">
        <v>47</v>
      </c>
      <c r="Q1491" s="59" t="s">
        <v>47</v>
      </c>
      <c r="R1491" s="141"/>
      <c r="S1491" s="77"/>
      <c r="T1491" s="77">
        <v>47</v>
      </c>
      <c r="U1491" s="156"/>
      <c r="V1491" s="80" t="s">
        <v>535</v>
      </c>
      <c r="W1491" s="80"/>
      <c r="X1491" s="566">
        <v>3.2</v>
      </c>
      <c r="Y1491" s="80"/>
      <c r="Z1491" s="80"/>
      <c r="AA1491" s="804">
        <v>42668</v>
      </c>
      <c r="AC1491" s="820"/>
      <c r="AD1491" s="820"/>
      <c r="AE1491" s="820"/>
      <c r="AF1491" s="992">
        <f>IF(B1491="","",(IFERROR(VLOOKUP(B1491,Projecten!A$4:W$2358,5,FALSE),"niet bekend")))</f>
        <v>1</v>
      </c>
      <c r="AG1491" s="2403">
        <f t="shared" si="154"/>
        <v>621.26</v>
      </c>
      <c r="AH1491" s="2403">
        <f>IF(B1491="","",(IFERROR(VLOOKUP(B1491,Projecten!A$4:W$2358,23,FALSE),"niet bekend")))</f>
        <v>621.26</v>
      </c>
      <c r="AI1491" s="2403">
        <f>IF(B1491="","",(IFERROR(VLOOKUP(B1491,Projecten!A$4:W$2358,12,FALSE),"niet bekend")))</f>
        <v>621.26</v>
      </c>
      <c r="AJ1491" s="979">
        <f t="shared" si="155"/>
        <v>0</v>
      </c>
    </row>
    <row r="1492" spans="2:36" s="131" customFormat="1" x14ac:dyDescent="0.2">
      <c r="B1492" s="771">
        <v>2016610</v>
      </c>
      <c r="C1492" s="1268">
        <v>121002</v>
      </c>
      <c r="D1492" s="98" t="s">
        <v>1894</v>
      </c>
      <c r="E1492" s="792" t="s">
        <v>353</v>
      </c>
      <c r="F1492" s="883">
        <v>0</v>
      </c>
      <c r="G1492" s="883">
        <v>1</v>
      </c>
      <c r="H1492" s="883">
        <v>0</v>
      </c>
      <c r="I1492" s="883">
        <v>1</v>
      </c>
      <c r="J1492" s="757">
        <v>42685</v>
      </c>
      <c r="K1492" s="757" t="s">
        <v>1524</v>
      </c>
      <c r="L1492" s="755" t="s">
        <v>1524</v>
      </c>
      <c r="M1492" s="755" t="s">
        <v>1524</v>
      </c>
      <c r="N1492" s="59" t="s">
        <v>47</v>
      </c>
      <c r="O1492" s="59" t="s">
        <v>47</v>
      </c>
      <c r="P1492" s="59" t="s">
        <v>47</v>
      </c>
      <c r="Q1492" s="59" t="s">
        <v>47</v>
      </c>
      <c r="R1492" s="141" t="s">
        <v>960</v>
      </c>
      <c r="S1492" s="77"/>
      <c r="T1492" s="77">
        <v>47</v>
      </c>
      <c r="U1492" s="156"/>
      <c r="V1492" s="80" t="s">
        <v>535</v>
      </c>
      <c r="W1492" s="80"/>
      <c r="X1492" s="566">
        <v>3.75</v>
      </c>
      <c r="Y1492" s="80"/>
      <c r="Z1492" s="80"/>
      <c r="AA1492" s="804">
        <v>42668</v>
      </c>
      <c r="AC1492" s="820"/>
      <c r="AD1492" s="820"/>
      <c r="AE1492" s="820"/>
      <c r="AF1492" s="992">
        <f>IF(B1492="","",(IFERROR(VLOOKUP(B1492,Projecten!A$4:W$2358,5,FALSE),"niet bekend")))</f>
        <v>1</v>
      </c>
      <c r="AG1492" s="2403">
        <f t="shared" si="154"/>
        <v>515.94000000000005</v>
      </c>
      <c r="AH1492" s="2403">
        <f>IF(B1492="","",(IFERROR(VLOOKUP(B1492,Projecten!A$4:W$2358,23,FALSE),"niet bekend")))</f>
        <v>515.94000000000005</v>
      </c>
      <c r="AI1492" s="2403">
        <f>IF(B1492="","",(IFERROR(VLOOKUP(B1492,Projecten!A$4:W$2358,12,FALSE),"niet bekend")))</f>
        <v>515.94000000000005</v>
      </c>
      <c r="AJ1492" s="979">
        <f t="shared" si="155"/>
        <v>0</v>
      </c>
    </row>
    <row r="1493" spans="2:36" s="131" customFormat="1" x14ac:dyDescent="0.2">
      <c r="B1493" s="771">
        <v>2016611</v>
      </c>
      <c r="C1493" s="1268">
        <v>121002</v>
      </c>
      <c r="D1493" s="771" t="s">
        <v>1895</v>
      </c>
      <c r="E1493" s="792" t="s">
        <v>353</v>
      </c>
      <c r="F1493" s="883">
        <v>1</v>
      </c>
      <c r="G1493" s="883">
        <v>10</v>
      </c>
      <c r="H1493" s="883">
        <v>6</v>
      </c>
      <c r="I1493" s="883">
        <v>3</v>
      </c>
      <c r="J1493" s="757">
        <v>42685</v>
      </c>
      <c r="K1493" s="757">
        <v>42683</v>
      </c>
      <c r="L1493" s="755" t="s">
        <v>1524</v>
      </c>
      <c r="M1493" s="755" t="s">
        <v>1524</v>
      </c>
      <c r="N1493" s="59" t="s">
        <v>47</v>
      </c>
      <c r="O1493" s="59" t="s">
        <v>47</v>
      </c>
      <c r="P1493" s="59" t="s">
        <v>47</v>
      </c>
      <c r="Q1493" s="59" t="s">
        <v>47</v>
      </c>
      <c r="R1493" s="141" t="s">
        <v>960</v>
      </c>
      <c r="S1493" s="77"/>
      <c r="T1493" s="77">
        <v>47</v>
      </c>
      <c r="U1493" s="156"/>
      <c r="V1493" s="80" t="s">
        <v>535</v>
      </c>
      <c r="W1493" s="80"/>
      <c r="X1493" s="566">
        <v>19.5</v>
      </c>
      <c r="Y1493" s="80"/>
      <c r="Z1493" s="80"/>
      <c r="AA1493" s="804">
        <v>42668</v>
      </c>
      <c r="AC1493" s="820"/>
      <c r="AD1493" s="820"/>
      <c r="AE1493" s="820"/>
      <c r="AF1493" s="992">
        <f>IF(B1493="","",(IFERROR(VLOOKUP(B1493,Projecten!A$4:W$2358,5,FALSE),"niet bekend")))</f>
        <v>1</v>
      </c>
      <c r="AG1493" s="2403">
        <f t="shared" si="154"/>
        <v>2869.54</v>
      </c>
      <c r="AH1493" s="2403">
        <f>IF(B1493="","",(IFERROR(VLOOKUP(B1493,Projecten!A$4:W$2358,23,FALSE),"niet bekend")))</f>
        <v>2869.54</v>
      </c>
      <c r="AI1493" s="2403">
        <f>IF(B1493="","",(IFERROR(VLOOKUP(B1493,Projecten!A$4:W$2358,12,FALSE),"niet bekend")))</f>
        <v>2869.54</v>
      </c>
      <c r="AJ1493" s="979">
        <f t="shared" si="155"/>
        <v>0</v>
      </c>
    </row>
    <row r="1494" spans="2:36" s="131" customFormat="1" x14ac:dyDescent="0.2">
      <c r="B1494" s="771">
        <v>2016609</v>
      </c>
      <c r="C1494" s="1268">
        <v>121002</v>
      </c>
      <c r="D1494" s="771" t="s">
        <v>1893</v>
      </c>
      <c r="E1494" s="792" t="s">
        <v>353</v>
      </c>
      <c r="F1494" s="883">
        <v>1</v>
      </c>
      <c r="G1494" s="883">
        <v>8</v>
      </c>
      <c r="H1494" s="883">
        <v>5</v>
      </c>
      <c r="I1494" s="883">
        <v>3</v>
      </c>
      <c r="J1494" s="757">
        <v>42685</v>
      </c>
      <c r="K1494" s="757">
        <v>42683</v>
      </c>
      <c r="L1494" s="755" t="s">
        <v>1524</v>
      </c>
      <c r="M1494" s="755" t="s">
        <v>1524</v>
      </c>
      <c r="N1494" s="59" t="s">
        <v>47</v>
      </c>
      <c r="O1494" s="59" t="s">
        <v>47</v>
      </c>
      <c r="P1494" s="59" t="s">
        <v>47</v>
      </c>
      <c r="Q1494" s="59" t="s">
        <v>47</v>
      </c>
      <c r="R1494" s="141" t="s">
        <v>960</v>
      </c>
      <c r="S1494" s="77"/>
      <c r="T1494" s="77">
        <v>47</v>
      </c>
      <c r="U1494" s="156"/>
      <c r="V1494" s="80" t="s">
        <v>535</v>
      </c>
      <c r="W1494" s="80"/>
      <c r="X1494" s="566">
        <v>19</v>
      </c>
      <c r="Y1494" s="80"/>
      <c r="Z1494" s="80"/>
      <c r="AA1494" s="804">
        <v>42668</v>
      </c>
      <c r="AC1494" s="820"/>
      <c r="AD1494" s="820"/>
      <c r="AE1494" s="820"/>
      <c r="AF1494" s="992">
        <f>IF(B1494="","",(IFERROR(VLOOKUP(B1494,Projecten!A$4:W$2358,5,FALSE),"niet bekend")))</f>
        <v>1</v>
      </c>
      <c r="AG1494" s="2403">
        <f t="shared" si="154"/>
        <v>3054.88</v>
      </c>
      <c r="AH1494" s="2403">
        <f>IF(B1494="","",(IFERROR(VLOOKUP(B1494,Projecten!A$4:W$2358,23,FALSE),"niet bekend")))</f>
        <v>3054.88</v>
      </c>
      <c r="AI1494" s="2403">
        <f>IF(B1494="","",(IFERROR(VLOOKUP(B1494,Projecten!A$4:W$2358,12,FALSE),"niet bekend")))</f>
        <v>3054.88</v>
      </c>
      <c r="AJ1494" s="979">
        <f t="shared" si="155"/>
        <v>0</v>
      </c>
    </row>
    <row r="1495" spans="2:36" s="131" customFormat="1" x14ac:dyDescent="0.2">
      <c r="B1495" s="98"/>
      <c r="C1495" s="1030"/>
      <c r="D1495" s="98"/>
      <c r="E1495" s="405"/>
      <c r="F1495" s="882"/>
      <c r="G1495" s="882"/>
      <c r="H1495" s="882"/>
      <c r="I1495" s="882"/>
      <c r="J1495" s="778"/>
      <c r="K1495" s="778"/>
      <c r="L1495" s="778"/>
      <c r="M1495" s="778"/>
      <c r="N1495" s="60"/>
      <c r="O1495" s="60"/>
      <c r="P1495" s="60"/>
      <c r="Q1495" s="60"/>
      <c r="R1495" s="141"/>
      <c r="S1495" s="77"/>
      <c r="T1495" s="77"/>
      <c r="U1495" s="156"/>
      <c r="V1495" s="80"/>
      <c r="W1495" s="727"/>
      <c r="X1495" s="566"/>
      <c r="Y1495" s="80"/>
      <c r="Z1495" s="80"/>
      <c r="AA1495" s="804"/>
      <c r="AC1495" s="820"/>
      <c r="AD1495" s="820"/>
      <c r="AE1495" s="820"/>
      <c r="AF1495" s="905"/>
      <c r="AG1495" s="2403"/>
      <c r="AH1495" s="2403"/>
      <c r="AI1495" s="2403"/>
      <c r="AJ1495" s="979"/>
    </row>
    <row r="1496" spans="2:36" s="131" customFormat="1" x14ac:dyDescent="0.2">
      <c r="B1496" s="98">
        <v>2016627</v>
      </c>
      <c r="C1496" s="1030">
        <v>121008</v>
      </c>
      <c r="D1496" s="98" t="s">
        <v>1919</v>
      </c>
      <c r="E1496" s="405" t="s">
        <v>647</v>
      </c>
      <c r="F1496" s="882">
        <v>0</v>
      </c>
      <c r="G1496" s="882">
        <v>1</v>
      </c>
      <c r="H1496" s="882">
        <v>0</v>
      </c>
      <c r="I1496" s="882">
        <v>2</v>
      </c>
      <c r="J1496" s="757">
        <v>42678</v>
      </c>
      <c r="K1496" s="757" t="s">
        <v>1524</v>
      </c>
      <c r="L1496" s="757" t="s">
        <v>1524</v>
      </c>
      <c r="M1496" s="757" t="s">
        <v>1524</v>
      </c>
      <c r="N1496" s="59" t="s">
        <v>47</v>
      </c>
      <c r="O1496" s="59" t="s">
        <v>47</v>
      </c>
      <c r="P1496" s="59" t="s">
        <v>47</v>
      </c>
      <c r="Q1496" s="59" t="s">
        <v>47</v>
      </c>
      <c r="R1496" s="141" t="s">
        <v>960</v>
      </c>
      <c r="S1496" s="77"/>
      <c r="T1496" s="77">
        <v>47</v>
      </c>
      <c r="U1496" s="156"/>
      <c r="V1496" s="80" t="s">
        <v>659</v>
      </c>
      <c r="W1496" s="80" t="s">
        <v>1981</v>
      </c>
      <c r="X1496" s="566">
        <v>3.75</v>
      </c>
      <c r="Y1496" s="80"/>
      <c r="Z1496" s="80"/>
      <c r="AA1496" s="804">
        <v>42664</v>
      </c>
      <c r="AC1496" s="820"/>
      <c r="AD1496" s="820"/>
      <c r="AE1496" s="820"/>
      <c r="AF1496" s="992">
        <f>IF(B1496="","",(IFERROR(VLOOKUP(B1496,Projecten!A$4:W$2358,5,FALSE),"niet bekend")))</f>
        <v>1</v>
      </c>
      <c r="AG1496" s="2403">
        <f>IF(AF1496="","",(IF(F1496=0,AI1496,(F1496/AF1496*AI1496))))</f>
        <v>700.71</v>
      </c>
      <c r="AH1496" s="2403">
        <f>IF(B1496="","",(IFERROR(VLOOKUP(B1496,Projecten!A$4:W$2358,23,FALSE),"niet bekend")))</f>
        <v>700.71</v>
      </c>
      <c r="AI1496" s="2403">
        <f>IF(B1496="","",(IFERROR(VLOOKUP(B1496,Projecten!A$4:W$2358,12,FALSE),"niet bekend")))</f>
        <v>700.71</v>
      </c>
      <c r="AJ1496" s="979">
        <f>IFERROR(IF(AG1496="","",(AI1496-AG1496)),"")</f>
        <v>0</v>
      </c>
    </row>
    <row r="1497" spans="2:36" s="131" customFormat="1" x14ac:dyDescent="0.2">
      <c r="B1497" s="98"/>
      <c r="C1497" s="1030"/>
      <c r="D1497" s="98"/>
      <c r="E1497" s="405"/>
      <c r="F1497" s="882"/>
      <c r="G1497" s="882"/>
      <c r="H1497" s="882"/>
      <c r="I1497" s="882"/>
      <c r="J1497" s="778"/>
      <c r="K1497" s="778"/>
      <c r="L1497" s="778"/>
      <c r="M1497" s="778"/>
      <c r="N1497" s="60"/>
      <c r="O1497" s="60"/>
      <c r="P1497" s="60"/>
      <c r="Q1497" s="60"/>
      <c r="R1497" s="141"/>
      <c r="S1497" s="77"/>
      <c r="T1497" s="77"/>
      <c r="U1497" s="156"/>
      <c r="V1497" s="80"/>
      <c r="W1497" s="727"/>
      <c r="X1497" s="566"/>
      <c r="Y1497" s="80"/>
      <c r="Z1497" s="80"/>
      <c r="AA1497" s="804"/>
      <c r="AC1497" s="820"/>
      <c r="AD1497" s="820"/>
      <c r="AE1497" s="820"/>
      <c r="AF1497" s="905"/>
      <c r="AG1497" s="2403"/>
      <c r="AH1497" s="2403"/>
      <c r="AI1497" s="2403"/>
      <c r="AJ1497" s="979"/>
    </row>
    <row r="1498" spans="2:36" x14ac:dyDescent="0.2">
      <c r="B1498" s="98" t="s">
        <v>2184</v>
      </c>
      <c r="C1498" s="1268">
        <v>121024</v>
      </c>
      <c r="D1498" s="317" t="s">
        <v>1934</v>
      </c>
      <c r="E1498" s="315" t="s">
        <v>308</v>
      </c>
      <c r="F1498" s="879">
        <v>0</v>
      </c>
      <c r="G1498" s="879">
        <v>1</v>
      </c>
      <c r="H1498" s="879">
        <v>2</v>
      </c>
      <c r="I1498" s="879">
        <v>0</v>
      </c>
      <c r="J1498" s="755" t="s">
        <v>1524</v>
      </c>
      <c r="K1498" s="755" t="s">
        <v>1524</v>
      </c>
      <c r="L1498" s="755" t="s">
        <v>1524</v>
      </c>
      <c r="M1498" s="755" t="s">
        <v>1524</v>
      </c>
      <c r="N1498" s="7" t="s">
        <v>47</v>
      </c>
      <c r="O1498" s="7" t="s">
        <v>47</v>
      </c>
      <c r="P1498" s="7" t="s">
        <v>47</v>
      </c>
      <c r="Q1498" s="7" t="s">
        <v>47</v>
      </c>
      <c r="R1498" s="5"/>
      <c r="T1498" s="23">
        <v>47</v>
      </c>
      <c r="V1498" s="6" t="s">
        <v>537</v>
      </c>
      <c r="W1498" s="6" t="s">
        <v>1935</v>
      </c>
      <c r="X1498" s="25">
        <v>3.25</v>
      </c>
      <c r="Y1498" s="6"/>
      <c r="Z1498" s="6"/>
      <c r="AA1498" s="964">
        <v>42662</v>
      </c>
      <c r="AC1498" s="817"/>
      <c r="AD1498" s="817"/>
      <c r="AE1498" s="817"/>
      <c r="AF1498" s="990">
        <v>1</v>
      </c>
      <c r="AG1498" s="2399">
        <f>IF(AF1498="","",(IF(F1498=0,AI1498,(F1498/AF1498*AI1498))))</f>
        <v>1059.74</v>
      </c>
      <c r="AH1498" s="2403">
        <f>IF(B1498="","",(IFERROR(VLOOKUP(B1498,Projecten!A$4:W$2358,23,FALSE),"niet bekend")))</f>
        <v>1059.74</v>
      </c>
      <c r="AI1498" s="2399">
        <f>IF(B1498="","",(IFERROR(VLOOKUP(B1498,Projecten!A$4:W$2358,12,FALSE),"niet bekend")))</f>
        <v>1059.74</v>
      </c>
      <c r="AJ1498" s="979">
        <f>IFERROR(IF(AG1498="","",(AI1498-AG1498)),"")</f>
        <v>0</v>
      </c>
    </row>
    <row r="1499" spans="2:36" s="38" customFormat="1" x14ac:dyDescent="0.2">
      <c r="B1499" s="775"/>
      <c r="C1499" s="1253"/>
      <c r="D1499" s="31"/>
      <c r="E1499" s="31"/>
      <c r="F1499" s="32"/>
      <c r="G1499" s="32"/>
      <c r="H1499" s="32"/>
      <c r="I1499" s="32"/>
      <c r="J1499" s="760"/>
      <c r="K1499" s="760"/>
      <c r="L1499" s="32"/>
      <c r="M1499" s="32"/>
      <c r="N1499" s="32"/>
      <c r="O1499" s="32"/>
      <c r="P1499" s="32"/>
      <c r="Q1499" s="32"/>
      <c r="R1499" s="483"/>
      <c r="S1499" s="33"/>
      <c r="T1499" s="1039"/>
      <c r="U1499" s="157"/>
      <c r="V1499" s="35"/>
      <c r="W1499" s="35"/>
      <c r="X1499" s="35"/>
      <c r="Y1499" s="67"/>
      <c r="Z1499" s="68"/>
      <c r="AA1499" s="36"/>
      <c r="AC1499" s="819"/>
      <c r="AD1499" s="819"/>
      <c r="AE1499" s="819"/>
      <c r="AF1499" s="885"/>
      <c r="AG1499" s="2404"/>
      <c r="AH1499" s="2407"/>
      <c r="AI1499" s="2407"/>
    </row>
    <row r="1500" spans="2:36" s="852" customFormat="1" x14ac:dyDescent="0.2">
      <c r="B1500" s="886"/>
      <c r="C1500" s="1251"/>
      <c r="D1500" s="888">
        <f>SUM(G1500:I1500)</f>
        <v>394</v>
      </c>
      <c r="E1500" s="889"/>
      <c r="F1500" s="890">
        <f>SUM(F1501:F1529)</f>
        <v>26</v>
      </c>
      <c r="G1500" s="890">
        <f>SUM(G1501:G1529)</f>
        <v>185</v>
      </c>
      <c r="H1500" s="890">
        <f>SUM(H1501:H1529)</f>
        <v>137</v>
      </c>
      <c r="I1500" s="890">
        <f>SUM(I1501:I1529)</f>
        <v>72</v>
      </c>
      <c r="J1500" s="891"/>
      <c r="K1500" s="891"/>
      <c r="L1500" s="890"/>
      <c r="M1500" s="890"/>
      <c r="N1500" s="890"/>
      <c r="O1500" s="890"/>
      <c r="P1500" s="890"/>
      <c r="Q1500" s="890"/>
      <c r="R1500" s="892">
        <v>48</v>
      </c>
      <c r="S1500" s="916"/>
      <c r="T1500" s="1040"/>
      <c r="U1500" s="893"/>
      <c r="V1500" s="894"/>
      <c r="W1500" s="895">
        <f>SUM(X1500:X1529)</f>
        <v>446.75</v>
      </c>
      <c r="X1500" s="855"/>
      <c r="Y1500" s="855">
        <f>Productiemedewerkers!C1660</f>
        <v>0</v>
      </c>
      <c r="Z1500" s="856">
        <f>W1500-Y1500</f>
        <v>446.75</v>
      </c>
      <c r="AA1500" s="851"/>
      <c r="AB1500" s="857" t="s">
        <v>1122</v>
      </c>
      <c r="AC1500" s="857" t="s">
        <v>1064</v>
      </c>
      <c r="AD1500" s="857" t="s">
        <v>1123</v>
      </c>
      <c r="AE1500" s="853" t="s">
        <v>2165</v>
      </c>
      <c r="AF1500" s="989" t="s">
        <v>2308</v>
      </c>
      <c r="AG1500" s="2402">
        <f>SUM(AG1501:AG1529)</f>
        <v>78860.24000000002</v>
      </c>
      <c r="AH1500" s="2402"/>
      <c r="AI1500" s="2402"/>
    </row>
    <row r="1501" spans="2:36" x14ac:dyDescent="0.2">
      <c r="B1501" s="313"/>
      <c r="C1501" s="1268"/>
      <c r="D1501" s="6"/>
      <c r="E1501" s="313"/>
      <c r="F1501" s="879"/>
      <c r="G1501" s="879"/>
      <c r="H1501" s="879"/>
      <c r="I1501" s="879"/>
      <c r="J1501" s="754"/>
      <c r="K1501" s="754"/>
      <c r="L1501" s="29"/>
      <c r="M1501" s="29"/>
      <c r="N1501" s="29"/>
      <c r="O1501" s="29"/>
      <c r="P1501" s="29"/>
      <c r="Q1501" s="29"/>
      <c r="R1501" s="5" t="s">
        <v>1483</v>
      </c>
      <c r="T1501" s="23"/>
      <c r="W1501" s="554" t="s">
        <v>2081</v>
      </c>
      <c r="X1501" s="25"/>
      <c r="Y1501" s="6"/>
      <c r="Z1501" s="6"/>
      <c r="AA1501" s="5"/>
      <c r="AB1501" s="424">
        <v>526.75</v>
      </c>
      <c r="AC1501" s="424">
        <v>149.25</v>
      </c>
      <c r="AD1501" s="424">
        <f>AB1501-AC1501</f>
        <v>377.5</v>
      </c>
      <c r="AE1501" s="424">
        <v>61.5</v>
      </c>
      <c r="AF1501" s="990" t="str">
        <f>IF(B1501="","",(IFERROR(VLOOKUP(B1501,Projecten!A$4:W$2358,5,FALSE),"niet bekend")))</f>
        <v/>
      </c>
      <c r="AH1501" s="2403"/>
      <c r="AJ1501" s="8"/>
    </row>
    <row r="1502" spans="2:36" x14ac:dyDescent="0.2">
      <c r="B1502" s="313"/>
      <c r="C1502" s="1268"/>
      <c r="D1502" s="261" t="s">
        <v>2230</v>
      </c>
      <c r="E1502" s="313"/>
      <c r="F1502" s="879"/>
      <c r="G1502" s="879"/>
      <c r="H1502" s="879"/>
      <c r="I1502" s="879"/>
      <c r="J1502" s="754"/>
      <c r="K1502" s="754"/>
      <c r="L1502" s="29"/>
      <c r="M1502" s="29"/>
      <c r="N1502" s="29"/>
      <c r="O1502" s="29"/>
      <c r="P1502" s="29"/>
      <c r="Q1502" s="29"/>
      <c r="R1502" s="5"/>
      <c r="T1502" s="23"/>
      <c r="W1502" s="554"/>
      <c r="X1502" s="25"/>
      <c r="Y1502" s="6"/>
      <c r="Z1502" s="6"/>
      <c r="AA1502" s="5"/>
      <c r="AC1502" s="817"/>
      <c r="AD1502" s="817"/>
      <c r="AE1502" s="817"/>
      <c r="AF1502" s="990"/>
      <c r="AH1502" s="2403"/>
      <c r="AJ1502" s="8"/>
    </row>
    <row r="1503" spans="2:36" x14ac:dyDescent="0.2">
      <c r="B1503" s="313"/>
      <c r="C1503" s="1268"/>
      <c r="D1503" s="261"/>
      <c r="E1503" s="313"/>
      <c r="F1503" s="879"/>
      <c r="G1503" s="879"/>
      <c r="H1503" s="879"/>
      <c r="I1503" s="879"/>
      <c r="J1503" s="754"/>
      <c r="K1503" s="754"/>
      <c r="L1503" s="29"/>
      <c r="M1503" s="29"/>
      <c r="N1503" s="29"/>
      <c r="O1503" s="29"/>
      <c r="P1503" s="29"/>
      <c r="Q1503" s="29"/>
      <c r="R1503" s="5"/>
      <c r="T1503" s="23"/>
      <c r="W1503" s="554"/>
      <c r="X1503" s="25"/>
      <c r="Y1503" s="6"/>
      <c r="Z1503" s="6"/>
      <c r="AA1503" s="5"/>
      <c r="AC1503" s="817"/>
      <c r="AD1503" s="817"/>
      <c r="AE1503" s="817"/>
      <c r="AF1503" s="990"/>
      <c r="AH1503" s="2403"/>
      <c r="AJ1503" s="8"/>
    </row>
    <row r="1504" spans="2:36" x14ac:dyDescent="0.2">
      <c r="B1504" s="98">
        <v>2016650</v>
      </c>
      <c r="C1504" s="1268">
        <v>121022</v>
      </c>
      <c r="D1504" s="267">
        <v>559617</v>
      </c>
      <c r="E1504" s="313" t="s">
        <v>26</v>
      </c>
      <c r="F1504" s="879">
        <v>1</v>
      </c>
      <c r="G1504" s="879">
        <v>8</v>
      </c>
      <c r="H1504" s="879">
        <v>6</v>
      </c>
      <c r="I1504" s="879">
        <v>4</v>
      </c>
      <c r="J1504" s="778">
        <v>42692</v>
      </c>
      <c r="K1504" s="778">
        <v>42690</v>
      </c>
      <c r="L1504" s="778" t="s">
        <v>1524</v>
      </c>
      <c r="M1504" s="778" t="s">
        <v>1524</v>
      </c>
      <c r="N1504" s="41" t="s">
        <v>47</v>
      </c>
      <c r="O1504" s="41" t="s">
        <v>47</v>
      </c>
      <c r="P1504" s="41" t="s">
        <v>47</v>
      </c>
      <c r="Q1504" s="41" t="s">
        <v>47</v>
      </c>
      <c r="R1504" s="5"/>
      <c r="S1504" s="23">
        <v>42712</v>
      </c>
      <c r="T1504" s="23">
        <v>48</v>
      </c>
      <c r="V1504" s="6" t="s">
        <v>162</v>
      </c>
      <c r="W1504" s="646" t="s">
        <v>959</v>
      </c>
      <c r="X1504" s="453">
        <v>19</v>
      </c>
      <c r="Y1504" s="6"/>
      <c r="Z1504" s="6"/>
      <c r="AA1504" s="964">
        <v>42674</v>
      </c>
      <c r="AC1504" s="817"/>
      <c r="AD1504" s="817"/>
      <c r="AE1504" s="817"/>
      <c r="AF1504" s="990">
        <f>IF(B1504="","",(IFERROR(VLOOKUP(B1504,Projecten!A$4:W$2358,5,FALSE),"niet bekend")))</f>
        <v>1</v>
      </c>
      <c r="AG1504" s="2399">
        <f t="shared" ref="AG1504:AG1516" si="156">IF(AF1504="","",(IF(F1504=0,AI1504,(F1504/AF1504*AI1504))))</f>
        <v>3752.33</v>
      </c>
      <c r="AH1504" s="2403">
        <f>IF(B1504="","",(IFERROR(VLOOKUP(B1504,Projecten!A$4:W$2358,23,FALSE),"niet bekend")))</f>
        <v>3752.33</v>
      </c>
      <c r="AI1504" s="2399">
        <f>IF(B1504="","",(IFERROR(VLOOKUP(B1504,Projecten!A$4:W$2358,12,FALSE),"niet bekend")))</f>
        <v>3752.33</v>
      </c>
      <c r="AJ1504" s="8"/>
    </row>
    <row r="1505" spans="2:36" x14ac:dyDescent="0.2">
      <c r="B1505" s="98">
        <v>2016645</v>
      </c>
      <c r="C1505" s="1268">
        <v>121021</v>
      </c>
      <c r="D1505" s="267">
        <v>621717</v>
      </c>
      <c r="E1505" s="313" t="s">
        <v>26</v>
      </c>
      <c r="F1505" s="879">
        <v>1</v>
      </c>
      <c r="G1505" s="879">
        <v>8</v>
      </c>
      <c r="H1505" s="879">
        <v>5</v>
      </c>
      <c r="I1505" s="879">
        <v>3</v>
      </c>
      <c r="J1505" s="778">
        <v>42692</v>
      </c>
      <c r="K1505" s="778" t="s">
        <v>1524</v>
      </c>
      <c r="L1505" s="778" t="s">
        <v>1524</v>
      </c>
      <c r="M1505" s="778" t="s">
        <v>1524</v>
      </c>
      <c r="N1505" s="41" t="s">
        <v>47</v>
      </c>
      <c r="O1505" s="41" t="s">
        <v>47</v>
      </c>
      <c r="P1505" s="41" t="s">
        <v>47</v>
      </c>
      <c r="Q1505" s="41" t="s">
        <v>47</v>
      </c>
      <c r="R1505" s="5"/>
      <c r="S1505" s="23">
        <v>42711</v>
      </c>
      <c r="T1505" s="23">
        <v>48</v>
      </c>
      <c r="V1505" s="6" t="s">
        <v>162</v>
      </c>
      <c r="W1505" s="646"/>
      <c r="X1505" s="453">
        <v>15</v>
      </c>
      <c r="Y1505" s="6"/>
      <c r="Z1505" s="6"/>
      <c r="AA1505" s="964">
        <v>42674</v>
      </c>
      <c r="AC1505" s="817"/>
      <c r="AD1505" s="817"/>
      <c r="AE1505" s="817"/>
      <c r="AF1505" s="990">
        <f>IF(B1505="","",(IFERROR(VLOOKUP(B1505,Projecten!A$4:W$2358,5,FALSE),"niet bekend")))</f>
        <v>1</v>
      </c>
      <c r="AG1505" s="2399">
        <f t="shared" si="156"/>
        <v>2180.94</v>
      </c>
      <c r="AH1505" s="2403">
        <f>IF(B1505="","",(IFERROR(VLOOKUP(B1505,Projecten!A$4:W$2358,23,FALSE),"niet bekend")))</f>
        <v>2180.94</v>
      </c>
      <c r="AI1505" s="2399">
        <f>IF(B1505="","",(IFERROR(VLOOKUP(B1505,Projecten!A$4:W$2358,12,FALSE),"niet bekend")))</f>
        <v>2180.94</v>
      </c>
      <c r="AJ1505" s="8"/>
    </row>
    <row r="1506" spans="2:36" x14ac:dyDescent="0.2">
      <c r="B1506" s="98">
        <v>2016642</v>
      </c>
      <c r="C1506" s="1268">
        <v>121021</v>
      </c>
      <c r="D1506" s="267">
        <v>623517</v>
      </c>
      <c r="E1506" s="313" t="s">
        <v>26</v>
      </c>
      <c r="F1506" s="879">
        <v>1</v>
      </c>
      <c r="G1506" s="879">
        <v>8</v>
      </c>
      <c r="H1506" s="879">
        <v>5</v>
      </c>
      <c r="I1506" s="879">
        <v>3</v>
      </c>
      <c r="J1506" s="778">
        <v>42692</v>
      </c>
      <c r="K1506" s="778" t="s">
        <v>1524</v>
      </c>
      <c r="L1506" s="778" t="s">
        <v>1524</v>
      </c>
      <c r="M1506" s="778" t="s">
        <v>1524</v>
      </c>
      <c r="N1506" s="41" t="s">
        <v>47</v>
      </c>
      <c r="O1506" s="41" t="s">
        <v>47</v>
      </c>
      <c r="P1506" s="41" t="s">
        <v>47</v>
      </c>
      <c r="Q1506" s="41" t="s">
        <v>47</v>
      </c>
      <c r="R1506" s="5"/>
      <c r="S1506" s="23">
        <v>42709</v>
      </c>
      <c r="T1506" s="23">
        <v>48</v>
      </c>
      <c r="V1506" s="6" t="s">
        <v>162</v>
      </c>
      <c r="W1506" s="646"/>
      <c r="X1506" s="453">
        <v>15</v>
      </c>
      <c r="Y1506" s="6"/>
      <c r="Z1506" s="6"/>
      <c r="AA1506" s="964">
        <v>42674</v>
      </c>
      <c r="AC1506" s="817"/>
      <c r="AD1506" s="817"/>
      <c r="AE1506" s="817"/>
      <c r="AF1506" s="990">
        <f>IF(B1506="","",(IFERROR(VLOOKUP(B1506,Projecten!A$4:W$2358,5,FALSE),"niet bekend")))</f>
        <v>1</v>
      </c>
      <c r="AG1506" s="2399">
        <f t="shared" si="156"/>
        <v>2480.83</v>
      </c>
      <c r="AH1506" s="2403">
        <f>IF(B1506="","",(IFERROR(VLOOKUP(B1506,Projecten!A$4:W$2358,23,FALSE),"niet bekend")))</f>
        <v>2480.83</v>
      </c>
      <c r="AI1506" s="2399">
        <f>IF(B1506="","",(IFERROR(VLOOKUP(B1506,Projecten!A$4:W$2358,12,FALSE),"niet bekend")))</f>
        <v>2480.83</v>
      </c>
      <c r="AJ1506" s="8"/>
    </row>
    <row r="1507" spans="2:36" x14ac:dyDescent="0.2">
      <c r="B1507" s="98">
        <v>2016753</v>
      </c>
      <c r="C1507" s="268" t="s">
        <v>125</v>
      </c>
      <c r="D1507" s="267" t="s">
        <v>2221</v>
      </c>
      <c r="E1507" s="313" t="s">
        <v>26</v>
      </c>
      <c r="F1507" s="879">
        <v>0</v>
      </c>
      <c r="G1507" s="879">
        <v>0</v>
      </c>
      <c r="H1507" s="879">
        <v>0</v>
      </c>
      <c r="I1507" s="879">
        <v>0</v>
      </c>
      <c r="J1507" s="778" t="s">
        <v>1524</v>
      </c>
      <c r="K1507" s="778" t="s">
        <v>1524</v>
      </c>
      <c r="L1507" s="778" t="s">
        <v>1524</v>
      </c>
      <c r="M1507" s="778" t="s">
        <v>1524</v>
      </c>
      <c r="N1507" s="29" t="s">
        <v>47</v>
      </c>
      <c r="O1507" s="29" t="s">
        <v>47</v>
      </c>
      <c r="P1507" s="29" t="s">
        <v>47</v>
      </c>
      <c r="Q1507" s="29" t="s">
        <v>47</v>
      </c>
      <c r="R1507" s="5"/>
      <c r="T1507" s="23">
        <v>48</v>
      </c>
      <c r="V1507" s="6" t="s">
        <v>162</v>
      </c>
      <c r="W1507" s="554"/>
      <c r="X1507" s="25">
        <v>5</v>
      </c>
      <c r="Y1507" s="6"/>
      <c r="Z1507" s="6"/>
      <c r="AA1507" s="997">
        <v>42703</v>
      </c>
      <c r="AC1507" s="817"/>
      <c r="AD1507" s="817"/>
      <c r="AE1507" s="817"/>
      <c r="AF1507" s="990">
        <f>IF(B1507="","",(IFERROR(VLOOKUP(B1507,Projecten!A$4:W$2358,5,FALSE),"niet bekend")))</f>
        <v>0</v>
      </c>
      <c r="AG1507" s="2399">
        <f t="shared" si="156"/>
        <v>805</v>
      </c>
      <c r="AH1507" s="2403">
        <f>IF(B1507="","",(IFERROR(VLOOKUP(B1507,Projecten!A$4:W$2358,23,FALSE),"niet bekend")))</f>
        <v>805</v>
      </c>
      <c r="AI1507" s="2399">
        <f>IF(B1507="","",(IFERROR(VLOOKUP(B1507,Projecten!A$4:W$2358,12,FALSE),"niet bekend")))</f>
        <v>805</v>
      </c>
      <c r="AJ1507" s="8"/>
    </row>
    <row r="1508" spans="2:36" x14ac:dyDescent="0.2">
      <c r="B1508" s="98">
        <v>2016649</v>
      </c>
      <c r="C1508" s="1268">
        <v>121022</v>
      </c>
      <c r="D1508" s="267">
        <v>559517</v>
      </c>
      <c r="E1508" s="313" t="s">
        <v>26</v>
      </c>
      <c r="F1508" s="879">
        <v>1</v>
      </c>
      <c r="G1508" s="879">
        <v>8</v>
      </c>
      <c r="H1508" s="879">
        <v>5</v>
      </c>
      <c r="I1508" s="879">
        <v>3</v>
      </c>
      <c r="J1508" s="778">
        <v>42692</v>
      </c>
      <c r="K1508" s="778">
        <v>42690</v>
      </c>
      <c r="L1508" s="778" t="s">
        <v>1524</v>
      </c>
      <c r="M1508" s="778" t="s">
        <v>1524</v>
      </c>
      <c r="N1508" s="41" t="s">
        <v>47</v>
      </c>
      <c r="O1508" s="41" t="s">
        <v>47</v>
      </c>
      <c r="P1508" s="41" t="s">
        <v>47</v>
      </c>
      <c r="Q1508" s="41" t="s">
        <v>47</v>
      </c>
      <c r="R1508" s="5"/>
      <c r="S1508" s="23">
        <v>42711</v>
      </c>
      <c r="T1508" s="23">
        <v>48</v>
      </c>
      <c r="V1508" s="6" t="s">
        <v>162</v>
      </c>
      <c r="W1508" s="646" t="s">
        <v>959</v>
      </c>
      <c r="X1508" s="453">
        <v>19</v>
      </c>
      <c r="Y1508" s="6"/>
      <c r="Z1508" s="6"/>
      <c r="AA1508" s="964">
        <v>42674</v>
      </c>
      <c r="AC1508" s="817"/>
      <c r="AD1508" s="817"/>
      <c r="AE1508" s="817"/>
      <c r="AF1508" s="990">
        <f>IF(B1508="","",(IFERROR(VLOOKUP(B1508,Projecten!A$4:W$2358,5,FALSE),"niet bekend")))</f>
        <v>1</v>
      </c>
      <c r="AG1508" s="2399">
        <f t="shared" si="156"/>
        <v>3898.33</v>
      </c>
      <c r="AH1508" s="2403">
        <f>IF(B1508="","",(IFERROR(VLOOKUP(B1508,Projecten!A$4:W$2358,23,FALSE),"niet bekend")))</f>
        <v>3898.33</v>
      </c>
      <c r="AI1508" s="2399">
        <f>IF(B1508="","",(IFERROR(VLOOKUP(B1508,Projecten!A$4:W$2358,12,FALSE),"niet bekend")))</f>
        <v>3898.33</v>
      </c>
      <c r="AJ1508" s="8"/>
    </row>
    <row r="1509" spans="2:36" x14ac:dyDescent="0.2">
      <c r="B1509" s="98" t="s">
        <v>2020</v>
      </c>
      <c r="C1509" s="1030">
        <v>121024</v>
      </c>
      <c r="D1509" s="267" t="s">
        <v>2036</v>
      </c>
      <c r="E1509" s="313" t="s">
        <v>26</v>
      </c>
      <c r="F1509" s="879">
        <v>1</v>
      </c>
      <c r="G1509" s="879">
        <v>8</v>
      </c>
      <c r="H1509" s="879">
        <v>8</v>
      </c>
      <c r="I1509" s="879">
        <v>2</v>
      </c>
      <c r="J1509" s="778">
        <v>42692</v>
      </c>
      <c r="K1509" s="778">
        <v>42690</v>
      </c>
      <c r="L1509" s="778">
        <v>42688</v>
      </c>
      <c r="M1509" s="778" t="s">
        <v>1524</v>
      </c>
      <c r="N1509" s="41" t="s">
        <v>47</v>
      </c>
      <c r="O1509" s="41" t="s">
        <v>47</v>
      </c>
      <c r="P1509" s="41" t="s">
        <v>47</v>
      </c>
      <c r="Q1509" s="41" t="s">
        <v>47</v>
      </c>
      <c r="R1509" s="5" t="s">
        <v>2168</v>
      </c>
      <c r="S1509" s="23">
        <v>42710</v>
      </c>
      <c r="T1509" s="23">
        <v>48</v>
      </c>
      <c r="V1509" s="6" t="s">
        <v>162</v>
      </c>
      <c r="W1509" s="646" t="s">
        <v>959</v>
      </c>
      <c r="X1509" s="453">
        <v>21</v>
      </c>
      <c r="Y1509" s="6"/>
      <c r="Z1509" s="6"/>
      <c r="AA1509" s="964">
        <v>42674</v>
      </c>
      <c r="AC1509" s="817"/>
      <c r="AD1509" s="817"/>
      <c r="AE1509" s="817"/>
      <c r="AF1509" s="990">
        <f>IF(B1509="","",(IFERROR(VLOOKUP(B1509,Projecten!A$4:W$2358,5,FALSE),"niet bekend")))</f>
        <v>1</v>
      </c>
      <c r="AG1509" s="2399">
        <f t="shared" si="156"/>
        <v>4892.6899999999996</v>
      </c>
      <c r="AH1509" s="2403">
        <f>IF(B1509="","",(IFERROR(VLOOKUP(B1509,Projecten!A$4:W$2358,23,FALSE),"niet bekend")))</f>
        <v>4892.6899999999996</v>
      </c>
      <c r="AI1509" s="2399">
        <f>IF(B1509="","",(IFERROR(VLOOKUP(B1509,Projecten!A$4:W$2358,12,FALSE),"niet bekend")))</f>
        <v>4892.6899999999996</v>
      </c>
      <c r="AJ1509" s="8"/>
    </row>
    <row r="1510" spans="2:36" x14ac:dyDescent="0.2">
      <c r="B1510" s="98" t="s">
        <v>1906</v>
      </c>
      <c r="C1510" s="1030">
        <v>121006</v>
      </c>
      <c r="D1510" s="317" t="s">
        <v>1903</v>
      </c>
      <c r="E1510" s="315" t="s">
        <v>26</v>
      </c>
      <c r="F1510" s="879">
        <v>1</v>
      </c>
      <c r="G1510" s="879">
        <v>11</v>
      </c>
      <c r="H1510" s="879">
        <v>4</v>
      </c>
      <c r="I1510" s="879">
        <v>12</v>
      </c>
      <c r="J1510" s="757">
        <v>42685</v>
      </c>
      <c r="K1510" s="757">
        <v>42683</v>
      </c>
      <c r="L1510" s="757" t="s">
        <v>1524</v>
      </c>
      <c r="M1510" s="757" t="s">
        <v>60</v>
      </c>
      <c r="N1510" s="7" t="s">
        <v>47</v>
      </c>
      <c r="O1510" s="7" t="s">
        <v>47</v>
      </c>
      <c r="P1510" s="7" t="s">
        <v>47</v>
      </c>
      <c r="Q1510" s="7" t="s">
        <v>47</v>
      </c>
      <c r="R1510" s="5"/>
      <c r="S1510" s="23">
        <v>42699</v>
      </c>
      <c r="T1510" s="23">
        <v>47</v>
      </c>
      <c r="V1510" s="6" t="s">
        <v>162</v>
      </c>
      <c r="W1510" s="6" t="s">
        <v>1813</v>
      </c>
      <c r="X1510" s="25">
        <v>45</v>
      </c>
      <c r="Y1510" s="6"/>
      <c r="Z1510" s="6"/>
      <c r="AA1510" s="804">
        <v>42661</v>
      </c>
      <c r="AC1510" s="817"/>
      <c r="AD1510" s="817"/>
      <c r="AE1510" s="817"/>
      <c r="AF1510" s="990">
        <f>IF(B1510="","",(IFERROR(VLOOKUP(B1510,Projecten!A$4:W$2358,5,FALSE),"niet bekend")))</f>
        <v>1</v>
      </c>
      <c r="AG1510" s="2399">
        <f t="shared" si="156"/>
        <v>10578.33</v>
      </c>
      <c r="AH1510" s="2403">
        <f>IF(B1510="","",(IFERROR(VLOOKUP(B1510,Projecten!A$4:W$2358,23,FALSE),"niet bekend")))</f>
        <v>10578.33</v>
      </c>
      <c r="AI1510" s="2399">
        <f>IF(B1510="","",(IFERROR(VLOOKUP(B1510,Projecten!A$4:W$2358,12,FALSE),"niet bekend")))</f>
        <v>10578.33</v>
      </c>
      <c r="AJ1510" s="8"/>
    </row>
    <row r="1511" spans="2:36" x14ac:dyDescent="0.2">
      <c r="B1511" s="98">
        <v>2016654</v>
      </c>
      <c r="C1511" s="1030">
        <v>121032</v>
      </c>
      <c r="D1511" s="267" t="s">
        <v>1996</v>
      </c>
      <c r="E1511" s="313" t="s">
        <v>26</v>
      </c>
      <c r="F1511" s="879">
        <v>1</v>
      </c>
      <c r="G1511" s="879">
        <v>2</v>
      </c>
      <c r="H1511" s="879">
        <v>0</v>
      </c>
      <c r="I1511" s="879">
        <v>2</v>
      </c>
      <c r="J1511" s="778">
        <v>42692</v>
      </c>
      <c r="K1511" s="778" t="s">
        <v>1524</v>
      </c>
      <c r="L1511" s="778" t="s">
        <v>1524</v>
      </c>
      <c r="M1511" s="778" t="s">
        <v>1524</v>
      </c>
      <c r="N1511" s="29" t="s">
        <v>47</v>
      </c>
      <c r="O1511" s="29" t="s">
        <v>47</v>
      </c>
      <c r="P1511" s="29" t="s">
        <v>47</v>
      </c>
      <c r="Q1511" s="29" t="s">
        <v>47</v>
      </c>
      <c r="R1511" s="5"/>
      <c r="S1511" s="23">
        <v>42711</v>
      </c>
      <c r="T1511" s="23">
        <v>48</v>
      </c>
      <c r="V1511" s="6" t="s">
        <v>162</v>
      </c>
      <c r="W1511" s="646" t="s">
        <v>959</v>
      </c>
      <c r="X1511" s="25">
        <v>7.5</v>
      </c>
      <c r="Y1511" s="6"/>
      <c r="Z1511" s="6"/>
      <c r="AA1511" s="964">
        <v>42674</v>
      </c>
      <c r="AC1511" s="817"/>
      <c r="AD1511" s="817"/>
      <c r="AE1511" s="817"/>
      <c r="AF1511" s="990">
        <f>IF(B1511="","",(IFERROR(VLOOKUP(B1511,Projecten!A$4:W$2358,5,FALSE),"niet bekend")))</f>
        <v>1</v>
      </c>
      <c r="AG1511" s="2399">
        <f t="shared" si="156"/>
        <v>1120</v>
      </c>
      <c r="AH1511" s="2403">
        <f>IF(B1511="","",(IFERROR(VLOOKUP(B1511,Projecten!A$4:W$2358,23,FALSE),"niet bekend")))</f>
        <v>1120</v>
      </c>
      <c r="AI1511" s="2399">
        <f>IF(B1511="","",(IFERROR(VLOOKUP(B1511,Projecten!A$4:W$2358,12,FALSE),"niet bekend")))</f>
        <v>1120</v>
      </c>
      <c r="AJ1511" s="8"/>
    </row>
    <row r="1512" spans="2:36" x14ac:dyDescent="0.2">
      <c r="B1512" s="98">
        <v>2016652</v>
      </c>
      <c r="C1512" s="1030">
        <v>121032</v>
      </c>
      <c r="D1512" s="267">
        <v>616317</v>
      </c>
      <c r="E1512" s="313" t="s">
        <v>26</v>
      </c>
      <c r="F1512" s="879">
        <v>1</v>
      </c>
      <c r="G1512" s="879">
        <v>7</v>
      </c>
      <c r="H1512" s="879">
        <v>5</v>
      </c>
      <c r="I1512" s="879">
        <v>2</v>
      </c>
      <c r="J1512" s="757">
        <v>42692</v>
      </c>
      <c r="K1512" s="757">
        <v>42690</v>
      </c>
      <c r="L1512" s="757" t="s">
        <v>1524</v>
      </c>
      <c r="M1512" s="757" t="s">
        <v>1524</v>
      </c>
      <c r="N1512" s="7" t="s">
        <v>47</v>
      </c>
      <c r="O1512" s="7" t="s">
        <v>47</v>
      </c>
      <c r="P1512" s="7" t="s">
        <v>47</v>
      </c>
      <c r="Q1512" s="7" t="s">
        <v>47</v>
      </c>
      <c r="R1512" s="5"/>
      <c r="S1512" s="23">
        <v>42713</v>
      </c>
      <c r="T1512" s="23">
        <v>48</v>
      </c>
      <c r="V1512" s="6" t="s">
        <v>162</v>
      </c>
      <c r="W1512" s="6" t="s">
        <v>959</v>
      </c>
      <c r="X1512" s="453">
        <v>14</v>
      </c>
      <c r="Y1512" s="6"/>
      <c r="Z1512" s="6"/>
      <c r="AA1512" s="964">
        <v>42674</v>
      </c>
      <c r="AC1512" s="817"/>
      <c r="AD1512" s="817"/>
      <c r="AE1512" s="817"/>
      <c r="AF1512" s="990">
        <f>IF(B1512="","",(IFERROR(VLOOKUP(B1512,Projecten!A$4:W$2358,5,FALSE),"niet bekend")))</f>
        <v>1</v>
      </c>
      <c r="AG1512" s="2399">
        <f t="shared" si="156"/>
        <v>2856.27</v>
      </c>
      <c r="AH1512" s="2403">
        <f>IF(B1512="","",(IFERROR(VLOOKUP(B1512,Projecten!A$4:W$2358,23,FALSE),"niet bekend")))</f>
        <v>2856.27</v>
      </c>
      <c r="AI1512" s="2399">
        <f>IF(B1512="","",(IFERROR(VLOOKUP(B1512,Projecten!A$4:W$2358,12,FALSE),"niet bekend")))</f>
        <v>2856.27</v>
      </c>
      <c r="AJ1512" s="8"/>
    </row>
    <row r="1513" spans="2:36" x14ac:dyDescent="0.2">
      <c r="B1513" s="98" t="s">
        <v>2030</v>
      </c>
      <c r="C1513" s="1030">
        <v>121024</v>
      </c>
      <c r="D1513" s="267">
        <v>595817</v>
      </c>
      <c r="E1513" s="313" t="s">
        <v>26</v>
      </c>
      <c r="F1513" s="879">
        <v>1</v>
      </c>
      <c r="G1513" s="879">
        <v>8</v>
      </c>
      <c r="H1513" s="879">
        <v>5</v>
      </c>
      <c r="I1513" s="879">
        <v>2</v>
      </c>
      <c r="J1513" s="778">
        <v>42692</v>
      </c>
      <c r="K1513" s="778">
        <v>42690</v>
      </c>
      <c r="L1513" s="778">
        <v>42688</v>
      </c>
      <c r="M1513" s="778" t="s">
        <v>1524</v>
      </c>
      <c r="N1513" s="41" t="s">
        <v>47</v>
      </c>
      <c r="O1513" s="41" t="s">
        <v>47</v>
      </c>
      <c r="P1513" s="41" t="s">
        <v>47</v>
      </c>
      <c r="Q1513" s="41" t="s">
        <v>47</v>
      </c>
      <c r="R1513" s="5"/>
      <c r="S1513" s="23">
        <v>42709</v>
      </c>
      <c r="T1513" s="23">
        <v>48</v>
      </c>
      <c r="V1513" s="6" t="s">
        <v>162</v>
      </c>
      <c r="W1513" s="646" t="s">
        <v>2031</v>
      </c>
      <c r="X1513" s="453">
        <v>23</v>
      </c>
      <c r="Y1513" s="6"/>
      <c r="Z1513" s="6"/>
      <c r="AA1513" s="964">
        <v>42674</v>
      </c>
      <c r="AC1513" s="817"/>
      <c r="AD1513" s="817"/>
      <c r="AE1513" s="817"/>
      <c r="AF1513" s="990">
        <f>IF(B1513="","",(IFERROR(VLOOKUP(B1513,Projecten!A$4:W$2358,5,FALSE),"niet bekend")))</f>
        <v>1</v>
      </c>
      <c r="AG1513" s="2399">
        <f t="shared" si="156"/>
        <v>5256.98</v>
      </c>
      <c r="AH1513" s="2403">
        <f>IF(B1513="","",(IFERROR(VLOOKUP(B1513,Projecten!A$4:W$2358,23,FALSE),"niet bekend")))</f>
        <v>5256.98</v>
      </c>
      <c r="AI1513" s="2399">
        <f>IF(B1513="","",(IFERROR(VLOOKUP(B1513,Projecten!A$4:W$2358,12,FALSE),"niet bekend")))</f>
        <v>5256.98</v>
      </c>
      <c r="AJ1513" s="8"/>
    </row>
    <row r="1514" spans="2:36" x14ac:dyDescent="0.2">
      <c r="B1514" s="98">
        <v>2016661</v>
      </c>
      <c r="C1514" s="1268">
        <v>121037</v>
      </c>
      <c r="D1514" s="267" t="s">
        <v>2011</v>
      </c>
      <c r="E1514" s="313" t="s">
        <v>26</v>
      </c>
      <c r="F1514" s="879">
        <v>3</v>
      </c>
      <c r="G1514" s="879">
        <v>24</v>
      </c>
      <c r="H1514" s="879">
        <v>18</v>
      </c>
      <c r="I1514" s="879">
        <v>6</v>
      </c>
      <c r="J1514" s="757">
        <v>42696</v>
      </c>
      <c r="K1514" s="757">
        <v>42695</v>
      </c>
      <c r="L1514" s="757" t="s">
        <v>1524</v>
      </c>
      <c r="M1514" s="757" t="s">
        <v>1524</v>
      </c>
      <c r="N1514" s="7" t="s">
        <v>47</v>
      </c>
      <c r="O1514" s="7" t="s">
        <v>47</v>
      </c>
      <c r="P1514" s="7" t="s">
        <v>47</v>
      </c>
      <c r="Q1514" s="7" t="s">
        <v>47</v>
      </c>
      <c r="R1514" s="5"/>
      <c r="S1514" s="23">
        <v>42716</v>
      </c>
      <c r="T1514" s="23">
        <v>49</v>
      </c>
      <c r="V1514" s="6" t="s">
        <v>162</v>
      </c>
      <c r="W1514" s="646"/>
      <c r="X1514" s="806">
        <v>44</v>
      </c>
      <c r="Y1514" s="6"/>
      <c r="Z1514" s="6"/>
      <c r="AA1514" s="964">
        <v>42674</v>
      </c>
      <c r="AC1514" s="817"/>
      <c r="AD1514" s="817"/>
      <c r="AE1514" s="817"/>
      <c r="AF1514" s="990">
        <f>IF(B1514="","",(IFERROR(VLOOKUP(B1514,Projecten!A$4:W$2358,5,FALSE),"niet bekend")))</f>
        <v>3</v>
      </c>
      <c r="AG1514" s="2399">
        <f t="shared" si="156"/>
        <v>6561.01</v>
      </c>
      <c r="AH1514" s="2403">
        <f>IF(B1514="","",(IFERROR(VLOOKUP(B1514,Projecten!A$4:W$2358,23,FALSE),"niet bekend")))</f>
        <v>6561.01</v>
      </c>
      <c r="AI1514" s="2399">
        <f>IF(B1514="","",(IFERROR(VLOOKUP(B1514,Projecten!A$4:W$2358,12,FALSE),"niet bekend")))</f>
        <v>6561.01</v>
      </c>
      <c r="AJ1514" s="8"/>
    </row>
    <row r="1515" spans="2:36" x14ac:dyDescent="0.2">
      <c r="B1515" s="98">
        <v>2016656</v>
      </c>
      <c r="C1515" s="1268">
        <v>121037</v>
      </c>
      <c r="D1515" s="267" t="s">
        <v>2002</v>
      </c>
      <c r="E1515" s="313" t="s">
        <v>26</v>
      </c>
      <c r="F1515" s="879">
        <v>3</v>
      </c>
      <c r="G1515" s="879">
        <v>24</v>
      </c>
      <c r="H1515" s="879">
        <v>21</v>
      </c>
      <c r="I1515" s="879">
        <v>6</v>
      </c>
      <c r="J1515" s="757">
        <v>42699</v>
      </c>
      <c r="K1515" s="757">
        <v>42695</v>
      </c>
      <c r="L1515" s="757" t="s">
        <v>1524</v>
      </c>
      <c r="M1515" s="757" t="s">
        <v>1524</v>
      </c>
      <c r="N1515" s="7" t="s">
        <v>47</v>
      </c>
      <c r="O1515" s="7" t="s">
        <v>47</v>
      </c>
      <c r="P1515" s="7" t="s">
        <v>47</v>
      </c>
      <c r="Q1515" s="7" t="s">
        <v>47</v>
      </c>
      <c r="R1515" s="5"/>
      <c r="T1515" s="23">
        <v>49</v>
      </c>
      <c r="V1515" s="6" t="s">
        <v>311</v>
      </c>
      <c r="W1515" s="646"/>
      <c r="X1515" s="453">
        <v>46</v>
      </c>
      <c r="Y1515" s="6"/>
      <c r="Z1515" s="6"/>
      <c r="AA1515" s="964">
        <v>42674</v>
      </c>
      <c r="AC1515" s="817"/>
      <c r="AD1515" s="817"/>
      <c r="AE1515" s="817"/>
      <c r="AF1515" s="990">
        <f>IF(B1515="","",(IFERROR(VLOOKUP(B1515,Projecten!A$4:W$2358,5,FALSE),"niet bekend")))</f>
        <v>3</v>
      </c>
      <c r="AG1515" s="2399">
        <f t="shared" si="156"/>
        <v>6587.67</v>
      </c>
      <c r="AH1515" s="2403">
        <f>IF(B1515="","",(IFERROR(VLOOKUP(B1515,Projecten!A$4:W$2358,23,FALSE),"niet bekend")))</f>
        <v>6587.67</v>
      </c>
      <c r="AI1515" s="2399">
        <f>IF(B1515="","",(IFERROR(VLOOKUP(B1515,Projecten!A$4:W$2358,12,FALSE),"niet bekend")))</f>
        <v>6587.67</v>
      </c>
      <c r="AJ1515" s="8"/>
    </row>
    <row r="1516" spans="2:36" x14ac:dyDescent="0.2">
      <c r="B1516" s="996">
        <v>2016673</v>
      </c>
      <c r="C1516" s="1268">
        <v>121006</v>
      </c>
      <c r="D1516" s="267" t="s">
        <v>2027</v>
      </c>
      <c r="E1516" s="313" t="s">
        <v>26</v>
      </c>
      <c r="F1516" s="879">
        <v>1</v>
      </c>
      <c r="G1516" s="879">
        <v>11</v>
      </c>
      <c r="H1516" s="879">
        <v>4</v>
      </c>
      <c r="I1516" s="879">
        <v>12</v>
      </c>
      <c r="J1516" s="758">
        <v>42696</v>
      </c>
      <c r="K1516" s="758">
        <v>42690</v>
      </c>
      <c r="L1516" s="755" t="s">
        <v>1524</v>
      </c>
      <c r="M1516" s="239" t="s">
        <v>61</v>
      </c>
      <c r="N1516" s="7" t="s">
        <v>47</v>
      </c>
      <c r="O1516" s="7" t="s">
        <v>47</v>
      </c>
      <c r="P1516" s="7" t="s">
        <v>47</v>
      </c>
      <c r="Q1516" s="7" t="s">
        <v>47</v>
      </c>
      <c r="R1516" s="5"/>
      <c r="T1516" s="23">
        <v>49</v>
      </c>
      <c r="V1516" s="6" t="s">
        <v>162</v>
      </c>
      <c r="W1516" s="6" t="s">
        <v>2089</v>
      </c>
      <c r="X1516" s="453">
        <v>45</v>
      </c>
      <c r="Y1516" s="6"/>
      <c r="Z1516" s="6"/>
      <c r="AA1516" s="998">
        <v>42681</v>
      </c>
      <c r="AC1516" s="817"/>
      <c r="AD1516" s="817"/>
      <c r="AE1516" s="817"/>
      <c r="AF1516" s="990">
        <f>IF(B1516="","",(IFERROR(VLOOKUP(B1516,Projecten!A$4:W$2358,5,FALSE),"niet bekend")))</f>
        <v>1</v>
      </c>
      <c r="AG1516" s="2399">
        <f t="shared" si="156"/>
        <v>10578.33</v>
      </c>
      <c r="AH1516" s="2403">
        <f>IF(B1516="","",(IFERROR(VLOOKUP(B1516,Projecten!A$4:W$2358,23,FALSE),"niet bekend")))</f>
        <v>10578.33</v>
      </c>
      <c r="AI1516" s="2399">
        <f>IF(B1516="","",(IFERROR(VLOOKUP(B1516,Projecten!A$4:W$2358,12,FALSE),"niet bekend")))</f>
        <v>10578.33</v>
      </c>
      <c r="AJ1516" s="8"/>
    </row>
    <row r="1517" spans="2:36" s="131" customFormat="1" x14ac:dyDescent="0.2">
      <c r="B1517" s="405"/>
      <c r="C1517" s="1030"/>
      <c r="D1517" s="599"/>
      <c r="E1517" s="405"/>
      <c r="F1517" s="882"/>
      <c r="G1517" s="882"/>
      <c r="H1517" s="882"/>
      <c r="I1517" s="882"/>
      <c r="J1517" s="759"/>
      <c r="K1517" s="759"/>
      <c r="L1517" s="58"/>
      <c r="M1517" s="58"/>
      <c r="N1517" s="58"/>
      <c r="O1517" s="58"/>
      <c r="P1517" s="58"/>
      <c r="Q1517" s="58"/>
      <c r="R1517" s="141"/>
      <c r="S1517" s="77"/>
      <c r="T1517" s="77"/>
      <c r="U1517" s="156"/>
      <c r="V1517" s="80"/>
      <c r="W1517" s="240"/>
      <c r="X1517" s="78"/>
      <c r="Y1517" s="80"/>
      <c r="Z1517" s="80"/>
      <c r="AA1517" s="141"/>
      <c r="AC1517" s="820"/>
      <c r="AD1517" s="820"/>
      <c r="AE1517" s="820"/>
      <c r="AF1517" s="992"/>
      <c r="AG1517" s="2403"/>
      <c r="AH1517" s="2403"/>
      <c r="AI1517" s="2403"/>
    </row>
    <row r="1518" spans="2:36" x14ac:dyDescent="0.2">
      <c r="B1518" s="267">
        <v>2016667</v>
      </c>
      <c r="C1518" s="1268">
        <v>121042</v>
      </c>
      <c r="D1518" s="313" t="s">
        <v>2017</v>
      </c>
      <c r="E1518" s="313" t="s">
        <v>318</v>
      </c>
      <c r="F1518" s="879">
        <v>1</v>
      </c>
      <c r="G1518" s="879">
        <v>8</v>
      </c>
      <c r="H1518" s="879">
        <v>7</v>
      </c>
      <c r="I1518" s="879">
        <v>3</v>
      </c>
      <c r="J1518" s="756">
        <v>42699</v>
      </c>
      <c r="K1518" s="755" t="s">
        <v>1524</v>
      </c>
      <c r="L1518" s="755" t="s">
        <v>1524</v>
      </c>
      <c r="M1518" s="755" t="s">
        <v>1524</v>
      </c>
      <c r="N1518" s="7" t="s">
        <v>47</v>
      </c>
      <c r="O1518" s="7" t="s">
        <v>47</v>
      </c>
      <c r="P1518" s="7" t="s">
        <v>47</v>
      </c>
      <c r="Q1518" s="7" t="s">
        <v>47</v>
      </c>
      <c r="R1518" s="5"/>
      <c r="T1518" s="23">
        <v>49</v>
      </c>
      <c r="V1518" s="6" t="s">
        <v>786</v>
      </c>
      <c r="W1518" s="340"/>
      <c r="X1518" s="806">
        <v>19</v>
      </c>
      <c r="Y1518" s="6"/>
      <c r="Z1518" s="6"/>
      <c r="AA1518" s="998">
        <v>42681</v>
      </c>
      <c r="AC1518" s="817"/>
      <c r="AD1518" s="817"/>
      <c r="AE1518" s="817"/>
      <c r="AF1518" s="990">
        <f>IF(B1518="","",(IFERROR(VLOOKUP(B1518,Projecten!A$4:W$2358,5,FALSE),"niet bekend")))</f>
        <v>1</v>
      </c>
      <c r="AG1518" s="2399">
        <f>IF(AF1518="","",(IF(F1518=0,AI1518,(F1518/AF1518*AI1518))))</f>
        <v>2762.58</v>
      </c>
      <c r="AH1518" s="2403">
        <f>IF(B1518="","",(IFERROR(VLOOKUP(B1518,Projecten!A$4:W$2358,23,FALSE),"niet bekend")))</f>
        <v>2762.58</v>
      </c>
      <c r="AI1518" s="2399">
        <f>IF(B1518="","",(IFERROR(VLOOKUP(B1518,Projecten!A$4:W$2358,12,FALSE),"niet bekend")))</f>
        <v>2762.58</v>
      </c>
      <c r="AJ1518" s="8"/>
    </row>
    <row r="1519" spans="2:36" x14ac:dyDescent="0.2">
      <c r="B1519" s="996">
        <v>2016697</v>
      </c>
      <c r="C1519" s="1268">
        <v>121043</v>
      </c>
      <c r="D1519" s="267" t="s">
        <v>2101</v>
      </c>
      <c r="E1519" s="313" t="s">
        <v>318</v>
      </c>
      <c r="F1519" s="879">
        <v>1</v>
      </c>
      <c r="G1519" s="879">
        <v>1</v>
      </c>
      <c r="H1519" s="879">
        <v>1</v>
      </c>
      <c r="I1519" s="879">
        <v>0</v>
      </c>
      <c r="J1519" s="758">
        <v>42699</v>
      </c>
      <c r="K1519" s="755" t="s">
        <v>1524</v>
      </c>
      <c r="L1519" s="755" t="s">
        <v>1524</v>
      </c>
      <c r="M1519" s="755" t="s">
        <v>1524</v>
      </c>
      <c r="N1519" s="7" t="s">
        <v>47</v>
      </c>
      <c r="O1519" s="7" t="s">
        <v>47</v>
      </c>
      <c r="P1519" s="7" t="s">
        <v>47</v>
      </c>
      <c r="Q1519" s="7" t="s">
        <v>47</v>
      </c>
      <c r="R1519" s="5"/>
      <c r="T1519" s="23">
        <v>49</v>
      </c>
      <c r="V1519" s="6" t="s">
        <v>786</v>
      </c>
      <c r="W1519" s="340"/>
      <c r="X1519" s="806">
        <v>1.5</v>
      </c>
      <c r="Y1519" s="6"/>
      <c r="Z1519" s="6"/>
      <c r="AA1519" s="998">
        <v>42688</v>
      </c>
      <c r="AC1519" s="817"/>
      <c r="AD1519" s="817"/>
      <c r="AE1519" s="817"/>
      <c r="AF1519" s="990">
        <f>IF(B1519="","",(IFERROR(VLOOKUP(B1519,Projecten!A$4:W$2358,5,FALSE),"niet bekend")))</f>
        <v>1</v>
      </c>
      <c r="AG1519" s="2399">
        <f>IF(AF1519="","",(IF(F1519=0,AI1519,(F1519/AF1519*AI1519))))</f>
        <v>195.81</v>
      </c>
      <c r="AH1519" s="2403">
        <f>IF(B1519="","",(IFERROR(VLOOKUP(B1519,Projecten!A$4:W$2358,23,FALSE),"niet bekend")))</f>
        <v>222.42</v>
      </c>
      <c r="AI1519" s="2399">
        <f>IF(B1519="","",(IFERROR(VLOOKUP(B1519,Projecten!A$4:W$2358,12,FALSE),"niet bekend")))</f>
        <v>195.81</v>
      </c>
      <c r="AJ1519" s="8"/>
    </row>
    <row r="1520" spans="2:36" x14ac:dyDescent="0.2">
      <c r="B1520" s="996">
        <v>2016666</v>
      </c>
      <c r="C1520" s="1268">
        <v>121043</v>
      </c>
      <c r="D1520" s="267" t="s">
        <v>2019</v>
      </c>
      <c r="E1520" s="313" t="s">
        <v>318</v>
      </c>
      <c r="F1520" s="879">
        <v>1</v>
      </c>
      <c r="G1520" s="879">
        <v>3</v>
      </c>
      <c r="H1520" s="879">
        <v>3</v>
      </c>
      <c r="I1520" s="879">
        <v>0</v>
      </c>
      <c r="J1520" s="756">
        <v>42699</v>
      </c>
      <c r="K1520" s="758">
        <v>42695</v>
      </c>
      <c r="L1520" s="755" t="s">
        <v>1524</v>
      </c>
      <c r="M1520" s="755" t="s">
        <v>1524</v>
      </c>
      <c r="N1520" s="7" t="s">
        <v>47</v>
      </c>
      <c r="O1520" s="7" t="s">
        <v>47</v>
      </c>
      <c r="P1520" s="7" t="s">
        <v>47</v>
      </c>
      <c r="Q1520" s="7" t="s">
        <v>47</v>
      </c>
      <c r="R1520" s="5"/>
      <c r="T1520" s="23">
        <v>49</v>
      </c>
      <c r="V1520" s="6" t="s">
        <v>786</v>
      </c>
      <c r="W1520" s="340"/>
      <c r="X1520" s="453">
        <v>5</v>
      </c>
      <c r="Y1520" s="6"/>
      <c r="Z1520" s="6"/>
      <c r="AA1520" s="998">
        <v>42681</v>
      </c>
      <c r="AC1520" s="817"/>
      <c r="AD1520" s="817"/>
      <c r="AE1520" s="817"/>
      <c r="AF1520" s="990">
        <f>IF(B1520="","",(IFERROR(VLOOKUP(B1520,Projecten!A$4:W$2358,5,FALSE),"niet bekend")))</f>
        <v>1</v>
      </c>
      <c r="AG1520" s="2399">
        <f>IF(AF1520="","",(IF(F1520=0,AI1520,(F1520/AF1520*AI1520))))</f>
        <v>938.91</v>
      </c>
      <c r="AH1520" s="2403">
        <f>IF(B1520="","",(IFERROR(VLOOKUP(B1520,Projecten!A$4:W$2358,23,FALSE),"niet bekend")))</f>
        <v>938.91</v>
      </c>
      <c r="AI1520" s="2399">
        <f>IF(B1520="","",(IFERROR(VLOOKUP(B1520,Projecten!A$4:W$2358,12,FALSE),"niet bekend")))</f>
        <v>938.91</v>
      </c>
      <c r="AJ1520" s="8"/>
    </row>
    <row r="1521" spans="2:36" s="131" customFormat="1" x14ac:dyDescent="0.2">
      <c r="B1521" s="98"/>
      <c r="C1521" s="1030"/>
      <c r="D1521" s="98"/>
      <c r="E1521" s="405"/>
      <c r="F1521" s="882"/>
      <c r="G1521" s="882"/>
      <c r="H1521" s="882"/>
      <c r="I1521" s="882"/>
      <c r="J1521" s="757"/>
      <c r="K1521" s="757"/>
      <c r="L1521" s="757"/>
      <c r="M1521" s="59"/>
      <c r="N1521" s="59"/>
      <c r="O1521" s="59"/>
      <c r="P1521" s="59"/>
      <c r="Q1521" s="59"/>
      <c r="R1521" s="141"/>
      <c r="S1521" s="77"/>
      <c r="T1521" s="77"/>
      <c r="U1521" s="156"/>
      <c r="V1521" s="80"/>
      <c r="W1521" s="80"/>
      <c r="X1521" s="566"/>
      <c r="Y1521" s="80"/>
      <c r="Z1521" s="80"/>
      <c r="AA1521" s="994"/>
      <c r="AC1521" s="820"/>
      <c r="AD1521" s="820"/>
      <c r="AE1521" s="820"/>
      <c r="AF1521" s="992"/>
      <c r="AG1521" s="2403"/>
      <c r="AH1521" s="2403"/>
      <c r="AI1521" s="2403"/>
    </row>
    <row r="1522" spans="2:36" s="131" customFormat="1" x14ac:dyDescent="0.2">
      <c r="B1522" s="98" t="s">
        <v>2188</v>
      </c>
      <c r="C1522" s="403">
        <v>121041</v>
      </c>
      <c r="D1522" s="98" t="s">
        <v>2187</v>
      </c>
      <c r="E1522" s="405" t="s">
        <v>308</v>
      </c>
      <c r="F1522" s="882">
        <v>0</v>
      </c>
      <c r="G1522" s="882">
        <v>2</v>
      </c>
      <c r="H1522" s="882">
        <v>4</v>
      </c>
      <c r="I1522" s="882">
        <v>0</v>
      </c>
      <c r="J1522" s="757" t="s">
        <v>1524</v>
      </c>
      <c r="K1522" s="757" t="s">
        <v>1524</v>
      </c>
      <c r="L1522" s="757" t="s">
        <v>1524</v>
      </c>
      <c r="M1522" s="757" t="s">
        <v>1524</v>
      </c>
      <c r="N1522" s="59" t="s">
        <v>47</v>
      </c>
      <c r="O1522" s="59" t="s">
        <v>47</v>
      </c>
      <c r="P1522" s="59" t="s">
        <v>47</v>
      </c>
      <c r="Q1522" s="59" t="s">
        <v>47</v>
      </c>
      <c r="R1522" s="141"/>
      <c r="S1522" s="77"/>
      <c r="T1522" s="77">
        <v>50</v>
      </c>
      <c r="U1522" s="156"/>
      <c r="V1522" s="80" t="s">
        <v>537</v>
      </c>
      <c r="W1522" s="80" t="s">
        <v>2189</v>
      </c>
      <c r="X1522" s="566">
        <v>7</v>
      </c>
      <c r="Y1522" s="80"/>
      <c r="Z1522" s="80"/>
      <c r="AA1522" s="994">
        <v>42697</v>
      </c>
      <c r="AC1522" s="820"/>
      <c r="AD1522" s="820"/>
      <c r="AE1522" s="820"/>
      <c r="AF1522" s="992">
        <v>1</v>
      </c>
      <c r="AG1522" s="2403">
        <f>IF(AF1522="","",(IF(F1522=0,AI1522,(F1522/AF1522*AI1522))))</f>
        <v>662</v>
      </c>
      <c r="AH1522" s="2403">
        <f>IF(B1522="","",(IFERROR(VLOOKUP(B1522,Projecten!A$4:W$2358,23,FALSE),"niet bekend")))</f>
        <v>662</v>
      </c>
      <c r="AI1522" s="2403">
        <f>IF(B1522="","",(IFERROR(VLOOKUP(B1522,Projecten!A$4:W$2358,12,FALSE),"niet bekend")))</f>
        <v>662</v>
      </c>
    </row>
    <row r="1523" spans="2:36" x14ac:dyDescent="0.2">
      <c r="B1523" s="4"/>
    </row>
    <row r="1524" spans="2:36" x14ac:dyDescent="0.2">
      <c r="B1524" s="98">
        <v>2016636</v>
      </c>
      <c r="C1524" s="1030">
        <v>121033</v>
      </c>
      <c r="D1524" s="317" t="s">
        <v>1971</v>
      </c>
      <c r="E1524" s="315" t="s">
        <v>353</v>
      </c>
      <c r="F1524" s="879">
        <v>1</v>
      </c>
      <c r="G1524" s="879">
        <v>8</v>
      </c>
      <c r="H1524" s="879">
        <v>6</v>
      </c>
      <c r="I1524" s="879">
        <v>1</v>
      </c>
      <c r="J1524" s="757">
        <v>42692</v>
      </c>
      <c r="K1524" s="757">
        <v>42690</v>
      </c>
      <c r="L1524" s="755" t="s">
        <v>1524</v>
      </c>
      <c r="M1524" s="755" t="s">
        <v>1524</v>
      </c>
      <c r="N1524" s="7" t="s">
        <v>47</v>
      </c>
      <c r="O1524" s="7" t="s">
        <v>47</v>
      </c>
      <c r="P1524" s="7" t="s">
        <v>47</v>
      </c>
      <c r="Q1524" s="7" t="s">
        <v>47</v>
      </c>
      <c r="R1524" s="5"/>
      <c r="T1524" s="23">
        <v>48</v>
      </c>
      <c r="W1524" s="6" t="s">
        <v>2199</v>
      </c>
      <c r="X1524" s="25">
        <v>15</v>
      </c>
      <c r="Y1524" s="6"/>
      <c r="Z1524" s="6"/>
      <c r="AA1524" s="964">
        <v>42671</v>
      </c>
      <c r="AC1524" s="817"/>
      <c r="AD1524" s="817"/>
      <c r="AE1524" s="817"/>
      <c r="AF1524" s="990">
        <f>IF(B1524="","",(IFERROR(VLOOKUP(B1524,Projecten!A$4:W$2358,5,FALSE),"niet bekend")))</f>
        <v>1</v>
      </c>
      <c r="AG1524" s="2399">
        <f>IF(AF1524="","",(IF(F1524=0,AI1524,(F1524/AF1524*AI1524))))</f>
        <v>2044.16</v>
      </c>
      <c r="AH1524" s="2403">
        <f>IF(B1524="","",(IFERROR(VLOOKUP(B1524,Projecten!A$4:W$2358,23,FALSE),"niet bekend")))</f>
        <v>2044.16</v>
      </c>
      <c r="AI1524" s="2399">
        <f>IF(B1524="","",(IFERROR(VLOOKUP(B1524,Projecten!A$4:W$2358,12,FALSE),"niet bekend")))</f>
        <v>2044.16</v>
      </c>
      <c r="AJ1524" s="8"/>
    </row>
    <row r="1525" spans="2:36" x14ac:dyDescent="0.2">
      <c r="B1525" s="98">
        <v>2016637</v>
      </c>
      <c r="C1525" s="1268">
        <v>121030</v>
      </c>
      <c r="D1525" s="317" t="s">
        <v>1972</v>
      </c>
      <c r="E1525" s="315" t="s">
        <v>353</v>
      </c>
      <c r="F1525" s="879">
        <v>5</v>
      </c>
      <c r="G1525" s="879">
        <v>35</v>
      </c>
      <c r="H1525" s="879">
        <v>30</v>
      </c>
      <c r="I1525" s="879">
        <v>10</v>
      </c>
      <c r="J1525" s="757">
        <v>42692</v>
      </c>
      <c r="K1525" s="757">
        <v>42690</v>
      </c>
      <c r="L1525" s="755" t="s">
        <v>1524</v>
      </c>
      <c r="M1525" s="755" t="s">
        <v>1524</v>
      </c>
      <c r="N1525" s="7" t="s">
        <v>47</v>
      </c>
      <c r="O1525" s="7" t="s">
        <v>47</v>
      </c>
      <c r="P1525" s="7" t="s">
        <v>47</v>
      </c>
      <c r="Q1525" s="7" t="s">
        <v>47</v>
      </c>
      <c r="R1525" s="5"/>
      <c r="T1525" s="23">
        <v>48</v>
      </c>
      <c r="X1525" s="25">
        <v>74</v>
      </c>
      <c r="Y1525" s="6"/>
      <c r="Z1525" s="6"/>
      <c r="AA1525" s="964">
        <v>42671</v>
      </c>
      <c r="AC1525" s="817"/>
      <c r="AD1525" s="817"/>
      <c r="AE1525" s="817"/>
      <c r="AF1525" s="990">
        <f>IF(B1525="","",(IFERROR(VLOOKUP(B1525,Projecten!A$4:W$2358,5,FALSE),"niet bekend")))</f>
        <v>5</v>
      </c>
      <c r="AG1525" s="2399">
        <f>IF(AF1525="","",(IF(F1525=0,AI1525,(F1525/AF1525*AI1525))))</f>
        <v>10185.75</v>
      </c>
      <c r="AH1525" s="2403">
        <f>IF(B1525="","",(IFERROR(VLOOKUP(B1525,Projecten!A$4:W$2358,23,FALSE),"niet bekend")))</f>
        <v>10185.75</v>
      </c>
      <c r="AI1525" s="2399">
        <f>IF(B1525="","",(IFERROR(VLOOKUP(B1525,Projecten!A$4:W$2358,12,FALSE),"niet bekend")))</f>
        <v>10185.75</v>
      </c>
      <c r="AJ1525" s="8"/>
    </row>
    <row r="1526" spans="2:36" x14ac:dyDescent="0.2">
      <c r="B1526" s="98" t="s">
        <v>2141</v>
      </c>
      <c r="C1526" s="291">
        <v>121035</v>
      </c>
      <c r="D1526" s="291" t="s">
        <v>2220</v>
      </c>
      <c r="E1526" s="313" t="s">
        <v>353</v>
      </c>
      <c r="F1526" s="879">
        <v>0</v>
      </c>
      <c r="G1526" s="879">
        <v>0</v>
      </c>
      <c r="H1526" s="879">
        <v>0</v>
      </c>
      <c r="I1526" s="879">
        <v>0</v>
      </c>
      <c r="J1526" s="778" t="s">
        <v>1524</v>
      </c>
      <c r="K1526" s="778" t="s">
        <v>1524</v>
      </c>
      <c r="L1526" s="770" t="s">
        <v>1524</v>
      </c>
      <c r="M1526" s="770" t="s">
        <v>1524</v>
      </c>
      <c r="N1526" s="29" t="s">
        <v>47</v>
      </c>
      <c r="O1526" s="29" t="s">
        <v>47</v>
      </c>
      <c r="P1526" s="29" t="s">
        <v>47</v>
      </c>
      <c r="Q1526" s="29" t="s">
        <v>47</v>
      </c>
      <c r="R1526" s="5"/>
      <c r="T1526" s="23">
        <v>48</v>
      </c>
      <c r="V1526" s="6" t="s">
        <v>535</v>
      </c>
      <c r="W1526" s="554"/>
      <c r="X1526" s="25">
        <v>3</v>
      </c>
      <c r="Y1526" s="6"/>
      <c r="Z1526" s="6"/>
      <c r="AA1526" s="997">
        <v>42703</v>
      </c>
      <c r="AC1526" s="817"/>
      <c r="AD1526" s="817"/>
      <c r="AE1526" s="817"/>
      <c r="AF1526" s="990">
        <f>IF(B1526="","",(IFERROR(VLOOKUP(B1526,Projecten!A$4:W$2358,5,FALSE),"niet bekend")))</f>
        <v>1</v>
      </c>
      <c r="AG1526" s="2399">
        <f>IF(AF1526="","",(IF(F1526=0,AI1526,(F1526/AF1526*AI1526))))</f>
        <v>0</v>
      </c>
      <c r="AH1526" s="2403">
        <f>IF(B1526="","",(IFERROR(VLOOKUP(B1526,Projecten!A$4:W$2358,23,FALSE),"niet bekend")))</f>
        <v>0</v>
      </c>
      <c r="AI1526" s="2399">
        <f>IF(B1526="","",(IFERROR(VLOOKUP(B1526,Projecten!A$4:W$2358,12,FALSE),"niet bekend")))</f>
        <v>0</v>
      </c>
      <c r="AJ1526" s="8"/>
    </row>
    <row r="1527" spans="2:36" x14ac:dyDescent="0.2">
      <c r="B1527" s="98"/>
      <c r="C1527" s="291"/>
      <c r="D1527" s="291"/>
      <c r="E1527" s="313"/>
      <c r="F1527" s="879"/>
      <c r="G1527" s="879"/>
      <c r="H1527" s="879"/>
      <c r="I1527" s="879"/>
      <c r="J1527" s="778"/>
      <c r="K1527" s="778"/>
      <c r="L1527" s="770"/>
      <c r="M1527" s="770"/>
      <c r="N1527" s="29"/>
      <c r="O1527" s="29"/>
      <c r="P1527" s="29"/>
      <c r="Q1527" s="29"/>
      <c r="R1527" s="5"/>
      <c r="T1527" s="23"/>
      <c r="W1527" s="554"/>
      <c r="X1527" s="25"/>
      <c r="Y1527" s="6"/>
      <c r="Z1527" s="6"/>
      <c r="AA1527" s="1014"/>
      <c r="AC1527" s="817"/>
      <c r="AD1527" s="817"/>
      <c r="AE1527" s="817"/>
      <c r="AF1527" s="990"/>
      <c r="AH1527" s="2403"/>
      <c r="AJ1527" s="8"/>
    </row>
    <row r="1528" spans="2:36" s="131" customFormat="1" x14ac:dyDescent="0.2">
      <c r="B1528" s="98">
        <v>2016720</v>
      </c>
      <c r="C1528" s="1030">
        <v>121044</v>
      </c>
      <c r="D1528" s="98" t="s">
        <v>2140</v>
      </c>
      <c r="E1528" s="405" t="s">
        <v>353</v>
      </c>
      <c r="F1528" s="882">
        <v>1</v>
      </c>
      <c r="G1528" s="882">
        <v>1</v>
      </c>
      <c r="H1528" s="882">
        <v>0</v>
      </c>
      <c r="I1528" s="882">
        <v>1</v>
      </c>
      <c r="J1528" s="757">
        <v>42696</v>
      </c>
      <c r="K1528" s="757" t="s">
        <v>1524</v>
      </c>
      <c r="L1528" s="757" t="s">
        <v>1524</v>
      </c>
      <c r="M1528" s="757" t="s">
        <v>1524</v>
      </c>
      <c r="N1528" s="59" t="s">
        <v>47</v>
      </c>
      <c r="O1528" s="59" t="s">
        <v>47</v>
      </c>
      <c r="P1528" s="59" t="s">
        <v>47</v>
      </c>
      <c r="Q1528" s="59" t="s">
        <v>47</v>
      </c>
      <c r="R1528" s="141"/>
      <c r="S1528" s="77"/>
      <c r="T1528" s="77">
        <v>50</v>
      </c>
      <c r="U1528" s="156"/>
      <c r="V1528" s="80" t="s">
        <v>535</v>
      </c>
      <c r="W1528" s="80"/>
      <c r="X1528" s="566">
        <v>3.75</v>
      </c>
      <c r="Y1528" s="80"/>
      <c r="Z1528" s="80"/>
      <c r="AA1528" s="804">
        <v>42692</v>
      </c>
      <c r="AC1528" s="820"/>
      <c r="AD1528" s="820"/>
      <c r="AE1528" s="820"/>
      <c r="AF1528" s="992">
        <f>IF(B1528="","",(IFERROR(VLOOKUP(B1528,Projecten!A$4:W$2358,5,FALSE),"niet bekend")))</f>
        <v>1</v>
      </c>
      <c r="AG1528" s="2403">
        <f>IF(AF1528="","",(IF(F1528=0,AI1528,(F1528/AF1528*AI1528))))</f>
        <v>522.32000000000005</v>
      </c>
      <c r="AH1528" s="2403">
        <f>IF(B1528="","",(IFERROR(VLOOKUP(B1528,Projecten!A$4:W$2358,23,FALSE),"niet bekend")))</f>
        <v>522.32000000000005</v>
      </c>
      <c r="AI1528" s="2403">
        <f>IF(B1528="","",(IFERROR(VLOOKUP(B1528,Projecten!A$4:W$2358,12,FALSE),"niet bekend")))</f>
        <v>522.32000000000005</v>
      </c>
    </row>
    <row r="1529" spans="2:36" s="38" customFormat="1" x14ac:dyDescent="0.2">
      <c r="B1529" s="775"/>
      <c r="C1529" s="1253"/>
      <c r="D1529" s="31"/>
      <c r="E1529" s="31"/>
      <c r="F1529" s="32"/>
      <c r="G1529" s="32"/>
      <c r="H1529" s="32"/>
      <c r="I1529" s="32"/>
      <c r="J1529" s="760"/>
      <c r="K1529" s="760"/>
      <c r="L1529" s="32"/>
      <c r="M1529" s="32"/>
      <c r="N1529" s="32"/>
      <c r="O1529" s="32"/>
      <c r="P1529" s="32"/>
      <c r="Q1529" s="32"/>
      <c r="R1529" s="483"/>
      <c r="S1529" s="33"/>
      <c r="T1529" s="1039"/>
      <c r="U1529" s="157"/>
      <c r="V1529" s="35"/>
      <c r="W1529" s="35"/>
      <c r="X1529" s="35"/>
      <c r="Y1529" s="67"/>
      <c r="Z1529" s="68"/>
      <c r="AA1529" s="36"/>
      <c r="AC1529" s="819"/>
      <c r="AD1529" s="819"/>
      <c r="AE1529" s="819"/>
      <c r="AF1529" s="993"/>
      <c r="AG1529" s="2404"/>
      <c r="AH1529" s="2407"/>
      <c r="AI1529" s="2407"/>
    </row>
    <row r="1530" spans="2:36" s="852" customFormat="1" x14ac:dyDescent="0.2">
      <c r="B1530" s="886"/>
      <c r="C1530" s="1251"/>
      <c r="D1530" s="888">
        <f>SUM(G1530:I1530)</f>
        <v>332</v>
      </c>
      <c r="E1530" s="889"/>
      <c r="F1530" s="890">
        <f>SUM(F1531:F1565)</f>
        <v>19</v>
      </c>
      <c r="G1530" s="890">
        <f>SUM(G1531:G1565)</f>
        <v>167</v>
      </c>
      <c r="H1530" s="890">
        <f>SUM(H1531:H1565)</f>
        <v>97</v>
      </c>
      <c r="I1530" s="890">
        <f>SUM(I1531:I1565)</f>
        <v>68</v>
      </c>
      <c r="J1530" s="891"/>
      <c r="K1530" s="891"/>
      <c r="L1530" s="891"/>
      <c r="M1530" s="890"/>
      <c r="N1530" s="890"/>
      <c r="O1530" s="890"/>
      <c r="P1530" s="890"/>
      <c r="Q1530" s="890"/>
      <c r="R1530" s="892">
        <v>49</v>
      </c>
      <c r="S1530" s="916"/>
      <c r="T1530" s="1040"/>
      <c r="U1530" s="893"/>
      <c r="V1530" s="894"/>
      <c r="W1530" s="895">
        <f>SUM(X1530:X1565)</f>
        <v>456.46</v>
      </c>
      <c r="X1530" s="855"/>
      <c r="Y1530" s="855">
        <f>Productiemedewerkers!C1695</f>
        <v>0</v>
      </c>
      <c r="Z1530" s="856">
        <f>W1530-Y1530</f>
        <v>456.46</v>
      </c>
      <c r="AA1530" s="851"/>
      <c r="AB1530" s="857" t="s">
        <v>1122</v>
      </c>
      <c r="AC1530" s="857" t="s">
        <v>1064</v>
      </c>
      <c r="AD1530" s="857" t="s">
        <v>1123</v>
      </c>
      <c r="AE1530" s="853" t="s">
        <v>2165</v>
      </c>
      <c r="AF1530" s="989" t="s">
        <v>2306</v>
      </c>
      <c r="AG1530" s="2402">
        <f>SUM(AG1531:AG1565)</f>
        <v>73302.320000000007</v>
      </c>
      <c r="AH1530" s="2402"/>
      <c r="AI1530" s="2402"/>
    </row>
    <row r="1531" spans="2:36" x14ac:dyDescent="0.2">
      <c r="B1531" s="267"/>
      <c r="C1531" s="1268"/>
      <c r="D1531" s="6"/>
      <c r="E1531" s="313"/>
      <c r="F1531" s="879"/>
      <c r="G1531" s="879"/>
      <c r="H1531" s="879"/>
      <c r="I1531" s="879"/>
      <c r="J1531" s="754"/>
      <c r="K1531" s="754"/>
      <c r="L1531" s="754"/>
      <c r="M1531" s="29"/>
      <c r="N1531" s="29"/>
      <c r="O1531" s="29"/>
      <c r="P1531" s="29"/>
      <c r="Q1531" s="29"/>
      <c r="R1531" s="5" t="s">
        <v>1484</v>
      </c>
      <c r="T1531" s="23"/>
      <c r="W1531" s="554" t="s">
        <v>2081</v>
      </c>
      <c r="X1531" s="25"/>
      <c r="Y1531" s="6"/>
      <c r="Z1531" s="6"/>
      <c r="AA1531" s="5"/>
      <c r="AC1531" s="817">
        <v>149.25</v>
      </c>
      <c r="AD1531" s="817"/>
      <c r="AE1531" s="817"/>
      <c r="AF1531" s="990"/>
      <c r="AH1531" s="2403"/>
      <c r="AJ1531" s="8"/>
    </row>
    <row r="1532" spans="2:36" x14ac:dyDescent="0.2">
      <c r="B1532" s="267"/>
      <c r="C1532" s="1268"/>
      <c r="D1532" s="522" t="s">
        <v>1279</v>
      </c>
      <c r="E1532" s="313"/>
      <c r="F1532" s="879"/>
      <c r="G1532" s="879"/>
      <c r="H1532" s="879"/>
      <c r="I1532" s="879"/>
      <c r="J1532" s="755"/>
      <c r="K1532" s="755"/>
      <c r="L1532" s="755"/>
      <c r="R1532" s="5"/>
      <c r="T1532" s="23"/>
      <c r="X1532" s="425">
        <v>40</v>
      </c>
      <c r="Y1532" s="6"/>
      <c r="Z1532" s="6"/>
      <c r="AA1532" s="5"/>
      <c r="AC1532" s="817"/>
      <c r="AD1532" s="817"/>
      <c r="AE1532" s="817"/>
      <c r="AF1532" s="990"/>
      <c r="AH1532" s="2403"/>
      <c r="AJ1532" s="8"/>
    </row>
    <row r="1533" spans="2:36" x14ac:dyDescent="0.2">
      <c r="B1533" s="267"/>
      <c r="C1533" s="1268"/>
      <c r="D1533" s="522" t="s">
        <v>2214</v>
      </c>
      <c r="E1533" s="313"/>
      <c r="F1533" s="879"/>
      <c r="G1533" s="879"/>
      <c r="H1533" s="879"/>
      <c r="I1533" s="879"/>
      <c r="J1533" s="755"/>
      <c r="K1533" s="755"/>
      <c r="L1533" s="755"/>
      <c r="R1533" s="5"/>
      <c r="T1533" s="23"/>
      <c r="X1533" s="425">
        <v>8.25</v>
      </c>
      <c r="Y1533" s="6"/>
      <c r="Z1533" s="6"/>
      <c r="AA1533" s="5"/>
      <c r="AC1533" s="817"/>
      <c r="AD1533" s="817"/>
      <c r="AE1533" s="817"/>
      <c r="AF1533" s="990"/>
      <c r="AH1533" s="2403"/>
      <c r="AJ1533" s="8"/>
    </row>
    <row r="1534" spans="2:36" x14ac:dyDescent="0.2">
      <c r="B1534" s="267"/>
      <c r="C1534" s="1268"/>
      <c r="D1534" s="522" t="s">
        <v>2225</v>
      </c>
      <c r="E1534" s="313"/>
      <c r="F1534" s="879"/>
      <c r="G1534" s="879"/>
      <c r="H1534" s="879"/>
      <c r="I1534" s="879"/>
      <c r="J1534" s="755"/>
      <c r="K1534" s="755"/>
      <c r="L1534" s="755"/>
      <c r="R1534" s="5"/>
      <c r="T1534" s="23"/>
      <c r="X1534" s="425"/>
      <c r="Y1534" s="6"/>
      <c r="Z1534" s="6"/>
      <c r="AA1534" s="5"/>
      <c r="AC1534" s="817"/>
      <c r="AD1534" s="817"/>
      <c r="AE1534" s="817"/>
      <c r="AF1534" s="990"/>
      <c r="AH1534" s="2403"/>
      <c r="AJ1534" s="8"/>
    </row>
    <row r="1535" spans="2:36" x14ac:dyDescent="0.2">
      <c r="B1535" s="267"/>
      <c r="C1535" s="1268"/>
      <c r="D1535" s="522"/>
      <c r="E1535" s="313"/>
      <c r="F1535" s="879"/>
      <c r="G1535" s="879"/>
      <c r="H1535" s="879"/>
      <c r="I1535" s="879"/>
      <c r="J1535" s="755"/>
      <c r="K1535" s="755"/>
      <c r="L1535" s="755"/>
      <c r="R1535" s="5"/>
      <c r="T1535" s="23"/>
      <c r="X1535" s="425"/>
      <c r="Y1535" s="6"/>
      <c r="Z1535" s="6"/>
      <c r="AA1535" s="5"/>
      <c r="AC1535" s="817"/>
      <c r="AD1535" s="817"/>
      <c r="AE1535" s="817"/>
      <c r="AF1535" s="990"/>
      <c r="AH1535" s="2403"/>
      <c r="AJ1535" s="8"/>
    </row>
    <row r="1536" spans="2:36" x14ac:dyDescent="0.2">
      <c r="B1536" s="98">
        <v>2016668</v>
      </c>
      <c r="C1536" s="1030">
        <v>121042</v>
      </c>
      <c r="D1536" s="405" t="s">
        <v>2018</v>
      </c>
      <c r="E1536" s="405" t="s">
        <v>318</v>
      </c>
      <c r="F1536" s="882">
        <v>1</v>
      </c>
      <c r="G1536" s="882">
        <v>8</v>
      </c>
      <c r="H1536" s="882">
        <v>7</v>
      </c>
      <c r="I1536" s="882">
        <v>3</v>
      </c>
      <c r="J1536" s="759">
        <v>42699</v>
      </c>
      <c r="K1536" s="757" t="s">
        <v>1524</v>
      </c>
      <c r="L1536" s="757" t="s">
        <v>1524</v>
      </c>
      <c r="M1536" s="757" t="s">
        <v>1524</v>
      </c>
      <c r="N1536" s="7" t="s">
        <v>47</v>
      </c>
      <c r="O1536" s="7" t="s">
        <v>47</v>
      </c>
      <c r="P1536" s="7" t="s">
        <v>47</v>
      </c>
      <c r="Q1536" s="7" t="s">
        <v>47</v>
      </c>
      <c r="R1536" s="5"/>
      <c r="T1536" s="23">
        <v>49</v>
      </c>
      <c r="V1536" s="6" t="s">
        <v>786</v>
      </c>
      <c r="W1536" s="340"/>
      <c r="X1536" s="806">
        <v>19</v>
      </c>
      <c r="Y1536" s="6"/>
      <c r="Z1536" s="6"/>
      <c r="AA1536" s="998">
        <v>42681</v>
      </c>
      <c r="AC1536" s="817"/>
      <c r="AD1536" s="817"/>
      <c r="AE1536" s="817"/>
      <c r="AF1536" s="990">
        <f>IF(B1536="","",(IFERROR(VLOOKUP(B1536,Projecten!A$4:W$2358,5,FALSE),"niet bekend")))</f>
        <v>1</v>
      </c>
      <c r="AG1536" s="2399">
        <f>IF(AF1536="","",(IF(F1536=0,AI1536,(F1536/AF1536*AI1536))))</f>
        <v>2762.58</v>
      </c>
      <c r="AH1536" s="2403">
        <f>IF(B1536="","",(IFERROR(VLOOKUP(B1536,Projecten!A$4:W$2358,23,FALSE),"niet bekend")))</f>
        <v>2762.58</v>
      </c>
      <c r="AI1536" s="2399">
        <f>IF(B1536="","",(IFERROR(VLOOKUP(B1536,Projecten!A$4:W$2358,12,FALSE),"niet bekend")))</f>
        <v>2762.58</v>
      </c>
      <c r="AJ1536" s="8"/>
    </row>
    <row r="1537" spans="2:36" x14ac:dyDescent="0.2">
      <c r="B1537" s="824">
        <v>2016688</v>
      </c>
      <c r="C1537" s="1268">
        <v>121051</v>
      </c>
      <c r="D1537" s="828" t="s">
        <v>2063</v>
      </c>
      <c r="E1537" s="829" t="s">
        <v>318</v>
      </c>
      <c r="F1537" s="880">
        <v>1</v>
      </c>
      <c r="G1537" s="880">
        <v>8</v>
      </c>
      <c r="H1537" s="880">
        <v>7</v>
      </c>
      <c r="I1537" s="880">
        <v>3</v>
      </c>
      <c r="J1537" s="757">
        <v>42706</v>
      </c>
      <c r="K1537" s="755" t="s">
        <v>1524</v>
      </c>
      <c r="L1537" s="755" t="s">
        <v>1524</v>
      </c>
      <c r="M1537" s="755" t="s">
        <v>1524</v>
      </c>
      <c r="N1537" s="7" t="s">
        <v>47</v>
      </c>
      <c r="O1537" s="7" t="s">
        <v>47</v>
      </c>
      <c r="P1537" s="7" t="s">
        <v>473</v>
      </c>
      <c r="R1537" s="5"/>
      <c r="T1537" s="23">
        <v>51</v>
      </c>
      <c r="V1537" s="6" t="s">
        <v>786</v>
      </c>
      <c r="X1537" s="25">
        <v>19</v>
      </c>
      <c r="Y1537" s="6"/>
      <c r="Z1537" s="6"/>
      <c r="AA1537" s="998">
        <v>42682</v>
      </c>
      <c r="AC1537" s="817"/>
      <c r="AD1537" s="817"/>
      <c r="AE1537" s="817"/>
      <c r="AF1537" s="990">
        <f>IF(B1537="","",(IFERROR(VLOOKUP(B1537,Projecten!A$4:W$2358,5,FALSE),"niet bekend")))</f>
        <v>1</v>
      </c>
      <c r="AG1537" s="2399">
        <f>IF(AF1537="","",(IF(F1537=0,AI1537,(F1537/AF1537*AI1537))))</f>
        <v>2766.88</v>
      </c>
      <c r="AH1537" s="2403">
        <f>IF(B1537="","",(IFERROR(VLOOKUP(B1537,Projecten!A$4:W$2358,23,FALSE),"niet bekend")))</f>
        <v>2766.88</v>
      </c>
      <c r="AI1537" s="2399">
        <f>IF(B1537="","",(IFERROR(VLOOKUP(B1537,Projecten!A$4:W$2358,12,FALSE),"niet bekend")))</f>
        <v>2766.88</v>
      </c>
      <c r="AJ1537" s="8"/>
    </row>
    <row r="1538" spans="2:36" x14ac:dyDescent="0.2">
      <c r="B1538" s="824">
        <v>2016689</v>
      </c>
      <c r="C1538" s="1268">
        <v>121051</v>
      </c>
      <c r="D1538" s="828" t="s">
        <v>2064</v>
      </c>
      <c r="E1538" s="829" t="s">
        <v>318</v>
      </c>
      <c r="F1538" s="880">
        <v>1</v>
      </c>
      <c r="G1538" s="880">
        <v>8</v>
      </c>
      <c r="H1538" s="880">
        <v>7</v>
      </c>
      <c r="I1538" s="880">
        <v>3</v>
      </c>
      <c r="J1538" s="757">
        <v>42706</v>
      </c>
      <c r="K1538" s="755" t="s">
        <v>1524</v>
      </c>
      <c r="L1538" s="755" t="s">
        <v>1524</v>
      </c>
      <c r="M1538" s="755" t="s">
        <v>1524</v>
      </c>
      <c r="N1538" s="7" t="s">
        <v>47</v>
      </c>
      <c r="O1538" s="7" t="s">
        <v>47</v>
      </c>
      <c r="P1538" s="7" t="s">
        <v>473</v>
      </c>
      <c r="R1538" s="5"/>
      <c r="T1538" s="23">
        <v>51</v>
      </c>
      <c r="V1538" s="6" t="s">
        <v>786</v>
      </c>
      <c r="X1538" s="25">
        <v>19</v>
      </c>
      <c r="Y1538" s="6"/>
      <c r="Z1538" s="6"/>
      <c r="AA1538" s="998">
        <v>42682</v>
      </c>
      <c r="AC1538" s="817"/>
      <c r="AD1538" s="817"/>
      <c r="AE1538" s="817"/>
      <c r="AF1538" s="990">
        <f>IF(B1538="","",(IFERROR(VLOOKUP(B1538,Projecten!A$4:W$2358,5,FALSE),"niet bekend")))</f>
        <v>1</v>
      </c>
      <c r="AG1538" s="2399">
        <f>IF(AF1538="","",(IF(F1538=0,AI1538,(F1538/AF1538*AI1538))))</f>
        <v>2766.88</v>
      </c>
      <c r="AH1538" s="2403">
        <f>IF(B1538="","",(IFERROR(VLOOKUP(B1538,Projecten!A$4:W$2358,23,FALSE),"niet bekend")))</f>
        <v>2766.88</v>
      </c>
      <c r="AI1538" s="2399">
        <f>IF(B1538="","",(IFERROR(VLOOKUP(B1538,Projecten!A$4:W$2358,12,FALSE),"niet bekend")))</f>
        <v>2766.88</v>
      </c>
      <c r="AJ1538" s="8"/>
    </row>
    <row r="1539" spans="2:36" x14ac:dyDescent="0.2">
      <c r="B1539" s="901">
        <v>2016713</v>
      </c>
      <c r="C1539" s="1312">
        <v>121052</v>
      </c>
      <c r="D1539" s="901" t="s">
        <v>2125</v>
      </c>
      <c r="E1539" s="900" t="s">
        <v>318</v>
      </c>
      <c r="F1539" s="902">
        <v>1</v>
      </c>
      <c r="G1539" s="902">
        <v>8</v>
      </c>
      <c r="H1539" s="902">
        <v>7</v>
      </c>
      <c r="I1539" s="902">
        <v>3</v>
      </c>
      <c r="J1539" s="757">
        <v>42706</v>
      </c>
      <c r="K1539" s="755" t="s">
        <v>1524</v>
      </c>
      <c r="L1539" s="755" t="s">
        <v>1524</v>
      </c>
      <c r="M1539" s="755" t="s">
        <v>1524</v>
      </c>
      <c r="N1539" s="7" t="s">
        <v>47</v>
      </c>
      <c r="O1539" s="7" t="s">
        <v>47</v>
      </c>
      <c r="P1539" s="7" t="s">
        <v>473</v>
      </c>
      <c r="R1539" s="5"/>
      <c r="T1539" s="23">
        <v>2</v>
      </c>
      <c r="V1539" s="6" t="s">
        <v>786</v>
      </c>
      <c r="X1539" s="963">
        <v>19</v>
      </c>
      <c r="Y1539" s="6"/>
      <c r="Z1539" s="6"/>
      <c r="AA1539" s="998">
        <v>42690</v>
      </c>
      <c r="AC1539" s="817"/>
      <c r="AD1539" s="817"/>
      <c r="AE1539" s="817"/>
      <c r="AF1539" s="990">
        <v>1</v>
      </c>
      <c r="AG1539" s="2399">
        <f>IF(AF1539="","",(IF(F1539=0,AI1539,(F1539/AF1539*AI1539))))</f>
        <v>2766.88</v>
      </c>
      <c r="AH1539" s="2403">
        <f>IF(B1539="","",(IFERROR(VLOOKUP(B1539,Projecten!A$4:W$2358,23,FALSE),"niet bekend")))</f>
        <v>2766.88</v>
      </c>
      <c r="AI1539" s="2399">
        <f>IF(B1539="","",(IFERROR(VLOOKUP(B1539,Projecten!A$4:W$2358,12,FALSE),"niet bekend")))</f>
        <v>2766.88</v>
      </c>
      <c r="AJ1539" s="8"/>
    </row>
    <row r="1540" spans="2:36" s="131" customFormat="1" x14ac:dyDescent="0.2">
      <c r="B1540" s="98"/>
      <c r="C1540" s="1030"/>
      <c r="D1540" s="98"/>
      <c r="E1540" s="405"/>
      <c r="F1540" s="882"/>
      <c r="G1540" s="882"/>
      <c r="H1540" s="882"/>
      <c r="I1540" s="882"/>
      <c r="J1540" s="757"/>
      <c r="K1540" s="757"/>
      <c r="L1540" s="757"/>
      <c r="M1540" s="757"/>
      <c r="N1540" s="59"/>
      <c r="O1540" s="59"/>
      <c r="P1540" s="59"/>
      <c r="Q1540" s="59"/>
      <c r="R1540" s="141"/>
      <c r="S1540" s="77"/>
      <c r="T1540" s="77"/>
      <c r="U1540" s="156"/>
      <c r="V1540" s="80"/>
      <c r="W1540" s="727"/>
      <c r="X1540" s="1009"/>
      <c r="Y1540" s="80"/>
      <c r="Z1540" s="80"/>
      <c r="AA1540" s="994"/>
      <c r="AC1540" s="820"/>
      <c r="AD1540" s="820"/>
      <c r="AE1540" s="820"/>
      <c r="AF1540" s="992"/>
      <c r="AG1540" s="2403"/>
      <c r="AH1540" s="2403"/>
      <c r="AI1540" s="2403"/>
    </row>
    <row r="1541" spans="2:36" x14ac:dyDescent="0.2">
      <c r="B1541" s="98">
        <v>2016635</v>
      </c>
      <c r="C1541" s="1030">
        <v>121050</v>
      </c>
      <c r="D1541" s="98" t="s">
        <v>1950</v>
      </c>
      <c r="E1541" s="405" t="s">
        <v>474</v>
      </c>
      <c r="F1541" s="882">
        <v>1</v>
      </c>
      <c r="G1541" s="882">
        <v>10</v>
      </c>
      <c r="H1541" s="882">
        <v>7</v>
      </c>
      <c r="I1541" s="882">
        <v>3</v>
      </c>
      <c r="J1541" s="759">
        <v>42692</v>
      </c>
      <c r="K1541" s="759">
        <v>42690</v>
      </c>
      <c r="L1541" s="778" t="s">
        <v>1524</v>
      </c>
      <c r="M1541" s="778" t="s">
        <v>1524</v>
      </c>
      <c r="N1541" s="29" t="s">
        <v>47</v>
      </c>
      <c r="O1541" s="29" t="s">
        <v>47</v>
      </c>
      <c r="P1541" s="29" t="s">
        <v>47</v>
      </c>
      <c r="Q1541" s="29" t="s">
        <v>47</v>
      </c>
      <c r="R1541" s="5"/>
      <c r="T1541" s="23">
        <v>49</v>
      </c>
      <c r="V1541" s="6" t="s">
        <v>162</v>
      </c>
      <c r="W1541" s="646" t="s">
        <v>1982</v>
      </c>
      <c r="X1541" s="25">
        <v>24.5</v>
      </c>
      <c r="Y1541" s="6"/>
      <c r="Z1541" s="6"/>
      <c r="AA1541" s="998">
        <v>42669</v>
      </c>
      <c r="AC1541" s="817"/>
      <c r="AD1541" s="817"/>
      <c r="AE1541" s="817"/>
      <c r="AF1541" s="990">
        <f>IF(B1541="","",(IFERROR(VLOOKUP(B1541,Projecten!A$4:W$2358,5,FALSE),"niet bekend")))</f>
        <v>1</v>
      </c>
      <c r="AG1541" s="2399">
        <f>IF(AF1541="","",(IF(F1541=0,AI1541,(F1541/AF1541*AI1541))))</f>
        <v>4210.1099999999997</v>
      </c>
      <c r="AH1541" s="2403">
        <f>IF(B1541="","",(IFERROR(VLOOKUP(B1541,Projecten!A$4:W$2358,23,FALSE),"niet bekend")))</f>
        <v>4210.1099999999997</v>
      </c>
      <c r="AI1541" s="2399">
        <f>IF(B1541="","",(IFERROR(VLOOKUP(B1541,Projecten!A$4:W$2358,12,FALSE),"niet bekend")))</f>
        <v>4210.1099999999997</v>
      </c>
      <c r="AJ1541" s="8"/>
    </row>
    <row r="1542" spans="2:36" s="131" customFormat="1" x14ac:dyDescent="0.2">
      <c r="B1542" s="98"/>
      <c r="C1542" s="1030"/>
      <c r="D1542" s="98"/>
      <c r="E1542" s="405"/>
      <c r="F1542" s="882"/>
      <c r="G1542" s="882"/>
      <c r="H1542" s="882"/>
      <c r="I1542" s="882"/>
      <c r="J1542" s="757"/>
      <c r="K1542" s="757"/>
      <c r="L1542" s="757"/>
      <c r="M1542" s="757"/>
      <c r="N1542" s="59"/>
      <c r="O1542" s="59"/>
      <c r="P1542" s="59"/>
      <c r="Q1542" s="59"/>
      <c r="R1542" s="141"/>
      <c r="S1542" s="77"/>
      <c r="T1542" s="77"/>
      <c r="U1542" s="156"/>
      <c r="V1542" s="80"/>
      <c r="W1542" s="80"/>
      <c r="X1542" s="566"/>
      <c r="Y1542" s="80"/>
      <c r="Z1542" s="80"/>
      <c r="AA1542" s="994"/>
      <c r="AC1542" s="820"/>
      <c r="AD1542" s="820"/>
      <c r="AE1542" s="820"/>
      <c r="AF1542" s="992"/>
      <c r="AG1542" s="2403"/>
      <c r="AH1542" s="2403"/>
      <c r="AI1542" s="2403"/>
    </row>
    <row r="1543" spans="2:36" s="131" customFormat="1" x14ac:dyDescent="0.2">
      <c r="B1543" s="98">
        <v>2016718</v>
      </c>
      <c r="C1543" s="1030">
        <v>121039</v>
      </c>
      <c r="D1543" s="99" t="s">
        <v>2131</v>
      </c>
      <c r="E1543" s="100" t="s">
        <v>234</v>
      </c>
      <c r="F1543" s="882">
        <v>1</v>
      </c>
      <c r="G1543" s="882">
        <v>14</v>
      </c>
      <c r="H1543" s="882">
        <v>5</v>
      </c>
      <c r="I1543" s="882">
        <v>3</v>
      </c>
      <c r="J1543" s="757">
        <v>42706</v>
      </c>
      <c r="K1543" s="757">
        <v>42704</v>
      </c>
      <c r="L1543" s="757" t="s">
        <v>1524</v>
      </c>
      <c r="M1543" s="757" t="s">
        <v>1524</v>
      </c>
      <c r="N1543" s="59" t="s">
        <v>47</v>
      </c>
      <c r="O1543" s="59" t="s">
        <v>47</v>
      </c>
      <c r="P1543" s="59" t="s">
        <v>47</v>
      </c>
      <c r="Q1543" s="59" t="s">
        <v>47</v>
      </c>
      <c r="R1543" s="141"/>
      <c r="S1543" s="77"/>
      <c r="T1543" s="77">
        <v>50</v>
      </c>
      <c r="U1543" s="156"/>
      <c r="V1543" s="80" t="s">
        <v>2198</v>
      </c>
      <c r="W1543" s="80" t="s">
        <v>2202</v>
      </c>
      <c r="X1543" s="78">
        <v>21</v>
      </c>
      <c r="Y1543" s="80"/>
      <c r="Z1543" s="145"/>
      <c r="AA1543" s="994">
        <v>42692</v>
      </c>
      <c r="AC1543" s="820"/>
      <c r="AD1543" s="820"/>
      <c r="AE1543" s="820"/>
      <c r="AF1543" s="992">
        <f>IF(B1543="","",(IFERROR(VLOOKUP(B1543,Projecten!A$4:W$2358,5,FALSE),"niet bekend")))</f>
        <v>1</v>
      </c>
      <c r="AG1543" s="2403">
        <f>IF(AF1543="","",(IF(F1543=0,AI1543,(F1543/AF1543*AI1543))))</f>
        <v>3618.95</v>
      </c>
      <c r="AH1543" s="2403">
        <f>IF(B1543="","",(IFERROR(VLOOKUP(B1543,Projecten!A$4:W$2358,23,FALSE),"niet bekend")))</f>
        <v>3618.95</v>
      </c>
      <c r="AI1543" s="2403">
        <f>IF(B1543="","",(IFERROR(VLOOKUP(B1543,Projecten!A$4:W$2358,12,FALSE),"niet bekend")))</f>
        <v>3618.95</v>
      </c>
    </row>
    <row r="1544" spans="2:36" s="131" customFormat="1" x14ac:dyDescent="0.2">
      <c r="B1544" s="98">
        <v>2016737</v>
      </c>
      <c r="C1544" s="1030">
        <v>121039</v>
      </c>
      <c r="D1544" s="98" t="s">
        <v>2197</v>
      </c>
      <c r="E1544" s="405" t="s">
        <v>234</v>
      </c>
      <c r="F1544" s="882">
        <v>1</v>
      </c>
      <c r="G1544" s="882">
        <v>14</v>
      </c>
      <c r="H1544" s="882">
        <v>8</v>
      </c>
      <c r="I1544" s="882">
        <v>5</v>
      </c>
      <c r="J1544" s="757">
        <v>42710</v>
      </c>
      <c r="K1544" s="757">
        <v>42704</v>
      </c>
      <c r="L1544" s="757">
        <v>42709</v>
      </c>
      <c r="M1544" s="757" t="s">
        <v>1524</v>
      </c>
      <c r="N1544" s="59" t="s">
        <v>47</v>
      </c>
      <c r="O1544" s="59" t="s">
        <v>47</v>
      </c>
      <c r="P1544" s="59" t="s">
        <v>47</v>
      </c>
      <c r="Q1544" s="59" t="s">
        <v>47</v>
      </c>
      <c r="R1544" s="141"/>
      <c r="S1544" s="77"/>
      <c r="T1544" s="77">
        <v>50</v>
      </c>
      <c r="U1544" s="156"/>
      <c r="V1544" s="80" t="s">
        <v>2198</v>
      </c>
      <c r="W1544" s="80" t="s">
        <v>2203</v>
      </c>
      <c r="X1544" s="566">
        <v>33.25</v>
      </c>
      <c r="Y1544" s="80"/>
      <c r="Z1544" s="80"/>
      <c r="AA1544" s="994">
        <v>42698</v>
      </c>
      <c r="AC1544" s="820"/>
      <c r="AD1544" s="820"/>
      <c r="AE1544" s="820"/>
      <c r="AF1544" s="992">
        <v>1</v>
      </c>
      <c r="AG1544" s="2403">
        <f>IF(AF1544="","",(IF(F1544=0,AI1544,(F1544/AF1544*AI1544))))</f>
        <v>6087.47</v>
      </c>
      <c r="AH1544" s="2403">
        <f>IF(B1544="","",(IFERROR(VLOOKUP(B1544,Projecten!A$4:W$2358,23,FALSE),"niet bekend")))</f>
        <v>6087.47</v>
      </c>
      <c r="AI1544" s="2403">
        <f>IF(B1544="","",(IFERROR(VLOOKUP(B1544,Projecten!A$4:W$2358,12,FALSE),"niet bekend")))</f>
        <v>6087.47</v>
      </c>
    </row>
    <row r="1545" spans="2:36" s="131" customFormat="1" x14ac:dyDescent="0.2">
      <c r="B1545" s="98"/>
      <c r="C1545" s="1030"/>
      <c r="D1545" s="723"/>
      <c r="E1545" s="405"/>
      <c r="F1545" s="882"/>
      <c r="G1545" s="882"/>
      <c r="H1545" s="882"/>
      <c r="I1545" s="882"/>
      <c r="J1545" s="757"/>
      <c r="K1545" s="757"/>
      <c r="L1545" s="757"/>
      <c r="M1545" s="59"/>
      <c r="N1545" s="59"/>
      <c r="O1545" s="59"/>
      <c r="P1545" s="59"/>
      <c r="Q1545" s="59"/>
      <c r="R1545" s="141"/>
      <c r="S1545" s="77"/>
      <c r="T1545" s="77"/>
      <c r="U1545" s="156"/>
      <c r="V1545" s="80"/>
      <c r="W1545" s="80"/>
      <c r="X1545" s="564"/>
      <c r="Y1545" s="80"/>
      <c r="Z1545" s="80"/>
      <c r="AA1545" s="141"/>
      <c r="AC1545" s="820"/>
      <c r="AD1545" s="820"/>
      <c r="AE1545" s="820"/>
      <c r="AF1545" s="992"/>
      <c r="AG1545" s="2403"/>
      <c r="AH1545" s="2403"/>
      <c r="AI1545" s="2403"/>
    </row>
    <row r="1546" spans="2:36" x14ac:dyDescent="0.2">
      <c r="B1546" s="98" t="s">
        <v>2174</v>
      </c>
      <c r="C1546" s="1030">
        <v>121046</v>
      </c>
      <c r="D1546" s="383" t="s">
        <v>2176</v>
      </c>
      <c r="E1546" s="405" t="s">
        <v>353</v>
      </c>
      <c r="F1546" s="882">
        <v>1</v>
      </c>
      <c r="G1546" s="882">
        <v>7</v>
      </c>
      <c r="H1546" s="882">
        <v>2</v>
      </c>
      <c r="I1546" s="882">
        <v>3</v>
      </c>
      <c r="J1546" s="757">
        <v>42706</v>
      </c>
      <c r="K1546" s="757">
        <v>42704</v>
      </c>
      <c r="L1546" s="757" t="s">
        <v>1524</v>
      </c>
      <c r="M1546" s="757" t="s">
        <v>1524</v>
      </c>
      <c r="N1546" s="7" t="s">
        <v>47</v>
      </c>
      <c r="O1546" s="7" t="s">
        <v>47</v>
      </c>
      <c r="P1546" s="7" t="s">
        <v>47</v>
      </c>
      <c r="Q1546" s="7" t="s">
        <v>47</v>
      </c>
      <c r="R1546" s="5"/>
      <c r="T1546" s="23">
        <v>50</v>
      </c>
      <c r="V1546" s="6" t="s">
        <v>535</v>
      </c>
      <c r="X1546" s="453">
        <v>16</v>
      </c>
      <c r="Y1546" s="6"/>
      <c r="Z1546" s="6"/>
      <c r="AA1546" s="998">
        <v>42683</v>
      </c>
      <c r="AC1546" s="817"/>
      <c r="AD1546" s="817"/>
      <c r="AE1546" s="817"/>
      <c r="AF1546" s="990">
        <f>IF(B1546="","",(IFERROR(VLOOKUP(B1546,Projecten!A$4:W$2358,5,FALSE),"niet bekend")))</f>
        <v>1</v>
      </c>
      <c r="AG1546" s="2399">
        <f t="shared" ref="AG1546:AG1555" si="157">IF(AF1546="","",(IF(F1546=0,AI1546,(F1546/AF1546*AI1546))))</f>
        <v>3086.35</v>
      </c>
      <c r="AH1546" s="2403">
        <f>IF(B1546="","",(IFERROR(VLOOKUP(B1546,Projecten!A$4:W$2358,23,FALSE),"niet bekend")))</f>
        <v>3086.35</v>
      </c>
      <c r="AI1546" s="2399">
        <f>IF(B1546="","",(IFERROR(VLOOKUP(B1546,Projecten!A$4:W$2358,12,FALSE),"niet bekend")))</f>
        <v>3086.35</v>
      </c>
      <c r="AJ1546" s="8"/>
    </row>
    <row r="1547" spans="2:36" x14ac:dyDescent="0.2">
      <c r="B1547" s="98" t="s">
        <v>2175</v>
      </c>
      <c r="C1547" s="1030">
        <v>121046</v>
      </c>
      <c r="D1547" s="383" t="s">
        <v>2177</v>
      </c>
      <c r="E1547" s="405" t="s">
        <v>353</v>
      </c>
      <c r="F1547" s="882">
        <v>0</v>
      </c>
      <c r="G1547" s="882">
        <v>1</v>
      </c>
      <c r="H1547" s="882">
        <v>0</v>
      </c>
      <c r="I1547" s="882">
        <v>1</v>
      </c>
      <c r="J1547" s="757" t="s">
        <v>1524</v>
      </c>
      <c r="K1547" s="757" t="s">
        <v>1524</v>
      </c>
      <c r="L1547" s="757" t="s">
        <v>1524</v>
      </c>
      <c r="M1547" s="757" t="s">
        <v>1524</v>
      </c>
      <c r="N1547" s="7" t="s">
        <v>47</v>
      </c>
      <c r="O1547" s="7" t="s">
        <v>47</v>
      </c>
      <c r="P1547" s="7" t="s">
        <v>47</v>
      </c>
      <c r="Q1547" s="7" t="s">
        <v>47</v>
      </c>
      <c r="R1547" s="5"/>
      <c r="T1547" s="23">
        <v>50</v>
      </c>
      <c r="V1547" s="6" t="s">
        <v>535</v>
      </c>
      <c r="X1547" s="453">
        <v>3.32</v>
      </c>
      <c r="Y1547" s="6"/>
      <c r="Z1547" s="6"/>
      <c r="AA1547" s="998">
        <v>42683</v>
      </c>
      <c r="AC1547" s="817"/>
      <c r="AD1547" s="817"/>
      <c r="AE1547" s="817"/>
      <c r="AF1547" s="990">
        <f>IF(B1547="","",(IFERROR(VLOOKUP(B1547,Projecten!A$4:W$2358,5,FALSE),"niet bekend")))</f>
        <v>1</v>
      </c>
      <c r="AG1547" s="2399">
        <f t="shared" si="157"/>
        <v>502.39</v>
      </c>
      <c r="AH1547" s="2403">
        <f>IF(B1547="","",(IFERROR(VLOOKUP(B1547,Projecten!A$4:W$2358,23,FALSE),"niet bekend")))</f>
        <v>502.39</v>
      </c>
      <c r="AI1547" s="2399">
        <f>IF(B1547="","",(IFERROR(VLOOKUP(B1547,Projecten!A$4:W$2358,12,FALSE),"niet bekend")))</f>
        <v>502.39</v>
      </c>
      <c r="AJ1547" s="8"/>
    </row>
    <row r="1548" spans="2:36" x14ac:dyDescent="0.2">
      <c r="B1548" s="98" t="s">
        <v>2049</v>
      </c>
      <c r="C1548" s="1030">
        <v>121045</v>
      </c>
      <c r="D1548" s="383" t="s">
        <v>2047</v>
      </c>
      <c r="E1548" s="405" t="s">
        <v>353</v>
      </c>
      <c r="F1548" s="882">
        <v>1</v>
      </c>
      <c r="G1548" s="882">
        <v>8</v>
      </c>
      <c r="H1548" s="882">
        <v>4</v>
      </c>
      <c r="I1548" s="882">
        <v>3</v>
      </c>
      <c r="J1548" s="757">
        <v>42706</v>
      </c>
      <c r="K1548" s="757">
        <v>42704</v>
      </c>
      <c r="L1548" s="757" t="s">
        <v>1524</v>
      </c>
      <c r="M1548" s="757" t="s">
        <v>1524</v>
      </c>
      <c r="N1548" s="7" t="s">
        <v>47</v>
      </c>
      <c r="O1548" s="7" t="s">
        <v>47</v>
      </c>
      <c r="P1548" s="7" t="s">
        <v>47</v>
      </c>
      <c r="Q1548" s="7" t="s">
        <v>47</v>
      </c>
      <c r="R1548" s="5"/>
      <c r="T1548" s="23">
        <v>50</v>
      </c>
      <c r="V1548" s="6" t="s">
        <v>535</v>
      </c>
      <c r="X1548" s="453">
        <v>19</v>
      </c>
      <c r="Y1548" s="6"/>
      <c r="Z1548" s="6"/>
      <c r="AA1548" s="998">
        <v>42683</v>
      </c>
      <c r="AC1548" s="817"/>
      <c r="AD1548" s="817"/>
      <c r="AE1548" s="817"/>
      <c r="AF1548" s="990">
        <f>IF(B1548="","",(IFERROR(VLOOKUP(B1548,Projecten!A$4:W$2358,5,FALSE),"niet bekend")))</f>
        <v>1</v>
      </c>
      <c r="AG1548" s="2399">
        <f t="shared" si="157"/>
        <v>3314.87</v>
      </c>
      <c r="AH1548" s="2403">
        <f>IF(B1548="","",(IFERROR(VLOOKUP(B1548,Projecten!A$4:W$2358,23,FALSE),"niet bekend")))</f>
        <v>3314.87</v>
      </c>
      <c r="AI1548" s="2399">
        <f>IF(B1548="","",(IFERROR(VLOOKUP(B1548,Projecten!A$4:W$2358,12,FALSE),"niet bekend")))</f>
        <v>3314.87</v>
      </c>
      <c r="AJ1548" s="8"/>
    </row>
    <row r="1549" spans="2:36" x14ac:dyDescent="0.2">
      <c r="B1549" s="98" t="s">
        <v>2170</v>
      </c>
      <c r="C1549" s="1030">
        <v>121045</v>
      </c>
      <c r="D1549" s="383" t="s">
        <v>2048</v>
      </c>
      <c r="E1549" s="405" t="s">
        <v>353</v>
      </c>
      <c r="F1549" s="882">
        <v>0</v>
      </c>
      <c r="G1549" s="882">
        <v>1</v>
      </c>
      <c r="H1549" s="882">
        <v>0</v>
      </c>
      <c r="I1549" s="882">
        <v>1</v>
      </c>
      <c r="J1549" s="757" t="s">
        <v>1524</v>
      </c>
      <c r="K1549" s="757" t="s">
        <v>1524</v>
      </c>
      <c r="L1549" s="757" t="s">
        <v>1524</v>
      </c>
      <c r="M1549" s="757" t="s">
        <v>1524</v>
      </c>
      <c r="N1549" s="7" t="s">
        <v>47</v>
      </c>
      <c r="O1549" s="7" t="s">
        <v>47</v>
      </c>
      <c r="P1549" s="7" t="s">
        <v>47</v>
      </c>
      <c r="Q1549" s="7" t="s">
        <v>47</v>
      </c>
      <c r="R1549" s="5"/>
      <c r="T1549" s="23">
        <v>50</v>
      </c>
      <c r="V1549" s="6" t="s">
        <v>535</v>
      </c>
      <c r="X1549" s="453">
        <v>3.32</v>
      </c>
      <c r="Y1549" s="6"/>
      <c r="Z1549" s="6"/>
      <c r="AA1549" s="998">
        <v>42683</v>
      </c>
      <c r="AC1549" s="817"/>
      <c r="AD1549" s="817"/>
      <c r="AE1549" s="817"/>
      <c r="AF1549" s="990">
        <f>IF(B1549="","",(IFERROR(VLOOKUP(B1549,Projecten!A$4:W$2358,5,FALSE),"niet bekend")))</f>
        <v>1</v>
      </c>
      <c r="AG1549" s="2399">
        <f t="shared" si="157"/>
        <v>508.37</v>
      </c>
      <c r="AH1549" s="2403">
        <f>IF(B1549="","",(IFERROR(VLOOKUP(B1549,Projecten!A$4:W$2358,23,FALSE),"niet bekend")))</f>
        <v>508.37</v>
      </c>
      <c r="AI1549" s="2399">
        <f>IF(B1549="","",(IFERROR(VLOOKUP(B1549,Projecten!A$4:W$2358,12,FALSE),"niet bekend")))</f>
        <v>508.37</v>
      </c>
      <c r="AJ1549" s="8"/>
    </row>
    <row r="1550" spans="2:36" x14ac:dyDescent="0.2">
      <c r="B1550" s="98" t="s">
        <v>2172</v>
      </c>
      <c r="C1550" s="1030">
        <v>121047</v>
      </c>
      <c r="D1550" s="383" t="s">
        <v>2178</v>
      </c>
      <c r="E1550" s="405" t="s">
        <v>353</v>
      </c>
      <c r="F1550" s="882">
        <v>1</v>
      </c>
      <c r="G1550" s="882">
        <v>8</v>
      </c>
      <c r="H1550" s="882">
        <v>4</v>
      </c>
      <c r="I1550" s="882">
        <v>3</v>
      </c>
      <c r="J1550" s="757">
        <v>42706</v>
      </c>
      <c r="K1550" s="757">
        <v>42704</v>
      </c>
      <c r="L1550" s="757" t="s">
        <v>1524</v>
      </c>
      <c r="M1550" s="757" t="s">
        <v>1524</v>
      </c>
      <c r="N1550" s="7" t="s">
        <v>47</v>
      </c>
      <c r="O1550" s="7" t="s">
        <v>47</v>
      </c>
      <c r="P1550" s="7" t="s">
        <v>47</v>
      </c>
      <c r="Q1550" s="7" t="s">
        <v>47</v>
      </c>
      <c r="R1550" s="5"/>
      <c r="T1550" s="23">
        <v>50</v>
      </c>
      <c r="V1550" s="6" t="s">
        <v>535</v>
      </c>
      <c r="X1550" s="453">
        <v>19</v>
      </c>
      <c r="Y1550" s="6"/>
      <c r="Z1550" s="6"/>
      <c r="AA1550" s="998">
        <v>42683</v>
      </c>
      <c r="AC1550" s="817"/>
      <c r="AD1550" s="817"/>
      <c r="AE1550" s="817"/>
      <c r="AF1550" s="990">
        <f>IF(B1550="","",(IFERROR(VLOOKUP(B1550,Projecten!A$4:W$2358,5,FALSE),"niet bekend")))</f>
        <v>1</v>
      </c>
      <c r="AG1550" s="2399">
        <f t="shared" si="157"/>
        <v>3440.14</v>
      </c>
      <c r="AH1550" s="2403">
        <f>IF(B1550="","",(IFERROR(VLOOKUP(B1550,Projecten!A$4:W$2358,23,FALSE),"niet bekend")))</f>
        <v>3440.14</v>
      </c>
      <c r="AI1550" s="2399">
        <f>IF(B1550="","",(IFERROR(VLOOKUP(B1550,Projecten!A$4:W$2358,12,FALSE),"niet bekend")))</f>
        <v>3440.14</v>
      </c>
      <c r="AJ1550" s="8"/>
    </row>
    <row r="1551" spans="2:36" x14ac:dyDescent="0.2">
      <c r="B1551" s="98" t="s">
        <v>2173</v>
      </c>
      <c r="C1551" s="1030">
        <v>121047</v>
      </c>
      <c r="D1551" s="383" t="s">
        <v>2179</v>
      </c>
      <c r="E1551" s="405" t="s">
        <v>353</v>
      </c>
      <c r="F1551" s="882">
        <v>0</v>
      </c>
      <c r="G1551" s="882">
        <v>1</v>
      </c>
      <c r="H1551" s="882">
        <v>0</v>
      </c>
      <c r="I1551" s="882">
        <v>1</v>
      </c>
      <c r="J1551" s="757" t="s">
        <v>1524</v>
      </c>
      <c r="K1551" s="757" t="s">
        <v>1524</v>
      </c>
      <c r="L1551" s="757" t="s">
        <v>1524</v>
      </c>
      <c r="M1551" s="757" t="s">
        <v>1524</v>
      </c>
      <c r="N1551" s="7" t="s">
        <v>47</v>
      </c>
      <c r="O1551" s="7" t="s">
        <v>47</v>
      </c>
      <c r="P1551" s="7" t="s">
        <v>47</v>
      </c>
      <c r="Q1551" s="7" t="s">
        <v>47</v>
      </c>
      <c r="R1551" s="5"/>
      <c r="T1551" s="23">
        <v>50</v>
      </c>
      <c r="V1551" s="6" t="s">
        <v>535</v>
      </c>
      <c r="X1551" s="453">
        <v>3.32</v>
      </c>
      <c r="Y1551" s="6"/>
      <c r="Z1551" s="6"/>
      <c r="AA1551" s="998">
        <v>42683</v>
      </c>
      <c r="AC1551" s="817"/>
      <c r="AD1551" s="817"/>
      <c r="AE1551" s="817"/>
      <c r="AF1551" s="990">
        <f>IF(B1551="","",(IFERROR(VLOOKUP(B1551,Projecten!A$4:W$2358,5,FALSE),"niet bekend")))</f>
        <v>1</v>
      </c>
      <c r="AG1551" s="2399">
        <f t="shared" si="157"/>
        <v>502.39</v>
      </c>
      <c r="AH1551" s="2403">
        <f>IF(B1551="","",(IFERROR(VLOOKUP(B1551,Projecten!A$4:W$2358,23,FALSE),"niet bekend")))</f>
        <v>502.39</v>
      </c>
      <c r="AI1551" s="2399">
        <f>IF(B1551="","",(IFERROR(VLOOKUP(B1551,Projecten!A$4:W$2358,12,FALSE),"niet bekend")))</f>
        <v>502.39</v>
      </c>
      <c r="AJ1551" s="8"/>
    </row>
    <row r="1552" spans="2:36" s="131" customFormat="1" x14ac:dyDescent="0.2">
      <c r="B1552" s="1010">
        <v>2016677</v>
      </c>
      <c r="C1552" s="1030">
        <v>121048</v>
      </c>
      <c r="D1552" s="1010" t="s">
        <v>2042</v>
      </c>
      <c r="E1552" s="1011" t="s">
        <v>353</v>
      </c>
      <c r="F1552" s="1012">
        <v>1</v>
      </c>
      <c r="G1552" s="1012">
        <v>9</v>
      </c>
      <c r="H1552" s="1012">
        <v>5</v>
      </c>
      <c r="I1552" s="1012">
        <v>3</v>
      </c>
      <c r="J1552" s="778">
        <v>42706</v>
      </c>
      <c r="K1552" s="778">
        <v>42704</v>
      </c>
      <c r="L1552" s="778" t="s">
        <v>1524</v>
      </c>
      <c r="M1552" s="778" t="s">
        <v>1524</v>
      </c>
      <c r="N1552" s="58" t="s">
        <v>47</v>
      </c>
      <c r="O1552" s="58" t="s">
        <v>47</v>
      </c>
      <c r="P1552" s="58" t="s">
        <v>47</v>
      </c>
      <c r="Q1552" s="58" t="s">
        <v>47</v>
      </c>
      <c r="R1552" s="141"/>
      <c r="S1552" s="77"/>
      <c r="T1552" s="77">
        <v>2</v>
      </c>
      <c r="U1552" s="156"/>
      <c r="V1552" s="80" t="s">
        <v>535</v>
      </c>
      <c r="W1552" s="240"/>
      <c r="X1552" s="78">
        <v>24</v>
      </c>
      <c r="Y1552" s="80"/>
      <c r="Z1552" s="80"/>
      <c r="AA1552" s="994">
        <v>42681</v>
      </c>
      <c r="AC1552" s="820"/>
      <c r="AD1552" s="820"/>
      <c r="AE1552" s="820"/>
      <c r="AF1552" s="992">
        <f>IF(B1552="","",(IFERROR(VLOOKUP(B1552,Projecten!A$4:W$2358,5,FALSE),"niet bekend")))</f>
        <v>1</v>
      </c>
      <c r="AG1552" s="2403">
        <f t="shared" si="157"/>
        <v>3423.18</v>
      </c>
      <c r="AH1552" s="2403">
        <f>IF(B1552="","",(IFERROR(VLOOKUP(B1552,Projecten!A$4:W$2358,23,FALSE),"niet bekend")))</f>
        <v>3423.18</v>
      </c>
      <c r="AI1552" s="2403">
        <f>IF(B1552="","",(IFERROR(VLOOKUP(B1552,Projecten!A$4:W$2358,12,FALSE),"niet bekend")))</f>
        <v>3423.18</v>
      </c>
    </row>
    <row r="1553" spans="2:36" s="131" customFormat="1" x14ac:dyDescent="0.2">
      <c r="B1553" s="1010">
        <v>2016678</v>
      </c>
      <c r="C1553" s="1030">
        <v>121049</v>
      </c>
      <c r="D1553" s="1010" t="s">
        <v>2043</v>
      </c>
      <c r="E1553" s="1011" t="s">
        <v>353</v>
      </c>
      <c r="F1553" s="1012">
        <v>1</v>
      </c>
      <c r="G1553" s="1012">
        <v>4</v>
      </c>
      <c r="H1553" s="1012">
        <v>1</v>
      </c>
      <c r="I1553" s="1012">
        <v>3</v>
      </c>
      <c r="J1553" s="778">
        <v>42706</v>
      </c>
      <c r="K1553" s="778">
        <v>42704</v>
      </c>
      <c r="L1553" s="778" t="s">
        <v>1524</v>
      </c>
      <c r="M1553" s="778" t="s">
        <v>1524</v>
      </c>
      <c r="N1553" s="58" t="s">
        <v>47</v>
      </c>
      <c r="O1553" s="58" t="s">
        <v>47</v>
      </c>
      <c r="P1553" s="58" t="s">
        <v>47</v>
      </c>
      <c r="Q1553" s="58" t="s">
        <v>47</v>
      </c>
      <c r="R1553" s="141"/>
      <c r="S1553" s="77"/>
      <c r="T1553" s="77">
        <v>2</v>
      </c>
      <c r="U1553" s="156"/>
      <c r="V1553" s="80" t="s">
        <v>535</v>
      </c>
      <c r="W1553" s="240"/>
      <c r="X1553" s="78">
        <v>11</v>
      </c>
      <c r="Y1553" s="80"/>
      <c r="Z1553" s="80"/>
      <c r="AA1553" s="994">
        <v>42681</v>
      </c>
      <c r="AC1553" s="820"/>
      <c r="AD1553" s="820"/>
      <c r="AE1553" s="820"/>
      <c r="AF1553" s="992">
        <f>IF(B1553="","",(IFERROR(VLOOKUP(B1553,Projecten!A$4:W$2358,5,FALSE),"niet bekend")))</f>
        <v>1</v>
      </c>
      <c r="AG1553" s="2403">
        <f t="shared" si="157"/>
        <v>1570.76</v>
      </c>
      <c r="AH1553" s="2403">
        <f>IF(B1553="","",(IFERROR(VLOOKUP(B1553,Projecten!A$4:W$2358,23,FALSE),"niet bekend")))</f>
        <v>1570.76</v>
      </c>
      <c r="AI1553" s="2403">
        <f>IF(B1553="","",(IFERROR(VLOOKUP(B1553,Projecten!A$4:W$2358,12,FALSE),"niet bekend")))</f>
        <v>1570.76</v>
      </c>
    </row>
    <row r="1554" spans="2:36" s="131" customFormat="1" x14ac:dyDescent="0.2">
      <c r="B1554" s="1010">
        <v>2016679</v>
      </c>
      <c r="C1554" s="1030">
        <v>121049</v>
      </c>
      <c r="D1554" s="1010" t="s">
        <v>2044</v>
      </c>
      <c r="E1554" s="1011" t="s">
        <v>353</v>
      </c>
      <c r="F1554" s="1013">
        <v>1</v>
      </c>
      <c r="G1554" s="1013">
        <v>8</v>
      </c>
      <c r="H1554" s="1013">
        <v>3</v>
      </c>
      <c r="I1554" s="1013">
        <v>4</v>
      </c>
      <c r="J1554" s="778">
        <v>42706</v>
      </c>
      <c r="K1554" s="778">
        <v>42704</v>
      </c>
      <c r="L1554" s="778" t="s">
        <v>1524</v>
      </c>
      <c r="M1554" s="778" t="s">
        <v>1524</v>
      </c>
      <c r="N1554" s="58" t="s">
        <v>47</v>
      </c>
      <c r="O1554" s="58" t="s">
        <v>47</v>
      </c>
      <c r="P1554" s="58" t="s">
        <v>47</v>
      </c>
      <c r="Q1554" s="58" t="s">
        <v>47</v>
      </c>
      <c r="R1554" s="141"/>
      <c r="S1554" s="77"/>
      <c r="T1554" s="77">
        <v>2</v>
      </c>
      <c r="U1554" s="156"/>
      <c r="V1554" s="80" t="s">
        <v>535</v>
      </c>
      <c r="W1554" s="240"/>
      <c r="X1554" s="78">
        <v>20</v>
      </c>
      <c r="Y1554" s="80"/>
      <c r="Z1554" s="80"/>
      <c r="AA1554" s="994">
        <v>42681</v>
      </c>
      <c r="AC1554" s="820"/>
      <c r="AD1554" s="820"/>
      <c r="AE1554" s="820"/>
      <c r="AF1554" s="992">
        <f>IF(B1554="","",(IFERROR(VLOOKUP(B1554,Projecten!A$4:W$2358,5,FALSE),"niet bekend")))</f>
        <v>1</v>
      </c>
      <c r="AG1554" s="2403">
        <f t="shared" si="157"/>
        <v>2973.37</v>
      </c>
      <c r="AH1554" s="2403">
        <f>IF(B1554="","",(IFERROR(VLOOKUP(B1554,Projecten!A$4:W$2358,23,FALSE),"niet bekend")))</f>
        <v>2973.37</v>
      </c>
      <c r="AI1554" s="2403">
        <f>IF(B1554="","",(IFERROR(VLOOKUP(B1554,Projecten!A$4:W$2358,12,FALSE),"niet bekend")))</f>
        <v>2973.37</v>
      </c>
    </row>
    <row r="1555" spans="2:36" s="131" customFormat="1" x14ac:dyDescent="0.2">
      <c r="B1555" s="1010">
        <v>2016680</v>
      </c>
      <c r="C1555" s="1030">
        <v>121049</v>
      </c>
      <c r="D1555" s="1010" t="s">
        <v>2045</v>
      </c>
      <c r="E1555" s="1011" t="s">
        <v>353</v>
      </c>
      <c r="F1555" s="1013">
        <v>1</v>
      </c>
      <c r="G1555" s="1013">
        <v>8</v>
      </c>
      <c r="H1555" s="1013">
        <v>5</v>
      </c>
      <c r="I1555" s="1013">
        <v>3</v>
      </c>
      <c r="J1555" s="757">
        <v>42706</v>
      </c>
      <c r="K1555" s="757">
        <v>42704</v>
      </c>
      <c r="L1555" s="757" t="s">
        <v>1524</v>
      </c>
      <c r="M1555" s="757" t="s">
        <v>1524</v>
      </c>
      <c r="N1555" s="59" t="s">
        <v>47</v>
      </c>
      <c r="O1555" s="59" t="s">
        <v>47</v>
      </c>
      <c r="P1555" s="59" t="s">
        <v>47</v>
      </c>
      <c r="Q1555" s="59" t="s">
        <v>47</v>
      </c>
      <c r="R1555" s="141"/>
      <c r="S1555" s="77"/>
      <c r="T1555" s="77">
        <v>2</v>
      </c>
      <c r="U1555" s="156"/>
      <c r="V1555" s="80" t="s">
        <v>535</v>
      </c>
      <c r="W1555" s="80"/>
      <c r="X1555" s="566">
        <v>16.5</v>
      </c>
      <c r="Y1555" s="80"/>
      <c r="Z1555" s="80"/>
      <c r="AA1555" s="994">
        <v>42681</v>
      </c>
      <c r="AC1555" s="820"/>
      <c r="AD1555" s="820"/>
      <c r="AE1555" s="820"/>
      <c r="AF1555" s="992">
        <f>IF(B1555="","",(IFERROR(VLOOKUP(B1555,Projecten!A$4:W$2358,5,FALSE),"niet bekend")))</f>
        <v>1</v>
      </c>
      <c r="AG1555" s="2403">
        <f t="shared" si="157"/>
        <v>2510.25</v>
      </c>
      <c r="AH1555" s="2403">
        <f>IF(B1555="","",(IFERROR(VLOOKUP(B1555,Projecten!A$4:W$2358,23,FALSE),"niet bekend")))</f>
        <v>2510.25</v>
      </c>
      <c r="AI1555" s="2403">
        <f>IF(B1555="","",(IFERROR(VLOOKUP(B1555,Projecten!A$4:W$2358,12,FALSE),"niet bekend")))</f>
        <v>2510.25</v>
      </c>
    </row>
    <row r="1556" spans="2:36" s="131" customFormat="1" x14ac:dyDescent="0.2">
      <c r="B1556" s="1010"/>
      <c r="C1556" s="1030"/>
      <c r="D1556" s="1010"/>
      <c r="E1556" s="1011"/>
      <c r="F1556" s="1012"/>
      <c r="G1556" s="1012"/>
      <c r="H1556" s="1012"/>
      <c r="I1556" s="1012"/>
      <c r="J1556" s="778"/>
      <c r="K1556" s="778"/>
      <c r="L1556" s="778"/>
      <c r="M1556" s="778"/>
      <c r="N1556" s="58"/>
      <c r="O1556" s="58"/>
      <c r="P1556" s="58"/>
      <c r="Q1556" s="58"/>
      <c r="R1556" s="141"/>
      <c r="S1556" s="77"/>
      <c r="T1556" s="77"/>
      <c r="U1556" s="156"/>
      <c r="V1556" s="80"/>
      <c r="W1556" s="240"/>
      <c r="X1556" s="78"/>
      <c r="Y1556" s="80"/>
      <c r="Z1556" s="80"/>
      <c r="AA1556" s="994"/>
      <c r="AC1556" s="820"/>
      <c r="AD1556" s="820"/>
      <c r="AE1556" s="820"/>
      <c r="AF1556" s="992"/>
      <c r="AG1556" s="2403"/>
      <c r="AH1556" s="2403"/>
      <c r="AI1556" s="2403"/>
    </row>
    <row r="1557" spans="2:36" s="131" customFormat="1" x14ac:dyDescent="0.2">
      <c r="B1557" s="98">
        <v>2016685</v>
      </c>
      <c r="C1557" s="1030">
        <v>121038</v>
      </c>
      <c r="D1557" s="98" t="s">
        <v>2057</v>
      </c>
      <c r="E1557" s="405" t="s">
        <v>26</v>
      </c>
      <c r="F1557" s="882">
        <v>0</v>
      </c>
      <c r="G1557" s="882">
        <v>1</v>
      </c>
      <c r="H1557" s="882">
        <v>0</v>
      </c>
      <c r="I1557" s="882">
        <v>2</v>
      </c>
      <c r="J1557" s="757">
        <v>42699</v>
      </c>
      <c r="K1557" s="757" t="s">
        <v>1524</v>
      </c>
      <c r="L1557" s="757" t="s">
        <v>1524</v>
      </c>
      <c r="M1557" s="757" t="s">
        <v>1524</v>
      </c>
      <c r="N1557" s="59" t="s">
        <v>47</v>
      </c>
      <c r="O1557" s="59" t="s">
        <v>47</v>
      </c>
      <c r="P1557" s="59" t="s">
        <v>47</v>
      </c>
      <c r="Q1557" s="59" t="s">
        <v>47</v>
      </c>
      <c r="R1557" s="141"/>
      <c r="S1557" s="77"/>
      <c r="T1557" s="77">
        <v>49</v>
      </c>
      <c r="U1557" s="156"/>
      <c r="V1557" s="80" t="s">
        <v>162</v>
      </c>
      <c r="W1557" s="143"/>
      <c r="X1557" s="566">
        <v>5</v>
      </c>
      <c r="Y1557" s="80"/>
      <c r="Z1557" s="80"/>
      <c r="AA1557" s="994">
        <v>42683</v>
      </c>
      <c r="AC1557" s="820"/>
      <c r="AD1557" s="820"/>
      <c r="AE1557" s="820"/>
      <c r="AF1557" s="992">
        <f>IF(B1557="","",(IFERROR(VLOOKUP(B1557,Projecten!A$4:W$2358,5,FALSE),"niet bekend")))</f>
        <v>0</v>
      </c>
      <c r="AG1557" s="2403">
        <f>IF(AF1557="","",(IF(F1557=0,AI1557,(F1557/AF1557*AI1557))))</f>
        <v>809.28</v>
      </c>
      <c r="AH1557" s="2403">
        <f>IF(B1557="","",(IFERROR(VLOOKUP(B1557,Projecten!A$4:W$2358,23,FALSE),"niet bekend")))</f>
        <v>809.28</v>
      </c>
      <c r="AI1557" s="2403">
        <f>IF(B1557="","",(IFERROR(VLOOKUP(B1557,Projecten!A$4:W$2358,12,FALSE),"niet bekend")))</f>
        <v>809.28</v>
      </c>
    </row>
    <row r="1558" spans="2:36" s="131" customFormat="1" x14ac:dyDescent="0.2">
      <c r="B1558" s="1010"/>
      <c r="C1558" s="1030"/>
      <c r="D1558" s="1010"/>
      <c r="E1558" s="1011"/>
      <c r="F1558" s="1013"/>
      <c r="G1558" s="1013"/>
      <c r="H1558" s="1013"/>
      <c r="I1558" s="1013"/>
      <c r="J1558" s="757"/>
      <c r="K1558" s="757"/>
      <c r="L1558" s="757"/>
      <c r="M1558" s="757"/>
      <c r="N1558" s="59"/>
      <c r="O1558" s="59"/>
      <c r="P1558" s="59"/>
      <c r="Q1558" s="59"/>
      <c r="R1558" s="141"/>
      <c r="S1558" s="77"/>
      <c r="T1558" s="77"/>
      <c r="U1558" s="156"/>
      <c r="V1558" s="80"/>
      <c r="W1558" s="80"/>
      <c r="X1558" s="566"/>
      <c r="Y1558" s="80"/>
      <c r="Z1558" s="80"/>
      <c r="AA1558" s="994"/>
      <c r="AC1558" s="820"/>
      <c r="AD1558" s="820"/>
      <c r="AE1558" s="820"/>
      <c r="AF1558" s="992"/>
      <c r="AG1558" s="2403"/>
      <c r="AH1558" s="2403"/>
      <c r="AI1558" s="2403"/>
    </row>
    <row r="1559" spans="2:36" s="131" customFormat="1" x14ac:dyDescent="0.2">
      <c r="B1559" s="98" t="s">
        <v>2092</v>
      </c>
      <c r="C1559" s="1030">
        <v>121041</v>
      </c>
      <c r="D1559" s="98">
        <v>596017</v>
      </c>
      <c r="E1559" s="405" t="s">
        <v>26</v>
      </c>
      <c r="F1559" s="882">
        <v>1</v>
      </c>
      <c r="G1559" s="882">
        <v>8</v>
      </c>
      <c r="H1559" s="882">
        <v>5</v>
      </c>
      <c r="I1559" s="882">
        <v>2</v>
      </c>
      <c r="J1559" s="757">
        <v>42699</v>
      </c>
      <c r="K1559" s="757">
        <v>42697</v>
      </c>
      <c r="L1559" s="757">
        <v>42695</v>
      </c>
      <c r="M1559" s="757" t="s">
        <v>1524</v>
      </c>
      <c r="N1559" s="59" t="s">
        <v>47</v>
      </c>
      <c r="O1559" s="59" t="s">
        <v>47</v>
      </c>
      <c r="P1559" s="59" t="s">
        <v>47</v>
      </c>
      <c r="Q1559" s="59" t="s">
        <v>47</v>
      </c>
      <c r="R1559" s="141"/>
      <c r="S1559" s="77"/>
      <c r="T1559" s="77">
        <v>49</v>
      </c>
      <c r="U1559" s="156"/>
      <c r="V1559" s="80" t="s">
        <v>162</v>
      </c>
      <c r="W1559" s="727" t="s">
        <v>2084</v>
      </c>
      <c r="X1559" s="566">
        <v>23</v>
      </c>
      <c r="Y1559" s="80"/>
      <c r="Z1559" s="80"/>
      <c r="AA1559" s="994">
        <v>42674</v>
      </c>
      <c r="AC1559" s="820"/>
      <c r="AD1559" s="820"/>
      <c r="AE1559" s="820"/>
      <c r="AF1559" s="992">
        <f>IF(B1559="","",(IFERROR(VLOOKUP(B1559,Projecten!A$4:W$2358,5,FALSE),"niet bekend")))</f>
        <v>1</v>
      </c>
      <c r="AG1559" s="2403">
        <f t="shared" ref="AG1559:AG1564" si="158">IF(AF1559="","",(IF(F1559=0,AI1559,(F1559/AF1559*AI1559))))</f>
        <v>5256.98</v>
      </c>
      <c r="AH1559" s="2403">
        <f>IF(B1559="","",(IFERROR(VLOOKUP(B1559,Projecten!A$4:W$2358,23,FALSE),"niet bekend")))</f>
        <v>5256.98</v>
      </c>
      <c r="AI1559" s="2403">
        <f>IF(B1559="","",(IFERROR(VLOOKUP(B1559,Projecten!A$4:W$2358,12,FALSE),"niet bekend")))</f>
        <v>5256.98</v>
      </c>
    </row>
    <row r="1560" spans="2:36" s="131" customFormat="1" x14ac:dyDescent="0.2">
      <c r="B1560" s="98">
        <v>2016695</v>
      </c>
      <c r="C1560" s="1030">
        <v>121038</v>
      </c>
      <c r="D1560" s="98">
        <v>614217</v>
      </c>
      <c r="E1560" s="405" t="s">
        <v>26</v>
      </c>
      <c r="F1560" s="882">
        <v>1</v>
      </c>
      <c r="G1560" s="882">
        <v>8</v>
      </c>
      <c r="H1560" s="882">
        <v>5</v>
      </c>
      <c r="I1560" s="882">
        <v>3</v>
      </c>
      <c r="J1560" s="757">
        <v>42699</v>
      </c>
      <c r="K1560" s="757" t="s">
        <v>1524</v>
      </c>
      <c r="L1560" s="757" t="s">
        <v>1524</v>
      </c>
      <c r="M1560" s="757" t="s">
        <v>1524</v>
      </c>
      <c r="N1560" s="59" t="s">
        <v>47</v>
      </c>
      <c r="O1560" s="59" t="s">
        <v>47</v>
      </c>
      <c r="P1560" s="59" t="s">
        <v>47</v>
      </c>
      <c r="Q1560" s="59" t="s">
        <v>47</v>
      </c>
      <c r="R1560" s="141"/>
      <c r="S1560" s="77"/>
      <c r="T1560" s="77">
        <v>49</v>
      </c>
      <c r="U1560" s="156"/>
      <c r="V1560" s="80" t="s">
        <v>423</v>
      </c>
      <c r="W1560" s="80" t="s">
        <v>2123</v>
      </c>
      <c r="X1560" s="566">
        <v>15</v>
      </c>
      <c r="Y1560" s="80"/>
      <c r="Z1560" s="80"/>
      <c r="AA1560" s="994">
        <v>42684</v>
      </c>
      <c r="AC1560" s="820"/>
      <c r="AD1560" s="820"/>
      <c r="AE1560" s="820"/>
      <c r="AF1560" s="992">
        <f>IF(B1560="","",(IFERROR(VLOOKUP(B1560,Projecten!A$4:W$2358,5,FALSE),"niet bekend")))</f>
        <v>1</v>
      </c>
      <c r="AG1560" s="2403">
        <f t="shared" si="158"/>
        <v>2545.5300000000002</v>
      </c>
      <c r="AH1560" s="2403">
        <f>IF(B1560="","",(IFERROR(VLOOKUP(B1560,Projecten!A$4:W$2358,23,FALSE),"niet bekend")))</f>
        <v>2545.5300000000002</v>
      </c>
      <c r="AI1560" s="2403">
        <f>IF(B1560="","",(IFERROR(VLOOKUP(B1560,Projecten!A$4:W$2358,12,FALSE),"niet bekend")))</f>
        <v>2545.5300000000002</v>
      </c>
    </row>
    <row r="1561" spans="2:36" x14ac:dyDescent="0.2">
      <c r="B1561" s="98" t="s">
        <v>2012</v>
      </c>
      <c r="C1561" s="1030">
        <v>121040</v>
      </c>
      <c r="D1561" s="98" t="s">
        <v>2039</v>
      </c>
      <c r="E1561" s="405" t="s">
        <v>26</v>
      </c>
      <c r="F1561" s="882">
        <v>1</v>
      </c>
      <c r="G1561" s="882">
        <v>8</v>
      </c>
      <c r="H1561" s="882">
        <v>5</v>
      </c>
      <c r="I1561" s="882">
        <v>3</v>
      </c>
      <c r="J1561" s="757">
        <v>42699</v>
      </c>
      <c r="K1561" s="757">
        <v>42697</v>
      </c>
      <c r="L1561" s="757">
        <v>42695</v>
      </c>
      <c r="M1561" s="755" t="s">
        <v>1524</v>
      </c>
      <c r="N1561" s="7" t="s">
        <v>47</v>
      </c>
      <c r="O1561" s="7" t="s">
        <v>47</v>
      </c>
      <c r="P1561" s="7" t="s">
        <v>47</v>
      </c>
      <c r="Q1561" s="7" t="s">
        <v>47</v>
      </c>
      <c r="R1561" s="5"/>
      <c r="S1561" s="23">
        <v>42717</v>
      </c>
      <c r="T1561" s="23">
        <v>49</v>
      </c>
      <c r="V1561" s="6" t="s">
        <v>162</v>
      </c>
      <c r="W1561" s="646" t="s">
        <v>959</v>
      </c>
      <c r="X1561" s="806">
        <v>21</v>
      </c>
      <c r="Y1561" s="6"/>
      <c r="Z1561" s="6"/>
      <c r="AA1561" s="998">
        <v>42674</v>
      </c>
      <c r="AC1561" s="817"/>
      <c r="AD1561" s="817"/>
      <c r="AE1561" s="817"/>
      <c r="AF1561" s="990">
        <f>IF(B1561="","",(IFERROR(VLOOKUP(B1561,Projecten!A$4:W$2358,5,FALSE),"niet bekend")))</f>
        <v>1</v>
      </c>
      <c r="AG1561" s="2399">
        <f t="shared" si="158"/>
        <v>4892.6899999999996</v>
      </c>
      <c r="AH1561" s="2403">
        <f>IF(B1561="","",(IFERROR(VLOOKUP(B1561,Projecten!A$4:W$2358,23,FALSE),"niet bekend")))</f>
        <v>4892.6899999999996</v>
      </c>
      <c r="AI1561" s="2399">
        <f>IF(B1561="","",(IFERROR(VLOOKUP(B1561,Projecten!A$4:W$2358,12,FALSE),"niet bekend")))</f>
        <v>4892.6899999999996</v>
      </c>
      <c r="AJ1561" s="8"/>
    </row>
    <row r="1562" spans="2:36" x14ac:dyDescent="0.2">
      <c r="B1562" s="98" t="s">
        <v>2013</v>
      </c>
      <c r="C1562" s="1030">
        <v>121041</v>
      </c>
      <c r="D1562" s="98" t="s">
        <v>2040</v>
      </c>
      <c r="E1562" s="405" t="s">
        <v>26</v>
      </c>
      <c r="F1562" s="882">
        <v>1</v>
      </c>
      <c r="G1562" s="882">
        <v>8</v>
      </c>
      <c r="H1562" s="882">
        <v>5</v>
      </c>
      <c r="I1562" s="882">
        <v>3</v>
      </c>
      <c r="J1562" s="757">
        <v>42699</v>
      </c>
      <c r="K1562" s="757">
        <v>42697</v>
      </c>
      <c r="L1562" s="757">
        <v>42695</v>
      </c>
      <c r="M1562" s="755" t="s">
        <v>1524</v>
      </c>
      <c r="N1562" s="7" t="s">
        <v>47</v>
      </c>
      <c r="O1562" s="7" t="s">
        <v>47</v>
      </c>
      <c r="P1562" s="7" t="s">
        <v>47</v>
      </c>
      <c r="Q1562" s="7" t="s">
        <v>47</v>
      </c>
      <c r="R1562" s="5"/>
      <c r="T1562" s="23">
        <v>49</v>
      </c>
      <c r="V1562" s="6" t="s">
        <v>162</v>
      </c>
      <c r="W1562" s="646" t="s">
        <v>959</v>
      </c>
      <c r="X1562" s="806">
        <v>21</v>
      </c>
      <c r="Y1562" s="6"/>
      <c r="Z1562" s="6"/>
      <c r="AA1562" s="998">
        <v>42674</v>
      </c>
      <c r="AC1562" s="817"/>
      <c r="AD1562" s="817"/>
      <c r="AE1562" s="817"/>
      <c r="AF1562" s="990">
        <f>IF(B1562="","",(IFERROR(VLOOKUP(B1562,Projecten!A$4:W$2358,5,FALSE),"niet bekend")))</f>
        <v>1</v>
      </c>
      <c r="AG1562" s="2399">
        <f t="shared" si="158"/>
        <v>4892.6899999999996</v>
      </c>
      <c r="AH1562" s="2403">
        <f>IF(B1562="","",(IFERROR(VLOOKUP(B1562,Projecten!A$4:W$2358,23,FALSE),"niet bekend")))</f>
        <v>4892.6899999999996</v>
      </c>
      <c r="AI1562" s="2399">
        <f>IF(B1562="","",(IFERROR(VLOOKUP(B1562,Projecten!A$4:W$2358,12,FALSE),"niet bekend")))</f>
        <v>4892.6899999999996</v>
      </c>
      <c r="AJ1562" s="8"/>
    </row>
    <row r="1563" spans="2:36" x14ac:dyDescent="0.2">
      <c r="B1563" s="98" t="s">
        <v>2037</v>
      </c>
      <c r="C1563" s="1030">
        <v>121040</v>
      </c>
      <c r="D1563" s="98" t="s">
        <v>2038</v>
      </c>
      <c r="E1563" s="405" t="s">
        <v>26</v>
      </c>
      <c r="F1563" s="882">
        <v>1</v>
      </c>
      <c r="G1563" s="882">
        <v>8</v>
      </c>
      <c r="H1563" s="882">
        <v>5</v>
      </c>
      <c r="I1563" s="882">
        <v>3</v>
      </c>
      <c r="J1563" s="757">
        <v>42699</v>
      </c>
      <c r="K1563" s="757">
        <v>42697</v>
      </c>
      <c r="L1563" s="757">
        <v>42695</v>
      </c>
      <c r="M1563" s="755" t="s">
        <v>1524</v>
      </c>
      <c r="N1563" s="7" t="s">
        <v>47</v>
      </c>
      <c r="O1563" s="7" t="s">
        <v>47</v>
      </c>
      <c r="P1563" s="7" t="s">
        <v>47</v>
      </c>
      <c r="Q1563" s="7" t="s">
        <v>47</v>
      </c>
      <c r="R1563" s="5"/>
      <c r="S1563" s="23">
        <v>42716</v>
      </c>
      <c r="T1563" s="23">
        <v>49</v>
      </c>
      <c r="V1563" s="6" t="s">
        <v>162</v>
      </c>
      <c r="W1563" s="646" t="s">
        <v>959</v>
      </c>
      <c r="X1563" s="806">
        <v>21</v>
      </c>
      <c r="Y1563" s="6"/>
      <c r="Z1563" s="6"/>
      <c r="AA1563" s="998">
        <v>42674</v>
      </c>
      <c r="AC1563" s="817"/>
      <c r="AD1563" s="817"/>
      <c r="AE1563" s="817"/>
      <c r="AF1563" s="990">
        <f>IF(B1563="","",(IFERROR(VLOOKUP(B1563,Projecten!A$4:W$2358,5,FALSE),"niet bekend")))</f>
        <v>1</v>
      </c>
      <c r="AG1563" s="2399">
        <f t="shared" si="158"/>
        <v>4892.6899999999996</v>
      </c>
      <c r="AH1563" s="2403">
        <f>IF(B1563="","",(IFERROR(VLOOKUP(B1563,Projecten!A$4:W$2358,23,FALSE),"niet bekend")))</f>
        <v>4892.6899999999996</v>
      </c>
      <c r="AI1563" s="2399">
        <f>IF(B1563="","",(IFERROR(VLOOKUP(B1563,Projecten!A$4:W$2358,12,FALSE),"niet bekend")))</f>
        <v>4892.6899999999996</v>
      </c>
      <c r="AJ1563" s="8"/>
    </row>
    <row r="1564" spans="2:36" x14ac:dyDescent="0.2">
      <c r="B1564" s="98">
        <v>2016694</v>
      </c>
      <c r="C1564" s="1030">
        <v>121006</v>
      </c>
      <c r="D1564" s="98" t="s">
        <v>2088</v>
      </c>
      <c r="E1564" s="405" t="s">
        <v>26</v>
      </c>
      <c r="F1564" s="882">
        <v>0</v>
      </c>
      <c r="G1564" s="882">
        <v>1</v>
      </c>
      <c r="H1564" s="882">
        <v>0</v>
      </c>
      <c r="I1564" s="882">
        <v>4</v>
      </c>
      <c r="J1564" s="757">
        <v>42696</v>
      </c>
      <c r="K1564" s="757" t="s">
        <v>1524</v>
      </c>
      <c r="L1564" s="757" t="s">
        <v>1524</v>
      </c>
      <c r="M1564" s="755" t="s">
        <v>1524</v>
      </c>
      <c r="N1564" s="7" t="s">
        <v>47</v>
      </c>
      <c r="O1564" s="7" t="s">
        <v>47</v>
      </c>
      <c r="P1564" s="7" t="s">
        <v>47</v>
      </c>
      <c r="Q1564" s="7" t="s">
        <v>47</v>
      </c>
      <c r="R1564" s="5"/>
      <c r="T1564" s="23">
        <v>49</v>
      </c>
      <c r="V1564" s="6" t="s">
        <v>162</v>
      </c>
      <c r="W1564" s="6" t="s">
        <v>2089</v>
      </c>
      <c r="X1564" s="453">
        <v>12</v>
      </c>
      <c r="Y1564" s="6"/>
      <c r="Z1564" s="6"/>
      <c r="AA1564" s="998">
        <v>42683</v>
      </c>
      <c r="AC1564" s="817"/>
      <c r="AD1564" s="817"/>
      <c r="AE1564" s="817"/>
      <c r="AF1564" s="990">
        <f>IF(B1564="","",(IFERROR(VLOOKUP(B1564,Projecten!A$4:W$2358,5,FALSE),"niet bekend")))</f>
        <v>0</v>
      </c>
      <c r="AG1564" s="2399">
        <f t="shared" si="158"/>
        <v>3200.64</v>
      </c>
      <c r="AH1564" s="2403">
        <f>IF(B1564="","",(IFERROR(VLOOKUP(B1564,Projecten!A$4:W$2358,23,FALSE),"niet bekend")))</f>
        <v>3200.64</v>
      </c>
      <c r="AI1564" s="2399">
        <f>IF(B1564="","",(IFERROR(VLOOKUP(B1564,Projecten!A$4:W$2358,12,FALSE),"niet bekend")))</f>
        <v>3200.64</v>
      </c>
      <c r="AJ1564" s="8"/>
    </row>
    <row r="1565" spans="2:36" s="38" customFormat="1" x14ac:dyDescent="0.2">
      <c r="B1565" s="775"/>
      <c r="C1565" s="1253"/>
      <c r="D1565" s="31"/>
      <c r="E1565" s="31"/>
      <c r="F1565" s="32"/>
      <c r="G1565" s="32"/>
      <c r="H1565" s="32"/>
      <c r="I1565" s="32"/>
      <c r="J1565" s="760"/>
      <c r="K1565" s="760"/>
      <c r="L1565" s="760"/>
      <c r="M1565" s="32"/>
      <c r="N1565" s="32"/>
      <c r="O1565" s="32"/>
      <c r="P1565" s="32"/>
      <c r="Q1565" s="32"/>
      <c r="R1565" s="483"/>
      <c r="S1565" s="33"/>
      <c r="T1565" s="1039"/>
      <c r="U1565" s="157"/>
      <c r="V1565" s="35"/>
      <c r="W1565" s="35"/>
      <c r="X1565" s="35"/>
      <c r="Y1565" s="67"/>
      <c r="Z1565" s="68"/>
      <c r="AA1565" s="36"/>
      <c r="AC1565" s="819"/>
      <c r="AD1565" s="819"/>
      <c r="AE1565" s="819"/>
      <c r="AF1565" s="993"/>
      <c r="AG1565" s="2404"/>
      <c r="AH1565" s="2407" t="str">
        <f>IF(B1565="","",(IFERROR(VLOOKUP(B1565,Projecten!A$4:W$2358,23,FALSE),"niet bekend")))</f>
        <v/>
      </c>
      <c r="AI1565" s="2407" t="str">
        <f>IF(B1565="","",(IFERROR(VLOOKUP(B1565,Projecten!A$4:W$2358,12,FALSE),"niet bekend")))</f>
        <v/>
      </c>
    </row>
    <row r="1566" spans="2:36" s="852" customFormat="1" x14ac:dyDescent="0.2">
      <c r="B1566" s="886"/>
      <c r="C1566" s="1251"/>
      <c r="D1566" s="888">
        <f>SUM(G1566:I1566)</f>
        <v>433</v>
      </c>
      <c r="E1566" s="889"/>
      <c r="F1566" s="890">
        <f>SUM(F1567:F1585)</f>
        <v>26</v>
      </c>
      <c r="G1566" s="890">
        <f>SUM(G1567:G1585)</f>
        <v>230</v>
      </c>
      <c r="H1566" s="890">
        <f>SUM(H1567:H1585)</f>
        <v>144</v>
      </c>
      <c r="I1566" s="890">
        <f>SUM(I1567:I1585)</f>
        <v>59</v>
      </c>
      <c r="J1566" s="891"/>
      <c r="K1566" s="891"/>
      <c r="L1566" s="891"/>
      <c r="M1566" s="890"/>
      <c r="N1566" s="890"/>
      <c r="O1566" s="890"/>
      <c r="P1566" s="890"/>
      <c r="Q1566" s="890"/>
      <c r="R1566" s="892">
        <v>50</v>
      </c>
      <c r="S1566" s="916"/>
      <c r="T1566" s="1040"/>
      <c r="U1566" s="893"/>
      <c r="V1566" s="894"/>
      <c r="W1566" s="895">
        <f>SUM(X1566:X1585)</f>
        <v>410.45</v>
      </c>
      <c r="X1566" s="855"/>
      <c r="Y1566" s="855">
        <f>Productiemedewerkers!C1741</f>
        <v>0</v>
      </c>
      <c r="Z1566" s="856">
        <f>W1566-Y1566</f>
        <v>410.45</v>
      </c>
      <c r="AA1566" s="851"/>
      <c r="AB1566" s="857" t="s">
        <v>1122</v>
      </c>
      <c r="AC1566" s="857" t="s">
        <v>1064</v>
      </c>
      <c r="AD1566" s="857" t="s">
        <v>1123</v>
      </c>
      <c r="AE1566" s="853" t="s">
        <v>2165</v>
      </c>
      <c r="AF1566" s="989" t="s">
        <v>2307</v>
      </c>
      <c r="AG1566" s="2402">
        <f>SUM(AG1567:AG1585)</f>
        <v>71797.5</v>
      </c>
      <c r="AH1566" s="2402" t="str">
        <f>IF(B1566="","",(IFERROR(VLOOKUP(B1566,Projecten!A$4:W$2358,23,FALSE),"niet bekend")))</f>
        <v/>
      </c>
      <c r="AI1566" s="2402" t="str">
        <f>IF(B1566="","",(IFERROR(VLOOKUP(B1566,Projecten!A$4:W$2358,12,FALSE),"niet bekend")))</f>
        <v/>
      </c>
    </row>
    <row r="1567" spans="2:36" x14ac:dyDescent="0.2">
      <c r="B1567" s="313"/>
      <c r="C1567" s="1268"/>
      <c r="D1567" s="6"/>
      <c r="E1567" s="313"/>
      <c r="F1567" s="879"/>
      <c r="G1567" s="879"/>
      <c r="H1567" s="879"/>
      <c r="I1567" s="879"/>
      <c r="J1567" s="754"/>
      <c r="K1567" s="754"/>
      <c r="L1567" s="754"/>
      <c r="M1567" s="29"/>
      <c r="N1567" s="29"/>
      <c r="O1567" s="29"/>
      <c r="P1567" s="29"/>
      <c r="Q1567" s="29"/>
      <c r="R1567" s="5" t="s">
        <v>1485</v>
      </c>
      <c r="T1567" s="23"/>
      <c r="W1567" s="554" t="s">
        <v>2081</v>
      </c>
      <c r="X1567" s="25"/>
      <c r="Y1567" s="6"/>
      <c r="Z1567" s="6"/>
      <c r="AA1567" s="5"/>
      <c r="AC1567" s="817"/>
      <c r="AD1567" s="817"/>
      <c r="AE1567" s="817"/>
      <c r="AF1567" s="990"/>
      <c r="AH1567" s="2403"/>
      <c r="AJ1567" s="8"/>
    </row>
    <row r="1568" spans="2:36" x14ac:dyDescent="0.2">
      <c r="B1568" s="313"/>
      <c r="C1568" s="1268"/>
      <c r="D1568" s="6"/>
      <c r="E1568" s="313"/>
      <c r="F1568" s="879"/>
      <c r="G1568" s="879"/>
      <c r="H1568" s="879"/>
      <c r="I1568" s="879"/>
      <c r="J1568" s="754"/>
      <c r="K1568" s="754"/>
      <c r="L1568" s="754"/>
      <c r="M1568" s="29"/>
      <c r="N1568" s="29"/>
      <c r="O1568" s="29"/>
      <c r="P1568" s="29"/>
      <c r="Q1568" s="29"/>
      <c r="R1568" s="5"/>
      <c r="T1568" s="23"/>
      <c r="W1568" s="554"/>
      <c r="X1568" s="25"/>
      <c r="Y1568" s="6"/>
      <c r="Z1568" s="6"/>
      <c r="AA1568" s="5"/>
      <c r="AC1568" s="817"/>
      <c r="AD1568" s="817"/>
      <c r="AE1568" s="817"/>
      <c r="AF1568" s="990"/>
      <c r="AH1568" s="2403"/>
      <c r="AJ1568" s="8"/>
    </row>
    <row r="1569" spans="2:36" x14ac:dyDescent="0.2">
      <c r="B1569" s="1016">
        <v>2016714</v>
      </c>
      <c r="C1569" s="1312">
        <v>121052</v>
      </c>
      <c r="D1569" s="901" t="s">
        <v>2126</v>
      </c>
      <c r="E1569" s="900" t="s">
        <v>318</v>
      </c>
      <c r="F1569" s="902">
        <v>1</v>
      </c>
      <c r="G1569" s="902">
        <v>8</v>
      </c>
      <c r="H1569" s="902">
        <v>7</v>
      </c>
      <c r="I1569" s="902">
        <v>3</v>
      </c>
      <c r="J1569" s="757">
        <v>42706</v>
      </c>
      <c r="K1569" s="755" t="s">
        <v>1524</v>
      </c>
      <c r="L1569" s="755" t="s">
        <v>1524</v>
      </c>
      <c r="M1569" s="755" t="s">
        <v>1524</v>
      </c>
      <c r="N1569" s="7" t="s">
        <v>47</v>
      </c>
      <c r="O1569" s="7" t="s">
        <v>47</v>
      </c>
      <c r="P1569" s="7" t="s">
        <v>47</v>
      </c>
      <c r="Q1569" s="7" t="s">
        <v>47</v>
      </c>
      <c r="R1569" s="5"/>
      <c r="T1569" s="23">
        <v>2</v>
      </c>
      <c r="V1569" s="6" t="s">
        <v>786</v>
      </c>
      <c r="X1569" s="963">
        <v>19</v>
      </c>
      <c r="Y1569" s="6"/>
      <c r="Z1569" s="6"/>
      <c r="AA1569" s="1014">
        <v>42690</v>
      </c>
      <c r="AC1569" s="817"/>
      <c r="AD1569" s="817"/>
      <c r="AE1569" s="817"/>
      <c r="AF1569" s="990">
        <v>1</v>
      </c>
      <c r="AG1569" s="2399">
        <f>IF(AF1569="","",(IF(F1569=0,AI1569,(F1569/AF1569*AI1569))))</f>
        <v>2766.88</v>
      </c>
      <c r="AH1569" s="2403">
        <f>IF(B1569="","",(IFERROR(VLOOKUP(B1569,Projecten!A$4:W$2358,23,FALSE),"niet bekend")))</f>
        <v>2766.88</v>
      </c>
      <c r="AI1569" s="2399">
        <f>IF(B1569="","",(IFERROR(VLOOKUP(B1569,Projecten!A$4:W$2358,12,FALSE),"niet bekend")))</f>
        <v>2766.88</v>
      </c>
      <c r="AJ1569" s="8"/>
    </row>
    <row r="1570" spans="2:36" s="131" customFormat="1" x14ac:dyDescent="0.2">
      <c r="B1570" s="98">
        <v>2016723</v>
      </c>
      <c r="C1570" s="1030">
        <v>121062</v>
      </c>
      <c r="D1570" s="99" t="s">
        <v>2146</v>
      </c>
      <c r="E1570" s="406" t="s">
        <v>318</v>
      </c>
      <c r="F1570" s="882">
        <v>1</v>
      </c>
      <c r="G1570" s="882">
        <v>7</v>
      </c>
      <c r="H1570" s="882">
        <v>6</v>
      </c>
      <c r="I1570" s="882">
        <v>3</v>
      </c>
      <c r="J1570" s="757">
        <v>42713</v>
      </c>
      <c r="K1570" s="757">
        <v>42711</v>
      </c>
      <c r="L1570" s="757">
        <v>42704</v>
      </c>
      <c r="M1570" s="757" t="s">
        <v>1524</v>
      </c>
      <c r="N1570" s="59" t="s">
        <v>47</v>
      </c>
      <c r="O1570" s="59" t="s">
        <v>47</v>
      </c>
      <c r="P1570" s="59" t="s">
        <v>47</v>
      </c>
      <c r="Q1570" s="59" t="s">
        <v>47</v>
      </c>
      <c r="R1570" s="141"/>
      <c r="S1570" s="77"/>
      <c r="T1570" s="77">
        <v>2</v>
      </c>
      <c r="U1570" s="156"/>
      <c r="V1570" s="80" t="s">
        <v>786</v>
      </c>
      <c r="W1570" s="80" t="s">
        <v>2186</v>
      </c>
      <c r="X1570" s="78">
        <v>18</v>
      </c>
      <c r="Y1570" s="80"/>
      <c r="Z1570" s="145"/>
      <c r="AA1570" s="994">
        <v>42695</v>
      </c>
      <c r="AC1570" s="820"/>
      <c r="AD1570" s="820"/>
      <c r="AE1570" s="820"/>
      <c r="AF1570" s="992">
        <f>IF(B1570="","",(IFERROR(VLOOKUP(B1570,Projecten!A$4:W$2358,5,FALSE),"niet bekend")))</f>
        <v>1</v>
      </c>
      <c r="AG1570" s="2403">
        <f>IF(AF1570="","",(IF(F1570=0,AI1570,(F1570/AF1570*AI1570))))</f>
        <v>3027.89</v>
      </c>
      <c r="AH1570" s="2403">
        <f>IF(B1570="","",(IFERROR(VLOOKUP(B1570,Projecten!A$4:W$2358,23,FALSE),"niet bekend")))</f>
        <v>3027.89</v>
      </c>
      <c r="AI1570" s="2403">
        <f>IF(B1570="","",(IFERROR(VLOOKUP(B1570,Projecten!A$4:W$2358,12,FALSE),"niet bekend")))</f>
        <v>3027.89</v>
      </c>
    </row>
    <row r="1571" spans="2:36" s="131" customFormat="1" x14ac:dyDescent="0.2">
      <c r="B1571" s="98"/>
      <c r="C1571" s="1030"/>
      <c r="D1571" s="98"/>
      <c r="E1571" s="405"/>
      <c r="F1571" s="882"/>
      <c r="G1571" s="882"/>
      <c r="H1571" s="882"/>
      <c r="I1571" s="882"/>
      <c r="J1571" s="759"/>
      <c r="K1571" s="759"/>
      <c r="L1571" s="778"/>
      <c r="M1571" s="778"/>
      <c r="N1571" s="58"/>
      <c r="O1571" s="58"/>
      <c r="P1571" s="58"/>
      <c r="Q1571" s="58"/>
      <c r="R1571" s="141"/>
      <c r="S1571" s="77"/>
      <c r="T1571" s="77"/>
      <c r="U1571" s="156"/>
      <c r="V1571" s="80"/>
      <c r="W1571" s="240"/>
      <c r="X1571" s="78"/>
      <c r="Y1571" s="80"/>
      <c r="Z1571" s="80"/>
      <c r="AA1571" s="994"/>
      <c r="AC1571" s="820"/>
      <c r="AD1571" s="820"/>
      <c r="AE1571" s="820"/>
      <c r="AF1571" s="992"/>
      <c r="AG1571" s="2403"/>
      <c r="AH1571" s="2403"/>
      <c r="AI1571" s="2403"/>
    </row>
    <row r="1572" spans="2:36" s="131" customFormat="1" x14ac:dyDescent="0.2">
      <c r="B1572" s="1010" t="s">
        <v>2076</v>
      </c>
      <c r="C1572" s="1030">
        <v>121055</v>
      </c>
      <c r="D1572" s="1010" t="s">
        <v>2054</v>
      </c>
      <c r="E1572" s="1011" t="s">
        <v>353</v>
      </c>
      <c r="F1572" s="1013">
        <v>1</v>
      </c>
      <c r="G1572" s="1013">
        <v>13</v>
      </c>
      <c r="H1572" s="1013">
        <v>0</v>
      </c>
      <c r="I1572" s="1013">
        <v>0</v>
      </c>
      <c r="J1572" s="757">
        <v>42704</v>
      </c>
      <c r="K1572" s="757" t="s">
        <v>1524</v>
      </c>
      <c r="L1572" s="757" t="s">
        <v>1524</v>
      </c>
      <c r="M1572" s="757" t="s">
        <v>1524</v>
      </c>
      <c r="N1572" s="59" t="s">
        <v>47</v>
      </c>
      <c r="O1572" s="59" t="s">
        <v>47</v>
      </c>
      <c r="P1572" s="59" t="s">
        <v>47</v>
      </c>
      <c r="Q1572" s="59" t="s">
        <v>47</v>
      </c>
      <c r="R1572" s="141"/>
      <c r="S1572" s="77"/>
      <c r="T1572" s="77">
        <v>2</v>
      </c>
      <c r="U1572" s="156"/>
      <c r="V1572" s="80" t="s">
        <v>535</v>
      </c>
      <c r="W1572" s="80"/>
      <c r="X1572" s="566">
        <v>8.5</v>
      </c>
      <c r="Y1572" s="80"/>
      <c r="Z1572" s="80"/>
      <c r="AA1572" s="994">
        <v>42681</v>
      </c>
      <c r="AC1572" s="820"/>
      <c r="AD1572" s="820"/>
      <c r="AE1572" s="820"/>
      <c r="AF1572" s="992">
        <f>IF(B1572="","",(IFERROR(VLOOKUP(B1572,Projecten!A$4:W$2358,5,FALSE),"niet bekend")))</f>
        <v>1</v>
      </c>
      <c r="AG1572" s="2403">
        <f>IF(AF1572="","",(IF(F1572=0,AI1572,(F1572/AF1572*AI1572))))</f>
        <v>1437.15</v>
      </c>
      <c r="AH1572" s="2403">
        <f>IF(B1572="","",(IFERROR(VLOOKUP(B1572,Projecten!A$4:W$2358,23,FALSE),"niet bekend")))</f>
        <v>1437.15</v>
      </c>
      <c r="AI1572" s="2403">
        <f>IF(B1572="","",(IFERROR(VLOOKUP(B1572,Projecten!A$4:W$2358,12,FALSE),"niet bekend")))</f>
        <v>1437.15</v>
      </c>
    </row>
    <row r="1573" spans="2:36" s="131" customFormat="1" x14ac:dyDescent="0.2">
      <c r="B1573" s="1010" t="s">
        <v>2077</v>
      </c>
      <c r="C1573" s="1030">
        <v>121055</v>
      </c>
      <c r="D1573" s="1023" t="s">
        <v>2055</v>
      </c>
      <c r="E1573" s="1024" t="s">
        <v>353</v>
      </c>
      <c r="F1573" s="1013">
        <v>1</v>
      </c>
      <c r="G1573" s="1013">
        <v>14</v>
      </c>
      <c r="H1573" s="1013">
        <v>0</v>
      </c>
      <c r="I1573" s="1013">
        <v>0</v>
      </c>
      <c r="J1573" s="757">
        <v>42704</v>
      </c>
      <c r="K1573" s="757" t="s">
        <v>1524</v>
      </c>
      <c r="L1573" s="757" t="s">
        <v>1524</v>
      </c>
      <c r="M1573" s="757" t="s">
        <v>1524</v>
      </c>
      <c r="N1573" s="59" t="s">
        <v>47</v>
      </c>
      <c r="O1573" s="59" t="s">
        <v>47</v>
      </c>
      <c r="P1573" s="59" t="s">
        <v>47</v>
      </c>
      <c r="Q1573" s="59" t="s">
        <v>47</v>
      </c>
      <c r="R1573" s="141"/>
      <c r="S1573" s="77"/>
      <c r="T1573" s="77">
        <v>2</v>
      </c>
      <c r="U1573" s="156"/>
      <c r="V1573" s="80" t="s">
        <v>535</v>
      </c>
      <c r="W1573" s="80"/>
      <c r="X1573" s="78">
        <v>9.1</v>
      </c>
      <c r="Y1573" s="80"/>
      <c r="Z1573" s="80"/>
      <c r="AA1573" s="994">
        <v>42681</v>
      </c>
      <c r="AC1573" s="820"/>
      <c r="AD1573" s="820"/>
      <c r="AE1573" s="820"/>
      <c r="AF1573" s="992">
        <f>IF(B1573="","",(IFERROR(VLOOKUP(B1573,Projecten!A$4:W$2358,5,FALSE),"niet bekend")))</f>
        <v>1</v>
      </c>
      <c r="AG1573" s="2403">
        <f>IF(AF1573="","",(IF(F1573=0,AI1573,(F1573/AF1573*AI1573))))</f>
        <v>1540.12</v>
      </c>
      <c r="AH1573" s="2403">
        <f>IF(B1573="","",(IFERROR(VLOOKUP(B1573,Projecten!A$4:W$2358,23,FALSE),"niet bekend")))</f>
        <v>1540.12</v>
      </c>
      <c r="AI1573" s="2403">
        <f>IF(B1573="","",(IFERROR(VLOOKUP(B1573,Projecten!A$4:W$2358,12,FALSE),"niet bekend")))</f>
        <v>1540.12</v>
      </c>
    </row>
    <row r="1574" spans="2:36" s="131" customFormat="1" x14ac:dyDescent="0.2">
      <c r="B1574" s="1010">
        <v>2016681</v>
      </c>
      <c r="C1574" s="1030">
        <v>121062</v>
      </c>
      <c r="D1574" s="74" t="s">
        <v>2046</v>
      </c>
      <c r="E1574" s="1024" t="s">
        <v>353</v>
      </c>
      <c r="F1574" s="1013">
        <v>1</v>
      </c>
      <c r="G1574" s="882">
        <v>9</v>
      </c>
      <c r="H1574" s="882">
        <v>5</v>
      </c>
      <c r="I1574" s="1025">
        <v>4</v>
      </c>
      <c r="J1574" s="757">
        <v>42706</v>
      </c>
      <c r="K1574" s="757">
        <v>42704</v>
      </c>
      <c r="L1574" s="757" t="s">
        <v>1524</v>
      </c>
      <c r="M1574" s="757" t="s">
        <v>1524</v>
      </c>
      <c r="N1574" s="59" t="s">
        <v>47</v>
      </c>
      <c r="O1574" s="59" t="s">
        <v>47</v>
      </c>
      <c r="P1574" s="59" t="s">
        <v>47</v>
      </c>
      <c r="Q1574" s="59" t="s">
        <v>47</v>
      </c>
      <c r="R1574" s="141"/>
      <c r="S1574" s="77"/>
      <c r="T1574" s="77">
        <v>2</v>
      </c>
      <c r="U1574" s="156"/>
      <c r="V1574" s="80" t="s">
        <v>535</v>
      </c>
      <c r="W1574" s="80" t="s">
        <v>1284</v>
      </c>
      <c r="X1574" s="78">
        <v>21.3</v>
      </c>
      <c r="Y1574" s="80"/>
      <c r="Z1574" s="80"/>
      <c r="AA1574" s="994">
        <v>42682</v>
      </c>
      <c r="AC1574" s="820"/>
      <c r="AD1574" s="820"/>
      <c r="AE1574" s="820"/>
      <c r="AF1574" s="992">
        <f>IF(B1574="","",(IFERROR(VLOOKUP(B1574,Projecten!A$4:W$2358,5,FALSE),"niet bekend")))</f>
        <v>1</v>
      </c>
      <c r="AG1574" s="2403">
        <f>IF(AF1574="","",(IF(F1574=0,AI1574,(F1574/AF1574*AI1574))))</f>
        <v>3360.86</v>
      </c>
      <c r="AH1574" s="2403">
        <f>IF(B1574="","",(IFERROR(VLOOKUP(B1574,Projecten!A$4:W$2358,23,FALSE),"niet bekend")))</f>
        <v>3360.86</v>
      </c>
      <c r="AI1574" s="2403">
        <f>IF(B1574="","",(IFERROR(VLOOKUP(B1574,Projecten!A$4:W$2358,12,FALSE),"niet bekend")))</f>
        <v>3360.86</v>
      </c>
    </row>
    <row r="1575" spans="2:36" s="131" customFormat="1" x14ac:dyDescent="0.2">
      <c r="B1575" s="98">
        <v>2016712</v>
      </c>
      <c r="C1575" s="1030">
        <v>121048</v>
      </c>
      <c r="D1575" s="98" t="s">
        <v>2121</v>
      </c>
      <c r="E1575" s="405" t="s">
        <v>353</v>
      </c>
      <c r="F1575" s="882">
        <v>1</v>
      </c>
      <c r="G1575" s="882">
        <v>1</v>
      </c>
      <c r="H1575" s="882">
        <v>0</v>
      </c>
      <c r="I1575" s="882">
        <v>1</v>
      </c>
      <c r="J1575" s="757">
        <v>42706</v>
      </c>
      <c r="K1575" s="757" t="s">
        <v>1524</v>
      </c>
      <c r="L1575" s="757" t="s">
        <v>1524</v>
      </c>
      <c r="M1575" s="757" t="s">
        <v>1524</v>
      </c>
      <c r="N1575" s="59" t="s">
        <v>47</v>
      </c>
      <c r="O1575" s="59" t="s">
        <v>47</v>
      </c>
      <c r="P1575" s="59" t="s">
        <v>47</v>
      </c>
      <c r="Q1575" s="59" t="s">
        <v>47</v>
      </c>
      <c r="R1575" s="141"/>
      <c r="S1575" s="77"/>
      <c r="T1575" s="77">
        <v>50</v>
      </c>
      <c r="U1575" s="156"/>
      <c r="V1575" s="80" t="s">
        <v>535</v>
      </c>
      <c r="W1575" s="80"/>
      <c r="X1575" s="566">
        <v>3.75</v>
      </c>
      <c r="Y1575" s="80"/>
      <c r="Z1575" s="80"/>
      <c r="AA1575" s="994">
        <v>42690</v>
      </c>
      <c r="AC1575" s="820"/>
      <c r="AD1575" s="820"/>
      <c r="AE1575" s="820"/>
      <c r="AF1575" s="992">
        <f>IF(B1575="","",(IFERROR(VLOOKUP(B1575,Projecten!A$4:W$2358,5,FALSE),"niet bekend")))</f>
        <v>1</v>
      </c>
      <c r="AG1575" s="2403">
        <f>IF(AF1575="","",(IF(F1575=0,AI1575,(F1575/AF1575*AI1575))))</f>
        <v>515.94000000000005</v>
      </c>
      <c r="AH1575" s="2403">
        <f>IF(B1575="","",(IFERROR(VLOOKUP(B1575,Projecten!A$4:W$2358,23,FALSE),"niet bekend")))</f>
        <v>515.94000000000005</v>
      </c>
      <c r="AI1575" s="2403">
        <f>IF(B1575="","",(IFERROR(VLOOKUP(B1575,Projecten!A$4:W$2358,12,FALSE),"niet bekend")))</f>
        <v>515.94000000000005</v>
      </c>
    </row>
    <row r="1576" spans="2:36" s="131" customFormat="1" x14ac:dyDescent="0.2">
      <c r="B1576" s="74"/>
      <c r="C1576" s="1252"/>
      <c r="D1576" s="74"/>
      <c r="E1576" s="75"/>
      <c r="F1576" s="72"/>
      <c r="G1576" s="72"/>
      <c r="H1576" s="72"/>
      <c r="I1576" s="72"/>
      <c r="J1576" s="757"/>
      <c r="K1576" s="757"/>
      <c r="L1576" s="757"/>
      <c r="M1576" s="757"/>
      <c r="N1576" s="59"/>
      <c r="O1576" s="59"/>
      <c r="P1576" s="59"/>
      <c r="Q1576" s="59"/>
      <c r="R1576" s="141"/>
      <c r="S1576" s="77"/>
      <c r="T1576" s="77"/>
      <c r="U1576" s="156"/>
      <c r="V1576" s="80"/>
      <c r="W1576" s="80"/>
      <c r="X1576" s="78"/>
      <c r="Y1576" s="80"/>
      <c r="Z1576" s="145"/>
      <c r="AA1576" s="994"/>
      <c r="AC1576" s="820"/>
      <c r="AD1576" s="820"/>
      <c r="AE1576" s="820"/>
      <c r="AF1576" s="992"/>
      <c r="AG1576" s="2403"/>
      <c r="AH1576" s="2403"/>
      <c r="AI1576" s="2403"/>
    </row>
    <row r="1577" spans="2:36" s="131" customFormat="1" x14ac:dyDescent="0.2">
      <c r="B1577" s="98">
        <v>2016632</v>
      </c>
      <c r="C1577" s="1030">
        <v>121038</v>
      </c>
      <c r="D1577" s="98">
        <v>487500</v>
      </c>
      <c r="E1577" s="405" t="s">
        <v>26</v>
      </c>
      <c r="F1577" s="882">
        <v>1</v>
      </c>
      <c r="G1577" s="882">
        <v>7</v>
      </c>
      <c r="H1577" s="882">
        <v>5</v>
      </c>
      <c r="I1577" s="882">
        <v>5</v>
      </c>
      <c r="J1577" s="759">
        <v>42692</v>
      </c>
      <c r="K1577" s="759">
        <v>42697</v>
      </c>
      <c r="L1577" s="778" t="s">
        <v>1524</v>
      </c>
      <c r="M1577" s="778" t="s">
        <v>1524</v>
      </c>
      <c r="N1577" s="58" t="s">
        <v>47</v>
      </c>
      <c r="O1577" s="58" t="s">
        <v>47</v>
      </c>
      <c r="P1577" s="58" t="s">
        <v>47</v>
      </c>
      <c r="Q1577" s="58" t="s">
        <v>47</v>
      </c>
      <c r="R1577" s="141"/>
      <c r="S1577" s="77"/>
      <c r="T1577" s="77"/>
      <c r="U1577" s="156"/>
      <c r="V1577" s="80"/>
      <c r="W1577" s="240"/>
      <c r="X1577" s="78">
        <v>17</v>
      </c>
      <c r="Y1577" s="80"/>
      <c r="Z1577" s="80"/>
      <c r="AA1577" s="994">
        <v>42674</v>
      </c>
      <c r="AC1577" s="820"/>
      <c r="AD1577" s="820"/>
      <c r="AE1577" s="820"/>
      <c r="AF1577" s="992">
        <f>IF(B1577="","",(IFERROR(VLOOKUP(B1577,Projecten!A$4:W$2358,5,FALSE),"niet bekend")))</f>
        <v>1</v>
      </c>
      <c r="AG1577" s="2403">
        <f>IF(AF1577="","",(IF(F1577=0,AI1577,(F1577/AF1577*AI1577))))</f>
        <v>4392.34</v>
      </c>
      <c r="AH1577" s="2403">
        <f>IF(B1577="","",(IFERROR(VLOOKUP(B1577,Projecten!A$4:W$2358,23,FALSE),"niet bekend")))</f>
        <v>4392.34</v>
      </c>
      <c r="AI1577" s="2403">
        <f>IF(B1577="","",(IFERROR(VLOOKUP(B1577,Projecten!A$4:W$2358,12,FALSE),"niet bekend")))</f>
        <v>4392.34</v>
      </c>
    </row>
    <row r="1578" spans="2:36" s="131" customFormat="1" x14ac:dyDescent="0.2">
      <c r="B1578" s="74">
        <v>2016719</v>
      </c>
      <c r="C1578" s="1252">
        <v>121053</v>
      </c>
      <c r="D1578" s="74" t="s">
        <v>2138</v>
      </c>
      <c r="E1578" s="75" t="s">
        <v>26</v>
      </c>
      <c r="F1578" s="72">
        <v>5</v>
      </c>
      <c r="G1578" s="72">
        <f>F1578*10</f>
        <v>50</v>
      </c>
      <c r="H1578" s="72">
        <f>F1578*7</f>
        <v>35</v>
      </c>
      <c r="I1578" s="72">
        <f>F1578*2</f>
        <v>10</v>
      </c>
      <c r="J1578" s="757">
        <v>42710</v>
      </c>
      <c r="K1578" s="757">
        <v>42711</v>
      </c>
      <c r="L1578" s="757" t="s">
        <v>1524</v>
      </c>
      <c r="M1578" s="757" t="s">
        <v>1524</v>
      </c>
      <c r="N1578" s="59" t="s">
        <v>47</v>
      </c>
      <c r="O1578" s="59" t="s">
        <v>47</v>
      </c>
      <c r="P1578" s="59" t="s">
        <v>47</v>
      </c>
      <c r="Q1578" s="59" t="s">
        <v>47</v>
      </c>
      <c r="R1578" s="141"/>
      <c r="S1578" s="77"/>
      <c r="T1578" s="77">
        <v>1</v>
      </c>
      <c r="U1578" s="156">
        <v>42739</v>
      </c>
      <c r="V1578" s="80" t="s">
        <v>311</v>
      </c>
      <c r="W1578" s="80" t="s">
        <v>2167</v>
      </c>
      <c r="X1578" s="1020">
        <f>F1578*18</f>
        <v>90</v>
      </c>
      <c r="Y1578" s="80"/>
      <c r="Z1578" s="714"/>
      <c r="AA1578" s="994">
        <v>42691</v>
      </c>
      <c r="AC1578" s="820"/>
      <c r="AD1578" s="820"/>
      <c r="AE1578" s="820"/>
      <c r="AF1578" s="992">
        <f>IF(B1578="","",(IFERROR(VLOOKUP(B1578,Projecten!A$4:W$2358,5,FALSE),"niet bekend")))</f>
        <v>9</v>
      </c>
      <c r="AG1578" s="2403">
        <f>IF(AF1578="","",(IF(F1578=0,AI1578,(F1578/AF1578*AI1578))))</f>
        <v>17739.544444444444</v>
      </c>
      <c r="AH1578" s="2403">
        <f>IF(B1578="","",(IFERROR(VLOOKUP(B1578,Projecten!A$4:W$2358,23,FALSE),"niet bekend")))</f>
        <v>31931.18</v>
      </c>
      <c r="AI1578" s="2403">
        <f>IF(B1578="","",(IFERROR(VLOOKUP(B1578,Projecten!A$4:W$2358,12,FALSE),"niet bekend")))</f>
        <v>31931.18</v>
      </c>
    </row>
    <row r="1579" spans="2:36" s="131" customFormat="1" x14ac:dyDescent="0.2">
      <c r="B1579" s="1016">
        <v>2016719</v>
      </c>
      <c r="C1579" s="1030">
        <v>121063</v>
      </c>
      <c r="D1579" s="1016" t="s">
        <v>2138</v>
      </c>
      <c r="E1579" s="1021" t="s">
        <v>26</v>
      </c>
      <c r="F1579" s="1012">
        <v>4</v>
      </c>
      <c r="G1579" s="1012">
        <f>F1579*10</f>
        <v>40</v>
      </c>
      <c r="H1579" s="1012">
        <f>F1579*7</f>
        <v>28</v>
      </c>
      <c r="I1579" s="1012">
        <f>F1579*2</f>
        <v>8</v>
      </c>
      <c r="J1579" s="757">
        <v>42710</v>
      </c>
      <c r="K1579" s="757">
        <v>42711</v>
      </c>
      <c r="L1579" s="757" t="s">
        <v>1524</v>
      </c>
      <c r="M1579" s="757" t="s">
        <v>1524</v>
      </c>
      <c r="N1579" s="59" t="s">
        <v>47</v>
      </c>
      <c r="O1579" s="59" t="s">
        <v>47</v>
      </c>
      <c r="P1579" s="59" t="s">
        <v>47</v>
      </c>
      <c r="Q1579" s="59" t="s">
        <v>47</v>
      </c>
      <c r="R1579" s="141"/>
      <c r="S1579" s="77"/>
      <c r="T1579" s="77">
        <v>2</v>
      </c>
      <c r="U1579" s="156"/>
      <c r="V1579" s="80" t="s">
        <v>311</v>
      </c>
      <c r="W1579" s="80" t="s">
        <v>2167</v>
      </c>
      <c r="X1579" s="566">
        <f>F1579*18</f>
        <v>72</v>
      </c>
      <c r="Y1579" s="80"/>
      <c r="Z1579" s="80"/>
      <c r="AA1579" s="994">
        <v>42691</v>
      </c>
      <c r="AC1579" s="820"/>
      <c r="AD1579" s="820"/>
      <c r="AE1579" s="820"/>
      <c r="AF1579" s="992">
        <f>IF(B1579="","",(IFERROR(VLOOKUP(B1579,Projecten!A$4:W$2358,5,FALSE),"niet bekend")))</f>
        <v>9</v>
      </c>
      <c r="AG1579" s="2403">
        <f>IF(AF1579="","",(IF(F1579=0,AI1579,(F1579/AF1579*AI1579))))</f>
        <v>14191.635555555555</v>
      </c>
      <c r="AH1579" s="2403">
        <f>IF(B1579="","",(IFERROR(VLOOKUP(B1579,Projecten!A$4:W$2358,23,FALSE),"niet bekend")))</f>
        <v>31931.18</v>
      </c>
      <c r="AI1579" s="2403">
        <f>IF(B1579="","",(IFERROR(VLOOKUP(B1579,Projecten!A$4:W$2358,12,FALSE),"niet bekend")))</f>
        <v>31931.18</v>
      </c>
    </row>
    <row r="1580" spans="2:36" s="131" customFormat="1" x14ac:dyDescent="0.2">
      <c r="B1580" s="98">
        <v>2016725</v>
      </c>
      <c r="C1580" s="1030">
        <v>121057</v>
      </c>
      <c r="D1580" s="99" t="s">
        <v>2166</v>
      </c>
      <c r="E1580" s="100" t="s">
        <v>26</v>
      </c>
      <c r="F1580" s="882">
        <v>8</v>
      </c>
      <c r="G1580" s="882">
        <f>F1580*8</f>
        <v>64</v>
      </c>
      <c r="H1580" s="882">
        <f>F1580*6</f>
        <v>48</v>
      </c>
      <c r="I1580" s="882">
        <f>F1580*2</f>
        <v>16</v>
      </c>
      <c r="J1580" s="757">
        <v>42713</v>
      </c>
      <c r="K1580" s="757" t="s">
        <v>1524</v>
      </c>
      <c r="L1580" s="757" t="s">
        <v>1524</v>
      </c>
      <c r="M1580" s="757" t="s">
        <v>1524</v>
      </c>
      <c r="N1580" s="59" t="s">
        <v>47</v>
      </c>
      <c r="O1580" s="59" t="s">
        <v>47</v>
      </c>
      <c r="P1580" s="59" t="s">
        <v>47</v>
      </c>
      <c r="Q1580" s="59" t="s">
        <v>47</v>
      </c>
      <c r="R1580" s="141"/>
      <c r="S1580" s="77"/>
      <c r="T1580" s="77">
        <v>1</v>
      </c>
      <c r="U1580" s="156">
        <v>42740</v>
      </c>
      <c r="V1580" s="80" t="s">
        <v>423</v>
      </c>
      <c r="W1580" s="80"/>
      <c r="X1580" s="78">
        <v>105</v>
      </c>
      <c r="Y1580" s="80"/>
      <c r="Z1580" s="80"/>
      <c r="AA1580" s="994">
        <v>42696</v>
      </c>
      <c r="AC1580" s="820"/>
      <c r="AD1580" s="820"/>
      <c r="AE1580" s="820"/>
      <c r="AF1580" s="992">
        <f>IF(B1580="","",(IFERROR(VLOOKUP(B1580,Projecten!A$4:W$2358,5,FALSE),"niet bekend")))</f>
        <v>8</v>
      </c>
      <c r="AG1580" s="2403">
        <f>IF(AF1580="","",(IF(F1580=0,AI1580,(F1580/AF1580*AI1580))))</f>
        <v>15093.3</v>
      </c>
      <c r="AH1580" s="2403">
        <f>IF(B1580="","",(IFERROR(VLOOKUP(B1580,Projecten!A$4:W$2358,23,FALSE),"niet bekend")))</f>
        <v>15093.3</v>
      </c>
      <c r="AI1580" s="2403">
        <f>IF(B1580="","",(IFERROR(VLOOKUP(B1580,Projecten!A$4:W$2358,12,FALSE),"niet bekend")))</f>
        <v>15093.3</v>
      </c>
    </row>
    <row r="1581" spans="2:36" s="131" customFormat="1" x14ac:dyDescent="0.2">
      <c r="B1581" s="74">
        <v>2016786</v>
      </c>
      <c r="C1581" s="1252">
        <v>121069</v>
      </c>
      <c r="D1581" s="74" t="s">
        <v>2288</v>
      </c>
      <c r="E1581" s="75" t="s">
        <v>26</v>
      </c>
      <c r="F1581" s="72">
        <v>0</v>
      </c>
      <c r="G1581" s="72">
        <v>0</v>
      </c>
      <c r="H1581" s="72">
        <v>0</v>
      </c>
      <c r="I1581" s="1027">
        <v>0</v>
      </c>
      <c r="J1581" s="757"/>
      <c r="K1581" s="757"/>
      <c r="L1581" s="757"/>
      <c r="M1581" s="757"/>
      <c r="N1581" s="59" t="s">
        <v>1524</v>
      </c>
      <c r="O1581" s="59" t="s">
        <v>1524</v>
      </c>
      <c r="P1581" s="59" t="s">
        <v>1524</v>
      </c>
      <c r="Q1581" s="59" t="s">
        <v>47</v>
      </c>
      <c r="R1581" s="141"/>
      <c r="S1581" s="77"/>
      <c r="T1581" s="77">
        <v>1</v>
      </c>
      <c r="U1581" s="156">
        <v>42739</v>
      </c>
      <c r="V1581" s="80" t="s">
        <v>162</v>
      </c>
      <c r="W1581" s="80" t="s">
        <v>2289</v>
      </c>
      <c r="X1581" s="78">
        <v>3</v>
      </c>
      <c r="Y1581" s="80"/>
      <c r="Z1581" s="145"/>
      <c r="AA1581" s="994">
        <v>42716</v>
      </c>
      <c r="AC1581" s="820"/>
      <c r="AD1581" s="820"/>
      <c r="AE1581" s="820"/>
      <c r="AF1581" s="992"/>
      <c r="AG1581" s="2403"/>
      <c r="AH1581" s="2403"/>
      <c r="AI1581" s="2403"/>
    </row>
    <row r="1582" spans="2:36" s="131" customFormat="1" x14ac:dyDescent="0.2">
      <c r="B1582" s="98">
        <v>2016665</v>
      </c>
      <c r="C1582" s="1030">
        <v>121054</v>
      </c>
      <c r="D1582" s="98">
        <v>545517</v>
      </c>
      <c r="E1582" s="405" t="s">
        <v>26</v>
      </c>
      <c r="F1582" s="882">
        <v>1</v>
      </c>
      <c r="G1582" s="882">
        <v>8</v>
      </c>
      <c r="H1582" s="882">
        <v>5</v>
      </c>
      <c r="I1582" s="882">
        <v>3</v>
      </c>
      <c r="J1582" s="757">
        <v>42706</v>
      </c>
      <c r="K1582" s="757" t="s">
        <v>1524</v>
      </c>
      <c r="L1582" s="757" t="s">
        <v>1524</v>
      </c>
      <c r="M1582" s="757" t="s">
        <v>1524</v>
      </c>
      <c r="N1582" s="59" t="s">
        <v>47</v>
      </c>
      <c r="O1582" s="59" t="s">
        <v>47</v>
      </c>
      <c r="P1582" s="59" t="s">
        <v>47</v>
      </c>
      <c r="Q1582" s="59" t="s">
        <v>47</v>
      </c>
      <c r="R1582" s="141"/>
      <c r="S1582" s="77"/>
      <c r="T1582" s="77">
        <v>1</v>
      </c>
      <c r="U1582" s="156">
        <v>42739</v>
      </c>
      <c r="V1582" s="80" t="s">
        <v>162</v>
      </c>
      <c r="W1582" s="143"/>
      <c r="X1582" s="566">
        <v>15</v>
      </c>
      <c r="Y1582" s="80"/>
      <c r="Z1582" s="80"/>
      <c r="AA1582" s="994">
        <v>42682</v>
      </c>
      <c r="AC1582" s="820"/>
      <c r="AD1582" s="820"/>
      <c r="AE1582" s="820"/>
      <c r="AF1582" s="992">
        <f>IF(B1582="","",(IFERROR(VLOOKUP(B1582,Projecten!A$4:W$2358,5,FALSE),"niet bekend")))</f>
        <v>1</v>
      </c>
      <c r="AG1582" s="2403">
        <f>IF(AF1582="","",(IF(F1582=0,AI1582,(F1582/AF1582*AI1582))))</f>
        <v>2480.83</v>
      </c>
      <c r="AH1582" s="2403">
        <f>IF(B1582="","",(IFERROR(VLOOKUP(B1582,Projecten!A$4:W$2358,23,FALSE),"niet bekend")))</f>
        <v>2480.83</v>
      </c>
      <c r="AI1582" s="2403">
        <f>IF(B1582="","",(IFERROR(VLOOKUP(B1582,Projecten!A$4:W$2358,12,FALSE),"niet bekend")))</f>
        <v>2480.83</v>
      </c>
    </row>
    <row r="1583" spans="2:36" s="131" customFormat="1" x14ac:dyDescent="0.2">
      <c r="B1583" s="98">
        <v>2016710</v>
      </c>
      <c r="C1583" s="1030">
        <v>121056</v>
      </c>
      <c r="D1583" s="99" t="s">
        <v>2118</v>
      </c>
      <c r="E1583" s="100" t="s">
        <v>26</v>
      </c>
      <c r="F1583" s="882">
        <v>0</v>
      </c>
      <c r="G1583" s="882">
        <v>1</v>
      </c>
      <c r="H1583" s="882">
        <v>0</v>
      </c>
      <c r="I1583" s="882">
        <v>1</v>
      </c>
      <c r="J1583" s="757">
        <v>42706</v>
      </c>
      <c r="K1583" s="757" t="s">
        <v>1524</v>
      </c>
      <c r="L1583" s="757" t="s">
        <v>1524</v>
      </c>
      <c r="M1583" s="757" t="s">
        <v>1524</v>
      </c>
      <c r="N1583" s="59" t="s">
        <v>47</v>
      </c>
      <c r="O1583" s="59" t="s">
        <v>47</v>
      </c>
      <c r="P1583" s="59" t="s">
        <v>47</v>
      </c>
      <c r="Q1583" s="59" t="s">
        <v>47</v>
      </c>
      <c r="R1583" s="141"/>
      <c r="S1583" s="77"/>
      <c r="T1583" s="77">
        <v>1</v>
      </c>
      <c r="U1583" s="156">
        <v>42739</v>
      </c>
      <c r="V1583" s="80" t="s">
        <v>162</v>
      </c>
      <c r="W1583" s="80" t="s">
        <v>959</v>
      </c>
      <c r="X1583" s="566">
        <v>3.8</v>
      </c>
      <c r="Y1583" s="80"/>
      <c r="Z1583" s="145"/>
      <c r="AA1583" s="141" t="s">
        <v>2119</v>
      </c>
      <c r="AC1583" s="820"/>
      <c r="AD1583" s="820"/>
      <c r="AE1583" s="820"/>
      <c r="AF1583" s="992">
        <v>1</v>
      </c>
      <c r="AG1583" s="2403">
        <f>IF(AF1583="","",(IF(F1583=0,AI1583,(F1583/AF1583*AI1583))))</f>
        <v>560</v>
      </c>
      <c r="AH1583" s="2403">
        <f>IF(B1583="","",(IFERROR(VLOOKUP(B1583,Projecten!A$4:W$2358,23,FALSE),"niet bekend")))</f>
        <v>560</v>
      </c>
      <c r="AI1583" s="2403">
        <f>IF(B1583="","",(IFERROR(VLOOKUP(B1583,Projecten!A$4:W$2358,12,FALSE),"niet bekend")))</f>
        <v>560</v>
      </c>
    </row>
    <row r="1584" spans="2:36" s="131" customFormat="1" x14ac:dyDescent="0.2">
      <c r="B1584" s="98">
        <v>2016684</v>
      </c>
      <c r="C1584" s="1030">
        <v>121056</v>
      </c>
      <c r="D1584" s="383">
        <v>568117</v>
      </c>
      <c r="E1584" s="405" t="s">
        <v>26</v>
      </c>
      <c r="F1584" s="882">
        <v>1</v>
      </c>
      <c r="G1584" s="882">
        <v>8</v>
      </c>
      <c r="H1584" s="882">
        <v>5</v>
      </c>
      <c r="I1584" s="882">
        <v>5</v>
      </c>
      <c r="J1584" s="757">
        <v>42699</v>
      </c>
      <c r="K1584" s="757">
        <v>42697</v>
      </c>
      <c r="L1584" s="757" t="s">
        <v>1524</v>
      </c>
      <c r="M1584" s="757" t="s">
        <v>1524</v>
      </c>
      <c r="N1584" s="59" t="s">
        <v>47</v>
      </c>
      <c r="O1584" s="59" t="s">
        <v>47</v>
      </c>
      <c r="P1584" s="59" t="s">
        <v>47</v>
      </c>
      <c r="Q1584" s="59" t="s">
        <v>47</v>
      </c>
      <c r="R1584" s="141"/>
      <c r="S1584" s="77"/>
      <c r="T1584" s="77">
        <v>1</v>
      </c>
      <c r="U1584" s="156">
        <v>42739</v>
      </c>
      <c r="V1584" s="80" t="s">
        <v>162</v>
      </c>
      <c r="W1584" s="80" t="s">
        <v>959</v>
      </c>
      <c r="X1584" s="566">
        <v>25</v>
      </c>
      <c r="Y1584" s="80"/>
      <c r="Z1584" s="80"/>
      <c r="AA1584" s="994">
        <v>42682</v>
      </c>
      <c r="AC1584" s="820"/>
      <c r="AD1584" s="820"/>
      <c r="AE1584" s="820"/>
      <c r="AF1584" s="992">
        <f>IF(B1584="","",(IFERROR(VLOOKUP(B1584,Projecten!A$4:W$2358,5,FALSE),"niet bekend")))</f>
        <v>1</v>
      </c>
      <c r="AG1584" s="2403">
        <f>IF(AF1584="","",(IF(F1584=0,AI1584,(F1584/AF1584*AI1584))))</f>
        <v>4691.01</v>
      </c>
      <c r="AH1584" s="2403">
        <f>IF(B1584="","",(IFERROR(VLOOKUP(B1584,Projecten!A$4:W$2358,23,FALSE),"niet bekend")))</f>
        <v>4691.01</v>
      </c>
      <c r="AI1584" s="2403">
        <f>IF(B1584="","",(IFERROR(VLOOKUP(B1584,Projecten!A$4:W$2358,12,FALSE),"niet bekend")))</f>
        <v>4691.01</v>
      </c>
    </row>
    <row r="1585" spans="2:36" s="38" customFormat="1" x14ac:dyDescent="0.2">
      <c r="B1585" s="775"/>
      <c r="C1585" s="1253"/>
      <c r="D1585" s="31"/>
      <c r="E1585" s="31"/>
      <c r="F1585" s="32"/>
      <c r="G1585" s="32"/>
      <c r="H1585" s="32"/>
      <c r="I1585" s="32"/>
      <c r="J1585" s="760"/>
      <c r="K1585" s="760"/>
      <c r="L1585" s="760"/>
      <c r="M1585" s="32"/>
      <c r="N1585" s="32"/>
      <c r="O1585" s="32"/>
      <c r="P1585" s="32"/>
      <c r="Q1585" s="32"/>
      <c r="R1585" s="483"/>
      <c r="S1585" s="33"/>
      <c r="T1585" s="1039"/>
      <c r="U1585" s="157"/>
      <c r="V1585" s="35"/>
      <c r="W1585" s="35"/>
      <c r="X1585" s="35"/>
      <c r="Y1585" s="67"/>
      <c r="Z1585" s="68"/>
      <c r="AA1585" s="36"/>
      <c r="AC1585" s="819"/>
      <c r="AD1585" s="819"/>
      <c r="AE1585" s="819"/>
      <c r="AF1585" s="993"/>
      <c r="AG1585" s="2404"/>
      <c r="AH1585" s="2407" t="str">
        <f>IF(B1585="","",(IFERROR(VLOOKUP(B1585,Projecten!A$4:W$2358,23,FALSE),"niet bekend")))</f>
        <v/>
      </c>
      <c r="AI1585" s="2407" t="str">
        <f>IF(B1585="","",(IFERROR(VLOOKUP(B1585,Projecten!A$4:W$2358,12,FALSE),"niet bekend")))</f>
        <v/>
      </c>
    </row>
    <row r="1586" spans="2:36" s="852" customFormat="1" x14ac:dyDescent="0.2">
      <c r="B1586" s="886"/>
      <c r="C1586" s="1251"/>
      <c r="D1586" s="888">
        <f>SUM(G1586:I1586)</f>
        <v>231</v>
      </c>
      <c r="E1586" s="889"/>
      <c r="F1586" s="890">
        <f>SUM(F1587:F1606)</f>
        <v>13</v>
      </c>
      <c r="G1586" s="890">
        <f>SUM(G1587:G1606)</f>
        <v>118</v>
      </c>
      <c r="H1586" s="890">
        <f>SUM(H1587:H1606)</f>
        <v>78</v>
      </c>
      <c r="I1586" s="890">
        <f>SUM(I1587:I1606)</f>
        <v>35</v>
      </c>
      <c r="J1586" s="891"/>
      <c r="K1586" s="891"/>
      <c r="L1586" s="891"/>
      <c r="M1586" s="890"/>
      <c r="N1586" s="890"/>
      <c r="O1586" s="890"/>
      <c r="P1586" s="890"/>
      <c r="Q1586" s="890"/>
      <c r="R1586" s="892">
        <v>51</v>
      </c>
      <c r="S1586" s="916"/>
      <c r="T1586" s="1040"/>
      <c r="U1586" s="893"/>
      <c r="V1586" s="894"/>
      <c r="W1586" s="895">
        <f>SUM(X1586:X1606)</f>
        <v>392.3</v>
      </c>
      <c r="X1586" s="855"/>
      <c r="Y1586" s="855">
        <f>Productiemedewerkers!C1768</f>
        <v>0</v>
      </c>
      <c r="Z1586" s="856">
        <f>W1586-Y1586</f>
        <v>392.3</v>
      </c>
      <c r="AA1586" s="851"/>
      <c r="AC1586" s="853"/>
      <c r="AD1586" s="853"/>
      <c r="AE1586" s="980" t="str">
        <f>CONCATENATE("week ",R1586)</f>
        <v>week 51</v>
      </c>
      <c r="AF1586" s="989"/>
      <c r="AG1586" s="2402">
        <f>SUM(AG1587:AG1606)</f>
        <v>54231.130000000005</v>
      </c>
      <c r="AH1586" s="2402" t="str">
        <f>IF(B1586="","",(IFERROR(VLOOKUP(B1586,Projecten!A$4:W$2358,23,FALSE),"niet bekend")))</f>
        <v/>
      </c>
      <c r="AI1586" s="2402" t="str">
        <f>IF(B1586="","",(IFERROR(VLOOKUP(B1586,Projecten!A$4:W$2358,12,FALSE),"niet bekend")))</f>
        <v/>
      </c>
    </row>
    <row r="1587" spans="2:36" x14ac:dyDescent="0.2">
      <c r="B1587" s="313"/>
      <c r="C1587" s="1268" t="s">
        <v>2136</v>
      </c>
      <c r="D1587" s="261" t="s">
        <v>1446</v>
      </c>
      <c r="E1587" s="313"/>
      <c r="F1587" s="879"/>
      <c r="G1587" s="879"/>
      <c r="H1587" s="879"/>
      <c r="I1587" s="879"/>
      <c r="J1587" s="754"/>
      <c r="K1587" s="754"/>
      <c r="L1587" s="754"/>
      <c r="M1587" s="29"/>
      <c r="N1587" s="29"/>
      <c r="O1587" s="29"/>
      <c r="P1587" s="29"/>
      <c r="Q1587" s="29"/>
      <c r="R1587" s="5" t="s">
        <v>1486</v>
      </c>
      <c r="T1587" s="23"/>
      <c r="W1587" s="554" t="s">
        <v>2066</v>
      </c>
      <c r="X1587" s="25"/>
      <c r="Y1587" s="6"/>
      <c r="Z1587" s="6"/>
      <c r="AA1587" s="5"/>
      <c r="AC1587" s="817"/>
      <c r="AD1587" s="817"/>
      <c r="AE1587" s="817"/>
      <c r="AF1587" s="990"/>
      <c r="AH1587" s="2403"/>
      <c r="AJ1587" s="8"/>
    </row>
    <row r="1588" spans="2:36" x14ac:dyDescent="0.2">
      <c r="B1588" s="313"/>
      <c r="C1588" s="1268"/>
      <c r="D1588" s="522" t="s">
        <v>2067</v>
      </c>
      <c r="E1588" s="313"/>
      <c r="F1588" s="879"/>
      <c r="G1588" s="879"/>
      <c r="H1588" s="879"/>
      <c r="I1588" s="879"/>
      <c r="J1588" s="755"/>
      <c r="K1588" s="755"/>
      <c r="L1588" s="755"/>
      <c r="R1588" s="5"/>
      <c r="T1588" s="23"/>
      <c r="X1588" s="425"/>
      <c r="Y1588" s="6"/>
      <c r="Z1588" s="6"/>
      <c r="AA1588" s="5"/>
      <c r="AC1588" s="817"/>
      <c r="AD1588" s="817"/>
      <c r="AE1588" s="817"/>
      <c r="AF1588" s="990"/>
      <c r="AH1588" s="2403"/>
      <c r="AJ1588" s="8"/>
    </row>
    <row r="1589" spans="2:36" x14ac:dyDescent="0.2">
      <c r="B1589" s="313"/>
      <c r="C1589" s="1268"/>
      <c r="D1589" s="522" t="s">
        <v>2079</v>
      </c>
      <c r="E1589" s="313"/>
      <c r="F1589" s="879"/>
      <c r="G1589" s="879"/>
      <c r="H1589" s="879"/>
      <c r="I1589" s="879"/>
      <c r="J1589" s="755"/>
      <c r="K1589" s="755"/>
      <c r="L1589" s="755"/>
      <c r="R1589" s="5"/>
      <c r="T1589" s="23"/>
      <c r="X1589" s="425">
        <v>60</v>
      </c>
      <c r="Y1589" s="6"/>
      <c r="Z1589" s="6"/>
      <c r="AA1589" s="5"/>
      <c r="AC1589" s="817"/>
      <c r="AD1589" s="817"/>
      <c r="AE1589" s="817"/>
      <c r="AF1589" s="990"/>
      <c r="AH1589" s="2403"/>
      <c r="AJ1589" s="8"/>
    </row>
    <row r="1590" spans="2:36" x14ac:dyDescent="0.2">
      <c r="B1590" s="313"/>
      <c r="C1590" s="1268"/>
      <c r="D1590" s="522" t="s">
        <v>2080</v>
      </c>
      <c r="E1590" s="313"/>
      <c r="F1590" s="879"/>
      <c r="G1590" s="879"/>
      <c r="H1590" s="879"/>
      <c r="I1590" s="879"/>
      <c r="J1590" s="755"/>
      <c r="K1590" s="755"/>
      <c r="L1590" s="755"/>
      <c r="R1590" s="5"/>
      <c r="T1590" s="23"/>
      <c r="X1590" s="425">
        <v>60</v>
      </c>
      <c r="Y1590" s="6"/>
      <c r="Z1590" s="6"/>
      <c r="AA1590" s="5"/>
      <c r="AC1590" s="817"/>
      <c r="AD1590" s="817"/>
      <c r="AE1590" s="817"/>
      <c r="AF1590" s="990"/>
      <c r="AH1590" s="2403"/>
      <c r="AJ1590" s="8"/>
    </row>
    <row r="1591" spans="2:36" s="131" customFormat="1" x14ac:dyDescent="0.2">
      <c r="B1591" s="74"/>
      <c r="C1591" s="1252"/>
      <c r="D1591" s="74"/>
      <c r="E1591" s="75"/>
      <c r="F1591" s="72"/>
      <c r="G1591" s="72"/>
      <c r="H1591" s="72"/>
      <c r="I1591" s="72"/>
      <c r="J1591" s="757"/>
      <c r="K1591" s="757"/>
      <c r="L1591" s="757"/>
      <c r="M1591" s="757"/>
      <c r="N1591" s="59"/>
      <c r="O1591" s="59"/>
      <c r="P1591" s="59"/>
      <c r="Q1591" s="59"/>
      <c r="R1591" s="141"/>
      <c r="S1591" s="77"/>
      <c r="T1591" s="77"/>
      <c r="U1591" s="156"/>
      <c r="V1591" s="80"/>
      <c r="W1591" s="80"/>
      <c r="X1591" s="78"/>
      <c r="Y1591" s="80"/>
      <c r="Z1591" s="145"/>
      <c r="AA1591" s="1022"/>
      <c r="AC1591" s="820"/>
      <c r="AD1591" s="820"/>
      <c r="AE1591" s="820"/>
      <c r="AF1591" s="992"/>
      <c r="AG1591" s="2403"/>
      <c r="AH1591" s="2403"/>
      <c r="AI1591" s="2403"/>
    </row>
    <row r="1592" spans="2:36" s="131" customFormat="1" x14ac:dyDescent="0.2">
      <c r="B1592" s="98">
        <v>2016705</v>
      </c>
      <c r="C1592" s="1030">
        <v>121059</v>
      </c>
      <c r="D1592" s="99">
        <v>618617</v>
      </c>
      <c r="E1592" s="100" t="s">
        <v>26</v>
      </c>
      <c r="F1592" s="882">
        <v>1</v>
      </c>
      <c r="G1592" s="882">
        <v>8</v>
      </c>
      <c r="H1592" s="882">
        <v>5</v>
      </c>
      <c r="I1592" s="882">
        <v>3</v>
      </c>
      <c r="J1592" s="757">
        <v>42706</v>
      </c>
      <c r="K1592" s="757">
        <v>42704</v>
      </c>
      <c r="L1592" s="757" t="s">
        <v>1524</v>
      </c>
      <c r="M1592" s="757" t="s">
        <v>1524</v>
      </c>
      <c r="N1592" s="59" t="s">
        <v>47</v>
      </c>
      <c r="O1592" s="59" t="s">
        <v>47</v>
      </c>
      <c r="P1592" s="59" t="s">
        <v>47</v>
      </c>
      <c r="Q1592" s="59" t="s">
        <v>47</v>
      </c>
      <c r="R1592" s="141"/>
      <c r="S1592" s="77"/>
      <c r="T1592" s="77">
        <v>1</v>
      </c>
      <c r="U1592" s="156">
        <v>42740</v>
      </c>
      <c r="V1592" s="80" t="s">
        <v>162</v>
      </c>
      <c r="W1592" s="80" t="s">
        <v>959</v>
      </c>
      <c r="X1592" s="78">
        <v>18.5</v>
      </c>
      <c r="Y1592" s="80"/>
      <c r="Z1592" s="145"/>
      <c r="AA1592" s="1022">
        <v>42688</v>
      </c>
      <c r="AC1592" s="820"/>
      <c r="AD1592" s="820"/>
      <c r="AE1592" s="820"/>
      <c r="AF1592" s="992">
        <f>IF(B1592="","",(IFERROR(VLOOKUP(B1592,Projecten!A$4:W$2358,5,FALSE),"niet bekend")))</f>
        <v>1</v>
      </c>
      <c r="AG1592" s="2403">
        <f>IF(AF1592="","",(IF(F1592=0,AI1592,(F1592/AF1592*AI1592))))</f>
        <v>3761.43</v>
      </c>
      <c r="AH1592" s="2403">
        <f>IF(B1592="","",(IFERROR(VLOOKUP(B1592,Projecten!A$4:W$2358,23,FALSE),"niet bekend")))</f>
        <v>3761.43</v>
      </c>
      <c r="AI1592" s="2403">
        <f>IF(B1592="","",(IFERROR(VLOOKUP(B1592,Projecten!A$4:W$2358,12,FALSE),"niet bekend")))</f>
        <v>3761.43</v>
      </c>
    </row>
    <row r="1593" spans="2:36" s="131" customFormat="1" x14ac:dyDescent="0.2">
      <c r="B1593" s="74">
        <v>2016692</v>
      </c>
      <c r="C1593" s="1252">
        <v>121056</v>
      </c>
      <c r="D1593" s="74">
        <v>507516</v>
      </c>
      <c r="E1593" s="75" t="s">
        <v>26</v>
      </c>
      <c r="F1593" s="72">
        <v>1</v>
      </c>
      <c r="G1593" s="72">
        <v>11</v>
      </c>
      <c r="H1593" s="72">
        <v>8</v>
      </c>
      <c r="I1593" s="72">
        <v>3</v>
      </c>
      <c r="J1593" s="757">
        <v>42699</v>
      </c>
      <c r="K1593" s="757">
        <v>42697</v>
      </c>
      <c r="L1593" s="757" t="s">
        <v>1524</v>
      </c>
      <c r="M1593" s="757" t="s">
        <v>1524</v>
      </c>
      <c r="N1593" s="59" t="s">
        <v>47</v>
      </c>
      <c r="O1593" s="59" t="s">
        <v>47</v>
      </c>
      <c r="P1593" s="59" t="s">
        <v>47</v>
      </c>
      <c r="Q1593" s="59" t="s">
        <v>47</v>
      </c>
      <c r="R1593" s="141"/>
      <c r="S1593" s="77"/>
      <c r="T1593" s="77">
        <v>1</v>
      </c>
      <c r="U1593" s="156">
        <v>42739</v>
      </c>
      <c r="V1593" s="80" t="s">
        <v>162</v>
      </c>
      <c r="W1593" s="80" t="s">
        <v>2120</v>
      </c>
      <c r="X1593" s="78">
        <v>28</v>
      </c>
      <c r="Y1593" s="80"/>
      <c r="Z1593" s="145"/>
      <c r="AA1593" s="1022">
        <v>42682</v>
      </c>
      <c r="AC1593" s="820"/>
      <c r="AD1593" s="820"/>
      <c r="AE1593" s="820"/>
      <c r="AF1593" s="992">
        <f>IF(B1593="","",(IFERROR(VLOOKUP(B1593,Projecten!A$4:W$2358,5,FALSE),"niet bekend")))</f>
        <v>1</v>
      </c>
      <c r="AG1593" s="2403">
        <f>IF(AF1593="","",(IF(F1593=0,AI1593,(F1593/AF1593*AI1593))))</f>
        <v>5471.23</v>
      </c>
      <c r="AH1593" s="2403">
        <f>IF(B1593="","",(IFERROR(VLOOKUP(B1593,Projecten!A$4:W$2358,23,FALSE),"niet bekend")))</f>
        <v>5471.23</v>
      </c>
      <c r="AI1593" s="2403">
        <f>IF(B1593="","",(IFERROR(VLOOKUP(B1593,Projecten!A$4:W$2358,12,FALSE),"niet bekend")))</f>
        <v>5471.23</v>
      </c>
    </row>
    <row r="1594" spans="2:36" s="131" customFormat="1" x14ac:dyDescent="0.2">
      <c r="B1594" s="98">
        <v>2016708</v>
      </c>
      <c r="C1594" s="1030">
        <v>121059</v>
      </c>
      <c r="D1594" s="99">
        <v>623317</v>
      </c>
      <c r="E1594" s="100" t="s">
        <v>26</v>
      </c>
      <c r="F1594" s="882">
        <v>1</v>
      </c>
      <c r="G1594" s="882">
        <v>8</v>
      </c>
      <c r="H1594" s="882">
        <v>5</v>
      </c>
      <c r="I1594" s="882">
        <v>3</v>
      </c>
      <c r="J1594" s="757">
        <v>42706</v>
      </c>
      <c r="K1594" s="757">
        <v>42704</v>
      </c>
      <c r="L1594" s="757" t="s">
        <v>1524</v>
      </c>
      <c r="M1594" s="757" t="s">
        <v>1524</v>
      </c>
      <c r="N1594" s="59" t="s">
        <v>47</v>
      </c>
      <c r="O1594" s="59" t="s">
        <v>47</v>
      </c>
      <c r="P1594" s="59" t="s">
        <v>47</v>
      </c>
      <c r="Q1594" s="59" t="s">
        <v>47</v>
      </c>
      <c r="R1594" s="141"/>
      <c r="S1594" s="77"/>
      <c r="T1594" s="77">
        <v>1</v>
      </c>
      <c r="U1594" s="156">
        <v>42740</v>
      </c>
      <c r="V1594" s="80" t="s">
        <v>162</v>
      </c>
      <c r="W1594" s="80"/>
      <c r="X1594" s="566">
        <v>16.2</v>
      </c>
      <c r="Y1594" s="80"/>
      <c r="Z1594" s="145"/>
      <c r="AA1594" s="1022">
        <v>42688</v>
      </c>
      <c r="AC1594" s="820"/>
      <c r="AD1594" s="820"/>
      <c r="AE1594" s="820"/>
      <c r="AF1594" s="992">
        <f>IF(B1594="","",(IFERROR(VLOOKUP(B1594,Projecten!A$4:W$2358,5,FALSE),"niet bekend")))</f>
        <v>1</v>
      </c>
      <c r="AG1594" s="2403">
        <f>IF(AF1594="","",(IF(F1594=0,AI1594,(F1594/AF1594*AI1594))))</f>
        <v>2589.69</v>
      </c>
      <c r="AH1594" s="2403">
        <f>IF(B1594="","",(IFERROR(VLOOKUP(B1594,Projecten!A$4:W$2358,23,FALSE),"niet bekend")))</f>
        <v>2589.69</v>
      </c>
      <c r="AI1594" s="2403">
        <f>IF(B1594="","",(IFERROR(VLOOKUP(B1594,Projecten!A$4:W$2358,12,FALSE),"niet bekend")))</f>
        <v>2589.69</v>
      </c>
    </row>
    <row r="1595" spans="2:36" s="131" customFormat="1" x14ac:dyDescent="0.2">
      <c r="B1595" s="98">
        <v>2016721</v>
      </c>
      <c r="C1595" s="1257">
        <v>121061</v>
      </c>
      <c r="D1595" s="98">
        <v>614317</v>
      </c>
      <c r="E1595" s="405" t="s">
        <v>26</v>
      </c>
      <c r="F1595" s="882">
        <v>1</v>
      </c>
      <c r="G1595" s="882">
        <v>10</v>
      </c>
      <c r="H1595" s="882">
        <v>7</v>
      </c>
      <c r="I1595" s="882">
        <v>3</v>
      </c>
      <c r="J1595" s="757">
        <v>42706</v>
      </c>
      <c r="K1595" s="757"/>
      <c r="L1595" s="757" t="s">
        <v>1524</v>
      </c>
      <c r="M1595" s="757" t="s">
        <v>1524</v>
      </c>
      <c r="N1595" s="757" t="s">
        <v>47</v>
      </c>
      <c r="O1595" s="59" t="s">
        <v>47</v>
      </c>
      <c r="P1595" s="59" t="s">
        <v>47</v>
      </c>
      <c r="Q1595" s="59" t="s">
        <v>47</v>
      </c>
      <c r="R1595" s="98" t="s">
        <v>2241</v>
      </c>
      <c r="S1595" s="77"/>
      <c r="T1595" s="77">
        <v>1</v>
      </c>
      <c r="U1595" s="156">
        <v>42740</v>
      </c>
      <c r="V1595" s="80" t="s">
        <v>162</v>
      </c>
      <c r="W1595" s="80" t="s">
        <v>2242</v>
      </c>
      <c r="X1595" s="566">
        <v>17.2</v>
      </c>
      <c r="Y1595" s="80"/>
      <c r="Z1595" s="145"/>
      <c r="AA1595" s="1022">
        <v>42692</v>
      </c>
      <c r="AC1595" s="820"/>
      <c r="AD1595" s="820"/>
      <c r="AE1595" s="820"/>
      <c r="AF1595" s="992">
        <f>IF(B1595="","",(IFERROR(VLOOKUP(B1595,Projecten!A$4:W$2358,5,FALSE),"niet bekend")))</f>
        <v>1</v>
      </c>
      <c r="AG1595" s="2403">
        <f>IF(AF1595="","",(IF(F1595=0,AI1595,(F1595/AF1595*AI1595))))</f>
        <v>2781.74</v>
      </c>
      <c r="AH1595" s="2403">
        <f>IF(B1595="","",(IFERROR(VLOOKUP(B1595,Projecten!A$4:W$2358,23,FALSE),"niet bekend")))</f>
        <v>2781.74</v>
      </c>
      <c r="AI1595" s="2403">
        <f>IF(B1595="","",(IFERROR(VLOOKUP(B1595,Projecten!A$4:W$2358,12,FALSE),"niet bekend")))</f>
        <v>2781.74</v>
      </c>
    </row>
    <row r="1596" spans="2:36" s="131" customFormat="1" x14ac:dyDescent="0.2">
      <c r="B1596" s="98">
        <v>2016711</v>
      </c>
      <c r="C1596" s="1030">
        <v>121060</v>
      </c>
      <c r="D1596" s="99">
        <v>547517</v>
      </c>
      <c r="E1596" s="100" t="s">
        <v>26</v>
      </c>
      <c r="F1596" s="882">
        <v>1</v>
      </c>
      <c r="G1596" s="882">
        <v>11</v>
      </c>
      <c r="H1596" s="882">
        <v>6</v>
      </c>
      <c r="I1596" s="882">
        <v>3</v>
      </c>
      <c r="J1596" s="757">
        <v>42706</v>
      </c>
      <c r="K1596" s="757" t="s">
        <v>1524</v>
      </c>
      <c r="L1596" s="757" t="s">
        <v>1524</v>
      </c>
      <c r="M1596" s="757" t="s">
        <v>1524</v>
      </c>
      <c r="N1596" s="59" t="s">
        <v>47</v>
      </c>
      <c r="O1596" s="59" t="s">
        <v>47</v>
      </c>
      <c r="P1596" s="59" t="s">
        <v>47</v>
      </c>
      <c r="Q1596" s="59" t="s">
        <v>47</v>
      </c>
      <c r="R1596" s="141"/>
      <c r="S1596" s="77"/>
      <c r="T1596" s="77">
        <v>1</v>
      </c>
      <c r="U1596" s="156">
        <v>42740</v>
      </c>
      <c r="V1596" s="80" t="s">
        <v>162</v>
      </c>
      <c r="W1596" s="80" t="s">
        <v>2236</v>
      </c>
      <c r="X1596" s="78">
        <v>20.6</v>
      </c>
      <c r="Y1596" s="80"/>
      <c r="Z1596" s="145"/>
      <c r="AA1596" s="1022">
        <v>42690</v>
      </c>
      <c r="AC1596" s="820"/>
      <c r="AD1596" s="820"/>
      <c r="AE1596" s="820"/>
      <c r="AF1596" s="992">
        <f>IF(B1596="","",(IFERROR(VLOOKUP(B1596,Projecten!A$4:W$2358,5,FALSE),"niet bekend")))</f>
        <v>1</v>
      </c>
      <c r="AG1596" s="2403">
        <f>IF(AF1596="","",(IF(F1596=0,AI1596,(F1596/AF1596*AI1596))))</f>
        <v>3798.35</v>
      </c>
      <c r="AH1596" s="2403">
        <f>IF(B1596="","",(IFERROR(VLOOKUP(B1596,Projecten!A$4:W$2358,23,FALSE),"niet bekend")))</f>
        <v>3798.35</v>
      </c>
      <c r="AI1596" s="2403">
        <f>IF(B1596="","",(IFERROR(VLOOKUP(B1596,Projecten!A$4:W$2358,12,FALSE),"niet bekend")))</f>
        <v>3798.35</v>
      </c>
    </row>
    <row r="1597" spans="2:36" s="131" customFormat="1" x14ac:dyDescent="0.2">
      <c r="B1597" s="98">
        <v>2016761</v>
      </c>
      <c r="C1597" s="1030">
        <v>121060</v>
      </c>
      <c r="D1597" s="99" t="s">
        <v>2235</v>
      </c>
      <c r="E1597" s="100" t="s">
        <v>26</v>
      </c>
      <c r="F1597" s="882">
        <v>0</v>
      </c>
      <c r="G1597" s="882">
        <v>2</v>
      </c>
      <c r="H1597" s="882">
        <v>0</v>
      </c>
      <c r="I1597" s="882">
        <v>0</v>
      </c>
      <c r="J1597" s="757">
        <v>42720</v>
      </c>
      <c r="K1597" s="757" t="s">
        <v>1524</v>
      </c>
      <c r="L1597" s="757" t="s">
        <v>1524</v>
      </c>
      <c r="M1597" s="757" t="s">
        <v>1524</v>
      </c>
      <c r="N1597" s="59" t="s">
        <v>47</v>
      </c>
      <c r="O1597" s="59" t="s">
        <v>47</v>
      </c>
      <c r="P1597" s="59" t="s">
        <v>47</v>
      </c>
      <c r="Q1597" s="59" t="s">
        <v>47</v>
      </c>
      <c r="R1597" s="141"/>
      <c r="S1597" s="77"/>
      <c r="T1597" s="77">
        <v>1</v>
      </c>
      <c r="U1597" s="156">
        <v>42740</v>
      </c>
      <c r="V1597" s="80" t="s">
        <v>162</v>
      </c>
      <c r="W1597" s="80" t="s">
        <v>2237</v>
      </c>
      <c r="X1597" s="78">
        <v>2</v>
      </c>
      <c r="Y1597" s="80"/>
      <c r="Z1597" s="145"/>
      <c r="AA1597" s="1022">
        <v>42709</v>
      </c>
      <c r="AC1597" s="820"/>
      <c r="AD1597" s="820"/>
      <c r="AE1597" s="820"/>
      <c r="AF1597" s="992"/>
      <c r="AG1597" s="2403"/>
      <c r="AH1597" s="2403"/>
      <c r="AI1597" s="2403"/>
    </row>
    <row r="1598" spans="2:36" s="131" customFormat="1" x14ac:dyDescent="0.2">
      <c r="B1598" s="98" t="s">
        <v>2194</v>
      </c>
      <c r="C1598" s="1030">
        <v>121064</v>
      </c>
      <c r="D1598" s="99" t="s">
        <v>2108</v>
      </c>
      <c r="E1598" s="100" t="s">
        <v>26</v>
      </c>
      <c r="F1598" s="882">
        <v>2</v>
      </c>
      <c r="G1598" s="882">
        <v>16</v>
      </c>
      <c r="H1598" s="882">
        <v>10</v>
      </c>
      <c r="I1598" s="882">
        <v>6</v>
      </c>
      <c r="J1598" s="757">
        <v>42706</v>
      </c>
      <c r="K1598" s="757">
        <v>42704</v>
      </c>
      <c r="L1598" s="757">
        <v>42711</v>
      </c>
      <c r="M1598" s="757" t="s">
        <v>1524</v>
      </c>
      <c r="N1598" s="59" t="s">
        <v>47</v>
      </c>
      <c r="O1598" s="59" t="s">
        <v>47</v>
      </c>
      <c r="P1598" s="59" t="s">
        <v>47</v>
      </c>
      <c r="Q1598" s="59" t="s">
        <v>47</v>
      </c>
      <c r="R1598" s="141"/>
      <c r="S1598" s="77"/>
      <c r="T1598" s="77">
        <v>1</v>
      </c>
      <c r="U1598" s="156">
        <v>42740</v>
      </c>
      <c r="V1598" s="80" t="s">
        <v>162</v>
      </c>
      <c r="W1598" s="80" t="s">
        <v>2233</v>
      </c>
      <c r="X1598" s="566">
        <v>46</v>
      </c>
      <c r="Y1598" s="80"/>
      <c r="Z1598" s="145"/>
      <c r="AA1598" s="1022">
        <v>42688</v>
      </c>
      <c r="AC1598" s="820"/>
      <c r="AD1598" s="820"/>
      <c r="AE1598" s="820"/>
      <c r="AF1598" s="992">
        <f>IF(B1598="","",(IFERROR(VLOOKUP(B1598,Projecten!A$4:W$2358,5,FALSE),"niet bekend")))</f>
        <v>2</v>
      </c>
      <c r="AG1598" s="2403">
        <f>IF(AF1598="","",(IF(F1598=0,AI1598,(F1598/AF1598*AI1598))))</f>
        <v>10783.95</v>
      </c>
      <c r="AH1598" s="2403">
        <f>IF(B1598="","",(IFERROR(VLOOKUP(B1598,Projecten!A$4:W$2358,23,FALSE),"niet bekend")))</f>
        <v>10783.95</v>
      </c>
      <c r="AI1598" s="2403">
        <f>IF(B1598="","",(IFERROR(VLOOKUP(B1598,Projecten!A$4:W$2358,12,FALSE),"niet bekend")))</f>
        <v>10783.95</v>
      </c>
    </row>
    <row r="1599" spans="2:36" s="131" customFormat="1" x14ac:dyDescent="0.2">
      <c r="B1599" s="98" t="s">
        <v>2193</v>
      </c>
      <c r="C1599" s="1030">
        <v>121064</v>
      </c>
      <c r="D1599" s="99" t="s">
        <v>2107</v>
      </c>
      <c r="E1599" s="100" t="s">
        <v>26</v>
      </c>
      <c r="F1599" s="882">
        <v>3</v>
      </c>
      <c r="G1599" s="882">
        <v>24</v>
      </c>
      <c r="H1599" s="882">
        <v>15</v>
      </c>
      <c r="I1599" s="882">
        <v>6</v>
      </c>
      <c r="J1599" s="757">
        <v>42706</v>
      </c>
      <c r="K1599" s="757">
        <v>42704</v>
      </c>
      <c r="L1599" s="757">
        <v>42711</v>
      </c>
      <c r="M1599" s="757" t="s">
        <v>1524</v>
      </c>
      <c r="N1599" s="59" t="s">
        <v>47</v>
      </c>
      <c r="O1599" s="59" t="s">
        <v>47</v>
      </c>
      <c r="P1599" s="59" t="s">
        <v>47</v>
      </c>
      <c r="Q1599" s="59" t="s">
        <v>47</v>
      </c>
      <c r="R1599" s="141"/>
      <c r="S1599" s="77"/>
      <c r="T1599" s="77">
        <v>1</v>
      </c>
      <c r="U1599" s="156">
        <v>42740</v>
      </c>
      <c r="V1599" s="80" t="s">
        <v>162</v>
      </c>
      <c r="W1599" s="80" t="s">
        <v>2232</v>
      </c>
      <c r="X1599" s="78">
        <v>69</v>
      </c>
      <c r="Y1599" s="80"/>
      <c r="Z1599" s="145"/>
      <c r="AA1599" s="1022">
        <v>42688</v>
      </c>
      <c r="AC1599" s="820"/>
      <c r="AD1599" s="820"/>
      <c r="AE1599" s="820"/>
      <c r="AF1599" s="992">
        <f>IF(B1599="","",(IFERROR(VLOOKUP(B1599,Projecten!A$4:W$2358,5,FALSE),"niet bekend")))</f>
        <v>3</v>
      </c>
      <c r="AG1599" s="2403">
        <f>IF(AF1599="","",(IF(F1599=0,AI1599,(F1599/AF1599*AI1599))))</f>
        <v>16916.189999999999</v>
      </c>
      <c r="AH1599" s="2403">
        <f>IF(B1599="","",(IFERROR(VLOOKUP(B1599,Projecten!A$4:W$2358,23,FALSE),"niet bekend")))</f>
        <v>16916.189999999999</v>
      </c>
      <c r="AI1599" s="2403">
        <f>IF(B1599="","",(IFERROR(VLOOKUP(B1599,Projecten!A$4:W$2358,12,FALSE),"niet bekend")))</f>
        <v>16916.189999999999</v>
      </c>
    </row>
    <row r="1600" spans="2:36" x14ac:dyDescent="0.2">
      <c r="B1600" s="98">
        <v>2016707</v>
      </c>
      <c r="C1600" s="1030">
        <v>121058</v>
      </c>
      <c r="D1600" s="99">
        <v>607916</v>
      </c>
      <c r="E1600" s="100" t="s">
        <v>26</v>
      </c>
      <c r="F1600" s="882">
        <v>1</v>
      </c>
      <c r="G1600" s="882">
        <v>8</v>
      </c>
      <c r="H1600" s="882">
        <v>5</v>
      </c>
      <c r="I1600" s="882">
        <v>3</v>
      </c>
      <c r="J1600" s="757">
        <v>42706</v>
      </c>
      <c r="K1600" s="757" t="s">
        <v>1524</v>
      </c>
      <c r="L1600" s="755" t="s">
        <v>1524</v>
      </c>
      <c r="M1600" s="755" t="s">
        <v>1524</v>
      </c>
      <c r="N1600" s="7" t="s">
        <v>47</v>
      </c>
      <c r="O1600" s="7" t="s">
        <v>47</v>
      </c>
      <c r="P1600" s="7" t="s">
        <v>47</v>
      </c>
      <c r="Q1600" s="7" t="s">
        <v>47</v>
      </c>
      <c r="R1600" s="1026" t="s">
        <v>2261</v>
      </c>
      <c r="T1600" s="23">
        <v>1</v>
      </c>
      <c r="U1600" s="158">
        <v>42740</v>
      </c>
      <c r="V1600" s="6" t="s">
        <v>162</v>
      </c>
      <c r="X1600" s="453">
        <v>15.2</v>
      </c>
      <c r="Y1600" s="6"/>
      <c r="Z1600" s="65"/>
      <c r="AA1600" s="1014">
        <v>42688</v>
      </c>
      <c r="AC1600" s="817"/>
      <c r="AD1600" s="817"/>
      <c r="AE1600" s="817"/>
      <c r="AF1600" s="990">
        <f>IF(B1600="","",(IFERROR(VLOOKUP(B1600,Projecten!A$4:W$2358,5,FALSE),"niet bekend")))</f>
        <v>1</v>
      </c>
      <c r="AG1600" s="2399">
        <f>IF(AF1600="","",(IF(F1600=0,AI1600,(F1600/AF1600*AI1600))))</f>
        <v>2405.23</v>
      </c>
      <c r="AH1600" s="2403">
        <f>IF(B1600="","",(IFERROR(VLOOKUP(B1600,Projecten!A$4:W$2358,23,FALSE),"niet bekend")))</f>
        <v>2405.23</v>
      </c>
      <c r="AI1600" s="2399">
        <f>IF(B1600="","",(IFERROR(VLOOKUP(B1600,Projecten!A$4:W$2358,12,FALSE),"niet bekend")))</f>
        <v>2405.23</v>
      </c>
      <c r="AJ1600" s="8"/>
    </row>
    <row r="1601" spans="2:36" x14ac:dyDescent="0.2">
      <c r="B1601" s="98">
        <v>2016733</v>
      </c>
      <c r="C1601" s="1030">
        <v>121073</v>
      </c>
      <c r="D1601" s="99">
        <v>615017</v>
      </c>
      <c r="E1601" s="100" t="s">
        <v>26</v>
      </c>
      <c r="F1601" s="882">
        <v>1</v>
      </c>
      <c r="G1601" s="882">
        <v>7</v>
      </c>
      <c r="H1601" s="882">
        <v>6</v>
      </c>
      <c r="I1601" s="882">
        <v>2</v>
      </c>
      <c r="J1601" s="757">
        <v>42713</v>
      </c>
      <c r="K1601" s="757" t="s">
        <v>1524</v>
      </c>
      <c r="L1601" s="755" t="s">
        <v>1524</v>
      </c>
      <c r="M1601" s="755" t="s">
        <v>1524</v>
      </c>
      <c r="N1601" s="7" t="s">
        <v>47</v>
      </c>
      <c r="O1601" s="7" t="s">
        <v>47</v>
      </c>
      <c r="P1601" s="7" t="s">
        <v>47</v>
      </c>
      <c r="Q1601" s="7" t="s">
        <v>47</v>
      </c>
      <c r="R1601" s="5"/>
      <c r="T1601" s="23">
        <v>2</v>
      </c>
      <c r="V1601" s="6" t="s">
        <v>162</v>
      </c>
      <c r="X1601" s="25">
        <v>12</v>
      </c>
      <c r="Y1601" s="6"/>
      <c r="Z1601" s="65"/>
      <c r="AA1601" s="1014">
        <v>42697</v>
      </c>
      <c r="AC1601" s="817"/>
      <c r="AD1601" s="817"/>
      <c r="AE1601" s="817"/>
      <c r="AF1601" s="990">
        <f>IF(B1601="","",(IFERROR(VLOOKUP(B1601,Projecten!A$4:W$2358,5,FALSE),"niet bekend")))</f>
        <v>1</v>
      </c>
      <c r="AG1601" s="2399">
        <f>IF(AF1601="","",(IF(F1601=0,AI1601,(F1601/AF1601*AI1601))))</f>
        <v>1800.33</v>
      </c>
      <c r="AH1601" s="2403">
        <f>IF(B1601="","",(IFERROR(VLOOKUP(B1601,Projecten!A$4:W$2358,23,FALSE),"niet bekend")))</f>
        <v>1800.33</v>
      </c>
      <c r="AI1601" s="2399">
        <f>IF(B1601="","",(IFERROR(VLOOKUP(B1601,Projecten!A$4:W$2358,12,FALSE),"niet bekend")))</f>
        <v>1800.33</v>
      </c>
      <c r="AJ1601" s="8"/>
    </row>
    <row r="1602" spans="2:36" x14ac:dyDescent="0.2">
      <c r="B1602" s="98">
        <v>2016736</v>
      </c>
      <c r="C1602" s="1030">
        <v>121074</v>
      </c>
      <c r="D1602" s="99">
        <v>601517</v>
      </c>
      <c r="E1602" s="100" t="s">
        <v>26</v>
      </c>
      <c r="F1602" s="882">
        <v>1</v>
      </c>
      <c r="G1602" s="882">
        <v>9</v>
      </c>
      <c r="H1602" s="882">
        <v>5</v>
      </c>
      <c r="I1602" s="882">
        <v>3</v>
      </c>
      <c r="J1602" s="757">
        <v>42713</v>
      </c>
      <c r="K1602" s="757" t="s">
        <v>1524</v>
      </c>
      <c r="L1602" s="755" t="s">
        <v>1524</v>
      </c>
      <c r="M1602" s="755" t="s">
        <v>1524</v>
      </c>
      <c r="N1602" s="7" t="s">
        <v>47</v>
      </c>
      <c r="O1602" s="7" t="s">
        <v>47</v>
      </c>
      <c r="P1602" s="7" t="s">
        <v>47</v>
      </c>
      <c r="Q1602" s="7" t="s">
        <v>47</v>
      </c>
      <c r="R1602" s="5"/>
      <c r="T1602" s="23">
        <v>2</v>
      </c>
      <c r="V1602" s="6" t="s">
        <v>162</v>
      </c>
      <c r="X1602" s="25">
        <v>17</v>
      </c>
      <c r="Y1602" s="6"/>
      <c r="Z1602" s="65"/>
      <c r="AA1602" s="1014">
        <v>42697</v>
      </c>
      <c r="AC1602" s="817"/>
      <c r="AD1602" s="817"/>
      <c r="AE1602" s="817"/>
      <c r="AF1602" s="990">
        <f>IF(B1602="","",(IFERROR(VLOOKUP(B1602,Projecten!A$4:W$2358,5,FALSE),"niet bekend")))</f>
        <v>1</v>
      </c>
      <c r="AG1602" s="2399">
        <f>IF(AF1602="","",(IF(F1602=0,AI1602,(F1602/AF1602*AI1602))))</f>
        <v>2760.07</v>
      </c>
      <c r="AH1602" s="2403">
        <f>IF(B1602="","",(IFERROR(VLOOKUP(B1602,Projecten!A$4:W$2358,23,FALSE),"niet bekend")))</f>
        <v>2760.07</v>
      </c>
      <c r="AI1602" s="2399">
        <f>IF(B1602="","",(IFERROR(VLOOKUP(B1602,Projecten!A$4:W$2358,12,FALSE),"niet bekend")))</f>
        <v>2760.07</v>
      </c>
      <c r="AJ1602" s="8"/>
    </row>
    <row r="1603" spans="2:36" s="131" customFormat="1" x14ac:dyDescent="0.2">
      <c r="B1603" s="98"/>
      <c r="C1603" s="1030"/>
      <c r="D1603" s="99"/>
      <c r="E1603" s="100"/>
      <c r="F1603" s="882"/>
      <c r="G1603" s="882"/>
      <c r="H1603" s="882"/>
      <c r="I1603" s="882"/>
      <c r="J1603" s="757"/>
      <c r="K1603" s="757"/>
      <c r="L1603" s="757"/>
      <c r="M1603" s="757"/>
      <c r="N1603" s="59"/>
      <c r="O1603" s="59"/>
      <c r="P1603" s="59"/>
      <c r="Q1603" s="59"/>
      <c r="R1603" s="141"/>
      <c r="S1603" s="77"/>
      <c r="T1603" s="77"/>
      <c r="U1603" s="156"/>
      <c r="V1603" s="80"/>
      <c r="W1603" s="80"/>
      <c r="X1603" s="78"/>
      <c r="Y1603" s="80"/>
      <c r="Z1603" s="145"/>
      <c r="AA1603" s="1022"/>
      <c r="AC1603" s="820"/>
      <c r="AD1603" s="820"/>
      <c r="AE1603" s="820"/>
      <c r="AF1603" s="992"/>
      <c r="AG1603" s="2403"/>
      <c r="AH1603" s="2403"/>
      <c r="AI1603" s="2403"/>
    </row>
    <row r="1604" spans="2:36" s="131" customFormat="1" x14ac:dyDescent="0.2">
      <c r="B1604" s="98" t="s">
        <v>2228</v>
      </c>
      <c r="C1604" s="1030">
        <v>121064</v>
      </c>
      <c r="D1604" s="98" t="s">
        <v>2227</v>
      </c>
      <c r="E1604" s="405" t="s">
        <v>308</v>
      </c>
      <c r="F1604" s="882">
        <v>0</v>
      </c>
      <c r="G1604" s="882">
        <v>2</v>
      </c>
      <c r="H1604" s="882">
        <v>3</v>
      </c>
      <c r="I1604" s="882">
        <v>0</v>
      </c>
      <c r="J1604" s="778" t="s">
        <v>1524</v>
      </c>
      <c r="K1604" s="778" t="s">
        <v>1524</v>
      </c>
      <c r="L1604" s="778" t="s">
        <v>1524</v>
      </c>
      <c r="M1604" s="778" t="s">
        <v>1524</v>
      </c>
      <c r="N1604" s="58" t="s">
        <v>47</v>
      </c>
      <c r="O1604" s="58" t="s">
        <v>47</v>
      </c>
      <c r="P1604" s="58" t="s">
        <v>47</v>
      </c>
      <c r="Q1604" s="58" t="s">
        <v>47</v>
      </c>
      <c r="R1604" s="141"/>
      <c r="S1604" s="77"/>
      <c r="T1604" s="77">
        <v>2</v>
      </c>
      <c r="U1604" s="156"/>
      <c r="V1604" s="80" t="s">
        <v>537</v>
      </c>
      <c r="W1604" s="240" t="s">
        <v>1377</v>
      </c>
      <c r="X1604" s="78">
        <v>5.3</v>
      </c>
      <c r="Y1604" s="80"/>
      <c r="Z1604" s="80"/>
      <c r="AA1604" s="1022">
        <v>42705</v>
      </c>
      <c r="AC1604" s="820"/>
      <c r="AD1604" s="820"/>
      <c r="AE1604" s="820"/>
      <c r="AF1604" s="992">
        <f>IF(B1604="","",(IFERROR(VLOOKUP(B1604,Projecten!A$4:W$2358,5,FALSE),"niet bekend")))</f>
        <v>0</v>
      </c>
      <c r="AG1604" s="2403">
        <f>IF(AF1604="","",(IF(F1604=0,AI1604,(F1604/AF1604*AI1604))))</f>
        <v>570</v>
      </c>
      <c r="AH1604" s="2403">
        <f>IF(B1604="","",(IFERROR(VLOOKUP(B1604,Projecten!A$4:W$2358,23,FALSE),"niet bekend")))</f>
        <v>570</v>
      </c>
      <c r="AI1604" s="2403">
        <f>IF(B1604="","",(IFERROR(VLOOKUP(B1604,Projecten!A$4:W$2358,12,FALSE),"niet bekend")))</f>
        <v>570</v>
      </c>
    </row>
    <row r="1605" spans="2:36" s="131" customFormat="1" x14ac:dyDescent="0.2">
      <c r="B1605" s="98" t="s">
        <v>2250</v>
      </c>
      <c r="C1605" s="1030">
        <v>121064</v>
      </c>
      <c r="D1605" s="99" t="s">
        <v>2246</v>
      </c>
      <c r="E1605" s="100" t="s">
        <v>308</v>
      </c>
      <c r="F1605" s="882">
        <v>0</v>
      </c>
      <c r="G1605" s="882">
        <v>2</v>
      </c>
      <c r="H1605" s="882">
        <v>3</v>
      </c>
      <c r="I1605" s="882">
        <v>0</v>
      </c>
      <c r="J1605" s="757" t="s">
        <v>1524</v>
      </c>
      <c r="K1605" s="757" t="s">
        <v>1524</v>
      </c>
      <c r="L1605" s="757" t="s">
        <v>1524</v>
      </c>
      <c r="M1605" s="757" t="s">
        <v>1524</v>
      </c>
      <c r="N1605" s="59" t="s">
        <v>47</v>
      </c>
      <c r="O1605" s="59" t="s">
        <v>47</v>
      </c>
      <c r="P1605" s="59" t="s">
        <v>47</v>
      </c>
      <c r="Q1605" s="59" t="s">
        <v>47</v>
      </c>
      <c r="R1605" s="141"/>
      <c r="S1605" s="77"/>
      <c r="T1605" s="77">
        <v>2</v>
      </c>
      <c r="U1605" s="156"/>
      <c r="V1605" s="80" t="s">
        <v>537</v>
      </c>
      <c r="W1605" s="240" t="s">
        <v>2251</v>
      </c>
      <c r="X1605" s="78">
        <v>5.3</v>
      </c>
      <c r="Y1605" s="80"/>
      <c r="Z1605" s="714"/>
      <c r="AA1605" s="1022">
        <v>42711</v>
      </c>
      <c r="AC1605" s="820"/>
      <c r="AD1605" s="820"/>
      <c r="AE1605" s="820"/>
      <c r="AF1605" s="992">
        <f>IF(B1605="","",(IFERROR(VLOOKUP(B1605,Projecten!A$4:W$2358,5,FALSE),"niet bekend")))</f>
        <v>0</v>
      </c>
      <c r="AG1605" s="2403">
        <f>IF(AF1605="","",(IF(F1605=0,AI1605,(F1605/AF1605*AI1605))))</f>
        <v>592.91999999999996</v>
      </c>
      <c r="AH1605" s="2403">
        <f>IF(B1605="","",(IFERROR(VLOOKUP(B1605,Projecten!A$4:W$2358,23,FALSE),"niet bekend")))</f>
        <v>592.91999999999996</v>
      </c>
      <c r="AI1605" s="2403">
        <f>IF(B1605="","",(IFERROR(VLOOKUP(B1605,Projecten!A$4:W$2358,12,FALSE),"niet bekend")))</f>
        <v>592.91999999999996</v>
      </c>
    </row>
    <row r="1606" spans="2:36" s="38" customFormat="1" x14ac:dyDescent="0.2">
      <c r="B1606" s="775"/>
      <c r="C1606" s="1253"/>
      <c r="D1606" s="31"/>
      <c r="E1606" s="31"/>
      <c r="F1606" s="32"/>
      <c r="G1606" s="32"/>
      <c r="H1606" s="32"/>
      <c r="I1606" s="32"/>
      <c r="J1606" s="760"/>
      <c r="K1606" s="760"/>
      <c r="L1606" s="760"/>
      <c r="M1606" s="32"/>
      <c r="N1606" s="32"/>
      <c r="O1606" s="32"/>
      <c r="P1606" s="32"/>
      <c r="Q1606" s="32"/>
      <c r="R1606" s="483"/>
      <c r="S1606" s="33"/>
      <c r="T1606" s="1039"/>
      <c r="U1606" s="157"/>
      <c r="V1606" s="35"/>
      <c r="W1606" s="35"/>
      <c r="X1606" s="35"/>
      <c r="Y1606" s="67"/>
      <c r="Z1606" s="68"/>
      <c r="AA1606" s="36"/>
      <c r="AC1606" s="819"/>
      <c r="AD1606" s="819"/>
      <c r="AE1606" s="819"/>
      <c r="AF1606" s="993"/>
      <c r="AG1606" s="2404"/>
      <c r="AH1606" s="2407" t="str">
        <f>IF(B1606="","",(IFERROR(VLOOKUP(B1606,Projecten!A$4:W$2358,23,FALSE),"niet bekend")))</f>
        <v/>
      </c>
      <c r="AI1606" s="2407" t="str">
        <f>IF(B1606="","",(IFERROR(VLOOKUP(B1606,Projecten!A$4:W$2358,12,FALSE),"niet bekend")))</f>
        <v/>
      </c>
    </row>
    <row r="1607" spans="2:36" s="1070" customFormat="1" ht="30" x14ac:dyDescent="0.4">
      <c r="B1607" s="1059"/>
      <c r="C1607" s="1313"/>
      <c r="D1607" s="1073">
        <v>2017</v>
      </c>
      <c r="E1607" s="1060"/>
      <c r="F1607" s="1061"/>
      <c r="G1607" s="1061"/>
      <c r="H1607" s="1061"/>
      <c r="I1607" s="1061"/>
      <c r="J1607" s="1062"/>
      <c r="K1607" s="1062"/>
      <c r="L1607" s="1062"/>
      <c r="M1607" s="1061"/>
      <c r="N1607" s="1061"/>
      <c r="O1607" s="1061"/>
      <c r="P1607" s="1061"/>
      <c r="Q1607" s="1061"/>
      <c r="R1607" s="1063"/>
      <c r="S1607" s="1620"/>
      <c r="T1607" s="1064"/>
      <c r="U1607" s="1065"/>
      <c r="V1607" s="1066"/>
      <c r="W1607" s="1066"/>
      <c r="X1607" s="1066"/>
      <c r="Y1607" s="1067"/>
      <c r="Z1607" s="1068"/>
      <c r="AA1607" s="1069"/>
      <c r="AC1607" s="1071"/>
      <c r="AD1607" s="1071"/>
      <c r="AE1607" s="1071"/>
      <c r="AF1607" s="1072"/>
      <c r="AG1607" s="2409"/>
      <c r="AH1607" s="2405"/>
      <c r="AI1607" s="2405"/>
    </row>
    <row r="1608" spans="2:36" s="852" customFormat="1" x14ac:dyDescent="0.2">
      <c r="B1608" s="886"/>
      <c r="C1608" s="1251"/>
      <c r="D1608" s="888">
        <f>SUM(G1608:I1608)</f>
        <v>121</v>
      </c>
      <c r="E1608" s="889"/>
      <c r="F1608" s="890">
        <f>SUM(F1609:F1622)</f>
        <v>7</v>
      </c>
      <c r="G1608" s="890">
        <f>SUM(G1609:G1622)</f>
        <v>61</v>
      </c>
      <c r="H1608" s="890">
        <f>SUM(H1609:H1622)</f>
        <v>35</v>
      </c>
      <c r="I1608" s="890">
        <f>SUM(I1609:I1622)</f>
        <v>25</v>
      </c>
      <c r="J1608" s="891"/>
      <c r="K1608" s="891"/>
      <c r="L1608" s="891"/>
      <c r="M1608" s="890"/>
      <c r="N1608" s="890"/>
      <c r="O1608" s="890"/>
      <c r="P1608" s="890"/>
      <c r="Q1608" s="890"/>
      <c r="R1608" s="896">
        <v>1</v>
      </c>
      <c r="S1608" s="916"/>
      <c r="T1608" s="1049"/>
      <c r="U1608" s="897"/>
      <c r="V1608" s="898"/>
      <c r="W1608" s="899">
        <f>SUM(X1608:X1622)</f>
        <v>190.20000000000002</v>
      </c>
      <c r="X1608" s="855"/>
      <c r="Y1608" s="855">
        <f>Productiemedewerkers!C1803</f>
        <v>0</v>
      </c>
      <c r="Z1608" s="856">
        <f>W1608-Y1608</f>
        <v>190.20000000000002</v>
      </c>
      <c r="AA1608" s="851"/>
      <c r="AC1608" s="853"/>
      <c r="AD1608" s="853"/>
      <c r="AE1608" s="980" t="str">
        <f>CONCATENATE("week ",R1608)</f>
        <v>week 1</v>
      </c>
      <c r="AF1608" s="989"/>
      <c r="AG1608" s="2402">
        <f>SUM(AG1609:AG1622)</f>
        <v>32286.219999999998</v>
      </c>
      <c r="AH1608" s="2402"/>
      <c r="AI1608" s="2402"/>
    </row>
    <row r="1609" spans="2:36" x14ac:dyDescent="0.2">
      <c r="B1609" s="823"/>
      <c r="C1609" s="1314"/>
      <c r="D1609" s="825" t="s">
        <v>2067</v>
      </c>
      <c r="E1609" s="826"/>
      <c r="F1609" s="880"/>
      <c r="G1609" s="880"/>
      <c r="H1609" s="880"/>
      <c r="I1609" s="880"/>
      <c r="J1609" s="754"/>
      <c r="K1609" s="754"/>
      <c r="L1609" s="754"/>
      <c r="M1609" s="29"/>
      <c r="N1609" s="29"/>
      <c r="O1609" s="29"/>
      <c r="P1609" s="29"/>
      <c r="Q1609" s="29"/>
      <c r="R1609" s="5" t="s">
        <v>2069</v>
      </c>
      <c r="T1609" s="23"/>
      <c r="W1609" s="827" t="s">
        <v>2068</v>
      </c>
      <c r="X1609" s="25"/>
      <c r="Y1609" s="6"/>
      <c r="Z1609" s="6"/>
      <c r="AA1609" s="5"/>
      <c r="AC1609" s="817"/>
      <c r="AD1609" s="817"/>
      <c r="AE1609" s="817"/>
      <c r="AF1609" s="990"/>
      <c r="AH1609" s="2403"/>
      <c r="AJ1609" s="8"/>
    </row>
    <row r="1610" spans="2:36" x14ac:dyDescent="0.2">
      <c r="B1610" s="823"/>
      <c r="C1610" s="1314"/>
      <c r="D1610" s="825" t="s">
        <v>2075</v>
      </c>
      <c r="E1610" s="826"/>
      <c r="F1610" s="880"/>
      <c r="G1610" s="880"/>
      <c r="H1610" s="880"/>
      <c r="I1610" s="880"/>
      <c r="J1610" s="754"/>
      <c r="K1610" s="754"/>
      <c r="L1610" s="754"/>
      <c r="M1610" s="29"/>
      <c r="N1610" s="29"/>
      <c r="O1610" s="29"/>
      <c r="P1610" s="29"/>
      <c r="Q1610" s="29"/>
      <c r="R1610" s="5"/>
      <c r="T1610" s="23"/>
      <c r="W1610" s="827"/>
      <c r="X1610" s="25"/>
      <c r="Y1610" s="6"/>
      <c r="Z1610" s="6"/>
      <c r="AA1610" s="5"/>
      <c r="AC1610" s="817"/>
      <c r="AD1610" s="817"/>
      <c r="AE1610" s="817"/>
      <c r="AF1610" s="990"/>
      <c r="AH1610" s="2403"/>
      <c r="AJ1610" s="8"/>
    </row>
    <row r="1611" spans="2:36" x14ac:dyDescent="0.2">
      <c r="B1611" s="830"/>
      <c r="C1611" s="1314"/>
      <c r="D1611" s="825" t="s">
        <v>1279</v>
      </c>
      <c r="E1611" s="826"/>
      <c r="F1611" s="880"/>
      <c r="G1611" s="880"/>
      <c r="H1611" s="880"/>
      <c r="I1611" s="880"/>
      <c r="J1611" s="770"/>
      <c r="K1611" s="770"/>
      <c r="L1611" s="770"/>
      <c r="M1611" s="41"/>
      <c r="N1611" s="41"/>
      <c r="O1611" s="41"/>
      <c r="P1611" s="41"/>
      <c r="Q1611" s="41"/>
      <c r="R1611" s="5"/>
      <c r="T1611" s="23"/>
      <c r="W1611" s="831"/>
      <c r="X1611" s="832">
        <v>40</v>
      </c>
      <c r="Y1611" s="6"/>
      <c r="Z1611" s="6"/>
      <c r="AA1611" s="5"/>
      <c r="AC1611" s="817"/>
      <c r="AD1611" s="817"/>
      <c r="AE1611" s="817"/>
      <c r="AF1611" s="990"/>
      <c r="AH1611" s="2403"/>
      <c r="AJ1611" s="8"/>
    </row>
    <row r="1612" spans="2:36" s="71" customFormat="1" x14ac:dyDescent="0.2">
      <c r="B1612" s="98"/>
      <c r="C1612" s="1030"/>
      <c r="D1612" s="405"/>
      <c r="E1612" s="405"/>
      <c r="F1612" s="882"/>
      <c r="G1612" s="687"/>
      <c r="H1612" s="687"/>
      <c r="I1612" s="687"/>
      <c r="J1612" s="108"/>
      <c r="K1612" s="108"/>
      <c r="L1612" s="757"/>
      <c r="M1612" s="757"/>
      <c r="P1612" s="108"/>
      <c r="Q1612" s="108"/>
      <c r="S1612" s="1600"/>
      <c r="T1612" s="108"/>
      <c r="X1612" s="1031"/>
      <c r="AA1612" s="456"/>
      <c r="AF1612" s="992"/>
      <c r="AG1612" s="2403"/>
      <c r="AH1612" s="2403"/>
      <c r="AI1612" s="2403"/>
    </row>
    <row r="1613" spans="2:36" s="131" customFormat="1" x14ac:dyDescent="0.2">
      <c r="B1613" s="98">
        <v>2016735</v>
      </c>
      <c r="C1613" s="1030">
        <v>121075</v>
      </c>
      <c r="D1613" s="99" t="s">
        <v>2196</v>
      </c>
      <c r="E1613" s="100" t="s">
        <v>26</v>
      </c>
      <c r="F1613" s="882">
        <v>2</v>
      </c>
      <c r="G1613" s="882">
        <v>18</v>
      </c>
      <c r="H1613" s="882">
        <v>10</v>
      </c>
      <c r="I1613" s="882">
        <v>4</v>
      </c>
      <c r="J1613" s="757">
        <v>42713</v>
      </c>
      <c r="K1613" s="757" t="s">
        <v>1524</v>
      </c>
      <c r="L1613" s="757" t="s">
        <v>1524</v>
      </c>
      <c r="M1613" s="757" t="s">
        <v>1524</v>
      </c>
      <c r="N1613" s="59" t="s">
        <v>47</v>
      </c>
      <c r="O1613" s="59" t="s">
        <v>47</v>
      </c>
      <c r="P1613" s="59" t="s">
        <v>47</v>
      </c>
      <c r="Q1613" s="59" t="s">
        <v>47</v>
      </c>
      <c r="R1613" s="141"/>
      <c r="S1613" s="77"/>
      <c r="T1613" s="77">
        <v>2</v>
      </c>
      <c r="U1613" s="156"/>
      <c r="V1613" s="80" t="s">
        <v>162</v>
      </c>
      <c r="W1613" s="80" t="s">
        <v>610</v>
      </c>
      <c r="X1613" s="78">
        <v>26</v>
      </c>
      <c r="Y1613" s="80"/>
      <c r="Z1613" s="145"/>
      <c r="AA1613" s="1022">
        <v>42697</v>
      </c>
      <c r="AC1613" s="820"/>
      <c r="AD1613" s="820"/>
      <c r="AE1613" s="820"/>
      <c r="AF1613" s="992">
        <f>IF(B1613="","",(IFERROR(VLOOKUP(B1613,Projecten!A$4:W$2358,5,FALSE),"niet bekend")))</f>
        <v>2</v>
      </c>
      <c r="AG1613" s="2403">
        <f t="shared" ref="AG1613:AG1618" si="159">IF(AF1613="","",(IF(F1613=0,AI1613,(F1613/AF1613*AI1613))))</f>
        <v>5222.05</v>
      </c>
      <c r="AH1613" s="2403">
        <f>IF(B1613="","",(IFERROR(VLOOKUP(B1613,Projecten!A$4:W$2358,23,FALSE),"niet bekend")))</f>
        <v>5222.05</v>
      </c>
      <c r="AI1613" s="2403">
        <f>IF(B1613="","",(IFERROR(VLOOKUP(B1613,Projecten!A$4:W$2358,12,FALSE),"niet bekend")))</f>
        <v>5222.05</v>
      </c>
    </row>
    <row r="1614" spans="2:36" s="131" customFormat="1" x14ac:dyDescent="0.2">
      <c r="B1614" s="98" t="s">
        <v>2191</v>
      </c>
      <c r="C1614" s="1030">
        <v>121070</v>
      </c>
      <c r="D1614" s="99">
        <v>596817</v>
      </c>
      <c r="E1614" s="100" t="s">
        <v>26</v>
      </c>
      <c r="F1614" s="882">
        <v>1</v>
      </c>
      <c r="G1614" s="882">
        <v>8</v>
      </c>
      <c r="H1614" s="882">
        <v>5</v>
      </c>
      <c r="I1614" s="882">
        <v>2</v>
      </c>
      <c r="J1614" s="759">
        <v>42713</v>
      </c>
      <c r="K1614" s="759">
        <v>42717</v>
      </c>
      <c r="L1614" s="759">
        <v>42711</v>
      </c>
      <c r="M1614" s="757" t="s">
        <v>1524</v>
      </c>
      <c r="N1614" s="59" t="s">
        <v>47</v>
      </c>
      <c r="O1614" s="59" t="s">
        <v>47</v>
      </c>
      <c r="P1614" s="59" t="s">
        <v>47</v>
      </c>
      <c r="Q1614" s="59" t="s">
        <v>47</v>
      </c>
      <c r="R1614" s="141"/>
      <c r="S1614" s="77"/>
      <c r="T1614" s="77">
        <v>2</v>
      </c>
      <c r="U1614" s="156"/>
      <c r="V1614" s="80" t="s">
        <v>162</v>
      </c>
      <c r="W1614" s="727" t="s">
        <v>2195</v>
      </c>
      <c r="X1614" s="78">
        <v>22.4</v>
      </c>
      <c r="Y1614" s="80"/>
      <c r="Z1614" s="80"/>
      <c r="AA1614" s="1022">
        <v>42697</v>
      </c>
      <c r="AC1614" s="820"/>
      <c r="AD1614" s="820"/>
      <c r="AE1614" s="820"/>
      <c r="AF1614" s="992">
        <f>IF(B1614="","",(IFERROR(VLOOKUP(B1614,Projecten!A$4:W$2358,5,FALSE),"niet bekend")))</f>
        <v>1</v>
      </c>
      <c r="AG1614" s="2403">
        <f t="shared" si="159"/>
        <v>5474.94</v>
      </c>
      <c r="AH1614" s="2403">
        <f>IF(B1614="","",(IFERROR(VLOOKUP(B1614,Projecten!A$4:W$2358,23,FALSE),"niet bekend")))</f>
        <v>5474.94</v>
      </c>
      <c r="AI1614" s="2403">
        <f>IF(B1614="","",(IFERROR(VLOOKUP(B1614,Projecten!A$4:W$2358,12,FALSE),"niet bekend")))</f>
        <v>5474.94</v>
      </c>
    </row>
    <row r="1615" spans="2:36" s="131" customFormat="1" x14ac:dyDescent="0.2">
      <c r="B1615" s="98">
        <v>2016727</v>
      </c>
      <c r="C1615" s="1030">
        <v>121073</v>
      </c>
      <c r="D1615" s="98">
        <v>624317</v>
      </c>
      <c r="E1615" s="687" t="s">
        <v>26</v>
      </c>
      <c r="F1615" s="882">
        <v>1</v>
      </c>
      <c r="G1615" s="882">
        <v>8</v>
      </c>
      <c r="H1615" s="882">
        <v>5</v>
      </c>
      <c r="I1615" s="882">
        <v>3</v>
      </c>
      <c r="J1615" s="757">
        <v>42713</v>
      </c>
      <c r="K1615" s="757">
        <v>42711</v>
      </c>
      <c r="L1615" s="757" t="s">
        <v>1524</v>
      </c>
      <c r="M1615" s="757" t="s">
        <v>1524</v>
      </c>
      <c r="N1615" s="59" t="s">
        <v>47</v>
      </c>
      <c r="O1615" s="59" t="s">
        <v>47</v>
      </c>
      <c r="P1615" s="59" t="s">
        <v>47</v>
      </c>
      <c r="Q1615" s="59" t="s">
        <v>47</v>
      </c>
      <c r="R1615" s="141"/>
      <c r="S1615" s="77"/>
      <c r="T1615" s="77">
        <v>2</v>
      </c>
      <c r="U1615" s="156"/>
      <c r="V1615" s="80" t="s">
        <v>162</v>
      </c>
      <c r="W1615" s="80"/>
      <c r="X1615" s="566">
        <v>16.2</v>
      </c>
      <c r="Y1615" s="80"/>
      <c r="Z1615" s="80"/>
      <c r="AA1615" s="1022">
        <v>42697</v>
      </c>
      <c r="AC1615" s="820"/>
      <c r="AD1615" s="820"/>
      <c r="AE1615" s="820"/>
      <c r="AF1615" s="992">
        <f>IF(B1615="","",(IFERROR(VLOOKUP(B1615,Projecten!A$4:W$2358,5,FALSE),"niet bekend")))</f>
        <v>1</v>
      </c>
      <c r="AG1615" s="2403">
        <f t="shared" si="159"/>
        <v>2553.7399999999998</v>
      </c>
      <c r="AH1615" s="2403">
        <f>IF(B1615="","",(IFERROR(VLOOKUP(B1615,Projecten!A$4:W$2358,23,FALSE),"niet bekend")))</f>
        <v>2553.7399999999998</v>
      </c>
      <c r="AI1615" s="2403">
        <f>IF(B1615="","",(IFERROR(VLOOKUP(B1615,Projecten!A$4:W$2358,12,FALSE),"niet bekend")))</f>
        <v>2553.7399999999998</v>
      </c>
    </row>
    <row r="1616" spans="2:36" s="131" customFormat="1" x14ac:dyDescent="0.2">
      <c r="B1616" s="98">
        <v>2016732</v>
      </c>
      <c r="C1616" s="1030">
        <v>121073</v>
      </c>
      <c r="D1616" s="99">
        <v>600517</v>
      </c>
      <c r="E1616" s="100" t="s">
        <v>26</v>
      </c>
      <c r="F1616" s="882">
        <v>1</v>
      </c>
      <c r="G1616" s="882">
        <v>6</v>
      </c>
      <c r="H1616" s="882">
        <v>4</v>
      </c>
      <c r="I1616" s="882">
        <v>2</v>
      </c>
      <c r="J1616" s="757">
        <v>42713</v>
      </c>
      <c r="K1616" s="757">
        <v>42711</v>
      </c>
      <c r="L1616" s="757" t="s">
        <v>1524</v>
      </c>
      <c r="M1616" s="757" t="s">
        <v>1524</v>
      </c>
      <c r="N1616" s="59" t="s">
        <v>47</v>
      </c>
      <c r="O1616" s="59" t="s">
        <v>47</v>
      </c>
      <c r="P1616" s="59" t="s">
        <v>47</v>
      </c>
      <c r="Q1616" s="59" t="s">
        <v>47</v>
      </c>
      <c r="R1616" s="141"/>
      <c r="S1616" s="77"/>
      <c r="T1616" s="77">
        <v>2</v>
      </c>
      <c r="U1616" s="156"/>
      <c r="V1616" s="80" t="s">
        <v>162</v>
      </c>
      <c r="W1616" s="80"/>
      <c r="X1616" s="78">
        <v>11.2</v>
      </c>
      <c r="Y1616" s="80"/>
      <c r="Z1616" s="145"/>
      <c r="AA1616" s="1022">
        <v>42697</v>
      </c>
      <c r="AC1616" s="820"/>
      <c r="AD1616" s="820"/>
      <c r="AE1616" s="820"/>
      <c r="AF1616" s="992">
        <f>IF(B1616="","",(IFERROR(VLOOKUP(B1616,Projecten!A$4:W$2358,5,FALSE),"niet bekend")))</f>
        <v>1</v>
      </c>
      <c r="AG1616" s="2403">
        <f t="shared" si="159"/>
        <v>1986.91</v>
      </c>
      <c r="AH1616" s="2403">
        <f>IF(B1616="","",(IFERROR(VLOOKUP(B1616,Projecten!A$4:W$2358,23,FALSE),"niet bekend")))</f>
        <v>1986.91</v>
      </c>
      <c r="AI1616" s="2403">
        <f>IF(B1616="","",(IFERROR(VLOOKUP(B1616,Projecten!A$4:W$2358,12,FALSE),"niet bekend")))</f>
        <v>1986.91</v>
      </c>
    </row>
    <row r="1617" spans="2:36" s="131" customFormat="1" x14ac:dyDescent="0.2">
      <c r="B1617" s="98" t="s">
        <v>2192</v>
      </c>
      <c r="C1617" s="1030">
        <v>121071</v>
      </c>
      <c r="D1617" s="99" t="s">
        <v>2180</v>
      </c>
      <c r="E1617" s="100" t="s">
        <v>26</v>
      </c>
      <c r="F1617" s="882">
        <v>1</v>
      </c>
      <c r="G1617" s="882">
        <v>11</v>
      </c>
      <c r="H1617" s="882">
        <v>4</v>
      </c>
      <c r="I1617" s="882">
        <v>12</v>
      </c>
      <c r="J1617" s="759">
        <v>42713</v>
      </c>
      <c r="K1617" s="759">
        <v>42717</v>
      </c>
      <c r="L1617" s="757" t="s">
        <v>1524</v>
      </c>
      <c r="M1617" s="58" t="s">
        <v>2213</v>
      </c>
      <c r="N1617" s="59" t="s">
        <v>47</v>
      </c>
      <c r="O1617" s="59" t="s">
        <v>47</v>
      </c>
      <c r="P1617" s="59" t="s">
        <v>47</v>
      </c>
      <c r="Q1617" s="59" t="s">
        <v>47</v>
      </c>
      <c r="R1617" s="141"/>
      <c r="S1617" s="77"/>
      <c r="T1617" s="77">
        <v>2</v>
      </c>
      <c r="U1617" s="156"/>
      <c r="V1617" s="80" t="s">
        <v>162</v>
      </c>
      <c r="W1617" s="80" t="s">
        <v>2181</v>
      </c>
      <c r="X1617" s="78">
        <v>45</v>
      </c>
      <c r="Y1617" s="80"/>
      <c r="Z1617" s="145"/>
      <c r="AA1617" s="1022">
        <v>42697</v>
      </c>
      <c r="AC1617" s="820"/>
      <c r="AD1617" s="820"/>
      <c r="AE1617" s="820"/>
      <c r="AF1617" s="992">
        <f>IF(B1617="","",(IFERROR(VLOOKUP(B1617,Projecten!A$4:W$2358,5,FALSE),"niet bekend")))</f>
        <v>1</v>
      </c>
      <c r="AG1617" s="2403">
        <f t="shared" si="159"/>
        <v>10716.14</v>
      </c>
      <c r="AH1617" s="2403">
        <f>IF(B1617="","",(IFERROR(VLOOKUP(B1617,Projecten!A$4:W$2358,23,FALSE),"niet bekend")))</f>
        <v>10716.14</v>
      </c>
      <c r="AI1617" s="2403">
        <f>IF(B1617="","",(IFERROR(VLOOKUP(B1617,Projecten!A$4:W$2358,12,FALSE),"niet bekend")))</f>
        <v>10716.14</v>
      </c>
    </row>
    <row r="1618" spans="2:36" s="131" customFormat="1" x14ac:dyDescent="0.2">
      <c r="B1618" s="98" t="s">
        <v>2190</v>
      </c>
      <c r="C1618" s="1030">
        <v>121070</v>
      </c>
      <c r="D1618" s="98">
        <v>596717</v>
      </c>
      <c r="E1618" s="687" t="s">
        <v>26</v>
      </c>
      <c r="F1618" s="882">
        <v>1</v>
      </c>
      <c r="G1618" s="882">
        <v>8</v>
      </c>
      <c r="H1618" s="882">
        <v>5</v>
      </c>
      <c r="I1618" s="882">
        <v>2</v>
      </c>
      <c r="J1618" s="759">
        <v>42713</v>
      </c>
      <c r="K1618" s="759">
        <v>42717</v>
      </c>
      <c r="L1618" s="759">
        <v>42711</v>
      </c>
      <c r="M1618" s="778" t="s">
        <v>1524</v>
      </c>
      <c r="N1618" s="58" t="s">
        <v>47</v>
      </c>
      <c r="O1618" s="58" t="s">
        <v>47</v>
      </c>
      <c r="P1618" s="58" t="s">
        <v>47</v>
      </c>
      <c r="Q1618" s="58" t="s">
        <v>47</v>
      </c>
      <c r="R1618" s="141"/>
      <c r="S1618" s="77"/>
      <c r="T1618" s="77">
        <v>2</v>
      </c>
      <c r="U1618" s="156"/>
      <c r="V1618" s="80" t="s">
        <v>162</v>
      </c>
      <c r="W1618" s="727" t="s">
        <v>2195</v>
      </c>
      <c r="X1618" s="78">
        <v>22.4</v>
      </c>
      <c r="Y1618" s="80"/>
      <c r="Z1618" s="80"/>
      <c r="AA1618" s="1022">
        <v>42697</v>
      </c>
      <c r="AC1618" s="820"/>
      <c r="AD1618" s="820"/>
      <c r="AE1618" s="820"/>
      <c r="AF1618" s="992">
        <f>IF(B1618="","",(IFERROR(VLOOKUP(B1618,Projecten!A$4:W$2358,5,FALSE),"niet bekend")))</f>
        <v>1</v>
      </c>
      <c r="AG1618" s="2403">
        <f t="shared" si="159"/>
        <v>5474.94</v>
      </c>
      <c r="AH1618" s="2403">
        <f>IF(B1618="","",(IFERROR(VLOOKUP(B1618,Projecten!A$4:W$2358,23,FALSE),"niet bekend")))</f>
        <v>5474.94</v>
      </c>
      <c r="AI1618" s="2403">
        <f>IF(B1618="","",(IFERROR(VLOOKUP(B1618,Projecten!A$4:W$2358,12,FALSE),"niet bekend")))</f>
        <v>5474.94</v>
      </c>
    </row>
    <row r="1619" spans="2:36" s="131" customFormat="1" x14ac:dyDescent="0.2">
      <c r="B1619" s="98"/>
      <c r="C1619" s="1030"/>
      <c r="D1619" s="99"/>
      <c r="E1619" s="100"/>
      <c r="F1619" s="882"/>
      <c r="G1619" s="882"/>
      <c r="H1619" s="882"/>
      <c r="I1619" s="882"/>
      <c r="J1619" s="757"/>
      <c r="K1619" s="757"/>
      <c r="L1619" s="757"/>
      <c r="M1619" s="757"/>
      <c r="N1619" s="59"/>
      <c r="O1619" s="59"/>
      <c r="P1619" s="59"/>
      <c r="Q1619" s="59"/>
      <c r="R1619" s="141"/>
      <c r="S1619" s="77"/>
      <c r="T1619" s="77"/>
      <c r="U1619" s="156"/>
      <c r="V1619" s="80"/>
      <c r="W1619" s="80"/>
      <c r="X1619" s="78"/>
      <c r="Y1619" s="80"/>
      <c r="Z1619" s="145"/>
      <c r="AA1619" s="1022"/>
      <c r="AC1619" s="820"/>
      <c r="AD1619" s="820"/>
      <c r="AE1619" s="820"/>
      <c r="AF1619" s="992"/>
      <c r="AG1619" s="2403"/>
      <c r="AH1619" s="2403"/>
      <c r="AI1619" s="2403"/>
    </row>
    <row r="1620" spans="2:36" s="131" customFormat="1" x14ac:dyDescent="0.2">
      <c r="B1620" s="98">
        <v>2016807</v>
      </c>
      <c r="C1620" s="1030">
        <v>121093</v>
      </c>
      <c r="D1620" s="99" t="s">
        <v>2339</v>
      </c>
      <c r="E1620" s="406" t="s">
        <v>474</v>
      </c>
      <c r="F1620" s="882">
        <v>0</v>
      </c>
      <c r="G1620" s="882">
        <v>0</v>
      </c>
      <c r="H1620" s="882">
        <v>0</v>
      </c>
      <c r="I1620" s="882">
        <v>0</v>
      </c>
      <c r="J1620" s="757" t="s">
        <v>1524</v>
      </c>
      <c r="K1620" s="757" t="s">
        <v>1524</v>
      </c>
      <c r="L1620" s="757" t="s">
        <v>1524</v>
      </c>
      <c r="M1620" s="757" t="s">
        <v>1524</v>
      </c>
      <c r="N1620" s="59" t="s">
        <v>1524</v>
      </c>
      <c r="O1620" s="59" t="s">
        <v>1524</v>
      </c>
      <c r="P1620" s="59" t="s">
        <v>1524</v>
      </c>
      <c r="Q1620" s="59" t="s">
        <v>47</v>
      </c>
      <c r="R1620" s="141"/>
      <c r="S1620" s="77"/>
      <c r="T1620" s="77"/>
      <c r="U1620" s="156"/>
      <c r="V1620" s="80" t="s">
        <v>2346</v>
      </c>
      <c r="W1620" s="80"/>
      <c r="X1620" s="78">
        <v>3</v>
      </c>
      <c r="Y1620" s="80"/>
      <c r="Z1620" s="80"/>
      <c r="AA1620" s="1022">
        <v>42739</v>
      </c>
      <c r="AC1620" s="820"/>
      <c r="AD1620" s="820"/>
      <c r="AE1620" s="820"/>
      <c r="AF1620" s="992">
        <f>IF(B1620="","",(IFERROR(VLOOKUP(B1620,Projecten!A$4:W$2358,5,FALSE),"niet bekend")))</f>
        <v>0</v>
      </c>
      <c r="AG1620" s="2403">
        <f>IF(AF1620="","",(IF(F1620=0,AI1620,(F1620/AF1620*AI1620))))</f>
        <v>388.56</v>
      </c>
      <c r="AH1620" s="2403">
        <f>IF(B1620="","",(IFERROR(VLOOKUP(B1620,Projecten!A$4:W$2358,23,FALSE),"niet bekend")))</f>
        <v>388.56</v>
      </c>
      <c r="AI1620" s="2403">
        <f>IF(B1620="","",(IFERROR(VLOOKUP(B1620,Projecten!A$4:W$2358,12,FALSE),"niet bekend")))</f>
        <v>388.56</v>
      </c>
    </row>
    <row r="1621" spans="2:36" s="71" customFormat="1" x14ac:dyDescent="0.2">
      <c r="B1621" s="98">
        <v>2016808</v>
      </c>
      <c r="C1621" s="1030">
        <v>121092</v>
      </c>
      <c r="D1621" s="405" t="s">
        <v>2340</v>
      </c>
      <c r="E1621" s="405" t="s">
        <v>234</v>
      </c>
      <c r="F1621" s="882">
        <v>0</v>
      </c>
      <c r="G1621" s="687">
        <v>2</v>
      </c>
      <c r="H1621" s="687">
        <v>2</v>
      </c>
      <c r="I1621" s="687">
        <v>0</v>
      </c>
      <c r="J1621" s="1052">
        <v>42741</v>
      </c>
      <c r="K1621" s="1052">
        <v>42739</v>
      </c>
      <c r="L1621" s="757" t="s">
        <v>1524</v>
      </c>
      <c r="M1621" s="757" t="s">
        <v>1524</v>
      </c>
      <c r="N1621" s="71" t="s">
        <v>47</v>
      </c>
      <c r="O1621" s="71" t="s">
        <v>47</v>
      </c>
      <c r="P1621" s="108" t="s">
        <v>47</v>
      </c>
      <c r="Q1621" s="108" t="s">
        <v>47</v>
      </c>
      <c r="S1621" s="1600"/>
      <c r="T1621" s="108">
        <v>1</v>
      </c>
      <c r="V1621" s="71" t="s">
        <v>2343</v>
      </c>
      <c r="W1621" s="71" t="s">
        <v>2341</v>
      </c>
      <c r="X1621" s="1031">
        <v>4</v>
      </c>
      <c r="AA1621" s="456">
        <v>42726</v>
      </c>
      <c r="AF1621" s="992">
        <f>IF(B1621="","",(IFERROR(VLOOKUP(B1621,Projecten!A$4:W$2358,5,FALSE),"niet bekend")))</f>
        <v>0</v>
      </c>
      <c r="AG1621" s="2403">
        <f>IF(AF1621="","",(IF(F1621=0,AI1621,(F1621/AF1621*AI1621))))</f>
        <v>468.94</v>
      </c>
      <c r="AH1621" s="2403">
        <f>IF(B1621="","",(IFERROR(VLOOKUP(B1621,Projecten!A$4:W$2358,23,FALSE),"niet bekend")))</f>
        <v>468.94</v>
      </c>
      <c r="AI1621" s="2403">
        <f>IF(B1621="","",(IFERROR(VLOOKUP(B1621,Projecten!A$4:W$2358,12,FALSE),"niet bekend")))</f>
        <v>468.94</v>
      </c>
    </row>
    <row r="1622" spans="2:36" s="38" customFormat="1" x14ac:dyDescent="0.2">
      <c r="B1622" s="775"/>
      <c r="C1622" s="1253"/>
      <c r="D1622" s="31"/>
      <c r="E1622" s="31"/>
      <c r="F1622" s="32"/>
      <c r="G1622" s="32"/>
      <c r="H1622" s="32"/>
      <c r="I1622" s="32"/>
      <c r="J1622" s="760"/>
      <c r="K1622" s="760"/>
      <c r="L1622" s="760"/>
      <c r="M1622" s="32"/>
      <c r="N1622" s="32"/>
      <c r="O1622" s="32"/>
      <c r="P1622" s="32"/>
      <c r="Q1622" s="32"/>
      <c r="R1622" s="483"/>
      <c r="S1622" s="33"/>
      <c r="T1622" s="1039"/>
      <c r="U1622" s="157"/>
      <c r="V1622" s="35"/>
      <c r="W1622" s="35"/>
      <c r="X1622" s="35"/>
      <c r="Y1622" s="67"/>
      <c r="Z1622" s="68"/>
      <c r="AA1622" s="36"/>
      <c r="AC1622" s="819"/>
      <c r="AD1622" s="819"/>
      <c r="AE1622" s="819"/>
      <c r="AF1622" s="993"/>
      <c r="AG1622" s="2404"/>
      <c r="AH1622" s="2404"/>
      <c r="AI1622" s="2404"/>
    </row>
    <row r="1623" spans="2:36" s="852" customFormat="1" x14ac:dyDescent="0.2">
      <c r="B1623" s="886"/>
      <c r="C1623" s="1251"/>
      <c r="D1623" s="888">
        <f>SUM(G1623:I1623)</f>
        <v>369</v>
      </c>
      <c r="E1623" s="889"/>
      <c r="F1623" s="890">
        <f>SUM(F1624:F1653)</f>
        <v>22</v>
      </c>
      <c r="G1623" s="890">
        <f>SUM(G1624:G1653)</f>
        <v>193</v>
      </c>
      <c r="H1623" s="890">
        <f>SUM(H1624:H1653)</f>
        <v>99</v>
      </c>
      <c r="I1623" s="890">
        <f>SUM(I1624:I1653)</f>
        <v>77</v>
      </c>
      <c r="J1623" s="891"/>
      <c r="K1623" s="891"/>
      <c r="L1623" s="891"/>
      <c r="M1623" s="890"/>
      <c r="N1623" s="890"/>
      <c r="O1623" s="890"/>
      <c r="P1623" s="890"/>
      <c r="Q1623" s="890"/>
      <c r="R1623" s="896">
        <v>2</v>
      </c>
      <c r="S1623" s="916"/>
      <c r="T1623" s="897"/>
      <c r="U1623" s="897"/>
      <c r="V1623" s="898"/>
      <c r="W1623" s="899">
        <f>SUM(X1623:X1653)</f>
        <v>401.54999999999995</v>
      </c>
      <c r="X1623" s="855"/>
      <c r="Y1623" s="855">
        <v>379.75</v>
      </c>
      <c r="Z1623" s="856">
        <f>W1623-Y1623</f>
        <v>21.799999999999955</v>
      </c>
      <c r="AA1623" s="851"/>
      <c r="AC1623" s="853"/>
      <c r="AD1623" s="853"/>
      <c r="AE1623" s="980" t="str">
        <f>CONCATENATE("week ",R1623)</f>
        <v>week 2</v>
      </c>
      <c r="AF1623" s="989"/>
      <c r="AG1623" s="2402">
        <f>SUM(AG1624:AG1653)</f>
        <v>67703.010000000009</v>
      </c>
      <c r="AH1623" s="2402"/>
      <c r="AI1623" s="2402"/>
    </row>
    <row r="1624" spans="2:36" x14ac:dyDescent="0.2">
      <c r="B1624" s="823"/>
      <c r="C1624" s="1314"/>
      <c r="D1624" s="6"/>
      <c r="E1624" s="826"/>
      <c r="F1624" s="880"/>
      <c r="G1624" s="880"/>
      <c r="H1624" s="880"/>
      <c r="I1624" s="880"/>
      <c r="J1624" s="754"/>
      <c r="K1624" s="754"/>
      <c r="L1624" s="754"/>
      <c r="M1624" s="29"/>
      <c r="N1624" s="29"/>
      <c r="O1624" s="29"/>
      <c r="P1624" s="29"/>
      <c r="Q1624" s="29"/>
      <c r="R1624" s="5" t="s">
        <v>2070</v>
      </c>
      <c r="T1624" s="23"/>
      <c r="W1624" s="827" t="s">
        <v>2081</v>
      </c>
      <c r="X1624" s="25"/>
      <c r="Y1624" s="6"/>
      <c r="Z1624" s="6"/>
      <c r="AA1624" s="5"/>
      <c r="AC1624" s="817"/>
      <c r="AD1624" s="817"/>
      <c r="AE1624" s="817"/>
      <c r="AF1624" s="990"/>
      <c r="AH1624" s="2403"/>
      <c r="AJ1624" s="8"/>
    </row>
    <row r="1625" spans="2:36" x14ac:dyDescent="0.2">
      <c r="B1625" s="823"/>
      <c r="C1625" s="1314"/>
      <c r="D1625" s="1058" t="s">
        <v>2357</v>
      </c>
      <c r="E1625" s="826"/>
      <c r="F1625" s="880"/>
      <c r="G1625" s="880"/>
      <c r="H1625" s="880"/>
      <c r="I1625" s="880"/>
      <c r="J1625" s="754"/>
      <c r="K1625" s="754"/>
      <c r="L1625" s="754"/>
      <c r="M1625" s="29"/>
      <c r="N1625" s="29"/>
      <c r="O1625" s="29"/>
      <c r="P1625" s="29"/>
      <c r="Q1625" s="29"/>
      <c r="R1625" s="5"/>
      <c r="T1625" s="23"/>
      <c r="W1625" s="827"/>
      <c r="X1625" s="25"/>
      <c r="Y1625" s="6"/>
      <c r="Z1625" s="6"/>
      <c r="AA1625" s="5"/>
      <c r="AC1625" s="817"/>
      <c r="AD1625" s="817"/>
      <c r="AE1625" s="817"/>
      <c r="AF1625" s="990"/>
      <c r="AH1625" s="2403"/>
      <c r="AJ1625" s="8"/>
    </row>
    <row r="1626" spans="2:36" x14ac:dyDescent="0.2">
      <c r="B1626" s="823"/>
      <c r="C1626" s="1314"/>
      <c r="D1626" s="1058"/>
      <c r="E1626" s="826"/>
      <c r="F1626" s="880"/>
      <c r="G1626" s="880"/>
      <c r="H1626" s="880"/>
      <c r="I1626" s="880"/>
      <c r="J1626" s="754"/>
      <c r="K1626" s="754"/>
      <c r="L1626" s="754"/>
      <c r="M1626" s="29"/>
      <c r="N1626" s="29"/>
      <c r="O1626" s="29"/>
      <c r="P1626" s="29"/>
      <c r="Q1626" s="29"/>
      <c r="R1626" s="5"/>
      <c r="T1626" s="23"/>
      <c r="W1626" s="827"/>
      <c r="X1626" s="25"/>
      <c r="Y1626" s="6"/>
      <c r="Z1626" s="6"/>
      <c r="AA1626" s="5"/>
      <c r="AC1626" s="817"/>
      <c r="AD1626" s="817"/>
      <c r="AE1626" s="817"/>
      <c r="AF1626" s="990"/>
      <c r="AH1626" s="2403"/>
      <c r="AJ1626" s="8"/>
    </row>
    <row r="1627" spans="2:36" s="131" customFormat="1" x14ac:dyDescent="0.2">
      <c r="B1627" s="98">
        <v>2016752</v>
      </c>
      <c r="C1627" s="1030">
        <v>121085</v>
      </c>
      <c r="D1627" s="99">
        <v>615617</v>
      </c>
      <c r="E1627" s="100" t="s">
        <v>26</v>
      </c>
      <c r="F1627" s="882">
        <v>1</v>
      </c>
      <c r="G1627" s="687">
        <v>10</v>
      </c>
      <c r="H1627" s="687">
        <v>5</v>
      </c>
      <c r="I1627" s="687">
        <v>3</v>
      </c>
      <c r="J1627" s="757">
        <v>42375</v>
      </c>
      <c r="K1627" s="757" t="s">
        <v>1524</v>
      </c>
      <c r="L1627" s="757" t="s">
        <v>1524</v>
      </c>
      <c r="M1627" s="757" t="s">
        <v>1524</v>
      </c>
      <c r="N1627" s="59" t="s">
        <v>47</v>
      </c>
      <c r="O1627" s="59" t="s">
        <v>47</v>
      </c>
      <c r="P1627" s="59" t="s">
        <v>47</v>
      </c>
      <c r="Q1627" s="59" t="s">
        <v>47</v>
      </c>
      <c r="R1627" s="141"/>
      <c r="S1627" s="77"/>
      <c r="T1627" s="77">
        <v>3</v>
      </c>
      <c r="U1627" s="156"/>
      <c r="V1627" s="80" t="s">
        <v>162</v>
      </c>
      <c r="W1627" s="240"/>
      <c r="X1627" s="78">
        <v>18.5</v>
      </c>
      <c r="Y1627" s="80"/>
      <c r="Z1627" s="80"/>
      <c r="AA1627" s="1022">
        <v>42705</v>
      </c>
      <c r="AC1627" s="820"/>
      <c r="AD1627" s="820"/>
      <c r="AE1627" s="820"/>
      <c r="AF1627" s="992">
        <f>IF(B1627="","",(IFERROR(VLOOKUP(B1627,Projecten!A$4:W$2358,5,FALSE),"niet bekend")))</f>
        <v>1</v>
      </c>
      <c r="AG1627" s="2403">
        <f t="shared" ref="AG1627:AG1636" si="160">IF(AF1627="","",(IF(F1627=0,AI1627,(F1627/AF1627*AI1627))))</f>
        <v>3281.06</v>
      </c>
      <c r="AH1627" s="2403">
        <f>IF(B1627="","",(IFERROR(VLOOKUP(B1627,Projecten!A$4:W$2358,23,FALSE),"niet bekend")))</f>
        <v>3281.06</v>
      </c>
      <c r="AI1627" s="2403">
        <f>IF(B1627="","",(IFERROR(VLOOKUP(B1627,Projecten!A$4:W$2358,12,FALSE),"niet bekend")))</f>
        <v>3281.06</v>
      </c>
    </row>
    <row r="1628" spans="2:36" s="131" customFormat="1" x14ac:dyDescent="0.2">
      <c r="B1628" s="98">
        <v>2016749</v>
      </c>
      <c r="C1628" s="1030">
        <v>121084</v>
      </c>
      <c r="D1628" s="98">
        <v>601917</v>
      </c>
      <c r="E1628" s="687" t="s">
        <v>26</v>
      </c>
      <c r="F1628" s="882">
        <v>1</v>
      </c>
      <c r="G1628" s="687">
        <v>9</v>
      </c>
      <c r="H1628" s="687">
        <v>5</v>
      </c>
      <c r="I1628" s="687">
        <v>3</v>
      </c>
      <c r="J1628" s="757">
        <v>42375</v>
      </c>
      <c r="K1628" s="757" t="s">
        <v>1524</v>
      </c>
      <c r="L1628" s="757" t="s">
        <v>1524</v>
      </c>
      <c r="M1628" s="757" t="s">
        <v>1524</v>
      </c>
      <c r="N1628" s="59" t="s">
        <v>47</v>
      </c>
      <c r="O1628" s="59" t="s">
        <v>47</v>
      </c>
      <c r="P1628" s="59" t="s">
        <v>47</v>
      </c>
      <c r="Q1628" s="59" t="s">
        <v>47</v>
      </c>
      <c r="R1628" s="141"/>
      <c r="S1628" s="77"/>
      <c r="T1628" s="77">
        <v>3</v>
      </c>
      <c r="U1628" s="156"/>
      <c r="V1628" s="80" t="s">
        <v>162</v>
      </c>
      <c r="W1628" s="727" t="s">
        <v>2223</v>
      </c>
      <c r="X1628" s="566">
        <v>17</v>
      </c>
      <c r="Y1628" s="80"/>
      <c r="Z1628" s="80"/>
      <c r="AA1628" s="1022">
        <v>42705</v>
      </c>
      <c r="AC1628" s="820"/>
      <c r="AD1628" s="820"/>
      <c r="AE1628" s="820"/>
      <c r="AF1628" s="992">
        <f>IF(B1628="","",(IFERROR(VLOOKUP(B1628,Projecten!A$4:W$2358,5,FALSE),"niet bekend")))</f>
        <v>1</v>
      </c>
      <c r="AG1628" s="2403">
        <f t="shared" si="160"/>
        <v>2760.07</v>
      </c>
      <c r="AH1628" s="2403">
        <f>IF(B1628="","",(IFERROR(VLOOKUP(B1628,Projecten!A$4:W$2358,23,FALSE),"niet bekend")))</f>
        <v>2760.07</v>
      </c>
      <c r="AI1628" s="2403">
        <f>IF(B1628="","",(IFERROR(VLOOKUP(B1628,Projecten!A$4:W$2358,12,FALSE),"niet bekend")))</f>
        <v>2760.07</v>
      </c>
    </row>
    <row r="1629" spans="2:36" s="131" customFormat="1" x14ac:dyDescent="0.2">
      <c r="B1629" s="98">
        <v>2016746</v>
      </c>
      <c r="C1629" s="1030">
        <v>121083</v>
      </c>
      <c r="D1629" s="98">
        <v>601617</v>
      </c>
      <c r="E1629" s="687" t="s">
        <v>26</v>
      </c>
      <c r="F1629" s="882">
        <v>1</v>
      </c>
      <c r="G1629" s="687">
        <v>9</v>
      </c>
      <c r="H1629" s="687">
        <v>5</v>
      </c>
      <c r="I1629" s="687">
        <v>3</v>
      </c>
      <c r="J1629" s="778">
        <v>42375</v>
      </c>
      <c r="K1629" s="778" t="s">
        <v>1524</v>
      </c>
      <c r="L1629" s="778" t="s">
        <v>1524</v>
      </c>
      <c r="M1629" s="778" t="s">
        <v>1524</v>
      </c>
      <c r="N1629" s="58" t="s">
        <v>47</v>
      </c>
      <c r="O1629" s="58" t="s">
        <v>47</v>
      </c>
      <c r="P1629" s="58" t="s">
        <v>47</v>
      </c>
      <c r="Q1629" s="58" t="s">
        <v>47</v>
      </c>
      <c r="R1629" s="141"/>
      <c r="S1629" s="77"/>
      <c r="T1629" s="77">
        <v>3</v>
      </c>
      <c r="U1629" s="156"/>
      <c r="V1629" s="80" t="s">
        <v>162</v>
      </c>
      <c r="W1629" s="727" t="s">
        <v>2223</v>
      </c>
      <c r="X1629" s="78">
        <v>17</v>
      </c>
      <c r="Y1629" s="80"/>
      <c r="Z1629" s="80"/>
      <c r="AA1629" s="1022">
        <v>42705</v>
      </c>
      <c r="AC1629" s="820"/>
      <c r="AD1629" s="820"/>
      <c r="AE1629" s="820"/>
      <c r="AF1629" s="992">
        <f>IF(B1629="","",(IFERROR(VLOOKUP(B1629,Projecten!A$4:W$2358,5,FALSE),"niet bekend")))</f>
        <v>1</v>
      </c>
      <c r="AG1629" s="2403">
        <f t="shared" si="160"/>
        <v>2760.07</v>
      </c>
      <c r="AH1629" s="2403">
        <f>IF(B1629="","",(IFERROR(VLOOKUP(B1629,Projecten!A$4:W$2358,23,FALSE),"niet bekend")))</f>
        <v>2760.07</v>
      </c>
      <c r="AI1629" s="2403">
        <f>IF(B1629="","",(IFERROR(VLOOKUP(B1629,Projecten!A$4:W$2358,12,FALSE),"niet bekend")))</f>
        <v>2760.07</v>
      </c>
    </row>
    <row r="1630" spans="2:36" s="131" customFormat="1" x14ac:dyDescent="0.2">
      <c r="B1630" s="98">
        <v>2016748</v>
      </c>
      <c r="C1630" s="1030">
        <v>121084</v>
      </c>
      <c r="D1630" s="98">
        <v>601817</v>
      </c>
      <c r="E1630" s="687" t="s">
        <v>26</v>
      </c>
      <c r="F1630" s="882">
        <v>1</v>
      </c>
      <c r="G1630" s="687">
        <v>9</v>
      </c>
      <c r="H1630" s="687">
        <v>5</v>
      </c>
      <c r="I1630" s="687">
        <v>3</v>
      </c>
      <c r="J1630" s="778">
        <v>42375</v>
      </c>
      <c r="K1630" s="778" t="s">
        <v>1524</v>
      </c>
      <c r="L1630" s="778" t="s">
        <v>1524</v>
      </c>
      <c r="M1630" s="778" t="s">
        <v>1524</v>
      </c>
      <c r="N1630" s="58" t="s">
        <v>47</v>
      </c>
      <c r="O1630" s="58" t="s">
        <v>47</v>
      </c>
      <c r="P1630" s="58" t="s">
        <v>47</v>
      </c>
      <c r="Q1630" s="58" t="s">
        <v>47</v>
      </c>
      <c r="R1630" s="141"/>
      <c r="S1630" s="77"/>
      <c r="T1630" s="77">
        <v>3</v>
      </c>
      <c r="U1630" s="156"/>
      <c r="V1630" s="80" t="s">
        <v>162</v>
      </c>
      <c r="W1630" s="727" t="s">
        <v>2223</v>
      </c>
      <c r="X1630" s="78">
        <v>17</v>
      </c>
      <c r="Y1630" s="80"/>
      <c r="Z1630" s="80"/>
      <c r="AA1630" s="1022">
        <v>42705</v>
      </c>
      <c r="AC1630" s="820"/>
      <c r="AD1630" s="820"/>
      <c r="AE1630" s="820"/>
      <c r="AF1630" s="992">
        <f>IF(B1630="","",(IFERROR(VLOOKUP(B1630,Projecten!A$4:W$2358,5,FALSE),"niet bekend")))</f>
        <v>1</v>
      </c>
      <c r="AG1630" s="2403">
        <f t="shared" si="160"/>
        <v>2760.07</v>
      </c>
      <c r="AH1630" s="2403">
        <f>IF(B1630="","",(IFERROR(VLOOKUP(B1630,Projecten!A$4:W$2358,23,FALSE),"niet bekend")))</f>
        <v>2760.07</v>
      </c>
      <c r="AI1630" s="2403">
        <f>IF(B1630="","",(IFERROR(VLOOKUP(B1630,Projecten!A$4:W$2358,12,FALSE),"niet bekend")))</f>
        <v>2760.07</v>
      </c>
    </row>
    <row r="1631" spans="2:36" s="131" customFormat="1" x14ac:dyDescent="0.2">
      <c r="B1631" s="98">
        <v>2016742</v>
      </c>
      <c r="C1631" s="1030">
        <v>121074</v>
      </c>
      <c r="D1631" s="98" t="s">
        <v>2210</v>
      </c>
      <c r="E1631" s="687" t="s">
        <v>26</v>
      </c>
      <c r="F1631" s="882">
        <v>0</v>
      </c>
      <c r="G1631" s="882">
        <v>2</v>
      </c>
      <c r="H1631" s="882">
        <v>0</v>
      </c>
      <c r="I1631" s="882">
        <v>2</v>
      </c>
      <c r="J1631" s="759">
        <v>42375</v>
      </c>
      <c r="K1631" s="778" t="s">
        <v>1524</v>
      </c>
      <c r="L1631" s="778" t="s">
        <v>1524</v>
      </c>
      <c r="M1631" s="778" t="s">
        <v>1524</v>
      </c>
      <c r="N1631" s="58" t="s">
        <v>47</v>
      </c>
      <c r="O1631" s="58" t="s">
        <v>47</v>
      </c>
      <c r="P1631" s="58" t="s">
        <v>47</v>
      </c>
      <c r="Q1631" s="58" t="s">
        <v>47</v>
      </c>
      <c r="R1631" s="141"/>
      <c r="S1631" s="77"/>
      <c r="T1631" s="77">
        <v>2</v>
      </c>
      <c r="U1631" s="156"/>
      <c r="V1631" s="80" t="s">
        <v>162</v>
      </c>
      <c r="W1631" s="1032"/>
      <c r="X1631" s="78">
        <v>7.25</v>
      </c>
      <c r="Y1631" s="80"/>
      <c r="Z1631" s="80"/>
      <c r="AA1631" s="1022">
        <v>42705</v>
      </c>
      <c r="AC1631" s="820"/>
      <c r="AD1631" s="820"/>
      <c r="AE1631" s="820"/>
      <c r="AF1631" s="992">
        <f>IF(B1631="","",(IFERROR(VLOOKUP(B1631,Projecten!A$4:W$2358,5,FALSE),"niet bekend")))</f>
        <v>0</v>
      </c>
      <c r="AG1631" s="2403">
        <f t="shared" si="160"/>
        <v>842.14</v>
      </c>
      <c r="AH1631" s="2403">
        <f>IF(B1631="","",(IFERROR(VLOOKUP(B1631,Projecten!A$4:W$2358,23,FALSE),"niet bekend")))</f>
        <v>842.14</v>
      </c>
      <c r="AI1631" s="2403">
        <f>IF(B1631="","",(IFERROR(VLOOKUP(B1631,Projecten!A$4:W$2358,12,FALSE),"niet bekend")))</f>
        <v>842.14</v>
      </c>
    </row>
    <row r="1632" spans="2:36" s="131" customFormat="1" x14ac:dyDescent="0.2">
      <c r="B1632" s="98">
        <v>2016755</v>
      </c>
      <c r="C1632" s="1030">
        <v>121085</v>
      </c>
      <c r="D1632" s="99" t="s">
        <v>2224</v>
      </c>
      <c r="E1632" s="100" t="s">
        <v>26</v>
      </c>
      <c r="F1632" s="882">
        <v>1</v>
      </c>
      <c r="G1632" s="687">
        <v>2</v>
      </c>
      <c r="H1632" s="687">
        <v>1</v>
      </c>
      <c r="I1632" s="687">
        <v>1</v>
      </c>
      <c r="J1632" s="757">
        <v>42375</v>
      </c>
      <c r="K1632" s="757" t="s">
        <v>1524</v>
      </c>
      <c r="L1632" s="757" t="s">
        <v>1524</v>
      </c>
      <c r="M1632" s="757" t="s">
        <v>1524</v>
      </c>
      <c r="N1632" s="59" t="s">
        <v>47</v>
      </c>
      <c r="O1632" s="59" t="s">
        <v>47</v>
      </c>
      <c r="P1632" s="59" t="s">
        <v>47</v>
      </c>
      <c r="Q1632" s="59" t="s">
        <v>47</v>
      </c>
      <c r="R1632" s="141"/>
      <c r="S1632" s="77"/>
      <c r="T1632" s="77">
        <v>3</v>
      </c>
      <c r="U1632" s="156"/>
      <c r="V1632" s="80" t="s">
        <v>162</v>
      </c>
      <c r="W1632" s="240"/>
      <c r="X1632" s="566">
        <v>4.75</v>
      </c>
      <c r="Y1632" s="80"/>
      <c r="Z1632" s="80"/>
      <c r="AA1632" s="1022">
        <v>42705</v>
      </c>
      <c r="AC1632" s="820"/>
      <c r="AD1632" s="820"/>
      <c r="AE1632" s="820"/>
      <c r="AF1632" s="992">
        <f>IF(B1632="","",(IFERROR(VLOOKUP(B1632,Projecten!A$4:W$2358,5,FALSE),"niet bekend")))</f>
        <v>1</v>
      </c>
      <c r="AG1632" s="2403">
        <f t="shared" si="160"/>
        <v>537.12</v>
      </c>
      <c r="AH1632" s="2403">
        <f>IF(B1632="","",(IFERROR(VLOOKUP(B1632,Projecten!A$4:W$2358,23,FALSE),"niet bekend")))</f>
        <v>537.12</v>
      </c>
      <c r="AI1632" s="2403">
        <f>IF(B1632="","",(IFERROR(VLOOKUP(B1632,Projecten!A$4:W$2358,12,FALSE),"niet bekend")))</f>
        <v>537.12</v>
      </c>
    </row>
    <row r="1633" spans="2:35" s="131" customFormat="1" x14ac:dyDescent="0.2">
      <c r="B1633" s="98">
        <v>2016747</v>
      </c>
      <c r="C1633" s="1030">
        <v>121083</v>
      </c>
      <c r="D1633" s="98">
        <v>601717</v>
      </c>
      <c r="E1633" s="687" t="s">
        <v>26</v>
      </c>
      <c r="F1633" s="882">
        <v>1</v>
      </c>
      <c r="G1633" s="687">
        <v>9</v>
      </c>
      <c r="H1633" s="687">
        <v>5</v>
      </c>
      <c r="I1633" s="687">
        <v>3</v>
      </c>
      <c r="J1633" s="778">
        <v>42375</v>
      </c>
      <c r="K1633" s="778" t="s">
        <v>1524</v>
      </c>
      <c r="L1633" s="778" t="s">
        <v>1524</v>
      </c>
      <c r="M1633" s="778" t="s">
        <v>1524</v>
      </c>
      <c r="N1633" s="58" t="s">
        <v>47</v>
      </c>
      <c r="O1633" s="58" t="s">
        <v>47</v>
      </c>
      <c r="P1633" s="58" t="s">
        <v>47</v>
      </c>
      <c r="Q1633" s="58" t="s">
        <v>47</v>
      </c>
      <c r="R1633" s="141"/>
      <c r="S1633" s="77"/>
      <c r="T1633" s="77">
        <v>3</v>
      </c>
      <c r="U1633" s="156"/>
      <c r="V1633" s="80" t="s">
        <v>162</v>
      </c>
      <c r="W1633" s="727" t="s">
        <v>2223</v>
      </c>
      <c r="X1633" s="78">
        <v>17</v>
      </c>
      <c r="Y1633" s="80"/>
      <c r="Z1633" s="80"/>
      <c r="AA1633" s="1022">
        <v>42705</v>
      </c>
      <c r="AC1633" s="820"/>
      <c r="AD1633" s="820"/>
      <c r="AE1633" s="820"/>
      <c r="AF1633" s="992">
        <f>IF(B1633="","",(IFERROR(VLOOKUP(B1633,Projecten!A$4:W$2358,5,FALSE),"niet bekend")))</f>
        <v>1</v>
      </c>
      <c r="AG1633" s="2403">
        <f t="shared" si="160"/>
        <v>2760.07</v>
      </c>
      <c r="AH1633" s="2403">
        <f>IF(B1633="","",(IFERROR(VLOOKUP(B1633,Projecten!A$4:W$2358,23,FALSE),"niet bekend")))</f>
        <v>2760.07</v>
      </c>
      <c r="AI1633" s="2403">
        <f>IF(B1633="","",(IFERROR(VLOOKUP(B1633,Projecten!A$4:W$2358,12,FALSE),"niet bekend")))</f>
        <v>2760.07</v>
      </c>
    </row>
    <row r="1634" spans="2:35" s="131" customFormat="1" x14ac:dyDescent="0.2">
      <c r="B1634" s="98">
        <v>2016756</v>
      </c>
      <c r="C1634" s="1030">
        <v>121086</v>
      </c>
      <c r="D1634" s="99">
        <v>615417</v>
      </c>
      <c r="E1634" s="100" t="s">
        <v>26</v>
      </c>
      <c r="F1634" s="882">
        <v>1</v>
      </c>
      <c r="G1634" s="687">
        <v>10</v>
      </c>
      <c r="H1634" s="687">
        <v>6</v>
      </c>
      <c r="I1634" s="687">
        <v>4</v>
      </c>
      <c r="J1634" s="757">
        <v>42375</v>
      </c>
      <c r="K1634" s="757" t="s">
        <v>1524</v>
      </c>
      <c r="L1634" s="757" t="s">
        <v>1524</v>
      </c>
      <c r="M1634" s="757" t="s">
        <v>1524</v>
      </c>
      <c r="N1634" s="59" t="s">
        <v>47</v>
      </c>
      <c r="O1634" s="59" t="s">
        <v>47</v>
      </c>
      <c r="P1634" s="59" t="s">
        <v>47</v>
      </c>
      <c r="Q1634" s="59" t="s">
        <v>47</v>
      </c>
      <c r="R1634" s="141"/>
      <c r="S1634" s="77"/>
      <c r="T1634" s="77">
        <v>3</v>
      </c>
      <c r="U1634" s="156"/>
      <c r="V1634" s="80" t="s">
        <v>162</v>
      </c>
      <c r="W1634" s="80"/>
      <c r="X1634" s="78">
        <v>17.2</v>
      </c>
      <c r="Y1634" s="80"/>
      <c r="Z1634" s="145"/>
      <c r="AA1634" s="1022">
        <v>42705</v>
      </c>
      <c r="AC1634" s="820"/>
      <c r="AD1634" s="820"/>
      <c r="AE1634" s="820"/>
      <c r="AF1634" s="992">
        <f>IF(B1634="","",(IFERROR(VLOOKUP(B1634,Projecten!A$4:W$2358,5,FALSE),"niet bekend")))</f>
        <v>1</v>
      </c>
      <c r="AG1634" s="2403">
        <f t="shared" si="160"/>
        <v>3149.83</v>
      </c>
      <c r="AH1634" s="2403">
        <f>IF(B1634="","",(IFERROR(VLOOKUP(B1634,Projecten!A$4:W$2358,23,FALSE),"niet bekend")))</f>
        <v>3149.83</v>
      </c>
      <c r="AI1634" s="2403">
        <f>IF(B1634="","",(IFERROR(VLOOKUP(B1634,Projecten!A$4:W$2358,12,FALSE),"niet bekend")))</f>
        <v>3149.83</v>
      </c>
    </row>
    <row r="1635" spans="2:35" s="131" customFormat="1" x14ac:dyDescent="0.2">
      <c r="B1635" s="98">
        <v>2016757</v>
      </c>
      <c r="C1635" s="1030">
        <v>121086</v>
      </c>
      <c r="D1635" s="99">
        <v>615717</v>
      </c>
      <c r="E1635" s="100" t="s">
        <v>26</v>
      </c>
      <c r="F1635" s="882">
        <v>1</v>
      </c>
      <c r="G1635" s="687">
        <v>10</v>
      </c>
      <c r="H1635" s="687">
        <v>5</v>
      </c>
      <c r="I1635" s="687">
        <v>3</v>
      </c>
      <c r="J1635" s="757">
        <v>42375</v>
      </c>
      <c r="K1635" s="757" t="s">
        <v>1524</v>
      </c>
      <c r="L1635" s="757" t="s">
        <v>1524</v>
      </c>
      <c r="M1635" s="757" t="s">
        <v>1524</v>
      </c>
      <c r="N1635" s="59" t="s">
        <v>47</v>
      </c>
      <c r="O1635" s="59" t="s">
        <v>47</v>
      </c>
      <c r="P1635" s="59" t="s">
        <v>47</v>
      </c>
      <c r="Q1635" s="59" t="s">
        <v>47</v>
      </c>
      <c r="R1635" s="141"/>
      <c r="S1635" s="77"/>
      <c r="T1635" s="77">
        <v>3</v>
      </c>
      <c r="U1635" s="156"/>
      <c r="V1635" s="80" t="s">
        <v>162</v>
      </c>
      <c r="W1635" s="240"/>
      <c r="X1635" s="78">
        <v>18.5</v>
      </c>
      <c r="Y1635" s="80"/>
      <c r="Z1635" s="714"/>
      <c r="AA1635" s="1022">
        <v>42705</v>
      </c>
      <c r="AC1635" s="820"/>
      <c r="AD1635" s="820"/>
      <c r="AE1635" s="820"/>
      <c r="AF1635" s="992">
        <f>IF(B1635="","",(IFERROR(VLOOKUP(B1635,Projecten!A$4:W$2358,5,FALSE),"niet bekend")))</f>
        <v>1</v>
      </c>
      <c r="AG1635" s="2403">
        <f t="shared" si="160"/>
        <v>3281.06</v>
      </c>
      <c r="AH1635" s="2403">
        <f>IF(B1635="","",(IFERROR(VLOOKUP(B1635,Projecten!A$4:W$2358,23,FALSE),"niet bekend")))</f>
        <v>3281.06</v>
      </c>
      <c r="AI1635" s="2403">
        <f>IF(B1635="","",(IFERROR(VLOOKUP(B1635,Projecten!A$4:W$2358,12,FALSE),"niet bekend")))</f>
        <v>3281.06</v>
      </c>
    </row>
    <row r="1636" spans="2:35" s="131" customFormat="1" x14ac:dyDescent="0.2">
      <c r="B1636" s="74">
        <v>2016759</v>
      </c>
      <c r="C1636" s="1315">
        <v>121094</v>
      </c>
      <c r="D1636" s="74" t="s">
        <v>2259</v>
      </c>
      <c r="E1636" s="75" t="s">
        <v>26</v>
      </c>
      <c r="F1636" s="72">
        <v>6</v>
      </c>
      <c r="G1636" s="75">
        <v>54</v>
      </c>
      <c r="H1636" s="75">
        <v>30</v>
      </c>
      <c r="I1636" s="75">
        <v>18</v>
      </c>
      <c r="J1636" s="757">
        <v>42375</v>
      </c>
      <c r="K1636" s="757" t="s">
        <v>1524</v>
      </c>
      <c r="L1636" s="757" t="s">
        <v>1524</v>
      </c>
      <c r="M1636" s="757" t="s">
        <v>1524</v>
      </c>
      <c r="N1636" s="59" t="s">
        <v>47</v>
      </c>
      <c r="O1636" s="59" t="s">
        <v>47</v>
      </c>
      <c r="P1636" s="59" t="s">
        <v>47</v>
      </c>
      <c r="Q1636" s="59"/>
      <c r="R1636" s="1082" t="s">
        <v>2323</v>
      </c>
      <c r="S1636" s="77"/>
      <c r="T1636" s="77">
        <v>3</v>
      </c>
      <c r="U1636" s="156"/>
      <c r="V1636" s="80" t="s">
        <v>311</v>
      </c>
      <c r="W1636" s="240" t="s">
        <v>2297</v>
      </c>
      <c r="X1636" s="78">
        <v>106</v>
      </c>
      <c r="Y1636" s="80"/>
      <c r="Z1636" s="714"/>
      <c r="AA1636" s="1022">
        <v>42705</v>
      </c>
      <c r="AC1636" s="820"/>
      <c r="AD1636" s="820"/>
      <c r="AE1636" s="820"/>
      <c r="AF1636" s="992">
        <f>IF(B1636="","",(IFERROR(VLOOKUP(B1636,Projecten!A$4:W$2358,5,FALSE),"niet bekend")))</f>
        <v>6</v>
      </c>
      <c r="AG1636" s="2403">
        <f t="shared" si="160"/>
        <v>17551.419999999998</v>
      </c>
      <c r="AH1636" s="2403">
        <f>IF(B1636="","",(IFERROR(VLOOKUP(B1636,Projecten!A$4:W$2358,23,FALSE),"niet bekend")))</f>
        <v>17551.419999999998</v>
      </c>
      <c r="AI1636" s="2403">
        <f>IF(B1636="","",(IFERROR(VLOOKUP(B1636,Projecten!A$4:W$2358,12,FALSE),"niet bekend")))</f>
        <v>17551.419999999998</v>
      </c>
    </row>
    <row r="1637" spans="2:35" s="131" customFormat="1" x14ac:dyDescent="0.2">
      <c r="B1637" s="98"/>
      <c r="C1637" s="1030"/>
      <c r="D1637" s="99"/>
      <c r="E1637" s="100"/>
      <c r="F1637" s="882"/>
      <c r="G1637" s="687"/>
      <c r="H1637" s="687"/>
      <c r="I1637" s="687"/>
      <c r="J1637" s="757"/>
      <c r="K1637" s="757"/>
      <c r="L1637" s="757"/>
      <c r="M1637" s="757"/>
      <c r="N1637" s="59"/>
      <c r="O1637" s="59"/>
      <c r="P1637" s="59"/>
      <c r="Q1637" s="59"/>
      <c r="R1637" s="141"/>
      <c r="S1637" s="77"/>
      <c r="T1637" s="77"/>
      <c r="U1637" s="156"/>
      <c r="V1637" s="80"/>
      <c r="W1637" s="80"/>
      <c r="X1637" s="78"/>
      <c r="Y1637" s="80"/>
      <c r="Z1637" s="145"/>
      <c r="AA1637" s="1022"/>
      <c r="AC1637" s="820"/>
      <c r="AD1637" s="820"/>
      <c r="AE1637" s="820"/>
      <c r="AF1637" s="992"/>
      <c r="AG1637" s="2403"/>
      <c r="AH1637" s="2403"/>
      <c r="AI1637" s="2403"/>
    </row>
    <row r="1638" spans="2:35" s="131" customFormat="1" x14ac:dyDescent="0.2">
      <c r="B1638" s="98">
        <v>2016765</v>
      </c>
      <c r="C1638" s="1030">
        <v>121088</v>
      </c>
      <c r="D1638" s="99" t="s">
        <v>2238</v>
      </c>
      <c r="E1638" s="100" t="s">
        <v>891</v>
      </c>
      <c r="F1638" s="882">
        <v>1</v>
      </c>
      <c r="G1638" s="687">
        <v>7</v>
      </c>
      <c r="H1638" s="687">
        <v>0</v>
      </c>
      <c r="I1638" s="687">
        <v>7</v>
      </c>
      <c r="J1638" s="757">
        <v>42375</v>
      </c>
      <c r="K1638" s="757" t="s">
        <v>1524</v>
      </c>
      <c r="L1638" s="757" t="s">
        <v>1524</v>
      </c>
      <c r="M1638" s="757" t="s">
        <v>1524</v>
      </c>
      <c r="N1638" s="59" t="s">
        <v>47</v>
      </c>
      <c r="O1638" s="59" t="s">
        <v>47</v>
      </c>
      <c r="P1638" s="59" t="s">
        <v>47</v>
      </c>
      <c r="Q1638" s="59" t="s">
        <v>47</v>
      </c>
      <c r="R1638" s="141"/>
      <c r="S1638" s="77"/>
      <c r="T1638" s="77">
        <v>3</v>
      </c>
      <c r="U1638" s="156"/>
      <c r="V1638" s="80" t="s">
        <v>915</v>
      </c>
      <c r="W1638" s="240"/>
      <c r="X1638" s="78">
        <v>21</v>
      </c>
      <c r="Y1638" s="80"/>
      <c r="Z1638" s="714"/>
      <c r="AA1638" s="1022">
        <v>42711</v>
      </c>
      <c r="AC1638" s="820"/>
      <c r="AD1638" s="820"/>
      <c r="AE1638" s="820"/>
      <c r="AF1638" s="992">
        <f>IF(B1638="","",(IFERROR(VLOOKUP(B1638,Projecten!A$4:W$2358,5,FALSE),"niet bekend")))</f>
        <v>1</v>
      </c>
      <c r="AG1638" s="2403">
        <f>IF(AF1638="","",(IF(F1638=0,AI1638,(F1638/AF1638*AI1638))))</f>
        <v>3759.29</v>
      </c>
      <c r="AH1638" s="2403">
        <f>IF(B1638="","",(IFERROR(VLOOKUP(B1638,Projecten!A$4:W$2358,23,FALSE),"niet bekend")))</f>
        <v>3759.29</v>
      </c>
      <c r="AI1638" s="2403">
        <f>IF(B1638="","",(IFERROR(VLOOKUP(B1638,Projecten!A$4:W$2358,12,FALSE),"niet bekend")))</f>
        <v>3759.29</v>
      </c>
    </row>
    <row r="1639" spans="2:35" s="131" customFormat="1" x14ac:dyDescent="0.2">
      <c r="B1639" s="74"/>
      <c r="C1639" s="1315"/>
      <c r="D1639" s="74"/>
      <c r="E1639" s="75"/>
      <c r="F1639" s="72"/>
      <c r="G1639" s="75"/>
      <c r="H1639" s="75"/>
      <c r="I1639" s="75"/>
      <c r="J1639" s="757"/>
      <c r="K1639" s="757"/>
      <c r="L1639" s="757"/>
      <c r="M1639" s="757"/>
      <c r="N1639" s="59"/>
      <c r="O1639" s="59"/>
      <c r="P1639" s="59"/>
      <c r="Q1639" s="59"/>
      <c r="R1639" s="1082"/>
      <c r="S1639" s="77"/>
      <c r="T1639" s="77"/>
      <c r="U1639" s="156"/>
      <c r="V1639" s="80"/>
      <c r="W1639" s="240"/>
      <c r="X1639" s="78"/>
      <c r="Y1639" s="80"/>
      <c r="Z1639" s="714"/>
      <c r="AA1639" s="1022"/>
      <c r="AC1639" s="820"/>
      <c r="AD1639" s="820"/>
      <c r="AE1639" s="820"/>
      <c r="AF1639" s="992"/>
      <c r="AG1639" s="2403"/>
      <c r="AH1639" s="2403"/>
      <c r="AI1639" s="2403"/>
    </row>
    <row r="1640" spans="2:35" s="131" customFormat="1" x14ac:dyDescent="0.2">
      <c r="B1640" s="98" t="s">
        <v>2266</v>
      </c>
      <c r="C1640" s="1030">
        <v>121080</v>
      </c>
      <c r="D1640" s="98" t="s">
        <v>2285</v>
      </c>
      <c r="E1640" s="687" t="s">
        <v>353</v>
      </c>
      <c r="F1640" s="882">
        <v>1</v>
      </c>
      <c r="G1640" s="687">
        <v>7</v>
      </c>
      <c r="H1640" s="687">
        <v>2</v>
      </c>
      <c r="I1640" s="687">
        <v>3</v>
      </c>
      <c r="J1640" s="757">
        <v>42375</v>
      </c>
      <c r="K1640" s="757">
        <v>42739</v>
      </c>
      <c r="L1640" s="757" t="s">
        <v>1524</v>
      </c>
      <c r="M1640" s="757" t="s">
        <v>1524</v>
      </c>
      <c r="N1640" s="59" t="s">
        <v>47</v>
      </c>
      <c r="O1640" s="59" t="s">
        <v>47</v>
      </c>
      <c r="P1640" s="59" t="s">
        <v>47</v>
      </c>
      <c r="Q1640" s="59" t="s">
        <v>47</v>
      </c>
      <c r="R1640" s="141" t="s">
        <v>960</v>
      </c>
      <c r="S1640" s="77"/>
      <c r="T1640" s="77">
        <v>4</v>
      </c>
      <c r="U1640" s="156"/>
      <c r="V1640" s="80" t="s">
        <v>535</v>
      </c>
      <c r="W1640" s="80" t="s">
        <v>1088</v>
      </c>
      <c r="X1640" s="1017">
        <v>16.2</v>
      </c>
      <c r="Y1640" s="80"/>
      <c r="Z1640" s="145"/>
      <c r="AA1640" s="1022">
        <v>42720</v>
      </c>
      <c r="AC1640" s="820"/>
      <c r="AD1640" s="820"/>
      <c r="AE1640" s="820"/>
      <c r="AF1640" s="992">
        <f>IF(B1640="","",(IFERROR(VLOOKUP(B1640,Projecten!A$4:W$2358,5,FALSE),"niet bekend")))</f>
        <v>1</v>
      </c>
      <c r="AG1640" s="2403">
        <f t="shared" ref="AG1640:AG1645" si="161">IF(AF1640="","",(IF(F1640=0,AI1640,(F1640/AF1640*AI1640))))</f>
        <v>3119.59</v>
      </c>
      <c r="AH1640" s="2403">
        <f>IF(B1640="","",(IFERROR(VLOOKUP(B1640,Projecten!A$4:W$2358,23,FALSE),"niet bekend")))</f>
        <v>3119.59</v>
      </c>
      <c r="AI1640" s="2403">
        <f>IF(B1640="","",(IFERROR(VLOOKUP(B1640,Projecten!A$4:W$2358,12,FALSE),"niet bekend")))</f>
        <v>3119.59</v>
      </c>
    </row>
    <row r="1641" spans="2:35" s="131" customFormat="1" x14ac:dyDescent="0.2">
      <c r="B1641" s="98" t="s">
        <v>2267</v>
      </c>
      <c r="C1641" s="1030">
        <v>121080</v>
      </c>
      <c r="D1641" s="98" t="s">
        <v>2278</v>
      </c>
      <c r="E1641" s="687" t="s">
        <v>353</v>
      </c>
      <c r="F1641" s="882">
        <v>0</v>
      </c>
      <c r="G1641" s="687">
        <v>1</v>
      </c>
      <c r="H1641" s="687">
        <v>0</v>
      </c>
      <c r="I1641" s="687">
        <v>1</v>
      </c>
      <c r="J1641" s="757" t="s">
        <v>1524</v>
      </c>
      <c r="K1641" s="757" t="s">
        <v>1524</v>
      </c>
      <c r="L1641" s="757" t="s">
        <v>1524</v>
      </c>
      <c r="M1641" s="757" t="s">
        <v>1524</v>
      </c>
      <c r="N1641" s="59" t="s">
        <v>47</v>
      </c>
      <c r="O1641" s="59" t="s">
        <v>47</v>
      </c>
      <c r="P1641" s="59" t="s">
        <v>47</v>
      </c>
      <c r="Q1641" s="59" t="s">
        <v>47</v>
      </c>
      <c r="R1641" s="141" t="s">
        <v>960</v>
      </c>
      <c r="S1641" s="77"/>
      <c r="T1641" s="77">
        <v>4</v>
      </c>
      <c r="U1641" s="156"/>
      <c r="V1641" s="80" t="s">
        <v>535</v>
      </c>
      <c r="W1641" s="80"/>
      <c r="X1641" s="1017">
        <v>3.25</v>
      </c>
      <c r="Y1641" s="80"/>
      <c r="Z1641" s="145"/>
      <c r="AA1641" s="1022">
        <v>42720</v>
      </c>
      <c r="AC1641" s="820"/>
      <c r="AD1641" s="820"/>
      <c r="AE1641" s="820"/>
      <c r="AF1641" s="992">
        <f>IF(B1641="","",(IFERROR(VLOOKUP(B1641,Projecten!A$4:W$2358,5,FALSE),"niet bekend")))</f>
        <v>0</v>
      </c>
      <c r="AG1641" s="2403">
        <f t="shared" si="161"/>
        <v>502.39</v>
      </c>
      <c r="AH1641" s="2403">
        <f>IF(B1641="","",(IFERROR(VLOOKUP(B1641,Projecten!A$4:W$2358,23,FALSE),"niet bekend")))</f>
        <v>502.39</v>
      </c>
      <c r="AI1641" s="2403">
        <f>IF(B1641="","",(IFERROR(VLOOKUP(B1641,Projecten!A$4:W$2358,12,FALSE),"niet bekend")))</f>
        <v>502.39</v>
      </c>
    </row>
    <row r="1642" spans="2:35" s="131" customFormat="1" x14ac:dyDescent="0.2">
      <c r="B1642" s="98" t="s">
        <v>2268</v>
      </c>
      <c r="C1642" s="1030">
        <v>121081</v>
      </c>
      <c r="D1642" s="98" t="s">
        <v>2279</v>
      </c>
      <c r="E1642" s="687" t="s">
        <v>353</v>
      </c>
      <c r="F1642" s="882">
        <v>1</v>
      </c>
      <c r="G1642" s="687">
        <v>8</v>
      </c>
      <c r="H1642" s="687">
        <v>4</v>
      </c>
      <c r="I1642" s="687">
        <v>3</v>
      </c>
      <c r="J1642" s="757">
        <v>42375</v>
      </c>
      <c r="K1642" s="757">
        <v>42739</v>
      </c>
      <c r="L1642" s="757" t="s">
        <v>1524</v>
      </c>
      <c r="M1642" s="757" t="s">
        <v>1524</v>
      </c>
      <c r="N1642" s="59" t="s">
        <v>47</v>
      </c>
      <c r="O1642" s="59" t="s">
        <v>47</v>
      </c>
      <c r="P1642" s="59" t="s">
        <v>47</v>
      </c>
      <c r="Q1642" s="59" t="s">
        <v>47</v>
      </c>
      <c r="R1642" s="141" t="s">
        <v>960</v>
      </c>
      <c r="S1642" s="77"/>
      <c r="T1642" s="77">
        <v>4</v>
      </c>
      <c r="U1642" s="156"/>
      <c r="V1642" s="80" t="s">
        <v>535</v>
      </c>
      <c r="W1642" s="80" t="s">
        <v>1088</v>
      </c>
      <c r="X1642" s="1017">
        <v>18.25</v>
      </c>
      <c r="Y1642" s="80"/>
      <c r="Z1642" s="145"/>
      <c r="AA1642" s="1022">
        <v>42720</v>
      </c>
      <c r="AC1642" s="820"/>
      <c r="AD1642" s="820"/>
      <c r="AE1642" s="820"/>
      <c r="AF1642" s="992">
        <f>IF(B1642="","",(IFERROR(VLOOKUP(B1642,Projecten!A$4:W$2358,5,FALSE),"niet bekend")))</f>
        <v>1</v>
      </c>
      <c r="AG1642" s="2403">
        <f t="shared" si="161"/>
        <v>3314.87</v>
      </c>
      <c r="AH1642" s="2403">
        <f>IF(B1642="","",(IFERROR(VLOOKUP(B1642,Projecten!A$4:W$2358,23,FALSE),"niet bekend")))</f>
        <v>3314.87</v>
      </c>
      <c r="AI1642" s="2403">
        <f>IF(B1642="","",(IFERROR(VLOOKUP(B1642,Projecten!A$4:W$2358,12,FALSE),"niet bekend")))</f>
        <v>3314.87</v>
      </c>
    </row>
    <row r="1643" spans="2:35" s="131" customFormat="1" x14ac:dyDescent="0.2">
      <c r="B1643" s="98" t="s">
        <v>2269</v>
      </c>
      <c r="C1643" s="1030">
        <v>121081</v>
      </c>
      <c r="D1643" s="98" t="s">
        <v>2280</v>
      </c>
      <c r="E1643" s="687" t="s">
        <v>353</v>
      </c>
      <c r="F1643" s="882">
        <v>0</v>
      </c>
      <c r="G1643" s="687">
        <v>1</v>
      </c>
      <c r="H1643" s="687">
        <v>0</v>
      </c>
      <c r="I1643" s="687">
        <v>1</v>
      </c>
      <c r="J1643" s="757" t="s">
        <v>1524</v>
      </c>
      <c r="K1643" s="757" t="s">
        <v>1524</v>
      </c>
      <c r="L1643" s="757" t="s">
        <v>1524</v>
      </c>
      <c r="M1643" s="757" t="s">
        <v>1524</v>
      </c>
      <c r="N1643" s="59" t="s">
        <v>47</v>
      </c>
      <c r="O1643" s="59" t="s">
        <v>47</v>
      </c>
      <c r="P1643" s="59" t="s">
        <v>47</v>
      </c>
      <c r="Q1643" s="59" t="s">
        <v>47</v>
      </c>
      <c r="R1643" s="141" t="s">
        <v>960</v>
      </c>
      <c r="S1643" s="77"/>
      <c r="T1643" s="77">
        <v>4</v>
      </c>
      <c r="U1643" s="156"/>
      <c r="V1643" s="80" t="s">
        <v>535</v>
      </c>
      <c r="W1643" s="80"/>
      <c r="X1643" s="1017">
        <v>3.25</v>
      </c>
      <c r="Y1643" s="80"/>
      <c r="Z1643" s="145"/>
      <c r="AA1643" s="1022">
        <v>42720</v>
      </c>
      <c r="AC1643" s="820"/>
      <c r="AD1643" s="820"/>
      <c r="AE1643" s="820"/>
      <c r="AF1643" s="992">
        <f>IF(B1643="","",(IFERROR(VLOOKUP(B1643,Projecten!A$4:W$2358,5,FALSE),"niet bekend")))</f>
        <v>0</v>
      </c>
      <c r="AG1643" s="2403">
        <f t="shared" si="161"/>
        <v>502.39</v>
      </c>
      <c r="AH1643" s="2403">
        <f>IF(B1643="","",(IFERROR(VLOOKUP(B1643,Projecten!A$4:W$2358,23,FALSE),"niet bekend")))</f>
        <v>502.39</v>
      </c>
      <c r="AI1643" s="2403">
        <f>IF(B1643="","",(IFERROR(VLOOKUP(B1643,Projecten!A$4:W$2358,12,FALSE),"niet bekend")))</f>
        <v>502.39</v>
      </c>
    </row>
    <row r="1644" spans="2:35" s="131" customFormat="1" x14ac:dyDescent="0.2">
      <c r="B1644" s="98" t="s">
        <v>2270</v>
      </c>
      <c r="C1644" s="1030">
        <v>121082</v>
      </c>
      <c r="D1644" s="98" t="s">
        <v>2281</v>
      </c>
      <c r="E1644" s="687" t="s">
        <v>353</v>
      </c>
      <c r="F1644" s="882">
        <v>1</v>
      </c>
      <c r="G1644" s="687">
        <v>7</v>
      </c>
      <c r="H1644" s="687">
        <v>2</v>
      </c>
      <c r="I1644" s="687">
        <v>3</v>
      </c>
      <c r="J1644" s="757">
        <v>42375</v>
      </c>
      <c r="K1644" s="757">
        <v>42739</v>
      </c>
      <c r="L1644" s="757" t="s">
        <v>1524</v>
      </c>
      <c r="M1644" s="757" t="s">
        <v>1524</v>
      </c>
      <c r="N1644" s="59" t="s">
        <v>47</v>
      </c>
      <c r="O1644" s="59" t="s">
        <v>47</v>
      </c>
      <c r="P1644" s="59" t="s">
        <v>47</v>
      </c>
      <c r="Q1644" s="59" t="s">
        <v>47</v>
      </c>
      <c r="R1644" s="141" t="s">
        <v>960</v>
      </c>
      <c r="S1644" s="77"/>
      <c r="T1644" s="77">
        <v>4</v>
      </c>
      <c r="U1644" s="156"/>
      <c r="V1644" s="80" t="s">
        <v>535</v>
      </c>
      <c r="W1644" s="80" t="s">
        <v>1088</v>
      </c>
      <c r="X1644" s="1017">
        <v>16.2</v>
      </c>
      <c r="Y1644" s="80"/>
      <c r="Z1644" s="145"/>
      <c r="AA1644" s="1022">
        <v>42720</v>
      </c>
      <c r="AC1644" s="820"/>
      <c r="AD1644" s="820"/>
      <c r="AE1644" s="820"/>
      <c r="AF1644" s="992">
        <f>IF(B1644="","",(IFERROR(VLOOKUP(B1644,Projecten!A$4:W$2358,5,FALSE),"niet bekend")))</f>
        <v>1</v>
      </c>
      <c r="AG1644" s="2403">
        <f t="shared" si="161"/>
        <v>3119.59</v>
      </c>
      <c r="AH1644" s="2403">
        <f>IF(B1644="","",(IFERROR(VLOOKUP(B1644,Projecten!A$4:W$2358,23,FALSE),"niet bekend")))</f>
        <v>3119.59</v>
      </c>
      <c r="AI1644" s="2403">
        <f>IF(B1644="","",(IFERROR(VLOOKUP(B1644,Projecten!A$4:W$2358,12,FALSE),"niet bekend")))</f>
        <v>3119.59</v>
      </c>
    </row>
    <row r="1645" spans="2:35" s="131" customFormat="1" x14ac:dyDescent="0.2">
      <c r="B1645" s="98" t="s">
        <v>2271</v>
      </c>
      <c r="C1645" s="1030">
        <v>121082</v>
      </c>
      <c r="D1645" s="98" t="s">
        <v>2282</v>
      </c>
      <c r="E1645" s="687" t="s">
        <v>353</v>
      </c>
      <c r="F1645" s="882">
        <v>0</v>
      </c>
      <c r="G1645" s="687">
        <v>1</v>
      </c>
      <c r="H1645" s="687">
        <v>0</v>
      </c>
      <c r="I1645" s="687">
        <v>1</v>
      </c>
      <c r="J1645" s="757" t="s">
        <v>1524</v>
      </c>
      <c r="K1645" s="757" t="s">
        <v>1524</v>
      </c>
      <c r="L1645" s="757" t="s">
        <v>1524</v>
      </c>
      <c r="M1645" s="757" t="s">
        <v>1524</v>
      </c>
      <c r="N1645" s="59" t="s">
        <v>47</v>
      </c>
      <c r="O1645" s="59" t="s">
        <v>47</v>
      </c>
      <c r="P1645" s="59" t="s">
        <v>47</v>
      </c>
      <c r="Q1645" s="59" t="s">
        <v>47</v>
      </c>
      <c r="R1645" s="141" t="s">
        <v>960</v>
      </c>
      <c r="S1645" s="77"/>
      <c r="T1645" s="77">
        <v>4</v>
      </c>
      <c r="U1645" s="156"/>
      <c r="V1645" s="80" t="s">
        <v>535</v>
      </c>
      <c r="W1645" s="80"/>
      <c r="X1645" s="1017">
        <v>3.25</v>
      </c>
      <c r="Y1645" s="80"/>
      <c r="Z1645" s="145"/>
      <c r="AA1645" s="1022">
        <v>42720</v>
      </c>
      <c r="AC1645" s="820"/>
      <c r="AD1645" s="820"/>
      <c r="AE1645" s="820"/>
      <c r="AF1645" s="992">
        <f>IF(B1645="","",(IFERROR(VLOOKUP(B1645,Projecten!A$4:W$2358,5,FALSE),"niet bekend")))</f>
        <v>0</v>
      </c>
      <c r="AG1645" s="2403">
        <f t="shared" si="161"/>
        <v>502.39</v>
      </c>
      <c r="AH1645" s="2403">
        <f>IF(B1645="","",(IFERROR(VLOOKUP(B1645,Projecten!A$4:W$2358,23,FALSE),"niet bekend")))</f>
        <v>502.39</v>
      </c>
      <c r="AI1645" s="2403">
        <f>IF(B1645="","",(IFERROR(VLOOKUP(B1645,Projecten!A$4:W$2358,12,FALSE),"niet bekend")))</f>
        <v>502.39</v>
      </c>
    </row>
    <row r="1646" spans="2:35" s="131" customFormat="1" x14ac:dyDescent="0.2">
      <c r="B1646" s="98"/>
      <c r="C1646" s="1030"/>
      <c r="D1646" s="98"/>
      <c r="E1646" s="687"/>
      <c r="F1646" s="882"/>
      <c r="G1646" s="687"/>
      <c r="H1646" s="687"/>
      <c r="I1646" s="687"/>
      <c r="J1646" s="757"/>
      <c r="K1646" s="757"/>
      <c r="L1646" s="757"/>
      <c r="M1646" s="757"/>
      <c r="N1646" s="59"/>
      <c r="O1646" s="59"/>
      <c r="P1646" s="59"/>
      <c r="Q1646" s="59"/>
      <c r="R1646" s="141"/>
      <c r="S1646" s="77"/>
      <c r="T1646" s="77"/>
      <c r="U1646" s="156"/>
      <c r="V1646" s="80"/>
      <c r="W1646" s="80"/>
      <c r="X1646" s="1017"/>
      <c r="Y1646" s="80"/>
      <c r="Z1646" s="145"/>
      <c r="AA1646" s="1022"/>
      <c r="AC1646" s="820"/>
      <c r="AD1646" s="820"/>
      <c r="AE1646" s="820"/>
      <c r="AF1646" s="992"/>
      <c r="AG1646" s="2403"/>
      <c r="AH1646" s="2403"/>
      <c r="AI1646" s="2403"/>
    </row>
    <row r="1647" spans="2:35" s="131" customFormat="1" x14ac:dyDescent="0.2">
      <c r="B1647" s="98">
        <v>2016772</v>
      </c>
      <c r="C1647" s="1286">
        <v>121087</v>
      </c>
      <c r="D1647" s="99" t="s">
        <v>2247</v>
      </c>
      <c r="E1647" s="405" t="s">
        <v>474</v>
      </c>
      <c r="F1647" s="882">
        <v>1</v>
      </c>
      <c r="G1647" s="687">
        <v>8</v>
      </c>
      <c r="H1647" s="687">
        <v>5</v>
      </c>
      <c r="I1647" s="687">
        <v>3</v>
      </c>
      <c r="J1647" s="757">
        <v>42375</v>
      </c>
      <c r="K1647" s="757">
        <v>42373</v>
      </c>
      <c r="L1647" s="757"/>
      <c r="M1647" s="757"/>
      <c r="N1647" s="59" t="s">
        <v>47</v>
      </c>
      <c r="O1647" s="59" t="s">
        <v>47</v>
      </c>
      <c r="P1647" s="59" t="s">
        <v>47</v>
      </c>
      <c r="Q1647" s="59" t="s">
        <v>47</v>
      </c>
      <c r="R1647" s="141"/>
      <c r="S1647" s="77" t="s">
        <v>2353</v>
      </c>
      <c r="T1647" s="77">
        <v>3</v>
      </c>
      <c r="U1647" s="156"/>
      <c r="V1647" s="80" t="s">
        <v>813</v>
      </c>
      <c r="W1647" s="727" t="s">
        <v>2342</v>
      </c>
      <c r="X1647" s="78">
        <v>18</v>
      </c>
      <c r="Y1647" s="80"/>
      <c r="Z1647" s="714"/>
      <c r="AA1647" s="1022">
        <v>42711</v>
      </c>
      <c r="AC1647" s="820"/>
      <c r="AD1647" s="820"/>
      <c r="AE1647" s="820"/>
      <c r="AF1647" s="992">
        <f>IF(B1647="","",(IFERROR(VLOOKUP(B1647,Projecten!A$4:W$2358,5,FALSE),"niet bekend")))</f>
        <v>1</v>
      </c>
      <c r="AG1647" s="2403">
        <f>IF(AF1647="","",(IF(F1647=0,AI1647,(F1647/AF1647*AI1647))))</f>
        <v>2860.19</v>
      </c>
      <c r="AH1647" s="2403">
        <f>IF(B1647="","",(IFERROR(VLOOKUP(B1647,Projecten!A$4:W$2358,23,FALSE),"niet bekend")))</f>
        <v>2860.19</v>
      </c>
      <c r="AI1647" s="2403">
        <f>IF(B1647="","",(IFERROR(VLOOKUP(B1647,Projecten!A$4:W$2358,12,FALSE),"niet bekend")))</f>
        <v>2860.19</v>
      </c>
    </row>
    <row r="1648" spans="2:35" s="131" customFormat="1" x14ac:dyDescent="0.2">
      <c r="B1648" s="98"/>
      <c r="C1648" s="1030"/>
      <c r="D1648" s="98"/>
      <c r="E1648" s="687"/>
      <c r="F1648" s="882"/>
      <c r="G1648" s="687"/>
      <c r="H1648" s="687"/>
      <c r="I1648" s="687"/>
      <c r="J1648" s="757"/>
      <c r="K1648" s="757"/>
      <c r="L1648" s="757"/>
      <c r="M1648" s="757"/>
      <c r="N1648" s="59"/>
      <c r="O1648" s="59"/>
      <c r="P1648" s="59"/>
      <c r="Q1648" s="59"/>
      <c r="R1648" s="141"/>
      <c r="S1648" s="77"/>
      <c r="T1648" s="77"/>
      <c r="U1648" s="156"/>
      <c r="V1648" s="80"/>
      <c r="W1648" s="80"/>
      <c r="X1648" s="1017"/>
      <c r="Y1648" s="80"/>
      <c r="Z1648" s="145"/>
      <c r="AA1648" s="1022"/>
      <c r="AC1648" s="820"/>
      <c r="AD1648" s="820"/>
      <c r="AE1648" s="820"/>
      <c r="AF1648" s="992"/>
      <c r="AG1648" s="2403"/>
      <c r="AH1648" s="2403"/>
      <c r="AI1648" s="2403"/>
    </row>
    <row r="1649" spans="2:36" s="393" customFormat="1" x14ac:dyDescent="0.2">
      <c r="B1649" s="383">
        <v>2016731</v>
      </c>
      <c r="C1649" s="1286">
        <v>121072</v>
      </c>
      <c r="D1649" s="1084" t="s">
        <v>2169</v>
      </c>
      <c r="E1649" s="1085" t="s">
        <v>1976</v>
      </c>
      <c r="F1649" s="379">
        <v>1</v>
      </c>
      <c r="G1649" s="379">
        <v>10</v>
      </c>
      <c r="H1649" s="379">
        <v>7</v>
      </c>
      <c r="I1649" s="379">
        <v>4</v>
      </c>
      <c r="J1649" s="1086">
        <v>42717</v>
      </c>
      <c r="K1649" s="1086">
        <v>42718</v>
      </c>
      <c r="L1649" s="1086" t="s">
        <v>1524</v>
      </c>
      <c r="M1649" s="1086" t="s">
        <v>1524</v>
      </c>
      <c r="N1649" s="379" t="s">
        <v>47</v>
      </c>
      <c r="O1649" s="379" t="s">
        <v>47</v>
      </c>
      <c r="P1649" s="379" t="s">
        <v>47</v>
      </c>
      <c r="Q1649" s="379" t="s">
        <v>47</v>
      </c>
      <c r="R1649" s="383" t="s">
        <v>960</v>
      </c>
      <c r="S1649" s="382"/>
      <c r="T1649" s="382">
        <v>2</v>
      </c>
      <c r="U1649" s="392"/>
      <c r="V1649" s="727" t="s">
        <v>1979</v>
      </c>
      <c r="W1649" s="727" t="s">
        <v>2185</v>
      </c>
      <c r="X1649" s="566">
        <v>23.25</v>
      </c>
      <c r="Y1649" s="727"/>
      <c r="Z1649" s="727"/>
      <c r="AA1649" s="1087">
        <v>42697</v>
      </c>
      <c r="AC1649" s="1088"/>
      <c r="AD1649" s="1088"/>
      <c r="AE1649" s="1088"/>
      <c r="AF1649" s="1089">
        <f>IF(B1649="","",(IFERROR(VLOOKUP(B1649,Projecten!A$4:W$2358,5,FALSE),"niet bekend")))</f>
        <v>1</v>
      </c>
      <c r="AG1649" s="2403">
        <f>IF(AF1649="","",(IF(F1649=0,AI1649,(F1649/AF1649*AI1649))))</f>
        <v>3875.77</v>
      </c>
      <c r="AH1649" s="2403">
        <f>IF(B1649="","",(IFERROR(VLOOKUP(B1649,Projecten!A$4:W$2358,23,FALSE),"niet bekend")))</f>
        <v>3875.77</v>
      </c>
      <c r="AI1649" s="2403">
        <f>IF(B1649="","",(IFERROR(VLOOKUP(B1649,Projecten!A$4:W$2358,12,FALSE),"niet bekend")))</f>
        <v>3875.77</v>
      </c>
    </row>
    <row r="1650" spans="2:36" s="393" customFormat="1" x14ac:dyDescent="0.2">
      <c r="B1650" s="383"/>
      <c r="C1650" s="1286"/>
      <c r="D1650" s="1084"/>
      <c r="E1650" s="1085"/>
      <c r="F1650" s="379"/>
      <c r="G1650" s="379"/>
      <c r="H1650" s="379"/>
      <c r="I1650" s="379"/>
      <c r="J1650" s="1086"/>
      <c r="K1650" s="1086"/>
      <c r="L1650" s="1086"/>
      <c r="M1650" s="1086"/>
      <c r="N1650" s="379"/>
      <c r="O1650" s="379"/>
      <c r="P1650" s="379"/>
      <c r="Q1650" s="379"/>
      <c r="R1650" s="383"/>
      <c r="S1650" s="382"/>
      <c r="T1650" s="382"/>
      <c r="U1650" s="392"/>
      <c r="V1650" s="727"/>
      <c r="W1650" s="727"/>
      <c r="X1650" s="566"/>
      <c r="Y1650" s="727"/>
      <c r="Z1650" s="727"/>
      <c r="AA1650" s="1087"/>
      <c r="AC1650" s="1088"/>
      <c r="AD1650" s="1088"/>
      <c r="AE1650" s="1088"/>
      <c r="AF1650" s="1089"/>
      <c r="AG1650" s="2403"/>
      <c r="AH1650" s="2403"/>
      <c r="AI1650" s="2403"/>
    </row>
    <row r="1651" spans="2:36" s="131" customFormat="1" x14ac:dyDescent="0.2">
      <c r="B1651" s="1083">
        <v>2016763</v>
      </c>
      <c r="C1651" s="1030">
        <v>121097</v>
      </c>
      <c r="D1651" s="1083">
        <v>616417</v>
      </c>
      <c r="E1651" s="1090" t="s">
        <v>26</v>
      </c>
      <c r="F1651" s="1504">
        <v>1</v>
      </c>
      <c r="G1651" s="1090">
        <v>9</v>
      </c>
      <c r="H1651" s="1090">
        <v>5</v>
      </c>
      <c r="I1651" s="1090">
        <v>4</v>
      </c>
      <c r="J1651" s="778">
        <v>42382</v>
      </c>
      <c r="K1651" s="778">
        <v>42380</v>
      </c>
      <c r="L1651" s="778" t="s">
        <v>1524</v>
      </c>
      <c r="M1651" s="778" t="s">
        <v>1524</v>
      </c>
      <c r="N1651" s="58" t="s">
        <v>47</v>
      </c>
      <c r="O1651" s="58" t="s">
        <v>47</v>
      </c>
      <c r="P1651" s="58" t="s">
        <v>47</v>
      </c>
      <c r="Q1651" s="58" t="s">
        <v>47</v>
      </c>
      <c r="R1651" s="141"/>
      <c r="S1651" s="77"/>
      <c r="T1651" s="77">
        <v>4</v>
      </c>
      <c r="U1651" s="156"/>
      <c r="V1651" s="80" t="s">
        <v>162</v>
      </c>
      <c r="W1651" s="1091"/>
      <c r="X1651" s="78">
        <v>18.5</v>
      </c>
      <c r="Y1651" s="80"/>
      <c r="Z1651" s="80"/>
      <c r="AA1651" s="1022">
        <v>42711</v>
      </c>
      <c r="AC1651" s="820"/>
      <c r="AD1651" s="820"/>
      <c r="AE1651" s="820"/>
      <c r="AF1651" s="992">
        <f>IF(B1651="","",(IFERROR(VLOOKUP(B1651,Projecten!A$4:W$2358,5,FALSE),"niet bekend")))</f>
        <v>1</v>
      </c>
      <c r="AG1651" s="2403">
        <f>IF(AF1651="","",(IF(F1651=0,AI1651,(F1651/AF1651*AI1651))))</f>
        <v>3207.94</v>
      </c>
      <c r="AH1651" s="2403">
        <f>IF(B1651="","",(IFERROR(VLOOKUP(B1651,Projecten!A$4:W$2358,23,FALSE),"niet bekend")))</f>
        <v>3207.94</v>
      </c>
      <c r="AI1651" s="2403">
        <f>IF(B1651="","",(IFERROR(VLOOKUP(B1651,Projecten!A$4:W$2358,12,FALSE),"niet bekend")))</f>
        <v>3207.94</v>
      </c>
    </row>
    <row r="1652" spans="2:36" s="131" customFormat="1" x14ac:dyDescent="0.2">
      <c r="B1652" s="1083">
        <v>2016768</v>
      </c>
      <c r="C1652" s="1030">
        <v>121098</v>
      </c>
      <c r="D1652" s="1092">
        <v>612417</v>
      </c>
      <c r="E1652" s="1093" t="s">
        <v>26</v>
      </c>
      <c r="F1652" s="1504">
        <v>1</v>
      </c>
      <c r="G1652" s="1090">
        <v>10</v>
      </c>
      <c r="H1652" s="1090">
        <v>7</v>
      </c>
      <c r="I1652" s="1090">
        <v>4</v>
      </c>
      <c r="J1652" s="757">
        <v>42382</v>
      </c>
      <c r="K1652" s="757">
        <v>42380</v>
      </c>
      <c r="L1652" s="757" t="s">
        <v>1524</v>
      </c>
      <c r="M1652" s="757" t="s">
        <v>1524</v>
      </c>
      <c r="N1652" s="59" t="s">
        <v>47</v>
      </c>
      <c r="O1652" s="59" t="s">
        <v>47</v>
      </c>
      <c r="P1652" s="59" t="s">
        <v>47</v>
      </c>
      <c r="Q1652" s="59" t="s">
        <v>47</v>
      </c>
      <c r="R1652" s="141"/>
      <c r="S1652" s="77"/>
      <c r="T1652" s="77">
        <v>4</v>
      </c>
      <c r="U1652" s="156"/>
      <c r="V1652" s="80" t="s">
        <v>162</v>
      </c>
      <c r="W1652" s="80"/>
      <c r="X1652" s="566">
        <v>20.2</v>
      </c>
      <c r="Y1652" s="80"/>
      <c r="Z1652" s="80"/>
      <c r="AA1652" s="1022">
        <v>42711</v>
      </c>
      <c r="AC1652" s="820"/>
      <c r="AD1652" s="820"/>
      <c r="AE1652" s="820"/>
      <c r="AF1652" s="992">
        <f>IF(B1652="","",(IFERROR(VLOOKUP(B1652,Projecten!A$4:W$2358,5,FALSE),"niet bekend")))</f>
        <v>1</v>
      </c>
      <c r="AG1652" s="2403">
        <f>IF(AF1652="","",(IF(F1652=0,AI1652,(F1652/AF1652*AI1652))))</f>
        <v>3255.69</v>
      </c>
      <c r="AH1652" s="2403">
        <f>IF(B1652="","",(IFERROR(VLOOKUP(B1652,Projecten!A$4:W$2358,23,FALSE),"niet bekend")))</f>
        <v>3255.69</v>
      </c>
      <c r="AI1652" s="2403">
        <f>IF(B1652="","",(IFERROR(VLOOKUP(B1652,Projecten!A$4:W$2358,12,FALSE),"niet bekend")))</f>
        <v>3255.69</v>
      </c>
    </row>
    <row r="1653" spans="2:36" s="38" customFormat="1" x14ac:dyDescent="0.2">
      <c r="B1653" s="775"/>
      <c r="C1653" s="1253"/>
      <c r="D1653" s="31"/>
      <c r="E1653" s="31"/>
      <c r="F1653" s="32"/>
      <c r="G1653" s="32"/>
      <c r="H1653" s="32"/>
      <c r="I1653" s="32"/>
      <c r="J1653" s="760"/>
      <c r="K1653" s="760"/>
      <c r="L1653" s="760"/>
      <c r="M1653" s="32"/>
      <c r="N1653" s="32"/>
      <c r="O1653" s="32"/>
      <c r="P1653" s="32"/>
      <c r="Q1653" s="32"/>
      <c r="R1653" s="483"/>
      <c r="S1653" s="33"/>
      <c r="T1653" s="157"/>
      <c r="U1653" s="157"/>
      <c r="V1653" s="35"/>
      <c r="W1653" s="35"/>
      <c r="X1653" s="35"/>
      <c r="Y1653" s="67"/>
      <c r="Z1653" s="68"/>
      <c r="AA1653" s="36"/>
      <c r="AC1653" s="819"/>
      <c r="AD1653" s="819"/>
      <c r="AE1653" s="819"/>
      <c r="AF1653" s="993"/>
      <c r="AG1653" s="2404"/>
      <c r="AH1653" s="2404"/>
      <c r="AI1653" s="2404"/>
    </row>
    <row r="1654" spans="2:36" s="852" customFormat="1" x14ac:dyDescent="0.2">
      <c r="B1654" s="886"/>
      <c r="C1654" s="1251"/>
      <c r="D1654" s="888">
        <f>SUM(G1654:I1654)</f>
        <v>391</v>
      </c>
      <c r="E1654" s="889"/>
      <c r="F1654" s="890">
        <f>SUM(F1655:F1677)</f>
        <v>24</v>
      </c>
      <c r="G1654" s="890">
        <f>SUM(G1655:G1677)</f>
        <v>201</v>
      </c>
      <c r="H1654" s="890">
        <f>SUM(H1655:H1677)</f>
        <v>117</v>
      </c>
      <c r="I1654" s="890">
        <f>SUM(I1655:I1677)</f>
        <v>73</v>
      </c>
      <c r="J1654" s="891"/>
      <c r="K1654" s="891"/>
      <c r="L1654" s="891"/>
      <c r="M1654" s="890"/>
      <c r="N1654" s="890"/>
      <c r="O1654" s="890"/>
      <c r="P1654" s="890"/>
      <c r="Q1654" s="890"/>
      <c r="R1654" s="896">
        <v>3</v>
      </c>
      <c r="S1654" s="916"/>
      <c r="T1654" s="897"/>
      <c r="U1654" s="897"/>
      <c r="V1654" s="898"/>
      <c r="W1654" s="899">
        <f>SUM(X1654:X1677)</f>
        <v>437.09999999999997</v>
      </c>
      <c r="X1654" s="855"/>
      <c r="Y1654" s="855">
        <v>379.75</v>
      </c>
      <c r="Z1654" s="856">
        <f>W1654-Y1654</f>
        <v>57.349999999999966</v>
      </c>
      <c r="AA1654" s="851"/>
      <c r="AC1654" s="853"/>
      <c r="AD1654" s="853"/>
      <c r="AE1654" s="980" t="str">
        <f>CONCATENATE("week ",R1654)</f>
        <v>week 3</v>
      </c>
      <c r="AF1654" s="989"/>
      <c r="AG1654" s="2402">
        <f>SUM(AG1655:AG1677)</f>
        <v>75840.63</v>
      </c>
      <c r="AH1654" s="2402"/>
      <c r="AI1654" s="2402"/>
    </row>
    <row r="1655" spans="2:36" x14ac:dyDescent="0.2">
      <c r="B1655" s="823"/>
      <c r="C1655" s="1314"/>
      <c r="D1655" s="6"/>
      <c r="E1655" s="826"/>
      <c r="F1655" s="880"/>
      <c r="G1655" s="880"/>
      <c r="H1655" s="880"/>
      <c r="I1655" s="880"/>
      <c r="J1655" s="754"/>
      <c r="K1655" s="754"/>
      <c r="L1655" s="754"/>
      <c r="M1655" s="29"/>
      <c r="N1655" s="29"/>
      <c r="O1655" s="29"/>
      <c r="P1655" s="29"/>
      <c r="Q1655" s="29"/>
      <c r="R1655" s="5" t="s">
        <v>2071</v>
      </c>
      <c r="T1655" s="23"/>
      <c r="W1655" s="827" t="s">
        <v>2081</v>
      </c>
      <c r="X1655" s="25"/>
      <c r="Y1655" s="6"/>
      <c r="Z1655" s="6"/>
      <c r="AA1655" s="5"/>
      <c r="AC1655" s="817"/>
      <c r="AD1655" s="817"/>
      <c r="AE1655" s="817"/>
      <c r="AF1655" s="990" t="str">
        <f>IF(B1655="","",(IFERROR(VLOOKUP(B1655,Projecten!A$4:W$2358,5,FALSE),"niet bekend")))</f>
        <v/>
      </c>
      <c r="AG1655" s="2399" t="str">
        <f t="shared" ref="AG1655:AG1664" si="162">IF(AF1655="","",(IF(F1655=0,AI1655,(F1655/AF1655*AI1655))))</f>
        <v/>
      </c>
      <c r="AH1655" s="2403" t="str">
        <f>IF(B1655="","",(IFERROR(VLOOKUP(B1655,Projecten!A$4:W$2358,23,FALSE),"niet bekend")))</f>
        <v/>
      </c>
      <c r="AI1655" s="2399" t="str">
        <f>IF(B1655="","",(IFERROR(VLOOKUP(B1655,Projecten!A$4:W$2358,12,FALSE),"niet bekend")))</f>
        <v/>
      </c>
      <c r="AJ1655" s="8"/>
    </row>
    <row r="1656" spans="2:36" x14ac:dyDescent="0.2">
      <c r="B1656" s="823"/>
      <c r="C1656" s="1314"/>
      <c r="D1656" s="6"/>
      <c r="E1656" s="826"/>
      <c r="F1656" s="880"/>
      <c r="G1656" s="880"/>
      <c r="H1656" s="880"/>
      <c r="I1656" s="880"/>
      <c r="J1656" s="754"/>
      <c r="K1656" s="754"/>
      <c r="L1656" s="754"/>
      <c r="M1656" s="29"/>
      <c r="N1656" s="29"/>
      <c r="O1656" s="29"/>
      <c r="P1656" s="29"/>
      <c r="Q1656" s="29"/>
      <c r="R1656" s="5"/>
      <c r="T1656" s="23"/>
      <c r="W1656" s="827"/>
      <c r="X1656" s="25"/>
      <c r="Y1656" s="6"/>
      <c r="Z1656" s="6"/>
      <c r="AA1656" s="5"/>
      <c r="AC1656" s="817"/>
      <c r="AD1656" s="817"/>
      <c r="AE1656" s="817"/>
      <c r="AF1656" s="990" t="str">
        <f>IF(B1656="","",(IFERROR(VLOOKUP(B1656,Projecten!A$4:W$2358,5,FALSE),"niet bekend")))</f>
        <v/>
      </c>
      <c r="AG1656" s="2399" t="str">
        <f t="shared" si="162"/>
        <v/>
      </c>
      <c r="AH1656" s="2403" t="str">
        <f>IF(B1656="","",(IFERROR(VLOOKUP(B1656,Projecten!A$4:W$2358,23,FALSE),"niet bekend")))</f>
        <v/>
      </c>
      <c r="AI1656" s="2399" t="str">
        <f>IF(B1656="","",(IFERROR(VLOOKUP(B1656,Projecten!A$4:W$2358,12,FALSE),"niet bekend")))</f>
        <v/>
      </c>
      <c r="AJ1656" s="8"/>
    </row>
    <row r="1657" spans="2:36" s="131" customFormat="1" x14ac:dyDescent="0.2">
      <c r="B1657" s="98">
        <v>2016769</v>
      </c>
      <c r="C1657" s="1030">
        <v>121098</v>
      </c>
      <c r="D1657" s="99">
        <v>616017</v>
      </c>
      <c r="E1657" s="100" t="s">
        <v>26</v>
      </c>
      <c r="F1657" s="882">
        <v>1</v>
      </c>
      <c r="G1657" s="687">
        <v>10</v>
      </c>
      <c r="H1657" s="687">
        <v>4</v>
      </c>
      <c r="I1657" s="687">
        <v>4</v>
      </c>
      <c r="J1657" s="757">
        <v>42382</v>
      </c>
      <c r="K1657" s="757" t="s">
        <v>1524</v>
      </c>
      <c r="L1657" s="757" t="s">
        <v>1524</v>
      </c>
      <c r="M1657" s="757" t="s">
        <v>1524</v>
      </c>
      <c r="N1657" s="59" t="s">
        <v>47</v>
      </c>
      <c r="O1657" s="59" t="s">
        <v>47</v>
      </c>
      <c r="P1657" s="59" t="s">
        <v>47</v>
      </c>
      <c r="Q1657" s="59" t="s">
        <v>47</v>
      </c>
      <c r="R1657" s="141"/>
      <c r="S1657" s="77"/>
      <c r="T1657" s="77">
        <v>4</v>
      </c>
      <c r="U1657" s="156"/>
      <c r="V1657" s="80" t="s">
        <v>162</v>
      </c>
      <c r="W1657" s="80"/>
      <c r="X1657" s="566">
        <v>25.2</v>
      </c>
      <c r="Y1657" s="80"/>
      <c r="Z1657" s="80"/>
      <c r="AA1657" s="1057">
        <v>42711</v>
      </c>
      <c r="AC1657" s="820"/>
      <c r="AD1657" s="820"/>
      <c r="AE1657" s="820"/>
      <c r="AF1657" s="992">
        <f>IF(B1657="","",(IFERROR(VLOOKUP(B1657,Projecten!A$4:W$2358,5,FALSE),"niet bekend")))</f>
        <v>1</v>
      </c>
      <c r="AG1657" s="2403">
        <f t="shared" si="162"/>
        <v>4547.1499999999996</v>
      </c>
      <c r="AH1657" s="2403">
        <f>IF(B1657="","",(IFERROR(VLOOKUP(B1657,Projecten!A$4:W$2358,23,FALSE),"niet bekend")))</f>
        <v>4547.1499999999996</v>
      </c>
      <c r="AI1657" s="2403">
        <f>IF(B1657="","",(IFERROR(VLOOKUP(B1657,Projecten!A$4:W$2358,12,FALSE),"niet bekend")))</f>
        <v>4547.1499999999996</v>
      </c>
    </row>
    <row r="1658" spans="2:36" s="131" customFormat="1" x14ac:dyDescent="0.2">
      <c r="B1658" s="1083">
        <v>2016767</v>
      </c>
      <c r="C1658" s="1030">
        <v>121097</v>
      </c>
      <c r="D1658" s="1092">
        <v>615917</v>
      </c>
      <c r="E1658" s="1093" t="s">
        <v>26</v>
      </c>
      <c r="F1658" s="1504">
        <v>1</v>
      </c>
      <c r="G1658" s="1090">
        <v>10</v>
      </c>
      <c r="H1658" s="1090">
        <v>5</v>
      </c>
      <c r="I1658" s="1090">
        <v>3</v>
      </c>
      <c r="J1658" s="757">
        <v>42382</v>
      </c>
      <c r="K1658" s="757" t="s">
        <v>1524</v>
      </c>
      <c r="L1658" s="757" t="s">
        <v>1524</v>
      </c>
      <c r="M1658" s="757" t="s">
        <v>1524</v>
      </c>
      <c r="N1658" s="59" t="s">
        <v>47</v>
      </c>
      <c r="O1658" s="59" t="s">
        <v>47</v>
      </c>
      <c r="P1658" s="59" t="s">
        <v>47</v>
      </c>
      <c r="Q1658" s="59" t="s">
        <v>47</v>
      </c>
      <c r="R1658" s="141"/>
      <c r="S1658" s="77"/>
      <c r="T1658" s="77">
        <v>4</v>
      </c>
      <c r="U1658" s="156"/>
      <c r="V1658" s="80" t="s">
        <v>162</v>
      </c>
      <c r="W1658" s="80"/>
      <c r="X1658" s="566">
        <v>18.5</v>
      </c>
      <c r="Y1658" s="80"/>
      <c r="Z1658" s="80"/>
      <c r="AA1658" s="1057">
        <v>42711</v>
      </c>
      <c r="AC1658" s="820"/>
      <c r="AD1658" s="820"/>
      <c r="AE1658" s="820"/>
      <c r="AF1658" s="992">
        <f>IF(B1658="","",(IFERROR(VLOOKUP(B1658,Projecten!A$4:W$2358,5,FALSE),"niet bekend")))</f>
        <v>1</v>
      </c>
      <c r="AG1658" s="2403">
        <f t="shared" si="162"/>
        <v>3281.06</v>
      </c>
      <c r="AH1658" s="2403">
        <f>IF(B1658="","",(IFERROR(VLOOKUP(B1658,Projecten!A$4:W$2358,23,FALSE),"niet bekend")))</f>
        <v>3281.06</v>
      </c>
      <c r="AI1658" s="2403">
        <f>IF(B1658="","",(IFERROR(VLOOKUP(B1658,Projecten!A$4:W$2358,12,FALSE),"niet bekend")))</f>
        <v>3281.06</v>
      </c>
    </row>
    <row r="1659" spans="2:36" s="131" customFormat="1" x14ac:dyDescent="0.2">
      <c r="B1659" s="98">
        <v>2016777</v>
      </c>
      <c r="C1659" s="1030">
        <v>121099</v>
      </c>
      <c r="D1659" s="99" t="s">
        <v>2254</v>
      </c>
      <c r="E1659" s="100" t="s">
        <v>26</v>
      </c>
      <c r="F1659" s="882">
        <v>4</v>
      </c>
      <c r="G1659" s="687">
        <v>32</v>
      </c>
      <c r="H1659" s="687">
        <v>20</v>
      </c>
      <c r="I1659" s="687">
        <v>12</v>
      </c>
      <c r="J1659" s="757">
        <v>42382</v>
      </c>
      <c r="K1659" s="757" t="s">
        <v>1524</v>
      </c>
      <c r="L1659" s="757" t="s">
        <v>1524</v>
      </c>
      <c r="M1659" s="757" t="s">
        <v>1524</v>
      </c>
      <c r="N1659" s="59" t="s">
        <v>47</v>
      </c>
      <c r="O1659" s="59" t="s">
        <v>47</v>
      </c>
      <c r="P1659" s="59" t="s">
        <v>47</v>
      </c>
      <c r="Q1659" s="59" t="s">
        <v>47</v>
      </c>
      <c r="R1659" s="141"/>
      <c r="S1659" s="77"/>
      <c r="T1659" s="77">
        <v>4</v>
      </c>
      <c r="U1659" s="156"/>
      <c r="V1659" s="80" t="s">
        <v>423</v>
      </c>
      <c r="W1659" s="80"/>
      <c r="X1659" s="78">
        <v>59</v>
      </c>
      <c r="Y1659" s="80"/>
      <c r="Z1659" s="145"/>
      <c r="AA1659" s="1057">
        <v>42712</v>
      </c>
      <c r="AC1659" s="820"/>
      <c r="AD1659" s="820"/>
      <c r="AE1659" s="820"/>
      <c r="AF1659" s="992">
        <f>IF(B1659="","",(IFERROR(VLOOKUP(B1659,Projecten!A$4:W$2358,5,FALSE),"niet bekend")))</f>
        <v>4</v>
      </c>
      <c r="AG1659" s="2403">
        <f t="shared" si="162"/>
        <v>8723.77</v>
      </c>
      <c r="AH1659" s="2403">
        <f>IF(B1659="","",(IFERROR(VLOOKUP(B1659,Projecten!A$4:W$2358,23,FALSE),"niet bekend")))</f>
        <v>8723.77</v>
      </c>
      <c r="AI1659" s="2403">
        <f>IF(B1659="","",(IFERROR(VLOOKUP(B1659,Projecten!A$4:W$2358,12,FALSE),"niet bekend")))</f>
        <v>8723.77</v>
      </c>
    </row>
    <row r="1660" spans="2:36" s="131" customFormat="1" x14ac:dyDescent="0.2">
      <c r="B1660" s="98">
        <v>2016775</v>
      </c>
      <c r="C1660" s="1030">
        <v>121102</v>
      </c>
      <c r="D1660" s="99">
        <v>629117</v>
      </c>
      <c r="E1660" s="100" t="s">
        <v>26</v>
      </c>
      <c r="F1660" s="882">
        <v>1</v>
      </c>
      <c r="G1660" s="687">
        <v>10</v>
      </c>
      <c r="H1660" s="687">
        <v>5</v>
      </c>
      <c r="I1660" s="687">
        <v>3</v>
      </c>
      <c r="J1660" s="757">
        <v>42382</v>
      </c>
      <c r="K1660" s="757" t="s">
        <v>1524</v>
      </c>
      <c r="L1660" s="757" t="s">
        <v>1524</v>
      </c>
      <c r="M1660" s="757" t="s">
        <v>1524</v>
      </c>
      <c r="N1660" s="59" t="s">
        <v>47</v>
      </c>
      <c r="O1660" s="59" t="s">
        <v>47</v>
      </c>
      <c r="P1660" s="59" t="s">
        <v>47</v>
      </c>
      <c r="Q1660" s="59" t="s">
        <v>47</v>
      </c>
      <c r="R1660" s="141"/>
      <c r="S1660" s="77"/>
      <c r="T1660" s="77">
        <v>4</v>
      </c>
      <c r="U1660" s="156"/>
      <c r="V1660" s="80" t="s">
        <v>162</v>
      </c>
      <c r="W1660" s="80"/>
      <c r="X1660" s="78">
        <v>18.5</v>
      </c>
      <c r="Y1660" s="80"/>
      <c r="Z1660" s="145"/>
      <c r="AA1660" s="1057">
        <v>42711</v>
      </c>
      <c r="AC1660" s="820"/>
      <c r="AD1660" s="820"/>
      <c r="AE1660" s="820"/>
      <c r="AF1660" s="992">
        <f>IF(B1660="","",(IFERROR(VLOOKUP(B1660,Projecten!A$4:W$2358,5,FALSE),"niet bekend")))</f>
        <v>1</v>
      </c>
      <c r="AG1660" s="2403">
        <f t="shared" si="162"/>
        <v>3281.06</v>
      </c>
      <c r="AH1660" s="2403">
        <f>IF(B1660="","",(IFERROR(VLOOKUP(B1660,Projecten!A$4:W$2358,23,FALSE),"niet bekend")))</f>
        <v>3281.06</v>
      </c>
      <c r="AI1660" s="2403">
        <f>IF(B1660="","",(IFERROR(VLOOKUP(B1660,Projecten!A$4:W$2358,12,FALSE),"niet bekend")))</f>
        <v>3281.06</v>
      </c>
    </row>
    <row r="1661" spans="2:36" s="131" customFormat="1" x14ac:dyDescent="0.2">
      <c r="B1661" s="98" t="s">
        <v>2244</v>
      </c>
      <c r="C1661" s="1030">
        <v>121100</v>
      </c>
      <c r="D1661" s="98" t="s">
        <v>2243</v>
      </c>
      <c r="E1661" s="1090" t="s">
        <v>26</v>
      </c>
      <c r="F1661" s="1504">
        <v>1</v>
      </c>
      <c r="G1661" s="1090">
        <v>8</v>
      </c>
      <c r="H1661" s="1090">
        <v>5</v>
      </c>
      <c r="I1661" s="1090">
        <v>3</v>
      </c>
      <c r="J1661" s="778">
        <v>42382</v>
      </c>
      <c r="K1661" s="778">
        <v>42380</v>
      </c>
      <c r="L1661" s="778" t="s">
        <v>1524</v>
      </c>
      <c r="M1661" s="778" t="s">
        <v>1524</v>
      </c>
      <c r="N1661" s="58" t="s">
        <v>47</v>
      </c>
      <c r="O1661" s="58" t="s">
        <v>47</v>
      </c>
      <c r="P1661" s="58" t="s">
        <v>47</v>
      </c>
      <c r="Q1661" s="58" t="s">
        <v>47</v>
      </c>
      <c r="R1661" s="1082" t="s">
        <v>2356</v>
      </c>
      <c r="S1661" s="77"/>
      <c r="T1661" s="77">
        <v>4</v>
      </c>
      <c r="U1661" s="156"/>
      <c r="V1661" s="80" t="s">
        <v>162</v>
      </c>
      <c r="W1661" s="1091" t="s">
        <v>2245</v>
      </c>
      <c r="X1661" s="566">
        <v>21</v>
      </c>
      <c r="Y1661" s="80"/>
      <c r="Z1661" s="80"/>
      <c r="AA1661" s="1057">
        <v>42711</v>
      </c>
      <c r="AC1661" s="820"/>
      <c r="AD1661" s="820"/>
      <c r="AE1661" s="820"/>
      <c r="AF1661" s="992">
        <f>IF(B1661="","",(IFERROR(VLOOKUP(B1661,Projecten!A$4:W$2358,5,FALSE),"niet bekend")))</f>
        <v>1</v>
      </c>
      <c r="AG1661" s="2403">
        <f t="shared" si="162"/>
        <v>4892.6899999999996</v>
      </c>
      <c r="AH1661" s="2403">
        <f>IF(B1661="","",(IFERROR(VLOOKUP(B1661,Projecten!A$4:W$2358,23,FALSE),"niet bekend")))</f>
        <v>4892.6899999999996</v>
      </c>
      <c r="AI1661" s="2403">
        <f>IF(B1661="","",(IFERROR(VLOOKUP(B1661,Projecten!A$4:W$2358,12,FALSE),"niet bekend")))</f>
        <v>4892.6899999999996</v>
      </c>
    </row>
    <row r="1662" spans="2:36" s="131" customFormat="1" x14ac:dyDescent="0.2">
      <c r="B1662" s="98">
        <v>2016778</v>
      </c>
      <c r="C1662" s="1030">
        <v>121102</v>
      </c>
      <c r="D1662" s="99" t="s">
        <v>2255</v>
      </c>
      <c r="E1662" s="100" t="s">
        <v>26</v>
      </c>
      <c r="F1662" s="882">
        <v>1</v>
      </c>
      <c r="G1662" s="687">
        <v>2</v>
      </c>
      <c r="H1662" s="687">
        <v>1</v>
      </c>
      <c r="I1662" s="687">
        <v>1</v>
      </c>
      <c r="J1662" s="757">
        <v>42382</v>
      </c>
      <c r="K1662" s="757"/>
      <c r="L1662" s="757"/>
      <c r="M1662" s="757"/>
      <c r="N1662" s="59" t="s">
        <v>47</v>
      </c>
      <c r="O1662" s="59" t="s">
        <v>47</v>
      </c>
      <c r="P1662" s="59" t="s">
        <v>47</v>
      </c>
      <c r="Q1662" s="59" t="s">
        <v>47</v>
      </c>
      <c r="R1662" s="1082"/>
      <c r="S1662" s="77"/>
      <c r="T1662" s="77">
        <v>4</v>
      </c>
      <c r="U1662" s="156"/>
      <c r="V1662" s="80" t="s">
        <v>162</v>
      </c>
      <c r="W1662" s="80"/>
      <c r="X1662" s="78">
        <v>4.5</v>
      </c>
      <c r="Y1662" s="80"/>
      <c r="Z1662" s="145"/>
      <c r="AA1662" s="1057">
        <v>42712</v>
      </c>
      <c r="AC1662" s="820"/>
      <c r="AD1662" s="820"/>
      <c r="AE1662" s="820"/>
      <c r="AF1662" s="992">
        <f>IF(B1662="","",(IFERROR(VLOOKUP(B1662,Projecten!A$4:W$2358,5,FALSE),"niet bekend")))</f>
        <v>1</v>
      </c>
      <c r="AG1662" s="2403">
        <f t="shared" si="162"/>
        <v>660.36</v>
      </c>
      <c r="AH1662" s="2403">
        <f>IF(B1662="","",(IFERROR(VLOOKUP(B1662,Projecten!A$4:W$2358,23,FALSE),"niet bekend")))</f>
        <v>660.36</v>
      </c>
      <c r="AI1662" s="2403">
        <f>IF(B1662="","",(IFERROR(VLOOKUP(B1662,Projecten!A$4:W$2358,12,FALSE),"niet bekend")))</f>
        <v>660.36</v>
      </c>
    </row>
    <row r="1663" spans="2:36" s="131" customFormat="1" x14ac:dyDescent="0.2">
      <c r="B1663" s="98" t="s">
        <v>2252</v>
      </c>
      <c r="C1663" s="1030">
        <v>121100</v>
      </c>
      <c r="D1663" s="99">
        <v>606417</v>
      </c>
      <c r="E1663" s="100" t="s">
        <v>26</v>
      </c>
      <c r="F1663" s="882">
        <v>1</v>
      </c>
      <c r="G1663" s="687">
        <v>11</v>
      </c>
      <c r="H1663" s="687">
        <v>8</v>
      </c>
      <c r="I1663" s="687">
        <v>2</v>
      </c>
      <c r="J1663" s="757">
        <v>42382</v>
      </c>
      <c r="K1663" s="757">
        <v>42380</v>
      </c>
      <c r="L1663" s="757">
        <v>42378</v>
      </c>
      <c r="M1663" s="757" t="s">
        <v>1524</v>
      </c>
      <c r="N1663" s="59" t="s">
        <v>47</v>
      </c>
      <c r="O1663" s="59" t="s">
        <v>47</v>
      </c>
      <c r="P1663" s="59" t="s">
        <v>47</v>
      </c>
      <c r="Q1663" s="59" t="s">
        <v>47</v>
      </c>
      <c r="R1663" s="141"/>
      <c r="S1663" s="77"/>
      <c r="T1663" s="77">
        <v>4</v>
      </c>
      <c r="U1663" s="156"/>
      <c r="V1663" s="80" t="s">
        <v>162</v>
      </c>
      <c r="W1663" s="80" t="s">
        <v>2253</v>
      </c>
      <c r="X1663" s="78">
        <v>27.5</v>
      </c>
      <c r="Y1663" s="80"/>
      <c r="Z1663" s="145"/>
      <c r="AA1663" s="1057">
        <v>42711</v>
      </c>
      <c r="AC1663" s="820"/>
      <c r="AD1663" s="820"/>
      <c r="AE1663" s="820"/>
      <c r="AF1663" s="992">
        <f>IF(B1663="","",(IFERROR(VLOOKUP(B1663,Projecten!A$4:W$2358,5,FALSE),"niet bekend")))</f>
        <v>1</v>
      </c>
      <c r="AG1663" s="2403">
        <f t="shared" si="162"/>
        <v>6261.84</v>
      </c>
      <c r="AH1663" s="2403">
        <f>IF(B1663="","",(IFERROR(VLOOKUP(B1663,Projecten!A$4:W$2358,23,FALSE),"niet bekend")))</f>
        <v>6261.84</v>
      </c>
      <c r="AI1663" s="2403">
        <f>IF(B1663="","",(IFERROR(VLOOKUP(B1663,Projecten!A$4:W$2358,12,FALSE),"niet bekend")))</f>
        <v>6261.84</v>
      </c>
    </row>
    <row r="1664" spans="2:36" x14ac:dyDescent="0.2">
      <c r="B1664" s="98">
        <v>2016766</v>
      </c>
      <c r="C1664" s="1292" t="s">
        <v>2337</v>
      </c>
      <c r="D1664" s="317" t="s">
        <v>2398</v>
      </c>
      <c r="E1664" s="315" t="s">
        <v>26</v>
      </c>
      <c r="F1664" s="879">
        <v>0</v>
      </c>
      <c r="G1664" s="269">
        <v>0</v>
      </c>
      <c r="H1664" s="269">
        <v>0</v>
      </c>
      <c r="I1664" s="269">
        <v>0</v>
      </c>
      <c r="J1664" s="755" t="s">
        <v>1524</v>
      </c>
      <c r="K1664" s="755" t="s">
        <v>1524</v>
      </c>
      <c r="L1664" s="755" t="s">
        <v>1524</v>
      </c>
      <c r="M1664" s="755" t="s">
        <v>1524</v>
      </c>
      <c r="N1664" s="7" t="s">
        <v>1524</v>
      </c>
      <c r="O1664" s="7" t="s">
        <v>1524</v>
      </c>
      <c r="P1664" s="7" t="s">
        <v>47</v>
      </c>
      <c r="Q1664" s="7" t="s">
        <v>47</v>
      </c>
      <c r="R1664" s="1015" t="s">
        <v>2338</v>
      </c>
      <c r="T1664" s="23">
        <v>4</v>
      </c>
      <c r="V1664" s="6" t="s">
        <v>162</v>
      </c>
      <c r="W1664" s="6" t="s">
        <v>2399</v>
      </c>
      <c r="X1664" s="25">
        <v>6</v>
      </c>
      <c r="Y1664" s="6"/>
      <c r="Z1664" s="65"/>
      <c r="AA1664" s="1029">
        <v>42725</v>
      </c>
      <c r="AC1664" s="817"/>
      <c r="AD1664" s="817"/>
      <c r="AE1664" s="817"/>
      <c r="AF1664" s="990">
        <f>IF(B1664="","",(IFERROR(VLOOKUP(B1664,Projecten!A$4:W$2358,5,FALSE),"niet bekend")))</f>
        <v>0</v>
      </c>
      <c r="AG1664" s="2399">
        <f t="shared" si="162"/>
        <v>782.25</v>
      </c>
      <c r="AH1664" s="2399">
        <f>IF(B1664="","",(IFERROR(VLOOKUP(B1664,Projecten!A$4:W$2358,23,FALSE),"niet bekend")))</f>
        <v>782.25</v>
      </c>
      <c r="AI1664" s="2399">
        <f>IF(B1664="","",(IFERROR(VLOOKUP(B1664,Projecten!A$4:W$2358,12,FALSE),"niet bekend")))</f>
        <v>782.25</v>
      </c>
      <c r="AJ1664" s="8"/>
    </row>
    <row r="1665" spans="2:35" s="131" customFormat="1" x14ac:dyDescent="0.2">
      <c r="B1665" s="98"/>
      <c r="C1665" s="1030"/>
      <c r="D1665" s="99"/>
      <c r="E1665" s="100"/>
      <c r="F1665" s="882"/>
      <c r="G1665" s="687"/>
      <c r="H1665" s="687"/>
      <c r="I1665" s="687"/>
      <c r="J1665" s="757"/>
      <c r="K1665" s="757"/>
      <c r="L1665" s="757"/>
      <c r="M1665" s="757"/>
      <c r="N1665" s="59"/>
      <c r="O1665" s="59"/>
      <c r="P1665" s="59"/>
      <c r="Q1665" s="59"/>
      <c r="R1665" s="141"/>
      <c r="S1665" s="77"/>
      <c r="T1665" s="77"/>
      <c r="U1665" s="156"/>
      <c r="V1665" s="80"/>
      <c r="W1665" s="80"/>
      <c r="X1665" s="78"/>
      <c r="Y1665" s="80"/>
      <c r="Z1665" s="145"/>
      <c r="AA1665" s="1057"/>
      <c r="AC1665" s="820"/>
      <c r="AD1665" s="820"/>
      <c r="AE1665" s="820"/>
      <c r="AF1665" s="992"/>
      <c r="AG1665" s="2403"/>
      <c r="AH1665" s="2403"/>
      <c r="AI1665" s="2403"/>
    </row>
    <row r="1666" spans="2:35" s="131" customFormat="1" x14ac:dyDescent="0.2">
      <c r="B1666" s="74">
        <v>2017025</v>
      </c>
      <c r="C1666" s="1315">
        <v>121105</v>
      </c>
      <c r="D1666" s="74" t="s">
        <v>2365</v>
      </c>
      <c r="E1666" s="75" t="s">
        <v>26</v>
      </c>
      <c r="F1666" s="72">
        <v>0</v>
      </c>
      <c r="G1666" s="75">
        <v>0</v>
      </c>
      <c r="H1666" s="75">
        <v>0</v>
      </c>
      <c r="I1666" s="75">
        <v>0</v>
      </c>
      <c r="J1666" s="757" t="s">
        <v>1524</v>
      </c>
      <c r="K1666" s="757" t="s">
        <v>1524</v>
      </c>
      <c r="L1666" s="757" t="s">
        <v>1524</v>
      </c>
      <c r="M1666" s="757" t="s">
        <v>1524</v>
      </c>
      <c r="N1666" s="59" t="s">
        <v>47</v>
      </c>
      <c r="O1666" s="59" t="s">
        <v>47</v>
      </c>
      <c r="P1666" s="59" t="s">
        <v>47</v>
      </c>
      <c r="Q1666" s="59" t="s">
        <v>47</v>
      </c>
      <c r="R1666" s="1082"/>
      <c r="S1666" s="77"/>
      <c r="T1666" s="77">
        <v>4</v>
      </c>
      <c r="U1666" s="156"/>
      <c r="V1666" s="80" t="s">
        <v>2310</v>
      </c>
      <c r="W1666" s="240"/>
      <c r="X1666" s="78">
        <v>4</v>
      </c>
      <c r="Y1666" s="80"/>
      <c r="Z1666" s="714"/>
      <c r="AA1666" s="1057">
        <v>42746</v>
      </c>
      <c r="AC1666" s="820"/>
      <c r="AD1666" s="820"/>
      <c r="AE1666" s="820"/>
      <c r="AF1666" s="992">
        <f>IF(B1666="","",(IFERROR(VLOOKUP(B1666,Projecten!A$4:W$2358,5,FALSE),"niet bekend")))</f>
        <v>0</v>
      </c>
      <c r="AG1666" s="2403">
        <f>IF(AF1666="","",(IF(F1666=0,AI1666,(F1666/AF1666*AI1666))))</f>
        <v>1600</v>
      </c>
      <c r="AH1666" s="2403">
        <f>IF(B1666="","",(IFERROR(VLOOKUP(B1666,Projecten!A$4:W$2358,23,FALSE),"niet bekend")))</f>
        <v>1600</v>
      </c>
      <c r="AI1666" s="2403">
        <f>IF(B1666="","",(IFERROR(VLOOKUP(B1666,Projecten!A$4:W$2358,12,FALSE),"niet bekend")))</f>
        <v>1600</v>
      </c>
    </row>
    <row r="1667" spans="2:35" s="131" customFormat="1" x14ac:dyDescent="0.2">
      <c r="B1667" s="98">
        <v>2016779</v>
      </c>
      <c r="C1667" s="1316">
        <v>121101</v>
      </c>
      <c r="D1667" s="99" t="s">
        <v>2260</v>
      </c>
      <c r="E1667" s="100" t="s">
        <v>26</v>
      </c>
      <c r="F1667" s="882">
        <v>7</v>
      </c>
      <c r="G1667" s="687">
        <f>F1667*8</f>
        <v>56</v>
      </c>
      <c r="H1667" s="687">
        <f>F1667*5</f>
        <v>35</v>
      </c>
      <c r="I1667" s="687">
        <f>F1667*3</f>
        <v>21</v>
      </c>
      <c r="J1667" s="757">
        <v>42382</v>
      </c>
      <c r="K1667" s="757" t="s">
        <v>1524</v>
      </c>
      <c r="L1667" s="757" t="s">
        <v>1524</v>
      </c>
      <c r="M1667" s="757" t="s">
        <v>1524</v>
      </c>
      <c r="N1667" s="59" t="s">
        <v>47</v>
      </c>
      <c r="O1667" s="59" t="s">
        <v>47</v>
      </c>
      <c r="P1667" s="59" t="s">
        <v>47</v>
      </c>
      <c r="Q1667" s="59" t="s">
        <v>47</v>
      </c>
      <c r="R1667" s="1082" t="s">
        <v>2323</v>
      </c>
      <c r="S1667" s="77"/>
      <c r="T1667" s="77">
        <v>4</v>
      </c>
      <c r="U1667" s="156"/>
      <c r="V1667" s="80" t="s">
        <v>2310</v>
      </c>
      <c r="W1667" s="80"/>
      <c r="X1667" s="78">
        <f>F1667*15</f>
        <v>105</v>
      </c>
      <c r="Y1667" s="80"/>
      <c r="Z1667" s="145"/>
      <c r="AA1667" s="1057">
        <v>42713</v>
      </c>
      <c r="AC1667" s="820"/>
      <c r="AD1667" s="820"/>
      <c r="AE1667" s="820"/>
      <c r="AF1667" s="992">
        <f>IF(B1667="","",(IFERROR(VLOOKUP(B1667,Projecten!A$4:W$2358,5,FALSE),"niet bekend")))</f>
        <v>14</v>
      </c>
      <c r="AG1667" s="2403">
        <f>IF(AF1667="","",(IF(F1667=0,AI1667,(F1667/AF1667*AI1667))))</f>
        <v>16394.805</v>
      </c>
      <c r="AH1667" s="2403">
        <f>IF(B1667="","",(IFERROR(VLOOKUP(B1667,Projecten!A$4:W$2358,23,FALSE),"niet bekend")))</f>
        <v>33565.910000000003</v>
      </c>
      <c r="AI1667" s="2403">
        <f>IF(B1667="","",(IFERROR(VLOOKUP(B1667,Projecten!A$4:W$2358,12,FALSE),"niet bekend")))</f>
        <v>32789.61</v>
      </c>
    </row>
    <row r="1668" spans="2:35" s="131" customFormat="1" x14ac:dyDescent="0.2">
      <c r="B1668" s="98">
        <v>2016779</v>
      </c>
      <c r="C1668" s="1316">
        <v>121101</v>
      </c>
      <c r="D1668" s="99" t="s">
        <v>2260</v>
      </c>
      <c r="E1668" s="100" t="s">
        <v>26</v>
      </c>
      <c r="F1668" s="882">
        <v>3</v>
      </c>
      <c r="G1668" s="687">
        <f>F1668*8</f>
        <v>24</v>
      </c>
      <c r="H1668" s="687">
        <f>F1668*5</f>
        <v>15</v>
      </c>
      <c r="I1668" s="687">
        <f>F1668*3</f>
        <v>9</v>
      </c>
      <c r="J1668" s="757">
        <v>42382</v>
      </c>
      <c r="K1668" s="757" t="s">
        <v>1524</v>
      </c>
      <c r="L1668" s="757" t="s">
        <v>1524</v>
      </c>
      <c r="M1668" s="757" t="s">
        <v>1524</v>
      </c>
      <c r="N1668" s="59" t="s">
        <v>47</v>
      </c>
      <c r="O1668" s="59" t="s">
        <v>47</v>
      </c>
      <c r="P1668" s="59" t="s">
        <v>47</v>
      </c>
      <c r="Q1668" s="59" t="s">
        <v>47</v>
      </c>
      <c r="R1668" s="1082" t="s">
        <v>2323</v>
      </c>
      <c r="S1668" s="77"/>
      <c r="T1668" s="77">
        <v>4</v>
      </c>
      <c r="U1668" s="156"/>
      <c r="V1668" s="80" t="s">
        <v>2310</v>
      </c>
      <c r="W1668" s="80"/>
      <c r="X1668" s="78">
        <f>F1668*15</f>
        <v>45</v>
      </c>
      <c r="Y1668" s="80"/>
      <c r="Z1668" s="145"/>
      <c r="AA1668" s="1057">
        <v>42713</v>
      </c>
      <c r="AC1668" s="820"/>
      <c r="AD1668" s="820"/>
      <c r="AE1668" s="820"/>
      <c r="AF1668" s="992">
        <f>IF(B1668="","",(IFERROR(VLOOKUP(B1668,Projecten!A$4:W$2358,5,FALSE),"niet bekend")))</f>
        <v>14</v>
      </c>
      <c r="AG1668" s="2403">
        <f>IF(AF1668="","",(IF(F1668=0,AI1668,(F1668/AF1668*AI1668))))</f>
        <v>7026.3449999999993</v>
      </c>
      <c r="AH1668" s="2403">
        <f>IF(B1668="","",(IFERROR(VLOOKUP(B1668,Projecten!A$4:W$2358,23,FALSE),"niet bekend")))</f>
        <v>33565.910000000003</v>
      </c>
      <c r="AI1668" s="2403">
        <f>IF(B1668="","",(IFERROR(VLOOKUP(B1668,Projecten!A$4:W$2358,12,FALSE),"niet bekend")))</f>
        <v>32789.61</v>
      </c>
    </row>
    <row r="1669" spans="2:35" s="131" customFormat="1" x14ac:dyDescent="0.2">
      <c r="B1669" s="98"/>
      <c r="C1669" s="1030"/>
      <c r="D1669" s="99"/>
      <c r="E1669" s="100"/>
      <c r="F1669" s="882"/>
      <c r="G1669" s="687"/>
      <c r="H1669" s="687"/>
      <c r="I1669" s="687"/>
      <c r="J1669" s="757"/>
      <c r="K1669" s="757"/>
      <c r="L1669" s="757"/>
      <c r="M1669" s="757"/>
      <c r="N1669" s="59"/>
      <c r="O1669" s="59"/>
      <c r="P1669" s="59"/>
      <c r="Q1669" s="59"/>
      <c r="R1669" s="1082"/>
      <c r="S1669" s="77"/>
      <c r="T1669" s="77"/>
      <c r="U1669" s="156"/>
      <c r="V1669" s="80"/>
      <c r="W1669" s="80"/>
      <c r="X1669" s="78"/>
      <c r="Y1669" s="80"/>
      <c r="Z1669" s="145"/>
      <c r="AA1669" s="1057"/>
      <c r="AC1669" s="820"/>
      <c r="AD1669" s="820"/>
      <c r="AE1669" s="820"/>
      <c r="AF1669" s="992"/>
      <c r="AG1669" s="2403"/>
      <c r="AH1669" s="2403"/>
      <c r="AI1669" s="2403"/>
    </row>
    <row r="1670" spans="2:35" s="131" customFormat="1" x14ac:dyDescent="0.2">
      <c r="B1670" s="98" t="s">
        <v>2290</v>
      </c>
      <c r="C1670" s="1030">
        <v>121104</v>
      </c>
      <c r="D1670" s="99" t="s">
        <v>2292</v>
      </c>
      <c r="E1670" s="100" t="s">
        <v>353</v>
      </c>
      <c r="F1670" s="882">
        <v>1</v>
      </c>
      <c r="G1670" s="687">
        <v>9</v>
      </c>
      <c r="H1670" s="687">
        <v>4</v>
      </c>
      <c r="I1670" s="687">
        <v>4</v>
      </c>
      <c r="J1670" s="757">
        <v>42382</v>
      </c>
      <c r="K1670" s="757">
        <v>42746</v>
      </c>
      <c r="L1670" s="757" t="s">
        <v>1524</v>
      </c>
      <c r="M1670" s="757" t="s">
        <v>1524</v>
      </c>
      <c r="N1670" s="59" t="s">
        <v>47</v>
      </c>
      <c r="O1670" s="59" t="s">
        <v>47</v>
      </c>
      <c r="P1670" s="59" t="s">
        <v>47</v>
      </c>
      <c r="Q1670" s="59" t="s">
        <v>47</v>
      </c>
      <c r="R1670" s="1018"/>
      <c r="S1670" s="77"/>
      <c r="T1670" s="77">
        <v>4</v>
      </c>
      <c r="U1670" s="156"/>
      <c r="V1670" s="80" t="s">
        <v>535</v>
      </c>
      <c r="W1670" s="80" t="s">
        <v>978</v>
      </c>
      <c r="X1670" s="1019">
        <v>25.2</v>
      </c>
      <c r="Y1670" s="80"/>
      <c r="Z1670" s="145"/>
      <c r="AA1670" s="1057">
        <v>42720</v>
      </c>
      <c r="AC1670" s="820"/>
      <c r="AD1670" s="820"/>
      <c r="AE1670" s="820"/>
      <c r="AF1670" s="992">
        <f>IF(B1670="","",(IFERROR(VLOOKUP(B1670,Projecten!A$4:W$2358,5,FALSE),"niet bekend")))</f>
        <v>1</v>
      </c>
      <c r="AG1670" s="2403">
        <f>IF(AF1670="","",(IF(F1670=0,AI1670,(F1670/AF1670*AI1670))))</f>
        <v>4200</v>
      </c>
      <c r="AH1670" s="2403">
        <f>IF(B1670="","",(IFERROR(VLOOKUP(B1670,Projecten!A$4:W$2358,23,FALSE),"niet bekend")))</f>
        <v>4200</v>
      </c>
      <c r="AI1670" s="2403">
        <f>IF(B1670="","",(IFERROR(VLOOKUP(B1670,Projecten!A$4:W$2358,12,FALSE),"niet bekend")))</f>
        <v>4200</v>
      </c>
    </row>
    <row r="1671" spans="2:35" s="131" customFormat="1" x14ac:dyDescent="0.2">
      <c r="B1671" s="98" t="s">
        <v>2291</v>
      </c>
      <c r="C1671" s="1030">
        <v>121104</v>
      </c>
      <c r="D1671" s="99" t="s">
        <v>2293</v>
      </c>
      <c r="E1671" s="100" t="s">
        <v>353</v>
      </c>
      <c r="F1671" s="882">
        <v>1</v>
      </c>
      <c r="G1671" s="687">
        <v>9</v>
      </c>
      <c r="H1671" s="687">
        <v>4</v>
      </c>
      <c r="I1671" s="687">
        <v>4</v>
      </c>
      <c r="J1671" s="757">
        <v>42382</v>
      </c>
      <c r="K1671" s="757">
        <v>42746</v>
      </c>
      <c r="L1671" s="757" t="s">
        <v>1524</v>
      </c>
      <c r="M1671" s="757" t="s">
        <v>1524</v>
      </c>
      <c r="N1671" s="59" t="s">
        <v>47</v>
      </c>
      <c r="O1671" s="59" t="s">
        <v>47</v>
      </c>
      <c r="P1671" s="59" t="s">
        <v>47</v>
      </c>
      <c r="Q1671" s="59" t="s">
        <v>47</v>
      </c>
      <c r="R1671" s="1018"/>
      <c r="S1671" s="77"/>
      <c r="T1671" s="77">
        <v>4</v>
      </c>
      <c r="U1671" s="156"/>
      <c r="V1671" s="80" t="s">
        <v>535</v>
      </c>
      <c r="W1671" s="80" t="s">
        <v>978</v>
      </c>
      <c r="X1671" s="1019">
        <v>25.2</v>
      </c>
      <c r="Y1671" s="80"/>
      <c r="Z1671" s="145"/>
      <c r="AA1671" s="1057">
        <v>42720</v>
      </c>
      <c r="AC1671" s="820"/>
      <c r="AD1671" s="820"/>
      <c r="AE1671" s="820"/>
      <c r="AF1671" s="992">
        <f>IF(B1671="","",(IFERROR(VLOOKUP(B1671,Projecten!A$4:W$2358,5,FALSE),"niet bekend")))</f>
        <v>1</v>
      </c>
      <c r="AG1671" s="2403">
        <f>IF(AF1671="","",(IF(F1671=0,AI1671,(F1671/AF1671*AI1671))))</f>
        <v>4200</v>
      </c>
      <c r="AH1671" s="2403">
        <f>IF(B1671="","",(IFERROR(VLOOKUP(B1671,Projecten!A$4:W$2358,23,FALSE),"niet bekend")))</f>
        <v>4200</v>
      </c>
      <c r="AI1671" s="2403">
        <f>IF(B1671="","",(IFERROR(VLOOKUP(B1671,Projecten!A$4:W$2358,12,FALSE),"niet bekend")))</f>
        <v>4200</v>
      </c>
    </row>
    <row r="1672" spans="2:35" s="131" customFormat="1" x14ac:dyDescent="0.2">
      <c r="B1672" s="98"/>
      <c r="C1672" s="1030"/>
      <c r="D1672" s="99"/>
      <c r="E1672" s="100"/>
      <c r="F1672" s="882"/>
      <c r="G1672" s="687"/>
      <c r="H1672" s="687"/>
      <c r="I1672" s="687"/>
      <c r="J1672" s="757"/>
      <c r="K1672" s="757"/>
      <c r="L1672" s="757"/>
      <c r="M1672" s="757"/>
      <c r="N1672" s="59"/>
      <c r="O1672" s="59"/>
      <c r="P1672" s="59"/>
      <c r="Q1672" s="59"/>
      <c r="R1672" s="1018"/>
      <c r="S1672" s="77"/>
      <c r="T1672" s="77"/>
      <c r="U1672" s="156"/>
      <c r="V1672" s="80"/>
      <c r="W1672" s="80"/>
      <c r="X1672" s="1019"/>
      <c r="Y1672" s="80"/>
      <c r="Z1672" s="145"/>
      <c r="AA1672" s="1057"/>
      <c r="AC1672" s="820"/>
      <c r="AD1672" s="820"/>
      <c r="AE1672" s="820"/>
      <c r="AF1672" s="992"/>
      <c r="AG1672" s="2403"/>
      <c r="AH1672" s="2403"/>
      <c r="AI1672" s="2403"/>
    </row>
    <row r="1673" spans="2:35" s="131" customFormat="1" x14ac:dyDescent="0.2">
      <c r="B1673" s="98">
        <v>2016790</v>
      </c>
      <c r="C1673" s="1030">
        <v>121103</v>
      </c>
      <c r="D1673" s="99" t="s">
        <v>2296</v>
      </c>
      <c r="E1673" s="100" t="s">
        <v>318</v>
      </c>
      <c r="F1673" s="882">
        <v>1</v>
      </c>
      <c r="G1673" s="687">
        <v>7</v>
      </c>
      <c r="H1673" s="687">
        <v>4</v>
      </c>
      <c r="I1673" s="687">
        <v>3</v>
      </c>
      <c r="J1673" s="759">
        <v>42379</v>
      </c>
      <c r="K1673" s="759">
        <v>42380</v>
      </c>
      <c r="L1673" s="757" t="s">
        <v>1524</v>
      </c>
      <c r="M1673" s="757" t="s">
        <v>1524</v>
      </c>
      <c r="N1673" s="59" t="s">
        <v>47</v>
      </c>
      <c r="O1673" s="59" t="s">
        <v>47</v>
      </c>
      <c r="P1673" s="59" t="s">
        <v>47</v>
      </c>
      <c r="Q1673" s="59" t="s">
        <v>47</v>
      </c>
      <c r="R1673" s="1018"/>
      <c r="S1673" s="77"/>
      <c r="T1673" s="77">
        <v>4</v>
      </c>
      <c r="U1673" s="156"/>
      <c r="V1673" s="80" t="s">
        <v>786</v>
      </c>
      <c r="W1673" s="80" t="s">
        <v>1284</v>
      </c>
      <c r="X1673" s="1019">
        <v>17</v>
      </c>
      <c r="Y1673" s="80"/>
      <c r="Z1673" s="145"/>
      <c r="AA1673" s="1057">
        <v>42718</v>
      </c>
      <c r="AC1673" s="820"/>
      <c r="AD1673" s="820"/>
      <c r="AE1673" s="820"/>
      <c r="AF1673" s="992">
        <f>IF(B1673="","",(IFERROR(VLOOKUP(B1673,Projecten!A$4:W$2358,5,FALSE),"niet bekend")))</f>
        <v>1</v>
      </c>
      <c r="AG1673" s="2403">
        <f>IF(AF1673="","",(IF(F1673=0,AI1673,(F1673/AF1673*AI1673))))</f>
        <v>3278.12</v>
      </c>
      <c r="AH1673" s="2403">
        <f>IF(B1673="","",(IFERROR(VLOOKUP(B1673,Projecten!A$4:W$2358,23,FALSE),"niet bekend")))</f>
        <v>3278.12</v>
      </c>
      <c r="AI1673" s="2403">
        <f>IF(B1673="","",(IFERROR(VLOOKUP(B1673,Projecten!A$4:W$2358,12,FALSE),"niet bekend")))</f>
        <v>3278.12</v>
      </c>
    </row>
    <row r="1674" spans="2:35" s="131" customFormat="1" x14ac:dyDescent="0.2">
      <c r="B1674" s="98">
        <v>2016789</v>
      </c>
      <c r="C1674" s="1030">
        <v>121103</v>
      </c>
      <c r="D1674" s="99" t="s">
        <v>2295</v>
      </c>
      <c r="E1674" s="405" t="s">
        <v>318</v>
      </c>
      <c r="F1674" s="882">
        <v>1</v>
      </c>
      <c r="G1674" s="687">
        <v>12</v>
      </c>
      <c r="H1674" s="687">
        <v>6</v>
      </c>
      <c r="I1674" s="687">
        <v>4</v>
      </c>
      <c r="J1674" s="757">
        <v>42745</v>
      </c>
      <c r="K1674" s="757">
        <v>42746</v>
      </c>
      <c r="L1674" s="757" t="s">
        <v>1524</v>
      </c>
      <c r="M1674" s="803"/>
      <c r="N1674" s="59" t="s">
        <v>47</v>
      </c>
      <c r="O1674" s="59" t="s">
        <v>47</v>
      </c>
      <c r="P1674" s="59" t="s">
        <v>47</v>
      </c>
      <c r="Q1674" s="59" t="s">
        <v>47</v>
      </c>
      <c r="R1674" s="1018"/>
      <c r="S1674" s="77"/>
      <c r="T1674" s="77">
        <v>4</v>
      </c>
      <c r="U1674" s="156"/>
      <c r="V1674" s="80" t="s">
        <v>786</v>
      </c>
      <c r="W1674" s="80" t="s">
        <v>2301</v>
      </c>
      <c r="X1674" s="1019">
        <v>35.5</v>
      </c>
      <c r="Y1674" s="80"/>
      <c r="Z1674" s="145"/>
      <c r="AA1674" s="1057">
        <v>42726</v>
      </c>
      <c r="AC1674" s="820"/>
      <c r="AD1674" s="820"/>
      <c r="AE1674" s="820"/>
      <c r="AF1674" s="992">
        <f>IF(B1674="","",(IFERROR(VLOOKUP(B1674,Projecten!A$4:W$2358,5,FALSE),"niet bekend")))</f>
        <v>1</v>
      </c>
      <c r="AG1674" s="2403">
        <f>IF(AF1674="","",(IF(F1674=0,AI1674,(F1674/AF1674*AI1674))))</f>
        <v>6711.18</v>
      </c>
      <c r="AH1674" s="2403">
        <f>IF(B1674="","",(IFERROR(VLOOKUP(B1674,Projecten!A$4:W$2358,23,FALSE),"niet bekend")))</f>
        <v>6711.18</v>
      </c>
      <c r="AI1674" s="2403">
        <f>IF(B1674="","",(IFERROR(VLOOKUP(B1674,Projecten!A$4:W$2358,12,FALSE),"niet bekend")))</f>
        <v>6711.18</v>
      </c>
    </row>
    <row r="1675" spans="2:35" s="131" customFormat="1" x14ac:dyDescent="0.2">
      <c r="B1675" s="98"/>
      <c r="C1675" s="1030"/>
      <c r="D1675" s="99"/>
      <c r="E1675" s="405"/>
      <c r="F1675" s="882"/>
      <c r="G1675" s="687"/>
      <c r="H1675" s="687"/>
      <c r="I1675" s="687"/>
      <c r="J1675" s="757"/>
      <c r="K1675" s="757"/>
      <c r="L1675" s="757"/>
      <c r="M1675" s="803"/>
      <c r="N1675" s="59"/>
      <c r="O1675" s="59"/>
      <c r="P1675" s="59"/>
      <c r="Q1675" s="59"/>
      <c r="R1675" s="1018"/>
      <c r="S1675" s="77"/>
      <c r="T1675" s="77"/>
      <c r="U1675" s="156"/>
      <c r="V1675" s="80"/>
      <c r="W1675" s="80"/>
      <c r="X1675" s="1019"/>
      <c r="Y1675" s="80"/>
      <c r="Z1675" s="145"/>
      <c r="AA1675" s="1057"/>
      <c r="AC1675" s="820"/>
      <c r="AD1675" s="820"/>
      <c r="AE1675" s="820"/>
      <c r="AF1675" s="992"/>
      <c r="AG1675" s="2403"/>
      <c r="AH1675" s="2403"/>
      <c r="AI1675" s="2403"/>
    </row>
    <row r="1676" spans="2:35" s="131" customFormat="1" x14ac:dyDescent="0.2">
      <c r="B1676" s="74">
        <v>2017041</v>
      </c>
      <c r="C1676" s="1315">
        <v>121109</v>
      </c>
      <c r="D1676" s="74" t="s">
        <v>2391</v>
      </c>
      <c r="E1676" s="75" t="s">
        <v>1976</v>
      </c>
      <c r="F1676" s="72">
        <v>0</v>
      </c>
      <c r="G1676" s="75">
        <v>1</v>
      </c>
      <c r="H1676" s="75">
        <v>1</v>
      </c>
      <c r="I1676" s="75">
        <v>0</v>
      </c>
      <c r="J1676" s="757" t="s">
        <v>1099</v>
      </c>
      <c r="K1676" s="757" t="s">
        <v>1524</v>
      </c>
      <c r="L1676" s="757" t="s">
        <v>1524</v>
      </c>
      <c r="M1676" s="757" t="s">
        <v>1524</v>
      </c>
      <c r="N1676" s="59" t="s">
        <v>47</v>
      </c>
      <c r="O1676" s="59" t="s">
        <v>47</v>
      </c>
      <c r="P1676" s="59" t="s">
        <v>47</v>
      </c>
      <c r="Q1676" s="59" t="s">
        <v>47</v>
      </c>
      <c r="R1676" s="1082"/>
      <c r="S1676" s="77"/>
      <c r="T1676" s="77"/>
      <c r="U1676" s="156"/>
      <c r="V1676" s="80"/>
      <c r="W1676" s="240"/>
      <c r="X1676" s="78"/>
      <c r="Y1676" s="80"/>
      <c r="Z1676" s="714"/>
      <c r="AA1676" s="1057"/>
      <c r="AC1676" s="820"/>
      <c r="AD1676" s="820"/>
      <c r="AE1676" s="820"/>
      <c r="AF1676" s="992"/>
      <c r="AG1676" s="2403"/>
      <c r="AH1676" s="2403"/>
      <c r="AI1676" s="2403"/>
    </row>
    <row r="1677" spans="2:35" s="38" customFormat="1" x14ac:dyDescent="0.2">
      <c r="B1677" s="775"/>
      <c r="C1677" s="1253"/>
      <c r="D1677" s="31"/>
      <c r="E1677" s="31"/>
      <c r="F1677" s="32"/>
      <c r="G1677" s="32"/>
      <c r="H1677" s="32"/>
      <c r="I1677" s="32"/>
      <c r="J1677" s="760"/>
      <c r="K1677" s="760"/>
      <c r="L1677" s="760"/>
      <c r="M1677" s="32"/>
      <c r="N1677" s="32"/>
      <c r="O1677" s="32"/>
      <c r="P1677" s="32"/>
      <c r="Q1677" s="32"/>
      <c r="R1677" s="483"/>
      <c r="S1677" s="33"/>
      <c r="T1677" s="157"/>
      <c r="U1677" s="157"/>
      <c r="V1677" s="35"/>
      <c r="W1677" s="35"/>
      <c r="X1677" s="35"/>
      <c r="Y1677" s="67"/>
      <c r="Z1677" s="68"/>
      <c r="AA1677" s="36"/>
      <c r="AC1677" s="819"/>
      <c r="AD1677" s="819"/>
      <c r="AE1677" s="819"/>
      <c r="AF1677" s="993"/>
      <c r="AG1677" s="2404"/>
      <c r="AH1677" s="2404"/>
      <c r="AI1677" s="2404"/>
    </row>
    <row r="1678" spans="2:35" s="1112" customFormat="1" x14ac:dyDescent="0.2">
      <c r="B1678" s="1099"/>
      <c r="C1678" s="1317"/>
      <c r="D1678" s="1101">
        <f>SUM(G1678:I1678)</f>
        <v>313</v>
      </c>
      <c r="E1678" s="1102"/>
      <c r="F1678" s="1103">
        <f>SUM(F1679:F1702)</f>
        <v>25</v>
      </c>
      <c r="G1678" s="1103">
        <f>SUM(G1679:G1702)</f>
        <v>161</v>
      </c>
      <c r="H1678" s="1103">
        <f>SUM(H1679:H1702)</f>
        <v>93</v>
      </c>
      <c r="I1678" s="1103">
        <f>SUM(I1679:I1702)</f>
        <v>59</v>
      </c>
      <c r="J1678" s="1104"/>
      <c r="K1678" s="1104"/>
      <c r="L1678" s="1104"/>
      <c r="M1678" s="1103"/>
      <c r="N1678" s="1103"/>
      <c r="O1678" s="1103"/>
      <c r="P1678" s="1103"/>
      <c r="Q1678" s="1103"/>
      <c r="R1678" s="1105">
        <v>4</v>
      </c>
      <c r="S1678" s="1605"/>
      <c r="T1678" s="1106"/>
      <c r="U1678" s="1106"/>
      <c r="V1678" s="1107"/>
      <c r="W1678" s="1108">
        <f>SUM(X1678:X1702)</f>
        <v>331.15</v>
      </c>
      <c r="X1678" s="1109"/>
      <c r="Y1678" s="1109">
        <f>Productiemedewerkers!C1908</f>
        <v>0</v>
      </c>
      <c r="Z1678" s="1110">
        <f>W1678-Y1678</f>
        <v>331.15</v>
      </c>
      <c r="AA1678" s="1111"/>
      <c r="AC1678" s="1113"/>
      <c r="AD1678" s="1113"/>
      <c r="AE1678" s="1114" t="str">
        <f>CONCATENATE("week ",R1678)</f>
        <v>week 4</v>
      </c>
      <c r="AF1678" s="1115"/>
      <c r="AG1678" s="2402">
        <f>SUM(AG1679:AG1702)</f>
        <v>51473.619999999995</v>
      </c>
      <c r="AH1678" s="2402"/>
      <c r="AI1678" s="2402"/>
    </row>
    <row r="1679" spans="2:35" s="1095" customFormat="1" x14ac:dyDescent="0.2">
      <c r="B1679" s="1118"/>
      <c r="C1679" s="1244"/>
      <c r="D1679" s="1120"/>
      <c r="E1679" s="1121"/>
      <c r="F1679" s="1122"/>
      <c r="G1679" s="1122"/>
      <c r="H1679" s="1122"/>
      <c r="I1679" s="1122"/>
      <c r="J1679" s="1123"/>
      <c r="K1679" s="1123"/>
      <c r="L1679" s="1123"/>
      <c r="M1679" s="1124"/>
      <c r="N1679" s="1124"/>
      <c r="O1679" s="1124"/>
      <c r="P1679" s="1124"/>
      <c r="Q1679" s="1124"/>
      <c r="R1679" s="1096" t="s">
        <v>2072</v>
      </c>
      <c r="S1679" s="1126"/>
      <c r="T1679" s="1126"/>
      <c r="U1679" s="1127"/>
      <c r="V1679" s="1120"/>
      <c r="W1679" s="1128" t="s">
        <v>2081</v>
      </c>
      <c r="X1679" s="1129"/>
      <c r="Y1679" s="1120"/>
      <c r="Z1679" s="1120"/>
      <c r="AA1679" s="1096"/>
      <c r="AC1679" s="1097"/>
      <c r="AD1679" s="1097"/>
      <c r="AE1679" s="1097"/>
      <c r="AF1679" s="1130" t="str">
        <f>IF(B1679="","",(IFERROR(VLOOKUP(B1679,Projecten!A$4:W$2358,5,FALSE),"niet bekend")))</f>
        <v/>
      </c>
      <c r="AG1679" s="2399" t="str">
        <f>IF(AF1679="","",(IF(F1679=0,AI1679,(F1679/AF1679*AI1679))))</f>
        <v/>
      </c>
      <c r="AH1679" s="2399" t="str">
        <f>IF(B1679="","",(IFERROR(VLOOKUP(B1679,Projecten!A$4:W$2358,23,FALSE),"niet bekend")))</f>
        <v/>
      </c>
      <c r="AI1679" s="2399" t="str">
        <f>IF(B1679="","",(IFERROR(VLOOKUP(B1679,Projecten!A$4:W$2358,12,FALSE),"niet bekend")))</f>
        <v/>
      </c>
    </row>
    <row r="1680" spans="2:35" s="1095" customFormat="1" x14ac:dyDescent="0.2">
      <c r="B1680" s="1118"/>
      <c r="C1680" s="1244"/>
      <c r="D1680" s="1120"/>
      <c r="E1680" s="1121"/>
      <c r="F1680" s="1122"/>
      <c r="G1680" s="1122"/>
      <c r="H1680" s="1122"/>
      <c r="I1680" s="1122"/>
      <c r="J1680" s="1123"/>
      <c r="K1680" s="1123"/>
      <c r="L1680" s="1123"/>
      <c r="M1680" s="1124"/>
      <c r="N1680" s="1124"/>
      <c r="O1680" s="1124"/>
      <c r="P1680" s="1124"/>
      <c r="Q1680" s="1124"/>
      <c r="R1680" s="1096"/>
      <c r="S1680" s="1126"/>
      <c r="T1680" s="1126" t="s">
        <v>115</v>
      </c>
      <c r="U1680" s="1127"/>
      <c r="V1680" s="1120"/>
      <c r="W1680" s="1128"/>
      <c r="X1680" s="1129"/>
      <c r="Y1680" s="1120"/>
      <c r="Z1680" s="1120"/>
      <c r="AA1680" s="1096"/>
      <c r="AC1680" s="1097"/>
      <c r="AD1680" s="1097"/>
      <c r="AE1680" s="1097"/>
      <c r="AF1680" s="1130" t="str">
        <f>IF(B1680="","",(IFERROR(VLOOKUP(B1680,Projecten!A$4:W$2358,5,FALSE),"niet bekend")))</f>
        <v/>
      </c>
      <c r="AG1680" s="2399" t="str">
        <f>IF(AF1680="","",(IF(F1680=0,AI1680,(F1680/AF1680*AI1680))))</f>
        <v/>
      </c>
      <c r="AH1680" s="2399" t="str">
        <f>IF(B1680="","",(IFERROR(VLOOKUP(B1680,Projecten!A$4:W$2358,23,FALSE),"niet bekend")))</f>
        <v/>
      </c>
      <c r="AI1680" s="2399" t="str">
        <f>IF(B1680="","",(IFERROR(VLOOKUP(B1680,Projecten!A$4:W$2358,12,FALSE),"niet bekend")))</f>
        <v/>
      </c>
    </row>
    <row r="1681" spans="2:35" s="1156" customFormat="1" x14ac:dyDescent="0.2">
      <c r="B1681" s="1145">
        <v>2016779</v>
      </c>
      <c r="C1681" s="1318">
        <v>121101</v>
      </c>
      <c r="D1681" s="1145" t="s">
        <v>2260</v>
      </c>
      <c r="E1681" s="1146" t="s">
        <v>26</v>
      </c>
      <c r="F1681" s="1200">
        <v>4</v>
      </c>
      <c r="G1681" s="1146">
        <f>F1681*8</f>
        <v>32</v>
      </c>
      <c r="H1681" s="1146">
        <f>F1681*5</f>
        <v>20</v>
      </c>
      <c r="I1681" s="1146">
        <f>F1681*3</f>
        <v>12</v>
      </c>
      <c r="J1681" s="1183">
        <v>42382</v>
      </c>
      <c r="K1681" s="1183" t="s">
        <v>1524</v>
      </c>
      <c r="L1681" s="1183" t="s">
        <v>1524</v>
      </c>
      <c r="M1681" s="1183" t="s">
        <v>1524</v>
      </c>
      <c r="N1681" s="1184" t="s">
        <v>47</v>
      </c>
      <c r="O1681" s="1184" t="s">
        <v>47</v>
      </c>
      <c r="P1681" s="1184" t="s">
        <v>47</v>
      </c>
      <c r="Q1681" s="1184" t="s">
        <v>47</v>
      </c>
      <c r="R1681" s="1205" t="s">
        <v>2323</v>
      </c>
      <c r="S1681" s="1150"/>
      <c r="T1681" s="1150">
        <v>5</v>
      </c>
      <c r="U1681" s="1151"/>
      <c r="V1681" s="1152" t="s">
        <v>2310</v>
      </c>
      <c r="W1681" s="1206"/>
      <c r="X1681" s="1144">
        <f>F1681*15</f>
        <v>60</v>
      </c>
      <c r="Y1681" s="1152"/>
      <c r="Z1681" s="1154"/>
      <c r="AA1681" s="1155">
        <v>42713</v>
      </c>
      <c r="AC1681" s="1157"/>
      <c r="AD1681" s="1157"/>
      <c r="AE1681" s="1157"/>
      <c r="AF1681" s="1204">
        <f>IF(B1681="","",(IFERROR(VLOOKUP(B1681,Projecten!A$4:W$2358,5,FALSE),"niet bekend")))</f>
        <v>14</v>
      </c>
      <c r="AG1681" s="2403">
        <f>IF(AF1681="","",(IF(F1681=0,AI1681,(F1681/AF1681*AI1681))))</f>
        <v>9368.4599999999991</v>
      </c>
      <c r="AH1681" s="2403">
        <f>IF(B1681="","",(IFERROR(VLOOKUP(B1681,Projecten!A$4:W$2358,23,FALSE),"niet bekend")))</f>
        <v>33565.910000000003</v>
      </c>
      <c r="AI1681" s="2403">
        <f>IF(B1681="","",(IFERROR(VLOOKUP(B1681,Projecten!A$4:W$2358,12,FALSE),"niet bekend")))</f>
        <v>32789.61</v>
      </c>
    </row>
    <row r="1682" spans="2:35" s="1156" customFormat="1" x14ac:dyDescent="0.2">
      <c r="B1682" s="1145"/>
      <c r="C1682" s="1318"/>
      <c r="D1682" s="1145"/>
      <c r="E1682" s="1146"/>
      <c r="F1682" s="1200"/>
      <c r="G1682" s="1146"/>
      <c r="H1682" s="1146"/>
      <c r="I1682" s="1146"/>
      <c r="J1682" s="1183"/>
      <c r="K1682" s="1183"/>
      <c r="L1682" s="1183"/>
      <c r="M1682" s="1183"/>
      <c r="N1682" s="1184"/>
      <c r="O1682" s="1184"/>
      <c r="P1682" s="1184"/>
      <c r="Q1682" s="1184"/>
      <c r="R1682" s="1205"/>
      <c r="S1682" s="1150"/>
      <c r="T1682" s="1150"/>
      <c r="U1682" s="1151"/>
      <c r="V1682" s="1152"/>
      <c r="W1682" s="1206"/>
      <c r="X1682" s="1144"/>
      <c r="Y1682" s="1152"/>
      <c r="Z1682" s="1154"/>
      <c r="AA1682" s="1155"/>
      <c r="AC1682" s="1157"/>
      <c r="AD1682" s="1157"/>
      <c r="AE1682" s="1157"/>
      <c r="AF1682" s="1204"/>
      <c r="AG1682" s="2403"/>
      <c r="AH1682" s="2403"/>
      <c r="AI1682" s="2403"/>
    </row>
    <row r="1683" spans="2:35" s="1156" customFormat="1" x14ac:dyDescent="0.2">
      <c r="B1683" s="1145">
        <v>2016783</v>
      </c>
      <c r="C1683" s="1243">
        <v>121112</v>
      </c>
      <c r="D1683" s="1145" t="s">
        <v>2265</v>
      </c>
      <c r="E1683" s="1146" t="s">
        <v>26</v>
      </c>
      <c r="F1683" s="1200">
        <v>0</v>
      </c>
      <c r="G1683" s="1146">
        <v>2</v>
      </c>
      <c r="H1683" s="1146">
        <v>1</v>
      </c>
      <c r="I1683" s="1146">
        <v>1</v>
      </c>
      <c r="J1683" s="1183">
        <v>42748</v>
      </c>
      <c r="K1683" s="1183" t="s">
        <v>1524</v>
      </c>
      <c r="L1683" s="1183" t="s">
        <v>1524</v>
      </c>
      <c r="M1683" s="1183" t="s">
        <v>1524</v>
      </c>
      <c r="N1683" s="1202" t="s">
        <v>47</v>
      </c>
      <c r="O1683" s="1202" t="s">
        <v>47</v>
      </c>
      <c r="P1683" s="1202" t="s">
        <v>47</v>
      </c>
      <c r="Q1683" s="1202" t="s">
        <v>47</v>
      </c>
      <c r="R1683" s="1149"/>
      <c r="S1683" s="1150"/>
      <c r="T1683" s="1150">
        <v>5</v>
      </c>
      <c r="U1683" s="1151"/>
      <c r="V1683" s="1152" t="s">
        <v>162</v>
      </c>
      <c r="W1683" s="1203"/>
      <c r="X1683" s="1144">
        <v>5</v>
      </c>
      <c r="Y1683" s="1152"/>
      <c r="Z1683" s="1152"/>
      <c r="AA1683" s="1155">
        <v>42718</v>
      </c>
      <c r="AC1683" s="1157"/>
      <c r="AD1683" s="1157"/>
      <c r="AE1683" s="1157"/>
      <c r="AF1683" s="1204">
        <f>IF(B1683="","",(IFERROR(VLOOKUP(B1683,Projecten!A$4:W$2358,5,FALSE),"niet bekend")))</f>
        <v>1</v>
      </c>
      <c r="AG1683" s="2403">
        <f t="shared" ref="AG1683:AG1694" si="163">IF(AF1683="","",(IF(F1683=0,AI1683,(F1683/AF1683*AI1683))))</f>
        <v>537.12</v>
      </c>
      <c r="AH1683" s="2403">
        <f>IF(B1683="","",(IFERROR(VLOOKUP(B1683,Projecten!A$4:W$2358,23,FALSE),"niet bekend")))</f>
        <v>537.12</v>
      </c>
      <c r="AI1683" s="2403">
        <f>IF(B1683="","",(IFERROR(VLOOKUP(B1683,Projecten!A$4:W$2358,12,FALSE),"niet bekend")))</f>
        <v>537.12</v>
      </c>
    </row>
    <row r="1684" spans="2:35" s="1156" customFormat="1" x14ac:dyDescent="0.2">
      <c r="B1684" s="1181">
        <v>2017016</v>
      </c>
      <c r="C1684" s="1243">
        <v>121118</v>
      </c>
      <c r="D1684" s="1181" t="s">
        <v>2354</v>
      </c>
      <c r="E1684" s="1208" t="s">
        <v>26</v>
      </c>
      <c r="F1684" s="1215">
        <v>1</v>
      </c>
      <c r="G1684" s="1208">
        <v>2</v>
      </c>
      <c r="H1684" s="1208">
        <v>1</v>
      </c>
      <c r="I1684" s="1208">
        <v>1</v>
      </c>
      <c r="J1684" s="1147">
        <v>42755</v>
      </c>
      <c r="K1684" s="1147" t="s">
        <v>1524</v>
      </c>
      <c r="L1684" s="1147" t="s">
        <v>1524</v>
      </c>
      <c r="M1684" s="1147" t="s">
        <v>1524</v>
      </c>
      <c r="N1684" s="1148" t="s">
        <v>47</v>
      </c>
      <c r="O1684" s="1148" t="s">
        <v>47</v>
      </c>
      <c r="P1684" s="1148" t="s">
        <v>47</v>
      </c>
      <c r="Q1684" s="1148" t="s">
        <v>47</v>
      </c>
      <c r="R1684" s="1149"/>
      <c r="S1684" s="1150"/>
      <c r="T1684" s="1150">
        <v>5</v>
      </c>
      <c r="U1684" s="1151"/>
      <c r="V1684" s="1152" t="s">
        <v>162</v>
      </c>
      <c r="W1684" s="1152"/>
      <c r="X1684" s="1153">
        <v>5</v>
      </c>
      <c r="Y1684" s="1152"/>
      <c r="Z1684" s="1152"/>
      <c r="AA1684" s="1155">
        <v>42741</v>
      </c>
      <c r="AC1684" s="1157"/>
      <c r="AD1684" s="1157"/>
      <c r="AE1684" s="1157"/>
      <c r="AF1684" s="1204">
        <f>IF(B1684="","",(IFERROR(VLOOKUP(B1684,Projecten!A$4:W$2358,5,FALSE),"niet bekend")))</f>
        <v>1</v>
      </c>
      <c r="AG1684" s="2403">
        <f t="shared" si="163"/>
        <v>537.12</v>
      </c>
      <c r="AH1684" s="2403">
        <f>IF(B1684="","",(IFERROR(VLOOKUP(B1684,Projecten!A$4:W$2358,23,FALSE),"niet bekend")))</f>
        <v>537.12</v>
      </c>
      <c r="AI1684" s="2403">
        <f>IF(B1684="","",(IFERROR(VLOOKUP(B1684,Projecten!A$4:W$2358,12,FALSE),"niet bekend")))</f>
        <v>537.12</v>
      </c>
    </row>
    <row r="1685" spans="2:35" s="1156" customFormat="1" x14ac:dyDescent="0.2">
      <c r="B1685" s="1181">
        <v>2017017</v>
      </c>
      <c r="C1685" s="1243">
        <v>121118</v>
      </c>
      <c r="D1685" s="1181" t="s">
        <v>2385</v>
      </c>
      <c r="E1685" s="1208" t="s">
        <v>26</v>
      </c>
      <c r="F1685" s="1215">
        <v>1</v>
      </c>
      <c r="G1685" s="1208">
        <v>2</v>
      </c>
      <c r="H1685" s="1208">
        <v>1</v>
      </c>
      <c r="I1685" s="1208">
        <v>1</v>
      </c>
      <c r="J1685" s="1147">
        <v>42755</v>
      </c>
      <c r="K1685" s="1147" t="s">
        <v>1524</v>
      </c>
      <c r="L1685" s="1147" t="s">
        <v>1524</v>
      </c>
      <c r="M1685" s="1147" t="s">
        <v>1524</v>
      </c>
      <c r="N1685" s="1148" t="s">
        <v>47</v>
      </c>
      <c r="O1685" s="1148" t="s">
        <v>47</v>
      </c>
      <c r="P1685" s="1148" t="s">
        <v>47</v>
      </c>
      <c r="Q1685" s="1148" t="s">
        <v>47</v>
      </c>
      <c r="R1685" s="1149"/>
      <c r="S1685" s="1150"/>
      <c r="T1685" s="1150">
        <v>5</v>
      </c>
      <c r="U1685" s="1151"/>
      <c r="V1685" s="1152" t="s">
        <v>162</v>
      </c>
      <c r="W1685" s="1152"/>
      <c r="X1685" s="1212">
        <v>5</v>
      </c>
      <c r="Y1685" s="1152"/>
      <c r="Z1685" s="1152"/>
      <c r="AA1685" s="1155">
        <v>42741</v>
      </c>
      <c r="AC1685" s="1157"/>
      <c r="AD1685" s="1157"/>
      <c r="AE1685" s="1157"/>
      <c r="AF1685" s="1204">
        <f>IF(B1685="","",(IFERROR(VLOOKUP(B1685,Projecten!A$4:W$2358,5,FALSE),"niet bekend")))</f>
        <v>1</v>
      </c>
      <c r="AG1685" s="2403">
        <f t="shared" si="163"/>
        <v>587.54</v>
      </c>
      <c r="AH1685" s="2403">
        <f>IF(B1685="","",(IFERROR(VLOOKUP(B1685,Projecten!A$4:W$2358,23,FALSE),"niet bekend")))</f>
        <v>587.54</v>
      </c>
      <c r="AI1685" s="2403">
        <f>IF(B1685="","",(IFERROR(VLOOKUP(B1685,Projecten!A$4:W$2358,12,FALSE),"niet bekend")))</f>
        <v>587.54</v>
      </c>
    </row>
    <row r="1686" spans="2:35" s="1156" customFormat="1" x14ac:dyDescent="0.2">
      <c r="B1686" s="1181">
        <v>2016794</v>
      </c>
      <c r="C1686" s="1245">
        <v>121113</v>
      </c>
      <c r="D1686" s="1181">
        <v>647617</v>
      </c>
      <c r="E1686" s="1208" t="s">
        <v>26</v>
      </c>
      <c r="F1686" s="1215">
        <v>1</v>
      </c>
      <c r="G1686" s="1208">
        <v>10</v>
      </c>
      <c r="H1686" s="1208">
        <v>6</v>
      </c>
      <c r="I1686" s="1208">
        <v>5</v>
      </c>
      <c r="J1686" s="1147">
        <v>42748</v>
      </c>
      <c r="K1686" s="1147">
        <v>42753</v>
      </c>
      <c r="L1686" s="1147" t="s">
        <v>1524</v>
      </c>
      <c r="M1686" s="1147" t="s">
        <v>1524</v>
      </c>
      <c r="N1686" s="1148" t="s">
        <v>47</v>
      </c>
      <c r="O1686" s="1148" t="s">
        <v>47</v>
      </c>
      <c r="P1686" s="1148" t="s">
        <v>47</v>
      </c>
      <c r="Q1686" s="1148" t="s">
        <v>47</v>
      </c>
      <c r="R1686" s="1149"/>
      <c r="S1686" s="1150"/>
      <c r="T1686" s="1150">
        <v>5</v>
      </c>
      <c r="U1686" s="1151"/>
      <c r="V1686" s="1152" t="s">
        <v>162</v>
      </c>
      <c r="W1686" s="1152"/>
      <c r="X1686" s="1153">
        <v>22</v>
      </c>
      <c r="Y1686" s="1152"/>
      <c r="Z1686" s="1152"/>
      <c r="AA1686" s="1155">
        <v>42718</v>
      </c>
      <c r="AC1686" s="1157"/>
      <c r="AD1686" s="1157"/>
      <c r="AE1686" s="1157"/>
      <c r="AF1686" s="1204">
        <f>IF(B1686="","",(IFERROR(VLOOKUP(B1686,Projecten!A$4:W$2358,5,FALSE),"niet bekend")))</f>
        <v>1</v>
      </c>
      <c r="AG1686" s="2403">
        <f t="shared" si="163"/>
        <v>3584.78</v>
      </c>
      <c r="AH1686" s="2403">
        <f>IF(B1686="","",(IFERROR(VLOOKUP(B1686,Projecten!A$4:W$2358,23,FALSE),"niet bekend")))</f>
        <v>3584.78</v>
      </c>
      <c r="AI1686" s="2403">
        <f>IF(B1686="","",(IFERROR(VLOOKUP(B1686,Projecten!A$4:W$2358,12,FALSE),"niet bekend")))</f>
        <v>3584.78</v>
      </c>
    </row>
    <row r="1687" spans="2:35" s="1156" customFormat="1" x14ac:dyDescent="0.2">
      <c r="B1687" s="1181">
        <v>2016793</v>
      </c>
      <c r="C1687" s="1245">
        <v>121113</v>
      </c>
      <c r="D1687" s="1181">
        <v>631317</v>
      </c>
      <c r="E1687" s="1208" t="s">
        <v>26</v>
      </c>
      <c r="F1687" s="1215">
        <v>1</v>
      </c>
      <c r="G1687" s="1208">
        <v>10</v>
      </c>
      <c r="H1687" s="1208">
        <v>5</v>
      </c>
      <c r="I1687" s="1208">
        <v>3</v>
      </c>
      <c r="J1687" s="1147">
        <v>42748</v>
      </c>
      <c r="K1687" s="1147" t="s">
        <v>1524</v>
      </c>
      <c r="L1687" s="1147" t="s">
        <v>1524</v>
      </c>
      <c r="M1687" s="1147" t="s">
        <v>1524</v>
      </c>
      <c r="N1687" s="1148" t="s">
        <v>47</v>
      </c>
      <c r="O1687" s="1148" t="s">
        <v>47</v>
      </c>
      <c r="P1687" s="1148" t="s">
        <v>47</v>
      </c>
      <c r="Q1687" s="1148" t="s">
        <v>47</v>
      </c>
      <c r="R1687" s="1149"/>
      <c r="S1687" s="1150"/>
      <c r="T1687" s="1150">
        <v>5</v>
      </c>
      <c r="U1687" s="1151"/>
      <c r="V1687" s="1152" t="s">
        <v>162</v>
      </c>
      <c r="W1687" s="1152"/>
      <c r="X1687" s="1153">
        <v>21</v>
      </c>
      <c r="Y1687" s="1152"/>
      <c r="Z1687" s="1152"/>
      <c r="AA1687" s="1155">
        <v>42718</v>
      </c>
      <c r="AC1687" s="1157"/>
      <c r="AD1687" s="1157"/>
      <c r="AE1687" s="1157"/>
      <c r="AF1687" s="1204">
        <f>IF(B1687="","",(IFERROR(VLOOKUP(B1687,Projecten!A$4:W$2358,5,FALSE),"niet bekend")))</f>
        <v>1</v>
      </c>
      <c r="AG1687" s="2403">
        <f t="shared" si="163"/>
        <v>3281.06</v>
      </c>
      <c r="AH1687" s="2403">
        <f>IF(B1687="","",(IFERROR(VLOOKUP(B1687,Projecten!A$4:W$2358,23,FALSE),"niet bekend")))</f>
        <v>3281.06</v>
      </c>
      <c r="AI1687" s="2403">
        <f>IF(B1687="","",(IFERROR(VLOOKUP(B1687,Projecten!A$4:W$2358,12,FALSE),"niet bekend")))</f>
        <v>3281.06</v>
      </c>
    </row>
    <row r="1688" spans="2:35" s="1156" customFormat="1" x14ac:dyDescent="0.2">
      <c r="B1688" s="1145">
        <v>2016782</v>
      </c>
      <c r="C1688" s="1243">
        <v>121112</v>
      </c>
      <c r="D1688" s="1145">
        <v>570717</v>
      </c>
      <c r="E1688" s="1146" t="s">
        <v>26</v>
      </c>
      <c r="F1688" s="1200">
        <v>1</v>
      </c>
      <c r="G1688" s="1146">
        <v>11</v>
      </c>
      <c r="H1688" s="1146">
        <v>5</v>
      </c>
      <c r="I1688" s="1146">
        <v>3</v>
      </c>
      <c r="J1688" s="1183">
        <v>42748</v>
      </c>
      <c r="K1688" s="1201">
        <v>42753</v>
      </c>
      <c r="L1688" s="1183" t="s">
        <v>1524</v>
      </c>
      <c r="M1688" s="1183" t="s">
        <v>1524</v>
      </c>
      <c r="N1688" s="1202" t="s">
        <v>47</v>
      </c>
      <c r="O1688" s="1202" t="s">
        <v>47</v>
      </c>
      <c r="P1688" s="1202" t="s">
        <v>47</v>
      </c>
      <c r="Q1688" s="1202" t="s">
        <v>47</v>
      </c>
      <c r="R1688" s="1149"/>
      <c r="S1688" s="1150"/>
      <c r="T1688" s="1150">
        <v>5</v>
      </c>
      <c r="U1688" s="1151"/>
      <c r="V1688" s="1152" t="s">
        <v>162</v>
      </c>
      <c r="W1688" s="1203"/>
      <c r="X1688" s="1144">
        <v>18</v>
      </c>
      <c r="Y1688" s="1152"/>
      <c r="Z1688" s="1152"/>
      <c r="AA1688" s="1155">
        <v>42718</v>
      </c>
      <c r="AC1688" s="1157"/>
      <c r="AD1688" s="1157"/>
      <c r="AE1688" s="1157"/>
      <c r="AF1688" s="1204">
        <f>IF(B1688="","",(IFERROR(VLOOKUP(B1688,Projecten!A$4:W$2358,5,FALSE),"niet bekend")))</f>
        <v>1</v>
      </c>
      <c r="AG1688" s="2403">
        <f t="shared" si="163"/>
        <v>3048.76</v>
      </c>
      <c r="AH1688" s="2403">
        <f>IF(B1688="","",(IFERROR(VLOOKUP(B1688,Projecten!A$4:W$2358,23,FALSE),"niet bekend")))</f>
        <v>3048.76</v>
      </c>
      <c r="AI1688" s="2403">
        <f>IF(B1688="","",(IFERROR(VLOOKUP(B1688,Projecten!A$4:W$2358,12,FALSE),"niet bekend")))</f>
        <v>3048.76</v>
      </c>
    </row>
    <row r="1689" spans="2:35" s="1156" customFormat="1" x14ac:dyDescent="0.2">
      <c r="B1689" s="1181">
        <v>2016788</v>
      </c>
      <c r="C1689" s="1245">
        <v>121114</v>
      </c>
      <c r="D1689" s="1181">
        <v>590917</v>
      </c>
      <c r="E1689" s="1208" t="s">
        <v>26</v>
      </c>
      <c r="F1689" s="1215">
        <v>1</v>
      </c>
      <c r="G1689" s="1208">
        <v>8</v>
      </c>
      <c r="H1689" s="1208">
        <v>5</v>
      </c>
      <c r="I1689" s="1208">
        <v>3</v>
      </c>
      <c r="J1689" s="1183">
        <v>42748</v>
      </c>
      <c r="K1689" s="1201">
        <v>42753</v>
      </c>
      <c r="L1689" s="1147" t="s">
        <v>1524</v>
      </c>
      <c r="M1689" s="1147" t="s">
        <v>1524</v>
      </c>
      <c r="N1689" s="1148" t="s">
        <v>47</v>
      </c>
      <c r="O1689" s="1148" t="s">
        <v>47</v>
      </c>
      <c r="P1689" s="1148" t="s">
        <v>47</v>
      </c>
      <c r="Q1689" s="1148" t="s">
        <v>47</v>
      </c>
      <c r="R1689" s="1149"/>
      <c r="S1689" s="1150"/>
      <c r="T1689" s="1150">
        <v>5</v>
      </c>
      <c r="U1689" s="1151"/>
      <c r="V1689" s="1152" t="s">
        <v>162</v>
      </c>
      <c r="W1689" s="1152"/>
      <c r="X1689" s="1153">
        <v>16.25</v>
      </c>
      <c r="Y1689" s="1152"/>
      <c r="Z1689" s="1152"/>
      <c r="AA1689" s="1155">
        <v>42718</v>
      </c>
      <c r="AC1689" s="1157"/>
      <c r="AD1689" s="1157"/>
      <c r="AE1689" s="1157"/>
      <c r="AF1689" s="1204">
        <f>IF(B1689="","",(IFERROR(VLOOKUP(B1689,Projecten!A$4:W$2358,5,FALSE),"niet bekend")))</f>
        <v>1</v>
      </c>
      <c r="AG1689" s="2403">
        <f t="shared" si="163"/>
        <v>2553.7399999999998</v>
      </c>
      <c r="AH1689" s="2403">
        <f>IF(B1689="","",(IFERROR(VLOOKUP(B1689,Projecten!A$4:W$2358,23,FALSE),"niet bekend")))</f>
        <v>2553.7399999999998</v>
      </c>
      <c r="AI1689" s="2403">
        <f>IF(B1689="","",(IFERROR(VLOOKUP(B1689,Projecten!A$4:W$2358,12,FALSE),"niet bekend")))</f>
        <v>2553.7399999999998</v>
      </c>
    </row>
    <row r="1690" spans="2:35" s="1156" customFormat="1" x14ac:dyDescent="0.2">
      <c r="B1690" s="1181">
        <v>2016787</v>
      </c>
      <c r="C1690" s="1245">
        <v>121114</v>
      </c>
      <c r="D1690" s="1181">
        <v>629217</v>
      </c>
      <c r="E1690" s="1208" t="s">
        <v>26</v>
      </c>
      <c r="F1690" s="1215">
        <v>1</v>
      </c>
      <c r="G1690" s="1208">
        <v>10</v>
      </c>
      <c r="H1690" s="1208">
        <v>4</v>
      </c>
      <c r="I1690" s="1208">
        <v>4</v>
      </c>
      <c r="J1690" s="1147">
        <v>42748</v>
      </c>
      <c r="K1690" s="1147" t="s">
        <v>1524</v>
      </c>
      <c r="L1690" s="1147" t="s">
        <v>1524</v>
      </c>
      <c r="M1690" s="1147" t="s">
        <v>1524</v>
      </c>
      <c r="N1690" s="1148" t="s">
        <v>47</v>
      </c>
      <c r="O1690" s="1148" t="s">
        <v>47</v>
      </c>
      <c r="P1690" s="1148" t="s">
        <v>47</v>
      </c>
      <c r="Q1690" s="1148" t="s">
        <v>47</v>
      </c>
      <c r="R1690" s="1149"/>
      <c r="S1690" s="1150"/>
      <c r="T1690" s="1150">
        <v>5</v>
      </c>
      <c r="U1690" s="1151"/>
      <c r="V1690" s="1152" t="s">
        <v>162</v>
      </c>
      <c r="W1690" s="1152"/>
      <c r="X1690" s="1144">
        <v>25.2</v>
      </c>
      <c r="Y1690" s="1152"/>
      <c r="Z1690" s="1152"/>
      <c r="AA1690" s="1155">
        <v>42718</v>
      </c>
      <c r="AC1690" s="1157"/>
      <c r="AD1690" s="1157"/>
      <c r="AE1690" s="1157"/>
      <c r="AF1690" s="1204">
        <f>IF(B1690="","",(IFERROR(VLOOKUP(B1690,Projecten!A$4:W$2358,5,FALSE),"niet bekend")))</f>
        <v>1</v>
      </c>
      <c r="AG1690" s="2403">
        <f t="shared" si="163"/>
        <v>4547.1499999999996</v>
      </c>
      <c r="AH1690" s="2403">
        <f>IF(B1690="","",(IFERROR(VLOOKUP(B1690,Projecten!A$4:W$2358,23,FALSE),"niet bekend")))</f>
        <v>4547.1499999999996</v>
      </c>
      <c r="AI1690" s="2403">
        <f>IF(B1690="","",(IFERROR(VLOOKUP(B1690,Projecten!A$4:W$2358,12,FALSE),"niet bekend")))</f>
        <v>4547.1499999999996</v>
      </c>
    </row>
    <row r="1691" spans="2:35" s="1156" customFormat="1" x14ac:dyDescent="0.2">
      <c r="B1691" s="1145">
        <v>2016785</v>
      </c>
      <c r="C1691" s="1243">
        <v>121119</v>
      </c>
      <c r="D1691" s="1145">
        <v>616117</v>
      </c>
      <c r="E1691" s="1146" t="s">
        <v>26</v>
      </c>
      <c r="F1691" s="1200">
        <v>1</v>
      </c>
      <c r="G1691" s="1146">
        <v>9</v>
      </c>
      <c r="H1691" s="1146">
        <v>5</v>
      </c>
      <c r="I1691" s="1146">
        <v>4</v>
      </c>
      <c r="J1691" s="1147">
        <v>42386</v>
      </c>
      <c r="K1691" s="1147" t="s">
        <v>1524</v>
      </c>
      <c r="L1691" s="1147" t="s">
        <v>1524</v>
      </c>
      <c r="M1691" s="1147" t="s">
        <v>1524</v>
      </c>
      <c r="N1691" s="1148" t="s">
        <v>47</v>
      </c>
      <c r="O1691" s="1148" t="s">
        <v>47</v>
      </c>
      <c r="P1691" s="1148" t="s">
        <v>47</v>
      </c>
      <c r="Q1691" s="1148" t="s">
        <v>47</v>
      </c>
      <c r="R1691" s="1207" t="s">
        <v>2311</v>
      </c>
      <c r="S1691" s="1150"/>
      <c r="T1691" s="1150">
        <v>5</v>
      </c>
      <c r="U1691" s="1151"/>
      <c r="V1691" s="1152" t="s">
        <v>162</v>
      </c>
      <c r="W1691" s="1203"/>
      <c r="X1691" s="1153">
        <v>22.75</v>
      </c>
      <c r="Y1691" s="1152"/>
      <c r="Z1691" s="1152"/>
      <c r="AA1691" s="1155">
        <v>42718</v>
      </c>
      <c r="AC1691" s="1157"/>
      <c r="AD1691" s="1157"/>
      <c r="AE1691" s="1157"/>
      <c r="AF1691" s="1204">
        <f>IF(B1691="","",(IFERROR(VLOOKUP(B1691,Projecten!A$4:W$2358,5,FALSE),"niet bekend")))</f>
        <v>1</v>
      </c>
      <c r="AG1691" s="2403">
        <f t="shared" si="163"/>
        <v>3490.76</v>
      </c>
      <c r="AH1691" s="2403">
        <f>IF(B1691="","",(IFERROR(VLOOKUP(B1691,Projecten!A$4:W$2358,23,FALSE),"niet bekend")))</f>
        <v>3490.76</v>
      </c>
      <c r="AI1691" s="2403">
        <f>IF(B1691="","",(IFERROR(VLOOKUP(B1691,Projecten!A$4:W$2358,12,FALSE),"niet bekend")))</f>
        <v>3490.76</v>
      </c>
    </row>
    <row r="1692" spans="2:35" s="1156" customFormat="1" x14ac:dyDescent="0.2">
      <c r="B1692" s="1181">
        <v>2016791</v>
      </c>
      <c r="C1692" s="1245">
        <v>121125</v>
      </c>
      <c r="D1692" s="1181">
        <v>623017</v>
      </c>
      <c r="E1692" s="1208" t="s">
        <v>26</v>
      </c>
      <c r="F1692" s="1215">
        <v>1</v>
      </c>
      <c r="G1692" s="1208">
        <v>11</v>
      </c>
      <c r="H1692" s="1208">
        <v>7</v>
      </c>
      <c r="I1692" s="1208">
        <v>2</v>
      </c>
      <c r="J1692" s="1147">
        <v>42748</v>
      </c>
      <c r="K1692" s="1147" t="s">
        <v>1524</v>
      </c>
      <c r="L1692" s="1147" t="s">
        <v>1524</v>
      </c>
      <c r="M1692" s="1148" t="s">
        <v>2334</v>
      </c>
      <c r="N1692" s="1148" t="s">
        <v>47</v>
      </c>
      <c r="O1692" s="1148" t="s">
        <v>47</v>
      </c>
      <c r="P1692" s="1148" t="s">
        <v>47</v>
      </c>
      <c r="Q1692" s="1148" t="s">
        <v>47</v>
      </c>
      <c r="R1692" s="1149"/>
      <c r="S1692" s="1150"/>
      <c r="T1692" s="1150">
        <v>5</v>
      </c>
      <c r="U1692" s="1151"/>
      <c r="V1692" s="1152" t="s">
        <v>162</v>
      </c>
      <c r="W1692" s="1152" t="s">
        <v>2300</v>
      </c>
      <c r="X1692" s="1153">
        <v>18</v>
      </c>
      <c r="Y1692" s="1152"/>
      <c r="Z1692" s="1152"/>
      <c r="AA1692" s="1155">
        <v>42718</v>
      </c>
      <c r="AC1692" s="1157"/>
      <c r="AD1692" s="1157"/>
      <c r="AE1692" s="1157"/>
      <c r="AF1692" s="1204">
        <f>IF(B1692="","",(IFERROR(VLOOKUP(B1692,Projecten!A$4:W$2358,5,FALSE),"niet bekend")))</f>
        <v>1</v>
      </c>
      <c r="AG1692" s="2403">
        <f t="shared" si="163"/>
        <v>3227.46</v>
      </c>
      <c r="AH1692" s="2403">
        <f>IF(B1692="","",(IFERROR(VLOOKUP(B1692,Projecten!A$4:W$2358,23,FALSE),"niet bekend")))</f>
        <v>3227.46</v>
      </c>
      <c r="AI1692" s="2403">
        <f>IF(B1692="","",(IFERROR(VLOOKUP(B1692,Projecten!A$4:W$2358,12,FALSE),"niet bekend")))</f>
        <v>3227.46</v>
      </c>
    </row>
    <row r="1693" spans="2:35" s="1156" customFormat="1" x14ac:dyDescent="0.2">
      <c r="B1693" s="1181">
        <v>2016792</v>
      </c>
      <c r="C1693" s="1245">
        <v>121125</v>
      </c>
      <c r="D1693" s="1181">
        <v>623117</v>
      </c>
      <c r="E1693" s="1208" t="s">
        <v>26</v>
      </c>
      <c r="F1693" s="1215">
        <v>1</v>
      </c>
      <c r="G1693" s="1208">
        <v>11</v>
      </c>
      <c r="H1693" s="1208">
        <v>7</v>
      </c>
      <c r="I1693" s="1208">
        <v>2</v>
      </c>
      <c r="J1693" s="1147">
        <v>42748</v>
      </c>
      <c r="K1693" s="1147" t="s">
        <v>1524</v>
      </c>
      <c r="L1693" s="1147" t="s">
        <v>1524</v>
      </c>
      <c r="M1693" s="1148" t="s">
        <v>2334</v>
      </c>
      <c r="N1693" s="1148" t="s">
        <v>47</v>
      </c>
      <c r="O1693" s="1148" t="s">
        <v>47</v>
      </c>
      <c r="P1693" s="1148" t="s">
        <v>47</v>
      </c>
      <c r="Q1693" s="1148" t="s">
        <v>47</v>
      </c>
      <c r="R1693" s="1149"/>
      <c r="S1693" s="1150"/>
      <c r="T1693" s="1150">
        <v>5</v>
      </c>
      <c r="U1693" s="1151"/>
      <c r="V1693" s="1152" t="s">
        <v>162</v>
      </c>
      <c r="W1693" s="1152" t="s">
        <v>2300</v>
      </c>
      <c r="X1693" s="1153">
        <v>18</v>
      </c>
      <c r="Y1693" s="1152"/>
      <c r="Z1693" s="1152"/>
      <c r="AA1693" s="1155">
        <v>42718</v>
      </c>
      <c r="AC1693" s="1157"/>
      <c r="AD1693" s="1157"/>
      <c r="AE1693" s="1157"/>
      <c r="AF1693" s="1204">
        <f>IF(B1693="","",(IFERROR(VLOOKUP(B1693,Projecten!A$4:W$2358,5,FALSE),"niet bekend")))</f>
        <v>1</v>
      </c>
      <c r="AG1693" s="2403">
        <f t="shared" si="163"/>
        <v>3227.46</v>
      </c>
      <c r="AH1693" s="2403">
        <f>IF(B1693="","",(IFERROR(VLOOKUP(B1693,Projecten!A$4:W$2358,23,FALSE),"niet bekend")))</f>
        <v>3227.46</v>
      </c>
      <c r="AI1693" s="2403">
        <f>IF(B1693="","",(IFERROR(VLOOKUP(B1693,Projecten!A$4:W$2358,12,FALSE),"niet bekend")))</f>
        <v>3227.46</v>
      </c>
    </row>
    <row r="1694" spans="2:35" s="1156" customFormat="1" x14ac:dyDescent="0.2">
      <c r="B1694" s="1181">
        <v>2017031</v>
      </c>
      <c r="C1694" s="1243">
        <v>121118</v>
      </c>
      <c r="D1694" s="1181" t="s">
        <v>2383</v>
      </c>
      <c r="E1694" s="1208" t="s">
        <v>26</v>
      </c>
      <c r="F1694" s="1215">
        <v>0</v>
      </c>
      <c r="G1694" s="1208">
        <v>1</v>
      </c>
      <c r="H1694" s="1208">
        <v>0</v>
      </c>
      <c r="I1694" s="1208">
        <v>2</v>
      </c>
      <c r="J1694" s="1147">
        <v>42755</v>
      </c>
      <c r="K1694" s="1147" t="s">
        <v>1524</v>
      </c>
      <c r="L1694" s="1147" t="s">
        <v>1524</v>
      </c>
      <c r="M1694" s="1147" t="s">
        <v>1524</v>
      </c>
      <c r="N1694" s="1148" t="s">
        <v>47</v>
      </c>
      <c r="O1694" s="1148" t="s">
        <v>47</v>
      </c>
      <c r="P1694" s="1148" t="s">
        <v>47</v>
      </c>
      <c r="Q1694" s="1148" t="s">
        <v>47</v>
      </c>
      <c r="R1694" s="1149"/>
      <c r="S1694" s="1150"/>
      <c r="T1694" s="1150">
        <v>5</v>
      </c>
      <c r="U1694" s="1151"/>
      <c r="V1694" s="1152" t="s">
        <v>162</v>
      </c>
      <c r="W1694" s="1152"/>
      <c r="X1694" s="1153">
        <v>6</v>
      </c>
      <c r="Y1694" s="1152"/>
      <c r="Z1694" s="1152"/>
      <c r="AA1694" s="1155">
        <v>42747</v>
      </c>
      <c r="AC1694" s="1157"/>
      <c r="AD1694" s="1157"/>
      <c r="AE1694" s="1157"/>
      <c r="AF1694" s="1204">
        <f>IF(B1694="","",(IFERROR(VLOOKUP(B1694,Projecten!A$4:W$2358,5,FALSE),"niet bekend")))</f>
        <v>0</v>
      </c>
      <c r="AG1694" s="2403">
        <f t="shared" si="163"/>
        <v>890.21</v>
      </c>
      <c r="AH1694" s="2403">
        <f>IF(B1694="","",(IFERROR(VLOOKUP(B1694,Projecten!A$4:W$2358,23,FALSE),"niet bekend")))</f>
        <v>890.21</v>
      </c>
      <c r="AI1694" s="2403">
        <f>IF(B1694="","",(IFERROR(VLOOKUP(B1694,Projecten!A$4:W$2358,12,FALSE),"niet bekend")))</f>
        <v>890.21</v>
      </c>
    </row>
    <row r="1695" spans="2:35" s="1156" customFormat="1" x14ac:dyDescent="0.2">
      <c r="B1695" s="1181"/>
      <c r="C1695" s="1243"/>
      <c r="D1695" s="1181"/>
      <c r="E1695" s="1208"/>
      <c r="F1695" s="1215"/>
      <c r="G1695" s="1208"/>
      <c r="H1695" s="1208"/>
      <c r="I1695" s="1208"/>
      <c r="J1695" s="1147"/>
      <c r="K1695" s="1147"/>
      <c r="L1695" s="1147"/>
      <c r="M1695" s="1147"/>
      <c r="N1695" s="1148"/>
      <c r="O1695" s="1148"/>
      <c r="P1695" s="1148"/>
      <c r="Q1695" s="1148"/>
      <c r="R1695" s="1149"/>
      <c r="S1695" s="1150"/>
      <c r="T1695" s="1150"/>
      <c r="U1695" s="1151"/>
      <c r="V1695" s="1152"/>
      <c r="W1695" s="1152"/>
      <c r="X1695" s="1153"/>
      <c r="Y1695" s="1152"/>
      <c r="Z1695" s="1152"/>
      <c r="AA1695" s="1155"/>
      <c r="AC1695" s="1157"/>
      <c r="AD1695" s="1157"/>
      <c r="AE1695" s="1157"/>
      <c r="AF1695" s="1204"/>
      <c r="AG1695" s="2403"/>
      <c r="AH1695" s="2403"/>
      <c r="AI1695" s="2403"/>
    </row>
    <row r="1696" spans="2:35" s="1156" customFormat="1" x14ac:dyDescent="0.2">
      <c r="B1696" s="1145">
        <v>2017022</v>
      </c>
      <c r="C1696" s="1235">
        <v>121128</v>
      </c>
      <c r="D1696" s="1214" t="s">
        <v>2363</v>
      </c>
      <c r="E1696" s="1146" t="s">
        <v>2373</v>
      </c>
      <c r="F1696" s="1200">
        <v>8</v>
      </c>
      <c r="G1696" s="1159">
        <f>F1696*3</f>
        <v>24</v>
      </c>
      <c r="H1696" s="1159">
        <f>F1696*2</f>
        <v>16</v>
      </c>
      <c r="I1696" s="1159">
        <f>F1696*1</f>
        <v>8</v>
      </c>
      <c r="J1696" s="1147">
        <v>42759</v>
      </c>
      <c r="K1696" s="1147" t="s">
        <v>1524</v>
      </c>
      <c r="L1696" s="1147" t="s">
        <v>1524</v>
      </c>
      <c r="M1696" s="1147" t="s">
        <v>1524</v>
      </c>
      <c r="N1696" s="1148" t="s">
        <v>47</v>
      </c>
      <c r="O1696" s="1148" t="s">
        <v>47</v>
      </c>
      <c r="P1696" s="1148" t="s">
        <v>47</v>
      </c>
      <c r="Q1696" s="1148" t="s">
        <v>47</v>
      </c>
      <c r="R1696" s="1149"/>
      <c r="S1696" s="1150"/>
      <c r="T1696" s="1150">
        <v>6</v>
      </c>
      <c r="U1696" s="1151"/>
      <c r="V1696" s="1152" t="s">
        <v>915</v>
      </c>
      <c r="W1696" s="1152" t="s">
        <v>2400</v>
      </c>
      <c r="X1696" s="1153">
        <f>F1696*6</f>
        <v>48</v>
      </c>
      <c r="Y1696" s="1152"/>
      <c r="Z1696" s="1154"/>
      <c r="AA1696" s="1155">
        <v>42746</v>
      </c>
      <c r="AC1696" s="1157"/>
      <c r="AD1696" s="1157"/>
      <c r="AE1696" s="1157"/>
      <c r="AF1696" s="1158">
        <f>IF(B1696="","",(IFERROR(VLOOKUP(B1696,Projecten!A$4:W$2358,5,FALSE),"niet bekend")))</f>
        <v>30</v>
      </c>
      <c r="AG1696" s="2403">
        <f>IF(AF1696="","",(IF(F1696=0,AI1696,(F1696/AF1696*AI1696))))</f>
        <v>6533.92</v>
      </c>
      <c r="AH1696" s="2403">
        <f>IF(B1696="","",(IFERROR(VLOOKUP(B1696,Projecten!A$4:W$2358,23,FALSE),"niet bekend")))</f>
        <v>24502.2</v>
      </c>
      <c r="AI1696" s="2403">
        <f>IF(B1696="","",(IFERROR(VLOOKUP(B1696,Projecten!A$4:W$2358,12,FALSE),"niet bekend")))</f>
        <v>24502.2</v>
      </c>
    </row>
    <row r="1697" spans="2:35" s="1156" customFormat="1" x14ac:dyDescent="0.2">
      <c r="B1697" s="1181"/>
      <c r="C1697" s="1245"/>
      <c r="D1697" s="1181"/>
      <c r="E1697" s="1208"/>
      <c r="F1697" s="1215"/>
      <c r="G1697" s="1208"/>
      <c r="H1697" s="1208"/>
      <c r="I1697" s="1208"/>
      <c r="J1697" s="1147"/>
      <c r="K1697" s="1147"/>
      <c r="L1697" s="1147"/>
      <c r="M1697" s="1148"/>
      <c r="N1697" s="1148"/>
      <c r="O1697" s="1148"/>
      <c r="P1697" s="1148"/>
      <c r="Q1697" s="1148"/>
      <c r="R1697" s="1149"/>
      <c r="S1697" s="1150"/>
      <c r="T1697" s="1150"/>
      <c r="U1697" s="1151"/>
      <c r="V1697" s="1152"/>
      <c r="W1697" s="1152"/>
      <c r="X1697" s="1212"/>
      <c r="Y1697" s="1152"/>
      <c r="Z1697" s="1152"/>
      <c r="AA1697" s="1149"/>
      <c r="AC1697" s="1157"/>
      <c r="AD1697" s="1157"/>
      <c r="AE1697" s="1157"/>
      <c r="AF1697" s="1204"/>
      <c r="AG1697" s="2403"/>
      <c r="AH1697" s="2403"/>
      <c r="AI1697" s="2403"/>
    </row>
    <row r="1698" spans="2:35" s="1156" customFormat="1" x14ac:dyDescent="0.2">
      <c r="B1698" s="1145">
        <v>2016799</v>
      </c>
      <c r="C1698" s="1243">
        <v>121118</v>
      </c>
      <c r="D1698" s="1209">
        <v>621617</v>
      </c>
      <c r="E1698" s="1210" t="s">
        <v>26</v>
      </c>
      <c r="F1698" s="1200">
        <v>1</v>
      </c>
      <c r="G1698" s="1146">
        <v>7</v>
      </c>
      <c r="H1698" s="1146">
        <v>3</v>
      </c>
      <c r="I1698" s="1146">
        <v>4</v>
      </c>
      <c r="J1698" s="1147">
        <v>42386</v>
      </c>
      <c r="K1698" s="1147" t="s">
        <v>1524</v>
      </c>
      <c r="L1698" s="1147" t="s">
        <v>1524</v>
      </c>
      <c r="M1698" s="1147" t="s">
        <v>1524</v>
      </c>
      <c r="N1698" s="1148" t="s">
        <v>47</v>
      </c>
      <c r="O1698" s="1148" t="s">
        <v>47</v>
      </c>
      <c r="P1698" s="1148" t="s">
        <v>47</v>
      </c>
      <c r="Q1698" s="1148" t="s">
        <v>47</v>
      </c>
      <c r="R1698" s="1205"/>
      <c r="S1698" s="1150"/>
      <c r="T1698" s="1150">
        <v>6</v>
      </c>
      <c r="U1698" s="1151"/>
      <c r="V1698" s="1152" t="s">
        <v>2310</v>
      </c>
      <c r="W1698" s="1211" t="s">
        <v>2408</v>
      </c>
      <c r="X1698" s="1144">
        <v>15.75</v>
      </c>
      <c r="Y1698" s="1152"/>
      <c r="Z1698" s="1154"/>
      <c r="AA1698" s="1155">
        <v>42719</v>
      </c>
      <c r="AC1698" s="1157"/>
      <c r="AD1698" s="1157"/>
      <c r="AE1698" s="1157"/>
      <c r="AF1698" s="1204">
        <f>IF(B1698="","",(IFERROR(VLOOKUP(B1698,Projecten!A$4:W$2358,5,FALSE),"niet bekend")))</f>
        <v>1</v>
      </c>
      <c r="AG1698" s="2403">
        <f>IF(AF1698="","",(IF(F1698=0,AI1698,(F1698/AF1698*AI1698))))</f>
        <v>2446.31</v>
      </c>
      <c r="AH1698" s="2403">
        <f>IF(B1698="","",(IFERROR(VLOOKUP(B1698,Projecten!A$4:W$2358,23,FALSE),"niet bekend")))</f>
        <v>2446.31</v>
      </c>
      <c r="AI1698" s="2403">
        <f>IF(B1698="","",(IFERROR(VLOOKUP(B1698,Projecten!A$4:W$2358,12,FALSE),"niet bekend")))</f>
        <v>2446.31</v>
      </c>
    </row>
    <row r="1699" spans="2:35" s="1156" customFormat="1" x14ac:dyDescent="0.2">
      <c r="B1699" s="1145"/>
      <c r="C1699" s="1243"/>
      <c r="D1699" s="1145"/>
      <c r="E1699" s="1146"/>
      <c r="F1699" s="1200"/>
      <c r="G1699" s="1146"/>
      <c r="H1699" s="1146"/>
      <c r="I1699" s="1146"/>
      <c r="J1699" s="1147"/>
      <c r="K1699" s="1147"/>
      <c r="L1699" s="1147"/>
      <c r="M1699" s="1147"/>
      <c r="N1699" s="1148"/>
      <c r="O1699" s="1148"/>
      <c r="P1699" s="1148"/>
      <c r="Q1699" s="1148"/>
      <c r="R1699" s="1149"/>
      <c r="S1699" s="1150"/>
      <c r="T1699" s="1150"/>
      <c r="U1699" s="1151"/>
      <c r="V1699" s="1152"/>
      <c r="W1699" s="1152"/>
      <c r="X1699" s="1153"/>
      <c r="Y1699" s="1152"/>
      <c r="Z1699" s="1154"/>
      <c r="AA1699" s="1155"/>
      <c r="AC1699" s="1157"/>
      <c r="AD1699" s="1157"/>
      <c r="AE1699" s="1157"/>
      <c r="AF1699" s="1158"/>
      <c r="AG1699" s="2403"/>
      <c r="AH1699" s="2403"/>
      <c r="AI1699" s="2403"/>
    </row>
    <row r="1700" spans="2:35" s="1156" customFormat="1" x14ac:dyDescent="0.2">
      <c r="B1700" s="1145">
        <v>2016795</v>
      </c>
      <c r="C1700" s="1243">
        <v>121121</v>
      </c>
      <c r="D1700" s="1145" t="s">
        <v>2298</v>
      </c>
      <c r="E1700" s="1146" t="s">
        <v>353</v>
      </c>
      <c r="F1700" s="1200">
        <v>1</v>
      </c>
      <c r="G1700" s="1146">
        <v>9</v>
      </c>
      <c r="H1700" s="1146">
        <v>6</v>
      </c>
      <c r="I1700" s="1146">
        <v>3</v>
      </c>
      <c r="J1700" s="1147">
        <v>42752</v>
      </c>
      <c r="K1700" s="1147">
        <v>42753</v>
      </c>
      <c r="L1700" s="1147" t="s">
        <v>1524</v>
      </c>
      <c r="M1700" s="1147" t="s">
        <v>1524</v>
      </c>
      <c r="N1700" s="1148" t="s">
        <v>47</v>
      </c>
      <c r="O1700" s="1148" t="s">
        <v>47</v>
      </c>
      <c r="P1700" s="1148" t="s">
        <v>47</v>
      </c>
      <c r="Q1700" s="1148" t="s">
        <v>47</v>
      </c>
      <c r="R1700" s="1149"/>
      <c r="S1700" s="1150"/>
      <c r="T1700" s="1150">
        <v>5</v>
      </c>
      <c r="U1700" s="1151"/>
      <c r="V1700" s="1152" t="s">
        <v>535</v>
      </c>
      <c r="W1700" s="1152"/>
      <c r="X1700" s="1153">
        <v>20</v>
      </c>
      <c r="Y1700" s="1152"/>
      <c r="Z1700" s="1154"/>
      <c r="AA1700" s="1155">
        <v>42724</v>
      </c>
      <c r="AC1700" s="1157"/>
      <c r="AD1700" s="1157"/>
      <c r="AE1700" s="1157"/>
      <c r="AF1700" s="1158">
        <f>IF(B1700="","",(IFERROR(VLOOKUP(B1700,Projecten!A$4:W$2358,5,FALSE),"niet bekend")))</f>
        <v>1</v>
      </c>
      <c r="AG1700" s="2403">
        <f>IF(AF1700="","",(IF(F1700=0,AI1700,(F1700/AF1700*AI1700))))</f>
        <v>2939.27</v>
      </c>
      <c r="AH1700" s="2403">
        <f>IF(B1700="","",(IFERROR(VLOOKUP(B1700,Projecten!A$4:W$2358,23,FALSE),"niet bekend")))</f>
        <v>2939.27</v>
      </c>
      <c r="AI1700" s="2403">
        <f>IF(B1700="","",(IFERROR(VLOOKUP(B1700,Projecten!A$4:W$2358,12,FALSE),"niet bekend")))</f>
        <v>2939.27</v>
      </c>
    </row>
    <row r="1701" spans="2:35" s="1156" customFormat="1" x14ac:dyDescent="0.2">
      <c r="B1701" s="1145">
        <v>2016796</v>
      </c>
      <c r="C1701" s="1243">
        <v>121121</v>
      </c>
      <c r="D1701" s="1145" t="s">
        <v>2299</v>
      </c>
      <c r="E1701" s="1146" t="s">
        <v>353</v>
      </c>
      <c r="F1701" s="1200">
        <v>1</v>
      </c>
      <c r="G1701" s="1146">
        <v>2</v>
      </c>
      <c r="H1701" s="1146">
        <v>1</v>
      </c>
      <c r="I1701" s="1146">
        <v>1</v>
      </c>
      <c r="J1701" s="1147">
        <v>42752</v>
      </c>
      <c r="K1701" s="1147" t="s">
        <v>1524</v>
      </c>
      <c r="L1701" s="1147" t="s">
        <v>1524</v>
      </c>
      <c r="M1701" s="1147" t="s">
        <v>1524</v>
      </c>
      <c r="N1701" s="1148" t="s">
        <v>47</v>
      </c>
      <c r="O1701" s="1148" t="s">
        <v>47</v>
      </c>
      <c r="P1701" s="1148" t="s">
        <v>47</v>
      </c>
      <c r="Q1701" s="1148" t="s">
        <v>47</v>
      </c>
      <c r="R1701" s="1149"/>
      <c r="S1701" s="1150"/>
      <c r="T1701" s="1150">
        <v>5</v>
      </c>
      <c r="U1701" s="1151"/>
      <c r="V1701" s="1152" t="s">
        <v>535</v>
      </c>
      <c r="W1701" s="1152"/>
      <c r="X1701" s="1153">
        <v>5.2</v>
      </c>
      <c r="Y1701" s="1152"/>
      <c r="Z1701" s="1154"/>
      <c r="AA1701" s="1155">
        <v>42724</v>
      </c>
      <c r="AC1701" s="1157"/>
      <c r="AD1701" s="1157"/>
      <c r="AE1701" s="1157"/>
      <c r="AF1701" s="1158">
        <f>IF(B1701="","",(IFERROR(VLOOKUP(B1701,Projecten!A$4:W$2358,5,FALSE),"niet bekend")))</f>
        <v>1</v>
      </c>
      <c r="AG1701" s="2403">
        <f>IF(AF1701="","",(IF(F1701=0,AI1701,(F1701/AF1701*AI1701))))</f>
        <v>672.5</v>
      </c>
      <c r="AH1701" s="2403">
        <f>IF(B1701="","",(IFERROR(VLOOKUP(B1701,Projecten!A$4:W$2358,23,FALSE),"niet bekend")))</f>
        <v>672.5</v>
      </c>
      <c r="AI1701" s="2403">
        <f>IF(B1701="","",(IFERROR(VLOOKUP(B1701,Projecten!A$4:W$2358,12,FALSE),"niet bekend")))</f>
        <v>672.5</v>
      </c>
    </row>
    <row r="1702" spans="2:35" s="1172" customFormat="1" x14ac:dyDescent="0.2">
      <c r="B1702" s="1160"/>
      <c r="C1702" s="1319"/>
      <c r="D1702" s="1162"/>
      <c r="E1702" s="1162"/>
      <c r="F1702" s="1163"/>
      <c r="G1702" s="1163"/>
      <c r="H1702" s="1163"/>
      <c r="I1702" s="1163"/>
      <c r="J1702" s="1164"/>
      <c r="K1702" s="1164"/>
      <c r="L1702" s="1164"/>
      <c r="M1702" s="1163"/>
      <c r="N1702" s="1163"/>
      <c r="O1702" s="1163"/>
      <c r="P1702" s="1163"/>
      <c r="Q1702" s="1163"/>
      <c r="R1702" s="1165"/>
      <c r="S1702" s="1606"/>
      <c r="T1702" s="1167"/>
      <c r="U1702" s="1167"/>
      <c r="V1702" s="1168"/>
      <c r="W1702" s="1168"/>
      <c r="X1702" s="1168"/>
      <c r="Y1702" s="1169"/>
      <c r="Z1702" s="1170"/>
      <c r="AA1702" s="1171"/>
      <c r="AC1702" s="1173"/>
      <c r="AD1702" s="1173"/>
      <c r="AE1702" s="1173"/>
      <c r="AF1702" s="1174"/>
      <c r="AG1702" s="2404"/>
      <c r="AH1702" s="2404" t="str">
        <f>IF(B1702="","",(IFERROR(VLOOKUP(B1702,Projecten!A$4:W$2358,23,FALSE),"niet bekend")))</f>
        <v/>
      </c>
      <c r="AI1702" s="2404" t="str">
        <f>IF(B1702="","",(IFERROR(VLOOKUP(B1702,Projecten!A$4:W$2358,12,FALSE),"niet bekend")))</f>
        <v/>
      </c>
    </row>
    <row r="1703" spans="2:35" s="1112" customFormat="1" x14ac:dyDescent="0.2">
      <c r="B1703" s="1099"/>
      <c r="C1703" s="1317"/>
      <c r="D1703" s="1101">
        <f>SUM(G1703:I1703)</f>
        <v>473</v>
      </c>
      <c r="E1703" s="1102"/>
      <c r="F1703" s="1103">
        <f>SUM(F1704:F1728)</f>
        <v>42</v>
      </c>
      <c r="G1703" s="1103">
        <f>SUM(G1704:G1728)</f>
        <v>243</v>
      </c>
      <c r="H1703" s="1103">
        <f>SUM(H1704:H1728)</f>
        <v>145</v>
      </c>
      <c r="I1703" s="1103">
        <f>SUM(I1704:I1728)</f>
        <v>85</v>
      </c>
      <c r="J1703" s="1104"/>
      <c r="K1703" s="1104"/>
      <c r="L1703" s="1104"/>
      <c r="M1703" s="1103"/>
      <c r="N1703" s="1103"/>
      <c r="O1703" s="1103"/>
      <c r="P1703" s="1103"/>
      <c r="Q1703" s="1103"/>
      <c r="R1703" s="1105">
        <v>5</v>
      </c>
      <c r="S1703" s="1605"/>
      <c r="T1703" s="1106"/>
      <c r="U1703" s="1106"/>
      <c r="V1703" s="1107"/>
      <c r="W1703" s="1108">
        <f>SUM(X1703:X1728)</f>
        <v>485.25</v>
      </c>
      <c r="X1703" s="1109"/>
      <c r="Y1703" s="1109">
        <f>Productiemedewerkers!C1945</f>
        <v>0</v>
      </c>
      <c r="Z1703" s="1110">
        <f>W1703-Y1703</f>
        <v>485.25</v>
      </c>
      <c r="AA1703" s="1111" t="s">
        <v>2736</v>
      </c>
      <c r="AB1703" s="857" t="s">
        <v>1122</v>
      </c>
      <c r="AC1703" s="857" t="s">
        <v>1064</v>
      </c>
      <c r="AD1703" s="857" t="s">
        <v>1123</v>
      </c>
      <c r="AE1703" s="853" t="s">
        <v>2165</v>
      </c>
      <c r="AF1703" s="1115"/>
      <c r="AG1703" s="2402">
        <f>SUM(AG1704:AG1728)</f>
        <v>71479.818181818177</v>
      </c>
      <c r="AH1703" s="2402" t="str">
        <f>IF(B1703="","",(IFERROR(VLOOKUP(B1703,Projecten!A$4:W$2358,23,FALSE),"niet bekend")))</f>
        <v/>
      </c>
      <c r="AI1703" s="2402" t="str">
        <f>IF(B1703="","",(IFERROR(VLOOKUP(B1703,Projecten!A$4:W$2358,12,FALSE),"niet bekend")))</f>
        <v/>
      </c>
    </row>
    <row r="1704" spans="2:35" s="1095" customFormat="1" x14ac:dyDescent="0.2">
      <c r="B1704" s="1118"/>
      <c r="C1704" s="1244"/>
      <c r="D1704" s="1120"/>
      <c r="E1704" s="1121"/>
      <c r="F1704" s="1122"/>
      <c r="G1704" s="1122"/>
      <c r="H1704" s="1122"/>
      <c r="I1704" s="1122"/>
      <c r="J1704" s="1123"/>
      <c r="K1704" s="1123"/>
      <c r="L1704" s="1123"/>
      <c r="M1704" s="1124"/>
      <c r="N1704" s="1124"/>
      <c r="O1704" s="1124"/>
      <c r="P1704" s="1124"/>
      <c r="Q1704" s="1124"/>
      <c r="R1704" s="1096" t="s">
        <v>2073</v>
      </c>
      <c r="S1704" s="1126"/>
      <c r="T1704" s="1126"/>
      <c r="U1704" s="1127"/>
      <c r="V1704" s="1120"/>
      <c r="W1704" s="1128" t="s">
        <v>2081</v>
      </c>
      <c r="X1704" s="1129"/>
      <c r="Y1704" s="1120"/>
      <c r="Z1704" s="1120"/>
      <c r="AA1704" s="1096"/>
      <c r="AC1704" s="1097"/>
      <c r="AD1704" s="1097"/>
      <c r="AE1704" s="1097"/>
      <c r="AF1704" s="1130" t="str">
        <f>IF(B1704="","",(IFERROR(VLOOKUP(B1704,Projecten!A$4:W$2358,5,FALSE),"niet bekend")))</f>
        <v/>
      </c>
      <c r="AG1704" s="2399" t="str">
        <f>IF(AF1704="","",(IF(F1704=0,AI1704,(F1704/AF1704*AI1704))))</f>
        <v/>
      </c>
      <c r="AH1704" s="2399" t="str">
        <f>IF(B1704="","",(IFERROR(VLOOKUP(B1704,Projecten!A$4:W$2358,23,FALSE),"niet bekend")))</f>
        <v/>
      </c>
      <c r="AI1704" s="2399" t="str">
        <f>IF(B1704="","",(IFERROR(VLOOKUP(B1704,Projecten!A$4:W$2358,12,FALSE),"niet bekend")))</f>
        <v/>
      </c>
    </row>
    <row r="1705" spans="2:35" s="1156" customFormat="1" x14ac:dyDescent="0.2">
      <c r="B1705" s="1143"/>
      <c r="C1705" s="1243"/>
      <c r="D1705" s="1237"/>
      <c r="E1705" s="1146"/>
      <c r="F1705" s="1200"/>
      <c r="G1705" s="1200"/>
      <c r="H1705" s="1200"/>
      <c r="I1705" s="1200"/>
      <c r="J1705" s="1183"/>
      <c r="K1705" s="1183"/>
      <c r="L1705" s="1183"/>
      <c r="M1705" s="1184"/>
      <c r="N1705" s="1184"/>
      <c r="O1705" s="1184"/>
      <c r="P1705" s="1184"/>
      <c r="Q1705" s="1184"/>
      <c r="R1705" s="1149"/>
      <c r="S1705" s="1150"/>
      <c r="T1705" s="1150"/>
      <c r="U1705" s="1151"/>
      <c r="V1705" s="1152"/>
      <c r="W1705" s="1206"/>
      <c r="X1705" s="1212"/>
      <c r="Y1705" s="1152"/>
      <c r="Z1705" s="1152"/>
      <c r="AA1705" s="1149"/>
      <c r="AC1705" s="1157"/>
      <c r="AD1705" s="1157"/>
      <c r="AE1705" s="1157"/>
      <c r="AF1705" s="1204"/>
      <c r="AG1705" s="2403"/>
      <c r="AH1705" s="2403"/>
      <c r="AI1705" s="2403"/>
    </row>
    <row r="1706" spans="2:35" s="1095" customFormat="1" x14ac:dyDescent="0.2">
      <c r="B1706" s="1138">
        <v>2017022</v>
      </c>
      <c r="C1706" s="1320">
        <v>121128</v>
      </c>
      <c r="D1706" s="1242" t="s">
        <v>2363</v>
      </c>
      <c r="E1706" s="1178" t="s">
        <v>2373</v>
      </c>
      <c r="F1706" s="1505">
        <v>8</v>
      </c>
      <c r="G1706" s="1179">
        <f>F1706*3</f>
        <v>24</v>
      </c>
      <c r="H1706" s="1179">
        <f>F1706*2</f>
        <v>16</v>
      </c>
      <c r="I1706" s="1179">
        <f>F1706*1</f>
        <v>8</v>
      </c>
      <c r="J1706" s="1147">
        <v>42759</v>
      </c>
      <c r="K1706" s="1125" t="s">
        <v>1524</v>
      </c>
      <c r="L1706" s="1125" t="s">
        <v>1524</v>
      </c>
      <c r="M1706" s="1125" t="s">
        <v>1524</v>
      </c>
      <c r="N1706" s="1136" t="s">
        <v>47</v>
      </c>
      <c r="O1706" s="1136" t="s">
        <v>47</v>
      </c>
      <c r="P1706" s="1136" t="s">
        <v>47</v>
      </c>
      <c r="Q1706" s="1136" t="s">
        <v>47</v>
      </c>
      <c r="R1706" s="1096"/>
      <c r="S1706" s="1126"/>
      <c r="T1706" s="1126">
        <v>6</v>
      </c>
      <c r="U1706" s="1127"/>
      <c r="V1706" s="1120" t="s">
        <v>915</v>
      </c>
      <c r="W1706" s="1120" t="s">
        <v>2400</v>
      </c>
      <c r="X1706" s="1180">
        <f>F1706*6</f>
        <v>48</v>
      </c>
      <c r="Y1706" s="1120"/>
      <c r="Z1706" s="1134"/>
      <c r="AA1706" s="1135">
        <v>42746</v>
      </c>
      <c r="AC1706" s="1097"/>
      <c r="AD1706" s="1097"/>
      <c r="AE1706" s="1097"/>
      <c r="AF1706" s="1130">
        <f>IF(B1706="","",(IFERROR(VLOOKUP(B1706,Projecten!A$4:W$2358,5,FALSE),"niet bekend")))</f>
        <v>30</v>
      </c>
      <c r="AG1706" s="2399">
        <f>IF(AF1706="","",(IF(F1706=0,AI1706,(F1706/AF1706*AI1706))))</f>
        <v>6533.92</v>
      </c>
      <c r="AH1706" s="2399">
        <f>IF(B1706="","",(IFERROR(VLOOKUP(B1706,Projecten!A$4:W$2358,23,FALSE),"niet bekend")))</f>
        <v>24502.2</v>
      </c>
      <c r="AI1706" s="2399">
        <f>IF(B1706="","",(IFERROR(VLOOKUP(B1706,Projecten!A$4:W$2358,12,FALSE),"niet bekend")))</f>
        <v>24502.2</v>
      </c>
    </row>
    <row r="1707" spans="2:35" s="1156" customFormat="1" x14ac:dyDescent="0.2">
      <c r="B1707" s="1145">
        <v>2017022</v>
      </c>
      <c r="C1707" s="1243">
        <v>121137</v>
      </c>
      <c r="D1707" s="1243" t="s">
        <v>2363</v>
      </c>
      <c r="E1707" s="1146" t="s">
        <v>2373</v>
      </c>
      <c r="F1707" s="1506">
        <v>7</v>
      </c>
      <c r="G1707" s="1159">
        <f>F1707*3</f>
        <v>21</v>
      </c>
      <c r="H1707" s="1159">
        <f>F1707*2</f>
        <v>14</v>
      </c>
      <c r="I1707" s="1159">
        <f>F1707*1</f>
        <v>7</v>
      </c>
      <c r="J1707" s="1183"/>
      <c r="K1707" s="1183" t="s">
        <v>1524</v>
      </c>
      <c r="L1707" s="1183" t="s">
        <v>1524</v>
      </c>
      <c r="M1707" s="1183" t="s">
        <v>1524</v>
      </c>
      <c r="N1707" s="1184" t="s">
        <v>47</v>
      </c>
      <c r="O1707" s="1184" t="s">
        <v>47</v>
      </c>
      <c r="P1707" s="1184" t="s">
        <v>47</v>
      </c>
      <c r="Q1707" s="1184" t="s">
        <v>47</v>
      </c>
      <c r="R1707" s="1149"/>
      <c r="S1707" s="1150"/>
      <c r="T1707" s="1150">
        <v>8</v>
      </c>
      <c r="U1707" s="1151"/>
      <c r="V1707" s="1152" t="s">
        <v>915</v>
      </c>
      <c r="W1707" s="1206" t="s">
        <v>2400</v>
      </c>
      <c r="X1707" s="1153">
        <f>F1707*6</f>
        <v>42</v>
      </c>
      <c r="Y1707" s="1152"/>
      <c r="Z1707" s="1154"/>
      <c r="AA1707" s="1155">
        <v>42746</v>
      </c>
      <c r="AC1707" s="1157"/>
      <c r="AD1707" s="1157"/>
      <c r="AE1707" s="1157"/>
      <c r="AF1707" s="1204">
        <f>IF(B1707="","",(IFERROR(VLOOKUP(B1707,Projecten!A$4:W$2358,5,FALSE),"niet bekend")))</f>
        <v>30</v>
      </c>
      <c r="AG1707" s="2403">
        <f>IF(AF1707="","",(IF(F1707=0,AI1707,(F1707/AF1707*AI1707))))</f>
        <v>5717.18</v>
      </c>
      <c r="AH1707" s="2403">
        <f>IF(B1707="","",(IFERROR(VLOOKUP(B1707,Projecten!A$4:W$2358,23,FALSE),"niet bekend")))</f>
        <v>24502.2</v>
      </c>
      <c r="AI1707" s="2403">
        <f>IF(B1707="","",(IFERROR(VLOOKUP(B1707,Projecten!A$4:W$2358,12,FALSE),"niet bekend")))</f>
        <v>24502.2</v>
      </c>
    </row>
    <row r="1708" spans="2:35" s="1095" customFormat="1" x14ac:dyDescent="0.2">
      <c r="B1708" s="1119">
        <v>2017022</v>
      </c>
      <c r="C1708" s="1243">
        <v>121137</v>
      </c>
      <c r="D1708" s="1244" t="s">
        <v>2363</v>
      </c>
      <c r="E1708" s="1121" t="s">
        <v>2373</v>
      </c>
      <c r="F1708" s="1122">
        <v>7</v>
      </c>
      <c r="G1708" s="1182">
        <f>F1708*3</f>
        <v>21</v>
      </c>
      <c r="H1708" s="1182">
        <f>F1708*2</f>
        <v>14</v>
      </c>
      <c r="I1708" s="1182">
        <f>F1708*1</f>
        <v>7</v>
      </c>
      <c r="J1708" s="1147"/>
      <c r="K1708" s="1131" t="s">
        <v>1524</v>
      </c>
      <c r="L1708" s="1131" t="s">
        <v>1524</v>
      </c>
      <c r="M1708" s="1131" t="s">
        <v>1524</v>
      </c>
      <c r="N1708" s="1132" t="s">
        <v>47</v>
      </c>
      <c r="O1708" s="1132" t="s">
        <v>47</v>
      </c>
      <c r="P1708" s="1132" t="s">
        <v>47</v>
      </c>
      <c r="Q1708" s="1132" t="s">
        <v>47</v>
      </c>
      <c r="R1708" s="1096"/>
      <c r="S1708" s="1126"/>
      <c r="T1708" s="1126">
        <v>8</v>
      </c>
      <c r="U1708" s="1127"/>
      <c r="V1708" s="1120"/>
      <c r="W1708" s="1133" t="s">
        <v>2400</v>
      </c>
      <c r="X1708" s="1137">
        <f>F1708*6</f>
        <v>42</v>
      </c>
      <c r="Y1708" s="1120"/>
      <c r="Z1708" s="1134"/>
      <c r="AA1708" s="1135">
        <v>42746</v>
      </c>
      <c r="AC1708" s="1097"/>
      <c r="AD1708" s="1097"/>
      <c r="AE1708" s="1097"/>
      <c r="AF1708" s="1130">
        <f>IF(B1708="","",(IFERROR(VLOOKUP(B1708,Projecten!A$4:W$2358,5,FALSE),"niet bekend")))</f>
        <v>30</v>
      </c>
      <c r="AG1708" s="2399">
        <f>IF(AF1708="","",(IF(F1708=0,AI1708,(F1708/AF1708*AI1708))))</f>
        <v>5717.18</v>
      </c>
      <c r="AH1708" s="2399">
        <f>IF(B1708="","",(IFERROR(VLOOKUP(B1708,Projecten!A$4:W$2358,23,FALSE),"niet bekend")))</f>
        <v>24502.2</v>
      </c>
      <c r="AI1708" s="2399">
        <f>IF(B1708="","",(IFERROR(VLOOKUP(B1708,Projecten!A$4:W$2358,12,FALSE),"niet bekend")))</f>
        <v>24502.2</v>
      </c>
    </row>
    <row r="1709" spans="2:35" s="1156" customFormat="1" x14ac:dyDescent="0.2">
      <c r="B1709" s="1181"/>
      <c r="C1709" s="1245"/>
      <c r="D1709" s="1245"/>
      <c r="E1709" s="1208"/>
      <c r="F1709" s="1215"/>
      <c r="G1709" s="1208"/>
      <c r="H1709" s="1208"/>
      <c r="I1709" s="1208"/>
      <c r="J1709" s="1147"/>
      <c r="K1709" s="1147"/>
      <c r="L1709" s="1147"/>
      <c r="M1709" s="1148"/>
      <c r="N1709" s="1148"/>
      <c r="O1709" s="1148"/>
      <c r="P1709" s="1148"/>
      <c r="Q1709" s="1148"/>
      <c r="R1709" s="1149"/>
      <c r="S1709" s="1150"/>
      <c r="T1709" s="1150"/>
      <c r="U1709" s="1151"/>
      <c r="V1709" s="1152"/>
      <c r="W1709" s="1152"/>
      <c r="X1709" s="1212"/>
      <c r="Y1709" s="1152"/>
      <c r="Z1709" s="1152"/>
      <c r="AA1709" s="1149"/>
      <c r="AC1709" s="1157"/>
      <c r="AD1709" s="1157"/>
      <c r="AE1709" s="1157"/>
      <c r="AF1709" s="1204"/>
      <c r="AG1709" s="2403"/>
      <c r="AH1709" s="2403"/>
      <c r="AI1709" s="2403"/>
    </row>
    <row r="1710" spans="2:35" s="1156" customFormat="1" x14ac:dyDescent="0.2">
      <c r="B1710" s="1145">
        <v>2016800</v>
      </c>
      <c r="C1710" s="1321">
        <v>121123</v>
      </c>
      <c r="D1710" s="1241" t="s">
        <v>2319</v>
      </c>
      <c r="E1710" s="1213" t="s">
        <v>647</v>
      </c>
      <c r="F1710" s="1200">
        <v>1</v>
      </c>
      <c r="G1710" s="1146">
        <v>12</v>
      </c>
      <c r="H1710" s="1146">
        <v>5</v>
      </c>
      <c r="I1710" s="1146">
        <v>4</v>
      </c>
      <c r="J1710" s="1147">
        <v>42755</v>
      </c>
      <c r="K1710" s="1147">
        <v>42753</v>
      </c>
      <c r="L1710" s="1147" t="s">
        <v>1524</v>
      </c>
      <c r="M1710" s="1147" t="s">
        <v>1524</v>
      </c>
      <c r="N1710" s="1148" t="s">
        <v>47</v>
      </c>
      <c r="O1710" s="1148" t="s">
        <v>47</v>
      </c>
      <c r="P1710" s="1148" t="s">
        <v>47</v>
      </c>
      <c r="Q1710" s="1148" t="s">
        <v>47</v>
      </c>
      <c r="R1710" s="1149"/>
      <c r="S1710" s="1150"/>
      <c r="T1710" s="1150">
        <v>5</v>
      </c>
      <c r="U1710" s="1151"/>
      <c r="V1710" s="1152" t="s">
        <v>659</v>
      </c>
      <c r="W1710" s="1152" t="s">
        <v>1284</v>
      </c>
      <c r="X1710" s="1144">
        <v>38</v>
      </c>
      <c r="Y1710" s="1152"/>
      <c r="Z1710" s="1154"/>
      <c r="AA1710" s="1155">
        <v>42748</v>
      </c>
      <c r="AC1710" s="1157"/>
      <c r="AD1710" s="1157"/>
      <c r="AE1710" s="1157"/>
      <c r="AF1710" s="1204">
        <f>IF(B1710="","",(IFERROR(VLOOKUP(B1710,Projecten!A$4:W$2358,5,FALSE),"niet bekend")))</f>
        <v>1</v>
      </c>
      <c r="AG1710" s="2403">
        <f>IF(AF1710="","",(IF(F1710=0,AI1710,(F1710/AF1710*AI1710))))</f>
        <v>5250</v>
      </c>
      <c r="AH1710" s="2403">
        <f>IF(B1710="","",(IFERROR(VLOOKUP(B1710,Projecten!A$4:W$2358,23,FALSE),"niet bekend")))</f>
        <v>5250</v>
      </c>
      <c r="AI1710" s="2403">
        <f>IF(B1710="","",(IFERROR(VLOOKUP(B1710,Projecten!A$4:W$2358,12,FALSE),"niet bekend")))</f>
        <v>5250</v>
      </c>
    </row>
    <row r="1711" spans="2:35" s="1156" customFormat="1" x14ac:dyDescent="0.2">
      <c r="B1711" s="1145"/>
      <c r="C1711" s="1243"/>
      <c r="D1711" s="1243"/>
      <c r="E1711" s="1146"/>
      <c r="F1711" s="1200"/>
      <c r="G1711" s="1146"/>
      <c r="H1711" s="1146"/>
      <c r="I1711" s="1146"/>
      <c r="J1711" s="1183"/>
      <c r="K1711" s="1183"/>
      <c r="L1711" s="1183"/>
      <c r="M1711" s="1183"/>
      <c r="N1711" s="1202"/>
      <c r="O1711" s="1202"/>
      <c r="P1711" s="1202"/>
      <c r="Q1711" s="1202"/>
      <c r="R1711" s="1149"/>
      <c r="S1711" s="1150"/>
      <c r="T1711" s="1150"/>
      <c r="U1711" s="1151"/>
      <c r="V1711" s="1152"/>
      <c r="W1711" s="1206"/>
      <c r="X1711" s="1153"/>
      <c r="Y1711" s="1152"/>
      <c r="Z1711" s="1152"/>
      <c r="AA1711" s="1155"/>
      <c r="AC1711" s="1157"/>
      <c r="AD1711" s="1157"/>
      <c r="AE1711" s="1157"/>
      <c r="AF1711" s="1204"/>
      <c r="AG1711" s="2403"/>
      <c r="AH1711" s="2403"/>
      <c r="AI1711" s="2403"/>
    </row>
    <row r="1712" spans="2:35" s="1156" customFormat="1" x14ac:dyDescent="0.2">
      <c r="B1712" s="1145">
        <v>2017008</v>
      </c>
      <c r="C1712" s="1243">
        <v>121129</v>
      </c>
      <c r="D1712" s="1241">
        <v>614117</v>
      </c>
      <c r="E1712" s="1210" t="s">
        <v>26</v>
      </c>
      <c r="F1712" s="1200">
        <v>1</v>
      </c>
      <c r="G1712" s="1146">
        <v>10</v>
      </c>
      <c r="H1712" s="1146">
        <v>5</v>
      </c>
      <c r="I1712" s="1146">
        <v>3</v>
      </c>
      <c r="J1712" s="1147">
        <v>42762</v>
      </c>
      <c r="K1712" s="1147" t="s">
        <v>1524</v>
      </c>
      <c r="L1712" s="1147" t="s">
        <v>1524</v>
      </c>
      <c r="M1712" s="1147" t="s">
        <v>1524</v>
      </c>
      <c r="N1712" s="1148" t="s">
        <v>47</v>
      </c>
      <c r="O1712" s="1148" t="s">
        <v>47</v>
      </c>
      <c r="P1712" s="1148" t="s">
        <v>47</v>
      </c>
      <c r="Q1712" s="1148" t="s">
        <v>47</v>
      </c>
      <c r="R1712" s="1149"/>
      <c r="S1712" s="1150"/>
      <c r="T1712" s="1150">
        <v>6</v>
      </c>
      <c r="U1712" s="1151"/>
      <c r="V1712" s="1152" t="s">
        <v>162</v>
      </c>
      <c r="W1712" s="1152"/>
      <c r="X1712" s="1144">
        <v>15</v>
      </c>
      <c r="Y1712" s="1152"/>
      <c r="Z1712" s="1154"/>
      <c r="AA1712" s="1155">
        <v>42741</v>
      </c>
      <c r="AC1712" s="1157"/>
      <c r="AD1712" s="1157"/>
      <c r="AE1712" s="1157"/>
      <c r="AF1712" s="1204">
        <f>IF(B1712="","",(IFERROR(VLOOKUP(B1712,Projecten!A$4:W$2358,5,FALSE),"niet bekend")))</f>
        <v>1</v>
      </c>
      <c r="AG1712" s="2403">
        <f t="shared" ref="AG1712:AG1719" si="164">IF(AF1712="","",(IF(F1712=0,AI1712,(F1712/AF1712*AI1712))))</f>
        <v>2079.27</v>
      </c>
      <c r="AH1712" s="2403">
        <f>IF(B1712="","",(IFERROR(VLOOKUP(B1712,Projecten!A$4:W$2358,23,FALSE),"niet bekend")))</f>
        <v>2079.27</v>
      </c>
      <c r="AI1712" s="2403">
        <f>IF(B1712="","",(IFERROR(VLOOKUP(B1712,Projecten!A$4:W$2358,12,FALSE),"niet bekend")))</f>
        <v>2079.27</v>
      </c>
    </row>
    <row r="1713" spans="2:35" s="1156" customFormat="1" x14ac:dyDescent="0.2">
      <c r="B1713" s="1145">
        <v>2017009</v>
      </c>
      <c r="C1713" s="1243">
        <v>121129</v>
      </c>
      <c r="D1713" s="1241" t="s">
        <v>2348</v>
      </c>
      <c r="E1713" s="1210" t="s">
        <v>26</v>
      </c>
      <c r="F1713" s="1200">
        <v>1</v>
      </c>
      <c r="G1713" s="1146">
        <v>2</v>
      </c>
      <c r="H1713" s="1146">
        <v>1</v>
      </c>
      <c r="I1713" s="1146">
        <v>1</v>
      </c>
      <c r="J1713" s="1147">
        <v>42762</v>
      </c>
      <c r="K1713" s="1147" t="s">
        <v>1524</v>
      </c>
      <c r="L1713" s="1147" t="s">
        <v>1524</v>
      </c>
      <c r="M1713" s="1147" t="s">
        <v>1524</v>
      </c>
      <c r="N1713" s="1148" t="s">
        <v>47</v>
      </c>
      <c r="O1713" s="1148" t="s">
        <v>47</v>
      </c>
      <c r="P1713" s="1148" t="s">
        <v>47</v>
      </c>
      <c r="Q1713" s="1148" t="s">
        <v>47</v>
      </c>
      <c r="R1713" s="1149"/>
      <c r="S1713" s="1150"/>
      <c r="T1713" s="1150">
        <v>6</v>
      </c>
      <c r="U1713" s="1151"/>
      <c r="V1713" s="1152" t="s">
        <v>162</v>
      </c>
      <c r="W1713" s="1152"/>
      <c r="X1713" s="1144">
        <v>5</v>
      </c>
      <c r="Y1713" s="1152"/>
      <c r="Z1713" s="1154"/>
      <c r="AA1713" s="1155">
        <v>42741</v>
      </c>
      <c r="AC1713" s="1157"/>
      <c r="AD1713" s="1157"/>
      <c r="AE1713" s="1157"/>
      <c r="AF1713" s="1204">
        <f>IF(B1713="","",(IFERROR(VLOOKUP(B1713,Projecten!A$4:W$2358,5,FALSE),"niet bekend")))</f>
        <v>1</v>
      </c>
      <c r="AG1713" s="2403">
        <f t="shared" si="164"/>
        <v>537.12</v>
      </c>
      <c r="AH1713" s="2403">
        <f>IF(B1713="","",(IFERROR(VLOOKUP(B1713,Projecten!A$4:W$2358,23,FALSE),"niet bekend")))</f>
        <v>537.12</v>
      </c>
      <c r="AI1713" s="2403">
        <f>IF(B1713="","",(IFERROR(VLOOKUP(B1713,Projecten!A$4:W$2358,12,FALSE),"niet bekend")))</f>
        <v>537.12</v>
      </c>
    </row>
    <row r="1714" spans="2:35" s="1156" customFormat="1" x14ac:dyDescent="0.2">
      <c r="B1714" s="1145">
        <v>2017003</v>
      </c>
      <c r="C1714" s="1243">
        <v>121126</v>
      </c>
      <c r="D1714" s="1241">
        <v>631417</v>
      </c>
      <c r="E1714" s="1210" t="s">
        <v>26</v>
      </c>
      <c r="F1714" s="1200">
        <v>1</v>
      </c>
      <c r="G1714" s="1146">
        <v>10</v>
      </c>
      <c r="H1714" s="1146">
        <v>5</v>
      </c>
      <c r="I1714" s="1146">
        <v>3</v>
      </c>
      <c r="J1714" s="1147">
        <v>42762</v>
      </c>
      <c r="K1714" s="1147" t="s">
        <v>1524</v>
      </c>
      <c r="L1714" s="1147" t="s">
        <v>1524</v>
      </c>
      <c r="M1714" s="1147" t="s">
        <v>1524</v>
      </c>
      <c r="N1714" s="1148" t="s">
        <v>47</v>
      </c>
      <c r="O1714" s="1148" t="s">
        <v>47</v>
      </c>
      <c r="P1714" s="1148" t="s">
        <v>47</v>
      </c>
      <c r="Q1714" s="1148" t="s">
        <v>47</v>
      </c>
      <c r="R1714" s="1149"/>
      <c r="S1714" s="1150"/>
      <c r="T1714" s="1150">
        <v>6</v>
      </c>
      <c r="U1714" s="1151"/>
      <c r="V1714" s="1152" t="s">
        <v>162</v>
      </c>
      <c r="W1714" s="1152"/>
      <c r="X1714" s="1144">
        <v>18.75</v>
      </c>
      <c r="Y1714" s="1152"/>
      <c r="Z1714" s="1154"/>
      <c r="AA1714" s="1155">
        <v>42740</v>
      </c>
      <c r="AC1714" s="1157"/>
      <c r="AD1714" s="1157"/>
      <c r="AE1714" s="1157"/>
      <c r="AF1714" s="1204">
        <f>IF(B1714="","",(IFERROR(VLOOKUP(B1714,Projecten!A$4:W$2358,5,FALSE),"niet bekend")))</f>
        <v>1</v>
      </c>
      <c r="AG1714" s="2403">
        <f t="shared" si="164"/>
        <v>3281.06</v>
      </c>
      <c r="AH1714" s="2403">
        <f>IF(B1714="","",(IFERROR(VLOOKUP(B1714,Projecten!A$4:W$2358,23,FALSE),"niet bekend")))</f>
        <v>3281.06</v>
      </c>
      <c r="AI1714" s="2403">
        <f>IF(B1714="","",(IFERROR(VLOOKUP(B1714,Projecten!A$4:W$2358,12,FALSE),"niet bekend")))</f>
        <v>3281.06</v>
      </c>
    </row>
    <row r="1715" spans="2:35" s="1156" customFormat="1" x14ac:dyDescent="0.2">
      <c r="B1715" s="1145">
        <v>2017001</v>
      </c>
      <c r="C1715" s="1243">
        <v>121126</v>
      </c>
      <c r="D1715" s="1241">
        <v>623617</v>
      </c>
      <c r="E1715" s="1210" t="s">
        <v>26</v>
      </c>
      <c r="F1715" s="1200">
        <v>1</v>
      </c>
      <c r="G1715" s="1146">
        <v>8</v>
      </c>
      <c r="H1715" s="1146">
        <v>7</v>
      </c>
      <c r="I1715" s="1146">
        <v>2</v>
      </c>
      <c r="J1715" s="1147">
        <v>42762</v>
      </c>
      <c r="K1715" s="1147">
        <v>42760</v>
      </c>
      <c r="L1715" s="1147" t="s">
        <v>1524</v>
      </c>
      <c r="M1715" s="1147" t="s">
        <v>1524</v>
      </c>
      <c r="N1715" s="1148" t="s">
        <v>47</v>
      </c>
      <c r="O1715" s="1148" t="s">
        <v>47</v>
      </c>
      <c r="P1715" s="1148" t="s">
        <v>47</v>
      </c>
      <c r="Q1715" s="1148" t="s">
        <v>47</v>
      </c>
      <c r="R1715" s="1149"/>
      <c r="S1715" s="1150"/>
      <c r="T1715" s="1150">
        <v>6</v>
      </c>
      <c r="U1715" s="1151"/>
      <c r="V1715" s="1152" t="s">
        <v>162</v>
      </c>
      <c r="W1715" s="1152" t="s">
        <v>1284</v>
      </c>
      <c r="X1715" s="1144">
        <v>15.5</v>
      </c>
      <c r="Y1715" s="1152"/>
      <c r="Z1715" s="1154"/>
      <c r="AA1715" s="1155">
        <v>42740</v>
      </c>
      <c r="AC1715" s="1157"/>
      <c r="AD1715" s="1157"/>
      <c r="AE1715" s="1157"/>
      <c r="AF1715" s="1204">
        <f>IF(B1715="","",(IFERROR(VLOOKUP(B1715,Projecten!A$4:W$2358,5,FALSE),"niet bekend")))</f>
        <v>1</v>
      </c>
      <c r="AG1715" s="2403">
        <f t="shared" si="164"/>
        <v>2957.76</v>
      </c>
      <c r="AH1715" s="2403">
        <f>IF(B1715="","",(IFERROR(VLOOKUP(B1715,Projecten!A$4:W$2358,23,FALSE),"niet bekend")))</f>
        <v>2957.76</v>
      </c>
      <c r="AI1715" s="2403">
        <f>IF(B1715="","",(IFERROR(VLOOKUP(B1715,Projecten!A$4:W$2358,12,FALSE),"niet bekend")))</f>
        <v>2957.76</v>
      </c>
    </row>
    <row r="1716" spans="2:35" s="1156" customFormat="1" x14ac:dyDescent="0.2">
      <c r="B1716" s="1145">
        <v>2017004</v>
      </c>
      <c r="C1716" s="1243">
        <v>121127</v>
      </c>
      <c r="D1716" s="1241">
        <v>571017</v>
      </c>
      <c r="E1716" s="1210" t="s">
        <v>26</v>
      </c>
      <c r="F1716" s="1200">
        <v>1</v>
      </c>
      <c r="G1716" s="1146">
        <v>11</v>
      </c>
      <c r="H1716" s="1146">
        <v>5</v>
      </c>
      <c r="I1716" s="1146">
        <v>3</v>
      </c>
      <c r="J1716" s="1147">
        <v>42762</v>
      </c>
      <c r="K1716" s="1147" t="s">
        <v>1524</v>
      </c>
      <c r="L1716" s="1147" t="s">
        <v>1524</v>
      </c>
      <c r="M1716" s="1147" t="s">
        <v>2386</v>
      </c>
      <c r="N1716" s="1148" t="s">
        <v>47</v>
      </c>
      <c r="O1716" s="1148" t="s">
        <v>47</v>
      </c>
      <c r="P1716" s="1148" t="s">
        <v>47</v>
      </c>
      <c r="Q1716" s="1148" t="s">
        <v>47</v>
      </c>
      <c r="R1716" s="1149"/>
      <c r="S1716" s="1150"/>
      <c r="T1716" s="1150">
        <v>6</v>
      </c>
      <c r="U1716" s="1151"/>
      <c r="V1716" s="1152" t="s">
        <v>162</v>
      </c>
      <c r="W1716" s="1152"/>
      <c r="X1716" s="1144">
        <v>18</v>
      </c>
      <c r="Y1716" s="1152"/>
      <c r="Z1716" s="1154"/>
      <c r="AA1716" s="1155">
        <v>42740</v>
      </c>
      <c r="AC1716" s="1157"/>
      <c r="AD1716" s="1157"/>
      <c r="AE1716" s="1157"/>
      <c r="AF1716" s="1204">
        <f>IF(B1716="","",(IFERROR(VLOOKUP(B1716,Projecten!A$4:W$2358,5,FALSE),"niet bekend")))</f>
        <v>1</v>
      </c>
      <c r="AG1716" s="2403">
        <f t="shared" si="164"/>
        <v>3764.56</v>
      </c>
      <c r="AH1716" s="2403">
        <f>IF(B1716="","",(IFERROR(VLOOKUP(B1716,Projecten!A$4:W$2358,23,FALSE),"niet bekend")))</f>
        <v>3764.56</v>
      </c>
      <c r="AI1716" s="2403">
        <f>IF(B1716="","",(IFERROR(VLOOKUP(B1716,Projecten!A$4:W$2358,12,FALSE),"niet bekend")))</f>
        <v>3764.56</v>
      </c>
    </row>
    <row r="1717" spans="2:35" s="1156" customFormat="1" x14ac:dyDescent="0.2">
      <c r="B1717" s="1145">
        <v>2017005</v>
      </c>
      <c r="C1717" s="1243">
        <v>121127</v>
      </c>
      <c r="D1717" s="1241" t="s">
        <v>2345</v>
      </c>
      <c r="E1717" s="1210" t="s">
        <v>26</v>
      </c>
      <c r="F1717" s="1200">
        <v>1</v>
      </c>
      <c r="G1717" s="1146">
        <v>1</v>
      </c>
      <c r="H1717" s="1146">
        <v>0</v>
      </c>
      <c r="I1717" s="1146">
        <v>2</v>
      </c>
      <c r="J1717" s="1147">
        <v>42762</v>
      </c>
      <c r="K1717" s="1147" t="s">
        <v>1524</v>
      </c>
      <c r="L1717" s="1147" t="s">
        <v>1524</v>
      </c>
      <c r="M1717" s="1147" t="s">
        <v>1524</v>
      </c>
      <c r="N1717" s="1148" t="s">
        <v>47</v>
      </c>
      <c r="O1717" s="1148" t="s">
        <v>47</v>
      </c>
      <c r="P1717" s="1148" t="s">
        <v>47</v>
      </c>
      <c r="Q1717" s="1148" t="s">
        <v>47</v>
      </c>
      <c r="R1717" s="1149"/>
      <c r="S1717" s="1150"/>
      <c r="T1717" s="1150">
        <v>6</v>
      </c>
      <c r="U1717" s="1151"/>
      <c r="V1717" s="1152" t="s">
        <v>162</v>
      </c>
      <c r="W1717" s="1152"/>
      <c r="X1717" s="1144">
        <v>4.75</v>
      </c>
      <c r="Y1717" s="1152"/>
      <c r="Z1717" s="1154"/>
      <c r="AA1717" s="1155">
        <v>42740</v>
      </c>
      <c r="AC1717" s="1157"/>
      <c r="AD1717" s="1157"/>
      <c r="AE1717" s="1157"/>
      <c r="AF1717" s="1204">
        <f>IF(B1717="","",(IFERROR(VLOOKUP(B1717,Projecten!A$4:W$2358,5,FALSE),"niet bekend")))</f>
        <v>1</v>
      </c>
      <c r="AG1717" s="2403">
        <f t="shared" si="164"/>
        <v>975</v>
      </c>
      <c r="AH1717" s="2403">
        <f>IF(B1717="","",(IFERROR(VLOOKUP(B1717,Projecten!A$4:W$2358,23,FALSE),"niet bekend")))</f>
        <v>975</v>
      </c>
      <c r="AI1717" s="2403">
        <f>IF(B1717="","",(IFERROR(VLOOKUP(B1717,Projecten!A$4:W$2358,12,FALSE),"niet bekend")))</f>
        <v>975</v>
      </c>
    </row>
    <row r="1718" spans="2:35" s="1156" customFormat="1" x14ac:dyDescent="0.2">
      <c r="B1718" s="1145">
        <v>2017007</v>
      </c>
      <c r="C1718" s="1243">
        <v>121129</v>
      </c>
      <c r="D1718" s="1241">
        <v>634117</v>
      </c>
      <c r="E1718" s="1210" t="s">
        <v>26</v>
      </c>
      <c r="F1718" s="1200">
        <v>1</v>
      </c>
      <c r="G1718" s="1146">
        <v>13</v>
      </c>
      <c r="H1718" s="1146">
        <v>6</v>
      </c>
      <c r="I1718" s="1146">
        <v>3</v>
      </c>
      <c r="J1718" s="1147">
        <v>42762</v>
      </c>
      <c r="K1718" s="1147">
        <v>42760</v>
      </c>
      <c r="L1718" s="1147" t="s">
        <v>1524</v>
      </c>
      <c r="M1718" s="1147" t="s">
        <v>1524</v>
      </c>
      <c r="N1718" s="1148" t="s">
        <v>47</v>
      </c>
      <c r="O1718" s="1148" t="s">
        <v>47</v>
      </c>
      <c r="P1718" s="1148" t="s">
        <v>47</v>
      </c>
      <c r="Q1718" s="1148" t="s">
        <v>47</v>
      </c>
      <c r="R1718" s="1149"/>
      <c r="S1718" s="1150"/>
      <c r="T1718" s="1150">
        <v>6</v>
      </c>
      <c r="U1718" s="1151"/>
      <c r="V1718" s="1152" t="s">
        <v>162</v>
      </c>
      <c r="W1718" s="1152" t="s">
        <v>2352</v>
      </c>
      <c r="X1718" s="1153">
        <v>20</v>
      </c>
      <c r="Y1718" s="1152"/>
      <c r="Z1718" s="1154"/>
      <c r="AA1718" s="1155">
        <v>42740</v>
      </c>
      <c r="AC1718" s="1157"/>
      <c r="AD1718" s="1157"/>
      <c r="AE1718" s="1157"/>
      <c r="AF1718" s="1204">
        <f>IF(B1718="","",(IFERROR(VLOOKUP(B1718,Projecten!A$4:W$2358,5,FALSE),"niet bekend")))</f>
        <v>1</v>
      </c>
      <c r="AG1718" s="2403">
        <f t="shared" si="164"/>
        <v>3633.42</v>
      </c>
      <c r="AH1718" s="2403">
        <f>IF(B1718="","",(IFERROR(VLOOKUP(B1718,Projecten!A$4:W$2358,23,FALSE),"niet bekend")))</f>
        <v>3633.42</v>
      </c>
      <c r="AI1718" s="2403">
        <f>IF(B1718="","",(IFERROR(VLOOKUP(B1718,Projecten!A$4:W$2358,12,FALSE),"niet bekend")))</f>
        <v>3633.42</v>
      </c>
    </row>
    <row r="1719" spans="2:35" s="1156" customFormat="1" x14ac:dyDescent="0.2">
      <c r="B1719" s="1145">
        <v>2017012</v>
      </c>
      <c r="C1719" s="1243">
        <v>121131</v>
      </c>
      <c r="D1719" s="1241">
        <v>616217</v>
      </c>
      <c r="E1719" s="1210" t="s">
        <v>26</v>
      </c>
      <c r="F1719" s="1200">
        <v>1</v>
      </c>
      <c r="G1719" s="1146">
        <v>13</v>
      </c>
      <c r="H1719" s="1146">
        <v>5</v>
      </c>
      <c r="I1719" s="1146">
        <v>3</v>
      </c>
      <c r="J1719" s="1147">
        <v>42762</v>
      </c>
      <c r="K1719" s="1147" t="s">
        <v>1524</v>
      </c>
      <c r="L1719" s="1147" t="s">
        <v>1524</v>
      </c>
      <c r="M1719" s="1147" t="s">
        <v>1524</v>
      </c>
      <c r="N1719" s="1148" t="s">
        <v>47</v>
      </c>
      <c r="O1719" s="1148" t="s">
        <v>47</v>
      </c>
      <c r="P1719" s="1148" t="s">
        <v>47</v>
      </c>
      <c r="Q1719" s="1148" t="s">
        <v>47</v>
      </c>
      <c r="R1719" s="1149"/>
      <c r="S1719" s="1150"/>
      <c r="T1719" s="1150">
        <v>6</v>
      </c>
      <c r="U1719" s="1151"/>
      <c r="V1719" s="1152" t="s">
        <v>162</v>
      </c>
      <c r="W1719" s="1152"/>
      <c r="X1719" s="1144">
        <v>18</v>
      </c>
      <c r="Y1719" s="1152"/>
      <c r="Z1719" s="1154"/>
      <c r="AA1719" s="1155">
        <v>42741</v>
      </c>
      <c r="AC1719" s="1157"/>
      <c r="AD1719" s="1157"/>
      <c r="AE1719" s="1157"/>
      <c r="AF1719" s="1204">
        <f>IF(B1719="","",(IFERROR(VLOOKUP(B1719,Projecten!A$4:W$2358,5,FALSE),"niet bekend")))</f>
        <v>1</v>
      </c>
      <c r="AG1719" s="2403">
        <f t="shared" si="164"/>
        <v>2895.74</v>
      </c>
      <c r="AH1719" s="2403">
        <f>IF(B1719="","",(IFERROR(VLOOKUP(B1719,Projecten!A$4:W$2358,23,FALSE),"niet bekend")))</f>
        <v>2895.74</v>
      </c>
      <c r="AI1719" s="2403">
        <f>IF(B1719="","",(IFERROR(VLOOKUP(B1719,Projecten!A$4:W$2358,12,FALSE),"niet bekend")))</f>
        <v>2895.74</v>
      </c>
    </row>
    <row r="1720" spans="2:35" s="1156" customFormat="1" x14ac:dyDescent="0.2">
      <c r="B1720" s="1145">
        <v>2017081</v>
      </c>
      <c r="C1720" s="1243">
        <v>121131</v>
      </c>
      <c r="D1720" s="1241" t="s">
        <v>2434</v>
      </c>
      <c r="E1720" s="1210" t="s">
        <v>26</v>
      </c>
      <c r="F1720" s="1200">
        <v>0</v>
      </c>
      <c r="G1720" s="1146">
        <v>1</v>
      </c>
      <c r="H1720" s="1146">
        <v>1</v>
      </c>
      <c r="I1720" s="1146">
        <v>0</v>
      </c>
      <c r="J1720" s="1147" t="s">
        <v>47</v>
      </c>
      <c r="K1720" s="1147" t="s">
        <v>1524</v>
      </c>
      <c r="L1720" s="1147" t="s">
        <v>1524</v>
      </c>
      <c r="M1720" s="1147" t="s">
        <v>1524</v>
      </c>
      <c r="N1720" s="1148" t="s">
        <v>47</v>
      </c>
      <c r="O1720" s="1148" t="s">
        <v>47</v>
      </c>
      <c r="P1720" s="1148" t="s">
        <v>47</v>
      </c>
      <c r="Q1720" s="1148" t="s">
        <v>47</v>
      </c>
      <c r="R1720" s="1149"/>
      <c r="S1720" s="1150"/>
      <c r="T1720" s="1150">
        <v>6</v>
      </c>
      <c r="U1720" s="1151"/>
      <c r="V1720" s="1152" t="s">
        <v>162</v>
      </c>
      <c r="W1720" s="1152"/>
      <c r="X1720" s="1144">
        <v>1.25</v>
      </c>
      <c r="Y1720" s="1152"/>
      <c r="Z1720" s="1154"/>
      <c r="AA1720" s="1155"/>
      <c r="AC1720" s="1157"/>
      <c r="AD1720" s="1157"/>
      <c r="AE1720" s="1157"/>
      <c r="AF1720" s="1204"/>
      <c r="AG1720" s="2403"/>
      <c r="AH1720" s="2403"/>
      <c r="AI1720" s="2403"/>
    </row>
    <row r="1721" spans="2:35" s="1156" customFormat="1" x14ac:dyDescent="0.2">
      <c r="B1721" s="1145">
        <v>2017014</v>
      </c>
      <c r="C1721" s="1243">
        <v>121131</v>
      </c>
      <c r="D1721" s="1241" t="s">
        <v>2350</v>
      </c>
      <c r="E1721" s="1210" t="s">
        <v>26</v>
      </c>
      <c r="F1721" s="1200">
        <v>1</v>
      </c>
      <c r="G1721" s="1146">
        <v>2</v>
      </c>
      <c r="H1721" s="1146">
        <v>1</v>
      </c>
      <c r="I1721" s="1146">
        <v>1</v>
      </c>
      <c r="J1721" s="1147">
        <v>42762</v>
      </c>
      <c r="K1721" s="1147" t="s">
        <v>1524</v>
      </c>
      <c r="L1721" s="1147" t="s">
        <v>1524</v>
      </c>
      <c r="M1721" s="1147" t="s">
        <v>1524</v>
      </c>
      <c r="N1721" s="1148" t="s">
        <v>47</v>
      </c>
      <c r="O1721" s="1148" t="s">
        <v>47</v>
      </c>
      <c r="P1721" s="1148" t="s">
        <v>47</v>
      </c>
      <c r="Q1721" s="1148" t="s">
        <v>47</v>
      </c>
      <c r="R1721" s="1149"/>
      <c r="S1721" s="1150"/>
      <c r="T1721" s="1150">
        <v>6</v>
      </c>
      <c r="U1721" s="1151"/>
      <c r="V1721" s="1152" t="s">
        <v>162</v>
      </c>
      <c r="W1721" s="1152"/>
      <c r="X1721" s="1144">
        <v>5</v>
      </c>
      <c r="Y1721" s="1152"/>
      <c r="Z1721" s="1154"/>
      <c r="AA1721" s="1155">
        <v>42741</v>
      </c>
      <c r="AC1721" s="1157"/>
      <c r="AD1721" s="1157"/>
      <c r="AE1721" s="1157"/>
      <c r="AF1721" s="1204">
        <f>IF(B1721="","",(IFERROR(VLOOKUP(B1721,Projecten!A$4:W$2358,5,FALSE),"niet bekend")))</f>
        <v>1</v>
      </c>
      <c r="AG1721" s="2403">
        <f>IF(AF1721="","",(IF(F1721=0,AI1721,(F1721/AF1721*AI1721))))</f>
        <v>537.12</v>
      </c>
      <c r="AH1721" s="2403">
        <f>IF(B1721="","",(IFERROR(VLOOKUP(B1721,Projecten!A$4:W$2358,23,FALSE),"niet bekend")))</f>
        <v>537.12</v>
      </c>
      <c r="AI1721" s="2403">
        <f>IF(B1721="","",(IFERROR(VLOOKUP(B1721,Projecten!A$4:W$2358,12,FALSE),"niet bekend")))</f>
        <v>537.12</v>
      </c>
    </row>
    <row r="1722" spans="2:35" s="1156" customFormat="1" x14ac:dyDescent="0.2">
      <c r="B1722" s="1145">
        <v>2016803</v>
      </c>
      <c r="C1722" s="1243">
        <v>121134</v>
      </c>
      <c r="D1722" s="1241" t="s">
        <v>2329</v>
      </c>
      <c r="E1722" s="1210" t="s">
        <v>26</v>
      </c>
      <c r="F1722" s="1200">
        <v>6</v>
      </c>
      <c r="G1722" s="1146">
        <f>F1722*8</f>
        <v>48</v>
      </c>
      <c r="H1722" s="1146">
        <f>F1722*6</f>
        <v>36</v>
      </c>
      <c r="I1722" s="1146">
        <f>F1722*4</f>
        <v>24</v>
      </c>
      <c r="J1722" s="1147">
        <v>42759</v>
      </c>
      <c r="K1722" s="1147" t="s">
        <v>1524</v>
      </c>
      <c r="L1722" s="1147" t="s">
        <v>1524</v>
      </c>
      <c r="M1722" s="1147" t="s">
        <v>1524</v>
      </c>
      <c r="N1722" s="1148" t="s">
        <v>47</v>
      </c>
      <c r="O1722" s="1148" t="s">
        <v>47</v>
      </c>
      <c r="P1722" s="1148" t="s">
        <v>47</v>
      </c>
      <c r="Q1722" s="1148" t="s">
        <v>47</v>
      </c>
      <c r="R1722" s="1149"/>
      <c r="S1722" s="1150"/>
      <c r="T1722" s="1150">
        <v>6</v>
      </c>
      <c r="U1722" s="1151"/>
      <c r="V1722" s="1152" t="s">
        <v>423</v>
      </c>
      <c r="W1722" s="1152"/>
      <c r="X1722" s="1144">
        <f>F1722*16</f>
        <v>96</v>
      </c>
      <c r="Y1722" s="1152"/>
      <c r="Z1722" s="1152"/>
      <c r="AA1722" s="1155">
        <v>42724</v>
      </c>
      <c r="AC1722" s="1157"/>
      <c r="AD1722" s="1157"/>
      <c r="AE1722" s="1157"/>
      <c r="AF1722" s="1204">
        <f>IF(B1722="","",(IFERROR(VLOOKUP(B1722,Projecten!A$4:W$2358,5,FALSE),"niet bekend")))</f>
        <v>11</v>
      </c>
      <c r="AG1722" s="2403">
        <f>IF(AF1722="","",(IF(F1722=0,AI1722,(F1722/AF1722*AI1722))))</f>
        <v>14763.758181818181</v>
      </c>
      <c r="AH1722" s="2403">
        <f>IF(B1722="","",(IFERROR(VLOOKUP(B1722,Projecten!A$4:W$2358,23,FALSE),"niet bekend")))</f>
        <v>27066.89</v>
      </c>
      <c r="AI1722" s="2403">
        <f>IF(B1722="","",(IFERROR(VLOOKUP(B1722,Projecten!A$4:W$2358,12,FALSE),"niet bekend")))</f>
        <v>27066.89</v>
      </c>
    </row>
    <row r="1723" spans="2:35" s="1156" customFormat="1" x14ac:dyDescent="0.2">
      <c r="B1723" s="1145">
        <v>2017027</v>
      </c>
      <c r="C1723" s="1243">
        <v>121133</v>
      </c>
      <c r="D1723" s="1241" t="s">
        <v>2369</v>
      </c>
      <c r="E1723" s="1210" t="s">
        <v>26</v>
      </c>
      <c r="F1723" s="1200">
        <v>2</v>
      </c>
      <c r="G1723" s="1146">
        <v>16</v>
      </c>
      <c r="H1723" s="1146">
        <v>10</v>
      </c>
      <c r="I1723" s="1146">
        <v>4</v>
      </c>
      <c r="J1723" s="1147">
        <v>42762</v>
      </c>
      <c r="K1723" s="1147" t="s">
        <v>1524</v>
      </c>
      <c r="L1723" s="1147" t="s">
        <v>1524</v>
      </c>
      <c r="M1723" s="1147" t="s">
        <v>1524</v>
      </c>
      <c r="N1723" s="1148" t="s">
        <v>47</v>
      </c>
      <c r="O1723" s="1148" t="s">
        <v>47</v>
      </c>
      <c r="P1723" s="1148" t="s">
        <v>473</v>
      </c>
      <c r="Q1723" s="1148"/>
      <c r="R1723" s="1149"/>
      <c r="S1723" s="1150"/>
      <c r="T1723" s="1150">
        <v>6</v>
      </c>
      <c r="U1723" s="1151"/>
      <c r="V1723" s="1152" t="s">
        <v>423</v>
      </c>
      <c r="W1723" s="1152"/>
      <c r="X1723" s="1144">
        <v>30</v>
      </c>
      <c r="Y1723" s="1152"/>
      <c r="Z1723" s="1154"/>
      <c r="AA1723" s="1155">
        <v>42747</v>
      </c>
      <c r="AC1723" s="1157"/>
      <c r="AD1723" s="1157"/>
      <c r="AE1723" s="1157"/>
      <c r="AF1723" s="1204">
        <f>IF(B1723="","",(IFERROR(VLOOKUP(B1723,Projecten!A$4:W$2358,5,FALSE),"niet bekend")))</f>
        <v>2</v>
      </c>
      <c r="AG1723" s="2403">
        <f>IF(AF1723="","",(IF(F1723=0,AI1723,(F1723/AF1723*AI1723))))</f>
        <v>4674.09</v>
      </c>
      <c r="AH1723" s="2403">
        <f>IF(B1723="","",(IFERROR(VLOOKUP(B1723,Projecten!A$4:W$2358,23,FALSE),"niet bekend")))</f>
        <v>4674.09</v>
      </c>
      <c r="AI1723" s="2403">
        <f>IF(B1723="","",(IFERROR(VLOOKUP(B1723,Projecten!A$4:W$2358,12,FALSE),"niet bekend")))</f>
        <v>4674.09</v>
      </c>
    </row>
    <row r="1724" spans="2:35" s="1156" customFormat="1" x14ac:dyDescent="0.2">
      <c r="B1724" s="1145"/>
      <c r="C1724" s="1243"/>
      <c r="D1724" s="1241"/>
      <c r="E1724" s="1210"/>
      <c r="F1724" s="1200"/>
      <c r="G1724" s="1146"/>
      <c r="H1724" s="1146"/>
      <c r="I1724" s="1146"/>
      <c r="J1724" s="1147"/>
      <c r="K1724" s="1147"/>
      <c r="L1724" s="1147"/>
      <c r="M1724" s="1147"/>
      <c r="N1724" s="1148"/>
      <c r="O1724" s="1148"/>
      <c r="P1724" s="1148"/>
      <c r="Q1724" s="1148"/>
      <c r="R1724" s="1149"/>
      <c r="S1724" s="1150"/>
      <c r="T1724" s="1150"/>
      <c r="U1724" s="1151"/>
      <c r="V1724" s="1152"/>
      <c r="W1724" s="1152"/>
      <c r="X1724" s="1144"/>
      <c r="Y1724" s="1152"/>
      <c r="Z1724" s="1154"/>
      <c r="AA1724" s="1155"/>
      <c r="AC1724" s="1157"/>
      <c r="AD1724" s="1157"/>
      <c r="AE1724" s="1157"/>
      <c r="AF1724" s="1204"/>
      <c r="AG1724" s="2403"/>
      <c r="AH1724" s="2403"/>
      <c r="AI1724" s="2403"/>
    </row>
    <row r="1725" spans="2:35" s="1156" customFormat="1" x14ac:dyDescent="0.2">
      <c r="B1725" s="1145">
        <v>2016774</v>
      </c>
      <c r="C1725" s="1243">
        <v>121132</v>
      </c>
      <c r="D1725" s="1243" t="s">
        <v>2249</v>
      </c>
      <c r="E1725" s="1146" t="s">
        <v>474</v>
      </c>
      <c r="F1725" s="1200">
        <v>2</v>
      </c>
      <c r="G1725" s="1146">
        <v>26</v>
      </c>
      <c r="H1725" s="1146">
        <v>14</v>
      </c>
      <c r="I1725" s="1146">
        <v>6</v>
      </c>
      <c r="J1725" s="1201">
        <v>42759</v>
      </c>
      <c r="K1725" s="1201">
        <v>42760</v>
      </c>
      <c r="L1725" s="1201"/>
      <c r="M1725" s="1202"/>
      <c r="N1725" s="1202" t="s">
        <v>47</v>
      </c>
      <c r="O1725" s="1202" t="s">
        <v>47</v>
      </c>
      <c r="P1725" s="1202" t="s">
        <v>47</v>
      </c>
      <c r="Q1725" s="1202" t="s">
        <v>47</v>
      </c>
      <c r="R1725" s="1149"/>
      <c r="S1725" s="1150"/>
      <c r="T1725" s="1150">
        <v>7</v>
      </c>
      <c r="U1725" s="1151"/>
      <c r="V1725" s="1152" t="s">
        <v>813</v>
      </c>
      <c r="W1725" s="1206" t="s">
        <v>2302</v>
      </c>
      <c r="X1725" s="1153">
        <v>48</v>
      </c>
      <c r="Y1725" s="1152"/>
      <c r="Z1725" s="1152"/>
      <c r="AA1725" s="1149" t="s">
        <v>2335</v>
      </c>
      <c r="AC1725" s="1157"/>
      <c r="AD1725" s="1157"/>
      <c r="AE1725" s="1157"/>
      <c r="AF1725" s="1204">
        <f>IF(B1725="","",(IFERROR(VLOOKUP(B1725,Projecten!A$4:W$2358,5,FALSE),"niet bekend")))</f>
        <v>2</v>
      </c>
      <c r="AG1725" s="2403">
        <f>IF(AF1725="","",(IF(F1725=0,AI1725,(F1725/AF1725*AI1725))))</f>
        <v>8162.64</v>
      </c>
      <c r="AH1725" s="2403">
        <f>IF(B1725="","",(IFERROR(VLOOKUP(B1725,Projecten!A$4:W$2358,23,FALSE),"niet bekend")))</f>
        <v>8162.64</v>
      </c>
      <c r="AI1725" s="2403">
        <f>IF(B1725="","",(IFERROR(VLOOKUP(B1725,Projecten!A$4:W$2358,12,FALSE),"niet bekend")))</f>
        <v>8162.64</v>
      </c>
    </row>
    <row r="1726" spans="2:35" s="1156" customFormat="1" x14ac:dyDescent="0.2">
      <c r="B1726" s="1145"/>
      <c r="C1726" s="1243"/>
      <c r="D1726" s="1241"/>
      <c r="E1726" s="1210"/>
      <c r="F1726" s="1200"/>
      <c r="G1726" s="1146"/>
      <c r="H1726" s="1146"/>
      <c r="I1726" s="1146"/>
      <c r="J1726" s="1147"/>
      <c r="K1726" s="1147"/>
      <c r="L1726" s="1147"/>
      <c r="M1726" s="1147"/>
      <c r="N1726" s="1148"/>
      <c r="O1726" s="1148"/>
      <c r="P1726" s="1148"/>
      <c r="Q1726" s="1148"/>
      <c r="R1726" s="1149"/>
      <c r="S1726" s="1150"/>
      <c r="T1726" s="1150"/>
      <c r="U1726" s="1151"/>
      <c r="V1726" s="1152"/>
      <c r="W1726" s="1152"/>
      <c r="X1726" s="1144"/>
      <c r="Y1726" s="1152"/>
      <c r="Z1726" s="1154"/>
      <c r="AA1726" s="1155"/>
      <c r="AC1726" s="1157"/>
      <c r="AD1726" s="1157"/>
      <c r="AE1726" s="1157"/>
      <c r="AF1726" s="1204"/>
      <c r="AG1726" s="2403"/>
      <c r="AH1726" s="2403"/>
      <c r="AI1726" s="2403"/>
    </row>
    <row r="1727" spans="2:35" s="1095" customFormat="1" x14ac:dyDescent="0.2">
      <c r="B1727" s="1119">
        <v>2017086</v>
      </c>
      <c r="C1727" s="1243">
        <v>121038</v>
      </c>
      <c r="D1727" s="1244" t="s">
        <v>2435</v>
      </c>
      <c r="E1727" s="1121" t="s">
        <v>2436</v>
      </c>
      <c r="F1727" s="1122">
        <v>0</v>
      </c>
      <c r="G1727" s="1121">
        <v>4</v>
      </c>
      <c r="H1727" s="1121">
        <v>0</v>
      </c>
      <c r="I1727" s="1121">
        <v>4</v>
      </c>
      <c r="J1727" s="1201">
        <v>42766</v>
      </c>
      <c r="K1727" s="1131" t="s">
        <v>1524</v>
      </c>
      <c r="L1727" s="1131" t="s">
        <v>1524</v>
      </c>
      <c r="M1727" s="1131" t="s">
        <v>1524</v>
      </c>
      <c r="N1727" s="1124" t="s">
        <v>47</v>
      </c>
      <c r="O1727" s="1124" t="s">
        <v>47</v>
      </c>
      <c r="P1727" s="1124" t="s">
        <v>47</v>
      </c>
      <c r="Q1727" s="1124" t="s">
        <v>47</v>
      </c>
      <c r="R1727" s="1096"/>
      <c r="S1727" s="1126"/>
      <c r="T1727" s="1126">
        <v>5</v>
      </c>
      <c r="U1727" s="1127"/>
      <c r="V1727" s="1120" t="s">
        <v>2347</v>
      </c>
      <c r="W1727" s="1128"/>
      <c r="X1727" s="1129">
        <v>20</v>
      </c>
      <c r="Y1727" s="1120"/>
      <c r="Z1727" s="1120"/>
      <c r="AA1727" s="1096"/>
      <c r="AC1727" s="1097"/>
      <c r="AD1727" s="1097"/>
      <c r="AE1727" s="1097"/>
      <c r="AF1727" s="1130"/>
      <c r="AG1727" s="2399"/>
      <c r="AH1727" s="2399"/>
      <c r="AI1727" s="2399"/>
    </row>
    <row r="1728" spans="2:35" s="1172" customFormat="1" x14ac:dyDescent="0.2">
      <c r="B1728" s="1160"/>
      <c r="C1728" s="1319"/>
      <c r="D1728" s="1162"/>
      <c r="E1728" s="1162"/>
      <c r="F1728" s="1163"/>
      <c r="G1728" s="1163"/>
      <c r="H1728" s="1163"/>
      <c r="I1728" s="1163"/>
      <c r="J1728" s="1164"/>
      <c r="K1728" s="1164"/>
      <c r="L1728" s="1164"/>
      <c r="M1728" s="1163"/>
      <c r="N1728" s="1163"/>
      <c r="O1728" s="1163"/>
      <c r="P1728" s="1163"/>
      <c r="Q1728" s="1163"/>
      <c r="R1728" s="1165"/>
      <c r="S1728" s="1606"/>
      <c r="T1728" s="1167"/>
      <c r="U1728" s="1167"/>
      <c r="V1728" s="1168"/>
      <c r="W1728" s="1168"/>
      <c r="X1728" s="1168"/>
      <c r="Y1728" s="1169"/>
      <c r="Z1728" s="1170"/>
      <c r="AA1728" s="1171"/>
      <c r="AC1728" s="1173"/>
      <c r="AD1728" s="1173"/>
      <c r="AE1728" s="1173"/>
      <c r="AF1728" s="1174"/>
      <c r="AG1728" s="2404"/>
      <c r="AH1728" s="2404" t="str">
        <f>IF(B1728="","",(IFERROR(VLOOKUP(B1728,Projecten!A$4:W$2358,23,FALSE),"niet bekend")))</f>
        <v/>
      </c>
      <c r="AI1728" s="2404" t="str">
        <f>IF(B1728="","",(IFERROR(VLOOKUP(B1728,Projecten!A$4:W$2358,12,FALSE),"niet bekend")))</f>
        <v/>
      </c>
    </row>
    <row r="1729" spans="2:35" s="1112" customFormat="1" x14ac:dyDescent="0.2">
      <c r="B1729" s="1099"/>
      <c r="C1729" s="1100"/>
      <c r="D1729" s="1101">
        <f>SUM(G1729:I1729)</f>
        <v>348</v>
      </c>
      <c r="E1729" s="1102"/>
      <c r="F1729" s="1103">
        <f>SUM(F1730:F1760)</f>
        <v>22</v>
      </c>
      <c r="G1729" s="1103">
        <f>SUM(G1730:G1760)</f>
        <v>180</v>
      </c>
      <c r="H1729" s="1103">
        <f>SUM(H1730:H1760)</f>
        <v>106</v>
      </c>
      <c r="I1729" s="1103">
        <f>SUM(I1730:I1760)</f>
        <v>62</v>
      </c>
      <c r="J1729" s="1104"/>
      <c r="K1729" s="1104"/>
      <c r="L1729" s="1104"/>
      <c r="M1729" s="1103"/>
      <c r="N1729" s="1103"/>
      <c r="O1729" s="1103"/>
      <c r="P1729" s="1103"/>
      <c r="Q1729" s="1103"/>
      <c r="R1729" s="1105">
        <v>6</v>
      </c>
      <c r="S1729" s="1605"/>
      <c r="T1729" s="1106"/>
      <c r="U1729" s="1106"/>
      <c r="V1729" s="1107"/>
      <c r="W1729" s="1108">
        <f>SUM(X1729:X1760)</f>
        <v>345.85</v>
      </c>
      <c r="X1729" s="1109"/>
      <c r="Y1729" s="1109">
        <f>Productiemedewerkers!C1980</f>
        <v>0</v>
      </c>
      <c r="Z1729" s="1110">
        <f>W1729-Y1729</f>
        <v>345.85</v>
      </c>
      <c r="AA1729" s="1111" t="s">
        <v>2735</v>
      </c>
      <c r="AB1729" s="857" t="s">
        <v>1122</v>
      </c>
      <c r="AC1729" s="857" t="s">
        <v>1064</v>
      </c>
      <c r="AD1729" s="857" t="s">
        <v>1123</v>
      </c>
      <c r="AE1729" s="853" t="s">
        <v>2165</v>
      </c>
      <c r="AF1729" s="1115"/>
      <c r="AG1729" s="2402">
        <f>SUM(AG1730:AG1760)</f>
        <v>59159.481818181812</v>
      </c>
      <c r="AH1729" s="2402" t="str">
        <f>IF(B1729="","",(IFERROR(VLOOKUP(B1729,Projecten!A$4:W$2358,23,FALSE),"niet bekend")))</f>
        <v/>
      </c>
      <c r="AI1729" s="2402" t="str">
        <f>IF(B1729="","",(IFERROR(VLOOKUP(B1729,Projecten!A$4:W$2358,12,FALSE),"niet bekend")))</f>
        <v/>
      </c>
    </row>
    <row r="1730" spans="2:35" s="1095" customFormat="1" x14ac:dyDescent="0.2">
      <c r="B1730" s="1118"/>
      <c r="C1730" s="1119"/>
      <c r="D1730" s="1120"/>
      <c r="E1730" s="1121"/>
      <c r="F1730" s="1122"/>
      <c r="G1730" s="1122"/>
      <c r="H1730" s="1122"/>
      <c r="I1730" s="1122"/>
      <c r="J1730" s="1123"/>
      <c r="K1730" s="1123"/>
      <c r="L1730" s="1123"/>
      <c r="M1730" s="1124"/>
      <c r="N1730" s="1124"/>
      <c r="O1730" s="1124"/>
      <c r="P1730" s="1124"/>
      <c r="Q1730" s="1124"/>
      <c r="R1730" s="1096" t="s">
        <v>2074</v>
      </c>
      <c r="S1730" s="1126"/>
      <c r="T1730" s="1126"/>
      <c r="U1730" s="1127"/>
      <c r="V1730" s="1120"/>
      <c r="W1730" s="1128" t="s">
        <v>2081</v>
      </c>
      <c r="X1730" s="1129"/>
      <c r="Y1730" s="1120"/>
      <c r="Z1730" s="1120"/>
      <c r="AA1730" s="1096"/>
      <c r="AC1730" s="1097"/>
      <c r="AD1730" s="1097"/>
      <c r="AE1730" s="1097"/>
      <c r="AF1730" s="1130" t="str">
        <f>IF(B1730="","",(IFERROR(VLOOKUP(B1730,Projecten!A$4:W$2358,5,FALSE),"niet bekend")))</f>
        <v/>
      </c>
      <c r="AG1730" s="2399" t="str">
        <f>IF(AF1730="","",(IF(F1730=0,AI1730,(F1730/AF1730*AI1730))))</f>
        <v/>
      </c>
      <c r="AH1730" s="2399" t="str">
        <f>IF(B1730="","",(IFERROR(VLOOKUP(B1730,Projecten!A$4:W$2358,23,FALSE),"niet bekend")))</f>
        <v/>
      </c>
      <c r="AI1730" s="2399" t="str">
        <f>IF(B1730="","",(IFERROR(VLOOKUP(B1730,Projecten!A$4:W$2358,12,FALSE),"niet bekend")))</f>
        <v/>
      </c>
    </row>
    <row r="1731" spans="2:35" s="1095" customFormat="1" x14ac:dyDescent="0.2">
      <c r="B1731" s="1118"/>
      <c r="C1731" s="1119"/>
      <c r="D1731" s="1225" t="s">
        <v>2483</v>
      </c>
      <c r="E1731" s="1121"/>
      <c r="F1731" s="1122"/>
      <c r="G1731" s="1122"/>
      <c r="H1731" s="1122"/>
      <c r="I1731" s="1122"/>
      <c r="J1731" s="1123"/>
      <c r="K1731" s="1123"/>
      <c r="L1731" s="1123"/>
      <c r="M1731" s="1124"/>
      <c r="N1731" s="1124"/>
      <c r="O1731" s="1124"/>
      <c r="P1731" s="1124"/>
      <c r="Q1731" s="1124"/>
      <c r="R1731" s="1096"/>
      <c r="S1731" s="1126"/>
      <c r="T1731" s="1126"/>
      <c r="U1731" s="1127"/>
      <c r="V1731" s="1120"/>
      <c r="W1731" s="1128"/>
      <c r="X1731" s="1129"/>
      <c r="Y1731" s="1120"/>
      <c r="Z1731" s="1120"/>
      <c r="AA1731" s="1096"/>
      <c r="AC1731" s="1097"/>
      <c r="AD1731" s="1097"/>
      <c r="AE1731" s="1097"/>
      <c r="AF1731" s="1130"/>
      <c r="AG1731" s="2399"/>
      <c r="AH1731" s="2399"/>
      <c r="AI1731" s="2399"/>
    </row>
    <row r="1732" spans="2:35" s="1095" customFormat="1" x14ac:dyDescent="0.2">
      <c r="B1732" s="1118"/>
      <c r="C1732" s="1119"/>
      <c r="D1732" s="1120"/>
      <c r="E1732" s="1121"/>
      <c r="F1732" s="1122"/>
      <c r="G1732" s="1122"/>
      <c r="H1732" s="1122"/>
      <c r="I1732" s="1122"/>
      <c r="J1732" s="1123"/>
      <c r="K1732" s="1123"/>
      <c r="L1732" s="1123"/>
      <c r="M1732" s="1124"/>
      <c r="N1732" s="1124"/>
      <c r="O1732" s="1124"/>
      <c r="P1732" s="1124"/>
      <c r="Q1732" s="1124"/>
      <c r="R1732" s="1096"/>
      <c r="S1732" s="1126"/>
      <c r="T1732" s="1126"/>
      <c r="U1732" s="1127"/>
      <c r="V1732" s="1120"/>
      <c r="W1732" s="1128"/>
      <c r="X1732" s="1129"/>
      <c r="Y1732" s="1120"/>
      <c r="Z1732" s="1120"/>
      <c r="AA1732" s="1096"/>
      <c r="AC1732" s="1097"/>
      <c r="AD1732" s="1097"/>
      <c r="AE1732" s="1097"/>
      <c r="AF1732" s="1130"/>
      <c r="AG1732" s="2399"/>
      <c r="AH1732" s="2399"/>
      <c r="AI1732" s="2399"/>
    </row>
    <row r="1733" spans="2:35" s="1156" customFormat="1" x14ac:dyDescent="0.2">
      <c r="B1733" s="1145" t="s">
        <v>2272</v>
      </c>
      <c r="C1733" s="1145">
        <v>121139</v>
      </c>
      <c r="D1733" s="1145" t="s">
        <v>2284</v>
      </c>
      <c r="E1733" s="1146" t="s">
        <v>353</v>
      </c>
      <c r="F1733" s="1200">
        <v>1</v>
      </c>
      <c r="G1733" s="1146">
        <v>7</v>
      </c>
      <c r="H1733" s="1146">
        <v>2</v>
      </c>
      <c r="I1733" s="1146">
        <v>3</v>
      </c>
      <c r="J1733" s="1201">
        <v>42762</v>
      </c>
      <c r="K1733" s="1201">
        <v>42760</v>
      </c>
      <c r="L1733" s="1183" t="s">
        <v>1524</v>
      </c>
      <c r="M1733" s="1183" t="s">
        <v>1524</v>
      </c>
      <c r="N1733" s="1202" t="s">
        <v>47</v>
      </c>
      <c r="O1733" s="1202" t="s">
        <v>47</v>
      </c>
      <c r="P1733" s="1202" t="s">
        <v>47</v>
      </c>
      <c r="Q1733" s="1202" t="s">
        <v>47</v>
      </c>
      <c r="R1733" s="1149"/>
      <c r="S1733" s="1150"/>
      <c r="T1733" s="1150">
        <v>8</v>
      </c>
      <c r="U1733" s="1151"/>
      <c r="V1733" s="1152" t="s">
        <v>535</v>
      </c>
      <c r="W1733" s="1206"/>
      <c r="X1733" s="1153">
        <v>16.2</v>
      </c>
      <c r="Y1733" s="1152"/>
      <c r="Z1733" s="1152"/>
      <c r="AA1733" s="1155">
        <v>42720</v>
      </c>
      <c r="AC1733" s="1157"/>
      <c r="AD1733" s="1157"/>
      <c r="AE1733" s="1157"/>
      <c r="AF1733" s="1204">
        <f>IF(B1733="","",(IFERROR(VLOOKUP(B1733,Projecten!A$4:W$2358,5,FALSE),"niet bekend")))</f>
        <v>1</v>
      </c>
      <c r="AG1733" s="2403">
        <f t="shared" ref="AG1733:AG1739" si="165">IF(AF1733="","",(IF(F1733=0,AI1733,(F1733/AF1733*AI1733))))</f>
        <v>3119.59</v>
      </c>
      <c r="AH1733" s="2403">
        <f>IF(B1733="","",(IFERROR(VLOOKUP(B1733,Projecten!A$4:W$2358,23,FALSE),"niet bekend")))</f>
        <v>3119.59</v>
      </c>
      <c r="AI1733" s="2403">
        <f>IF(B1733="","",(IFERROR(VLOOKUP(B1733,Projecten!A$4:W$2358,12,FALSE),"niet bekend")))</f>
        <v>3119.59</v>
      </c>
    </row>
    <row r="1734" spans="2:35" s="1156" customFormat="1" x14ac:dyDescent="0.2">
      <c r="B1734" s="1145" t="s">
        <v>2273</v>
      </c>
      <c r="C1734" s="1145">
        <v>121139</v>
      </c>
      <c r="D1734" s="1145" t="s">
        <v>2283</v>
      </c>
      <c r="E1734" s="1146" t="s">
        <v>353</v>
      </c>
      <c r="F1734" s="1200">
        <v>0</v>
      </c>
      <c r="G1734" s="1146">
        <v>1</v>
      </c>
      <c r="H1734" s="1146">
        <v>0</v>
      </c>
      <c r="I1734" s="1146">
        <v>1</v>
      </c>
      <c r="J1734" s="1183" t="s">
        <v>1524</v>
      </c>
      <c r="K1734" s="1183" t="s">
        <v>1524</v>
      </c>
      <c r="L1734" s="1183" t="s">
        <v>1524</v>
      </c>
      <c r="M1734" s="1183" t="s">
        <v>1524</v>
      </c>
      <c r="N1734" s="1202" t="s">
        <v>47</v>
      </c>
      <c r="O1734" s="1202" t="s">
        <v>47</v>
      </c>
      <c r="P1734" s="1202" t="s">
        <v>47</v>
      </c>
      <c r="Q1734" s="1202" t="s">
        <v>47</v>
      </c>
      <c r="R1734" s="1149"/>
      <c r="S1734" s="1150"/>
      <c r="T1734" s="1150">
        <v>8</v>
      </c>
      <c r="U1734" s="1151"/>
      <c r="V1734" s="1152" t="s">
        <v>535</v>
      </c>
      <c r="W1734" s="1206"/>
      <c r="X1734" s="1153">
        <v>3.25</v>
      </c>
      <c r="Y1734" s="1152"/>
      <c r="Z1734" s="1152"/>
      <c r="AA1734" s="1155">
        <v>42720</v>
      </c>
      <c r="AC1734" s="1157"/>
      <c r="AD1734" s="1157"/>
      <c r="AE1734" s="1157"/>
      <c r="AF1734" s="1204">
        <f>IF(B1734="","",(IFERROR(VLOOKUP(B1734,Projecten!A$4:W$2358,5,FALSE),"niet bekend")))</f>
        <v>0</v>
      </c>
      <c r="AG1734" s="2403">
        <f t="shared" si="165"/>
        <v>502.39</v>
      </c>
      <c r="AH1734" s="2403">
        <f>IF(B1734="","",(IFERROR(VLOOKUP(B1734,Projecten!A$4:W$2358,23,FALSE),"niet bekend")))</f>
        <v>502.39</v>
      </c>
      <c r="AI1734" s="2403">
        <f>IF(B1734="","",(IFERROR(VLOOKUP(B1734,Projecten!A$4:W$2358,12,FALSE),"niet bekend")))</f>
        <v>502.39</v>
      </c>
    </row>
    <row r="1735" spans="2:35" s="1156" customFormat="1" x14ac:dyDescent="0.2">
      <c r="B1735" s="1145" t="s">
        <v>2274</v>
      </c>
      <c r="C1735" s="1145">
        <v>121140</v>
      </c>
      <c r="D1735" s="1145" t="s">
        <v>2050</v>
      </c>
      <c r="E1735" s="1146" t="s">
        <v>353</v>
      </c>
      <c r="F1735" s="1200">
        <v>1</v>
      </c>
      <c r="G1735" s="1146">
        <v>7</v>
      </c>
      <c r="H1735" s="1146">
        <v>2</v>
      </c>
      <c r="I1735" s="1146">
        <v>3</v>
      </c>
      <c r="J1735" s="1201">
        <v>42762</v>
      </c>
      <c r="K1735" s="1201">
        <v>42760</v>
      </c>
      <c r="L1735" s="1183" t="s">
        <v>1524</v>
      </c>
      <c r="M1735" s="1183" t="s">
        <v>1524</v>
      </c>
      <c r="N1735" s="1202" t="s">
        <v>47</v>
      </c>
      <c r="O1735" s="1202" t="s">
        <v>47</v>
      </c>
      <c r="P1735" s="1202" t="s">
        <v>47</v>
      </c>
      <c r="Q1735" s="1202" t="s">
        <v>47</v>
      </c>
      <c r="R1735" s="1149"/>
      <c r="S1735" s="1150"/>
      <c r="T1735" s="1150">
        <v>8</v>
      </c>
      <c r="U1735" s="1151"/>
      <c r="V1735" s="1152" t="s">
        <v>535</v>
      </c>
      <c r="W1735" s="1206"/>
      <c r="X1735" s="1144">
        <v>16.100000000000001</v>
      </c>
      <c r="Y1735" s="1152"/>
      <c r="Z1735" s="1152"/>
      <c r="AA1735" s="1155">
        <v>42720</v>
      </c>
      <c r="AC1735" s="1157"/>
      <c r="AD1735" s="1157"/>
      <c r="AE1735" s="1157"/>
      <c r="AF1735" s="1204">
        <f>IF(B1735="","",(IFERROR(VLOOKUP(B1735,Projecten!A$4:W$2358,5,FALSE),"niet bekend")))</f>
        <v>1</v>
      </c>
      <c r="AG1735" s="2403">
        <f t="shared" si="165"/>
        <v>3086.35</v>
      </c>
      <c r="AH1735" s="2403">
        <f>IF(B1735="","",(IFERROR(VLOOKUP(B1735,Projecten!A$4:W$2358,23,FALSE),"niet bekend")))</f>
        <v>3086.35</v>
      </c>
      <c r="AI1735" s="2403">
        <f>IF(B1735="","",(IFERROR(VLOOKUP(B1735,Projecten!A$4:W$2358,12,FALSE),"niet bekend")))</f>
        <v>3086.35</v>
      </c>
    </row>
    <row r="1736" spans="2:35" s="1156" customFormat="1" x14ac:dyDescent="0.2">
      <c r="B1736" s="1145" t="s">
        <v>2275</v>
      </c>
      <c r="C1736" s="1145">
        <v>121140</v>
      </c>
      <c r="D1736" s="1145" t="s">
        <v>2051</v>
      </c>
      <c r="E1736" s="1146" t="s">
        <v>353</v>
      </c>
      <c r="F1736" s="1200">
        <v>0</v>
      </c>
      <c r="G1736" s="1146">
        <v>1</v>
      </c>
      <c r="H1736" s="1146">
        <v>0</v>
      </c>
      <c r="I1736" s="1146">
        <v>1</v>
      </c>
      <c r="J1736" s="1183" t="s">
        <v>1524</v>
      </c>
      <c r="K1736" s="1183" t="s">
        <v>1524</v>
      </c>
      <c r="L1736" s="1183" t="s">
        <v>1524</v>
      </c>
      <c r="M1736" s="1183" t="s">
        <v>1524</v>
      </c>
      <c r="N1736" s="1202" t="s">
        <v>47</v>
      </c>
      <c r="O1736" s="1202" t="s">
        <v>47</v>
      </c>
      <c r="P1736" s="1202" t="s">
        <v>47</v>
      </c>
      <c r="Q1736" s="1202" t="s">
        <v>47</v>
      </c>
      <c r="R1736" s="1149"/>
      <c r="S1736" s="1150"/>
      <c r="T1736" s="1150">
        <v>8</v>
      </c>
      <c r="U1736" s="1151"/>
      <c r="V1736" s="1152" t="s">
        <v>535</v>
      </c>
      <c r="W1736" s="1206"/>
      <c r="X1736" s="1153">
        <v>3.25</v>
      </c>
      <c r="Y1736" s="1152"/>
      <c r="Z1736" s="1152"/>
      <c r="AA1736" s="1155">
        <v>42720</v>
      </c>
      <c r="AC1736" s="1157"/>
      <c r="AD1736" s="1157"/>
      <c r="AE1736" s="1157"/>
      <c r="AF1736" s="1204">
        <f>IF(B1736="","",(IFERROR(VLOOKUP(B1736,Projecten!A$4:W$2358,5,FALSE),"niet bekend")))</f>
        <v>0</v>
      </c>
      <c r="AG1736" s="2403">
        <f t="shared" si="165"/>
        <v>502.39</v>
      </c>
      <c r="AH1736" s="2403">
        <f>IF(B1736="","",(IFERROR(VLOOKUP(B1736,Projecten!A$4:W$2358,23,FALSE),"niet bekend")))</f>
        <v>502.39</v>
      </c>
      <c r="AI1736" s="2403">
        <f>IF(B1736="","",(IFERROR(VLOOKUP(B1736,Projecten!A$4:W$2358,12,FALSE),"niet bekend")))</f>
        <v>502.39</v>
      </c>
    </row>
    <row r="1737" spans="2:35" s="1156" customFormat="1" x14ac:dyDescent="0.2">
      <c r="B1737" s="1145" t="s">
        <v>2276</v>
      </c>
      <c r="C1737" s="1145">
        <v>121141</v>
      </c>
      <c r="D1737" s="1145" t="s">
        <v>2052</v>
      </c>
      <c r="E1737" s="1146" t="s">
        <v>353</v>
      </c>
      <c r="F1737" s="1200">
        <v>1</v>
      </c>
      <c r="G1737" s="1146">
        <v>8</v>
      </c>
      <c r="H1737" s="1146">
        <v>4</v>
      </c>
      <c r="I1737" s="1146">
        <v>3</v>
      </c>
      <c r="J1737" s="1201">
        <v>42762</v>
      </c>
      <c r="K1737" s="1201">
        <v>42760</v>
      </c>
      <c r="L1737" s="1183" t="s">
        <v>1524</v>
      </c>
      <c r="M1737" s="1183" t="s">
        <v>1524</v>
      </c>
      <c r="N1737" s="1202" t="s">
        <v>47</v>
      </c>
      <c r="O1737" s="1202" t="s">
        <v>47</v>
      </c>
      <c r="P1737" s="1202" t="s">
        <v>47</v>
      </c>
      <c r="Q1737" s="1202" t="s">
        <v>47</v>
      </c>
      <c r="R1737" s="1149"/>
      <c r="S1737" s="1150"/>
      <c r="T1737" s="1150">
        <v>8</v>
      </c>
      <c r="U1737" s="1151"/>
      <c r="V1737" s="1152" t="s">
        <v>535</v>
      </c>
      <c r="W1737" s="1206"/>
      <c r="X1737" s="1144">
        <v>18.75</v>
      </c>
      <c r="Y1737" s="1152"/>
      <c r="Z1737" s="1152"/>
      <c r="AA1737" s="1155">
        <v>42720</v>
      </c>
      <c r="AC1737" s="1157"/>
      <c r="AD1737" s="1157"/>
      <c r="AE1737" s="1157"/>
      <c r="AF1737" s="1204">
        <f>IF(B1737="","",(IFERROR(VLOOKUP(B1737,Projecten!A$4:W$2358,5,FALSE),"niet bekend")))</f>
        <v>1</v>
      </c>
      <c r="AG1737" s="2403">
        <f t="shared" si="165"/>
        <v>3440.14</v>
      </c>
      <c r="AH1737" s="2403">
        <f>IF(B1737="","",(IFERROR(VLOOKUP(B1737,Projecten!A$4:W$2358,23,FALSE),"niet bekend")))</f>
        <v>3440.14</v>
      </c>
      <c r="AI1737" s="2403">
        <f>IF(B1737="","",(IFERROR(VLOOKUP(B1737,Projecten!A$4:W$2358,12,FALSE),"niet bekend")))</f>
        <v>3440.14</v>
      </c>
    </row>
    <row r="1738" spans="2:35" s="1156" customFormat="1" x14ac:dyDescent="0.2">
      <c r="B1738" s="1145" t="s">
        <v>2277</v>
      </c>
      <c r="C1738" s="1145">
        <v>121141</v>
      </c>
      <c r="D1738" s="1145" t="s">
        <v>2053</v>
      </c>
      <c r="E1738" s="1146" t="s">
        <v>353</v>
      </c>
      <c r="F1738" s="1200">
        <v>0</v>
      </c>
      <c r="G1738" s="1146">
        <v>1</v>
      </c>
      <c r="H1738" s="1146">
        <v>0</v>
      </c>
      <c r="I1738" s="1146">
        <v>1</v>
      </c>
      <c r="J1738" s="1183" t="s">
        <v>1524</v>
      </c>
      <c r="K1738" s="1183" t="s">
        <v>1524</v>
      </c>
      <c r="L1738" s="1183" t="s">
        <v>1524</v>
      </c>
      <c r="M1738" s="1183" t="s">
        <v>1524</v>
      </c>
      <c r="N1738" s="1202" t="s">
        <v>47</v>
      </c>
      <c r="O1738" s="1202" t="s">
        <v>47</v>
      </c>
      <c r="P1738" s="1202" t="s">
        <v>47</v>
      </c>
      <c r="Q1738" s="1202" t="s">
        <v>47</v>
      </c>
      <c r="R1738" s="1149"/>
      <c r="S1738" s="1150"/>
      <c r="T1738" s="1150">
        <v>8</v>
      </c>
      <c r="U1738" s="1151"/>
      <c r="V1738" s="1152" t="s">
        <v>535</v>
      </c>
      <c r="W1738" s="1206"/>
      <c r="X1738" s="1153">
        <v>3.25</v>
      </c>
      <c r="Y1738" s="1152"/>
      <c r="Z1738" s="1152"/>
      <c r="AA1738" s="1155">
        <v>42720</v>
      </c>
      <c r="AC1738" s="1157"/>
      <c r="AD1738" s="1157"/>
      <c r="AE1738" s="1157"/>
      <c r="AF1738" s="1204">
        <f>IF(B1738="","",(IFERROR(VLOOKUP(B1738,Projecten!A$4:W$2358,5,FALSE),"niet bekend")))</f>
        <v>0</v>
      </c>
      <c r="AG1738" s="2403">
        <f t="shared" si="165"/>
        <v>502.39</v>
      </c>
      <c r="AH1738" s="2403">
        <f>IF(B1738="","",(IFERROR(VLOOKUP(B1738,Projecten!A$4:W$2358,23,FALSE),"niet bekend")))</f>
        <v>502.39</v>
      </c>
      <c r="AI1738" s="2403">
        <f>IF(B1738="","",(IFERROR(VLOOKUP(B1738,Projecten!A$4:W$2358,12,FALSE),"niet bekend")))</f>
        <v>502.39</v>
      </c>
    </row>
    <row r="1739" spans="2:35" s="1156" customFormat="1" x14ac:dyDescent="0.2">
      <c r="B1739" s="1145">
        <v>2017002</v>
      </c>
      <c r="C1739" s="1145">
        <v>121141</v>
      </c>
      <c r="D1739" s="1145" t="s">
        <v>2344</v>
      </c>
      <c r="E1739" s="1146" t="s">
        <v>353</v>
      </c>
      <c r="F1739" s="1200">
        <v>0</v>
      </c>
      <c r="G1739" s="1146">
        <v>1</v>
      </c>
      <c r="H1739" s="1146">
        <v>0</v>
      </c>
      <c r="I1739" s="1146">
        <v>1</v>
      </c>
      <c r="J1739" s="1201">
        <v>42762</v>
      </c>
      <c r="K1739" s="1183" t="s">
        <v>1524</v>
      </c>
      <c r="L1739" s="1183" t="s">
        <v>1524</v>
      </c>
      <c r="M1739" s="1183" t="s">
        <v>1524</v>
      </c>
      <c r="N1739" s="1202" t="s">
        <v>47</v>
      </c>
      <c r="O1739" s="1202" t="s">
        <v>47</v>
      </c>
      <c r="P1739" s="1202" t="s">
        <v>47</v>
      </c>
      <c r="Q1739" s="1202" t="s">
        <v>47</v>
      </c>
      <c r="R1739" s="1149"/>
      <c r="S1739" s="1150"/>
      <c r="T1739" s="1150">
        <v>8</v>
      </c>
      <c r="U1739" s="1151"/>
      <c r="V1739" s="1152" t="s">
        <v>535</v>
      </c>
      <c r="W1739" s="1206"/>
      <c r="X1739" s="1153">
        <v>3.75</v>
      </c>
      <c r="Y1739" s="1152"/>
      <c r="Z1739" s="1152"/>
      <c r="AA1739" s="1155">
        <v>42739</v>
      </c>
      <c r="AC1739" s="1157"/>
      <c r="AD1739" s="1157"/>
      <c r="AE1739" s="1157"/>
      <c r="AF1739" s="1204">
        <f>IF(B1739="","",(IFERROR(VLOOKUP(B1739,Projecten!A$4:W$2358,5,FALSE),"niet bekend")))</f>
        <v>0</v>
      </c>
      <c r="AG1739" s="2403">
        <f t="shared" si="165"/>
        <v>533.02</v>
      </c>
      <c r="AH1739" s="2403">
        <f>IF(B1739="","",(IFERROR(VLOOKUP(B1739,Projecten!A$4:W$2358,23,FALSE),"niet bekend")))</f>
        <v>533.02</v>
      </c>
      <c r="AI1739" s="2403">
        <f>IF(B1739="","",(IFERROR(VLOOKUP(B1739,Projecten!A$4:W$2358,12,FALSE),"niet bekend")))</f>
        <v>533.02</v>
      </c>
    </row>
    <row r="1740" spans="2:35" s="1156" customFormat="1" x14ac:dyDescent="0.2">
      <c r="B1740" s="1145"/>
      <c r="C1740" s="1199"/>
      <c r="D1740" s="1145"/>
      <c r="E1740" s="1146"/>
      <c r="F1740" s="1200"/>
      <c r="G1740" s="1146"/>
      <c r="H1740" s="1146"/>
      <c r="I1740" s="1146"/>
      <c r="J1740" s="1201"/>
      <c r="K1740" s="1201"/>
      <c r="L1740" s="1201"/>
      <c r="M1740" s="1202"/>
      <c r="N1740" s="1202"/>
      <c r="O1740" s="1202"/>
      <c r="P1740" s="1202"/>
      <c r="Q1740" s="1202"/>
      <c r="R1740" s="1149"/>
      <c r="S1740" s="1150"/>
      <c r="T1740" s="1150"/>
      <c r="U1740" s="1151"/>
      <c r="V1740" s="1152"/>
      <c r="W1740" s="1206"/>
      <c r="X1740" s="1144"/>
      <c r="Y1740" s="1152"/>
      <c r="Z1740" s="1152"/>
      <c r="AA1740" s="1149"/>
      <c r="AC1740" s="1157"/>
      <c r="AD1740" s="1157"/>
      <c r="AE1740" s="1157"/>
      <c r="AF1740" s="1204"/>
      <c r="AG1740" s="2403"/>
      <c r="AH1740" s="2403"/>
      <c r="AI1740" s="2403"/>
    </row>
    <row r="1741" spans="2:35" s="1156" customFormat="1" x14ac:dyDescent="0.2">
      <c r="B1741" s="1181">
        <v>2016804</v>
      </c>
      <c r="C1741" s="1181">
        <v>121135</v>
      </c>
      <c r="D1741" s="1181" t="s">
        <v>2331</v>
      </c>
      <c r="E1741" s="1208" t="s">
        <v>318</v>
      </c>
      <c r="F1741" s="1215">
        <v>1</v>
      </c>
      <c r="G1741" s="1208">
        <v>11</v>
      </c>
      <c r="H1741" s="1208">
        <v>10</v>
      </c>
      <c r="I1741" s="1208">
        <v>3</v>
      </c>
      <c r="J1741" s="1147">
        <v>42759</v>
      </c>
      <c r="K1741" s="1147">
        <v>42760</v>
      </c>
      <c r="L1741" s="1147" t="s">
        <v>1524</v>
      </c>
      <c r="M1741" s="1147" t="s">
        <v>1524</v>
      </c>
      <c r="N1741" s="1148" t="s">
        <v>47</v>
      </c>
      <c r="O1741" s="1148" t="s">
        <v>47</v>
      </c>
      <c r="P1741" s="1148" t="s">
        <v>47</v>
      </c>
      <c r="Q1741" s="1148" t="s">
        <v>47</v>
      </c>
      <c r="R1741" s="1149"/>
      <c r="S1741" s="1150"/>
      <c r="T1741" s="1150">
        <v>6</v>
      </c>
      <c r="U1741" s="1151"/>
      <c r="V1741" s="1152" t="s">
        <v>786</v>
      </c>
      <c r="W1741" s="1152" t="s">
        <v>1284</v>
      </c>
      <c r="X1741" s="1144">
        <v>25.3</v>
      </c>
      <c r="Y1741" s="1152"/>
      <c r="Z1741" s="1154"/>
      <c r="AA1741" s="1155">
        <v>42726</v>
      </c>
      <c r="AC1741" s="1157"/>
      <c r="AD1741" s="1157"/>
      <c r="AE1741" s="1157"/>
      <c r="AF1741" s="1204">
        <f>IF(B1741="","",(IFERROR(VLOOKUP(B1741,Projecten!A$4:W$2358,5,FALSE),"niet bekend")))</f>
        <v>1</v>
      </c>
      <c r="AG1741" s="2403">
        <f>IF(AF1741="","",(IF(F1741=0,AI1741,(F1741/AF1741*AI1741))))</f>
        <v>4601.05</v>
      </c>
      <c r="AH1741" s="2403">
        <f>IF(B1741="","",(IFERROR(VLOOKUP(B1741,Projecten!A$4:W$2358,23,FALSE),"niet bekend")))</f>
        <v>4601.05</v>
      </c>
      <c r="AI1741" s="2403">
        <f>IF(B1741="","",(IFERROR(VLOOKUP(B1741,Projecten!A$4:W$2358,12,FALSE),"niet bekend")))</f>
        <v>4601.05</v>
      </c>
    </row>
    <row r="1742" spans="2:35" s="1156" customFormat="1" x14ac:dyDescent="0.2">
      <c r="B1742" s="1181">
        <v>2017029</v>
      </c>
      <c r="C1742" s="1181">
        <v>121135</v>
      </c>
      <c r="D1742" s="1331" t="s">
        <v>2375</v>
      </c>
      <c r="E1742" s="1216" t="s">
        <v>318</v>
      </c>
      <c r="F1742" s="1507">
        <v>1</v>
      </c>
      <c r="G1742" s="1208">
        <v>8</v>
      </c>
      <c r="H1742" s="1208">
        <v>3</v>
      </c>
      <c r="I1742" s="1208">
        <v>4</v>
      </c>
      <c r="J1742" s="1147">
        <v>42762</v>
      </c>
      <c r="K1742" s="1147" t="s">
        <v>1524</v>
      </c>
      <c r="L1742" s="1147" t="s">
        <v>1524</v>
      </c>
      <c r="M1742" s="1147" t="s">
        <v>1524</v>
      </c>
      <c r="N1742" s="1148" t="s">
        <v>47</v>
      </c>
      <c r="O1742" s="1148" t="s">
        <v>47</v>
      </c>
      <c r="P1742" s="1148" t="s">
        <v>47</v>
      </c>
      <c r="Q1742" s="1148" t="s">
        <v>47</v>
      </c>
      <c r="R1742" s="1149"/>
      <c r="S1742" s="1150"/>
      <c r="T1742" s="1150">
        <v>6</v>
      </c>
      <c r="U1742" s="1151"/>
      <c r="V1742" s="1152" t="s">
        <v>786</v>
      </c>
      <c r="W1742" s="1152" t="s">
        <v>2388</v>
      </c>
      <c r="X1742" s="1144">
        <v>19</v>
      </c>
      <c r="Y1742" s="1152"/>
      <c r="Z1742" s="1154"/>
      <c r="AA1742" s="1155">
        <v>42748</v>
      </c>
      <c r="AC1742" s="1157"/>
      <c r="AD1742" s="1157"/>
      <c r="AE1742" s="1157"/>
      <c r="AF1742" s="1204">
        <f>IF(B1742="","",(IFERROR(VLOOKUP(B1742,Projecten!A$4:W$2358,5,FALSE),"niet bekend")))</f>
        <v>1</v>
      </c>
      <c r="AG1742" s="2403">
        <f>IF(AF1742="","",(IF(F1742=0,AI1742,(F1742/AF1742*AI1742))))</f>
        <v>3523.18</v>
      </c>
      <c r="AH1742" s="2403">
        <f>IF(B1742="","",(IFERROR(VLOOKUP(B1742,Projecten!A$4:W$2358,23,FALSE),"niet bekend")))</f>
        <v>3523.18</v>
      </c>
      <c r="AI1742" s="2403">
        <f>IF(B1742="","",(IFERROR(VLOOKUP(B1742,Projecten!A$4:W$2358,12,FALSE),"niet bekend")))</f>
        <v>3523.18</v>
      </c>
    </row>
    <row r="1743" spans="2:35" s="1156" customFormat="1" x14ac:dyDescent="0.2">
      <c r="C1743" s="1149"/>
      <c r="D1743" s="1149"/>
      <c r="E1743" s="1152"/>
      <c r="F1743" s="1148"/>
      <c r="G1743" s="1148"/>
      <c r="H1743" s="1148"/>
      <c r="I1743" s="1148"/>
      <c r="J1743" s="1147"/>
      <c r="K1743" s="1147"/>
      <c r="L1743" s="1148"/>
      <c r="M1743" s="1148"/>
      <c r="N1743" s="1148"/>
      <c r="O1743" s="1148"/>
      <c r="P1743" s="1148"/>
      <c r="Q1743" s="1148"/>
      <c r="R1743" s="1149"/>
      <c r="S1743" s="1150"/>
      <c r="T1743" s="1148"/>
      <c r="U1743" s="1151"/>
      <c r="V1743" s="1152"/>
      <c r="W1743" s="1152"/>
      <c r="X1743" s="1144"/>
      <c r="Y1743" s="1152"/>
      <c r="Z1743" s="1152"/>
      <c r="AA1743" s="1149"/>
      <c r="AC1743" s="1157"/>
      <c r="AD1743" s="1157"/>
      <c r="AE1743" s="1157"/>
      <c r="AF1743" s="1332"/>
      <c r="AG1743" s="2403"/>
      <c r="AH1743" s="2403"/>
      <c r="AI1743" s="2403"/>
    </row>
    <row r="1744" spans="2:35" s="1156" customFormat="1" x14ac:dyDescent="0.2">
      <c r="B1744" s="1145">
        <v>2017011</v>
      </c>
      <c r="C1744" s="1145">
        <v>121131</v>
      </c>
      <c r="D1744" s="1209">
        <v>607817</v>
      </c>
      <c r="E1744" s="1210" t="s">
        <v>26</v>
      </c>
      <c r="F1744" s="1200">
        <v>1</v>
      </c>
      <c r="G1744" s="1146">
        <v>10</v>
      </c>
      <c r="H1744" s="1146">
        <v>5</v>
      </c>
      <c r="I1744" s="1146">
        <v>1</v>
      </c>
      <c r="J1744" s="1147">
        <v>42762</v>
      </c>
      <c r="K1744" s="1147">
        <v>42760</v>
      </c>
      <c r="L1744" s="1147" t="s">
        <v>1524</v>
      </c>
      <c r="M1744" s="1147" t="s">
        <v>1524</v>
      </c>
      <c r="N1744" s="1148" t="s">
        <v>47</v>
      </c>
      <c r="O1744" s="1148" t="s">
        <v>47</v>
      </c>
      <c r="P1744" s="1148" t="s">
        <v>47</v>
      </c>
      <c r="Q1744" s="1148" t="s">
        <v>47</v>
      </c>
      <c r="R1744" s="1149"/>
      <c r="S1744" s="1150"/>
      <c r="T1744" s="1150">
        <v>6</v>
      </c>
      <c r="U1744" s="1151"/>
      <c r="V1744" s="1152" t="s">
        <v>162</v>
      </c>
      <c r="W1744" s="1152"/>
      <c r="X1744" s="1144">
        <v>14.25</v>
      </c>
      <c r="Y1744" s="1152"/>
      <c r="Z1744" s="1154"/>
      <c r="AA1744" s="1155">
        <v>42741</v>
      </c>
      <c r="AC1744" s="1157"/>
      <c r="AD1744" s="1157"/>
      <c r="AE1744" s="1157"/>
      <c r="AF1744" s="1204">
        <f>IF(B1744="","",(IFERROR(VLOOKUP(B1744,Projecten!A$4:W$2358,5,FALSE),"niet bekend")))</f>
        <v>1</v>
      </c>
      <c r="AG1744" s="2403">
        <f>IF(AF1744="","",(IF(F1744=0,AI1744,(F1744/AF1744*AI1744))))</f>
        <v>2566.9899999999998</v>
      </c>
      <c r="AH1744" s="2403">
        <f>IF(B1744="","",(IFERROR(VLOOKUP(B1744,Projecten!A$4:W$2358,23,FALSE),"niet bekend")))</f>
        <v>2566.9899999999998</v>
      </c>
      <c r="AI1744" s="2403">
        <f>IF(B1744="","",(IFERROR(VLOOKUP(B1744,Projecten!A$4:W$2358,12,FALSE),"niet bekend")))</f>
        <v>2566.9899999999998</v>
      </c>
    </row>
    <row r="1745" spans="2:35" s="1156" customFormat="1" x14ac:dyDescent="0.2">
      <c r="B1745" s="1199"/>
      <c r="C1745" s="1145"/>
      <c r="D1745" s="1152"/>
      <c r="E1745" s="1146"/>
      <c r="F1745" s="1200"/>
      <c r="G1745" s="1200"/>
      <c r="H1745" s="1200"/>
      <c r="I1745" s="1200"/>
      <c r="J1745" s="1201"/>
      <c r="K1745" s="1201"/>
      <c r="L1745" s="1201"/>
      <c r="M1745" s="1202"/>
      <c r="N1745" s="1202"/>
      <c r="O1745" s="1202"/>
      <c r="P1745" s="1202"/>
      <c r="Q1745" s="1202"/>
      <c r="R1745" s="1149"/>
      <c r="S1745" s="1150"/>
      <c r="T1745" s="1150"/>
      <c r="U1745" s="1151"/>
      <c r="V1745" s="1152"/>
      <c r="W1745" s="1203"/>
      <c r="X1745" s="1144"/>
      <c r="Y1745" s="1152"/>
      <c r="Z1745" s="1152"/>
      <c r="AA1745" s="1149"/>
      <c r="AC1745" s="1157"/>
      <c r="AD1745" s="1157"/>
      <c r="AE1745" s="1157"/>
      <c r="AF1745" s="1204"/>
      <c r="AG1745" s="2403"/>
      <c r="AH1745" s="2403"/>
      <c r="AI1745" s="2403"/>
    </row>
    <row r="1746" spans="2:35" s="1156" customFormat="1" x14ac:dyDescent="0.2">
      <c r="B1746" s="1145">
        <v>2017032</v>
      </c>
      <c r="C1746" s="1145">
        <v>121142</v>
      </c>
      <c r="D1746" s="1209">
        <v>607717</v>
      </c>
      <c r="E1746" s="1210" t="s">
        <v>26</v>
      </c>
      <c r="F1746" s="1200">
        <v>1</v>
      </c>
      <c r="G1746" s="1146">
        <v>8</v>
      </c>
      <c r="H1746" s="1146">
        <v>5</v>
      </c>
      <c r="I1746" s="1146">
        <v>3</v>
      </c>
      <c r="J1746" s="1147">
        <v>42769</v>
      </c>
      <c r="K1746" s="1147" t="s">
        <v>1524</v>
      </c>
      <c r="L1746" s="1147" t="s">
        <v>1524</v>
      </c>
      <c r="M1746" s="1147" t="s">
        <v>1524</v>
      </c>
      <c r="N1746" s="1148" t="s">
        <v>47</v>
      </c>
      <c r="O1746" s="1148" t="s">
        <v>47</v>
      </c>
      <c r="P1746" s="1148" t="s">
        <v>47</v>
      </c>
      <c r="Q1746" s="1148" t="s">
        <v>47</v>
      </c>
      <c r="R1746" s="1149"/>
      <c r="S1746" s="1150"/>
      <c r="T1746" s="1150">
        <v>7</v>
      </c>
      <c r="U1746" s="1151"/>
      <c r="V1746" s="1152" t="s">
        <v>162</v>
      </c>
      <c r="W1746" s="1152"/>
      <c r="X1746" s="1144">
        <v>15</v>
      </c>
      <c r="Y1746" s="1152"/>
      <c r="Z1746" s="1152"/>
      <c r="AA1746" s="1155">
        <v>42751</v>
      </c>
      <c r="AC1746" s="1157"/>
      <c r="AD1746" s="1157"/>
      <c r="AE1746" s="1157"/>
      <c r="AF1746" s="1204">
        <f>IF(B1746="","",(IFERROR(VLOOKUP(B1746,Projecten!A$4:W$2358,5,FALSE),"niet bekend")))</f>
        <v>1</v>
      </c>
      <c r="AG1746" s="2403">
        <f t="shared" ref="AG1746:AG1754" si="166">IF(AF1746="","",(IF(F1746=0,AI1746,(F1746/AF1746*AI1746))))</f>
        <v>2069</v>
      </c>
      <c r="AH1746" s="2403">
        <f>IF(B1746="","",(IFERROR(VLOOKUP(B1746,Projecten!A$4:W$2358,23,FALSE),"niet bekend")))</f>
        <v>2069</v>
      </c>
      <c r="AI1746" s="2403">
        <f>IF(B1746="","",(IFERROR(VLOOKUP(B1746,Projecten!A$4:W$2358,12,FALSE),"niet bekend")))</f>
        <v>2069</v>
      </c>
    </row>
    <row r="1747" spans="2:35" s="1156" customFormat="1" x14ac:dyDescent="0.2">
      <c r="B1747" s="1145">
        <v>2017033</v>
      </c>
      <c r="C1747" s="1145">
        <v>121142</v>
      </c>
      <c r="D1747" s="1209">
        <v>624917</v>
      </c>
      <c r="E1747" s="1210" t="s">
        <v>26</v>
      </c>
      <c r="F1747" s="1200">
        <v>1</v>
      </c>
      <c r="G1747" s="1146">
        <v>8</v>
      </c>
      <c r="H1747" s="1146">
        <v>6</v>
      </c>
      <c r="I1747" s="1146">
        <v>2</v>
      </c>
      <c r="J1747" s="1147">
        <v>42766</v>
      </c>
      <c r="K1747" s="1147">
        <v>42767</v>
      </c>
      <c r="L1747" s="1147" t="s">
        <v>1524</v>
      </c>
      <c r="M1747" s="1147" t="s">
        <v>1524</v>
      </c>
      <c r="N1747" s="1148" t="s">
        <v>47</v>
      </c>
      <c r="O1747" s="1148" t="s">
        <v>47</v>
      </c>
      <c r="P1747" s="1148" t="s">
        <v>47</v>
      </c>
      <c r="Q1747" s="1148" t="s">
        <v>47</v>
      </c>
      <c r="R1747" s="1149"/>
      <c r="S1747" s="1150"/>
      <c r="T1747" s="1150">
        <v>7</v>
      </c>
      <c r="U1747" s="1151"/>
      <c r="V1747" s="1152" t="s">
        <v>162</v>
      </c>
      <c r="W1747" s="1152" t="s">
        <v>2400</v>
      </c>
      <c r="X1747" s="1153">
        <v>14.5</v>
      </c>
      <c r="Y1747" s="1152"/>
      <c r="Z1747" s="1152"/>
      <c r="AA1747" s="1155">
        <v>42752</v>
      </c>
      <c r="AC1747" s="1157"/>
      <c r="AD1747" s="1157"/>
      <c r="AE1747" s="1157"/>
      <c r="AF1747" s="1204">
        <f>IF(B1747="","",(IFERROR(VLOOKUP(B1747,Projecten!A$4:W$2358,5,FALSE),"niet bekend")))</f>
        <v>1</v>
      </c>
      <c r="AG1747" s="2403">
        <f t="shared" si="166"/>
        <v>2169.27</v>
      </c>
      <c r="AH1747" s="2403">
        <f>IF(B1747="","",(IFERROR(VLOOKUP(B1747,Projecten!A$4:W$2358,23,FALSE),"niet bekend")))</f>
        <v>2169.27</v>
      </c>
      <c r="AI1747" s="2403">
        <f>IF(B1747="","",(IFERROR(VLOOKUP(B1747,Projecten!A$4:W$2358,12,FALSE),"niet bekend")))</f>
        <v>2169.27</v>
      </c>
    </row>
    <row r="1748" spans="2:35" s="1156" customFormat="1" x14ac:dyDescent="0.2">
      <c r="B1748" s="1145">
        <v>2017034</v>
      </c>
      <c r="C1748" s="1145">
        <v>121142</v>
      </c>
      <c r="D1748" s="1209">
        <v>628917</v>
      </c>
      <c r="E1748" s="1210" t="s">
        <v>26</v>
      </c>
      <c r="F1748" s="1200">
        <v>1</v>
      </c>
      <c r="G1748" s="1146">
        <v>8</v>
      </c>
      <c r="H1748" s="1146">
        <v>5</v>
      </c>
      <c r="I1748" s="1146">
        <v>3</v>
      </c>
      <c r="J1748" s="1147">
        <v>42766</v>
      </c>
      <c r="K1748" s="1147" t="s">
        <v>1524</v>
      </c>
      <c r="L1748" s="1147" t="s">
        <v>1524</v>
      </c>
      <c r="M1748" s="1147" t="s">
        <v>1524</v>
      </c>
      <c r="N1748" s="1148" t="s">
        <v>47</v>
      </c>
      <c r="O1748" s="1148" t="s">
        <v>47</v>
      </c>
      <c r="P1748" s="1148" t="s">
        <v>47</v>
      </c>
      <c r="Q1748" s="1148" t="s">
        <v>47</v>
      </c>
      <c r="R1748" s="1149"/>
      <c r="S1748" s="1150"/>
      <c r="T1748" s="1150">
        <v>7</v>
      </c>
      <c r="U1748" s="1151"/>
      <c r="V1748" s="1152" t="s">
        <v>162</v>
      </c>
      <c r="W1748" s="1152" t="s">
        <v>2400</v>
      </c>
      <c r="X1748" s="1153">
        <v>14</v>
      </c>
      <c r="Y1748" s="1152"/>
      <c r="Z1748" s="1152"/>
      <c r="AA1748" s="1155">
        <v>42752</v>
      </c>
      <c r="AC1748" s="1157"/>
      <c r="AD1748" s="1157"/>
      <c r="AE1748" s="1157"/>
      <c r="AF1748" s="1204">
        <f>IF(B1748="","",(IFERROR(VLOOKUP(B1748,Projecten!A$4:W$2358,5,FALSE),"niet bekend")))</f>
        <v>1</v>
      </c>
      <c r="AG1748" s="2403">
        <f t="shared" si="166"/>
        <v>2180.94</v>
      </c>
      <c r="AH1748" s="2403">
        <f>IF(B1748="","",(IFERROR(VLOOKUP(B1748,Projecten!A$4:W$2358,23,FALSE),"niet bekend")))</f>
        <v>2180.94</v>
      </c>
      <c r="AI1748" s="2403">
        <f>IF(B1748="","",(IFERROR(VLOOKUP(B1748,Projecten!A$4:W$2358,12,FALSE),"niet bekend")))</f>
        <v>2180.94</v>
      </c>
    </row>
    <row r="1749" spans="2:35" s="1156" customFormat="1" x14ac:dyDescent="0.2">
      <c r="B1749" s="1145">
        <v>2017035</v>
      </c>
      <c r="C1749" s="1145">
        <v>121143</v>
      </c>
      <c r="D1749" s="1209">
        <v>623217</v>
      </c>
      <c r="E1749" s="1210" t="s">
        <v>26</v>
      </c>
      <c r="F1749" s="1200">
        <v>1</v>
      </c>
      <c r="G1749" s="1146">
        <v>11</v>
      </c>
      <c r="H1749" s="1146">
        <v>7</v>
      </c>
      <c r="I1749" s="1146">
        <v>2</v>
      </c>
      <c r="J1749" s="1147">
        <v>42766</v>
      </c>
      <c r="K1749" s="1147" t="s">
        <v>1524</v>
      </c>
      <c r="L1749" s="1147" t="s">
        <v>1524</v>
      </c>
      <c r="M1749" s="1147" t="s">
        <v>2412</v>
      </c>
      <c r="N1749" s="1148" t="s">
        <v>47</v>
      </c>
      <c r="O1749" s="1148" t="s">
        <v>47</v>
      </c>
      <c r="P1749" s="1148" t="s">
        <v>47</v>
      </c>
      <c r="Q1749" s="1148" t="s">
        <v>47</v>
      </c>
      <c r="R1749" s="1149"/>
      <c r="S1749" s="1150"/>
      <c r="T1749" s="1150">
        <v>7</v>
      </c>
      <c r="U1749" s="1151"/>
      <c r="V1749" s="1152" t="s">
        <v>162</v>
      </c>
      <c r="W1749" s="1152" t="s">
        <v>2405</v>
      </c>
      <c r="X1749" s="1153">
        <v>18</v>
      </c>
      <c r="Y1749" s="1152"/>
      <c r="Z1749" s="1152"/>
      <c r="AA1749" s="1155">
        <v>42752</v>
      </c>
      <c r="AC1749" s="1157"/>
      <c r="AD1749" s="1157"/>
      <c r="AE1749" s="1157"/>
      <c r="AF1749" s="1204">
        <f>IF(B1749="","",(IFERROR(VLOOKUP(B1749,Projecten!A$4:W$2358,5,FALSE),"niet bekend")))</f>
        <v>1</v>
      </c>
      <c r="AG1749" s="2403">
        <f t="shared" si="166"/>
        <v>3227.46</v>
      </c>
      <c r="AH1749" s="2403">
        <f>IF(B1749="","",(IFERROR(VLOOKUP(B1749,Projecten!A$4:W$2358,23,FALSE),"niet bekend")))</f>
        <v>3227.46</v>
      </c>
      <c r="AI1749" s="2403">
        <f>IF(B1749="","",(IFERROR(VLOOKUP(B1749,Projecten!A$4:W$2358,12,FALSE),"niet bekend")))</f>
        <v>3227.46</v>
      </c>
    </row>
    <row r="1750" spans="2:35" s="1156" customFormat="1" x14ac:dyDescent="0.2">
      <c r="B1750" s="1145">
        <v>2017036</v>
      </c>
      <c r="C1750" s="1145">
        <v>121143</v>
      </c>
      <c r="D1750" s="1209">
        <v>615117</v>
      </c>
      <c r="E1750" s="1210" t="s">
        <v>26</v>
      </c>
      <c r="F1750" s="1200">
        <v>1</v>
      </c>
      <c r="G1750" s="1146">
        <v>8</v>
      </c>
      <c r="H1750" s="1146">
        <v>5</v>
      </c>
      <c r="I1750" s="1146">
        <v>3</v>
      </c>
      <c r="J1750" s="1147">
        <v>42769</v>
      </c>
      <c r="K1750" s="1147" t="s">
        <v>1524</v>
      </c>
      <c r="L1750" s="1147" t="s">
        <v>1524</v>
      </c>
      <c r="M1750" s="1147" t="s">
        <v>1524</v>
      </c>
      <c r="N1750" s="1148" t="s">
        <v>47</v>
      </c>
      <c r="O1750" s="1148" t="s">
        <v>47</v>
      </c>
      <c r="P1750" s="1148" t="s">
        <v>47</v>
      </c>
      <c r="Q1750" s="1148" t="s">
        <v>47</v>
      </c>
      <c r="R1750" s="1149"/>
      <c r="S1750" s="1150"/>
      <c r="T1750" s="1150">
        <v>7</v>
      </c>
      <c r="U1750" s="1151"/>
      <c r="V1750" s="1152" t="s">
        <v>162</v>
      </c>
      <c r="W1750" s="1152" t="s">
        <v>2400</v>
      </c>
      <c r="X1750" s="1153">
        <v>15</v>
      </c>
      <c r="Y1750" s="1152"/>
      <c r="Z1750" s="1152"/>
      <c r="AA1750" s="1155">
        <v>42752</v>
      </c>
      <c r="AC1750" s="1157"/>
      <c r="AD1750" s="1157"/>
      <c r="AE1750" s="1157"/>
      <c r="AF1750" s="1204">
        <f>IF(B1750="","",(IFERROR(VLOOKUP(B1750,Projecten!A$4:W$2358,5,FALSE),"niet bekend")))</f>
        <v>1</v>
      </c>
      <c r="AG1750" s="2403">
        <f t="shared" si="166"/>
        <v>2480.83</v>
      </c>
      <c r="AH1750" s="2403">
        <f>IF(B1750="","",(IFERROR(VLOOKUP(B1750,Projecten!A$4:W$2358,23,FALSE),"niet bekend")))</f>
        <v>2480.83</v>
      </c>
      <c r="AI1750" s="2403">
        <f>IF(B1750="","",(IFERROR(VLOOKUP(B1750,Projecten!A$4:W$2358,12,FALSE),"niet bekend")))</f>
        <v>2480.83</v>
      </c>
    </row>
    <row r="1751" spans="2:35" s="1156" customFormat="1" x14ac:dyDescent="0.2">
      <c r="B1751" s="1145">
        <v>2017043</v>
      </c>
      <c r="C1751" s="1145">
        <v>121143</v>
      </c>
      <c r="D1751" s="1209">
        <v>633217</v>
      </c>
      <c r="E1751" s="1210" t="s">
        <v>26</v>
      </c>
      <c r="F1751" s="1200">
        <v>1</v>
      </c>
      <c r="G1751" s="1146">
        <v>7</v>
      </c>
      <c r="H1751" s="1146">
        <v>4</v>
      </c>
      <c r="I1751" s="1146">
        <v>3</v>
      </c>
      <c r="J1751" s="1147">
        <v>42766</v>
      </c>
      <c r="K1751" s="1147">
        <v>42767</v>
      </c>
      <c r="L1751" s="1147" t="s">
        <v>1524</v>
      </c>
      <c r="M1751" s="1147" t="s">
        <v>1524</v>
      </c>
      <c r="N1751" s="1148" t="s">
        <v>47</v>
      </c>
      <c r="O1751" s="1148" t="s">
        <v>47</v>
      </c>
      <c r="P1751" s="1148" t="s">
        <v>47</v>
      </c>
      <c r="Q1751" s="1148" t="s">
        <v>47</v>
      </c>
      <c r="R1751" s="1149"/>
      <c r="S1751" s="1150"/>
      <c r="T1751" s="1150">
        <v>7</v>
      </c>
      <c r="U1751" s="1151"/>
      <c r="V1751" s="1152" t="s">
        <v>162</v>
      </c>
      <c r="W1751" s="1211" t="s">
        <v>2404</v>
      </c>
      <c r="X1751" s="1153">
        <v>16</v>
      </c>
      <c r="Y1751" s="1152"/>
      <c r="Z1751" s="1152"/>
      <c r="AA1751" s="1155">
        <v>42752</v>
      </c>
      <c r="AC1751" s="1157"/>
      <c r="AD1751" s="1157"/>
      <c r="AE1751" s="1157"/>
      <c r="AF1751" s="1204">
        <f>IF(B1751="","",(IFERROR(VLOOKUP(B1751,Projecten!A$4:W$2358,5,FALSE),"niet bekend")))</f>
        <v>1</v>
      </c>
      <c r="AG1751" s="2403">
        <f t="shared" si="166"/>
        <v>3702.75</v>
      </c>
      <c r="AH1751" s="2403">
        <f>IF(B1751="","",(IFERROR(VLOOKUP(B1751,Projecten!A$4:W$2358,23,FALSE),"niet bekend")))</f>
        <v>3702.75</v>
      </c>
      <c r="AI1751" s="2403">
        <f>IF(B1751="","",(IFERROR(VLOOKUP(B1751,Projecten!A$4:W$2358,12,FALSE),"niet bekend")))</f>
        <v>3702.75</v>
      </c>
    </row>
    <row r="1752" spans="2:35" s="1156" customFormat="1" x14ac:dyDescent="0.2">
      <c r="B1752" s="1145">
        <v>2017045</v>
      </c>
      <c r="C1752" s="1145">
        <v>121144</v>
      </c>
      <c r="D1752" s="1209">
        <v>622717</v>
      </c>
      <c r="E1752" s="1210" t="s">
        <v>26</v>
      </c>
      <c r="F1752" s="1200">
        <v>1</v>
      </c>
      <c r="G1752" s="1146">
        <v>9</v>
      </c>
      <c r="H1752" s="1146">
        <v>8</v>
      </c>
      <c r="I1752" s="1146">
        <v>2</v>
      </c>
      <c r="J1752" s="1147">
        <v>42769</v>
      </c>
      <c r="K1752" s="1147" t="s">
        <v>1524</v>
      </c>
      <c r="L1752" s="1147" t="s">
        <v>1524</v>
      </c>
      <c r="M1752" s="1147" t="s">
        <v>1524</v>
      </c>
      <c r="N1752" s="1148" t="s">
        <v>47</v>
      </c>
      <c r="O1752" s="1148" t="s">
        <v>47</v>
      </c>
      <c r="P1752" s="1148" t="s">
        <v>47</v>
      </c>
      <c r="Q1752" s="1148" t="s">
        <v>47</v>
      </c>
      <c r="R1752" s="1149"/>
      <c r="S1752" s="1150"/>
      <c r="T1752" s="1150">
        <v>7</v>
      </c>
      <c r="U1752" s="1151"/>
      <c r="V1752" s="1152" t="s">
        <v>162</v>
      </c>
      <c r="W1752" s="1203"/>
      <c r="X1752" s="1153">
        <v>14.25</v>
      </c>
      <c r="Y1752" s="1152"/>
      <c r="Z1752" s="1152"/>
      <c r="AA1752" s="1155">
        <v>42752</v>
      </c>
      <c r="AC1752" s="1157"/>
      <c r="AD1752" s="1157"/>
      <c r="AE1752" s="1157"/>
      <c r="AF1752" s="1204">
        <f>IF(B1752="","",(IFERROR(VLOOKUP(B1752,Projecten!A$4:W$2358,5,FALSE),"niet bekend")))</f>
        <v>1</v>
      </c>
      <c r="AG1752" s="2403">
        <f t="shared" si="166"/>
        <v>1873.25</v>
      </c>
      <c r="AH1752" s="2403">
        <f>IF(B1752="","",(IFERROR(VLOOKUP(B1752,Projecten!A$4:W$2358,23,FALSE),"niet bekend")))</f>
        <v>1873.25</v>
      </c>
      <c r="AI1752" s="2403">
        <f>IF(B1752="","",(IFERROR(VLOOKUP(B1752,Projecten!A$4:W$2358,12,FALSE),"niet bekend")))</f>
        <v>1873.25</v>
      </c>
    </row>
    <row r="1753" spans="2:35" s="1156" customFormat="1" x14ac:dyDescent="0.2">
      <c r="B1753" s="1145">
        <v>2017049</v>
      </c>
      <c r="C1753" s="1145">
        <v>121144</v>
      </c>
      <c r="D1753" s="1209">
        <v>607217</v>
      </c>
      <c r="E1753" s="1210" t="s">
        <v>26</v>
      </c>
      <c r="F1753" s="1200">
        <v>1</v>
      </c>
      <c r="G1753" s="1146">
        <v>9</v>
      </c>
      <c r="H1753" s="1146">
        <v>5</v>
      </c>
      <c r="I1753" s="1146">
        <v>3</v>
      </c>
      <c r="J1753" s="1147">
        <v>42769</v>
      </c>
      <c r="K1753" s="1147">
        <v>42767</v>
      </c>
      <c r="L1753" s="1147" t="s">
        <v>1524</v>
      </c>
      <c r="M1753" s="1147" t="s">
        <v>1524</v>
      </c>
      <c r="N1753" s="1148" t="s">
        <v>47</v>
      </c>
      <c r="O1753" s="1148" t="s">
        <v>47</v>
      </c>
      <c r="P1753" s="1148" t="s">
        <v>47</v>
      </c>
      <c r="Q1753" s="1148" t="s">
        <v>47</v>
      </c>
      <c r="R1753" s="1149"/>
      <c r="S1753" s="1150"/>
      <c r="T1753" s="1150">
        <v>7</v>
      </c>
      <c r="U1753" s="1151"/>
      <c r="V1753" s="1152" t="s">
        <v>162</v>
      </c>
      <c r="W1753" s="1203" t="s">
        <v>1284</v>
      </c>
      <c r="X1753" s="1153">
        <v>19</v>
      </c>
      <c r="Y1753" s="1152"/>
      <c r="Z1753" s="1152"/>
      <c r="AA1753" s="1155">
        <v>42752</v>
      </c>
      <c r="AC1753" s="1157"/>
      <c r="AD1753" s="1157"/>
      <c r="AE1753" s="1157"/>
      <c r="AF1753" s="1204">
        <f>IF(B1753="","",(IFERROR(VLOOKUP(B1753,Projecten!A$4:W$2358,5,FALSE),"niet bekend")))</f>
        <v>1</v>
      </c>
      <c r="AG1753" s="2403">
        <f t="shared" si="166"/>
        <v>3851.36</v>
      </c>
      <c r="AH1753" s="2403">
        <f>IF(B1753="","",(IFERROR(VLOOKUP(B1753,Projecten!A$4:W$2358,23,FALSE),"niet bekend")))</f>
        <v>3851.36</v>
      </c>
      <c r="AI1753" s="2403">
        <f>IF(B1753="","",(IFERROR(VLOOKUP(B1753,Projecten!A$4:W$2358,12,FALSE),"niet bekend")))</f>
        <v>3851.36</v>
      </c>
    </row>
    <row r="1754" spans="2:35" s="1156" customFormat="1" x14ac:dyDescent="0.2">
      <c r="B1754" s="1145">
        <v>2016803</v>
      </c>
      <c r="C1754" s="1145">
        <v>121145</v>
      </c>
      <c r="D1754" s="1209" t="s">
        <v>2330</v>
      </c>
      <c r="E1754" s="1210" t="s">
        <v>26</v>
      </c>
      <c r="F1754" s="1200">
        <v>5</v>
      </c>
      <c r="G1754" s="1146">
        <f>F1754*8</f>
        <v>40</v>
      </c>
      <c r="H1754" s="1146">
        <f>F1754*6</f>
        <v>30</v>
      </c>
      <c r="I1754" s="1146">
        <f>F1754*4</f>
        <v>20</v>
      </c>
      <c r="J1754" s="1147" t="s">
        <v>47</v>
      </c>
      <c r="K1754" s="1147" t="s">
        <v>1524</v>
      </c>
      <c r="L1754" s="1147" t="s">
        <v>1524</v>
      </c>
      <c r="M1754" s="1147" t="s">
        <v>1524</v>
      </c>
      <c r="N1754" s="1148" t="s">
        <v>47</v>
      </c>
      <c r="O1754" s="1148" t="s">
        <v>47</v>
      </c>
      <c r="P1754" s="1148" t="s">
        <v>47</v>
      </c>
      <c r="Q1754" s="1148" t="s">
        <v>47</v>
      </c>
      <c r="R1754" s="1149"/>
      <c r="S1754" s="1150"/>
      <c r="T1754" s="1150">
        <v>7</v>
      </c>
      <c r="U1754" s="1151"/>
      <c r="V1754" s="1152" t="s">
        <v>423</v>
      </c>
      <c r="W1754" s="1152"/>
      <c r="X1754" s="1144">
        <f>F1754*16</f>
        <v>80</v>
      </c>
      <c r="Y1754" s="1152"/>
      <c r="Z1754" s="1152"/>
      <c r="AA1754" s="1155">
        <v>42724</v>
      </c>
      <c r="AC1754" s="1157"/>
      <c r="AD1754" s="1157"/>
      <c r="AE1754" s="1157"/>
      <c r="AF1754" s="1204">
        <f>IF(B1754="","",(IFERROR(VLOOKUP(B1754,Projecten!A$4:W$2358,5,FALSE),"niet bekend")))</f>
        <v>11</v>
      </c>
      <c r="AG1754" s="2403">
        <f t="shared" si="166"/>
        <v>12303.131818181817</v>
      </c>
      <c r="AH1754" s="2403">
        <f>IF(B1754="","",(IFERROR(VLOOKUP(B1754,Projecten!A$4:W$2358,23,FALSE),"niet bekend")))</f>
        <v>27066.89</v>
      </c>
      <c r="AI1754" s="2403">
        <f>IF(B1754="","",(IFERROR(VLOOKUP(B1754,Projecten!A$4:W$2358,12,FALSE),"niet bekend")))</f>
        <v>27066.89</v>
      </c>
    </row>
    <row r="1755" spans="2:35" s="1156" customFormat="1" x14ac:dyDescent="0.2">
      <c r="B1755" s="1145"/>
      <c r="C1755" s="1199"/>
      <c r="D1755" s="1209"/>
      <c r="E1755" s="1210"/>
      <c r="F1755" s="1200"/>
      <c r="G1755" s="1146"/>
      <c r="H1755" s="1146"/>
      <c r="I1755" s="1146"/>
      <c r="J1755" s="1147"/>
      <c r="K1755" s="1147"/>
      <c r="L1755" s="1147"/>
      <c r="M1755" s="1147"/>
      <c r="N1755" s="1148"/>
      <c r="O1755" s="1148"/>
      <c r="P1755" s="1148"/>
      <c r="Q1755" s="1148"/>
      <c r="R1755" s="1149"/>
      <c r="S1755" s="1150"/>
      <c r="T1755" s="1150"/>
      <c r="U1755" s="1151"/>
      <c r="V1755" s="1152"/>
      <c r="W1755" s="1152"/>
      <c r="X1755" s="1144"/>
      <c r="Y1755" s="1152"/>
      <c r="Z1755" s="1152"/>
      <c r="AA1755" s="1155"/>
      <c r="AC1755" s="1157"/>
      <c r="AD1755" s="1157"/>
      <c r="AE1755" s="1157"/>
      <c r="AF1755" s="1204"/>
      <c r="AG1755" s="2403"/>
      <c r="AH1755" s="2403"/>
      <c r="AI1755" s="2403"/>
    </row>
    <row r="1756" spans="2:35" s="1156" customFormat="1" x14ac:dyDescent="0.2">
      <c r="B1756" s="1145">
        <v>2017019</v>
      </c>
      <c r="C1756" s="1145">
        <v>121150</v>
      </c>
      <c r="D1756" s="1206" t="s">
        <v>1915</v>
      </c>
      <c r="E1756" s="1146" t="s">
        <v>1913</v>
      </c>
      <c r="F1756" s="1200">
        <v>1</v>
      </c>
      <c r="G1756" s="1159">
        <v>2</v>
      </c>
      <c r="H1756" s="1159">
        <v>0</v>
      </c>
      <c r="I1756" s="1159">
        <v>0</v>
      </c>
      <c r="J1756" s="1333">
        <v>42769</v>
      </c>
      <c r="K1756" s="1156" t="s">
        <v>1524</v>
      </c>
      <c r="L1756" s="1334" t="s">
        <v>1524</v>
      </c>
      <c r="M1756" s="1334" t="s">
        <v>1524</v>
      </c>
      <c r="N1756" s="1148" t="s">
        <v>47</v>
      </c>
      <c r="O1756" s="1148" t="s">
        <v>47</v>
      </c>
      <c r="P1756" s="1148" t="s">
        <v>47</v>
      </c>
      <c r="Q1756" s="1148" t="s">
        <v>47</v>
      </c>
      <c r="R1756" s="1149" t="s">
        <v>2426</v>
      </c>
      <c r="S1756" s="1150"/>
      <c r="T1756" s="1150">
        <v>7</v>
      </c>
      <c r="U1756" s="1151"/>
      <c r="V1756" s="1152" t="s">
        <v>1914</v>
      </c>
      <c r="W1756" s="1152"/>
      <c r="X1756" s="1153">
        <v>2</v>
      </c>
      <c r="Y1756" s="1152"/>
      <c r="Z1756" s="1152"/>
      <c r="AA1756" s="1155">
        <v>42746</v>
      </c>
      <c r="AC1756" s="1157"/>
      <c r="AD1756" s="1157"/>
      <c r="AE1756" s="1157"/>
      <c r="AF1756" s="1204">
        <f>IF(B1756="","",(IFERROR(VLOOKUP(B1756,Projecten!A$4:W$2358,5,FALSE),"niet bekend")))</f>
        <v>1</v>
      </c>
      <c r="AG1756" s="2403">
        <f>IF(AF1756="","",(IF(F1756=0,AI1756,(F1756/AF1756*AI1756))))</f>
        <v>193.52</v>
      </c>
      <c r="AH1756" s="2403">
        <f>IF(B1756="","",(IFERROR(VLOOKUP(B1756,Projecten!A$4:W$2358,23,FALSE),"niet bekend")))</f>
        <v>193.52</v>
      </c>
      <c r="AI1756" s="2403">
        <f>IF(B1756="","",(IFERROR(VLOOKUP(B1756,Projecten!A$4:W$2358,12,FALSE),"niet bekend")))</f>
        <v>193.52</v>
      </c>
    </row>
    <row r="1757" spans="2:35" s="1156" customFormat="1" x14ac:dyDescent="0.2">
      <c r="B1757" s="1145">
        <v>2017020</v>
      </c>
      <c r="C1757" s="1145">
        <v>121150</v>
      </c>
      <c r="D1757" s="1206" t="s">
        <v>2358</v>
      </c>
      <c r="E1757" s="1146" t="s">
        <v>1913</v>
      </c>
      <c r="F1757" s="1200">
        <v>1</v>
      </c>
      <c r="G1757" s="1159">
        <v>5</v>
      </c>
      <c r="H1757" s="1159">
        <v>5</v>
      </c>
      <c r="I1757" s="1159">
        <v>0</v>
      </c>
      <c r="J1757" s="1147">
        <v>42769</v>
      </c>
      <c r="K1757" s="1147" t="s">
        <v>1524</v>
      </c>
      <c r="L1757" s="1147" t="s">
        <v>1524</v>
      </c>
      <c r="M1757" s="1147" t="s">
        <v>1524</v>
      </c>
      <c r="N1757" s="1148" t="s">
        <v>47</v>
      </c>
      <c r="O1757" s="1148" t="s">
        <v>47</v>
      </c>
      <c r="P1757" s="1148" t="s">
        <v>47</v>
      </c>
      <c r="Q1757" s="1148" t="s">
        <v>47</v>
      </c>
      <c r="R1757" s="1149" t="s">
        <v>2426</v>
      </c>
      <c r="S1757" s="1150"/>
      <c r="T1757" s="1150">
        <v>7</v>
      </c>
      <c r="U1757" s="1151"/>
      <c r="V1757" s="1152" t="s">
        <v>1914</v>
      </c>
      <c r="W1757" s="1152"/>
      <c r="X1757" s="1153">
        <v>7</v>
      </c>
      <c r="Y1757" s="1152"/>
      <c r="Z1757" s="1152"/>
      <c r="AA1757" s="1155">
        <v>42746</v>
      </c>
      <c r="AC1757" s="1157"/>
      <c r="AD1757" s="1157"/>
      <c r="AE1757" s="1157"/>
      <c r="AF1757" s="1204">
        <f>IF(B1757="","",(IFERROR(VLOOKUP(B1757,Projecten!A$4:W$2358,5,FALSE),"niet bekend")))</f>
        <v>1</v>
      </c>
      <c r="AG1757" s="2403">
        <f>IF(AF1757="","",(IF(F1757=0,AI1757,(F1757/AF1757*AI1757))))</f>
        <v>1344.68</v>
      </c>
      <c r="AH1757" s="2403">
        <f>IF(B1757="","",(IFERROR(VLOOKUP(B1757,Projecten!A$4:W$2358,23,FALSE),"niet bekend")))</f>
        <v>1344.68</v>
      </c>
      <c r="AI1757" s="2403">
        <f>IF(B1757="","",(IFERROR(VLOOKUP(B1757,Projecten!A$4:W$2358,12,FALSE),"niet bekend")))</f>
        <v>1344.68</v>
      </c>
    </row>
    <row r="1758" spans="2:35" s="1156" customFormat="1" x14ac:dyDescent="0.2">
      <c r="B1758" s="1145">
        <v>2017023</v>
      </c>
      <c r="C1758" s="1145">
        <v>121150</v>
      </c>
      <c r="D1758" s="1210" t="s">
        <v>2362</v>
      </c>
      <c r="E1758" s="1210" t="s">
        <v>1558</v>
      </c>
      <c r="F1758" s="1200">
        <v>1</v>
      </c>
      <c r="G1758" s="1146">
        <v>10</v>
      </c>
      <c r="H1758" s="1146">
        <v>0</v>
      </c>
      <c r="I1758" s="1146">
        <v>0</v>
      </c>
      <c r="J1758" s="1147">
        <v>42769</v>
      </c>
      <c r="K1758" s="1147" t="s">
        <v>1524</v>
      </c>
      <c r="L1758" s="1147" t="s">
        <v>1524</v>
      </c>
      <c r="M1758" s="1147" t="s">
        <v>1524</v>
      </c>
      <c r="N1758" s="1148" t="s">
        <v>47</v>
      </c>
      <c r="O1758" s="1148" t="s">
        <v>47</v>
      </c>
      <c r="P1758" s="1148" t="s">
        <v>47</v>
      </c>
      <c r="Q1758" s="1148" t="s">
        <v>47</v>
      </c>
      <c r="R1758" s="1149"/>
      <c r="S1758" s="1150"/>
      <c r="T1758" s="1150">
        <v>7</v>
      </c>
      <c r="U1758" s="1151"/>
      <c r="V1758" s="1152" t="s">
        <v>2374</v>
      </c>
      <c r="W1758" s="1152" t="s">
        <v>2547</v>
      </c>
      <c r="X1758" s="1144">
        <v>8</v>
      </c>
      <c r="Y1758" s="1152"/>
      <c r="Z1758" s="1154"/>
      <c r="AA1758" s="1155">
        <v>42746</v>
      </c>
      <c r="AC1758" s="1157"/>
      <c r="AD1758" s="1157"/>
      <c r="AE1758" s="1157"/>
      <c r="AF1758" s="1204">
        <f>IF(B1758="","",(IFERROR(VLOOKUP(B1758,Projecten!A$4:W$2358,5,FALSE),"niet bekend")))</f>
        <v>1</v>
      </c>
      <c r="AG1758" s="2403">
        <f>IF(AF1758="","",(IF(F1758=0,AI1758,(F1758/AF1758*AI1758))))</f>
        <v>1385.8</v>
      </c>
      <c r="AH1758" s="2403">
        <f>IF(B1758="","",(IFERROR(VLOOKUP(B1758,Projecten!A$4:W$2358,23,FALSE),"niet bekend")))</f>
        <v>1385.8</v>
      </c>
      <c r="AI1758" s="2403">
        <f>IF(B1758="","",(IFERROR(VLOOKUP(B1758,Projecten!A$4:W$2358,12,FALSE),"niet bekend")))</f>
        <v>1385.8</v>
      </c>
    </row>
    <row r="1759" spans="2:35" s="1095" customFormat="1" x14ac:dyDescent="0.2">
      <c r="B1759" s="4"/>
      <c r="C1759" s="1096"/>
      <c r="D1759" s="1096"/>
      <c r="E1759" s="1120"/>
      <c r="F1759" s="1136"/>
      <c r="G1759" s="1136"/>
      <c r="H1759" s="1136"/>
      <c r="I1759" s="1136"/>
      <c r="J1759" s="1125"/>
      <c r="K1759" s="1125"/>
      <c r="L1759" s="1136"/>
      <c r="M1759" s="1136"/>
      <c r="N1759" s="1136"/>
      <c r="O1759" s="1136"/>
      <c r="P1759" s="1136"/>
      <c r="Q1759" s="1136"/>
      <c r="R1759" s="1096"/>
      <c r="S1759" s="1126"/>
      <c r="T1759" s="1136"/>
      <c r="U1759" s="1127"/>
      <c r="V1759" s="1120"/>
      <c r="W1759" s="1120"/>
      <c r="X1759" s="1129"/>
      <c r="Y1759" s="1120"/>
      <c r="Z1759" s="1120"/>
      <c r="AA1759" s="1096"/>
      <c r="AC1759" s="1097"/>
      <c r="AD1759" s="1097"/>
      <c r="AE1759" s="1097"/>
      <c r="AF1759" s="1098"/>
      <c r="AG1759" s="2399"/>
      <c r="AH1759" s="2399"/>
      <c r="AI1759" s="2399"/>
    </row>
    <row r="1760" spans="2:35" s="1172" customFormat="1" x14ac:dyDescent="0.2">
      <c r="B1760" s="1160"/>
      <c r="C1760" s="1161"/>
      <c r="D1760" s="1162"/>
      <c r="E1760" s="1162"/>
      <c r="F1760" s="1163"/>
      <c r="G1760" s="1163"/>
      <c r="H1760" s="1163"/>
      <c r="I1760" s="1163"/>
      <c r="J1760" s="1164"/>
      <c r="K1760" s="1164"/>
      <c r="L1760" s="1164"/>
      <c r="M1760" s="1163"/>
      <c r="N1760" s="1163"/>
      <c r="O1760" s="1163"/>
      <c r="P1760" s="1163"/>
      <c r="Q1760" s="1163"/>
      <c r="R1760" s="1165"/>
      <c r="S1760" s="1606"/>
      <c r="T1760" s="1167"/>
      <c r="U1760" s="1167"/>
      <c r="V1760" s="1168"/>
      <c r="W1760" s="1168"/>
      <c r="X1760" s="1168"/>
      <c r="Y1760" s="1169"/>
      <c r="Z1760" s="1170"/>
      <c r="AA1760" s="1171"/>
      <c r="AC1760" s="1173"/>
      <c r="AD1760" s="1173"/>
      <c r="AE1760" s="1173"/>
      <c r="AF1760" s="1174"/>
      <c r="AG1760" s="2404"/>
      <c r="AH1760" s="2404" t="str">
        <f>IF(B1760="","",(IFERROR(VLOOKUP(B1760,Projecten!A$4:W$2358,23,FALSE),"niet bekend")))</f>
        <v/>
      </c>
      <c r="AI1760" s="2404" t="str">
        <f>IF(B1760="","",(IFERROR(VLOOKUP(B1760,Projecten!A$4:W$2358,12,FALSE),"niet bekend")))</f>
        <v/>
      </c>
    </row>
    <row r="1761" spans="2:35" s="1112" customFormat="1" x14ac:dyDescent="0.2">
      <c r="B1761" s="1099"/>
      <c r="C1761" s="1100"/>
      <c r="D1761" s="1101">
        <f>SUM(G1761:I1761)</f>
        <v>508</v>
      </c>
      <c r="E1761" s="1102"/>
      <c r="F1761" s="1103">
        <f>SUM(F1762:F1792)</f>
        <v>30</v>
      </c>
      <c r="G1761" s="1103">
        <f>SUM(G1762:G1792)</f>
        <v>260</v>
      </c>
      <c r="H1761" s="1103">
        <f>SUM(H1762:H1792)</f>
        <v>150</v>
      </c>
      <c r="I1761" s="1103">
        <f>SUM(I1762:I1792)</f>
        <v>98</v>
      </c>
      <c r="J1761" s="1104"/>
      <c r="K1761" s="1104"/>
      <c r="L1761" s="1104"/>
      <c r="M1761" s="1103"/>
      <c r="N1761" s="1103"/>
      <c r="O1761" s="1103"/>
      <c r="P1761" s="1103"/>
      <c r="Q1761" s="1103"/>
      <c r="R1761" s="1105">
        <v>7</v>
      </c>
      <c r="S1761" s="1605"/>
      <c r="T1761" s="1106"/>
      <c r="U1761" s="1106"/>
      <c r="V1761" s="1107"/>
      <c r="W1761" s="1108">
        <f>SUM(X1761:X1792)</f>
        <v>560</v>
      </c>
      <c r="X1761" s="1109"/>
      <c r="Y1761" s="1109">
        <f>Productiemedewerkers!C2023</f>
        <v>0</v>
      </c>
      <c r="Z1761" s="1110">
        <f>W1761-Y1761</f>
        <v>560</v>
      </c>
      <c r="AA1761" s="1111" t="s">
        <v>2731</v>
      </c>
      <c r="AB1761" s="857" t="s">
        <v>1122</v>
      </c>
      <c r="AC1761" s="857" t="s">
        <v>1064</v>
      </c>
      <c r="AD1761" s="857" t="s">
        <v>1123</v>
      </c>
      <c r="AE1761" s="853" t="s">
        <v>2165</v>
      </c>
      <c r="AF1761" s="1115"/>
      <c r="AG1761" s="2402">
        <f>SUM(AG1762:AG1792)</f>
        <v>95413.9</v>
      </c>
      <c r="AH1761" s="2402" t="str">
        <f>IF(B1761="","",(IFERROR(VLOOKUP(B1761,Projecten!A$4:W$2358,23,FALSE),"niet bekend")))</f>
        <v/>
      </c>
      <c r="AI1761" s="2402" t="str">
        <f>IF(B1761="","",(IFERROR(VLOOKUP(B1761,Projecten!A$4:W$2358,12,FALSE),"niet bekend")))</f>
        <v/>
      </c>
    </row>
    <row r="1762" spans="2:35" s="1095" customFormat="1" x14ac:dyDescent="0.2">
      <c r="B1762" s="1118"/>
      <c r="C1762" s="1119"/>
      <c r="D1762" s="1120"/>
      <c r="E1762" s="1121"/>
      <c r="F1762" s="1122"/>
      <c r="G1762" s="1122"/>
      <c r="H1762" s="1122"/>
      <c r="I1762" s="1122"/>
      <c r="J1762" s="1123"/>
      <c r="K1762" s="1123"/>
      <c r="L1762" s="1123"/>
      <c r="M1762" s="1124"/>
      <c r="N1762" s="1124"/>
      <c r="O1762" s="1124"/>
      <c r="P1762" s="1124"/>
      <c r="Q1762" s="1124"/>
      <c r="R1762" s="1096" t="s">
        <v>2379</v>
      </c>
      <c r="S1762" s="1126"/>
      <c r="T1762" s="1126"/>
      <c r="U1762" s="1127"/>
      <c r="V1762" s="1120"/>
      <c r="W1762" s="1128" t="s">
        <v>2081</v>
      </c>
      <c r="X1762" s="1129"/>
      <c r="Y1762" s="1120"/>
      <c r="Z1762" s="1120"/>
      <c r="AA1762" s="1096"/>
      <c r="AB1762" s="1355">
        <v>499.5</v>
      </c>
      <c r="AC1762" s="1355">
        <v>138.25</v>
      </c>
      <c r="AD1762" s="1355">
        <f>AB1762-AC1762</f>
        <v>361.25</v>
      </c>
      <c r="AE1762" s="1354">
        <v>55.5</v>
      </c>
      <c r="AF1762" s="1130" t="str">
        <f>IF(B1762="","",(IFERROR(VLOOKUP(B1762,Projecten!A$4:W$2358,5,FALSE),"niet bekend")))</f>
        <v/>
      </c>
      <c r="AG1762" s="2399" t="str">
        <f>IF(AF1762="","",(IF(F1762=0,AI1762,(F1762/AF1762*AI1762))))</f>
        <v/>
      </c>
      <c r="AH1762" s="2399" t="str">
        <f>IF(B1762="","",(IFERROR(VLOOKUP(B1762,Projecten!A$4:W$2358,23,FALSE),"niet bekend")))</f>
        <v/>
      </c>
      <c r="AI1762" s="2399" t="str">
        <f>IF(B1762="","",(IFERROR(VLOOKUP(B1762,Projecten!A$4:W$2358,12,FALSE),"niet bekend")))</f>
        <v/>
      </c>
    </row>
    <row r="1763" spans="2:35" s="1095" customFormat="1" x14ac:dyDescent="0.2">
      <c r="B1763" s="1118"/>
      <c r="C1763" s="1119"/>
      <c r="D1763" s="1120"/>
      <c r="E1763" s="1121"/>
      <c r="F1763" s="1122"/>
      <c r="G1763" s="1122"/>
      <c r="H1763" s="1122"/>
      <c r="I1763" s="1122"/>
      <c r="J1763" s="1123"/>
      <c r="K1763" s="1123"/>
      <c r="L1763" s="1123"/>
      <c r="M1763" s="1124"/>
      <c r="N1763" s="1124"/>
      <c r="O1763" s="1124"/>
      <c r="P1763" s="1124"/>
      <c r="Q1763" s="1124"/>
      <c r="R1763" s="1096"/>
      <c r="S1763" s="1126"/>
      <c r="T1763" s="1126"/>
      <c r="U1763" s="1127"/>
      <c r="V1763" s="1120"/>
      <c r="W1763" s="1128"/>
      <c r="X1763" s="1129"/>
      <c r="Y1763" s="1120"/>
      <c r="Z1763" s="1120"/>
      <c r="AA1763" s="1096"/>
      <c r="AC1763" s="1097"/>
      <c r="AD1763" s="1097"/>
      <c r="AE1763" s="1097"/>
      <c r="AF1763" s="1130"/>
      <c r="AG1763" s="2399"/>
      <c r="AH1763" s="2399"/>
      <c r="AI1763" s="2399"/>
    </row>
    <row r="1764" spans="2:35" s="1156" customFormat="1" x14ac:dyDescent="0.2">
      <c r="B1764" s="1145" t="s">
        <v>2287</v>
      </c>
      <c r="C1764" s="1145">
        <v>121158</v>
      </c>
      <c r="D1764" s="1145" t="s">
        <v>2286</v>
      </c>
      <c r="E1764" s="1146" t="s">
        <v>308</v>
      </c>
      <c r="F1764" s="1200">
        <v>0</v>
      </c>
      <c r="G1764" s="1146">
        <v>1</v>
      </c>
      <c r="H1764" s="1146">
        <v>0</v>
      </c>
      <c r="I1764" s="1146">
        <v>2</v>
      </c>
      <c r="J1764" s="1183" t="s">
        <v>1524</v>
      </c>
      <c r="K1764" s="1183" t="s">
        <v>1524</v>
      </c>
      <c r="L1764" s="1183" t="s">
        <v>1524</v>
      </c>
      <c r="M1764" s="1183" t="s">
        <v>1524</v>
      </c>
      <c r="N1764" s="1202" t="s">
        <v>47</v>
      </c>
      <c r="O1764" s="1202" t="s">
        <v>47</v>
      </c>
      <c r="P1764" s="1202" t="s">
        <v>47</v>
      </c>
      <c r="Q1764" s="1202" t="s">
        <v>47</v>
      </c>
      <c r="R1764" s="1149" t="s">
        <v>2332</v>
      </c>
      <c r="S1764" s="1150"/>
      <c r="T1764" s="1150">
        <v>6</v>
      </c>
      <c r="U1764" s="1151"/>
      <c r="V1764" s="1152" t="s">
        <v>537</v>
      </c>
      <c r="W1764" s="1206" t="s">
        <v>2322</v>
      </c>
      <c r="X1764" s="1144">
        <v>10</v>
      </c>
      <c r="Y1764" s="1152"/>
      <c r="Z1764" s="1152"/>
      <c r="AA1764" s="1155">
        <v>42720</v>
      </c>
      <c r="AC1764" s="1157"/>
      <c r="AD1764" s="1157"/>
      <c r="AE1764" s="1157"/>
      <c r="AF1764" s="1204">
        <f>IF(B1764="","",(IFERROR(VLOOKUP(B1764,Projecten!A$4:W$2358,5,FALSE),"niet bekend")))</f>
        <v>0</v>
      </c>
      <c r="AG1764" s="2403">
        <f>IF(AF1764="","",(IF(F1764=0,AI1764,(F1764/AF1764*AI1764))))</f>
        <v>2637.16</v>
      </c>
      <c r="AH1764" s="2403">
        <f>IF(B1764="","",(IFERROR(VLOOKUP(B1764,Projecten!A$4:W$2358,23,FALSE),"niet bekend")))</f>
        <v>2637.16</v>
      </c>
      <c r="AI1764" s="2403">
        <f>IF(B1764="","",(IFERROR(VLOOKUP(B1764,Projecten!A$4:W$2358,12,FALSE),"niet bekend")))</f>
        <v>2637.16</v>
      </c>
    </row>
    <row r="1765" spans="2:35" s="1095" customFormat="1" x14ac:dyDescent="0.2">
      <c r="B1765" s="1119" t="s">
        <v>2371</v>
      </c>
      <c r="C1765" s="1145">
        <v>121156</v>
      </c>
      <c r="D1765" s="1119" t="s">
        <v>2364</v>
      </c>
      <c r="E1765" s="1121" t="s">
        <v>308</v>
      </c>
      <c r="F1765" s="1122">
        <v>0</v>
      </c>
      <c r="G1765" s="1121">
        <v>1</v>
      </c>
      <c r="H1765" s="1121">
        <v>2</v>
      </c>
      <c r="I1765" s="1121">
        <v>0</v>
      </c>
      <c r="J1765" s="1125" t="s">
        <v>1524</v>
      </c>
      <c r="K1765" s="1125" t="s">
        <v>1524</v>
      </c>
      <c r="L1765" s="1125" t="s">
        <v>1524</v>
      </c>
      <c r="M1765" s="1125" t="s">
        <v>1524</v>
      </c>
      <c r="N1765" s="1136" t="s">
        <v>47</v>
      </c>
      <c r="O1765" s="1136" t="s">
        <v>47</v>
      </c>
      <c r="P1765" s="1136" t="s">
        <v>47</v>
      </c>
      <c r="Q1765" s="1136" t="s">
        <v>47</v>
      </c>
      <c r="R1765" s="1096"/>
      <c r="S1765" s="1126"/>
      <c r="T1765" s="1126">
        <v>8</v>
      </c>
      <c r="U1765" s="1127"/>
      <c r="V1765" s="1120" t="s">
        <v>537</v>
      </c>
      <c r="W1765" s="1120" t="s">
        <v>2372</v>
      </c>
      <c r="X1765" s="1137">
        <v>3.75</v>
      </c>
      <c r="Y1765" s="1120"/>
      <c r="Z1765" s="1120"/>
      <c r="AA1765" s="1135">
        <v>42746</v>
      </c>
      <c r="AC1765" s="1097"/>
      <c r="AD1765" s="1097"/>
      <c r="AE1765" s="1097"/>
      <c r="AF1765" s="1130">
        <f>IF(B1765="","",(IFERROR(VLOOKUP(B1765,Projecten!A$4:W$2358,5,FALSE),"niet bekend")))</f>
        <v>0</v>
      </c>
      <c r="AG1765" s="2399">
        <f>IF(AF1765="","",(IF(F1765=0,AI1765,(F1765/AF1765*AI1765))))</f>
        <v>919.24</v>
      </c>
      <c r="AH1765" s="2399">
        <f>IF(B1765="","",(IFERROR(VLOOKUP(B1765,Projecten!A$4:W$2358,23,FALSE),"niet bekend")))</f>
        <v>919.24</v>
      </c>
      <c r="AI1765" s="2399">
        <f>IF(B1765="","",(IFERROR(VLOOKUP(B1765,Projecten!A$4:W$2358,12,FALSE),"niet bekend")))</f>
        <v>919.24</v>
      </c>
    </row>
    <row r="1766" spans="2:35" s="1156" customFormat="1" x14ac:dyDescent="0.2">
      <c r="B1766" s="1145"/>
      <c r="C1766" s="1145"/>
      <c r="D1766" s="1145"/>
      <c r="E1766" s="1146"/>
      <c r="F1766" s="1200"/>
      <c r="G1766" s="1146"/>
      <c r="H1766" s="1146"/>
      <c r="I1766" s="1146"/>
      <c r="J1766" s="1183"/>
      <c r="K1766" s="1183"/>
      <c r="L1766" s="1183"/>
      <c r="M1766" s="1183"/>
      <c r="N1766" s="1202"/>
      <c r="O1766" s="1202"/>
      <c r="P1766" s="1202"/>
      <c r="Q1766" s="1202"/>
      <c r="R1766" s="1149"/>
      <c r="S1766" s="1150"/>
      <c r="T1766" s="1150"/>
      <c r="U1766" s="1151"/>
      <c r="V1766" s="1152"/>
      <c r="W1766" s="1206"/>
      <c r="X1766" s="1144"/>
      <c r="Y1766" s="1152"/>
      <c r="Z1766" s="1152"/>
      <c r="AA1766" s="1155"/>
      <c r="AC1766" s="1157"/>
      <c r="AD1766" s="1157"/>
      <c r="AE1766" s="1157"/>
      <c r="AF1766" s="1204"/>
      <c r="AG1766" s="2403"/>
      <c r="AH1766" s="2403"/>
      <c r="AI1766" s="2403"/>
    </row>
    <row r="1767" spans="2:35" s="1156" customFormat="1" x14ac:dyDescent="0.2">
      <c r="B1767" s="1145">
        <v>2017028</v>
      </c>
      <c r="C1767" s="1145">
        <v>121147</v>
      </c>
      <c r="D1767" s="1209" t="s">
        <v>2370</v>
      </c>
      <c r="E1767" s="1210" t="s">
        <v>26</v>
      </c>
      <c r="F1767" s="1200">
        <v>7</v>
      </c>
      <c r="G1767" s="1146">
        <v>61</v>
      </c>
      <c r="H1767" s="1146">
        <v>40</v>
      </c>
      <c r="I1767" s="1146">
        <v>21</v>
      </c>
      <c r="J1767" s="1147">
        <v>42762</v>
      </c>
      <c r="K1767" s="1147">
        <v>42760</v>
      </c>
      <c r="L1767" s="1147" t="s">
        <v>1524</v>
      </c>
      <c r="M1767" s="1147" t="s">
        <v>1524</v>
      </c>
      <c r="N1767" s="1148" t="s">
        <v>47</v>
      </c>
      <c r="O1767" s="1148" t="s">
        <v>47</v>
      </c>
      <c r="P1767" s="1148" t="s">
        <v>47</v>
      </c>
      <c r="Q1767" s="1148" t="s">
        <v>47</v>
      </c>
      <c r="R1767" s="1149"/>
      <c r="S1767" s="1150"/>
      <c r="T1767" s="1150">
        <v>7</v>
      </c>
      <c r="U1767" s="1151"/>
      <c r="V1767" s="1152" t="s">
        <v>2310</v>
      </c>
      <c r="W1767" s="1211" t="s">
        <v>2403</v>
      </c>
      <c r="X1767" s="1144">
        <v>120</v>
      </c>
      <c r="Y1767" s="1152"/>
      <c r="Z1767" s="1154"/>
      <c r="AA1767" s="1155">
        <v>42747</v>
      </c>
      <c r="AC1767" s="1157"/>
      <c r="AD1767" s="1157"/>
      <c r="AE1767" s="1157"/>
      <c r="AF1767" s="1204">
        <f>IF(B1767="","",(IFERROR(VLOOKUP(B1767,Projecten!A$4:W$2358,5,FALSE),"niet bekend")))</f>
        <v>7</v>
      </c>
      <c r="AG1767" s="2403">
        <f t="shared" ref="AG1767:AG1772" si="167">IF(AF1767="","",(IF(F1767=0,AI1767,(F1767/AF1767*AI1767))))</f>
        <v>18723.48</v>
      </c>
      <c r="AH1767" s="2403">
        <f>IF(B1767="","",(IFERROR(VLOOKUP(B1767,Projecten!A$4:W$2358,23,FALSE),"niet bekend")))</f>
        <v>18723.48</v>
      </c>
      <c r="AI1767" s="2403">
        <f>IF(B1767="","",(IFERROR(VLOOKUP(B1767,Projecten!A$4:W$2358,12,FALSE),"niet bekend")))</f>
        <v>18723.48</v>
      </c>
    </row>
    <row r="1768" spans="2:35" s="1156" customFormat="1" x14ac:dyDescent="0.2">
      <c r="B1768" s="1181">
        <v>2017030</v>
      </c>
      <c r="C1768" s="1181">
        <v>121136</v>
      </c>
      <c r="D1768" s="1181" t="s">
        <v>2378</v>
      </c>
      <c r="E1768" s="1216" t="s">
        <v>26</v>
      </c>
      <c r="F1768" s="1215">
        <v>1</v>
      </c>
      <c r="G1768" s="1208">
        <v>11</v>
      </c>
      <c r="H1768" s="1208">
        <v>4</v>
      </c>
      <c r="I1768" s="1208">
        <v>12</v>
      </c>
      <c r="J1768" s="1147">
        <v>42762</v>
      </c>
      <c r="K1768" s="1147">
        <v>42760</v>
      </c>
      <c r="L1768" s="1147" t="s">
        <v>1524</v>
      </c>
      <c r="M1768" s="1147" t="s">
        <v>2386</v>
      </c>
      <c r="N1768" s="1148" t="s">
        <v>47</v>
      </c>
      <c r="O1768" s="1148" t="s">
        <v>47</v>
      </c>
      <c r="P1768" s="1148" t="s">
        <v>47</v>
      </c>
      <c r="Q1768" s="1148" t="s">
        <v>47</v>
      </c>
      <c r="R1768" s="1149"/>
      <c r="S1768" s="1150" t="s">
        <v>960</v>
      </c>
      <c r="T1768" s="1150">
        <v>6</v>
      </c>
      <c r="U1768" s="1151"/>
      <c r="V1768" s="1152" t="s">
        <v>162</v>
      </c>
      <c r="W1768" s="1203" t="s">
        <v>959</v>
      </c>
      <c r="X1768" s="1144">
        <v>47.5</v>
      </c>
      <c r="Y1768" s="1152"/>
      <c r="Z1768" s="1154"/>
      <c r="AA1768" s="1155">
        <v>42747</v>
      </c>
      <c r="AC1768" s="1157"/>
      <c r="AD1768" s="1157"/>
      <c r="AE1768" s="1157"/>
      <c r="AF1768" s="1204">
        <f>IF(B1768="","",(IFERROR(VLOOKUP(B1768,Projecten!A$4:W$2358,5,FALSE),"niet bekend")))</f>
        <v>1</v>
      </c>
      <c r="AG1768" s="2403">
        <f t="shared" si="167"/>
        <v>10863.22</v>
      </c>
      <c r="AH1768" s="2403">
        <f>IF(B1768="","",(IFERROR(VLOOKUP(B1768,Projecten!A$4:W$2358,23,FALSE),"niet bekend")))</f>
        <v>10863.22</v>
      </c>
      <c r="AI1768" s="2403">
        <f>IF(B1768="","",(IFERROR(VLOOKUP(B1768,Projecten!A$4:W$2358,12,FALSE),"niet bekend")))</f>
        <v>10863.22</v>
      </c>
    </row>
    <row r="1769" spans="2:35" s="1156" customFormat="1" x14ac:dyDescent="0.2">
      <c r="B1769" s="1145">
        <v>2017056</v>
      </c>
      <c r="C1769" s="1145">
        <v>121152</v>
      </c>
      <c r="D1769" s="1209">
        <v>624817</v>
      </c>
      <c r="E1769" s="1210" t="s">
        <v>26</v>
      </c>
      <c r="F1769" s="1200">
        <v>1</v>
      </c>
      <c r="G1769" s="1146">
        <v>7</v>
      </c>
      <c r="H1769" s="1146">
        <v>4</v>
      </c>
      <c r="I1769" s="1146">
        <v>3</v>
      </c>
      <c r="J1769" s="1147">
        <v>42776</v>
      </c>
      <c r="K1769" s="1147" t="s">
        <v>1524</v>
      </c>
      <c r="L1769" s="1147" t="s">
        <v>1524</v>
      </c>
      <c r="M1769" s="1147" t="s">
        <v>1524</v>
      </c>
      <c r="N1769" s="1148" t="s">
        <v>47</v>
      </c>
      <c r="O1769" s="1148" t="s">
        <v>47</v>
      </c>
      <c r="P1769" s="1148" t="s">
        <v>47</v>
      </c>
      <c r="Q1769" s="1148" t="s">
        <v>47</v>
      </c>
      <c r="R1769" s="1149"/>
      <c r="S1769" s="1150"/>
      <c r="T1769" s="1150">
        <v>8</v>
      </c>
      <c r="U1769" s="1151"/>
      <c r="V1769" s="1152" t="s">
        <v>162</v>
      </c>
      <c r="W1769" s="1152" t="s">
        <v>2416</v>
      </c>
      <c r="X1769" s="1153">
        <v>14.25</v>
      </c>
      <c r="Y1769" s="1152"/>
      <c r="Z1769" s="1154"/>
      <c r="AA1769" s="1155">
        <v>42755</v>
      </c>
      <c r="AC1769" s="1157"/>
      <c r="AD1769" s="1157"/>
      <c r="AE1769" s="1157"/>
      <c r="AF1769" s="1204">
        <f>IF(B1769="","",(IFERROR(VLOOKUP(B1769,Projecten!A$4:W$2358,5,FALSE),"niet bekend")))</f>
        <v>1</v>
      </c>
      <c r="AG1769" s="2403">
        <f t="shared" si="167"/>
        <v>2558.2600000000002</v>
      </c>
      <c r="AH1769" s="2403">
        <f>IF(B1769="","",(IFERROR(VLOOKUP(B1769,Projecten!A$4:W$2358,23,FALSE),"niet bekend")))</f>
        <v>2558.2600000000002</v>
      </c>
      <c r="AI1769" s="2403">
        <f>IF(B1769="","",(IFERROR(VLOOKUP(B1769,Projecten!A$4:W$2358,12,FALSE),"niet bekend")))</f>
        <v>2558.2600000000002</v>
      </c>
    </row>
    <row r="1770" spans="2:35" s="1156" customFormat="1" x14ac:dyDescent="0.2">
      <c r="B1770" s="1145">
        <v>2017055</v>
      </c>
      <c r="C1770" s="1145">
        <v>121151</v>
      </c>
      <c r="D1770" s="1209">
        <v>612517</v>
      </c>
      <c r="E1770" s="1210" t="s">
        <v>26</v>
      </c>
      <c r="F1770" s="1200">
        <v>1</v>
      </c>
      <c r="G1770" s="1146">
        <v>12</v>
      </c>
      <c r="H1770" s="1146">
        <v>5</v>
      </c>
      <c r="I1770" s="1146">
        <v>3</v>
      </c>
      <c r="J1770" s="1147">
        <v>42776</v>
      </c>
      <c r="K1770" s="1147" t="s">
        <v>1524</v>
      </c>
      <c r="L1770" s="1147" t="s">
        <v>1524</v>
      </c>
      <c r="M1770" s="1147" t="s">
        <v>1524</v>
      </c>
      <c r="N1770" s="1148" t="s">
        <v>47</v>
      </c>
      <c r="O1770" s="1148" t="s">
        <v>47</v>
      </c>
      <c r="P1770" s="1148" t="s">
        <v>47</v>
      </c>
      <c r="Q1770" s="1148" t="s">
        <v>47</v>
      </c>
      <c r="R1770" s="1337" t="s">
        <v>2573</v>
      </c>
      <c r="S1770" s="1150"/>
      <c r="T1770" s="1150">
        <v>8</v>
      </c>
      <c r="U1770" s="1151"/>
      <c r="V1770" s="1152" t="s">
        <v>162</v>
      </c>
      <c r="W1770" s="1152" t="s">
        <v>2472</v>
      </c>
      <c r="X1770" s="1153">
        <v>19</v>
      </c>
      <c r="Y1770" s="1152"/>
      <c r="Z1770" s="1154"/>
      <c r="AA1770" s="1155">
        <v>42755</v>
      </c>
      <c r="AC1770" s="1157"/>
      <c r="AD1770" s="1157"/>
      <c r="AE1770" s="1157"/>
      <c r="AF1770" s="1204">
        <f>IF(B1770="","",(IFERROR(VLOOKUP(B1770,Projecten!A$4:W$2358,5,FALSE),"niet bekend")))</f>
        <v>1</v>
      </c>
      <c r="AG1770" s="2403">
        <f t="shared" si="167"/>
        <v>3716.12</v>
      </c>
      <c r="AH1770" s="2403">
        <f>IF(B1770="","",(IFERROR(VLOOKUP(B1770,Projecten!A$4:W$2358,23,FALSE),"niet bekend")))</f>
        <v>3716.12</v>
      </c>
      <c r="AI1770" s="2403">
        <f>IF(B1770="","",(IFERROR(VLOOKUP(B1770,Projecten!A$4:W$2358,12,FALSE),"niet bekend")))</f>
        <v>3716.12</v>
      </c>
    </row>
    <row r="1771" spans="2:35" s="1156" customFormat="1" x14ac:dyDescent="0.2">
      <c r="B1771" s="1145">
        <v>2017054</v>
      </c>
      <c r="C1771" s="1145">
        <v>121151</v>
      </c>
      <c r="D1771" s="1209">
        <v>624717</v>
      </c>
      <c r="E1771" s="1210" t="s">
        <v>26</v>
      </c>
      <c r="F1771" s="1200">
        <v>1</v>
      </c>
      <c r="G1771" s="1146">
        <v>9</v>
      </c>
      <c r="H1771" s="1146">
        <v>6</v>
      </c>
      <c r="I1771" s="1146">
        <v>3</v>
      </c>
      <c r="J1771" s="1147">
        <v>42766</v>
      </c>
      <c r="K1771" s="1147" t="s">
        <v>1524</v>
      </c>
      <c r="L1771" s="1147" t="s">
        <v>1524</v>
      </c>
      <c r="M1771" s="1147" t="s">
        <v>1524</v>
      </c>
      <c r="N1771" s="1148" t="s">
        <v>47</v>
      </c>
      <c r="O1771" s="1148" t="s">
        <v>47</v>
      </c>
      <c r="P1771" s="1148" t="s">
        <v>47</v>
      </c>
      <c r="Q1771" s="1148" t="s">
        <v>47</v>
      </c>
      <c r="R1771" s="1149"/>
      <c r="S1771" s="1150"/>
      <c r="T1771" s="1150">
        <v>8</v>
      </c>
      <c r="U1771" s="1151"/>
      <c r="V1771" s="1152" t="s">
        <v>162</v>
      </c>
      <c r="W1771" s="1152" t="s">
        <v>2416</v>
      </c>
      <c r="X1771" s="1153">
        <v>16</v>
      </c>
      <c r="Y1771" s="1152"/>
      <c r="Z1771" s="1154"/>
      <c r="AA1771" s="1155">
        <v>42755</v>
      </c>
      <c r="AC1771" s="1157"/>
      <c r="AD1771" s="1157"/>
      <c r="AE1771" s="1157"/>
      <c r="AF1771" s="1204">
        <f>IF(B1771="","",(IFERROR(VLOOKUP(B1771,Projecten!A$4:W$2358,5,FALSE),"niet bekend")))</f>
        <v>1</v>
      </c>
      <c r="AG1771" s="2403">
        <f t="shared" si="167"/>
        <v>2293.91</v>
      </c>
      <c r="AH1771" s="2403">
        <f>IF(B1771="","",(IFERROR(VLOOKUP(B1771,Projecten!A$4:W$2358,23,FALSE),"niet bekend")))</f>
        <v>2293.91</v>
      </c>
      <c r="AI1771" s="2403">
        <f>IF(B1771="","",(IFERROR(VLOOKUP(B1771,Projecten!A$4:W$2358,12,FALSE),"niet bekend")))</f>
        <v>2293.91</v>
      </c>
    </row>
    <row r="1772" spans="2:35" s="1156" customFormat="1" x14ac:dyDescent="0.2">
      <c r="B1772" s="1145">
        <v>2017062</v>
      </c>
      <c r="C1772" s="1145">
        <v>121151</v>
      </c>
      <c r="D1772" s="1209" t="s">
        <v>2407</v>
      </c>
      <c r="E1772" s="1210" t="s">
        <v>26</v>
      </c>
      <c r="F1772" s="1200">
        <v>1</v>
      </c>
      <c r="G1772" s="1146">
        <v>2</v>
      </c>
      <c r="H1772" s="1146">
        <v>1</v>
      </c>
      <c r="I1772" s="1146">
        <v>1</v>
      </c>
      <c r="J1772" s="1147">
        <v>42766</v>
      </c>
      <c r="K1772" s="1147" t="s">
        <v>1524</v>
      </c>
      <c r="L1772" s="1147" t="s">
        <v>1524</v>
      </c>
      <c r="M1772" s="1147" t="s">
        <v>1524</v>
      </c>
      <c r="N1772" s="1148" t="s">
        <v>47</v>
      </c>
      <c r="O1772" s="1148" t="s">
        <v>47</v>
      </c>
      <c r="P1772" s="1148" t="s">
        <v>47</v>
      </c>
      <c r="Q1772" s="1148" t="s">
        <v>47</v>
      </c>
      <c r="R1772" s="1149"/>
      <c r="S1772" s="1150"/>
      <c r="T1772" s="1150">
        <v>8</v>
      </c>
      <c r="U1772" s="1151"/>
      <c r="V1772" s="1152" t="s">
        <v>162</v>
      </c>
      <c r="W1772" s="1152" t="s">
        <v>2416</v>
      </c>
      <c r="X1772" s="1153">
        <v>4.75</v>
      </c>
      <c r="Y1772" s="1152"/>
      <c r="Z1772" s="1154"/>
      <c r="AA1772" s="1155">
        <v>42758</v>
      </c>
      <c r="AC1772" s="1157"/>
      <c r="AD1772" s="1157"/>
      <c r="AE1772" s="1157"/>
      <c r="AF1772" s="1204">
        <f>IF(B1772="","",(IFERROR(VLOOKUP(B1772,Projecten!A$4:W$2358,5,FALSE),"niet bekend")))</f>
        <v>1</v>
      </c>
      <c r="AG1772" s="2403">
        <f t="shared" si="167"/>
        <v>537.12</v>
      </c>
      <c r="AH1772" s="2403">
        <f>IF(B1772="","",(IFERROR(VLOOKUP(B1772,Projecten!A$4:W$2358,23,FALSE),"niet bekend")))</f>
        <v>537.12</v>
      </c>
      <c r="AI1772" s="2403">
        <f>IF(B1772="","",(IFERROR(VLOOKUP(B1772,Projecten!A$4:W$2358,12,FALSE),"niet bekend")))</f>
        <v>537.12</v>
      </c>
    </row>
    <row r="1773" spans="2:35" s="1156" customFormat="1" x14ac:dyDescent="0.2">
      <c r="B1773" s="1149">
        <v>2017052</v>
      </c>
      <c r="C1773" s="1248">
        <v>121149</v>
      </c>
      <c r="D1773" s="1149">
        <v>615817</v>
      </c>
      <c r="E1773" s="1152" t="s">
        <v>26</v>
      </c>
      <c r="F1773" s="1148">
        <v>1</v>
      </c>
      <c r="G1773" s="1336">
        <v>10</v>
      </c>
      <c r="H1773" s="1336">
        <v>5</v>
      </c>
      <c r="I1773" s="1336">
        <v>3</v>
      </c>
      <c r="J1773" s="1147">
        <v>42780</v>
      </c>
      <c r="K1773" s="1147" t="s">
        <v>1524</v>
      </c>
      <c r="L1773" s="1147" t="s">
        <v>1524</v>
      </c>
      <c r="M1773" s="1147" t="s">
        <v>1524</v>
      </c>
      <c r="N1773" s="1148" t="s">
        <v>47</v>
      </c>
      <c r="O1773" s="1148" t="s">
        <v>47</v>
      </c>
      <c r="P1773" s="1148" t="s">
        <v>47</v>
      </c>
      <c r="Q1773" s="1148" t="s">
        <v>47</v>
      </c>
      <c r="R1773" s="1149" t="s">
        <v>2469</v>
      </c>
      <c r="S1773" s="1150"/>
      <c r="T1773" s="1148">
        <v>7</v>
      </c>
      <c r="U1773" s="1151"/>
      <c r="V1773" s="1152" t="s">
        <v>162</v>
      </c>
      <c r="W1773" s="1152" t="s">
        <v>2470</v>
      </c>
      <c r="X1773" s="1144">
        <v>19</v>
      </c>
      <c r="Y1773" s="1152"/>
      <c r="Z1773" s="1152"/>
      <c r="AA1773" s="1155">
        <v>42768</v>
      </c>
      <c r="AC1773" s="1157"/>
      <c r="AD1773" s="1157"/>
      <c r="AE1773" s="1157"/>
      <c r="AF1773" s="1332"/>
      <c r="AG1773" s="2403"/>
      <c r="AH1773" s="2403"/>
      <c r="AI1773" s="2403"/>
    </row>
    <row r="1774" spans="2:35" s="1156" customFormat="1" x14ac:dyDescent="0.2">
      <c r="B1774" s="1145">
        <v>2017053</v>
      </c>
      <c r="C1774" s="1145">
        <v>121153</v>
      </c>
      <c r="D1774" s="1209">
        <v>628717</v>
      </c>
      <c r="E1774" s="1210" t="s">
        <v>26</v>
      </c>
      <c r="F1774" s="1200">
        <v>1</v>
      </c>
      <c r="G1774" s="1146">
        <v>11</v>
      </c>
      <c r="H1774" s="1146">
        <v>4</v>
      </c>
      <c r="I1774" s="1146">
        <v>6</v>
      </c>
      <c r="J1774" s="1147">
        <v>42776</v>
      </c>
      <c r="K1774" s="1147" t="s">
        <v>1524</v>
      </c>
      <c r="L1774" s="1147" t="s">
        <v>1524</v>
      </c>
      <c r="M1774" s="1148" t="s">
        <v>2440</v>
      </c>
      <c r="N1774" s="1148" t="s">
        <v>47</v>
      </c>
      <c r="O1774" s="1148" t="s">
        <v>47</v>
      </c>
      <c r="P1774" s="1148" t="s">
        <v>47</v>
      </c>
      <c r="Q1774" s="1148" t="s">
        <v>47</v>
      </c>
      <c r="R1774" s="1149" t="s">
        <v>2468</v>
      </c>
      <c r="S1774" s="1150"/>
      <c r="T1774" s="1150">
        <v>8</v>
      </c>
      <c r="U1774" s="1151"/>
      <c r="V1774" s="1152" t="s">
        <v>162</v>
      </c>
      <c r="W1774" s="1152" t="s">
        <v>2416</v>
      </c>
      <c r="X1774" s="1144">
        <v>23</v>
      </c>
      <c r="Y1774" s="1152"/>
      <c r="Z1774" s="1154"/>
      <c r="AA1774" s="1345">
        <v>42758</v>
      </c>
      <c r="AC1774" s="1157"/>
      <c r="AD1774" s="1157"/>
      <c r="AE1774" s="1157"/>
      <c r="AF1774" s="1204">
        <f>IF(B1774="","",(IFERROR(VLOOKUP(B1774,Projecten!A$4:W$2358,5,FALSE),"niet bekend")))</f>
        <v>1</v>
      </c>
      <c r="AG1774" s="2403">
        <f t="shared" ref="AG1774:AG1780" si="168">IF(AF1774="","",(IF(F1774=0,AI1774,(F1774/AF1774*AI1774))))</f>
        <v>4025.36</v>
      </c>
      <c r="AH1774" s="2403">
        <f>IF(B1774="","",(IFERROR(VLOOKUP(B1774,Projecten!A$4:W$2358,23,FALSE),"niet bekend")))</f>
        <v>4025.36</v>
      </c>
      <c r="AI1774" s="2403">
        <f>IF(B1774="","",(IFERROR(VLOOKUP(B1774,Projecten!A$4:W$2358,12,FALSE),"niet bekend")))</f>
        <v>4025.36</v>
      </c>
    </row>
    <row r="1775" spans="2:35" s="1156" customFormat="1" x14ac:dyDescent="0.2">
      <c r="B1775" s="1145">
        <v>2017057</v>
      </c>
      <c r="C1775" s="1145">
        <v>121152</v>
      </c>
      <c r="D1775" s="1209">
        <v>615317</v>
      </c>
      <c r="E1775" s="1210" t="s">
        <v>26</v>
      </c>
      <c r="F1775" s="1200">
        <v>1</v>
      </c>
      <c r="G1775" s="1146">
        <v>8</v>
      </c>
      <c r="H1775" s="1146">
        <v>5</v>
      </c>
      <c r="I1775" s="1146">
        <v>3</v>
      </c>
      <c r="J1775" s="1147">
        <v>42776</v>
      </c>
      <c r="K1775" s="1147">
        <v>42767</v>
      </c>
      <c r="L1775" s="1147" t="s">
        <v>1524</v>
      </c>
      <c r="M1775" s="1147" t="s">
        <v>1524</v>
      </c>
      <c r="N1775" s="1148" t="s">
        <v>47</v>
      </c>
      <c r="O1775" s="1148" t="s">
        <v>47</v>
      </c>
      <c r="P1775" s="1148" t="s">
        <v>47</v>
      </c>
      <c r="Q1775" s="1148" t="s">
        <v>47</v>
      </c>
      <c r="R1775" s="1149"/>
      <c r="S1775" s="1150"/>
      <c r="T1775" s="1150">
        <v>8</v>
      </c>
      <c r="U1775" s="1151"/>
      <c r="V1775" s="1152" t="s">
        <v>162</v>
      </c>
      <c r="W1775" s="1152" t="s">
        <v>2416</v>
      </c>
      <c r="X1775" s="1153">
        <v>16.25</v>
      </c>
      <c r="Y1775" s="1152"/>
      <c r="Z1775" s="1154"/>
      <c r="AA1775" s="1345">
        <v>42758</v>
      </c>
      <c r="AC1775" s="1157"/>
      <c r="AD1775" s="1157"/>
      <c r="AE1775" s="1157"/>
      <c r="AF1775" s="1204">
        <f>IF(B1775="","",(IFERROR(VLOOKUP(B1775,Projecten!A$4:W$2358,5,FALSE),"niet bekend")))</f>
        <v>1</v>
      </c>
      <c r="AG1775" s="2403">
        <f t="shared" si="168"/>
        <v>3258.98</v>
      </c>
      <c r="AH1775" s="2403">
        <f>IF(B1775="","",(IFERROR(VLOOKUP(B1775,Projecten!A$4:W$2358,23,FALSE),"niet bekend")))</f>
        <v>3258.98</v>
      </c>
      <c r="AI1775" s="2403">
        <f>IF(B1775="","",(IFERROR(VLOOKUP(B1775,Projecten!A$4:W$2358,12,FALSE),"niet bekend")))</f>
        <v>3258.98</v>
      </c>
    </row>
    <row r="1776" spans="2:35" s="1156" customFormat="1" x14ac:dyDescent="0.2">
      <c r="B1776" s="1145">
        <v>2017107</v>
      </c>
      <c r="C1776" s="1145">
        <v>121152</v>
      </c>
      <c r="D1776" s="1209" t="s">
        <v>2471</v>
      </c>
      <c r="E1776" s="1210" t="s">
        <v>26</v>
      </c>
      <c r="F1776" s="1200">
        <v>0</v>
      </c>
      <c r="G1776" s="1146">
        <v>1</v>
      </c>
      <c r="H1776" s="1146">
        <v>1</v>
      </c>
      <c r="I1776" s="1146">
        <v>0</v>
      </c>
      <c r="J1776" s="1147">
        <v>42780</v>
      </c>
      <c r="K1776" s="1147">
        <v>42774</v>
      </c>
      <c r="L1776" s="1147" t="s">
        <v>1524</v>
      </c>
      <c r="M1776" s="1147" t="s">
        <v>1524</v>
      </c>
      <c r="N1776" s="1148" t="s">
        <v>47</v>
      </c>
      <c r="O1776" s="1148" t="s">
        <v>47</v>
      </c>
      <c r="P1776" s="1148" t="s">
        <v>47</v>
      </c>
      <c r="Q1776" s="1148" t="s">
        <v>47</v>
      </c>
      <c r="R1776" s="1149"/>
      <c r="S1776" s="1150"/>
      <c r="T1776" s="1150">
        <v>8</v>
      </c>
      <c r="U1776" s="1151"/>
      <c r="V1776" s="1152" t="s">
        <v>162</v>
      </c>
      <c r="W1776" s="1152" t="s">
        <v>2522</v>
      </c>
      <c r="X1776" s="1153">
        <v>2.25</v>
      </c>
      <c r="Y1776" s="1152"/>
      <c r="Z1776" s="1154"/>
      <c r="AA1776" s="1345">
        <v>42769</v>
      </c>
      <c r="AC1776" s="1157"/>
      <c r="AD1776" s="1157"/>
      <c r="AE1776" s="1157"/>
      <c r="AF1776" s="1204">
        <f>IF(B1776="","",(IFERROR(VLOOKUP(B1776,Projecten!A$4:W$2358,5,FALSE),"niet bekend")))</f>
        <v>0</v>
      </c>
      <c r="AG1776" s="2403">
        <f t="shared" si="168"/>
        <v>415</v>
      </c>
      <c r="AH1776" s="2403">
        <f>IF(B1776="","",(IFERROR(VLOOKUP(B1776,Projecten!A$4:W$2358,23,FALSE),"niet bekend")))</f>
        <v>415</v>
      </c>
      <c r="AI1776" s="2403">
        <f>IF(B1776="","",(IFERROR(VLOOKUP(B1776,Projecten!A$4:W$2358,12,FALSE),"niet bekend")))</f>
        <v>415</v>
      </c>
    </row>
    <row r="1777" spans="2:35" s="1156" customFormat="1" x14ac:dyDescent="0.2">
      <c r="B1777" s="1145">
        <v>2017060</v>
      </c>
      <c r="C1777" s="1145">
        <v>121152</v>
      </c>
      <c r="D1777" s="1209">
        <v>632917</v>
      </c>
      <c r="E1777" s="1210" t="s">
        <v>26</v>
      </c>
      <c r="F1777" s="1200">
        <v>1</v>
      </c>
      <c r="G1777" s="1146">
        <v>7</v>
      </c>
      <c r="H1777" s="1146">
        <v>5</v>
      </c>
      <c r="I1777" s="1146">
        <v>3</v>
      </c>
      <c r="J1777" s="1147">
        <v>42766</v>
      </c>
      <c r="K1777" s="1147" t="s">
        <v>1524</v>
      </c>
      <c r="L1777" s="1147" t="s">
        <v>1524</v>
      </c>
      <c r="M1777" s="1147" t="s">
        <v>1524</v>
      </c>
      <c r="N1777" s="1148" t="s">
        <v>47</v>
      </c>
      <c r="O1777" s="1148" t="s">
        <v>47</v>
      </c>
      <c r="P1777" s="1148" t="s">
        <v>47</v>
      </c>
      <c r="Q1777" s="1148" t="s">
        <v>47</v>
      </c>
      <c r="R1777" s="1149"/>
      <c r="S1777" s="1150"/>
      <c r="T1777" s="1150">
        <v>8</v>
      </c>
      <c r="U1777" s="1151"/>
      <c r="V1777" s="1152" t="s">
        <v>162</v>
      </c>
      <c r="W1777" s="1152" t="s">
        <v>2416</v>
      </c>
      <c r="X1777" s="1153">
        <v>14.75</v>
      </c>
      <c r="Y1777" s="1152"/>
      <c r="Z1777" s="1154"/>
      <c r="AA1777" s="1345">
        <v>42758</v>
      </c>
      <c r="AC1777" s="1157"/>
      <c r="AD1777" s="1157"/>
      <c r="AE1777" s="1157"/>
      <c r="AF1777" s="1204">
        <f>IF(B1777="","",(IFERROR(VLOOKUP(B1777,Projecten!A$4:W$2358,5,FALSE),"niet bekend")))</f>
        <v>1</v>
      </c>
      <c r="AG1777" s="2403">
        <f t="shared" si="168"/>
        <v>2664.85</v>
      </c>
      <c r="AH1777" s="2403">
        <f>IF(B1777="","",(IFERROR(VLOOKUP(B1777,Projecten!A$4:W$2358,23,FALSE),"niet bekend")))</f>
        <v>2664.85</v>
      </c>
      <c r="AI1777" s="2403">
        <f>IF(B1777="","",(IFERROR(VLOOKUP(B1777,Projecten!A$4:W$2358,12,FALSE),"niet bekend")))</f>
        <v>2664.85</v>
      </c>
    </row>
    <row r="1778" spans="2:35" s="1156" customFormat="1" x14ac:dyDescent="0.2">
      <c r="B1778" s="1145">
        <v>2017010</v>
      </c>
      <c r="C1778" s="1145">
        <v>121136</v>
      </c>
      <c r="D1778" s="1209" t="s">
        <v>2349</v>
      </c>
      <c r="E1778" s="1210" t="s">
        <v>26</v>
      </c>
      <c r="F1778" s="1200">
        <v>1</v>
      </c>
      <c r="G1778" s="1146">
        <v>11</v>
      </c>
      <c r="H1778" s="1146">
        <v>4</v>
      </c>
      <c r="I1778" s="1146">
        <v>12</v>
      </c>
      <c r="J1778" s="1147">
        <v>42776</v>
      </c>
      <c r="K1778" s="1147">
        <v>42774</v>
      </c>
      <c r="L1778" s="1147" t="s">
        <v>1524</v>
      </c>
      <c r="M1778" s="1148" t="s">
        <v>2440</v>
      </c>
      <c r="N1778" s="1148" t="s">
        <v>47</v>
      </c>
      <c r="O1778" s="1148" t="s">
        <v>47</v>
      </c>
      <c r="P1778" s="1148" t="s">
        <v>47</v>
      </c>
      <c r="Q1778" s="1148" t="s">
        <v>47</v>
      </c>
      <c r="R1778" s="1149"/>
      <c r="S1778" s="1150" t="s">
        <v>960</v>
      </c>
      <c r="T1778" s="1150">
        <v>8</v>
      </c>
      <c r="U1778" s="1151"/>
      <c r="V1778" s="1152" t="s">
        <v>162</v>
      </c>
      <c r="W1778" s="1152" t="s">
        <v>959</v>
      </c>
      <c r="X1778" s="1144">
        <v>47.5</v>
      </c>
      <c r="Y1778" s="1152"/>
      <c r="Z1778" s="1154"/>
      <c r="AA1778" s="1345">
        <v>42741</v>
      </c>
      <c r="AC1778" s="1157"/>
      <c r="AD1778" s="1157"/>
      <c r="AE1778" s="1157"/>
      <c r="AF1778" s="1204">
        <f>IF(B1778="","",(IFERROR(VLOOKUP(B1778,Projecten!A$4:W$2358,5,FALSE),"niet bekend")))</f>
        <v>1</v>
      </c>
      <c r="AG1778" s="2403">
        <f t="shared" si="168"/>
        <v>10861.04</v>
      </c>
      <c r="AH1778" s="2403">
        <f>IF(B1778="","",(IFERROR(VLOOKUP(B1778,Projecten!A$4:W$2358,23,FALSE),"niet bekend")))</f>
        <v>10861.04</v>
      </c>
      <c r="AI1778" s="2403">
        <f>IF(B1778="","",(IFERROR(VLOOKUP(B1778,Projecten!A$4:W$2358,12,FALSE),"niet bekend")))</f>
        <v>10861.04</v>
      </c>
    </row>
    <row r="1779" spans="2:35" s="1156" customFormat="1" x14ac:dyDescent="0.2">
      <c r="B1779" s="1145">
        <v>2017065</v>
      </c>
      <c r="C1779" s="1145">
        <v>121154</v>
      </c>
      <c r="D1779" s="1209" t="s">
        <v>2413</v>
      </c>
      <c r="E1779" s="1210" t="s">
        <v>26</v>
      </c>
      <c r="F1779" s="1200">
        <v>5</v>
      </c>
      <c r="G1779" s="1146">
        <v>36</v>
      </c>
      <c r="H1779" s="1146">
        <v>21</v>
      </c>
      <c r="I1779" s="1146">
        <v>3</v>
      </c>
      <c r="J1779" s="1147">
        <v>42776</v>
      </c>
      <c r="K1779" s="1147" t="s">
        <v>1524</v>
      </c>
      <c r="L1779" s="1147" t="s">
        <v>1524</v>
      </c>
      <c r="M1779" s="1147" t="s">
        <v>1524</v>
      </c>
      <c r="N1779" s="1148" t="s">
        <v>47</v>
      </c>
      <c r="O1779" s="1148" t="s">
        <v>47</v>
      </c>
      <c r="P1779" s="1148" t="s">
        <v>47</v>
      </c>
      <c r="Q1779" s="1148" t="s">
        <v>47</v>
      </c>
      <c r="R1779" s="1149" t="s">
        <v>115</v>
      </c>
      <c r="S1779" s="1150"/>
      <c r="T1779" s="1150">
        <v>8</v>
      </c>
      <c r="U1779" s="1151"/>
      <c r="V1779" s="1152" t="s">
        <v>423</v>
      </c>
      <c r="W1779" s="1152" t="s">
        <v>2416</v>
      </c>
      <c r="X1779" s="1144">
        <v>72</v>
      </c>
      <c r="Y1779" s="1152"/>
      <c r="Z1779" s="1154"/>
      <c r="AA1779" s="1345">
        <v>42758</v>
      </c>
      <c r="AC1779" s="1157"/>
      <c r="AD1779" s="1157"/>
      <c r="AE1779" s="1157"/>
      <c r="AF1779" s="1204">
        <f>IF(B1779="","",(IFERROR(VLOOKUP(B1779,Projecten!A$4:W$2358,5,FALSE),"niet bekend")))</f>
        <v>5</v>
      </c>
      <c r="AG1779" s="2403">
        <f t="shared" si="168"/>
        <v>10609.97</v>
      </c>
      <c r="AH1779" s="2403">
        <f>IF(B1779="","",(IFERROR(VLOOKUP(B1779,Projecten!A$4:W$2358,23,FALSE),"niet bekend")))</f>
        <v>11074.17</v>
      </c>
      <c r="AI1779" s="2403">
        <f>IF(B1779="","",(IFERROR(VLOOKUP(B1779,Projecten!A$4:W$2358,12,FALSE),"niet bekend")))</f>
        <v>10609.97</v>
      </c>
    </row>
    <row r="1780" spans="2:35" s="1156" customFormat="1" x14ac:dyDescent="0.2">
      <c r="B1780" s="1145">
        <v>2017066</v>
      </c>
      <c r="C1780" s="1145">
        <v>121155</v>
      </c>
      <c r="D1780" s="1209" t="s">
        <v>2415</v>
      </c>
      <c r="E1780" s="1210" t="s">
        <v>26</v>
      </c>
      <c r="F1780" s="1200">
        <v>6</v>
      </c>
      <c r="G1780" s="1146">
        <v>54</v>
      </c>
      <c r="H1780" s="1146">
        <v>36</v>
      </c>
      <c r="I1780" s="1146">
        <v>12</v>
      </c>
      <c r="J1780" s="1147">
        <v>42776</v>
      </c>
      <c r="K1780" s="1147" t="s">
        <v>1524</v>
      </c>
      <c r="L1780" s="1147" t="s">
        <v>1524</v>
      </c>
      <c r="M1780" s="1147" t="s">
        <v>1524</v>
      </c>
      <c r="N1780" s="1148" t="s">
        <v>47</v>
      </c>
      <c r="O1780" s="1148" t="s">
        <v>47</v>
      </c>
      <c r="P1780" s="1148" t="s">
        <v>473</v>
      </c>
      <c r="Q1780" s="1148"/>
      <c r="R1780" s="1149" t="s">
        <v>2433</v>
      </c>
      <c r="S1780" s="1150"/>
      <c r="T1780" s="1150">
        <v>8</v>
      </c>
      <c r="U1780" s="1151"/>
      <c r="V1780" s="1152" t="s">
        <v>2310</v>
      </c>
      <c r="W1780" s="1152" t="s">
        <v>2416</v>
      </c>
      <c r="X1780" s="1144">
        <v>76</v>
      </c>
      <c r="Y1780" s="1152"/>
      <c r="Z1780" s="1154"/>
      <c r="AA1780" s="1345">
        <v>42758</v>
      </c>
      <c r="AC1780" s="1157"/>
      <c r="AD1780" s="1157"/>
      <c r="AE1780" s="1157"/>
      <c r="AF1780" s="1204">
        <f>IF(B1780="","",(IFERROR(VLOOKUP(B1780,Projecten!A$4:W$2358,5,FALSE),"niet bekend")))</f>
        <v>6</v>
      </c>
      <c r="AG1780" s="2403">
        <f t="shared" si="168"/>
        <v>12761.5</v>
      </c>
      <c r="AH1780" s="2403">
        <f>IF(B1780="","",(IFERROR(VLOOKUP(B1780,Projecten!A$4:W$2358,23,FALSE),"niet bekend")))</f>
        <v>12761.5</v>
      </c>
      <c r="AI1780" s="2403">
        <f>IF(B1780="","",(IFERROR(VLOOKUP(B1780,Projecten!A$4:W$2358,12,FALSE),"niet bekend")))</f>
        <v>12761.5</v>
      </c>
    </row>
    <row r="1781" spans="2:35" s="1156" customFormat="1" x14ac:dyDescent="0.2">
      <c r="B1781" s="1145"/>
      <c r="C1781" s="1145"/>
      <c r="D1781" s="1209"/>
      <c r="E1781" s="1210"/>
      <c r="F1781" s="1200"/>
      <c r="G1781" s="1146"/>
      <c r="H1781" s="1146"/>
      <c r="I1781" s="1146"/>
      <c r="J1781" s="1147"/>
      <c r="K1781" s="1147"/>
      <c r="L1781" s="1147"/>
      <c r="M1781" s="1148"/>
      <c r="N1781" s="1148"/>
      <c r="O1781" s="1148"/>
      <c r="P1781" s="1148"/>
      <c r="Q1781" s="1148"/>
      <c r="R1781" s="1149"/>
      <c r="S1781" s="1150"/>
      <c r="T1781" s="1150"/>
      <c r="U1781" s="1151"/>
      <c r="V1781" s="1152"/>
      <c r="W1781" s="1211"/>
      <c r="X1781" s="1335"/>
      <c r="Y1781" s="1152"/>
      <c r="Z1781" s="1154"/>
      <c r="AA1781" s="1155"/>
      <c r="AC1781" s="1157"/>
      <c r="AD1781" s="1157"/>
      <c r="AE1781" s="1157"/>
      <c r="AF1781" s="1204"/>
      <c r="AG1781" s="2403"/>
      <c r="AH1781" s="2403"/>
      <c r="AI1781" s="2403"/>
    </row>
    <row r="1782" spans="2:35" s="1156" customFormat="1" x14ac:dyDescent="0.2">
      <c r="B1782" s="1145">
        <v>2017077</v>
      </c>
      <c r="C1782" s="1145">
        <v>121156</v>
      </c>
      <c r="D1782" s="1145" t="s">
        <v>2430</v>
      </c>
      <c r="E1782" s="1199" t="s">
        <v>318</v>
      </c>
      <c r="F1782" s="1200">
        <v>1</v>
      </c>
      <c r="G1782" s="1146">
        <v>2</v>
      </c>
      <c r="H1782" s="1146">
        <v>1</v>
      </c>
      <c r="I1782" s="1146">
        <v>2</v>
      </c>
      <c r="J1782" s="1147">
        <v>42773</v>
      </c>
      <c r="K1782" s="1147" t="s">
        <v>1524</v>
      </c>
      <c r="L1782" s="1147" t="s">
        <v>1524</v>
      </c>
      <c r="M1782" s="1147" t="s">
        <v>1524</v>
      </c>
      <c r="N1782" s="1148" t="s">
        <v>47</v>
      </c>
      <c r="O1782" s="1148" t="s">
        <v>47</v>
      </c>
      <c r="P1782" s="1148" t="s">
        <v>47</v>
      </c>
      <c r="Q1782" s="1148" t="s">
        <v>47</v>
      </c>
      <c r="R1782" s="1149"/>
      <c r="S1782" s="1150"/>
      <c r="T1782" s="1150">
        <v>8</v>
      </c>
      <c r="U1782" s="1151"/>
      <c r="V1782" s="1152" t="s">
        <v>786</v>
      </c>
      <c r="W1782" s="1152" t="s">
        <v>2463</v>
      </c>
      <c r="X1782" s="1153">
        <v>6.5</v>
      </c>
      <c r="Y1782" s="1152"/>
      <c r="Z1782" s="1152"/>
      <c r="AA1782" s="1345">
        <v>42766</v>
      </c>
      <c r="AC1782" s="1157"/>
      <c r="AD1782" s="1157"/>
      <c r="AE1782" s="1157"/>
      <c r="AF1782" s="1204">
        <f>IF(B1782="","",(IFERROR(VLOOKUP(B1782,Projecten!A$4:W$2358,5,FALSE),"niet bekend")))</f>
        <v>1</v>
      </c>
      <c r="AG1782" s="2403">
        <f>IF(AF1782="","",(IF(F1782=0,AI1782,(F1782/AF1782*AI1782))))</f>
        <v>1017.31</v>
      </c>
      <c r="AH1782" s="2403">
        <f>IF(B1782="","",(IFERROR(VLOOKUP(B1782,Projecten!A$4:W$2358,23,FALSE),"niet bekend")))</f>
        <v>1017.31</v>
      </c>
      <c r="AI1782" s="2403">
        <f>IF(B1782="","",(IFERROR(VLOOKUP(B1782,Projecten!A$4:W$2358,12,FALSE),"niet bekend")))</f>
        <v>1017.31</v>
      </c>
    </row>
    <row r="1783" spans="2:35" s="1156" customFormat="1" x14ac:dyDescent="0.2">
      <c r="B1783" s="1145"/>
      <c r="C1783" s="1145"/>
      <c r="D1783" s="1145"/>
      <c r="E1783" s="1199"/>
      <c r="F1783" s="1200"/>
      <c r="G1783" s="1146"/>
      <c r="H1783" s="1146"/>
      <c r="I1783" s="1146"/>
      <c r="J1783" s="1147"/>
      <c r="K1783" s="1147"/>
      <c r="L1783" s="1147"/>
      <c r="M1783" s="1147"/>
      <c r="N1783" s="1148"/>
      <c r="O1783" s="1148"/>
      <c r="P1783" s="1148"/>
      <c r="Q1783" s="1148"/>
      <c r="R1783" s="1149"/>
      <c r="S1783" s="1150"/>
      <c r="T1783" s="1150"/>
      <c r="U1783" s="1151"/>
      <c r="V1783" s="1152"/>
      <c r="W1783" s="1152"/>
      <c r="X1783" s="1153"/>
      <c r="Y1783" s="1152"/>
      <c r="Z1783" s="1152"/>
      <c r="AA1783" s="1155"/>
      <c r="AC1783" s="1157"/>
      <c r="AD1783" s="1157"/>
      <c r="AE1783" s="1157"/>
      <c r="AF1783" s="1204"/>
      <c r="AG1783" s="2403"/>
      <c r="AH1783" s="2403"/>
      <c r="AI1783" s="2403"/>
    </row>
    <row r="1784" spans="2:35" s="1156" customFormat="1" x14ac:dyDescent="0.2">
      <c r="B1784" s="1338" t="s">
        <v>2541</v>
      </c>
      <c r="C1784" s="1339">
        <v>121159</v>
      </c>
      <c r="D1784" s="1351" t="s">
        <v>2539</v>
      </c>
      <c r="E1784" s="1340" t="s">
        <v>353</v>
      </c>
      <c r="F1784" s="1508">
        <v>0</v>
      </c>
      <c r="G1784" s="1341">
        <v>1</v>
      </c>
      <c r="H1784" s="1341">
        <v>0</v>
      </c>
      <c r="I1784" s="1341">
        <v>1</v>
      </c>
      <c r="J1784" s="1147" t="s">
        <v>47</v>
      </c>
      <c r="K1784" s="1147" t="s">
        <v>47</v>
      </c>
      <c r="L1784" s="1147" t="s">
        <v>47</v>
      </c>
      <c r="M1784" s="1147" t="s">
        <v>47</v>
      </c>
      <c r="N1784" s="1148" t="s">
        <v>47</v>
      </c>
      <c r="O1784" s="1148" t="s">
        <v>47</v>
      </c>
      <c r="P1784" s="1148" t="s">
        <v>47</v>
      </c>
      <c r="Q1784" s="1148" t="s">
        <v>47</v>
      </c>
      <c r="R1784" s="1149"/>
      <c r="S1784" s="1150"/>
      <c r="T1784" s="1150">
        <v>8</v>
      </c>
      <c r="U1784" s="1151"/>
      <c r="V1784" s="1152" t="s">
        <v>535</v>
      </c>
      <c r="W1784" s="1152"/>
      <c r="X1784" s="1144">
        <v>3.5</v>
      </c>
      <c r="Y1784" s="1152"/>
      <c r="Z1784" s="1154"/>
      <c r="AA1784" s="1345">
        <v>42774</v>
      </c>
      <c r="AC1784" s="1157"/>
      <c r="AD1784" s="1157"/>
      <c r="AE1784" s="1157"/>
      <c r="AF1784" s="1204">
        <f>IF(B1784="","",(IFERROR(VLOOKUP(B1784,Projecten!A$4:W$2358,5,FALSE),"niet bekend")))</f>
        <v>0</v>
      </c>
      <c r="AG1784" s="2403">
        <f t="shared" ref="AG1784:AG1789" si="169">IF(AF1784="","",(IF(F1784=0,AI1784,(F1784/AF1784*AI1784))))</f>
        <v>502.39</v>
      </c>
      <c r="AH1784" s="2403">
        <f>IF(B1784="","",(IFERROR(VLOOKUP(B1784,Projecten!A$4:W$2358,23,FALSE),"niet bekend")))</f>
        <v>502.39</v>
      </c>
      <c r="AI1784" s="2403">
        <f>IF(B1784="","",(IFERROR(VLOOKUP(B1784,Projecten!A$4:W$2358,12,FALSE),"niet bekend")))</f>
        <v>502.39</v>
      </c>
    </row>
    <row r="1785" spans="2:35" s="1156" customFormat="1" x14ac:dyDescent="0.2">
      <c r="B1785" s="1338" t="s">
        <v>2543</v>
      </c>
      <c r="C1785" s="1339">
        <v>121159</v>
      </c>
      <c r="D1785" s="1351" t="s">
        <v>2545</v>
      </c>
      <c r="E1785" s="1340" t="s">
        <v>353</v>
      </c>
      <c r="F1785" s="1508">
        <v>0</v>
      </c>
      <c r="G1785" s="1341">
        <v>1</v>
      </c>
      <c r="H1785" s="1341">
        <v>0</v>
      </c>
      <c r="I1785" s="1341">
        <v>1</v>
      </c>
      <c r="J1785" s="1147" t="s">
        <v>47</v>
      </c>
      <c r="K1785" s="1147" t="s">
        <v>47</v>
      </c>
      <c r="L1785" s="1147" t="s">
        <v>47</v>
      </c>
      <c r="M1785" s="1147" t="s">
        <v>47</v>
      </c>
      <c r="N1785" s="1148" t="s">
        <v>47</v>
      </c>
      <c r="O1785" s="1148" t="s">
        <v>47</v>
      </c>
      <c r="P1785" s="1148" t="s">
        <v>47</v>
      </c>
      <c r="Q1785" s="1148" t="s">
        <v>47</v>
      </c>
      <c r="R1785" s="1149"/>
      <c r="S1785" s="1150"/>
      <c r="T1785" s="1150">
        <v>8</v>
      </c>
      <c r="U1785" s="1151"/>
      <c r="V1785" s="1152" t="s">
        <v>535</v>
      </c>
      <c r="W1785" s="1152"/>
      <c r="X1785" s="1144">
        <v>3.5</v>
      </c>
      <c r="Y1785" s="1152"/>
      <c r="Z1785" s="1154"/>
      <c r="AA1785" s="1345">
        <v>42774</v>
      </c>
      <c r="AC1785" s="1157"/>
      <c r="AD1785" s="1157"/>
      <c r="AE1785" s="1157"/>
      <c r="AF1785" s="1204">
        <f>IF(B1785="","",(IFERROR(VLOOKUP(B1785,Projecten!A$4:W$2358,5,FALSE),"niet bekend")))</f>
        <v>0</v>
      </c>
      <c r="AG1785" s="2403">
        <f t="shared" si="169"/>
        <v>502.39</v>
      </c>
      <c r="AH1785" s="2403">
        <f>IF(B1785="","",(IFERROR(VLOOKUP(B1785,Projecten!A$4:W$2358,23,FALSE),"niet bekend")))</f>
        <v>502.39</v>
      </c>
      <c r="AI1785" s="2403">
        <f>IF(B1785="","",(IFERROR(VLOOKUP(B1785,Projecten!A$4:W$2358,12,FALSE),"niet bekend")))</f>
        <v>502.39</v>
      </c>
    </row>
    <row r="1786" spans="2:35" s="1156" customFormat="1" x14ac:dyDescent="0.2">
      <c r="B1786" s="1338" t="s">
        <v>2537</v>
      </c>
      <c r="C1786" s="1339">
        <v>121159</v>
      </c>
      <c r="D1786" s="1351" t="s">
        <v>2536</v>
      </c>
      <c r="E1786" s="1340" t="s">
        <v>353</v>
      </c>
      <c r="F1786" s="1508">
        <v>0</v>
      </c>
      <c r="G1786" s="1341">
        <v>1</v>
      </c>
      <c r="H1786" s="1341">
        <v>0</v>
      </c>
      <c r="I1786" s="1341">
        <v>1</v>
      </c>
      <c r="J1786" s="1147" t="s">
        <v>47</v>
      </c>
      <c r="K1786" s="1147" t="s">
        <v>47</v>
      </c>
      <c r="L1786" s="1147" t="s">
        <v>47</v>
      </c>
      <c r="M1786" s="1147" t="s">
        <v>47</v>
      </c>
      <c r="N1786" s="1148" t="s">
        <v>47</v>
      </c>
      <c r="O1786" s="1148" t="s">
        <v>47</v>
      </c>
      <c r="P1786" s="1148" t="s">
        <v>47</v>
      </c>
      <c r="Q1786" s="1148" t="s">
        <v>47</v>
      </c>
      <c r="R1786" s="1149"/>
      <c r="S1786" s="1150"/>
      <c r="T1786" s="1150">
        <v>8</v>
      </c>
      <c r="U1786" s="1151"/>
      <c r="V1786" s="1152" t="s">
        <v>535</v>
      </c>
      <c r="W1786" s="1152"/>
      <c r="X1786" s="1144">
        <v>3.5</v>
      </c>
      <c r="Y1786" s="1152"/>
      <c r="Z1786" s="1154"/>
      <c r="AA1786" s="1345">
        <v>42774</v>
      </c>
      <c r="AC1786" s="1157"/>
      <c r="AD1786" s="1157"/>
      <c r="AE1786" s="1157"/>
      <c r="AF1786" s="1204">
        <f>IF(B1786="","",(IFERROR(VLOOKUP(B1786,Projecten!A$4:W$2358,5,FALSE),"niet bekend")))</f>
        <v>0</v>
      </c>
      <c r="AG1786" s="2403">
        <f t="shared" si="169"/>
        <v>502.39</v>
      </c>
      <c r="AH1786" s="2403">
        <f>IF(B1786="","",(IFERROR(VLOOKUP(B1786,Projecten!A$4:W$2358,23,FALSE),"niet bekend")))</f>
        <v>502.39</v>
      </c>
      <c r="AI1786" s="2403">
        <f>IF(B1786="","",(IFERROR(VLOOKUP(B1786,Projecten!A$4:W$2358,12,FALSE),"niet bekend")))</f>
        <v>502.39</v>
      </c>
    </row>
    <row r="1787" spans="2:35" s="1156" customFormat="1" x14ac:dyDescent="0.2">
      <c r="B1787" s="1338" t="s">
        <v>2498</v>
      </c>
      <c r="C1787" s="1339">
        <v>121159</v>
      </c>
      <c r="D1787" s="1351" t="s">
        <v>2499</v>
      </c>
      <c r="E1787" s="1340" t="s">
        <v>353</v>
      </c>
      <c r="F1787" s="1508">
        <v>0</v>
      </c>
      <c r="G1787" s="1341">
        <v>1</v>
      </c>
      <c r="H1787" s="1341">
        <v>0</v>
      </c>
      <c r="I1787" s="1341">
        <v>1</v>
      </c>
      <c r="J1787" s="1147" t="s">
        <v>47</v>
      </c>
      <c r="K1787" s="1147" t="s">
        <v>47</v>
      </c>
      <c r="L1787" s="1147" t="s">
        <v>47</v>
      </c>
      <c r="M1787" s="1147" t="s">
        <v>47</v>
      </c>
      <c r="N1787" s="1148" t="s">
        <v>47</v>
      </c>
      <c r="O1787" s="1148" t="s">
        <v>47</v>
      </c>
      <c r="P1787" s="1148" t="s">
        <v>47</v>
      </c>
      <c r="Q1787" s="1148" t="s">
        <v>47</v>
      </c>
      <c r="R1787" s="1149"/>
      <c r="S1787" s="1150"/>
      <c r="T1787" s="1150">
        <v>8</v>
      </c>
      <c r="U1787" s="1151"/>
      <c r="V1787" s="1156" t="s">
        <v>535</v>
      </c>
      <c r="W1787" s="1152"/>
      <c r="X1787" s="1144">
        <v>3.5</v>
      </c>
      <c r="Y1787" s="1152"/>
      <c r="Z1787" s="1154"/>
      <c r="AA1787" s="1345">
        <v>42774</v>
      </c>
      <c r="AC1787" s="1157"/>
      <c r="AD1787" s="1157"/>
      <c r="AE1787" s="1157"/>
      <c r="AF1787" s="1204">
        <f>IF(B1787="","",(IFERROR(VLOOKUP(B1787,Projecten!A$4:W$2358,5,FALSE),"niet bekend")))</f>
        <v>0</v>
      </c>
      <c r="AG1787" s="2403">
        <f t="shared" si="169"/>
        <v>502.39</v>
      </c>
      <c r="AH1787" s="2403">
        <f>IF(B1787="","",(IFERROR(VLOOKUP(B1787,Projecten!A$4:W$2358,23,FALSE),"niet bekend")))</f>
        <v>502.39</v>
      </c>
      <c r="AI1787" s="2403">
        <f>IF(B1787="","",(IFERROR(VLOOKUP(B1787,Projecten!A$4:W$2358,12,FALSE),"niet bekend")))</f>
        <v>502.39</v>
      </c>
    </row>
    <row r="1788" spans="2:35" s="1156" customFormat="1" x14ac:dyDescent="0.2">
      <c r="B1788" s="1338" t="s">
        <v>2500</v>
      </c>
      <c r="C1788" s="1339">
        <v>121159</v>
      </c>
      <c r="D1788" s="1351" t="s">
        <v>2502</v>
      </c>
      <c r="E1788" s="1340" t="s">
        <v>353</v>
      </c>
      <c r="F1788" s="1508">
        <v>0</v>
      </c>
      <c r="G1788" s="1341">
        <v>1</v>
      </c>
      <c r="H1788" s="1341">
        <v>0</v>
      </c>
      <c r="I1788" s="1341">
        <v>1</v>
      </c>
      <c r="J1788" s="1147" t="s">
        <v>47</v>
      </c>
      <c r="K1788" s="1147" t="s">
        <v>47</v>
      </c>
      <c r="L1788" s="1147" t="s">
        <v>47</v>
      </c>
      <c r="M1788" s="1147" t="s">
        <v>47</v>
      </c>
      <c r="N1788" s="1148" t="s">
        <v>47</v>
      </c>
      <c r="O1788" s="1148" t="s">
        <v>47</v>
      </c>
      <c r="P1788" s="1148" t="s">
        <v>47</v>
      </c>
      <c r="Q1788" s="1148" t="s">
        <v>47</v>
      </c>
      <c r="R1788" s="1149"/>
      <c r="S1788" s="1150"/>
      <c r="T1788" s="1150">
        <v>8</v>
      </c>
      <c r="U1788" s="1151"/>
      <c r="V1788" s="1152" t="s">
        <v>535</v>
      </c>
      <c r="W1788" s="1152"/>
      <c r="X1788" s="1144">
        <v>3.5</v>
      </c>
      <c r="Y1788" s="1152"/>
      <c r="Z1788" s="1154"/>
      <c r="AA1788" s="1345">
        <v>42774</v>
      </c>
      <c r="AC1788" s="1157"/>
      <c r="AD1788" s="1157"/>
      <c r="AE1788" s="1157"/>
      <c r="AF1788" s="1204">
        <f>IF(B1788="","",(IFERROR(VLOOKUP(B1788,Projecten!A$4:W$2358,5,FALSE),"niet bekend")))</f>
        <v>0</v>
      </c>
      <c r="AG1788" s="2403">
        <f t="shared" si="169"/>
        <v>502.39</v>
      </c>
      <c r="AH1788" s="2403">
        <f>IF(B1788="","",(IFERROR(VLOOKUP(B1788,Projecten!A$4:W$2358,23,FALSE),"niet bekend")))</f>
        <v>502.39</v>
      </c>
      <c r="AI1788" s="2403">
        <f>IF(B1788="","",(IFERROR(VLOOKUP(B1788,Projecten!A$4:W$2358,12,FALSE),"niet bekend")))</f>
        <v>502.39</v>
      </c>
    </row>
    <row r="1789" spans="2:35" s="1156" customFormat="1" x14ac:dyDescent="0.2">
      <c r="B1789" s="1338" t="s">
        <v>2501</v>
      </c>
      <c r="C1789" s="1339">
        <v>121159</v>
      </c>
      <c r="D1789" s="1351" t="s">
        <v>2503</v>
      </c>
      <c r="E1789" s="1340" t="s">
        <v>353</v>
      </c>
      <c r="F1789" s="1508">
        <v>0</v>
      </c>
      <c r="G1789" s="1341">
        <v>1</v>
      </c>
      <c r="H1789" s="1341">
        <v>0</v>
      </c>
      <c r="I1789" s="1341">
        <v>1</v>
      </c>
      <c r="J1789" s="1147" t="s">
        <v>47</v>
      </c>
      <c r="K1789" s="1147" t="s">
        <v>47</v>
      </c>
      <c r="L1789" s="1147" t="s">
        <v>47</v>
      </c>
      <c r="M1789" s="1147" t="s">
        <v>47</v>
      </c>
      <c r="N1789" s="1148" t="s">
        <v>47</v>
      </c>
      <c r="O1789" s="1148" t="s">
        <v>47</v>
      </c>
      <c r="P1789" s="1148" t="s">
        <v>47</v>
      </c>
      <c r="Q1789" s="1148" t="s">
        <v>47</v>
      </c>
      <c r="R1789" s="1149"/>
      <c r="S1789" s="1150"/>
      <c r="T1789" s="1150">
        <v>8</v>
      </c>
      <c r="U1789" s="1151"/>
      <c r="V1789" s="1152" t="s">
        <v>535</v>
      </c>
      <c r="W1789" s="1152"/>
      <c r="X1789" s="1144">
        <v>3.5</v>
      </c>
      <c r="Y1789" s="1152"/>
      <c r="Z1789" s="1154"/>
      <c r="AA1789" s="1345">
        <v>42774</v>
      </c>
      <c r="AC1789" s="1157"/>
      <c r="AD1789" s="1157"/>
      <c r="AE1789" s="1157"/>
      <c r="AF1789" s="1204">
        <f>IF(B1789="","",(IFERROR(VLOOKUP(B1789,Projecten!A$4:W$2358,5,FALSE),"niet bekend")))</f>
        <v>0</v>
      </c>
      <c r="AG1789" s="2403">
        <f t="shared" si="169"/>
        <v>502.39</v>
      </c>
      <c r="AH1789" s="2403">
        <f>IF(B1789="","",(IFERROR(VLOOKUP(B1789,Projecten!A$4:W$2358,23,FALSE),"niet bekend")))</f>
        <v>502.39</v>
      </c>
      <c r="AI1789" s="2403">
        <f>IF(B1789="","",(IFERROR(VLOOKUP(B1789,Projecten!A$4:W$2358,12,FALSE),"niet bekend")))</f>
        <v>502.39</v>
      </c>
    </row>
    <row r="1790" spans="2:35" s="1156" customFormat="1" x14ac:dyDescent="0.2">
      <c r="B1790" s="1338"/>
      <c r="C1790" s="1330"/>
      <c r="D1790" s="1338"/>
      <c r="E1790" s="1340"/>
      <c r="F1790" s="1508"/>
      <c r="G1790" s="1341"/>
      <c r="H1790" s="1341"/>
      <c r="I1790" s="1341"/>
      <c r="J1790" s="1147"/>
      <c r="K1790" s="1147"/>
      <c r="L1790" s="1147"/>
      <c r="M1790" s="1147"/>
      <c r="N1790" s="1148"/>
      <c r="O1790" s="1148"/>
      <c r="P1790" s="1148"/>
      <c r="Q1790" s="1148"/>
      <c r="R1790" s="1149"/>
      <c r="S1790" s="1150"/>
      <c r="T1790" s="1150"/>
      <c r="U1790" s="1151"/>
      <c r="V1790" s="1152"/>
      <c r="W1790" s="1152"/>
      <c r="X1790" s="1144"/>
      <c r="Y1790" s="1152"/>
      <c r="Z1790" s="1154"/>
      <c r="AA1790" s="1155"/>
      <c r="AC1790" s="1157"/>
      <c r="AD1790" s="1157"/>
      <c r="AE1790" s="1157"/>
      <c r="AF1790" s="1158"/>
      <c r="AG1790" s="2403"/>
      <c r="AH1790" s="2403"/>
      <c r="AI1790" s="2403"/>
    </row>
    <row r="1791" spans="2:35" s="1156" customFormat="1" x14ac:dyDescent="0.2">
      <c r="B1791" s="1181">
        <v>2016773</v>
      </c>
      <c r="C1791" s="1181">
        <v>121122</v>
      </c>
      <c r="D1791" s="1181" t="s">
        <v>2248</v>
      </c>
      <c r="E1791" s="1208" t="s">
        <v>474</v>
      </c>
      <c r="F1791" s="1215">
        <v>1</v>
      </c>
      <c r="G1791" s="1208">
        <v>10</v>
      </c>
      <c r="H1791" s="1208">
        <v>6</v>
      </c>
      <c r="I1791" s="1208">
        <v>3</v>
      </c>
      <c r="J1791" s="1147">
        <v>42755</v>
      </c>
      <c r="K1791" s="1147">
        <v>42753</v>
      </c>
      <c r="L1791" s="1147" t="s">
        <v>1524</v>
      </c>
      <c r="M1791" s="1147" t="s">
        <v>1524</v>
      </c>
      <c r="N1791" s="1148" t="s">
        <v>47</v>
      </c>
      <c r="O1791" s="1148" t="s">
        <v>47</v>
      </c>
      <c r="P1791" s="1148" t="s">
        <v>47</v>
      </c>
      <c r="Q1791" s="1148" t="s">
        <v>47</v>
      </c>
      <c r="R1791" s="1149"/>
      <c r="S1791" s="1150" t="s">
        <v>960</v>
      </c>
      <c r="T1791" s="1150">
        <v>5</v>
      </c>
      <c r="U1791" s="1151"/>
      <c r="V1791" s="1152" t="s">
        <v>813</v>
      </c>
      <c r="W1791" s="1152" t="s">
        <v>2333</v>
      </c>
      <c r="X1791" s="1153">
        <v>26.5</v>
      </c>
      <c r="Y1791" s="1152"/>
      <c r="Z1791" s="1152"/>
      <c r="AA1791" s="1155">
        <v>42724</v>
      </c>
      <c r="AC1791" s="1157"/>
      <c r="AD1791" s="1157"/>
      <c r="AE1791" s="1157"/>
      <c r="AF1791" s="1204">
        <f>IF(B1791="","",(IFERROR(VLOOKUP(B1791,Projecten!A$4:W$2358,5,FALSE),"niet bekend")))</f>
        <v>1</v>
      </c>
      <c r="AG1791" s="2403">
        <f>IF(AF1791="","",(IF(F1791=0,AI1791,(F1791/AF1791*AI1791))))</f>
        <v>4537.04</v>
      </c>
      <c r="AH1791" s="2403">
        <f>IF(B1791="","",(IFERROR(VLOOKUP(B1791,Projecten!A$4:W$2358,23,FALSE),"niet bekend")))</f>
        <v>4537.04</v>
      </c>
      <c r="AI1791" s="2403">
        <f>IF(B1791="","",(IFERROR(VLOOKUP(B1791,Projecten!A$4:W$2358,12,FALSE),"niet bekend")))</f>
        <v>4537.04</v>
      </c>
    </row>
    <row r="1792" spans="2:35" s="1172" customFormat="1" x14ac:dyDescent="0.2">
      <c r="B1792" s="1160"/>
      <c r="C1792" s="1161"/>
      <c r="D1792" s="1162"/>
      <c r="E1792" s="1162"/>
      <c r="F1792" s="1163"/>
      <c r="G1792" s="1163"/>
      <c r="H1792" s="1163"/>
      <c r="I1792" s="1163"/>
      <c r="J1792" s="1164"/>
      <c r="K1792" s="1164"/>
      <c r="L1792" s="1164"/>
      <c r="M1792" s="1163"/>
      <c r="N1792" s="1163"/>
      <c r="O1792" s="1163"/>
      <c r="P1792" s="1163"/>
      <c r="Q1792" s="1163"/>
      <c r="R1792" s="1165"/>
      <c r="S1792" s="1606"/>
      <c r="T1792" s="1167"/>
      <c r="U1792" s="1167"/>
      <c r="V1792" s="1168"/>
      <c r="W1792" s="1168"/>
      <c r="X1792" s="1168"/>
      <c r="Y1792" s="1169"/>
      <c r="Z1792" s="1170"/>
      <c r="AA1792" s="1171"/>
      <c r="AC1792" s="1173"/>
      <c r="AD1792" s="1173"/>
      <c r="AE1792" s="1173"/>
      <c r="AF1792" s="1174"/>
      <c r="AG1792" s="2404"/>
      <c r="AH1792" s="2404" t="str">
        <f>IF(B1792="","",(IFERROR(VLOOKUP(B1792,Projecten!A$4:W$2358,23,FALSE),"niet bekend")))</f>
        <v/>
      </c>
      <c r="AI1792" s="2404" t="str">
        <f>IF(B1792="","",(IFERROR(VLOOKUP(B1792,Projecten!A$4:W$2358,12,FALSE),"niet bekend")))</f>
        <v/>
      </c>
    </row>
    <row r="1793" spans="2:35" s="1112" customFormat="1" x14ac:dyDescent="0.2">
      <c r="B1793" s="1099"/>
      <c r="C1793" s="1100"/>
      <c r="D1793" s="1101">
        <f>SUM(G1793:I1793)</f>
        <v>448</v>
      </c>
      <c r="E1793" s="1102"/>
      <c r="F1793" s="1103">
        <f>SUM(F1794:F1816)</f>
        <v>31</v>
      </c>
      <c r="G1793" s="1103">
        <f>SUM(G1794:G1816)</f>
        <v>218</v>
      </c>
      <c r="H1793" s="1103">
        <f>SUM(H1794:H1816)</f>
        <v>131</v>
      </c>
      <c r="I1793" s="1103">
        <f>SUM(I1794:I1816)</f>
        <v>99</v>
      </c>
      <c r="J1793" s="1104"/>
      <c r="K1793" s="1104"/>
      <c r="L1793" s="1104"/>
      <c r="M1793" s="1103"/>
      <c r="N1793" s="1103"/>
      <c r="O1793" s="1103"/>
      <c r="P1793" s="1103"/>
      <c r="Q1793" s="1103"/>
      <c r="R1793" s="1105">
        <v>8</v>
      </c>
      <c r="S1793" s="1605"/>
      <c r="T1793" s="1106"/>
      <c r="U1793" s="1106"/>
      <c r="V1793" s="1107"/>
      <c r="W1793" s="1108">
        <f>SUM(X1793:X1816)</f>
        <v>424.5</v>
      </c>
      <c r="X1793" s="1109"/>
      <c r="Y1793" s="1109">
        <f>Productiemedewerkers!C2068</f>
        <v>0</v>
      </c>
      <c r="Z1793" s="1110">
        <f>W1793-Y1793</f>
        <v>424.5</v>
      </c>
      <c r="AA1793" s="1111" t="s">
        <v>2732</v>
      </c>
      <c r="AB1793" s="857" t="s">
        <v>1122</v>
      </c>
      <c r="AC1793" s="857" t="s">
        <v>1064</v>
      </c>
      <c r="AD1793" s="857" t="s">
        <v>1123</v>
      </c>
      <c r="AE1793" s="853" t="s">
        <v>2165</v>
      </c>
      <c r="AF1793" s="1185"/>
      <c r="AG1793" s="2402">
        <f>SUM(AG1794:AG1816)</f>
        <v>79484.039999999994</v>
      </c>
      <c r="AH1793" s="2402" t="str">
        <f>IF(B1793="","",(IFERROR(VLOOKUP(B1793,Projecten!A$4:W$2358,23,FALSE),"niet bekend")))</f>
        <v/>
      </c>
      <c r="AI1793" s="2402" t="str">
        <f>IF(B1793="","",(IFERROR(VLOOKUP(B1793,Projecten!A$4:W$2358,12,FALSE),"niet bekend")))</f>
        <v/>
      </c>
    </row>
    <row r="1794" spans="2:35" s="1095" customFormat="1" x14ac:dyDescent="0.2">
      <c r="B1794" s="1121"/>
      <c r="C1794" s="1119"/>
      <c r="D1794" s="1133"/>
      <c r="E1794" s="1121"/>
      <c r="F1794" s="1122"/>
      <c r="G1794" s="1122"/>
      <c r="H1794" s="1122"/>
      <c r="I1794" s="1122"/>
      <c r="J1794" s="1123"/>
      <c r="K1794" s="1123"/>
      <c r="L1794" s="1123"/>
      <c r="M1794" s="1124"/>
      <c r="N1794" s="1124"/>
      <c r="O1794" s="1124"/>
      <c r="P1794" s="1124"/>
      <c r="Q1794" s="1124"/>
      <c r="R1794" s="1096" t="s">
        <v>2380</v>
      </c>
      <c r="S1794" s="1126"/>
      <c r="T1794" s="1126"/>
      <c r="U1794" s="1127"/>
      <c r="V1794" s="1120"/>
      <c r="W1794" s="1128" t="s">
        <v>2081</v>
      </c>
      <c r="X1794" s="1137"/>
      <c r="Y1794" s="1120"/>
      <c r="Z1794" s="1120"/>
      <c r="AA1794" s="1096"/>
      <c r="AB1794" s="1355">
        <v>500.5</v>
      </c>
      <c r="AC1794" s="1355">
        <v>138.25</v>
      </c>
      <c r="AD1794" s="1355">
        <f>AB1794-AC1794</f>
        <v>362.25</v>
      </c>
      <c r="AE1794" s="1355">
        <v>49.5</v>
      </c>
      <c r="AF1794" s="1130" t="str">
        <f>IF(B1794="","",(IFERROR(VLOOKUP(B1794,Projecten!A$4:W$2358,5,FALSE),"niet bekend")))</f>
        <v/>
      </c>
      <c r="AG1794" s="2399" t="str">
        <f>IF(AF1794="","",(IF(F1794=0,AI1794,(F1794/AF1794*AI1794))))</f>
        <v/>
      </c>
      <c r="AH1794" s="2399" t="str">
        <f>IF(B1794="","",(IFERROR(VLOOKUP(B1794,Projecten!A$4:W$2358,23,FALSE),"niet bekend")))</f>
        <v/>
      </c>
      <c r="AI1794" s="2399" t="str">
        <f>IF(B1794="","",(IFERROR(VLOOKUP(B1794,Projecten!A$4:W$2358,12,FALSE),"niet bekend")))</f>
        <v/>
      </c>
    </row>
    <row r="1795" spans="2:35" s="1095" customFormat="1" x14ac:dyDescent="0.2">
      <c r="C1795" s="1096"/>
      <c r="D1795" s="1096"/>
      <c r="E1795" s="1120"/>
      <c r="F1795" s="1136"/>
      <c r="G1795" s="1136"/>
      <c r="H1795" s="1136"/>
      <c r="I1795" s="1136"/>
      <c r="J1795" s="1125"/>
      <c r="K1795" s="1125"/>
      <c r="L1795" s="1125"/>
      <c r="M1795" s="1136"/>
      <c r="N1795" s="1136"/>
      <c r="O1795" s="1136"/>
      <c r="P1795" s="1136"/>
      <c r="Q1795" s="1136"/>
      <c r="R1795" s="1096"/>
      <c r="S1795" s="1126"/>
      <c r="T1795" s="1136"/>
      <c r="U1795" s="1127"/>
      <c r="V1795" s="1120"/>
      <c r="W1795" s="1120"/>
      <c r="X1795" s="1129"/>
      <c r="Y1795" s="1120"/>
      <c r="Z1795" s="1120"/>
      <c r="AA1795" s="1096"/>
      <c r="AC1795" s="1097"/>
      <c r="AD1795" s="1097"/>
      <c r="AE1795" s="1097"/>
      <c r="AF1795" s="1098"/>
      <c r="AG1795" s="2399"/>
      <c r="AH1795" s="2399"/>
      <c r="AI1795" s="2399"/>
    </row>
    <row r="1796" spans="2:35" s="1156" customFormat="1" x14ac:dyDescent="0.2">
      <c r="B1796" s="1338">
        <v>2017071</v>
      </c>
      <c r="C1796" s="1338">
        <v>121160</v>
      </c>
      <c r="D1796" s="1338" t="s">
        <v>2425</v>
      </c>
      <c r="E1796" s="1341" t="s">
        <v>26</v>
      </c>
      <c r="F1796" s="1508">
        <v>4</v>
      </c>
      <c r="G1796" s="1341">
        <v>36</v>
      </c>
      <c r="H1796" s="1341">
        <v>24</v>
      </c>
      <c r="I1796" s="1341">
        <v>8</v>
      </c>
      <c r="J1796" s="1147">
        <v>42776</v>
      </c>
      <c r="K1796" s="1147" t="s">
        <v>1524</v>
      </c>
      <c r="L1796" s="1147" t="s">
        <v>1524</v>
      </c>
      <c r="M1796" s="1147" t="s">
        <v>1524</v>
      </c>
      <c r="N1796" s="1148" t="s">
        <v>47</v>
      </c>
      <c r="O1796" s="1148" t="s">
        <v>47</v>
      </c>
      <c r="P1796" s="1148" t="s">
        <v>47</v>
      </c>
      <c r="Q1796" s="1148" t="s">
        <v>47</v>
      </c>
      <c r="R1796" s="1149"/>
      <c r="S1796" s="1150"/>
      <c r="T1796" s="1150">
        <v>9</v>
      </c>
      <c r="U1796" s="1151"/>
      <c r="V1796" s="1152" t="s">
        <v>2310</v>
      </c>
      <c r="W1796" s="1152" t="s">
        <v>2416</v>
      </c>
      <c r="X1796" s="1153">
        <v>51</v>
      </c>
      <c r="Y1796" s="1152"/>
      <c r="Z1796" s="1154"/>
      <c r="AA1796" s="1345">
        <v>42758</v>
      </c>
      <c r="AC1796" s="1157"/>
      <c r="AD1796" s="1157"/>
      <c r="AE1796" s="1157"/>
      <c r="AF1796" s="1158">
        <f>IF(B1796="","",(IFERROR(VLOOKUP(B1796,Projecten!A$4:W$2358,5,FALSE),"niet bekend")))</f>
        <v>4</v>
      </c>
      <c r="AG1796" s="2403">
        <f>IF(AF1796="","",(IF(F1796=0,AI1796,(F1796/AF1796*AI1796))))</f>
        <v>8507.67</v>
      </c>
      <c r="AH1796" s="2403">
        <f>IF(B1796="","",(IFERROR(VLOOKUP(B1796,Projecten!A$4:W$2358,23,FALSE),"niet bekend")))</f>
        <v>8507.67</v>
      </c>
      <c r="AI1796" s="2403">
        <f>IF(B1796="","",(IFERROR(VLOOKUP(B1796,Projecten!A$4:W$2358,12,FALSE),"niet bekend")))</f>
        <v>8507.67</v>
      </c>
    </row>
    <row r="1797" spans="2:35" s="1156" customFormat="1" x14ac:dyDescent="0.2">
      <c r="B1797" s="1338">
        <v>2017072</v>
      </c>
      <c r="C1797" s="1338">
        <v>121161</v>
      </c>
      <c r="D1797" s="1338" t="s">
        <v>2427</v>
      </c>
      <c r="E1797" s="1341" t="s">
        <v>26</v>
      </c>
      <c r="F1797" s="1508">
        <v>10</v>
      </c>
      <c r="G1797" s="1341">
        <v>50</v>
      </c>
      <c r="H1797" s="1341">
        <v>20</v>
      </c>
      <c r="I1797" s="1341">
        <v>40</v>
      </c>
      <c r="J1797" s="1183">
        <v>42776</v>
      </c>
      <c r="K1797" s="1183" t="s">
        <v>1524</v>
      </c>
      <c r="L1797" s="1183" t="s">
        <v>1524</v>
      </c>
      <c r="M1797" s="1183" t="s">
        <v>2440</v>
      </c>
      <c r="N1797" s="1202" t="s">
        <v>47</v>
      </c>
      <c r="O1797" s="1202" t="s">
        <v>47</v>
      </c>
      <c r="P1797" s="1202" t="s">
        <v>47</v>
      </c>
      <c r="Q1797" s="1202" t="s">
        <v>47</v>
      </c>
      <c r="R1797" s="1149"/>
      <c r="S1797" s="1150"/>
      <c r="T1797" s="1150">
        <v>9</v>
      </c>
      <c r="U1797" s="1151"/>
      <c r="V1797" s="1152" t="s">
        <v>2310</v>
      </c>
      <c r="W1797" s="1237" t="s">
        <v>2416</v>
      </c>
      <c r="X1797" s="1144">
        <v>100</v>
      </c>
      <c r="Y1797" s="1152"/>
      <c r="Z1797" s="1152"/>
      <c r="AA1797" s="1345">
        <v>42758</v>
      </c>
      <c r="AC1797" s="1157"/>
      <c r="AD1797" s="1157"/>
      <c r="AE1797" s="1157"/>
      <c r="AF1797" s="1158">
        <f>IF(B1797="","",(IFERROR(VLOOKUP(B1797,Projecten!A$4:W$2358,5,FALSE),"niet bekend")))</f>
        <v>10</v>
      </c>
      <c r="AG1797" s="2403">
        <f>IF(AF1797="","",(IF(F1797=0,AI1797,(F1797/AF1797*AI1797))))</f>
        <v>18598.97</v>
      </c>
      <c r="AH1797" s="2403">
        <f>IF(B1797="","",(IFERROR(VLOOKUP(B1797,Projecten!A$4:W$2358,23,FALSE),"niet bekend")))</f>
        <v>18598.97</v>
      </c>
      <c r="AI1797" s="2403">
        <f>IF(B1797="","",(IFERROR(VLOOKUP(B1797,Projecten!A$4:W$2358,12,FALSE),"niet bekend")))</f>
        <v>18598.97</v>
      </c>
    </row>
    <row r="1798" spans="2:35" s="1156" customFormat="1" x14ac:dyDescent="0.2">
      <c r="B1798" s="1338"/>
      <c r="C1798" s="1338"/>
      <c r="D1798" s="1338"/>
      <c r="E1798" s="1341"/>
      <c r="F1798" s="1508"/>
      <c r="G1798" s="1341"/>
      <c r="H1798" s="1341"/>
      <c r="I1798" s="1341"/>
      <c r="J1798" s="1183"/>
      <c r="K1798" s="1183"/>
      <c r="L1798" s="1183"/>
      <c r="M1798" s="1183"/>
      <c r="N1798" s="1202"/>
      <c r="O1798" s="1202"/>
      <c r="P1798" s="1202"/>
      <c r="Q1798" s="1202"/>
      <c r="R1798" s="1149"/>
      <c r="S1798" s="1150"/>
      <c r="T1798" s="1150"/>
      <c r="U1798" s="1151"/>
      <c r="V1798" s="1152"/>
      <c r="W1798" s="1237"/>
      <c r="X1798" s="1144"/>
      <c r="Y1798" s="1152"/>
      <c r="Z1798" s="1152"/>
      <c r="AA1798" s="1345"/>
      <c r="AC1798" s="1157"/>
      <c r="AD1798" s="1157"/>
      <c r="AE1798" s="1157"/>
      <c r="AF1798" s="1158"/>
      <c r="AG1798" s="2403"/>
      <c r="AH1798" s="2403"/>
      <c r="AI1798" s="2403"/>
    </row>
    <row r="1799" spans="2:35" s="1156" customFormat="1" x14ac:dyDescent="0.2">
      <c r="B1799" s="1145">
        <v>2017058</v>
      </c>
      <c r="C1799" s="1145">
        <v>121162</v>
      </c>
      <c r="D1799" s="1209">
        <v>617417</v>
      </c>
      <c r="E1799" s="1210" t="s">
        <v>26</v>
      </c>
      <c r="F1799" s="1200">
        <v>1</v>
      </c>
      <c r="G1799" s="1146">
        <v>9</v>
      </c>
      <c r="H1799" s="1146">
        <v>5</v>
      </c>
      <c r="I1799" s="1146">
        <v>4</v>
      </c>
      <c r="J1799" s="1147">
        <v>42766</v>
      </c>
      <c r="K1799" s="1147">
        <v>42767</v>
      </c>
      <c r="L1799" s="1147" t="s">
        <v>1524</v>
      </c>
      <c r="M1799" s="1147" t="s">
        <v>1524</v>
      </c>
      <c r="N1799" s="1148" t="s">
        <v>47</v>
      </c>
      <c r="O1799" s="1148" t="s">
        <v>47</v>
      </c>
      <c r="P1799" s="1148" t="s">
        <v>47</v>
      </c>
      <c r="Q1799" s="1148" t="s">
        <v>47</v>
      </c>
      <c r="R1799" s="1149"/>
      <c r="S1799" s="1150"/>
      <c r="T1799" s="1150">
        <v>9</v>
      </c>
      <c r="U1799" s="1151"/>
      <c r="V1799" s="1152" t="s">
        <v>162</v>
      </c>
      <c r="W1799" s="1152" t="s">
        <v>2416</v>
      </c>
      <c r="X1799" s="1153">
        <v>20.5</v>
      </c>
      <c r="Y1799" s="1152"/>
      <c r="Z1799" s="1154"/>
      <c r="AA1799" s="1345">
        <v>42758</v>
      </c>
      <c r="AC1799" s="1157"/>
      <c r="AD1799" s="1157"/>
      <c r="AE1799" s="1157"/>
      <c r="AF1799" s="1204">
        <f>IF(B1799="","",(IFERROR(VLOOKUP(B1799,Projecten!A$4:W$2358,5,FALSE),"niet bekend")))</f>
        <v>1</v>
      </c>
      <c r="AG1799" s="2403">
        <f t="shared" ref="AG1799:AG1807" si="170">IF(AF1799="","",(IF(F1799=0,AI1799,(F1799/AF1799*AI1799))))</f>
        <v>4119.2299999999996</v>
      </c>
      <c r="AH1799" s="2403">
        <f>IF(B1799="","",(IFERROR(VLOOKUP(B1799,Projecten!A$4:W$2358,23,FALSE),"niet bekend")))</f>
        <v>4119.2299999999996</v>
      </c>
      <c r="AI1799" s="2403">
        <f>IF(B1799="","",(IFERROR(VLOOKUP(B1799,Projecten!A$4:W$2358,12,FALSE),"niet bekend")))</f>
        <v>4119.2299999999996</v>
      </c>
    </row>
    <row r="1800" spans="2:35" s="1156" customFormat="1" x14ac:dyDescent="0.2">
      <c r="B1800" s="1145">
        <v>2017082</v>
      </c>
      <c r="C1800" s="1145">
        <v>121162</v>
      </c>
      <c r="D1800" s="1145">
        <v>633017</v>
      </c>
      <c r="E1800" s="1199" t="s">
        <v>26</v>
      </c>
      <c r="F1800" s="1200">
        <v>1</v>
      </c>
      <c r="G1800" s="1146">
        <v>7</v>
      </c>
      <c r="H1800" s="1146">
        <v>4</v>
      </c>
      <c r="I1800" s="1146">
        <v>3</v>
      </c>
      <c r="J1800" s="1147">
        <v>42780</v>
      </c>
      <c r="K1800" s="1147" t="s">
        <v>1524</v>
      </c>
      <c r="L1800" s="1147" t="s">
        <v>1524</v>
      </c>
      <c r="M1800" s="1147" t="s">
        <v>1524</v>
      </c>
      <c r="N1800" s="1148" t="s">
        <v>47</v>
      </c>
      <c r="O1800" s="1148" t="s">
        <v>47</v>
      </c>
      <c r="P1800" s="1148" t="s">
        <v>47</v>
      </c>
      <c r="Q1800" s="1148" t="s">
        <v>47</v>
      </c>
      <c r="R1800" s="1149"/>
      <c r="S1800" s="1150"/>
      <c r="T1800" s="1150">
        <v>9</v>
      </c>
      <c r="U1800" s="1151"/>
      <c r="V1800" s="1152" t="s">
        <v>162</v>
      </c>
      <c r="W1800" s="1152" t="s">
        <v>2416</v>
      </c>
      <c r="X1800" s="1153">
        <v>12.5</v>
      </c>
      <c r="Y1800" s="1206"/>
      <c r="Z1800" s="1152"/>
      <c r="AA1800" s="1345">
        <v>42766</v>
      </c>
      <c r="AC1800" s="1157"/>
      <c r="AD1800" s="1157"/>
      <c r="AE1800" s="1157"/>
      <c r="AF1800" s="1158">
        <f>IF(B1800="","",(IFERROR(VLOOKUP(B1800,Projecten!A$4:W$2358,5,FALSE),"niet bekend")))</f>
        <v>1</v>
      </c>
      <c r="AG1800" s="2403">
        <f t="shared" si="170"/>
        <v>1996.24</v>
      </c>
      <c r="AH1800" s="2403">
        <f>IF(B1800="","",(IFERROR(VLOOKUP(B1800,Projecten!A$4:W$2358,23,FALSE),"niet bekend")))</f>
        <v>1996.24</v>
      </c>
      <c r="AI1800" s="2403">
        <f>IF(B1800="","",(IFERROR(VLOOKUP(B1800,Projecten!A$4:W$2358,12,FALSE),"niet bekend")))</f>
        <v>1996.24</v>
      </c>
    </row>
    <row r="1801" spans="2:35" s="1156" customFormat="1" x14ac:dyDescent="0.2">
      <c r="B1801" s="1143">
        <v>2017001</v>
      </c>
      <c r="C1801" s="1145">
        <v>121169</v>
      </c>
      <c r="D1801" s="1145" t="s">
        <v>2593</v>
      </c>
      <c r="E1801" s="1146" t="s">
        <v>26</v>
      </c>
      <c r="F1801" s="1200">
        <v>0</v>
      </c>
      <c r="G1801" s="1146">
        <v>0</v>
      </c>
      <c r="H1801" s="1146">
        <v>0</v>
      </c>
      <c r="I1801" s="1146">
        <v>1</v>
      </c>
      <c r="J1801" s="1147" t="s">
        <v>1524</v>
      </c>
      <c r="K1801" s="1147" t="s">
        <v>1524</v>
      </c>
      <c r="L1801" s="1147" t="s">
        <v>1524</v>
      </c>
      <c r="M1801" s="1147" t="s">
        <v>1524</v>
      </c>
      <c r="N1801" s="1148" t="s">
        <v>47</v>
      </c>
      <c r="O1801" s="1148" t="s">
        <v>47</v>
      </c>
      <c r="P1801" s="1148" t="s">
        <v>47</v>
      </c>
      <c r="Q1801" s="1148" t="s">
        <v>47</v>
      </c>
      <c r="R1801" s="1149"/>
      <c r="S1801" s="1150"/>
      <c r="T1801" s="1150">
        <v>8</v>
      </c>
      <c r="U1801" s="1151"/>
      <c r="V1801" s="1152" t="s">
        <v>162</v>
      </c>
      <c r="W1801" s="1206"/>
      <c r="X1801" s="1144">
        <v>3</v>
      </c>
      <c r="Y1801" s="1152"/>
      <c r="Z1801" s="1152"/>
      <c r="AA1801" s="1345">
        <v>42782</v>
      </c>
      <c r="AC1801" s="1157"/>
      <c r="AD1801" s="1157"/>
      <c r="AE1801" s="1157"/>
      <c r="AF1801" s="1158">
        <f>IF(B1801="","",(IFERROR(VLOOKUP(B1801,Projecten!A$4:W$2358,5,FALSE),"niet bekend")))</f>
        <v>1</v>
      </c>
      <c r="AG1801" s="2403">
        <f t="shared" si="170"/>
        <v>2957.76</v>
      </c>
      <c r="AH1801" s="2403">
        <f>IF(B1801="","",(IFERROR(VLOOKUP(B1801,Projecten!A$4:W$2358,23,FALSE),"niet bekend")))</f>
        <v>2957.76</v>
      </c>
      <c r="AI1801" s="2403">
        <f>IF(B1801="","",(IFERROR(VLOOKUP(B1801,Projecten!A$4:W$2358,12,FALSE),"niet bekend")))</f>
        <v>2957.76</v>
      </c>
    </row>
    <row r="1802" spans="2:35" s="1156" customFormat="1" x14ac:dyDescent="0.2">
      <c r="B1802" s="1145">
        <v>2017084</v>
      </c>
      <c r="C1802" s="1145">
        <v>121163</v>
      </c>
      <c r="D1802" s="1145">
        <v>631517</v>
      </c>
      <c r="E1802" s="1199" t="s">
        <v>26</v>
      </c>
      <c r="F1802" s="1200">
        <v>1</v>
      </c>
      <c r="G1802" s="1146">
        <v>10</v>
      </c>
      <c r="H1802" s="1146">
        <v>6</v>
      </c>
      <c r="I1802" s="1146">
        <v>3</v>
      </c>
      <c r="J1802" s="1147">
        <v>42780</v>
      </c>
      <c r="K1802" s="1147" t="s">
        <v>1524</v>
      </c>
      <c r="L1802" s="1147" t="s">
        <v>1524</v>
      </c>
      <c r="M1802" s="1147" t="s">
        <v>1524</v>
      </c>
      <c r="N1802" s="1148" t="s">
        <v>47</v>
      </c>
      <c r="O1802" s="1148" t="s">
        <v>47</v>
      </c>
      <c r="P1802" s="1148" t="s">
        <v>47</v>
      </c>
      <c r="Q1802" s="1148" t="s">
        <v>47</v>
      </c>
      <c r="R1802" s="1337" t="s">
        <v>2449</v>
      </c>
      <c r="S1802" s="1150"/>
      <c r="T1802" s="1150">
        <v>9</v>
      </c>
      <c r="U1802" s="1151"/>
      <c r="V1802" s="1152" t="s">
        <v>162</v>
      </c>
      <c r="W1802" s="1152" t="s">
        <v>2489</v>
      </c>
      <c r="X1802" s="1153">
        <v>18</v>
      </c>
      <c r="Y1802" s="1206"/>
      <c r="Z1802" s="1152"/>
      <c r="AA1802" s="1345">
        <v>42766</v>
      </c>
      <c r="AC1802" s="1157"/>
      <c r="AD1802" s="1157"/>
      <c r="AE1802" s="1157"/>
      <c r="AF1802" s="1158">
        <f>IF(B1802="","",(IFERROR(VLOOKUP(B1802,Projecten!A$4:W$2358,5,FALSE),"niet bekend")))</f>
        <v>1</v>
      </c>
      <c r="AG1802" s="2403">
        <f t="shared" si="170"/>
        <v>4625.17</v>
      </c>
      <c r="AH1802" s="2403">
        <f>IF(B1802="","",(IFERROR(VLOOKUP(B1802,Projecten!A$4:W$2358,23,FALSE),"niet bekend")))</f>
        <v>4625.17</v>
      </c>
      <c r="AI1802" s="2403">
        <f>IF(B1802="","",(IFERROR(VLOOKUP(B1802,Projecten!A$4:W$2358,12,FALSE),"niet bekend")))</f>
        <v>4625.17</v>
      </c>
    </row>
    <row r="1803" spans="2:35" s="1156" customFormat="1" x14ac:dyDescent="0.2">
      <c r="B1803" s="1145">
        <v>2017061</v>
      </c>
      <c r="C1803" s="1145">
        <v>121162</v>
      </c>
      <c r="D1803" s="1209">
        <v>570817</v>
      </c>
      <c r="E1803" s="1210" t="s">
        <v>26</v>
      </c>
      <c r="F1803" s="1200">
        <v>1</v>
      </c>
      <c r="G1803" s="1146">
        <v>7</v>
      </c>
      <c r="H1803" s="1146">
        <v>4</v>
      </c>
      <c r="I1803" s="1146">
        <v>3</v>
      </c>
      <c r="J1803" s="1147">
        <v>42783</v>
      </c>
      <c r="K1803" s="1147">
        <v>42781</v>
      </c>
      <c r="L1803" s="1147" t="s">
        <v>1524</v>
      </c>
      <c r="M1803" s="1147" t="s">
        <v>1524</v>
      </c>
      <c r="N1803" s="1148" t="s">
        <v>47</v>
      </c>
      <c r="O1803" s="1148" t="s">
        <v>47</v>
      </c>
      <c r="P1803" s="1148" t="s">
        <v>47</v>
      </c>
      <c r="Q1803" s="1148" t="s">
        <v>47</v>
      </c>
      <c r="R1803" s="1149"/>
      <c r="S1803" s="1150"/>
      <c r="T1803" s="1150">
        <v>9</v>
      </c>
      <c r="U1803" s="1151"/>
      <c r="V1803" s="1152" t="s">
        <v>162</v>
      </c>
      <c r="W1803" s="1152" t="s">
        <v>1284</v>
      </c>
      <c r="X1803" s="1153">
        <v>16.5</v>
      </c>
      <c r="Y1803" s="1152"/>
      <c r="Z1803" s="1154"/>
      <c r="AA1803" s="1345">
        <v>42758</v>
      </c>
      <c r="AC1803" s="1157"/>
      <c r="AD1803" s="1157"/>
      <c r="AE1803" s="1157"/>
      <c r="AF1803" s="1204">
        <f>IF(B1803="","",(IFERROR(VLOOKUP(B1803,Projecten!A$4:W$2358,5,FALSE),"niet bekend")))</f>
        <v>1</v>
      </c>
      <c r="AG1803" s="2403">
        <f t="shared" si="170"/>
        <v>3202.25</v>
      </c>
      <c r="AH1803" s="2403">
        <f>IF(B1803="","",(IFERROR(VLOOKUP(B1803,Projecten!A$4:W$2358,23,FALSE),"niet bekend")))</f>
        <v>3202.25</v>
      </c>
      <c r="AI1803" s="2403">
        <f>IF(B1803="","",(IFERROR(VLOOKUP(B1803,Projecten!A$4:W$2358,12,FALSE),"niet bekend")))</f>
        <v>3202.25</v>
      </c>
    </row>
    <row r="1804" spans="2:35" s="1156" customFormat="1" x14ac:dyDescent="0.2">
      <c r="B1804" s="1338">
        <v>2017112</v>
      </c>
      <c r="C1804" s="1145">
        <v>121164</v>
      </c>
      <c r="D1804" s="1338" t="s">
        <v>2487</v>
      </c>
      <c r="E1804" s="1340" t="s">
        <v>26</v>
      </c>
      <c r="F1804" s="1508">
        <v>0</v>
      </c>
      <c r="G1804" s="1341">
        <v>2</v>
      </c>
      <c r="H1804" s="1341">
        <v>1</v>
      </c>
      <c r="I1804" s="1341">
        <v>0</v>
      </c>
      <c r="J1804" s="1147">
        <v>42780</v>
      </c>
      <c r="K1804" s="1147">
        <v>42781</v>
      </c>
      <c r="L1804" s="1147" t="s">
        <v>1524</v>
      </c>
      <c r="M1804" s="1147" t="s">
        <v>1524</v>
      </c>
      <c r="N1804" s="1148" t="s">
        <v>47</v>
      </c>
      <c r="O1804" s="1148" t="s">
        <v>47</v>
      </c>
      <c r="P1804" s="1148" t="s">
        <v>47</v>
      </c>
      <c r="Q1804" s="1148" t="s">
        <v>47</v>
      </c>
      <c r="R1804" s="1149"/>
      <c r="S1804" s="1150"/>
      <c r="T1804" s="1150">
        <v>9</v>
      </c>
      <c r="U1804" s="1151"/>
      <c r="V1804" s="1152" t="s">
        <v>162</v>
      </c>
      <c r="W1804" s="1152" t="s">
        <v>2416</v>
      </c>
      <c r="X1804" s="1153">
        <v>3</v>
      </c>
      <c r="Y1804" s="1206"/>
      <c r="Z1804" s="1152"/>
      <c r="AA1804" s="1345">
        <v>42773</v>
      </c>
      <c r="AC1804" s="1157"/>
      <c r="AD1804" s="1157"/>
      <c r="AE1804" s="1157"/>
      <c r="AF1804" s="1158">
        <f>IF(B1804="","",(IFERROR(VLOOKUP(B1804,Projecten!A$4:W$2358,5,FALSE),"niet bekend")))</f>
        <v>0</v>
      </c>
      <c r="AG1804" s="2403">
        <f t="shared" si="170"/>
        <v>531</v>
      </c>
      <c r="AH1804" s="2403">
        <f>IF(B1804="","",(IFERROR(VLOOKUP(B1804,Projecten!A$4:W$2358,23,FALSE),"niet bekend")))</f>
        <v>531</v>
      </c>
      <c r="AI1804" s="2403">
        <f>IF(B1804="","",(IFERROR(VLOOKUP(B1804,Projecten!A$4:W$2358,12,FALSE),"niet bekend")))</f>
        <v>531</v>
      </c>
    </row>
    <row r="1805" spans="2:35" s="1156" customFormat="1" x14ac:dyDescent="0.2">
      <c r="B1805" s="1145">
        <v>2017083</v>
      </c>
      <c r="C1805" s="1145">
        <v>121163</v>
      </c>
      <c r="D1805" s="1145">
        <v>628817</v>
      </c>
      <c r="E1805" s="1199" t="s">
        <v>26</v>
      </c>
      <c r="F1805" s="1200">
        <v>1</v>
      </c>
      <c r="G1805" s="1146">
        <v>11</v>
      </c>
      <c r="H1805" s="1146">
        <v>4</v>
      </c>
      <c r="I1805" s="1146">
        <v>6</v>
      </c>
      <c r="J1805" s="1147">
        <v>42780</v>
      </c>
      <c r="K1805" s="1147" t="s">
        <v>1524</v>
      </c>
      <c r="L1805" s="1147" t="s">
        <v>1524</v>
      </c>
      <c r="M1805" s="1147" t="s">
        <v>2563</v>
      </c>
      <c r="N1805" s="1148" t="s">
        <v>47</v>
      </c>
      <c r="O1805" s="1148" t="s">
        <v>47</v>
      </c>
      <c r="P1805" s="1148" t="s">
        <v>47</v>
      </c>
      <c r="Q1805" s="1148" t="s">
        <v>47</v>
      </c>
      <c r="R1805" s="1149" t="s">
        <v>2468</v>
      </c>
      <c r="S1805" s="1150"/>
      <c r="T1805" s="1150">
        <v>9</v>
      </c>
      <c r="U1805" s="1151"/>
      <c r="V1805" s="1152" t="s">
        <v>162</v>
      </c>
      <c r="W1805" s="1152" t="s">
        <v>2416</v>
      </c>
      <c r="X1805" s="1153">
        <v>24</v>
      </c>
      <c r="Y1805" s="1206"/>
      <c r="Z1805" s="1152"/>
      <c r="AA1805" s="1345">
        <v>42766</v>
      </c>
      <c r="AC1805" s="1157"/>
      <c r="AD1805" s="1157"/>
      <c r="AE1805" s="1157"/>
      <c r="AF1805" s="1158">
        <f>IF(B1805="","",(IFERROR(VLOOKUP(B1805,Projecten!A$4:W$2358,5,FALSE),"niet bekend")))</f>
        <v>1</v>
      </c>
      <c r="AG1805" s="2403">
        <f t="shared" si="170"/>
        <v>4025.36</v>
      </c>
      <c r="AH1805" s="2403">
        <f>IF(B1805="","",(IFERROR(VLOOKUP(B1805,Projecten!A$4:W$2358,23,FALSE),"niet bekend")))</f>
        <v>4025.36</v>
      </c>
      <c r="AI1805" s="2403">
        <f>IF(B1805="","",(IFERROR(VLOOKUP(B1805,Projecten!A$4:W$2358,12,FALSE),"niet bekend")))</f>
        <v>4025.36</v>
      </c>
    </row>
    <row r="1806" spans="2:35" s="1156" customFormat="1" x14ac:dyDescent="0.2">
      <c r="B1806" s="1145">
        <v>2017141</v>
      </c>
      <c r="C1806" s="1350">
        <v>121168</v>
      </c>
      <c r="D1806" s="1145" t="s">
        <v>2562</v>
      </c>
      <c r="E1806" s="1199" t="s">
        <v>26</v>
      </c>
      <c r="F1806" s="1200">
        <v>6</v>
      </c>
      <c r="G1806" s="1146">
        <v>54</v>
      </c>
      <c r="H1806" s="1146">
        <v>42</v>
      </c>
      <c r="I1806" s="1146">
        <v>18</v>
      </c>
      <c r="J1806" s="1147">
        <v>42787</v>
      </c>
      <c r="K1806" s="1147">
        <v>42786</v>
      </c>
      <c r="L1806" s="1147" t="s">
        <v>1524</v>
      </c>
      <c r="M1806" s="1147" t="s">
        <v>1524</v>
      </c>
      <c r="N1806" s="1148" t="s">
        <v>47</v>
      </c>
      <c r="O1806" s="1148" t="s">
        <v>47</v>
      </c>
      <c r="P1806" s="1148" t="s">
        <v>47</v>
      </c>
      <c r="Q1806" s="1148" t="s">
        <v>47</v>
      </c>
      <c r="R1806" s="1149" t="s">
        <v>2576</v>
      </c>
      <c r="S1806" s="1150"/>
      <c r="T1806" s="1150">
        <v>9</v>
      </c>
      <c r="U1806" s="1151"/>
      <c r="V1806" s="1152" t="s">
        <v>1922</v>
      </c>
      <c r="W1806" s="1152" t="s">
        <v>2577</v>
      </c>
      <c r="X1806" s="1153">
        <v>106</v>
      </c>
      <c r="Y1806" s="1206"/>
      <c r="Z1806" s="1152"/>
      <c r="AA1806" s="1345">
        <v>42780</v>
      </c>
      <c r="AC1806" s="1157"/>
      <c r="AD1806" s="1157"/>
      <c r="AE1806" s="1157"/>
      <c r="AF1806" s="1158">
        <f>IF(B1806="","",(IFERROR(VLOOKUP(B1806,Projecten!A$4:W$2358,5,FALSE),"niet bekend")))</f>
        <v>6</v>
      </c>
      <c r="AG1806" s="2403">
        <f t="shared" si="170"/>
        <v>18599.22</v>
      </c>
      <c r="AH1806" s="2403">
        <f>IF(B1806="","",(IFERROR(VLOOKUP(B1806,Projecten!A$4:W$2358,23,FALSE),"niet bekend")))</f>
        <v>18599.22</v>
      </c>
      <c r="AI1806" s="2403">
        <f>IF(B1806="","",(IFERROR(VLOOKUP(B1806,Projecten!A$4:W$2358,12,FALSE),"niet bekend")))</f>
        <v>18599.22</v>
      </c>
    </row>
    <row r="1807" spans="2:35" s="1156" customFormat="1" x14ac:dyDescent="0.2">
      <c r="B1807" s="1145">
        <v>2017085</v>
      </c>
      <c r="C1807" s="1145">
        <v>121164</v>
      </c>
      <c r="D1807" s="1145">
        <v>617317</v>
      </c>
      <c r="E1807" s="1199" t="s">
        <v>26</v>
      </c>
      <c r="F1807" s="1200">
        <v>1</v>
      </c>
      <c r="G1807" s="1146">
        <v>9</v>
      </c>
      <c r="H1807" s="1146">
        <v>6</v>
      </c>
      <c r="I1807" s="1146">
        <v>3</v>
      </c>
      <c r="J1807" s="1147">
        <v>42780</v>
      </c>
      <c r="K1807" s="1147" t="s">
        <v>1524</v>
      </c>
      <c r="L1807" s="1147" t="s">
        <v>1524</v>
      </c>
      <c r="M1807" s="1147" t="s">
        <v>1524</v>
      </c>
      <c r="N1807" s="1148" t="s">
        <v>47</v>
      </c>
      <c r="O1807" s="1148" t="s">
        <v>47</v>
      </c>
      <c r="P1807" s="1148" t="s">
        <v>47</v>
      </c>
      <c r="Q1807" s="1148" t="s">
        <v>47</v>
      </c>
      <c r="R1807" s="1149"/>
      <c r="S1807" s="1150"/>
      <c r="T1807" s="1150">
        <v>9</v>
      </c>
      <c r="U1807" s="1151"/>
      <c r="V1807" s="1152" t="s">
        <v>162</v>
      </c>
      <c r="W1807" s="1152" t="s">
        <v>2416</v>
      </c>
      <c r="X1807" s="1153">
        <v>16</v>
      </c>
      <c r="Y1807" s="1206"/>
      <c r="Z1807" s="1152"/>
      <c r="AA1807" s="1345">
        <v>42766</v>
      </c>
      <c r="AC1807" s="1157"/>
      <c r="AD1807" s="1157"/>
      <c r="AE1807" s="1157"/>
      <c r="AF1807" s="1158">
        <f>IF(B1807="","",(IFERROR(VLOOKUP(B1807,Projecten!A$4:W$2358,5,FALSE),"niet bekend")))</f>
        <v>1</v>
      </c>
      <c r="AG1807" s="2403">
        <f t="shared" si="170"/>
        <v>2684.17</v>
      </c>
      <c r="AH1807" s="2403">
        <f>IF(B1807="","",(IFERROR(VLOOKUP(B1807,Projecten!A$4:W$2358,23,FALSE),"niet bekend")))</f>
        <v>2684.17</v>
      </c>
      <c r="AI1807" s="2403">
        <f>IF(B1807="","",(IFERROR(VLOOKUP(B1807,Projecten!A$4:W$2358,12,FALSE),"niet bekend")))</f>
        <v>2684.17</v>
      </c>
    </row>
    <row r="1808" spans="2:35" s="1156" customFormat="1" x14ac:dyDescent="0.2">
      <c r="B1808" s="1338"/>
      <c r="C1808" s="1339"/>
      <c r="D1808" s="1338"/>
      <c r="E1808" s="1340"/>
      <c r="F1808" s="1508"/>
      <c r="G1808" s="1341"/>
      <c r="H1808" s="1341"/>
      <c r="I1808" s="1341"/>
      <c r="J1808" s="1147"/>
      <c r="K1808" s="1147"/>
      <c r="L1808" s="1147"/>
      <c r="M1808" s="1147"/>
      <c r="N1808" s="1148"/>
      <c r="O1808" s="1148"/>
      <c r="P1808" s="1148"/>
      <c r="Q1808" s="1148"/>
      <c r="R1808" s="1149"/>
      <c r="S1808" s="1150"/>
      <c r="T1808" s="1150"/>
      <c r="U1808" s="1151"/>
      <c r="V1808" s="1152"/>
      <c r="W1808" s="1152"/>
      <c r="X1808" s="1153"/>
      <c r="Y1808" s="1206"/>
      <c r="Z1808" s="1152"/>
      <c r="AA1808" s="1345"/>
      <c r="AC1808" s="1157"/>
      <c r="AD1808" s="1157"/>
      <c r="AE1808" s="1157"/>
      <c r="AF1808" s="1158"/>
      <c r="AG1808" s="2403"/>
      <c r="AH1808" s="2403"/>
      <c r="AI1808" s="2403"/>
    </row>
    <row r="1809" spans="2:35" s="1156" customFormat="1" x14ac:dyDescent="0.2">
      <c r="B1809" s="1145">
        <v>2017089</v>
      </c>
      <c r="C1809" s="1145">
        <v>121170</v>
      </c>
      <c r="D1809" s="1145" t="s">
        <v>2443</v>
      </c>
      <c r="E1809" s="1199" t="s">
        <v>318</v>
      </c>
      <c r="F1809" s="1200">
        <v>1</v>
      </c>
      <c r="G1809" s="1146">
        <v>10</v>
      </c>
      <c r="H1809" s="1146">
        <v>6</v>
      </c>
      <c r="I1809" s="1146">
        <v>3</v>
      </c>
      <c r="J1809" s="1147">
        <v>42780</v>
      </c>
      <c r="K1809" s="1147" t="s">
        <v>1524</v>
      </c>
      <c r="L1809" s="1147" t="s">
        <v>1524</v>
      </c>
      <c r="M1809" s="1147" t="s">
        <v>1524</v>
      </c>
      <c r="N1809" s="1148" t="s">
        <v>47</v>
      </c>
      <c r="O1809" s="1148" t="s">
        <v>47</v>
      </c>
      <c r="P1809" s="1148" t="s">
        <v>47</v>
      </c>
      <c r="Q1809" s="1148" t="s">
        <v>47</v>
      </c>
      <c r="R1809" s="1149"/>
      <c r="S1809" s="1150"/>
      <c r="T1809" s="1150">
        <v>10</v>
      </c>
      <c r="U1809" s="1151"/>
      <c r="V1809" s="1152" t="s">
        <v>786</v>
      </c>
      <c r="W1809" s="1152" t="s">
        <v>2464</v>
      </c>
      <c r="X1809" s="1144">
        <v>21.25</v>
      </c>
      <c r="Y1809" s="1152"/>
      <c r="Z1809" s="1353"/>
      <c r="AA1809" s="1345">
        <v>42766</v>
      </c>
      <c r="AC1809" s="1157"/>
      <c r="AD1809" s="1157"/>
      <c r="AE1809" s="1157"/>
      <c r="AF1809" s="1158">
        <f>IF(B1809="","",(IFERROR(VLOOKUP(B1809,Projecten!A$4:W$2358,5,FALSE),"niet bekend")))</f>
        <v>1</v>
      </c>
      <c r="AG1809" s="2403">
        <f>IF(AF1809="","",(IF(F1809=0,AI1809,(F1809/AF1809*AI1809))))</f>
        <v>4076.58</v>
      </c>
      <c r="AH1809" s="2403">
        <f>IF(B1809="","",(IFERROR(VLOOKUP(B1809,Projecten!A$4:W$2358,23,FALSE),"niet bekend")))</f>
        <v>4076.58</v>
      </c>
      <c r="AI1809" s="2403">
        <f>IF(B1809="","",(IFERROR(VLOOKUP(B1809,Projecten!A$4:W$2358,12,FALSE),"niet bekend")))</f>
        <v>4076.58</v>
      </c>
    </row>
    <row r="1810" spans="2:35" s="1156" customFormat="1" x14ac:dyDescent="0.2">
      <c r="B1810" s="1145">
        <v>2017079</v>
      </c>
      <c r="C1810" s="1145">
        <v>121165</v>
      </c>
      <c r="D1810" s="1145" t="s">
        <v>2432</v>
      </c>
      <c r="E1810" s="1199" t="s">
        <v>318</v>
      </c>
      <c r="F1810" s="1200">
        <v>1</v>
      </c>
      <c r="G1810" s="1146">
        <v>10</v>
      </c>
      <c r="H1810" s="1146">
        <v>9</v>
      </c>
      <c r="I1810" s="1146">
        <v>3</v>
      </c>
      <c r="J1810" s="1147">
        <v>42780</v>
      </c>
      <c r="K1810" s="1147">
        <v>42781</v>
      </c>
      <c r="L1810" s="1147" t="s">
        <v>1524</v>
      </c>
      <c r="M1810" s="1147" t="s">
        <v>1524</v>
      </c>
      <c r="N1810" s="1148" t="s">
        <v>47</v>
      </c>
      <c r="O1810" s="1148" t="s">
        <v>47</v>
      </c>
      <c r="P1810" s="1148" t="s">
        <v>47</v>
      </c>
      <c r="Q1810" s="1148" t="s">
        <v>47</v>
      </c>
      <c r="R1810" s="1149"/>
      <c r="S1810" s="1150"/>
      <c r="T1810" s="1150">
        <v>9</v>
      </c>
      <c r="U1810" s="1151"/>
      <c r="V1810" s="1152" t="s">
        <v>786</v>
      </c>
      <c r="W1810" s="1152" t="s">
        <v>2416</v>
      </c>
      <c r="X1810" s="1144">
        <v>21.25</v>
      </c>
      <c r="Y1810" s="1152"/>
      <c r="Z1810" s="1353"/>
      <c r="AA1810" s="1345">
        <v>42766</v>
      </c>
      <c r="AC1810" s="1157"/>
      <c r="AD1810" s="1157"/>
      <c r="AE1810" s="1157"/>
      <c r="AF1810" s="1158">
        <f>IF(B1810="","",(IFERROR(VLOOKUP(B1810,Projecten!A$4:W$2358,5,FALSE),"niet bekend")))</f>
        <v>1</v>
      </c>
      <c r="AG1810" s="2403">
        <f>IF(AF1810="","",(IF(F1810=0,AI1810,(F1810/AF1810*AI1810))))</f>
        <v>3470.92</v>
      </c>
      <c r="AH1810" s="2403">
        <f>IF(B1810="","",(IFERROR(VLOOKUP(B1810,Projecten!A$4:W$2358,23,FALSE),"niet bekend")))</f>
        <v>3470.92</v>
      </c>
      <c r="AI1810" s="2403">
        <f>IF(B1810="","",(IFERROR(VLOOKUP(B1810,Projecten!A$4:W$2358,12,FALSE),"niet bekend")))</f>
        <v>3470.92</v>
      </c>
    </row>
    <row r="1811" spans="2:35" s="1156" customFormat="1" x14ac:dyDescent="0.2">
      <c r="B1811" s="1145"/>
      <c r="C1811" s="1199"/>
      <c r="D1811" s="1146"/>
      <c r="E1811" s="1199"/>
      <c r="F1811" s="1200"/>
      <c r="G1811" s="1146"/>
      <c r="H1811" s="1146"/>
      <c r="I1811" s="1146"/>
      <c r="J1811" s="1147"/>
      <c r="K1811" s="1147"/>
      <c r="L1811" s="1147"/>
      <c r="M1811" s="1148"/>
      <c r="N1811" s="1148"/>
      <c r="O1811" s="1148"/>
      <c r="P1811" s="1148"/>
      <c r="Q1811" s="1148"/>
      <c r="R1811" s="1149"/>
      <c r="S1811" s="1150"/>
      <c r="T1811" s="1150"/>
      <c r="U1811" s="1151"/>
      <c r="V1811" s="1152"/>
      <c r="W1811" s="1152"/>
      <c r="X1811" s="1144"/>
      <c r="Y1811" s="1152"/>
      <c r="Z1811" s="1154"/>
      <c r="AA1811" s="1149"/>
      <c r="AC1811" s="1157"/>
      <c r="AD1811" s="1157"/>
      <c r="AE1811" s="1157"/>
      <c r="AF1811" s="1158"/>
      <c r="AG1811" s="2403"/>
      <c r="AH1811" s="2403"/>
      <c r="AI1811" s="2403"/>
    </row>
    <row r="1812" spans="2:35" s="1156" customFormat="1" x14ac:dyDescent="0.2">
      <c r="B1812" s="1338">
        <v>2017117</v>
      </c>
      <c r="C1812" s="1339">
        <v>121165</v>
      </c>
      <c r="D1812" s="1338" t="s">
        <v>2505</v>
      </c>
      <c r="E1812" s="1340" t="s">
        <v>353</v>
      </c>
      <c r="F1812" s="1508">
        <v>1</v>
      </c>
      <c r="G1812" s="1341">
        <v>1</v>
      </c>
      <c r="H1812" s="1341">
        <v>0</v>
      </c>
      <c r="I1812" s="1341">
        <v>1</v>
      </c>
      <c r="J1812" s="1147">
        <v>42780</v>
      </c>
      <c r="K1812" s="1147" t="s">
        <v>1524</v>
      </c>
      <c r="L1812" s="1147" t="s">
        <v>1524</v>
      </c>
      <c r="M1812" s="1147" t="s">
        <v>1524</v>
      </c>
      <c r="N1812" s="1148" t="s">
        <v>47</v>
      </c>
      <c r="O1812" s="1148" t="s">
        <v>47</v>
      </c>
      <c r="P1812" s="1148" t="s">
        <v>47</v>
      </c>
      <c r="Q1812" s="1148" t="s">
        <v>47</v>
      </c>
      <c r="R1812" s="1149"/>
      <c r="S1812" s="1150"/>
      <c r="T1812" s="1150">
        <v>9</v>
      </c>
      <c r="U1812" s="1151"/>
      <c r="V1812" s="1152" t="s">
        <v>535</v>
      </c>
      <c r="W1812" s="1152"/>
      <c r="X1812" s="1144">
        <v>3.75</v>
      </c>
      <c r="Y1812" s="1152"/>
      <c r="Z1812" s="1154"/>
      <c r="AA1812" s="1345">
        <v>42774</v>
      </c>
      <c r="AC1812" s="1157"/>
      <c r="AD1812" s="1157"/>
      <c r="AE1812" s="1157"/>
      <c r="AF1812" s="1158">
        <f>IF(B1812="","",(IFERROR(VLOOKUP(B1812,Projecten!A$4:W$2358,5,FALSE),"niet bekend")))</f>
        <v>1</v>
      </c>
      <c r="AG1812" s="2403">
        <f>IF(AF1812="","",(IF(F1812=0,AI1812,(F1812/AF1812*AI1812))))</f>
        <v>495.66</v>
      </c>
      <c r="AH1812" s="2403">
        <f>IF(B1812="","",(IFERROR(VLOOKUP(B1812,Projecten!A$4:W$2358,23,FALSE),"niet bekend")))</f>
        <v>495.66</v>
      </c>
      <c r="AI1812" s="2403">
        <f>IF(B1812="","",(IFERROR(VLOOKUP(B1812,Projecten!A$4:W$2358,12,FALSE),"niet bekend")))</f>
        <v>495.66</v>
      </c>
    </row>
    <row r="1813" spans="2:35" s="1156" customFormat="1" x14ac:dyDescent="0.2">
      <c r="B1813" s="1338">
        <v>2017118</v>
      </c>
      <c r="C1813" s="1339">
        <v>121165</v>
      </c>
      <c r="D1813" s="1338" t="s">
        <v>2506</v>
      </c>
      <c r="E1813" s="1340" t="s">
        <v>353</v>
      </c>
      <c r="F1813" s="1508">
        <v>1</v>
      </c>
      <c r="G1813" s="1341">
        <v>1</v>
      </c>
      <c r="H1813" s="1341">
        <v>0</v>
      </c>
      <c r="I1813" s="1341">
        <v>1</v>
      </c>
      <c r="J1813" s="1147">
        <v>42780</v>
      </c>
      <c r="K1813" s="1147" t="s">
        <v>1524</v>
      </c>
      <c r="L1813" s="1147" t="s">
        <v>1524</v>
      </c>
      <c r="M1813" s="1147" t="s">
        <v>1524</v>
      </c>
      <c r="N1813" s="1148" t="s">
        <v>47</v>
      </c>
      <c r="O1813" s="1148" t="s">
        <v>47</v>
      </c>
      <c r="P1813" s="1148" t="s">
        <v>47</v>
      </c>
      <c r="Q1813" s="1148" t="s">
        <v>47</v>
      </c>
      <c r="R1813" s="1149"/>
      <c r="S1813" s="1150"/>
      <c r="T1813" s="1150">
        <v>9</v>
      </c>
      <c r="U1813" s="1151"/>
      <c r="V1813" s="1152" t="s">
        <v>535</v>
      </c>
      <c r="W1813" s="1152"/>
      <c r="X1813" s="1144">
        <v>3.75</v>
      </c>
      <c r="Y1813" s="1152"/>
      <c r="Z1813" s="1154"/>
      <c r="AA1813" s="1345">
        <v>42774</v>
      </c>
      <c r="AC1813" s="1157"/>
      <c r="AD1813" s="1157"/>
      <c r="AE1813" s="1157"/>
      <c r="AF1813" s="1158">
        <f>IF(B1813="","",(IFERROR(VLOOKUP(B1813,Projecten!A$4:W$2358,5,FALSE),"niet bekend")))</f>
        <v>1</v>
      </c>
      <c r="AG1813" s="2403">
        <f>IF(AF1813="","",(IF(F1813=0,AI1813,(F1813/AF1813*AI1813))))</f>
        <v>495.66</v>
      </c>
      <c r="AH1813" s="2403">
        <f>IF(B1813="","",(IFERROR(VLOOKUP(B1813,Projecten!A$4:W$2358,23,FALSE),"niet bekend")))</f>
        <v>495.66</v>
      </c>
      <c r="AI1813" s="2403">
        <f>IF(B1813="","",(IFERROR(VLOOKUP(B1813,Projecten!A$4:W$2358,12,FALSE),"niet bekend")))</f>
        <v>495.66</v>
      </c>
    </row>
    <row r="1814" spans="2:35" s="1156" customFormat="1" x14ac:dyDescent="0.2">
      <c r="B1814" s="1338"/>
      <c r="C1814" s="1339"/>
      <c r="D1814" s="1338"/>
      <c r="E1814" s="1340"/>
      <c r="F1814" s="1508"/>
      <c r="G1814" s="1341"/>
      <c r="H1814" s="1341"/>
      <c r="I1814" s="1341"/>
      <c r="J1814" s="1147"/>
      <c r="K1814" s="1147"/>
      <c r="L1814" s="1147"/>
      <c r="M1814" s="1147"/>
      <c r="N1814" s="1148"/>
      <c r="O1814" s="1148"/>
      <c r="P1814" s="1148"/>
      <c r="Q1814" s="1148"/>
      <c r="R1814" s="1149"/>
      <c r="S1814" s="1150"/>
      <c r="T1814" s="1150"/>
      <c r="U1814" s="1151"/>
      <c r="V1814" s="1152"/>
      <c r="W1814" s="1152"/>
      <c r="X1814" s="1144"/>
      <c r="Y1814" s="1152"/>
      <c r="Z1814" s="1154"/>
      <c r="AA1814" s="1345"/>
      <c r="AC1814" s="1157"/>
      <c r="AD1814" s="1157"/>
      <c r="AE1814" s="1157"/>
      <c r="AF1814" s="1158"/>
      <c r="AG1814" s="2403"/>
      <c r="AH1814" s="2403"/>
      <c r="AI1814" s="2403"/>
    </row>
    <row r="1815" spans="2:35" s="1156" customFormat="1" x14ac:dyDescent="0.2">
      <c r="B1815" s="1145">
        <v>2017091</v>
      </c>
      <c r="C1815" s="1145">
        <v>121167</v>
      </c>
      <c r="D1815" s="1209" t="s">
        <v>1917</v>
      </c>
      <c r="E1815" s="1210" t="s">
        <v>2394</v>
      </c>
      <c r="F1815" s="1200">
        <v>1</v>
      </c>
      <c r="G1815" s="1146">
        <v>1</v>
      </c>
      <c r="H1815" s="1146">
        <v>0</v>
      </c>
      <c r="I1815" s="1146">
        <v>2</v>
      </c>
      <c r="J1815" s="1147">
        <v>42787</v>
      </c>
      <c r="K1815" s="1147">
        <v>42781</v>
      </c>
      <c r="L1815" s="1147" t="s">
        <v>1524</v>
      </c>
      <c r="M1815" s="1147" t="s">
        <v>1524</v>
      </c>
      <c r="N1815" s="1148" t="s">
        <v>47</v>
      </c>
      <c r="O1815" s="1148" t="s">
        <v>47</v>
      </c>
      <c r="P1815" s="1148" t="s">
        <v>47</v>
      </c>
      <c r="Q1815" s="1148" t="s">
        <v>47</v>
      </c>
      <c r="R1815" s="1205" t="s">
        <v>2517</v>
      </c>
      <c r="S1815" s="1150"/>
      <c r="T1815" s="1150">
        <v>9</v>
      </c>
      <c r="U1815" s="1151"/>
      <c r="V1815" s="1152" t="s">
        <v>2462</v>
      </c>
      <c r="W1815" s="1152" t="s">
        <v>2518</v>
      </c>
      <c r="X1815" s="1144">
        <v>4</v>
      </c>
      <c r="Y1815" s="1152"/>
      <c r="Z1815" s="1152"/>
      <c r="AA1815" s="1345">
        <v>42767</v>
      </c>
      <c r="AC1815" s="1157"/>
      <c r="AD1815" s="1157"/>
      <c r="AE1815" s="1157"/>
      <c r="AF1815" s="1158">
        <f>IF(B1815="","",(IFERROR(VLOOKUP(B1815,Projecten!A$4:W$2358,5,FALSE),"niet bekend")))</f>
        <v>1</v>
      </c>
      <c r="AG1815" s="2403">
        <f>IF(AF1815="","",(IF(F1815=0,AI1815,(F1815/AF1815*AI1815))))</f>
        <v>1098.18</v>
      </c>
      <c r="AH1815" s="2403">
        <f>IF(B1815="","",(IFERROR(VLOOKUP(B1815,Projecten!A$4:W$2358,23,FALSE),"niet bekend")))</f>
        <v>1098.18</v>
      </c>
      <c r="AI1815" s="2403">
        <f>IF(B1815="","",(IFERROR(VLOOKUP(B1815,Projecten!A$4:W$2358,12,FALSE),"niet bekend")))</f>
        <v>1098.18</v>
      </c>
    </row>
    <row r="1816" spans="2:35" s="1172" customFormat="1" x14ac:dyDescent="0.2">
      <c r="B1816" s="1160"/>
      <c r="C1816" s="1161"/>
      <c r="D1816" s="1162"/>
      <c r="E1816" s="1162"/>
      <c r="F1816" s="1163"/>
      <c r="G1816" s="1163"/>
      <c r="H1816" s="1163"/>
      <c r="I1816" s="1163"/>
      <c r="J1816" s="1164"/>
      <c r="K1816" s="1164"/>
      <c r="L1816" s="1164"/>
      <c r="M1816" s="1163"/>
      <c r="N1816" s="1163"/>
      <c r="O1816" s="1163"/>
      <c r="P1816" s="1163"/>
      <c r="Q1816" s="1163"/>
      <c r="R1816" s="1165"/>
      <c r="S1816" s="1606"/>
      <c r="T1816" s="1167"/>
      <c r="U1816" s="1167"/>
      <c r="V1816" s="1168"/>
      <c r="W1816" s="1168"/>
      <c r="X1816" s="1168"/>
      <c r="Y1816" s="1169"/>
      <c r="Z1816" s="1170"/>
      <c r="AA1816" s="1171"/>
      <c r="AC1816" s="1173"/>
      <c r="AD1816" s="1173"/>
      <c r="AE1816" s="1173"/>
      <c r="AF1816" s="1174"/>
      <c r="AG1816" s="2404"/>
      <c r="AH1816" s="2404" t="str">
        <f>IF(B1816="","",(IFERROR(VLOOKUP(B1816,Projecten!A$4:W$2358,23,FALSE),"niet bekend")))</f>
        <v/>
      </c>
      <c r="AI1816" s="2404" t="str">
        <f>IF(B1816="","",(IFERROR(VLOOKUP(B1816,Projecten!A$4:W$2358,12,FALSE),"niet bekend")))</f>
        <v/>
      </c>
    </row>
    <row r="1817" spans="2:35" s="1112" customFormat="1" x14ac:dyDescent="0.2">
      <c r="B1817" s="1099"/>
      <c r="C1817" s="1100"/>
      <c r="D1817" s="1101">
        <f>SUM(G1817:I1817)</f>
        <v>399</v>
      </c>
      <c r="E1817" s="1102"/>
      <c r="F1817" s="1103">
        <f>SUM(F1818:F1855)</f>
        <v>25</v>
      </c>
      <c r="G1817" s="1103">
        <f>SUM(G1818:G1855)</f>
        <v>215</v>
      </c>
      <c r="H1817" s="1103">
        <f>SUM(H1818:H1855)</f>
        <v>117</v>
      </c>
      <c r="I1817" s="1103">
        <f>SUM(I1818:I1855)</f>
        <v>67</v>
      </c>
      <c r="J1817" s="1104"/>
      <c r="K1817" s="1104"/>
      <c r="L1817" s="1104"/>
      <c r="M1817" s="1103"/>
      <c r="N1817" s="1103"/>
      <c r="O1817" s="1103"/>
      <c r="P1817" s="1103"/>
      <c r="Q1817" s="1103"/>
      <c r="R1817" s="1105">
        <v>9</v>
      </c>
      <c r="S1817" s="1605"/>
      <c r="T1817" s="1106"/>
      <c r="U1817" s="1106"/>
      <c r="V1817" s="1107"/>
      <c r="W1817" s="1108">
        <f>SUM(X1817:X1855)</f>
        <v>503.75</v>
      </c>
      <c r="X1817" s="1109"/>
      <c r="Y1817" s="1109">
        <f>Productiemedewerkers!C2105</f>
        <v>0</v>
      </c>
      <c r="Z1817" s="1110">
        <f>W1817-Y1817</f>
        <v>503.75</v>
      </c>
      <c r="AA1817" s="1111" t="s">
        <v>2733</v>
      </c>
      <c r="AB1817" s="857" t="s">
        <v>1122</v>
      </c>
      <c r="AC1817" s="857" t="s">
        <v>1064</v>
      </c>
      <c r="AD1817" s="857" t="s">
        <v>1123</v>
      </c>
      <c r="AE1817" s="853" t="s">
        <v>2165</v>
      </c>
      <c r="AF1817" s="1115"/>
      <c r="AG1817" s="2402">
        <f>SUM(AG1818:AG1855)</f>
        <v>73224.56</v>
      </c>
      <c r="AH1817" s="2402" t="str">
        <f>IF(B1817="","",(IFERROR(VLOOKUP(B1817,Projecten!A$4:W$2358,23,FALSE),"niet bekend")))</f>
        <v/>
      </c>
      <c r="AI1817" s="2402" t="str">
        <f>IF(B1817="","",(IFERROR(VLOOKUP(B1817,Projecten!A$4:W$2358,12,FALSE),"niet bekend")))</f>
        <v/>
      </c>
    </row>
    <row r="1818" spans="2:35" s="1095" customFormat="1" x14ac:dyDescent="0.2">
      <c r="B1818" s="1118"/>
      <c r="C1818" s="1119"/>
      <c r="D1818" s="1120"/>
      <c r="E1818" s="1121"/>
      <c r="F1818" s="1122"/>
      <c r="G1818" s="1122"/>
      <c r="H1818" s="1122"/>
      <c r="I1818" s="1122"/>
      <c r="J1818" s="1123"/>
      <c r="K1818" s="1123"/>
      <c r="L1818" s="1123"/>
      <c r="M1818" s="1124"/>
      <c r="N1818" s="1124"/>
      <c r="O1818" s="1124"/>
      <c r="P1818" s="1124"/>
      <c r="Q1818" s="1124"/>
      <c r="R1818" s="1096" t="s">
        <v>2381</v>
      </c>
      <c r="S1818" s="1126"/>
      <c r="T1818" s="1126"/>
      <c r="U1818" s="1127"/>
      <c r="V1818" s="1120"/>
      <c r="W1818" s="1128" t="s">
        <v>2081</v>
      </c>
      <c r="X1818" s="1129"/>
      <c r="Y1818" s="1120"/>
      <c r="Z1818" s="1120"/>
      <c r="AA1818" s="1096"/>
      <c r="AB1818" s="1355">
        <v>438.25</v>
      </c>
      <c r="AC1818" s="1355">
        <v>104.25</v>
      </c>
      <c r="AD1818" s="1355">
        <f>AB1818-AC1818</f>
        <v>334</v>
      </c>
      <c r="AE1818" s="1355">
        <v>54.25</v>
      </c>
      <c r="AF1818" s="1186" t="str">
        <f>IF(B1818="","",(IFERROR(VLOOKUP(B1818,Projecten!A$4:W$2358,5,FALSE),"niet bekend")))</f>
        <v/>
      </c>
      <c r="AG1818" s="2399" t="str">
        <f>IF(AF1818="","",(IF(F1818=0,AI1818,(F1818/AF1818*AI1818))))</f>
        <v/>
      </c>
      <c r="AH1818" s="2399" t="str">
        <f>IF(B1818="","",(IFERROR(VLOOKUP(B1818,Projecten!A$4:W$2358,23,FALSE),"niet bekend")))</f>
        <v/>
      </c>
      <c r="AI1818" s="2399" t="str">
        <f>IF(B1818="","",(IFERROR(VLOOKUP(B1818,Projecten!A$4:W$2358,12,FALSE),"niet bekend")))</f>
        <v/>
      </c>
    </row>
    <row r="1819" spans="2:35" s="1095" customFormat="1" x14ac:dyDescent="0.2">
      <c r="C1819" s="1096"/>
      <c r="D1819" s="1187" t="s">
        <v>2382</v>
      </c>
      <c r="E1819" s="1120"/>
      <c r="F1819" s="1136"/>
      <c r="G1819" s="1136"/>
      <c r="H1819" s="1136"/>
      <c r="I1819" s="1136"/>
      <c r="J1819" s="1125"/>
      <c r="K1819" s="1125"/>
      <c r="L1819" s="1125"/>
      <c r="M1819" s="1136"/>
      <c r="N1819" s="1136"/>
      <c r="O1819" s="1136"/>
      <c r="P1819" s="1136"/>
      <c r="Q1819" s="1136"/>
      <c r="R1819" s="1096"/>
      <c r="S1819" s="1126"/>
      <c r="T1819" s="1136"/>
      <c r="U1819" s="1127"/>
      <c r="V1819" s="1120"/>
      <c r="W1819" s="1120"/>
      <c r="X1819" s="1180">
        <v>40</v>
      </c>
      <c r="Y1819" s="1120"/>
      <c r="Z1819" s="1120"/>
      <c r="AA1819" s="1096"/>
      <c r="AC1819" s="1097"/>
      <c r="AD1819" s="1097"/>
      <c r="AE1819" s="1097"/>
      <c r="AF1819" s="1098"/>
      <c r="AG1819" s="2399"/>
      <c r="AH1819" s="2399"/>
      <c r="AI1819" s="2399"/>
    </row>
    <row r="1820" spans="2:35" s="1195" customFormat="1" x14ac:dyDescent="0.2">
      <c r="B1820" s="1188"/>
      <c r="C1820" s="1177"/>
      <c r="D1820" s="1189" t="s">
        <v>2668</v>
      </c>
      <c r="E1820" s="1177"/>
      <c r="F1820" s="1191"/>
      <c r="G1820" s="1177"/>
      <c r="H1820" s="1177"/>
      <c r="I1820" s="1177"/>
      <c r="J1820" s="1190"/>
      <c r="K1820" s="1190"/>
      <c r="L1820" s="1190"/>
      <c r="M1820" s="1190"/>
      <c r="N1820" s="1191"/>
      <c r="O1820" s="1191"/>
      <c r="P1820" s="1191"/>
      <c r="Q1820" s="1191"/>
      <c r="R1820" s="1189"/>
      <c r="S1820" s="1621"/>
      <c r="T1820" s="1192"/>
      <c r="U1820" s="1193"/>
      <c r="V1820" s="1177"/>
      <c r="W1820" s="1177"/>
      <c r="X1820" s="1142">
        <v>38</v>
      </c>
      <c r="Y1820" s="1177"/>
      <c r="Z1820" s="1177"/>
      <c r="AA1820" s="1194"/>
      <c r="AC1820" s="1196"/>
      <c r="AD1820" s="1196"/>
      <c r="AE1820" s="1196"/>
      <c r="AF1820" s="1197" t="str">
        <f>IF(B1820="","",(IFERROR(VLOOKUP(B1820,Projecten!A$4:W$2358,5,FALSE),"niet bekend")))</f>
        <v/>
      </c>
      <c r="AG1820" s="2399" t="str">
        <f>IF(AF1820="","",(IF(F1820=0,AI1820,(F1820/AF1820*AI1820))))</f>
        <v/>
      </c>
      <c r="AH1820" s="2399" t="str">
        <f>IF(B1820="","",(IFERROR(VLOOKUP(B1820,Projecten!A$4:W$2358,23,FALSE),"niet bekend")))</f>
        <v/>
      </c>
      <c r="AI1820" s="2399" t="str">
        <f>IF(B1820="","",(IFERROR(VLOOKUP(B1820,Projecten!A$4:W$2358,12,FALSE),"niet bekend")))</f>
        <v/>
      </c>
    </row>
    <row r="1821" spans="2:35" s="1195" customFormat="1" x14ac:dyDescent="0.2">
      <c r="B1821" s="1188"/>
      <c r="C1821" s="1177"/>
      <c r="D1821" s="1189" t="s">
        <v>2669</v>
      </c>
      <c r="E1821" s="1177"/>
      <c r="F1821" s="1191"/>
      <c r="G1821" s="1177"/>
      <c r="H1821" s="1177"/>
      <c r="I1821" s="1177"/>
      <c r="J1821" s="1190"/>
      <c r="K1821" s="1190"/>
      <c r="L1821" s="1190"/>
      <c r="M1821" s="1190"/>
      <c r="N1821" s="1191"/>
      <c r="O1821" s="1191"/>
      <c r="P1821" s="1191"/>
      <c r="Q1821" s="1191"/>
      <c r="R1821" s="1189"/>
      <c r="S1821" s="1621"/>
      <c r="T1821" s="1192"/>
      <c r="U1821" s="1193"/>
      <c r="V1821" s="1177"/>
      <c r="W1821" s="1177"/>
      <c r="X1821" s="1142">
        <v>16.5</v>
      </c>
      <c r="Y1821" s="1177"/>
      <c r="Z1821" s="1177"/>
      <c r="AA1821" s="1194"/>
      <c r="AC1821" s="1196"/>
      <c r="AD1821" s="1196"/>
      <c r="AE1821" s="1196"/>
      <c r="AF1821" s="1197"/>
      <c r="AG1821" s="2399"/>
      <c r="AH1821" s="2399"/>
      <c r="AI1821" s="2399"/>
    </row>
    <row r="1822" spans="2:35" s="1195" customFormat="1" x14ac:dyDescent="0.2">
      <c r="B1822" s="1188"/>
      <c r="C1822" s="1177"/>
      <c r="D1822" s="1189"/>
      <c r="E1822" s="1177"/>
      <c r="F1822" s="1191"/>
      <c r="G1822" s="1177"/>
      <c r="H1822" s="1177"/>
      <c r="I1822" s="1177"/>
      <c r="J1822" s="1190"/>
      <c r="K1822" s="1190"/>
      <c r="L1822" s="1190"/>
      <c r="M1822" s="1190"/>
      <c r="N1822" s="1191"/>
      <c r="O1822" s="1191"/>
      <c r="P1822" s="1191"/>
      <c r="Q1822" s="1191"/>
      <c r="R1822" s="1189"/>
      <c r="S1822" s="1621"/>
      <c r="T1822" s="1192"/>
      <c r="U1822" s="1193"/>
      <c r="V1822" s="1177"/>
      <c r="W1822" s="1177"/>
      <c r="X1822" s="1142"/>
      <c r="Y1822" s="1177"/>
      <c r="Z1822" s="1177"/>
      <c r="AA1822" s="1194"/>
      <c r="AC1822" s="1196"/>
      <c r="AD1822" s="1196"/>
      <c r="AE1822" s="1196"/>
      <c r="AF1822" s="1197"/>
      <c r="AG1822" s="2399"/>
      <c r="AH1822" s="2399"/>
      <c r="AI1822" s="2399"/>
    </row>
    <row r="1823" spans="2:35" s="1156" customFormat="1" x14ac:dyDescent="0.2">
      <c r="B1823" s="1145">
        <v>2017092</v>
      </c>
      <c r="C1823" s="1145">
        <v>121172</v>
      </c>
      <c r="D1823" s="1145">
        <v>630417</v>
      </c>
      <c r="E1823" s="1199" t="s">
        <v>26</v>
      </c>
      <c r="F1823" s="1200">
        <v>1</v>
      </c>
      <c r="G1823" s="1146">
        <v>9</v>
      </c>
      <c r="H1823" s="1146">
        <v>5</v>
      </c>
      <c r="I1823" s="1146">
        <v>2</v>
      </c>
      <c r="J1823" s="1147">
        <v>42787</v>
      </c>
      <c r="K1823" s="1147">
        <v>42788</v>
      </c>
      <c r="L1823" s="1147" t="s">
        <v>1524</v>
      </c>
      <c r="M1823" s="1147" t="s">
        <v>1524</v>
      </c>
      <c r="N1823" s="1148" t="s">
        <v>47</v>
      </c>
      <c r="O1823" s="1148" t="s">
        <v>47</v>
      </c>
      <c r="P1823" s="1148" t="s">
        <v>47</v>
      </c>
      <c r="Q1823" s="1148" t="s">
        <v>47</v>
      </c>
      <c r="R1823" s="1149"/>
      <c r="S1823" s="1150"/>
      <c r="T1823" s="1150">
        <v>10</v>
      </c>
      <c r="U1823" s="1151"/>
      <c r="V1823" s="1152" t="s">
        <v>162</v>
      </c>
      <c r="W1823" s="1152" t="s">
        <v>1284</v>
      </c>
      <c r="X1823" s="1153">
        <v>15</v>
      </c>
      <c r="Y1823" s="1206"/>
      <c r="Z1823" s="1152"/>
      <c r="AA1823" s="1345">
        <v>42768</v>
      </c>
      <c r="AC1823" s="1157"/>
      <c r="AD1823" s="1157"/>
      <c r="AE1823" s="1157"/>
      <c r="AF1823" s="1158">
        <f>IF(B1823="","",(IFERROR(VLOOKUP(B1823,Projecten!A$4:W$2358,5,FALSE),"niet bekend")))</f>
        <v>1</v>
      </c>
      <c r="AG1823" s="2403">
        <f t="shared" ref="AG1823:AG1833" si="171">IF(AF1823="","",(IF(F1823=0,AI1823,(F1823/AF1823*AI1823))))</f>
        <v>3425.81</v>
      </c>
      <c r="AH1823" s="2403">
        <f>IF(B1823="","",(IFERROR(VLOOKUP(B1823,Projecten!A$4:W$2358,23,FALSE),"niet bekend")))</f>
        <v>3425.81</v>
      </c>
      <c r="AI1823" s="2403">
        <f>IF(B1823="","",(IFERROR(VLOOKUP(B1823,Projecten!A$4:W$2358,12,FALSE),"niet bekend")))</f>
        <v>3425.81</v>
      </c>
    </row>
    <row r="1824" spans="2:35" s="1156" customFormat="1" x14ac:dyDescent="0.2">
      <c r="B1824" s="1145">
        <v>2017093</v>
      </c>
      <c r="C1824" s="1145">
        <v>121172</v>
      </c>
      <c r="D1824" s="1145">
        <v>630517</v>
      </c>
      <c r="E1824" s="1199" t="s">
        <v>26</v>
      </c>
      <c r="F1824" s="1200">
        <v>1</v>
      </c>
      <c r="G1824" s="1146">
        <v>9</v>
      </c>
      <c r="H1824" s="1146">
        <v>5</v>
      </c>
      <c r="I1824" s="1146">
        <v>2</v>
      </c>
      <c r="J1824" s="1147">
        <v>42787</v>
      </c>
      <c r="K1824" s="1147">
        <v>42788</v>
      </c>
      <c r="L1824" s="1147" t="s">
        <v>1524</v>
      </c>
      <c r="M1824" s="1147" t="s">
        <v>1524</v>
      </c>
      <c r="N1824" s="1148" t="s">
        <v>47</v>
      </c>
      <c r="O1824" s="1148" t="s">
        <v>47</v>
      </c>
      <c r="P1824" s="1148" t="s">
        <v>47</v>
      </c>
      <c r="Q1824" s="1148" t="s">
        <v>47</v>
      </c>
      <c r="R1824" s="1149"/>
      <c r="S1824" s="1150"/>
      <c r="T1824" s="1359">
        <v>10</v>
      </c>
      <c r="U1824" s="1360"/>
      <c r="V1824" s="1156" t="s">
        <v>162</v>
      </c>
      <c r="W1824" s="1156" t="s">
        <v>1284</v>
      </c>
      <c r="X1824" s="1361">
        <v>15</v>
      </c>
      <c r="Y1824" s="1206"/>
      <c r="Z1824" s="1152"/>
      <c r="AA1824" s="1345">
        <v>42768</v>
      </c>
      <c r="AC1824" s="1157"/>
      <c r="AD1824" s="1157"/>
      <c r="AE1824" s="1157"/>
      <c r="AF1824" s="1158">
        <f>IF(B1824="","",(IFERROR(VLOOKUP(B1824,Projecten!A$4:W$2358,5,FALSE),"niet bekend")))</f>
        <v>1</v>
      </c>
      <c r="AG1824" s="2403">
        <f t="shared" si="171"/>
        <v>3425.81</v>
      </c>
      <c r="AH1824" s="2403">
        <f>IF(B1824="","",(IFERROR(VLOOKUP(B1824,Projecten!A$4:W$2358,23,FALSE),"niet bekend")))</f>
        <v>3425.81</v>
      </c>
      <c r="AI1824" s="2403">
        <f>IF(B1824="","",(IFERROR(VLOOKUP(B1824,Projecten!A$4:W$2358,12,FALSE),"niet bekend")))</f>
        <v>3425.81</v>
      </c>
    </row>
    <row r="1825" spans="2:35" s="1156" customFormat="1" x14ac:dyDescent="0.2">
      <c r="B1825" s="1145">
        <v>2017094</v>
      </c>
      <c r="C1825" s="1145">
        <v>121173</v>
      </c>
      <c r="D1825" s="1145">
        <v>630617</v>
      </c>
      <c r="E1825" s="1199" t="s">
        <v>26</v>
      </c>
      <c r="F1825" s="1200">
        <v>1</v>
      </c>
      <c r="G1825" s="1146">
        <v>9</v>
      </c>
      <c r="H1825" s="1146">
        <v>5</v>
      </c>
      <c r="I1825" s="1146">
        <v>2</v>
      </c>
      <c r="J1825" s="1147">
        <v>42787</v>
      </c>
      <c r="K1825" s="1147">
        <v>42788</v>
      </c>
      <c r="L1825" s="1147" t="s">
        <v>1524</v>
      </c>
      <c r="M1825" s="1147" t="s">
        <v>1524</v>
      </c>
      <c r="N1825" s="1148" t="s">
        <v>47</v>
      </c>
      <c r="O1825" s="1148" t="s">
        <v>47</v>
      </c>
      <c r="P1825" s="1148" t="s">
        <v>47</v>
      </c>
      <c r="Q1825" s="1148" t="s">
        <v>47</v>
      </c>
      <c r="R1825" s="1149"/>
      <c r="S1825" s="1150"/>
      <c r="T1825" s="1150">
        <v>10</v>
      </c>
      <c r="U1825" s="1151"/>
      <c r="V1825" s="1152" t="s">
        <v>162</v>
      </c>
      <c r="W1825" s="1152" t="s">
        <v>1284</v>
      </c>
      <c r="X1825" s="1212">
        <v>15</v>
      </c>
      <c r="Y1825" s="1206"/>
      <c r="Z1825" s="1152"/>
      <c r="AA1825" s="1345">
        <v>42768</v>
      </c>
      <c r="AC1825" s="1157"/>
      <c r="AD1825" s="1157"/>
      <c r="AE1825" s="1157"/>
      <c r="AF1825" s="1158">
        <f>IF(B1825="","",(IFERROR(VLOOKUP(B1825,Projecten!A$4:W$2358,5,FALSE),"niet bekend")))</f>
        <v>1</v>
      </c>
      <c r="AG1825" s="2403">
        <f t="shared" si="171"/>
        <v>3425.81</v>
      </c>
      <c r="AH1825" s="2403">
        <f>IF(B1825="","",(IFERROR(VLOOKUP(B1825,Projecten!A$4:W$2358,23,FALSE),"niet bekend")))</f>
        <v>3425.81</v>
      </c>
      <c r="AI1825" s="2403">
        <f>IF(B1825="","",(IFERROR(VLOOKUP(B1825,Projecten!A$4:W$2358,12,FALSE),"niet bekend")))</f>
        <v>3425.81</v>
      </c>
    </row>
    <row r="1826" spans="2:35" s="1156" customFormat="1" x14ac:dyDescent="0.2">
      <c r="B1826" s="1145">
        <v>2017095</v>
      </c>
      <c r="C1826" s="1145">
        <v>121173</v>
      </c>
      <c r="D1826" s="1145">
        <v>630717</v>
      </c>
      <c r="E1826" s="1199" t="s">
        <v>26</v>
      </c>
      <c r="F1826" s="1200">
        <v>1</v>
      </c>
      <c r="G1826" s="1146">
        <v>9</v>
      </c>
      <c r="H1826" s="1146">
        <v>5</v>
      </c>
      <c r="I1826" s="1146">
        <v>2</v>
      </c>
      <c r="J1826" s="1147">
        <v>42787</v>
      </c>
      <c r="K1826" s="1147">
        <v>42788</v>
      </c>
      <c r="L1826" s="1147" t="s">
        <v>1524</v>
      </c>
      <c r="M1826" s="1147" t="s">
        <v>1524</v>
      </c>
      <c r="N1826" s="1148" t="s">
        <v>47</v>
      </c>
      <c r="O1826" s="1148" t="s">
        <v>47</v>
      </c>
      <c r="P1826" s="1148" t="s">
        <v>47</v>
      </c>
      <c r="Q1826" s="1148" t="s">
        <v>47</v>
      </c>
      <c r="R1826" s="1149"/>
      <c r="S1826" s="1150"/>
      <c r="T1826" s="1150">
        <v>10</v>
      </c>
      <c r="U1826" s="1151"/>
      <c r="V1826" s="1152" t="s">
        <v>162</v>
      </c>
      <c r="W1826" s="1152" t="s">
        <v>1284</v>
      </c>
      <c r="X1826" s="1212">
        <v>15</v>
      </c>
      <c r="Y1826" s="1206"/>
      <c r="Z1826" s="1152"/>
      <c r="AA1826" s="1345">
        <v>42768</v>
      </c>
      <c r="AC1826" s="1157"/>
      <c r="AD1826" s="1157"/>
      <c r="AE1826" s="1157"/>
      <c r="AF1826" s="1158">
        <f>IF(B1826="","",(IFERROR(VLOOKUP(B1826,Projecten!A$4:W$2358,5,FALSE),"niet bekend")))</f>
        <v>1</v>
      </c>
      <c r="AG1826" s="2403">
        <f t="shared" si="171"/>
        <v>3425.81</v>
      </c>
      <c r="AH1826" s="2403">
        <f>IF(B1826="","",(IFERROR(VLOOKUP(B1826,Projecten!A$4:W$2358,23,FALSE),"niet bekend")))</f>
        <v>3425.81</v>
      </c>
      <c r="AI1826" s="2403">
        <f>IF(B1826="","",(IFERROR(VLOOKUP(B1826,Projecten!A$4:W$2358,12,FALSE),"niet bekend")))</f>
        <v>3425.81</v>
      </c>
    </row>
    <row r="1827" spans="2:35" s="1156" customFormat="1" x14ac:dyDescent="0.2">
      <c r="B1827" s="1145" t="s">
        <v>2406</v>
      </c>
      <c r="C1827" s="1145" t="s">
        <v>2581</v>
      </c>
      <c r="D1827" s="1209">
        <v>630317</v>
      </c>
      <c r="E1827" s="1210" t="s">
        <v>26</v>
      </c>
      <c r="F1827" s="1200">
        <v>1</v>
      </c>
      <c r="G1827" s="1146">
        <v>7</v>
      </c>
      <c r="H1827" s="1146">
        <v>3</v>
      </c>
      <c r="I1827" s="1146">
        <v>5</v>
      </c>
      <c r="J1827" s="1147">
        <v>42783</v>
      </c>
      <c r="K1827" s="1147">
        <v>42781</v>
      </c>
      <c r="L1827" s="1147" t="s">
        <v>1524</v>
      </c>
      <c r="M1827" s="1147" t="s">
        <v>1524</v>
      </c>
      <c r="N1827" s="1148" t="s">
        <v>47</v>
      </c>
      <c r="O1827" s="1148" t="s">
        <v>47</v>
      </c>
      <c r="P1827" s="1148" t="s">
        <v>47</v>
      </c>
      <c r="Q1827" s="1148" t="s">
        <v>47</v>
      </c>
      <c r="R1827" s="1149"/>
      <c r="S1827" s="1150"/>
      <c r="T1827" s="1150">
        <v>9</v>
      </c>
      <c r="U1827" s="1151"/>
      <c r="V1827" s="1152" t="s">
        <v>162</v>
      </c>
      <c r="W1827" s="1152" t="s">
        <v>1284</v>
      </c>
      <c r="X1827" s="1153">
        <v>22</v>
      </c>
      <c r="Y1827" s="1152"/>
      <c r="Z1827" s="1154"/>
      <c r="AA1827" s="1345">
        <v>42758</v>
      </c>
      <c r="AC1827" s="1157"/>
      <c r="AD1827" s="1157"/>
      <c r="AE1827" s="1157"/>
      <c r="AF1827" s="1204">
        <f>IF(B1827="","",(IFERROR(VLOOKUP(B1827,Projecten!A$4:W$2358,5,FALSE),"niet bekend")))</f>
        <v>1</v>
      </c>
      <c r="AG1827" s="2403">
        <f t="shared" si="171"/>
        <v>5438.53</v>
      </c>
      <c r="AH1827" s="2403">
        <f>IF(B1827="","",(IFERROR(VLOOKUP(B1827,Projecten!A$4:W$2358,23,FALSE),"niet bekend")))</f>
        <v>5438.53</v>
      </c>
      <c r="AI1827" s="2403">
        <f>IF(B1827="","",(IFERROR(VLOOKUP(B1827,Projecten!A$4:W$2358,12,FALSE),"niet bekend")))</f>
        <v>5438.53</v>
      </c>
    </row>
    <row r="1828" spans="2:35" s="1095" customFormat="1" x14ac:dyDescent="0.2">
      <c r="B1828" s="1145">
        <v>2017102</v>
      </c>
      <c r="C1828" s="1143">
        <v>121174</v>
      </c>
      <c r="D1828" s="1145">
        <v>629017</v>
      </c>
      <c r="E1828" s="1199" t="s">
        <v>26</v>
      </c>
      <c r="F1828" s="1200">
        <v>1</v>
      </c>
      <c r="G1828" s="1146">
        <v>10</v>
      </c>
      <c r="H1828" s="1146">
        <v>5</v>
      </c>
      <c r="I1828" s="1146">
        <v>3</v>
      </c>
      <c r="J1828" s="1147">
        <v>42787</v>
      </c>
      <c r="K1828" s="1147" t="s">
        <v>1524</v>
      </c>
      <c r="L1828" s="1147" t="s">
        <v>1524</v>
      </c>
      <c r="M1828" s="1147" t="s">
        <v>1524</v>
      </c>
      <c r="N1828" s="1148" t="s">
        <v>47</v>
      </c>
      <c r="O1828" s="1148" t="s">
        <v>47</v>
      </c>
      <c r="P1828" s="1148" t="s">
        <v>47</v>
      </c>
      <c r="Q1828" s="1148" t="s">
        <v>47</v>
      </c>
      <c r="R1828" s="1149"/>
      <c r="S1828" s="1150"/>
      <c r="T1828" s="1126">
        <v>10</v>
      </c>
      <c r="U1828" s="1127"/>
      <c r="V1828" s="1120" t="s">
        <v>162</v>
      </c>
      <c r="W1828" s="1120"/>
      <c r="X1828" s="1137">
        <v>15</v>
      </c>
      <c r="Y1828" s="1133"/>
      <c r="Z1828" s="1120"/>
      <c r="AA1828" s="1218">
        <v>42774</v>
      </c>
      <c r="AC1828" s="1097"/>
      <c r="AD1828" s="1097"/>
      <c r="AE1828" s="1097"/>
      <c r="AF1828" s="1186">
        <f>IF(B1828="","",(IFERROR(VLOOKUP(B1828,Projecten!A$4:W$2358,5,FALSE),"niet bekend")))</f>
        <v>1</v>
      </c>
      <c r="AG1828" s="2399">
        <f t="shared" si="171"/>
        <v>2079.27</v>
      </c>
      <c r="AH1828" s="2399">
        <f>IF(B1828="","",(IFERROR(VLOOKUP(B1828,Projecten!A$4:W$2358,23,FALSE),"niet bekend")))</f>
        <v>2079.27</v>
      </c>
      <c r="AI1828" s="2399">
        <f>IF(B1828="","",(IFERROR(VLOOKUP(B1828,Projecten!A$4:W$2358,12,FALSE),"niet bekend")))</f>
        <v>2079.27</v>
      </c>
    </row>
    <row r="1829" spans="2:35" s="1095" customFormat="1" x14ac:dyDescent="0.2">
      <c r="B1829" s="1145">
        <v>2017103</v>
      </c>
      <c r="C1829" s="1143">
        <v>121174</v>
      </c>
      <c r="D1829" s="1145">
        <v>647717</v>
      </c>
      <c r="E1829" s="1199" t="s">
        <v>26</v>
      </c>
      <c r="F1829" s="1200">
        <v>1</v>
      </c>
      <c r="G1829" s="1146">
        <v>8</v>
      </c>
      <c r="H1829" s="1146">
        <v>5</v>
      </c>
      <c r="I1829" s="1146">
        <v>3</v>
      </c>
      <c r="J1829" s="1147">
        <v>42787</v>
      </c>
      <c r="K1829" s="1147" t="s">
        <v>1524</v>
      </c>
      <c r="L1829" s="1147" t="s">
        <v>1524</v>
      </c>
      <c r="M1829" s="1147" t="s">
        <v>1524</v>
      </c>
      <c r="N1829" s="1148" t="s">
        <v>47</v>
      </c>
      <c r="O1829" s="1148" t="s">
        <v>47</v>
      </c>
      <c r="P1829" s="1148" t="s">
        <v>47</v>
      </c>
      <c r="Q1829" s="1148" t="s">
        <v>47</v>
      </c>
      <c r="R1829" s="1149"/>
      <c r="S1829" s="1150"/>
      <c r="T1829" s="1126">
        <v>10</v>
      </c>
      <c r="U1829" s="1127"/>
      <c r="V1829" s="1120" t="s">
        <v>162</v>
      </c>
      <c r="W1829" s="1120"/>
      <c r="X1829" s="1137">
        <v>15</v>
      </c>
      <c r="Y1829" s="1133"/>
      <c r="Z1829" s="1120"/>
      <c r="AA1829" s="1218">
        <v>42774</v>
      </c>
      <c r="AC1829" s="1097"/>
      <c r="AD1829" s="1097"/>
      <c r="AE1829" s="1097"/>
      <c r="AF1829" s="1186">
        <f>IF(B1829="","",(IFERROR(VLOOKUP(B1829,Projecten!A$4:W$2358,5,FALSE),"niet bekend")))</f>
        <v>1</v>
      </c>
      <c r="AG1829" s="2399">
        <f t="shared" si="171"/>
        <v>2480.83</v>
      </c>
      <c r="AH1829" s="2399">
        <f>IF(B1829="","",(IFERROR(VLOOKUP(B1829,Projecten!A$4:W$2358,23,FALSE),"niet bekend")))</f>
        <v>2480.83</v>
      </c>
      <c r="AI1829" s="2399">
        <f>IF(B1829="","",(IFERROR(VLOOKUP(B1829,Projecten!A$4:W$2358,12,FALSE),"niet bekend")))</f>
        <v>2480.83</v>
      </c>
    </row>
    <row r="1830" spans="2:35" s="1095" customFormat="1" x14ac:dyDescent="0.2">
      <c r="B1830" s="1145">
        <v>2017104</v>
      </c>
      <c r="C1830" s="1143">
        <v>121175</v>
      </c>
      <c r="D1830" s="1145">
        <v>612617</v>
      </c>
      <c r="E1830" s="1199" t="s">
        <v>26</v>
      </c>
      <c r="F1830" s="1200">
        <v>1</v>
      </c>
      <c r="G1830" s="1146">
        <v>8</v>
      </c>
      <c r="H1830" s="1146">
        <v>5</v>
      </c>
      <c r="I1830" s="1146">
        <v>3</v>
      </c>
      <c r="J1830" s="1147">
        <v>42787</v>
      </c>
      <c r="K1830" s="1147" t="s">
        <v>1524</v>
      </c>
      <c r="L1830" s="1147" t="s">
        <v>1524</v>
      </c>
      <c r="M1830" s="1147" t="s">
        <v>1524</v>
      </c>
      <c r="N1830" s="1148" t="s">
        <v>47</v>
      </c>
      <c r="O1830" s="1148" t="s">
        <v>47</v>
      </c>
      <c r="P1830" s="1148" t="s">
        <v>47</v>
      </c>
      <c r="Q1830" s="1148" t="s">
        <v>47</v>
      </c>
      <c r="R1830" s="1149"/>
      <c r="S1830" s="1150"/>
      <c r="T1830" s="1126">
        <v>10</v>
      </c>
      <c r="U1830" s="1127"/>
      <c r="V1830" s="1120" t="s">
        <v>162</v>
      </c>
      <c r="W1830" s="1120"/>
      <c r="X1830" s="1142">
        <v>15</v>
      </c>
      <c r="Y1830" s="1133"/>
      <c r="Z1830" s="1120"/>
      <c r="AA1830" s="1218">
        <v>42774</v>
      </c>
      <c r="AC1830" s="1097"/>
      <c r="AD1830" s="1097"/>
      <c r="AE1830" s="1097"/>
      <c r="AF1830" s="1186">
        <f>IF(B1830="","",(IFERROR(VLOOKUP(B1830,Projecten!A$4:W$2358,5,FALSE),"niet bekend")))</f>
        <v>1</v>
      </c>
      <c r="AG1830" s="2399">
        <f t="shared" si="171"/>
        <v>2103.92</v>
      </c>
      <c r="AH1830" s="2399">
        <f>IF(B1830="","",(IFERROR(VLOOKUP(B1830,Projecten!A$4:W$2358,23,FALSE),"niet bekend")))</f>
        <v>2103.92</v>
      </c>
      <c r="AI1830" s="2399">
        <f>IF(B1830="","",(IFERROR(VLOOKUP(B1830,Projecten!A$4:W$2358,12,FALSE),"niet bekend")))</f>
        <v>2103.92</v>
      </c>
    </row>
    <row r="1831" spans="2:35" s="1095" customFormat="1" x14ac:dyDescent="0.2">
      <c r="B1831" s="1145">
        <v>2017106</v>
      </c>
      <c r="C1831" s="1143">
        <v>121175</v>
      </c>
      <c r="D1831" s="1145">
        <v>611017</v>
      </c>
      <c r="E1831" s="1199" t="s">
        <v>26</v>
      </c>
      <c r="F1831" s="1200">
        <v>1</v>
      </c>
      <c r="G1831" s="1146">
        <v>8</v>
      </c>
      <c r="H1831" s="1146">
        <v>5</v>
      </c>
      <c r="I1831" s="1146">
        <v>3</v>
      </c>
      <c r="J1831" s="1147">
        <v>42787</v>
      </c>
      <c r="K1831" s="1147" t="s">
        <v>1524</v>
      </c>
      <c r="L1831" s="1147" t="s">
        <v>1524</v>
      </c>
      <c r="M1831" s="1147" t="s">
        <v>1524</v>
      </c>
      <c r="N1831" s="1148" t="s">
        <v>47</v>
      </c>
      <c r="O1831" s="1148" t="s">
        <v>47</v>
      </c>
      <c r="P1831" s="1148" t="s">
        <v>47</v>
      </c>
      <c r="Q1831" s="1148" t="s">
        <v>47</v>
      </c>
      <c r="R1831" s="1149"/>
      <c r="S1831" s="1150"/>
      <c r="T1831" s="1126">
        <v>10</v>
      </c>
      <c r="U1831" s="1127"/>
      <c r="V1831" s="1120" t="s">
        <v>162</v>
      </c>
      <c r="W1831" s="1120"/>
      <c r="X1831" s="1142">
        <v>15</v>
      </c>
      <c r="Y1831" s="1133"/>
      <c r="Z1831" s="1120"/>
      <c r="AA1831" s="1218">
        <v>42774</v>
      </c>
      <c r="AC1831" s="1097"/>
      <c r="AD1831" s="1097"/>
      <c r="AE1831" s="1097"/>
      <c r="AF1831" s="1186">
        <f>IF(B1831="","",(IFERROR(VLOOKUP(B1831,Projecten!A$4:W$2358,5,FALSE),"niet bekend")))</f>
        <v>1</v>
      </c>
      <c r="AG1831" s="2399">
        <f t="shared" si="171"/>
        <v>2103.92</v>
      </c>
      <c r="AH1831" s="2399">
        <f>IF(B1831="","",(IFERROR(VLOOKUP(B1831,Projecten!A$4:W$2358,23,FALSE),"niet bekend")))</f>
        <v>2103.92</v>
      </c>
      <c r="AI1831" s="2399">
        <f>IF(B1831="","",(IFERROR(VLOOKUP(B1831,Projecten!A$4:W$2358,12,FALSE),"niet bekend")))</f>
        <v>2103.92</v>
      </c>
    </row>
    <row r="1832" spans="2:35" s="1095" customFormat="1" x14ac:dyDescent="0.2">
      <c r="B1832" s="1145">
        <v>2017108</v>
      </c>
      <c r="C1832" s="1143">
        <v>121176</v>
      </c>
      <c r="D1832" s="1145">
        <v>632817</v>
      </c>
      <c r="E1832" s="1199" t="s">
        <v>26</v>
      </c>
      <c r="F1832" s="1200">
        <v>1</v>
      </c>
      <c r="G1832" s="1146">
        <v>6</v>
      </c>
      <c r="H1832" s="1146">
        <v>5</v>
      </c>
      <c r="I1832" s="1146">
        <v>2</v>
      </c>
      <c r="J1832" s="1147">
        <v>42787</v>
      </c>
      <c r="K1832" s="1147" t="s">
        <v>1524</v>
      </c>
      <c r="L1832" s="1147" t="s">
        <v>1524</v>
      </c>
      <c r="M1832" s="1147" t="s">
        <v>1524</v>
      </c>
      <c r="N1832" s="1148" t="s">
        <v>47</v>
      </c>
      <c r="O1832" s="1148" t="s">
        <v>47</v>
      </c>
      <c r="P1832" s="1148" t="s">
        <v>47</v>
      </c>
      <c r="Q1832" s="1148" t="s">
        <v>47</v>
      </c>
      <c r="R1832" s="1149"/>
      <c r="S1832" s="1150"/>
      <c r="T1832" s="1126">
        <v>10</v>
      </c>
      <c r="U1832" s="1127"/>
      <c r="V1832" s="1120" t="s">
        <v>162</v>
      </c>
      <c r="W1832" s="1120"/>
      <c r="X1832" s="1137">
        <v>11</v>
      </c>
      <c r="Y1832" s="1133"/>
      <c r="Z1832" s="1120"/>
      <c r="AA1832" s="1135">
        <v>42774</v>
      </c>
      <c r="AC1832" s="1097"/>
      <c r="AD1832" s="1097"/>
      <c r="AE1832" s="1097"/>
      <c r="AF1832" s="1186">
        <f>IF(B1832="","",(IFERROR(VLOOKUP(B1832,Projecten!A$4:W$2358,5,FALSE),"niet bekend")))</f>
        <v>1</v>
      </c>
      <c r="AG1832" s="2399">
        <f t="shared" si="171"/>
        <v>1567.4</v>
      </c>
      <c r="AH1832" s="2399">
        <f>IF(B1832="","",(IFERROR(VLOOKUP(B1832,Projecten!A$4:W$2358,23,FALSE),"niet bekend")))</f>
        <v>1567.4</v>
      </c>
      <c r="AI1832" s="2399">
        <f>IF(B1832="","",(IFERROR(VLOOKUP(B1832,Projecten!A$4:W$2358,12,FALSE),"niet bekend")))</f>
        <v>1567.4</v>
      </c>
    </row>
    <row r="1833" spans="2:35" s="1095" customFormat="1" x14ac:dyDescent="0.2">
      <c r="B1833" s="1145">
        <v>2017109</v>
      </c>
      <c r="C1833" s="1143">
        <v>121176</v>
      </c>
      <c r="D1833" s="1145" t="s">
        <v>2473</v>
      </c>
      <c r="E1833" s="1199" t="s">
        <v>26</v>
      </c>
      <c r="F1833" s="1200">
        <v>1</v>
      </c>
      <c r="G1833" s="1146">
        <v>2</v>
      </c>
      <c r="H1833" s="1146">
        <v>1</v>
      </c>
      <c r="I1833" s="1146">
        <v>1</v>
      </c>
      <c r="J1833" s="1147">
        <v>42787</v>
      </c>
      <c r="K1833" s="1147" t="s">
        <v>1524</v>
      </c>
      <c r="L1833" s="1147" t="s">
        <v>1524</v>
      </c>
      <c r="M1833" s="1147" t="s">
        <v>1524</v>
      </c>
      <c r="N1833" s="1148" t="s">
        <v>47</v>
      </c>
      <c r="O1833" s="1148" t="s">
        <v>47</v>
      </c>
      <c r="P1833" s="1148" t="s">
        <v>47</v>
      </c>
      <c r="Q1833" s="1148" t="s">
        <v>47</v>
      </c>
      <c r="R1833" s="1337" t="s">
        <v>2596</v>
      </c>
      <c r="S1833" s="1150"/>
      <c r="T1833" s="1126">
        <v>10</v>
      </c>
      <c r="U1833" s="1127"/>
      <c r="V1833" s="1356" t="s">
        <v>2592</v>
      </c>
      <c r="W1833" s="1120" t="s">
        <v>1284</v>
      </c>
      <c r="X1833" s="1137">
        <v>6</v>
      </c>
      <c r="Y1833" s="1133"/>
      <c r="Z1833" s="1120"/>
      <c r="AA1833" s="1218">
        <v>42774</v>
      </c>
      <c r="AC1833" s="1097"/>
      <c r="AD1833" s="1097"/>
      <c r="AE1833" s="1097"/>
      <c r="AF1833" s="1186">
        <f>IF(B1833="","",(IFERROR(VLOOKUP(B1833,Projecten!A$4:W$2358,5,FALSE),"niet bekend")))</f>
        <v>1</v>
      </c>
      <c r="AG1833" s="2399">
        <f t="shared" si="171"/>
        <v>723.29</v>
      </c>
      <c r="AH1833" s="2399">
        <f>IF(B1833="","",(IFERROR(VLOOKUP(B1833,Projecten!A$4:W$2358,23,FALSE),"niet bekend")))</f>
        <v>723.29</v>
      </c>
      <c r="AI1833" s="2399">
        <f>IF(B1833="","",(IFERROR(VLOOKUP(B1833,Projecten!A$4:W$2358,12,FALSE),"niet bekend")))</f>
        <v>723.29</v>
      </c>
    </row>
    <row r="1834" spans="2:35" s="1095" customFormat="1" x14ac:dyDescent="0.2">
      <c r="B1834" s="1145">
        <v>2017147</v>
      </c>
      <c r="C1834" s="1143">
        <v>121176</v>
      </c>
      <c r="D1834" s="1145" t="s">
        <v>2584</v>
      </c>
      <c r="E1834" s="1199" t="s">
        <v>26</v>
      </c>
      <c r="F1834" s="1200">
        <v>1</v>
      </c>
      <c r="G1834" s="1146">
        <v>2</v>
      </c>
      <c r="H1834" s="1146">
        <v>1</v>
      </c>
      <c r="I1834" s="1146">
        <v>1</v>
      </c>
      <c r="J1834" s="1147">
        <v>42794</v>
      </c>
      <c r="K1834" s="1147" t="s">
        <v>1524</v>
      </c>
      <c r="L1834" s="1147" t="s">
        <v>1524</v>
      </c>
      <c r="M1834" s="1147" t="s">
        <v>1524</v>
      </c>
      <c r="N1834" s="1148" t="s">
        <v>47</v>
      </c>
      <c r="O1834" s="1148" t="s">
        <v>47</v>
      </c>
      <c r="P1834" s="1148" t="s">
        <v>47</v>
      </c>
      <c r="Q1834" s="1148" t="s">
        <v>47</v>
      </c>
      <c r="R1834" s="1337" t="s">
        <v>2595</v>
      </c>
      <c r="S1834" s="1150"/>
      <c r="T1834" s="1126">
        <v>11</v>
      </c>
      <c r="U1834" s="1127"/>
      <c r="V1834" s="1356" t="s">
        <v>2592</v>
      </c>
      <c r="W1834" s="1120" t="s">
        <v>1284</v>
      </c>
      <c r="X1834" s="1142">
        <v>6</v>
      </c>
      <c r="Y1834" s="1133"/>
      <c r="Z1834" s="1120"/>
      <c r="AA1834" s="1135">
        <v>42782</v>
      </c>
      <c r="AC1834" s="1097"/>
      <c r="AD1834" s="1097"/>
      <c r="AE1834" s="1097"/>
      <c r="AF1834" s="1186"/>
      <c r="AG1834" s="2399"/>
      <c r="AH1834" s="2399"/>
      <c r="AI1834" s="2399"/>
    </row>
    <row r="1835" spans="2:35" s="1156" customFormat="1" x14ac:dyDescent="0.2">
      <c r="B1835" s="1145">
        <v>2017165</v>
      </c>
      <c r="C1835" s="1235">
        <v>121177</v>
      </c>
      <c r="D1835" s="1145" t="s">
        <v>2617</v>
      </c>
      <c r="E1835" s="1146" t="s">
        <v>26</v>
      </c>
      <c r="F1835" s="1200">
        <v>0</v>
      </c>
      <c r="G1835" s="1146">
        <v>1</v>
      </c>
      <c r="H1835" s="1146">
        <v>0</v>
      </c>
      <c r="I1835" s="1146">
        <v>1</v>
      </c>
      <c r="J1835" s="1147">
        <v>42794</v>
      </c>
      <c r="K1835" s="1147" t="s">
        <v>1524</v>
      </c>
      <c r="L1835" s="1147" t="s">
        <v>1524</v>
      </c>
      <c r="M1835" s="1147" t="s">
        <v>1524</v>
      </c>
      <c r="N1835" s="1148" t="s">
        <v>47</v>
      </c>
      <c r="O1835" s="1148" t="s">
        <v>47</v>
      </c>
      <c r="P1835" s="1148" t="s">
        <v>47</v>
      </c>
      <c r="Q1835" s="1148" t="s">
        <v>47</v>
      </c>
      <c r="R1835" s="1149" t="s">
        <v>2622</v>
      </c>
      <c r="S1835" s="1150"/>
      <c r="T1835" s="1148">
        <v>9</v>
      </c>
      <c r="U1835" s="1151"/>
      <c r="V1835" s="1152" t="s">
        <v>162</v>
      </c>
      <c r="W1835" s="1152"/>
      <c r="X1835" s="1144"/>
      <c r="Y1835" s="1152"/>
      <c r="Z1835" s="1152"/>
      <c r="AA1835" s="1149"/>
      <c r="AC1835" s="1157"/>
      <c r="AD1835" s="1157"/>
      <c r="AE1835" s="1157"/>
      <c r="AF1835" s="1158">
        <f>IF(B1835="","",(IFERROR(VLOOKUP(B1835,Projecten!A$4:W$2358,5,FALSE),"niet bekend")))</f>
        <v>0</v>
      </c>
      <c r="AG1835" s="2403">
        <f>IF(AF1835="","",(IF(F1835=0,AI1835,(F1835/AF1835*AI1835))))</f>
        <v>588.92999999999995</v>
      </c>
      <c r="AH1835" s="2403">
        <f>IF(B1835="","",(IFERROR(VLOOKUP(B1835,Projecten!A$4:W$2358,23,FALSE),"niet bekend")))</f>
        <v>588.92999999999995</v>
      </c>
      <c r="AI1835" s="2403">
        <f>IF(B1835="","",(IFERROR(VLOOKUP(B1835,Projecten!A$4:W$2358,12,FALSE),"niet bekend")))</f>
        <v>588.92999999999995</v>
      </c>
    </row>
    <row r="1836" spans="2:35" s="1156" customFormat="1" x14ac:dyDescent="0.2">
      <c r="B1836" s="1145"/>
      <c r="C1836" s="1143"/>
      <c r="D1836" s="1145"/>
      <c r="E1836" s="1199"/>
      <c r="F1836" s="1200"/>
      <c r="G1836" s="1146"/>
      <c r="H1836" s="1146"/>
      <c r="I1836" s="1146"/>
      <c r="J1836" s="1147"/>
      <c r="K1836" s="1147"/>
      <c r="L1836" s="1147"/>
      <c r="M1836" s="1147"/>
      <c r="N1836" s="1148"/>
      <c r="O1836" s="1148"/>
      <c r="P1836" s="1148"/>
      <c r="Q1836" s="1148"/>
      <c r="R1836" s="1337"/>
      <c r="S1836" s="1150"/>
      <c r="T1836" s="1150"/>
      <c r="U1836" s="1151"/>
      <c r="V1836" s="1152"/>
      <c r="W1836" s="1152"/>
      <c r="X1836" s="1153"/>
      <c r="Y1836" s="1206"/>
      <c r="Z1836" s="1152"/>
      <c r="AA1836" s="1345"/>
      <c r="AC1836" s="1157"/>
      <c r="AD1836" s="1157"/>
      <c r="AE1836" s="1157"/>
      <c r="AF1836" s="1158"/>
      <c r="AG1836" s="2403"/>
      <c r="AH1836" s="2403"/>
      <c r="AI1836" s="2403"/>
    </row>
    <row r="1837" spans="2:35" s="1156" customFormat="1" x14ac:dyDescent="0.2">
      <c r="B1837" s="1343">
        <v>2017090</v>
      </c>
      <c r="C1837" s="1235">
        <v>121179</v>
      </c>
      <c r="D1837" s="1343" t="s">
        <v>2450</v>
      </c>
      <c r="E1837" s="1344" t="s">
        <v>2376</v>
      </c>
      <c r="F1837" s="1509">
        <v>1</v>
      </c>
      <c r="G1837" s="1344">
        <v>10</v>
      </c>
      <c r="H1837" s="1344">
        <v>8</v>
      </c>
      <c r="I1837" s="1344">
        <v>1</v>
      </c>
      <c r="J1837" s="1147">
        <v>42797</v>
      </c>
      <c r="K1837" s="1147">
        <v>42790</v>
      </c>
      <c r="L1837" s="1147" t="s">
        <v>1524</v>
      </c>
      <c r="M1837" s="1147" t="s">
        <v>1524</v>
      </c>
      <c r="N1837" s="1148" t="s">
        <v>47</v>
      </c>
      <c r="O1837" s="1148" t="s">
        <v>47</v>
      </c>
      <c r="P1837" s="1148" t="s">
        <v>47</v>
      </c>
      <c r="Q1837" s="1148" t="s">
        <v>47</v>
      </c>
      <c r="R1837" s="1205" t="s">
        <v>2517</v>
      </c>
      <c r="S1837" s="1150"/>
      <c r="T1837" s="1148">
        <v>10</v>
      </c>
      <c r="U1837" s="1151"/>
      <c r="V1837" s="1152" t="s">
        <v>2583</v>
      </c>
      <c r="W1837" s="1152" t="s">
        <v>2601</v>
      </c>
      <c r="X1837" s="1144">
        <v>18.25</v>
      </c>
      <c r="Y1837" s="1152"/>
      <c r="Z1837" s="1152"/>
      <c r="AA1837" s="1345">
        <v>42786</v>
      </c>
      <c r="AC1837" s="1157"/>
      <c r="AD1837" s="1157"/>
      <c r="AE1837" s="1157"/>
      <c r="AF1837" s="1158">
        <f>IF(B1837="","",(IFERROR(VLOOKUP(B1837,Projecten!A$4:W$2358,5,FALSE),"niet bekend")))</f>
        <v>1</v>
      </c>
      <c r="AG1837" s="2403">
        <f>IF(AF1837="","",(IF(F1837=0,AI1837,(F1837/AF1837*AI1837))))</f>
        <v>3360.81</v>
      </c>
      <c r="AH1837" s="2403">
        <f>IF(B1837="","",(IFERROR(VLOOKUP(B1837,Projecten!A$4:W$2358,23,FALSE),"niet bekend")))</f>
        <v>3360.81</v>
      </c>
      <c r="AI1837" s="2403">
        <f>IF(B1837="","",(IFERROR(VLOOKUP(B1837,Projecten!A$4:W$2358,12,FALSE),"niet bekend")))</f>
        <v>3360.81</v>
      </c>
    </row>
    <row r="1838" spans="2:35" s="1156" customFormat="1" x14ac:dyDescent="0.2">
      <c r="B1838" s="1343">
        <v>2017142</v>
      </c>
      <c r="C1838" s="1235">
        <v>121178</v>
      </c>
      <c r="D1838" s="1343" t="s">
        <v>2571</v>
      </c>
      <c r="E1838" s="1344" t="s">
        <v>2376</v>
      </c>
      <c r="F1838" s="1510">
        <v>1</v>
      </c>
      <c r="G1838" s="1146">
        <v>9</v>
      </c>
      <c r="H1838" s="1146">
        <v>7</v>
      </c>
      <c r="I1838" s="1146">
        <v>3</v>
      </c>
      <c r="J1838" s="1147">
        <v>42797</v>
      </c>
      <c r="K1838" s="1147">
        <v>42790</v>
      </c>
      <c r="L1838" s="1147" t="s">
        <v>1524</v>
      </c>
      <c r="M1838" s="1147" t="s">
        <v>1524</v>
      </c>
      <c r="N1838" s="1148" t="s">
        <v>47</v>
      </c>
      <c r="O1838" s="1148" t="s">
        <v>47</v>
      </c>
      <c r="P1838" s="1148" t="s">
        <v>47</v>
      </c>
      <c r="Q1838" s="1148" t="s">
        <v>47</v>
      </c>
      <c r="R1838" s="1205" t="s">
        <v>2517</v>
      </c>
      <c r="S1838" s="1150"/>
      <c r="T1838" s="1148">
        <v>10</v>
      </c>
      <c r="U1838" s="1151"/>
      <c r="V1838" s="1152" t="s">
        <v>2583</v>
      </c>
      <c r="W1838" s="1152" t="s">
        <v>2602</v>
      </c>
      <c r="X1838" s="1144">
        <v>18</v>
      </c>
      <c r="Y1838" s="1152"/>
      <c r="Z1838" s="1152"/>
      <c r="AA1838" s="1345">
        <v>42786</v>
      </c>
      <c r="AC1838" s="1157"/>
      <c r="AD1838" s="1157"/>
      <c r="AE1838" s="1157"/>
      <c r="AF1838" s="1158">
        <f>IF(B1838="","",(IFERROR(VLOOKUP(B1838,Projecten!A$4:W$2358,5,FALSE),"niet bekend")))</f>
        <v>1</v>
      </c>
      <c r="AG1838" s="2403">
        <f>IF(AF1838="","",(IF(F1838=0,AI1838,(F1838/AF1838*AI1838))))</f>
        <v>3259.81</v>
      </c>
      <c r="AH1838" s="2403">
        <f>IF(B1838="","",(IFERROR(VLOOKUP(B1838,Projecten!A$4:W$2358,23,FALSE),"niet bekend")))</f>
        <v>3259.81</v>
      </c>
      <c r="AI1838" s="2403">
        <f>IF(B1838="","",(IFERROR(VLOOKUP(B1838,Projecten!A$4:W$2358,12,FALSE),"niet bekend")))</f>
        <v>3259.81</v>
      </c>
    </row>
    <row r="1839" spans="2:35" s="1156" customFormat="1" x14ac:dyDescent="0.2">
      <c r="B1839" s="1343">
        <v>2017143</v>
      </c>
      <c r="C1839" s="1235">
        <v>121178</v>
      </c>
      <c r="D1839" s="1343" t="s">
        <v>2572</v>
      </c>
      <c r="E1839" s="1344" t="s">
        <v>2376</v>
      </c>
      <c r="F1839" s="1510">
        <v>1</v>
      </c>
      <c r="G1839" s="1146">
        <v>10</v>
      </c>
      <c r="H1839" s="1146">
        <v>5</v>
      </c>
      <c r="I1839" s="1146">
        <v>2</v>
      </c>
      <c r="J1839" s="1147">
        <v>42797</v>
      </c>
      <c r="K1839" s="1147">
        <v>42790</v>
      </c>
      <c r="L1839" s="1362">
        <v>42788</v>
      </c>
      <c r="M1839" s="1147" t="s">
        <v>1524</v>
      </c>
      <c r="N1839" s="1148" t="s">
        <v>47</v>
      </c>
      <c r="O1839" s="1148" t="s">
        <v>47</v>
      </c>
      <c r="P1839" s="1148" t="s">
        <v>47</v>
      </c>
      <c r="Q1839" s="1148" t="s">
        <v>47</v>
      </c>
      <c r="R1839" s="1205" t="s">
        <v>2517</v>
      </c>
      <c r="S1839" s="1150"/>
      <c r="T1839" s="1148">
        <v>10</v>
      </c>
      <c r="U1839" s="1151"/>
      <c r="V1839" s="1152" t="s">
        <v>2583</v>
      </c>
      <c r="W1839" s="1152" t="s">
        <v>2602</v>
      </c>
      <c r="X1839" s="1144">
        <v>16</v>
      </c>
      <c r="Y1839" s="1152"/>
      <c r="Z1839" s="1152"/>
      <c r="AA1839" s="1345">
        <v>42786</v>
      </c>
      <c r="AC1839" s="1157"/>
      <c r="AD1839" s="1157"/>
      <c r="AE1839" s="1157"/>
      <c r="AF1839" s="1158">
        <f>IF(B1839="","",(IFERROR(VLOOKUP(B1839,Projecten!A$4:W$2358,5,FALSE),"niet bekend")))</f>
        <v>1</v>
      </c>
      <c r="AG1839" s="2403">
        <f>IF(AF1839="","",(IF(F1839=0,AI1839,(F1839/AF1839*AI1839))))</f>
        <v>3358.84</v>
      </c>
      <c r="AH1839" s="2403">
        <f>IF(B1839="","",(IFERROR(VLOOKUP(B1839,Projecten!A$4:W$2358,23,FALSE),"niet bekend")))</f>
        <v>3358.84</v>
      </c>
      <c r="AI1839" s="2403">
        <f>IF(B1839="","",(IFERROR(VLOOKUP(B1839,Projecten!A$4:W$2358,12,FALSE),"niet bekend")))</f>
        <v>3358.84</v>
      </c>
    </row>
    <row r="1840" spans="2:35" s="1156" customFormat="1" x14ac:dyDescent="0.2">
      <c r="B1840" s="1145"/>
      <c r="C1840" s="1145"/>
      <c r="D1840" s="1145"/>
      <c r="E1840" s="1199"/>
      <c r="F1840" s="1200"/>
      <c r="G1840" s="1199"/>
      <c r="H1840" s="1199"/>
      <c r="I1840" s="1199"/>
      <c r="J1840" s="1147"/>
      <c r="K1840" s="1147"/>
      <c r="L1840" s="1147"/>
      <c r="M1840" s="1147"/>
      <c r="N1840" s="1148"/>
      <c r="O1840" s="1148"/>
      <c r="P1840" s="1148"/>
      <c r="Q1840" s="1148"/>
      <c r="R1840" s="1149"/>
      <c r="S1840" s="1150"/>
      <c r="T1840" s="1150"/>
      <c r="U1840" s="1151"/>
      <c r="V1840" s="1152"/>
      <c r="W1840" s="1152"/>
      <c r="X1840" s="1153"/>
      <c r="Y1840" s="1206"/>
      <c r="Z1840" s="1152"/>
      <c r="AA1840" s="1345"/>
      <c r="AC1840" s="1157"/>
      <c r="AD1840" s="1157"/>
      <c r="AE1840" s="1157"/>
      <c r="AF1840" s="1158"/>
      <c r="AG1840" s="2403"/>
      <c r="AH1840" s="2403"/>
      <c r="AI1840" s="2403"/>
    </row>
    <row r="1841" spans="2:35" s="1156" customFormat="1" x14ac:dyDescent="0.2">
      <c r="B1841" s="1343" t="s">
        <v>2542</v>
      </c>
      <c r="C1841" s="1235">
        <v>121184</v>
      </c>
      <c r="D1841" s="1343" t="s">
        <v>2544</v>
      </c>
      <c r="E1841" s="1214" t="s">
        <v>353</v>
      </c>
      <c r="F1841" s="1509">
        <v>1</v>
      </c>
      <c r="G1841" s="1344">
        <v>7</v>
      </c>
      <c r="H1841" s="1344">
        <v>2</v>
      </c>
      <c r="I1841" s="1344">
        <v>3</v>
      </c>
      <c r="J1841" s="1147">
        <v>42787</v>
      </c>
      <c r="K1841" s="1147">
        <v>42788</v>
      </c>
      <c r="L1841" s="1147" t="s">
        <v>1524</v>
      </c>
      <c r="M1841" s="1147" t="s">
        <v>1524</v>
      </c>
      <c r="N1841" s="1148" t="s">
        <v>47</v>
      </c>
      <c r="O1841" s="1148" t="s">
        <v>47</v>
      </c>
      <c r="P1841" s="1148" t="s">
        <v>47</v>
      </c>
      <c r="Q1841" s="1148" t="s">
        <v>47</v>
      </c>
      <c r="R1841" s="1149"/>
      <c r="S1841" s="1150"/>
      <c r="T1841" s="1150">
        <v>11</v>
      </c>
      <c r="U1841" s="1151"/>
      <c r="V1841" s="1152" t="s">
        <v>535</v>
      </c>
      <c r="W1841" s="1152"/>
      <c r="X1841" s="1153">
        <v>16.5</v>
      </c>
      <c r="Y1841" s="1152"/>
      <c r="Z1841" s="1154"/>
      <c r="AA1841" s="1345">
        <v>42776</v>
      </c>
      <c r="AC1841" s="1157"/>
      <c r="AD1841" s="1157"/>
      <c r="AE1841" s="1157"/>
      <c r="AF1841" s="1158">
        <f>IF(B1841="","",(IFERROR(VLOOKUP(B1841,Projecten!A$4:W$2358,5,FALSE),"niet bekend")))</f>
        <v>1</v>
      </c>
      <c r="AG1841" s="2403">
        <f t="shared" ref="AG1841:AG1846" si="172">IF(AF1841="","",(IF(F1841=0,AI1841,(F1841/AF1841*AI1841))))</f>
        <v>3086.35</v>
      </c>
      <c r="AH1841" s="2403">
        <f>IF(B1841="","",(IFERROR(VLOOKUP(B1841,Projecten!A$4:W$2358,23,FALSE),"niet bekend")))</f>
        <v>3086.35</v>
      </c>
      <c r="AI1841" s="2403">
        <f>IF(B1841="","",(IFERROR(VLOOKUP(B1841,Projecten!A$4:W$2358,12,FALSE),"niet bekend")))</f>
        <v>3086.35</v>
      </c>
    </row>
    <row r="1842" spans="2:35" s="1156" customFormat="1" x14ac:dyDescent="0.2">
      <c r="B1842" s="1343" t="s">
        <v>2540</v>
      </c>
      <c r="C1842" s="1235">
        <v>121185</v>
      </c>
      <c r="D1842" s="1343" t="s">
        <v>2538</v>
      </c>
      <c r="E1842" s="1363" t="s">
        <v>353</v>
      </c>
      <c r="F1842" s="1509">
        <v>1</v>
      </c>
      <c r="G1842" s="1344">
        <v>7</v>
      </c>
      <c r="H1842" s="1344">
        <v>2</v>
      </c>
      <c r="I1842" s="1344">
        <v>3</v>
      </c>
      <c r="J1842" s="1147">
        <v>42787</v>
      </c>
      <c r="K1842" s="1147">
        <v>42788</v>
      </c>
      <c r="L1842" s="1147" t="s">
        <v>1524</v>
      </c>
      <c r="M1842" s="1147" t="s">
        <v>1524</v>
      </c>
      <c r="N1842" s="1148" t="s">
        <v>47</v>
      </c>
      <c r="O1842" s="1148" t="s">
        <v>47</v>
      </c>
      <c r="P1842" s="1148" t="s">
        <v>47</v>
      </c>
      <c r="Q1842" s="1148" t="s">
        <v>47</v>
      </c>
      <c r="R1842" s="1149"/>
      <c r="S1842" s="1150"/>
      <c r="T1842" s="1150">
        <v>11</v>
      </c>
      <c r="U1842" s="1151"/>
      <c r="V1842" s="1152" t="s">
        <v>535</v>
      </c>
      <c r="W1842" s="1152"/>
      <c r="X1842" s="1153">
        <v>16.5</v>
      </c>
      <c r="Y1842" s="1152"/>
      <c r="Z1842" s="1154"/>
      <c r="AA1842" s="1345">
        <v>42776</v>
      </c>
      <c r="AC1842" s="1157"/>
      <c r="AD1842" s="1157"/>
      <c r="AE1842" s="1157"/>
      <c r="AF1842" s="1158">
        <f>IF(B1842="","",(IFERROR(VLOOKUP(B1842,Projecten!A$4:W$2358,5,FALSE),"niet bekend")))</f>
        <v>1</v>
      </c>
      <c r="AG1842" s="2403">
        <f t="shared" si="172"/>
        <v>3119.59</v>
      </c>
      <c r="AH1842" s="2403">
        <f>IF(B1842="","",(IFERROR(VLOOKUP(B1842,Projecten!A$4:W$2358,23,FALSE),"niet bekend")))</f>
        <v>3119.59</v>
      </c>
      <c r="AI1842" s="2403">
        <f>IF(B1842="","",(IFERROR(VLOOKUP(B1842,Projecten!A$4:W$2358,12,FALSE),"niet bekend")))</f>
        <v>3119.59</v>
      </c>
    </row>
    <row r="1843" spans="2:35" s="1156" customFormat="1" x14ac:dyDescent="0.2">
      <c r="B1843" s="1343" t="s">
        <v>2535</v>
      </c>
      <c r="C1843" s="1235">
        <v>121186</v>
      </c>
      <c r="D1843" s="1343" t="s">
        <v>2534</v>
      </c>
      <c r="E1843" s="1214" t="s">
        <v>353</v>
      </c>
      <c r="F1843" s="1509">
        <v>1</v>
      </c>
      <c r="G1843" s="1344">
        <v>7</v>
      </c>
      <c r="H1843" s="1344">
        <v>2</v>
      </c>
      <c r="I1843" s="1344">
        <v>3</v>
      </c>
      <c r="J1843" s="1147">
        <v>42787</v>
      </c>
      <c r="K1843" s="1147">
        <v>42788</v>
      </c>
      <c r="L1843" s="1147" t="s">
        <v>1524</v>
      </c>
      <c r="M1843" s="1147" t="s">
        <v>1524</v>
      </c>
      <c r="N1843" s="1148" t="s">
        <v>47</v>
      </c>
      <c r="O1843" s="1148" t="s">
        <v>47</v>
      </c>
      <c r="P1843" s="1148" t="s">
        <v>47</v>
      </c>
      <c r="Q1843" s="1148" t="s">
        <v>47</v>
      </c>
      <c r="R1843" s="1149"/>
      <c r="S1843" s="1150"/>
      <c r="T1843" s="1150">
        <v>11</v>
      </c>
      <c r="U1843" s="1151"/>
      <c r="V1843" s="1152" t="s">
        <v>535</v>
      </c>
      <c r="W1843" s="1152"/>
      <c r="X1843" s="1153">
        <v>16.5</v>
      </c>
      <c r="Y1843" s="1152"/>
      <c r="Z1843" s="1154"/>
      <c r="AA1843" s="1345">
        <v>42776</v>
      </c>
      <c r="AC1843" s="1157"/>
      <c r="AD1843" s="1157"/>
      <c r="AE1843" s="1157"/>
      <c r="AF1843" s="1158">
        <f>IF(B1843="","",(IFERROR(VLOOKUP(B1843,Projecten!A$4:W$2358,5,FALSE),"niet bekend")))</f>
        <v>1</v>
      </c>
      <c r="AG1843" s="2403">
        <f t="shared" si="172"/>
        <v>3119.59</v>
      </c>
      <c r="AH1843" s="2403">
        <f>IF(B1843="","",(IFERROR(VLOOKUP(B1843,Projecten!A$4:W$2358,23,FALSE),"niet bekend")))</f>
        <v>3119.59</v>
      </c>
      <c r="AI1843" s="2403">
        <f>IF(B1843="","",(IFERROR(VLOOKUP(B1843,Projecten!A$4:W$2358,12,FALSE),"niet bekend")))</f>
        <v>3119.59</v>
      </c>
    </row>
    <row r="1844" spans="2:35" s="1095" customFormat="1" x14ac:dyDescent="0.2">
      <c r="B1844" s="1119" t="s">
        <v>2623</v>
      </c>
      <c r="C1844" s="1235">
        <v>121183</v>
      </c>
      <c r="D1844" s="1119" t="s">
        <v>2579</v>
      </c>
      <c r="E1844" s="1349" t="s">
        <v>353</v>
      </c>
      <c r="F1844" s="1122">
        <v>1</v>
      </c>
      <c r="G1844" s="1121">
        <v>7</v>
      </c>
      <c r="H1844" s="1121">
        <v>0</v>
      </c>
      <c r="I1844" s="1121">
        <v>7</v>
      </c>
      <c r="J1844" s="1125" t="s">
        <v>47</v>
      </c>
      <c r="K1844" s="1125" t="s">
        <v>47</v>
      </c>
      <c r="L1844" s="1125" t="s">
        <v>47</v>
      </c>
      <c r="M1844" s="1125" t="s">
        <v>47</v>
      </c>
      <c r="N1844" s="1136" t="s">
        <v>47</v>
      </c>
      <c r="O1844" s="1136" t="s">
        <v>47</v>
      </c>
      <c r="P1844" s="1136" t="s">
        <v>47</v>
      </c>
      <c r="Q1844" s="1136" t="s">
        <v>47</v>
      </c>
      <c r="R1844" s="1096"/>
      <c r="S1844" s="1126"/>
      <c r="T1844" s="1126">
        <v>10</v>
      </c>
      <c r="U1844" s="1127"/>
      <c r="V1844" s="1120" t="s">
        <v>535</v>
      </c>
      <c r="W1844" s="1120"/>
      <c r="X1844" s="1129">
        <v>23.25</v>
      </c>
      <c r="Y1844" s="1120"/>
      <c r="Z1844" s="1134"/>
      <c r="AA1844" s="1352">
        <v>42781</v>
      </c>
      <c r="AC1844" s="1097"/>
      <c r="AD1844" s="1097"/>
      <c r="AE1844" s="1097"/>
      <c r="AF1844" s="1186">
        <f>IF(B1844="","",(IFERROR(VLOOKUP(B1844,Projecten!A$4:W$2358,5,FALSE),"niet bekend")))</f>
        <v>1</v>
      </c>
      <c r="AG1844" s="2399">
        <f t="shared" si="172"/>
        <v>3516.73</v>
      </c>
      <c r="AH1844" s="2399">
        <f>IF(B1844="","",(IFERROR(VLOOKUP(B1844,Projecten!A$4:W$2358,23,FALSE),"niet bekend")))</f>
        <v>3516.73</v>
      </c>
      <c r="AI1844" s="2399">
        <f>IF(B1844="","",(IFERROR(VLOOKUP(B1844,Projecten!A$4:W$2358,12,FALSE),"niet bekend")))</f>
        <v>3516.73</v>
      </c>
    </row>
    <row r="1845" spans="2:35" s="1231" customFormat="1" x14ac:dyDescent="0.2">
      <c r="B1845" s="1346" t="s">
        <v>2531</v>
      </c>
      <c r="C1845" s="1235">
        <v>121183</v>
      </c>
      <c r="D1845" s="1346" t="s">
        <v>2533</v>
      </c>
      <c r="E1845" s="1198" t="s">
        <v>353</v>
      </c>
      <c r="F1845" s="1438">
        <v>0</v>
      </c>
      <c r="G1845" s="1347">
        <v>1</v>
      </c>
      <c r="H1845" s="1347">
        <v>0</v>
      </c>
      <c r="I1845" s="1347">
        <v>1</v>
      </c>
      <c r="J1845" s="1125" t="s">
        <v>47</v>
      </c>
      <c r="K1845" s="1125" t="s">
        <v>47</v>
      </c>
      <c r="L1845" s="1125" t="s">
        <v>47</v>
      </c>
      <c r="M1845" s="1125" t="s">
        <v>47</v>
      </c>
      <c r="N1845" s="1136" t="s">
        <v>47</v>
      </c>
      <c r="O1845" s="1136" t="s">
        <v>47</v>
      </c>
      <c r="P1845" s="1136" t="s">
        <v>47</v>
      </c>
      <c r="Q1845" s="1136" t="s">
        <v>47</v>
      </c>
      <c r="R1845" s="1187"/>
      <c r="S1845" s="1126"/>
      <c r="T1845" s="1126">
        <v>10</v>
      </c>
      <c r="U1845" s="1229"/>
      <c r="V1845" s="1120" t="s">
        <v>535</v>
      </c>
      <c r="W1845" s="1225"/>
      <c r="X1845" s="1153">
        <v>3.25</v>
      </c>
      <c r="Y1845" s="1225"/>
      <c r="Z1845" s="1225"/>
      <c r="AA1845" s="1348">
        <v>42408</v>
      </c>
      <c r="AC1845" s="1232"/>
      <c r="AD1845" s="1232"/>
      <c r="AE1845" s="1232"/>
      <c r="AF1845" s="1233">
        <f>IF(B1845="","",(IFERROR(VLOOKUP(B1845,Projecten!A$4:W$2358,5,FALSE),"niet bekend")))</f>
        <v>0</v>
      </c>
      <c r="AG1845" s="2399">
        <f t="shared" si="172"/>
        <v>502.39</v>
      </c>
      <c r="AH1845" s="2399">
        <f>IF(B1845="","",(IFERROR(VLOOKUP(B1845,Projecten!A$4:W$2358,23,FALSE),"niet bekend")))</f>
        <v>502.39</v>
      </c>
      <c r="AI1845" s="2399">
        <f>IF(B1845="","",(IFERROR(VLOOKUP(B1845,Projecten!A$4:W$2358,12,FALSE),"niet bekend")))</f>
        <v>502.39</v>
      </c>
    </row>
    <row r="1846" spans="2:35" s="1231" customFormat="1" x14ac:dyDescent="0.2">
      <c r="B1846" s="1346" t="s">
        <v>2525</v>
      </c>
      <c r="C1846" s="1235">
        <v>121183</v>
      </c>
      <c r="D1846" s="1346" t="s">
        <v>2526</v>
      </c>
      <c r="E1846" s="1198" t="s">
        <v>353</v>
      </c>
      <c r="F1846" s="1438">
        <v>0</v>
      </c>
      <c r="G1846" s="1347">
        <v>1</v>
      </c>
      <c r="H1846" s="1347">
        <v>0</v>
      </c>
      <c r="I1846" s="1347">
        <v>1</v>
      </c>
      <c r="J1846" s="1125" t="s">
        <v>47</v>
      </c>
      <c r="K1846" s="1125" t="s">
        <v>47</v>
      </c>
      <c r="L1846" s="1125" t="s">
        <v>47</v>
      </c>
      <c r="M1846" s="1125" t="s">
        <v>47</v>
      </c>
      <c r="N1846" s="1136" t="s">
        <v>47</v>
      </c>
      <c r="O1846" s="1136" t="s">
        <v>47</v>
      </c>
      <c r="P1846" s="1136" t="s">
        <v>47</v>
      </c>
      <c r="Q1846" s="1136" t="s">
        <v>47</v>
      </c>
      <c r="R1846" s="1187"/>
      <c r="S1846" s="1126"/>
      <c r="T1846" s="1126">
        <v>10</v>
      </c>
      <c r="U1846" s="1229"/>
      <c r="V1846" s="1120" t="s">
        <v>535</v>
      </c>
      <c r="W1846" s="1225"/>
      <c r="X1846" s="1153">
        <v>3.25</v>
      </c>
      <c r="Y1846" s="1225"/>
      <c r="Z1846" s="1225"/>
      <c r="AA1846" s="1348">
        <v>42408</v>
      </c>
      <c r="AC1846" s="1232"/>
      <c r="AD1846" s="1232"/>
      <c r="AE1846" s="1232"/>
      <c r="AF1846" s="1233">
        <f>IF(B1846="","",(IFERROR(VLOOKUP(B1846,Projecten!A$4:W$2358,5,FALSE),"niet bekend")))</f>
        <v>0</v>
      </c>
      <c r="AG1846" s="2399">
        <f t="shared" si="172"/>
        <v>502.39</v>
      </c>
      <c r="AH1846" s="2399">
        <f>IF(B1846="","",(IFERROR(VLOOKUP(B1846,Projecten!A$4:W$2358,23,FALSE),"niet bekend")))</f>
        <v>502.39</v>
      </c>
      <c r="AI1846" s="2399">
        <f>IF(B1846="","",(IFERROR(VLOOKUP(B1846,Projecten!A$4:W$2358,12,FALSE),"niet bekend")))</f>
        <v>502.39</v>
      </c>
    </row>
    <row r="1847" spans="2:35" s="1156" customFormat="1" x14ac:dyDescent="0.2">
      <c r="B1847" s="1343"/>
      <c r="C1847" s="1371"/>
      <c r="D1847" s="1343"/>
      <c r="E1847" s="1344"/>
      <c r="F1847" s="1509"/>
      <c r="G1847" s="1344"/>
      <c r="H1847" s="1344"/>
      <c r="I1847" s="1344"/>
      <c r="J1847" s="1147"/>
      <c r="K1847" s="1147"/>
      <c r="L1847" s="1148"/>
      <c r="M1847" s="1148"/>
      <c r="N1847" s="1148"/>
      <c r="O1847" s="1148"/>
      <c r="P1847" s="1148"/>
      <c r="Q1847" s="1148"/>
      <c r="R1847" s="1149"/>
      <c r="S1847" s="1150"/>
      <c r="T1847" s="1148"/>
      <c r="U1847" s="1151"/>
      <c r="V1847" s="1152"/>
      <c r="W1847" s="1152"/>
      <c r="X1847" s="1335"/>
      <c r="Y1847" s="1152"/>
      <c r="Z1847" s="1152"/>
      <c r="AA1847" s="1149"/>
      <c r="AC1847" s="1157"/>
      <c r="AD1847" s="1157"/>
      <c r="AE1847" s="1157"/>
      <c r="AF1847" s="1158"/>
      <c r="AG1847" s="2403"/>
      <c r="AH1847" s="2403"/>
      <c r="AI1847" s="2403"/>
    </row>
    <row r="1848" spans="2:35" s="1156" customFormat="1" x14ac:dyDescent="0.2">
      <c r="B1848" s="1145">
        <v>2017100</v>
      </c>
      <c r="C1848" s="1143">
        <v>121182</v>
      </c>
      <c r="D1848" s="1145" t="s">
        <v>2208</v>
      </c>
      <c r="E1848" s="1199" t="s">
        <v>1364</v>
      </c>
      <c r="F1848" s="1200">
        <v>1</v>
      </c>
      <c r="G1848" s="1146">
        <v>13</v>
      </c>
      <c r="H1848" s="1146">
        <v>10</v>
      </c>
      <c r="I1848" s="1146">
        <v>1</v>
      </c>
      <c r="J1848" s="1147">
        <v>42794</v>
      </c>
      <c r="K1848" s="1147" t="s">
        <v>1524</v>
      </c>
      <c r="L1848" s="1147" t="s">
        <v>1524</v>
      </c>
      <c r="M1848" s="1147" t="s">
        <v>1524</v>
      </c>
      <c r="N1848" s="1148" t="s">
        <v>47</v>
      </c>
      <c r="O1848" s="1148" t="s">
        <v>47</v>
      </c>
      <c r="P1848" s="1148" t="s">
        <v>47</v>
      </c>
      <c r="Q1848" s="1148" t="s">
        <v>47</v>
      </c>
      <c r="R1848" s="1149" t="s">
        <v>2652</v>
      </c>
      <c r="S1848" s="1150"/>
      <c r="T1848" s="1150">
        <v>10</v>
      </c>
      <c r="U1848" s="1151"/>
      <c r="V1848" s="1152" t="s">
        <v>1948</v>
      </c>
      <c r="W1848" s="1152"/>
      <c r="X1848" s="1153">
        <v>16</v>
      </c>
      <c r="Y1848" s="1206"/>
      <c r="Z1848" s="1152"/>
      <c r="AA1848" s="1345">
        <v>42780</v>
      </c>
      <c r="AC1848" s="1157"/>
      <c r="AD1848" s="1157"/>
      <c r="AE1848" s="1157"/>
      <c r="AF1848" s="1158">
        <f>IF(B1848="","",(IFERROR(VLOOKUP(B1848,Projecten!A$4:W$2358,5,FALSE),"niet bekend")))</f>
        <v>1</v>
      </c>
      <c r="AG1848" s="2403">
        <f>IF(AF1848="","",(IF(F1848=0,AI1848,(F1848/AF1848*AI1848))))</f>
        <v>2539.21</v>
      </c>
      <c r="AH1848" s="2403">
        <f>IF(B1848="","",(IFERROR(VLOOKUP(B1848,Projecten!A$4:W$2358,23,FALSE),"niet bekend")))</f>
        <v>2539.21</v>
      </c>
      <c r="AI1848" s="2403">
        <f>IF(B1848="","",(IFERROR(VLOOKUP(B1848,Projecten!A$4:W$2358,12,FALSE),"niet bekend")))</f>
        <v>2539.21</v>
      </c>
    </row>
    <row r="1849" spans="2:35" s="1156" customFormat="1" x14ac:dyDescent="0.2">
      <c r="B1849" s="1145">
        <v>2017101</v>
      </c>
      <c r="C1849" s="1143">
        <v>121182</v>
      </c>
      <c r="D1849" s="1145" t="s">
        <v>2209</v>
      </c>
      <c r="E1849" s="1199" t="s">
        <v>1364</v>
      </c>
      <c r="F1849" s="1200">
        <v>1</v>
      </c>
      <c r="G1849" s="1146">
        <v>9</v>
      </c>
      <c r="H1849" s="1146">
        <v>6</v>
      </c>
      <c r="I1849" s="1146">
        <v>1</v>
      </c>
      <c r="J1849" s="1147">
        <v>42790</v>
      </c>
      <c r="K1849" s="1147" t="s">
        <v>1524</v>
      </c>
      <c r="L1849" s="1147" t="s">
        <v>1524</v>
      </c>
      <c r="M1849" s="1147" t="s">
        <v>1524</v>
      </c>
      <c r="N1849" s="1148" t="s">
        <v>47</v>
      </c>
      <c r="O1849" s="1148" t="s">
        <v>47</v>
      </c>
      <c r="P1849" s="1148" t="s">
        <v>47</v>
      </c>
      <c r="Q1849" s="1148" t="s">
        <v>47</v>
      </c>
      <c r="R1849" s="1149" t="s">
        <v>2652</v>
      </c>
      <c r="S1849" s="1150"/>
      <c r="T1849" s="1150">
        <v>10</v>
      </c>
      <c r="U1849" s="1151"/>
      <c r="V1849" s="1152" t="s">
        <v>1948</v>
      </c>
      <c r="W1849" s="1152"/>
      <c r="X1849" s="1153">
        <v>12.5</v>
      </c>
      <c r="Y1849" s="1206"/>
      <c r="Z1849" s="1152"/>
      <c r="AA1849" s="1345">
        <v>42780</v>
      </c>
      <c r="AC1849" s="1157"/>
      <c r="AD1849" s="1157"/>
      <c r="AE1849" s="1157"/>
      <c r="AF1849" s="1158">
        <f>IF(B1849="","",(IFERROR(VLOOKUP(B1849,Projecten!A$4:W$2358,5,FALSE),"niet bekend")))</f>
        <v>1</v>
      </c>
      <c r="AG1849" s="2403">
        <f>IF(AF1849="","",(IF(F1849=0,AI1849,(F1849/AF1849*AI1849))))</f>
        <v>2091.11</v>
      </c>
      <c r="AH1849" s="2403">
        <f>IF(B1849="","",(IFERROR(VLOOKUP(B1849,Projecten!A$4:W$2358,23,FALSE),"niet bekend")))</f>
        <v>2091.11</v>
      </c>
      <c r="AI1849" s="2403">
        <f>IF(B1849="","",(IFERROR(VLOOKUP(B1849,Projecten!A$4:W$2358,12,FALSE),"niet bekend")))</f>
        <v>2091.11</v>
      </c>
    </row>
    <row r="1850" spans="2:35" s="1156" customFormat="1" x14ac:dyDescent="0.2">
      <c r="B1850" s="1145">
        <v>2017050</v>
      </c>
      <c r="C1850" s="1145">
        <v>121181</v>
      </c>
      <c r="D1850" s="1145" t="s">
        <v>2495</v>
      </c>
      <c r="E1850" s="1214" t="s">
        <v>1338</v>
      </c>
      <c r="F1850" s="1510">
        <v>1</v>
      </c>
      <c r="G1850" s="1214">
        <v>13</v>
      </c>
      <c r="H1850" s="1214">
        <v>8</v>
      </c>
      <c r="I1850" s="1214">
        <v>1</v>
      </c>
      <c r="J1850" s="1147">
        <v>42787</v>
      </c>
      <c r="K1850" s="1147" t="s">
        <v>1524</v>
      </c>
      <c r="L1850" s="1147" t="s">
        <v>1524</v>
      </c>
      <c r="M1850" s="1147" t="s">
        <v>1524</v>
      </c>
      <c r="N1850" s="1148" t="s">
        <v>47</v>
      </c>
      <c r="O1850" s="1148" t="s">
        <v>47</v>
      </c>
      <c r="P1850" s="1148" t="s">
        <v>47</v>
      </c>
      <c r="Q1850" s="1148" t="s">
        <v>47</v>
      </c>
      <c r="R1850" s="1149" t="s">
        <v>2652</v>
      </c>
      <c r="S1850" s="1150"/>
      <c r="T1850" s="1150">
        <v>10</v>
      </c>
      <c r="U1850" s="1151"/>
      <c r="V1850" s="1152" t="s">
        <v>2496</v>
      </c>
      <c r="W1850" s="1152" t="s">
        <v>1420</v>
      </c>
      <c r="X1850" s="1153">
        <v>16</v>
      </c>
      <c r="Y1850" s="1206"/>
      <c r="Z1850" s="1152"/>
      <c r="AA1850" s="1345">
        <v>42409</v>
      </c>
      <c r="AC1850" s="1157"/>
      <c r="AD1850" s="1157"/>
      <c r="AE1850" s="1157"/>
      <c r="AF1850" s="1158">
        <f>IF(B1850="","",(IFERROR(VLOOKUP(B1850,Projecten!A$4:W$2358,5,FALSE),"niet bekend")))</f>
        <v>1</v>
      </c>
      <c r="AG1850" s="2403">
        <f>IF(AF1850="","",(IF(F1850=0,AI1850,(F1850/AF1850*AI1850))))</f>
        <v>2492.35</v>
      </c>
      <c r="AH1850" s="2403">
        <f>IF(B1850="","",(IFERROR(VLOOKUP(B1850,Projecten!A$4:W$2358,23,FALSE),"niet bekend")))</f>
        <v>2492.35</v>
      </c>
      <c r="AI1850" s="2403">
        <f>IF(B1850="","",(IFERROR(VLOOKUP(B1850,Projecten!A$4:W$2358,12,FALSE),"niet bekend")))</f>
        <v>2492.35</v>
      </c>
    </row>
    <row r="1851" spans="2:35" s="1156" customFormat="1" x14ac:dyDescent="0.2">
      <c r="B1851" s="1145">
        <v>2017051</v>
      </c>
      <c r="C1851" s="1145">
        <v>121181</v>
      </c>
      <c r="D1851" s="1145" t="s">
        <v>2494</v>
      </c>
      <c r="E1851" s="1214" t="s">
        <v>1338</v>
      </c>
      <c r="F1851" s="1510">
        <v>1</v>
      </c>
      <c r="G1851" s="1214">
        <v>12</v>
      </c>
      <c r="H1851" s="1214">
        <v>7</v>
      </c>
      <c r="I1851" s="1214">
        <v>2</v>
      </c>
      <c r="J1851" s="1147">
        <v>42787</v>
      </c>
      <c r="K1851" s="1147" t="s">
        <v>1524</v>
      </c>
      <c r="L1851" s="1147" t="s">
        <v>1524</v>
      </c>
      <c r="M1851" s="1147" t="s">
        <v>1524</v>
      </c>
      <c r="N1851" s="1148" t="s">
        <v>47</v>
      </c>
      <c r="O1851" s="1148" t="s">
        <v>47</v>
      </c>
      <c r="P1851" s="1148" t="s">
        <v>47</v>
      </c>
      <c r="Q1851" s="1148" t="s">
        <v>47</v>
      </c>
      <c r="R1851" s="1149" t="s">
        <v>2652</v>
      </c>
      <c r="S1851" s="1150"/>
      <c r="T1851" s="1150">
        <v>10</v>
      </c>
      <c r="U1851" s="1151"/>
      <c r="V1851" s="1152" t="s">
        <v>2496</v>
      </c>
      <c r="W1851" s="1152" t="s">
        <v>1420</v>
      </c>
      <c r="X1851" s="1153">
        <v>17</v>
      </c>
      <c r="Y1851" s="1206"/>
      <c r="Z1851" s="1152"/>
      <c r="AA1851" s="1345">
        <v>42409</v>
      </c>
      <c r="AC1851" s="1157"/>
      <c r="AD1851" s="1157"/>
      <c r="AE1851" s="1157"/>
      <c r="AF1851" s="1158">
        <f>IF(B1851="","",(IFERROR(VLOOKUP(B1851,Projecten!A$4:W$2358,5,FALSE),"niet bekend")))</f>
        <v>1</v>
      </c>
      <c r="AG1851" s="2403">
        <f>IF(AF1851="","",(IF(F1851=0,AI1851,(F1851/AF1851*AI1851))))</f>
        <v>2667.08</v>
      </c>
      <c r="AH1851" s="2403">
        <f>IF(B1851="","",(IFERROR(VLOOKUP(B1851,Projecten!A$4:W$2358,23,FALSE),"niet bekend")))</f>
        <v>2667.08</v>
      </c>
      <c r="AI1851" s="2403">
        <f>IF(B1851="","",(IFERROR(VLOOKUP(B1851,Projecten!A$4:W$2358,12,FALSE),"niet bekend")))</f>
        <v>2667.08</v>
      </c>
    </row>
    <row r="1852" spans="2:35" s="1156" customFormat="1" x14ac:dyDescent="0.2">
      <c r="B1852" s="1343"/>
      <c r="C1852" s="1145"/>
      <c r="D1852" s="1343"/>
      <c r="E1852" s="1199"/>
      <c r="F1852" s="1509"/>
      <c r="G1852" s="1344"/>
      <c r="H1852" s="1344"/>
      <c r="I1852" s="1344"/>
      <c r="J1852" s="1147"/>
      <c r="K1852" s="1147"/>
      <c r="L1852" s="1147"/>
      <c r="M1852" s="1147"/>
      <c r="N1852" s="1148"/>
      <c r="O1852" s="1148"/>
      <c r="P1852" s="1148"/>
      <c r="Q1852" s="1148"/>
      <c r="R1852" s="1149"/>
      <c r="S1852" s="1150"/>
      <c r="T1852" s="1150"/>
      <c r="U1852" s="1151"/>
      <c r="V1852" s="1152"/>
      <c r="W1852" s="1152"/>
      <c r="X1852" s="1153"/>
      <c r="Y1852" s="1152"/>
      <c r="Z1852" s="1154"/>
      <c r="AA1852" s="1345"/>
      <c r="AC1852" s="1157"/>
      <c r="AD1852" s="1157"/>
      <c r="AE1852" s="1157"/>
      <c r="AF1852" s="1158"/>
      <c r="AG1852" s="2403"/>
      <c r="AH1852" s="2403"/>
      <c r="AI1852" s="2403"/>
    </row>
    <row r="1853" spans="2:35" s="1156" customFormat="1" x14ac:dyDescent="0.2">
      <c r="B1853" s="1248">
        <v>2017131</v>
      </c>
      <c r="C1853" s="1235">
        <v>121171</v>
      </c>
      <c r="D1853" s="1248" t="s">
        <v>2546</v>
      </c>
      <c r="E1853" s="1199" t="s">
        <v>318</v>
      </c>
      <c r="F1853" s="1200">
        <v>1</v>
      </c>
      <c r="G1853" s="1358">
        <v>14</v>
      </c>
      <c r="H1853" s="1358">
        <v>6</v>
      </c>
      <c r="I1853" s="1358">
        <v>6</v>
      </c>
      <c r="J1853" s="1147">
        <v>42787</v>
      </c>
      <c r="K1853" s="1147">
        <v>42788</v>
      </c>
      <c r="L1853" s="1147" t="s">
        <v>1524</v>
      </c>
      <c r="M1853" s="1147" t="s">
        <v>1524</v>
      </c>
      <c r="N1853" s="1148" t="s">
        <v>47</v>
      </c>
      <c r="O1853" s="1148" t="s">
        <v>47</v>
      </c>
      <c r="P1853" s="1148" t="s">
        <v>47</v>
      </c>
      <c r="Q1853" s="1148" t="s">
        <v>47</v>
      </c>
      <c r="R1853" s="1149"/>
      <c r="S1853" s="1150"/>
      <c r="T1853" s="1150">
        <v>10</v>
      </c>
      <c r="U1853" s="1151"/>
      <c r="V1853" s="1152" t="s">
        <v>786</v>
      </c>
      <c r="W1853" s="1152" t="s">
        <v>1284</v>
      </c>
      <c r="X1853" s="1144">
        <v>37</v>
      </c>
      <c r="Y1853" s="1152"/>
      <c r="Z1853" s="1152"/>
      <c r="AA1853" s="1345">
        <v>42776</v>
      </c>
      <c r="AC1853" s="1157"/>
      <c r="AD1853" s="1157"/>
      <c r="AE1853" s="1157"/>
      <c r="AF1853" s="1158">
        <f>IF(B1853="","",(IFERROR(VLOOKUP(B1853,Projecten!A$4:W$2358,5,FALSE),"niet bekend")))</f>
        <v>1</v>
      </c>
      <c r="AG1853" s="2403">
        <f>IF(AF1853="","",(IF(F1853=0,AI1853,(F1853/AF1853*AI1853))))</f>
        <v>6307.99</v>
      </c>
      <c r="AH1853" s="2403">
        <f>IF(B1853="","",(IFERROR(VLOOKUP(B1853,Projecten!A$4:W$2358,23,FALSE),"niet bekend")))</f>
        <v>6307.99</v>
      </c>
      <c r="AI1853" s="2403">
        <f>IF(B1853="","",(IFERROR(VLOOKUP(B1853,Projecten!A$4:W$2358,12,FALSE),"niet bekend")))</f>
        <v>6307.99</v>
      </c>
    </row>
    <row r="1854" spans="2:35" s="1156" customFormat="1" x14ac:dyDescent="0.2">
      <c r="B1854" s="1145">
        <v>2017088</v>
      </c>
      <c r="C1854" s="1145">
        <v>121170</v>
      </c>
      <c r="D1854" s="1209" t="s">
        <v>2441</v>
      </c>
      <c r="E1854" s="1210" t="s">
        <v>318</v>
      </c>
      <c r="F1854" s="1200">
        <v>1</v>
      </c>
      <c r="G1854" s="1146">
        <v>7</v>
      </c>
      <c r="H1854" s="1146">
        <v>4</v>
      </c>
      <c r="I1854" s="1146">
        <v>2</v>
      </c>
      <c r="J1854" s="1147">
        <v>42780</v>
      </c>
      <c r="K1854" s="1147">
        <v>42781</v>
      </c>
      <c r="L1854" s="1147" t="s">
        <v>1524</v>
      </c>
      <c r="M1854" s="1147" t="s">
        <v>1524</v>
      </c>
      <c r="N1854" s="1148" t="s">
        <v>47</v>
      </c>
      <c r="O1854" s="1148" t="s">
        <v>47</v>
      </c>
      <c r="P1854" s="1148" t="s">
        <v>47</v>
      </c>
      <c r="Q1854" s="1148" t="s">
        <v>47</v>
      </c>
      <c r="R1854" s="1149"/>
      <c r="S1854" s="1150"/>
      <c r="T1854" s="1150">
        <v>10</v>
      </c>
      <c r="U1854" s="1151"/>
      <c r="V1854" s="1152" t="s">
        <v>786</v>
      </c>
      <c r="W1854" s="1152"/>
      <c r="X1854" s="1144">
        <v>14.25</v>
      </c>
      <c r="Y1854" s="1152"/>
      <c r="Z1854" s="1152"/>
      <c r="AA1854" s="1345">
        <v>42766</v>
      </c>
      <c r="AC1854" s="1157"/>
      <c r="AD1854" s="1157"/>
      <c r="AE1854" s="1157"/>
      <c r="AF1854" s="1158">
        <f>IF(B1854="","",(IFERROR(VLOOKUP(B1854,Projecten!A$4:W$2358,5,FALSE),"niet bekend")))</f>
        <v>1</v>
      </c>
      <c r="AG1854" s="2403">
        <f>IF(AF1854="","",(IF(F1854=0,AI1854,(F1854/AF1854*AI1854))))</f>
        <v>2510.9899999999998</v>
      </c>
      <c r="AH1854" s="2403">
        <f>IF(B1854="","",(IFERROR(VLOOKUP(B1854,Projecten!A$4:W$2358,23,FALSE),"niet bekend")))</f>
        <v>2510.9899999999998</v>
      </c>
      <c r="AI1854" s="2403">
        <f>IF(B1854="","",(IFERROR(VLOOKUP(B1854,Projecten!A$4:W$2358,12,FALSE),"niet bekend")))</f>
        <v>2510.9899999999998</v>
      </c>
    </row>
    <row r="1855" spans="2:35" s="1172" customFormat="1" x14ac:dyDescent="0.2">
      <c r="B1855" s="1160"/>
      <c r="C1855" s="1161"/>
      <c r="D1855" s="1162"/>
      <c r="E1855" s="1162"/>
      <c r="F1855" s="1163"/>
      <c r="G1855" s="1163"/>
      <c r="H1855" s="1163"/>
      <c r="I1855" s="1163"/>
      <c r="J1855" s="1164"/>
      <c r="K1855" s="1164"/>
      <c r="L1855" s="1164"/>
      <c r="M1855" s="1163"/>
      <c r="N1855" s="1163"/>
      <c r="O1855" s="1163"/>
      <c r="P1855" s="1163"/>
      <c r="Q1855" s="1163"/>
      <c r="R1855" s="1165"/>
      <c r="S1855" s="1606"/>
      <c r="T1855" s="1167"/>
      <c r="U1855" s="1167"/>
      <c r="V1855" s="1168"/>
      <c r="W1855" s="1168"/>
      <c r="X1855" s="1168"/>
      <c r="Y1855" s="1169"/>
      <c r="Z1855" s="1170"/>
      <c r="AA1855" s="1171"/>
      <c r="AC1855" s="1173"/>
      <c r="AD1855" s="1173"/>
      <c r="AE1855" s="1173"/>
      <c r="AF1855" s="1174"/>
      <c r="AG1855" s="2404"/>
      <c r="AH1855" s="2404" t="str">
        <f>IF(B1855="","",(IFERROR(VLOOKUP(B1855,Projecten!A$4:W$2358,23,FALSE),"niet bekend")))</f>
        <v/>
      </c>
      <c r="AI1855" s="2404" t="str">
        <f>IF(B1855="","",(IFERROR(VLOOKUP(B1855,Projecten!A$4:W$2358,12,FALSE),"niet bekend")))</f>
        <v/>
      </c>
    </row>
    <row r="1856" spans="2:35" s="1112" customFormat="1" x14ac:dyDescent="0.2">
      <c r="B1856" s="1099"/>
      <c r="C1856" s="1100"/>
      <c r="D1856" s="1101">
        <f>SUM(G1856:I1856)</f>
        <v>398</v>
      </c>
      <c r="E1856" s="1102"/>
      <c r="F1856" s="1103">
        <f>SUM(F1857:F1889)</f>
        <v>24</v>
      </c>
      <c r="G1856" s="1103">
        <f>SUM(G1857:G1889)</f>
        <v>206</v>
      </c>
      <c r="H1856" s="1103">
        <f>SUM(H1857:H1889)</f>
        <v>126</v>
      </c>
      <c r="I1856" s="1103">
        <f>SUM(I1857:I1889)</f>
        <v>66</v>
      </c>
      <c r="J1856" s="1104"/>
      <c r="K1856" s="1104"/>
      <c r="L1856" s="1104"/>
      <c r="M1856" s="1103"/>
      <c r="N1856" s="1103"/>
      <c r="O1856" s="1103"/>
      <c r="P1856" s="1103"/>
      <c r="Q1856" s="1103"/>
      <c r="R1856" s="1219">
        <v>10</v>
      </c>
      <c r="S1856" s="1607"/>
      <c r="T1856" s="1220"/>
      <c r="U1856" s="1220"/>
      <c r="V1856" s="1221"/>
      <c r="W1856" s="1222">
        <f>SUM(X1856:X1889)</f>
        <v>432.5</v>
      </c>
      <c r="X1856" s="1109"/>
      <c r="Y1856" s="1109">
        <f>Productiemedewerkers!C2157</f>
        <v>0</v>
      </c>
      <c r="Z1856" s="1110">
        <f>W1856-Y1856</f>
        <v>432.5</v>
      </c>
      <c r="AA1856" s="1111" t="s">
        <v>2734</v>
      </c>
      <c r="AB1856" s="857" t="s">
        <v>1122</v>
      </c>
      <c r="AC1856" s="857" t="s">
        <v>1064</v>
      </c>
      <c r="AD1856" s="857" t="s">
        <v>1123</v>
      </c>
      <c r="AE1856" s="853" t="s">
        <v>2165</v>
      </c>
      <c r="AF1856" s="1115"/>
      <c r="AG1856" s="2402">
        <f>SUM(AG1857:AG1889)</f>
        <v>63706.32</v>
      </c>
      <c r="AH1856" s="2402" t="str">
        <f>IF(B1856="","",(IFERROR(VLOOKUP(B1856,Projecten!A$4:W$2358,23,FALSE),"niet bekend")))</f>
        <v/>
      </c>
      <c r="AI1856" s="2402" t="str">
        <f>IF(B1856="","",(IFERROR(VLOOKUP(B1856,Projecten!A$4:W$2358,12,FALSE),"niet bekend")))</f>
        <v/>
      </c>
    </row>
    <row r="1857" spans="2:35" s="1095" customFormat="1" x14ac:dyDescent="0.2">
      <c r="B1857" s="1246"/>
      <c r="C1857" s="1217"/>
      <c r="D1857" s="1120"/>
      <c r="E1857" s="1223"/>
      <c r="F1857" s="1224"/>
      <c r="G1857" s="1224"/>
      <c r="H1857" s="1224"/>
      <c r="I1857" s="1224"/>
      <c r="J1857" s="1123"/>
      <c r="K1857" s="1123"/>
      <c r="L1857" s="1123"/>
      <c r="M1857" s="1124"/>
      <c r="N1857" s="1124"/>
      <c r="O1857" s="1124"/>
      <c r="P1857" s="1124"/>
      <c r="Q1857" s="1124"/>
      <c r="R1857" s="1096" t="s">
        <v>2417</v>
      </c>
      <c r="S1857" s="1126"/>
      <c r="T1857" s="1126"/>
      <c r="U1857" s="1127"/>
      <c r="V1857" s="1120"/>
      <c r="W1857" s="1141" t="s">
        <v>2081</v>
      </c>
      <c r="X1857" s="1129"/>
      <c r="Y1857" s="1120"/>
      <c r="Z1857" s="1120"/>
      <c r="AA1857" s="1096"/>
      <c r="AB1857" s="1355">
        <v>466.5</v>
      </c>
      <c r="AC1857" s="1355">
        <v>104.25</v>
      </c>
      <c r="AD1857" s="1355">
        <f>AB1857-AC1857</f>
        <v>362.25</v>
      </c>
      <c r="AE1857" s="1355">
        <v>56</v>
      </c>
      <c r="AF1857" s="1186" t="str">
        <f>IF(B1857="","",(IFERROR(VLOOKUP(B1857,Projecten!A$4:W$2358,5,FALSE),"niet bekend")))</f>
        <v/>
      </c>
      <c r="AG1857" s="2399" t="str">
        <f>IF(AF1857="","",(IF(F1857=0,AI1857,(F1857/AF1857*AI1857))))</f>
        <v/>
      </c>
      <c r="AH1857" s="2399" t="str">
        <f>IF(B1857="","",(IFERROR(VLOOKUP(B1857,Projecten!A$4:W$2358,23,FALSE),"niet bekend")))</f>
        <v/>
      </c>
      <c r="AI1857" s="2399" t="str">
        <f>IF(B1857="","",(IFERROR(VLOOKUP(B1857,Projecten!A$4:W$2358,12,FALSE),"niet bekend")))</f>
        <v/>
      </c>
    </row>
    <row r="1858" spans="2:35" s="1095" customFormat="1" x14ac:dyDescent="0.2">
      <c r="B1858" s="1246"/>
      <c r="C1858" s="1217"/>
      <c r="D1858" s="1120"/>
      <c r="E1858" s="1223"/>
      <c r="F1858" s="1224"/>
      <c r="G1858" s="1224"/>
      <c r="H1858" s="1224"/>
      <c r="I1858" s="1224"/>
      <c r="J1858" s="1123"/>
      <c r="K1858" s="1123"/>
      <c r="L1858" s="1123"/>
      <c r="M1858" s="1124"/>
      <c r="N1858" s="1124"/>
      <c r="O1858" s="1124"/>
      <c r="P1858" s="1124"/>
      <c r="Q1858" s="1124"/>
      <c r="R1858" s="1096"/>
      <c r="S1858" s="1126"/>
      <c r="T1858" s="1126"/>
      <c r="U1858" s="1127"/>
      <c r="V1858" s="1120"/>
      <c r="W1858" s="1141"/>
      <c r="X1858" s="1129"/>
      <c r="Y1858" s="1120"/>
      <c r="Z1858" s="1120"/>
      <c r="AA1858" s="1096"/>
      <c r="AC1858" s="1097"/>
      <c r="AD1858" s="1097"/>
      <c r="AE1858" s="1097"/>
      <c r="AF1858" s="1186"/>
      <c r="AG1858" s="2399"/>
      <c r="AH1858" s="2399"/>
      <c r="AI1858" s="2399"/>
    </row>
    <row r="1859" spans="2:35" s="1231" customFormat="1" x14ac:dyDescent="0.2">
      <c r="B1859" s="1247"/>
      <c r="C1859" s="1225"/>
      <c r="D1859" s="1187" t="s">
        <v>2712</v>
      </c>
      <c r="E1859" s="1225"/>
      <c r="F1859" s="1227"/>
      <c r="G1859" s="1225"/>
      <c r="H1859" s="1225"/>
      <c r="I1859" s="1225"/>
      <c r="J1859" s="1226"/>
      <c r="K1859" s="1226"/>
      <c r="L1859" s="1226"/>
      <c r="M1859" s="1226"/>
      <c r="N1859" s="1227"/>
      <c r="O1859" s="1227"/>
      <c r="P1859" s="1227"/>
      <c r="Q1859" s="1227"/>
      <c r="R1859" s="1187"/>
      <c r="S1859" s="1126"/>
      <c r="T1859" s="1228"/>
      <c r="U1859" s="1229"/>
      <c r="V1859" s="1225"/>
      <c r="W1859" s="1225"/>
      <c r="X1859" s="1180">
        <v>38</v>
      </c>
      <c r="Y1859" s="1225"/>
      <c r="Z1859" s="1225"/>
      <c r="AA1859" s="1230"/>
      <c r="AC1859" s="1232"/>
      <c r="AD1859" s="1232"/>
      <c r="AE1859" s="1232"/>
      <c r="AF1859" s="1233" t="str">
        <f>IF(B1859="","",(IFERROR(VLOOKUP(B1859,Projecten!A$4:W$2358,5,FALSE),"niet bekend")))</f>
        <v/>
      </c>
      <c r="AG1859" s="2399" t="str">
        <f>IF(AF1859="","",(IF(F1859=0,AI1859,(F1859/AF1859*AI1859))))</f>
        <v/>
      </c>
      <c r="AH1859" s="2399" t="str">
        <f>IF(B1859="","",(IFERROR(VLOOKUP(B1859,Projecten!A$4:W$2358,23,FALSE),"niet bekend")))</f>
        <v/>
      </c>
      <c r="AI1859" s="2399" t="str">
        <f>IF(B1859="","",(IFERROR(VLOOKUP(B1859,Projecten!A$4:W$2358,12,FALSE),"niet bekend")))</f>
        <v/>
      </c>
    </row>
    <row r="1860" spans="2:35" s="1231" customFormat="1" x14ac:dyDescent="0.2">
      <c r="B1860" s="1247"/>
      <c r="C1860" s="1225"/>
      <c r="D1860" s="1187" t="s">
        <v>2727</v>
      </c>
      <c r="E1860" s="1225"/>
      <c r="F1860" s="1227"/>
      <c r="G1860" s="1225"/>
      <c r="H1860" s="1225"/>
      <c r="I1860" s="1225"/>
      <c r="J1860" s="1226"/>
      <c r="K1860" s="1226"/>
      <c r="L1860" s="1226"/>
      <c r="M1860" s="1226"/>
      <c r="N1860" s="1227"/>
      <c r="O1860" s="1227"/>
      <c r="P1860" s="1227"/>
      <c r="Q1860" s="1227"/>
      <c r="R1860" s="1187"/>
      <c r="S1860" s="1126"/>
      <c r="T1860" s="1228"/>
      <c r="U1860" s="1229"/>
      <c r="V1860" s="1225"/>
      <c r="W1860" s="1225"/>
      <c r="X1860" s="1180">
        <v>8.25</v>
      </c>
      <c r="Y1860" s="1225"/>
      <c r="Z1860" s="1225"/>
      <c r="AA1860" s="1230"/>
      <c r="AC1860" s="1232"/>
      <c r="AD1860" s="1232"/>
      <c r="AE1860" s="1232"/>
      <c r="AF1860" s="1233"/>
      <c r="AG1860" s="2399"/>
      <c r="AH1860" s="2399"/>
      <c r="AI1860" s="2399"/>
    </row>
    <row r="1861" spans="2:35" s="1231" customFormat="1" x14ac:dyDescent="0.2">
      <c r="B1861" s="1247"/>
      <c r="C1861" s="1225"/>
      <c r="D1861" s="1187" t="s">
        <v>2728</v>
      </c>
      <c r="E1861" s="1225"/>
      <c r="F1861" s="1227"/>
      <c r="G1861" s="1225"/>
      <c r="H1861" s="1225"/>
      <c r="I1861" s="1225"/>
      <c r="J1861" s="1226"/>
      <c r="K1861" s="1226"/>
      <c r="L1861" s="1226"/>
      <c r="M1861" s="1226"/>
      <c r="N1861" s="1227"/>
      <c r="O1861" s="1227"/>
      <c r="P1861" s="1227"/>
      <c r="Q1861" s="1227"/>
      <c r="R1861" s="1187"/>
      <c r="S1861" s="1126"/>
      <c r="T1861" s="1228"/>
      <c r="U1861" s="1229"/>
      <c r="V1861" s="1225"/>
      <c r="W1861" s="1225"/>
      <c r="X1861" s="1180">
        <v>8.25</v>
      </c>
      <c r="Y1861" s="1225"/>
      <c r="Z1861" s="1225"/>
      <c r="AA1861" s="1230"/>
      <c r="AC1861" s="1232"/>
      <c r="AD1861" s="1232"/>
      <c r="AE1861" s="1232"/>
      <c r="AF1861" s="1233"/>
      <c r="AG1861" s="2399"/>
      <c r="AH1861" s="2399"/>
      <c r="AI1861" s="2399"/>
    </row>
    <row r="1862" spans="2:35" s="1231" customFormat="1" x14ac:dyDescent="0.2">
      <c r="B1862" s="1247"/>
      <c r="C1862" s="1225"/>
      <c r="D1862" s="1187" t="s">
        <v>2729</v>
      </c>
      <c r="E1862" s="1225"/>
      <c r="F1862" s="1227"/>
      <c r="G1862" s="1225"/>
      <c r="H1862" s="1225"/>
      <c r="I1862" s="1225"/>
      <c r="J1862" s="1226"/>
      <c r="K1862" s="1226"/>
      <c r="L1862" s="1226"/>
      <c r="M1862" s="1226"/>
      <c r="N1862" s="1227"/>
      <c r="O1862" s="1227"/>
      <c r="P1862" s="1227"/>
      <c r="Q1862" s="1227"/>
      <c r="R1862" s="1187"/>
      <c r="S1862" s="1126"/>
      <c r="T1862" s="1228"/>
      <c r="U1862" s="1229"/>
      <c r="V1862" s="1225"/>
      <c r="W1862" s="1225"/>
      <c r="X1862" s="1180">
        <v>8.25</v>
      </c>
      <c r="Y1862" s="1225"/>
      <c r="Z1862" s="1225"/>
      <c r="AA1862" s="1230"/>
      <c r="AC1862" s="1232"/>
      <c r="AD1862" s="1232"/>
      <c r="AE1862" s="1232"/>
      <c r="AF1862" s="1233"/>
      <c r="AG1862" s="2399"/>
      <c r="AH1862" s="2399"/>
      <c r="AI1862" s="2399"/>
    </row>
    <row r="1863" spans="2:35" s="1368" customFormat="1" x14ac:dyDescent="0.2">
      <c r="B1863" s="1377"/>
      <c r="C1863" s="1367"/>
      <c r="D1863" s="1337"/>
      <c r="E1863" s="1367"/>
      <c r="F1863" s="1364"/>
      <c r="G1863" s="1367"/>
      <c r="H1863" s="1367"/>
      <c r="I1863" s="1367"/>
      <c r="J1863" s="1365"/>
      <c r="K1863" s="1365"/>
      <c r="L1863" s="1365"/>
      <c r="M1863" s="1365"/>
      <c r="N1863" s="1364"/>
      <c r="O1863" s="1364"/>
      <c r="P1863" s="1364"/>
      <c r="Q1863" s="1364"/>
      <c r="R1863" s="1337"/>
      <c r="S1863" s="1150"/>
      <c r="T1863" s="1378"/>
      <c r="U1863" s="1366"/>
      <c r="V1863" s="1367"/>
      <c r="W1863" s="1367"/>
      <c r="X1863" s="1335"/>
      <c r="Y1863" s="1367"/>
      <c r="Z1863" s="1367"/>
      <c r="AA1863" s="1379"/>
      <c r="AC1863" s="1369"/>
      <c r="AD1863" s="1369"/>
      <c r="AE1863" s="1369"/>
      <c r="AF1863" s="1370"/>
      <c r="AG1863" s="2403"/>
      <c r="AH1863" s="2403"/>
      <c r="AI1863" s="2403"/>
    </row>
    <row r="1864" spans="2:35" s="1156" customFormat="1" x14ac:dyDescent="0.2">
      <c r="B1864" s="1181">
        <v>2017130</v>
      </c>
      <c r="C1864" s="1372">
        <v>121189</v>
      </c>
      <c r="D1864" s="1181">
        <v>636217</v>
      </c>
      <c r="E1864" s="1208" t="s">
        <v>26</v>
      </c>
      <c r="F1864" s="1215">
        <v>1</v>
      </c>
      <c r="G1864" s="1208">
        <v>8</v>
      </c>
      <c r="H1864" s="1208">
        <v>5</v>
      </c>
      <c r="I1864" s="1208">
        <v>3</v>
      </c>
      <c r="J1864" s="1147">
        <v>42794</v>
      </c>
      <c r="K1864" s="1147">
        <v>42795</v>
      </c>
      <c r="L1864" s="1147" t="s">
        <v>1524</v>
      </c>
      <c r="M1864" s="1147" t="s">
        <v>1524</v>
      </c>
      <c r="N1864" s="1148" t="s">
        <v>47</v>
      </c>
      <c r="O1864" s="1148" t="s">
        <v>47</v>
      </c>
      <c r="P1864" s="1148" t="s">
        <v>47</v>
      </c>
      <c r="Q1864" s="1148" t="s">
        <v>47</v>
      </c>
      <c r="R1864" s="1149"/>
      <c r="S1864" s="1150"/>
      <c r="T1864" s="1150">
        <v>11</v>
      </c>
      <c r="U1864" s="1151"/>
      <c r="V1864" s="1152" t="s">
        <v>2559</v>
      </c>
      <c r="W1864" s="1152"/>
      <c r="X1864" s="1144">
        <v>17.25</v>
      </c>
      <c r="Y1864" s="1152"/>
      <c r="Z1864" s="1152"/>
      <c r="AA1864" s="1376">
        <v>42781</v>
      </c>
      <c r="AC1864" s="1157"/>
      <c r="AD1864" s="1157"/>
      <c r="AE1864" s="1157"/>
      <c r="AF1864" s="1158">
        <f>IF(B1864="","",(IFERROR(VLOOKUP(B1864,Projecten!A$4:W$2358,5,FALSE),"niet bekend")))</f>
        <v>1</v>
      </c>
      <c r="AG1864" s="2403">
        <f>IF(AF1864="","",(IF(F1864=0,AI1864,(F1864/AF1864*AI1864))))</f>
        <v>3078.22</v>
      </c>
      <c r="AH1864" s="2403">
        <f>IF(B1864="","",(IFERROR(VLOOKUP(B1864,Projecten!A$4:W$2358,23,FALSE),"niet bekend")))</f>
        <v>3078.22</v>
      </c>
      <c r="AI1864" s="2403">
        <f>IF(B1864="","",(IFERROR(VLOOKUP(B1864,Projecten!A$4:W$2358,12,FALSE),"niet bekend")))</f>
        <v>3078.22</v>
      </c>
    </row>
    <row r="1865" spans="2:35" s="1156" customFormat="1" x14ac:dyDescent="0.2">
      <c r="B1865" s="1181">
        <v>2017137</v>
      </c>
      <c r="C1865" s="1372">
        <v>121189</v>
      </c>
      <c r="D1865" s="1181">
        <v>636117</v>
      </c>
      <c r="E1865" s="1208" t="s">
        <v>26</v>
      </c>
      <c r="F1865" s="1215">
        <v>1</v>
      </c>
      <c r="G1865" s="1208">
        <v>8</v>
      </c>
      <c r="H1865" s="1208">
        <v>5</v>
      </c>
      <c r="I1865" s="1208">
        <v>3</v>
      </c>
      <c r="J1865" s="1147">
        <v>42794</v>
      </c>
      <c r="K1865" s="1147" t="s">
        <v>1524</v>
      </c>
      <c r="L1865" s="1147" t="s">
        <v>1524</v>
      </c>
      <c r="M1865" s="1147" t="s">
        <v>1524</v>
      </c>
      <c r="N1865" s="1148" t="s">
        <v>47</v>
      </c>
      <c r="O1865" s="1148" t="s">
        <v>47</v>
      </c>
      <c r="P1865" s="1148" t="s">
        <v>47</v>
      </c>
      <c r="Q1865" s="1148" t="s">
        <v>47</v>
      </c>
      <c r="R1865" s="1149"/>
      <c r="S1865" s="1150"/>
      <c r="T1865" s="1150">
        <v>11</v>
      </c>
      <c r="U1865" s="1151"/>
      <c r="V1865" s="1152" t="s">
        <v>2559</v>
      </c>
      <c r="W1865" s="1152"/>
      <c r="X1865" s="1144">
        <v>15</v>
      </c>
      <c r="Y1865" s="1152"/>
      <c r="Z1865" s="1152"/>
      <c r="AA1865" s="1376">
        <v>42781</v>
      </c>
      <c r="AC1865" s="1157"/>
      <c r="AD1865" s="1157"/>
      <c r="AE1865" s="1157"/>
      <c r="AF1865" s="1158">
        <f>IF(B1865="","",(IFERROR(VLOOKUP(B1865,Projecten!A$4:W$2358,5,FALSE),"niet bekend")))</f>
        <v>1</v>
      </c>
      <c r="AG1865" s="2403">
        <f>IF(AF1865="","",(IF(F1865=0,AI1865,(F1865/AF1865*AI1865))))</f>
        <v>2531.15</v>
      </c>
      <c r="AH1865" s="2403">
        <f>IF(B1865="","",(IFERROR(VLOOKUP(B1865,Projecten!A$4:W$2358,23,FALSE),"niet bekend")))</f>
        <v>2531.15</v>
      </c>
      <c r="AI1865" s="2403">
        <f>IF(B1865="","",(IFERROR(VLOOKUP(B1865,Projecten!A$4:W$2358,12,FALSE),"niet bekend")))</f>
        <v>2531.15</v>
      </c>
    </row>
    <row r="1866" spans="2:35" s="1156" customFormat="1" x14ac:dyDescent="0.2">
      <c r="B1866" s="1181">
        <v>2017134</v>
      </c>
      <c r="C1866" s="1372">
        <v>121189</v>
      </c>
      <c r="D1866" s="1181" t="s">
        <v>2555</v>
      </c>
      <c r="E1866" s="1208" t="s">
        <v>26</v>
      </c>
      <c r="F1866" s="1215">
        <v>1</v>
      </c>
      <c r="G1866" s="1208">
        <v>2</v>
      </c>
      <c r="H1866" s="1208">
        <v>1</v>
      </c>
      <c r="I1866" s="1208">
        <v>1</v>
      </c>
      <c r="J1866" s="1147">
        <v>42794</v>
      </c>
      <c r="K1866" s="1147" t="s">
        <v>1524</v>
      </c>
      <c r="L1866" s="1147" t="s">
        <v>1524</v>
      </c>
      <c r="M1866" s="1147" t="s">
        <v>1524</v>
      </c>
      <c r="N1866" s="1148" t="s">
        <v>47</v>
      </c>
      <c r="O1866" s="1148" t="s">
        <v>47</v>
      </c>
      <c r="P1866" s="1148" t="s">
        <v>47</v>
      </c>
      <c r="Q1866" s="1148" t="s">
        <v>47</v>
      </c>
      <c r="R1866" s="1149"/>
      <c r="S1866" s="1150"/>
      <c r="T1866" s="1150">
        <v>11</v>
      </c>
      <c r="U1866" s="1151"/>
      <c r="V1866" s="1152" t="s">
        <v>2559</v>
      </c>
      <c r="W1866" s="1152"/>
      <c r="X1866" s="1144">
        <v>5</v>
      </c>
      <c r="Y1866" s="1152"/>
      <c r="Z1866" s="1152"/>
      <c r="AA1866" s="1376">
        <v>42781</v>
      </c>
      <c r="AC1866" s="1157"/>
      <c r="AD1866" s="1157"/>
      <c r="AE1866" s="1157"/>
      <c r="AF1866" s="1158">
        <f>IF(B1866="","",(IFERROR(VLOOKUP(B1866,Projecten!A$4:W$2358,5,FALSE),"niet bekend")))</f>
        <v>1</v>
      </c>
      <c r="AG1866" s="2403">
        <f>IF(AF1866="","",(IF(F1866=0,AI1866,(F1866/AF1866*AI1866))))</f>
        <v>599.77</v>
      </c>
      <c r="AH1866" s="2403">
        <f>IF(B1866="","",(IFERROR(VLOOKUP(B1866,Projecten!A$4:W$2358,23,FALSE),"niet bekend")))</f>
        <v>599.77</v>
      </c>
      <c r="AI1866" s="2403">
        <f>IF(B1866="","",(IFERROR(VLOOKUP(B1866,Projecten!A$4:W$2358,12,FALSE),"niet bekend")))</f>
        <v>599.77</v>
      </c>
    </row>
    <row r="1867" spans="2:35" s="1156" customFormat="1" x14ac:dyDescent="0.2">
      <c r="B1867" s="1181">
        <v>2017136</v>
      </c>
      <c r="C1867" s="1372">
        <v>121190</v>
      </c>
      <c r="D1867" s="1181">
        <v>636617</v>
      </c>
      <c r="E1867" s="1208" t="s">
        <v>26</v>
      </c>
      <c r="F1867" s="1215">
        <v>1</v>
      </c>
      <c r="G1867" s="1208">
        <v>7</v>
      </c>
      <c r="H1867" s="1208">
        <v>4</v>
      </c>
      <c r="I1867" s="1208">
        <v>3</v>
      </c>
      <c r="J1867" s="1147">
        <v>42794</v>
      </c>
      <c r="K1867" s="1147" t="s">
        <v>1524</v>
      </c>
      <c r="L1867" s="1147" t="s">
        <v>1524</v>
      </c>
      <c r="M1867" s="1147" t="s">
        <v>1524</v>
      </c>
      <c r="N1867" s="1148" t="s">
        <v>47</v>
      </c>
      <c r="O1867" s="1148" t="s">
        <v>47</v>
      </c>
      <c r="P1867" s="1148" t="s">
        <v>47</v>
      </c>
      <c r="Q1867" s="1148" t="s">
        <v>47</v>
      </c>
      <c r="R1867" s="1149"/>
      <c r="S1867" s="1150"/>
      <c r="T1867" s="1150">
        <v>11</v>
      </c>
      <c r="U1867" s="1151"/>
      <c r="V1867" s="1152" t="s">
        <v>2559</v>
      </c>
      <c r="W1867" s="1152"/>
      <c r="X1867" s="1144">
        <v>13.75</v>
      </c>
      <c r="Y1867" s="1152"/>
      <c r="Z1867" s="1152"/>
      <c r="AA1867" s="1376">
        <v>42781</v>
      </c>
      <c r="AC1867" s="1157"/>
      <c r="AD1867" s="1157"/>
      <c r="AE1867" s="1157"/>
      <c r="AF1867" s="1158">
        <f>IF(B1867="","",(IFERROR(VLOOKUP(B1867,Projecten!A$4:W$2358,5,FALSE),"niet bekend")))</f>
        <v>1</v>
      </c>
      <c r="AG1867" s="2403">
        <f>IF(AF1867="","",(IF(F1867=0,AI1867,(F1867/AF1867*AI1867))))</f>
        <v>2391.88</v>
      </c>
      <c r="AH1867" s="2403">
        <f>IF(B1867="","",(IFERROR(VLOOKUP(B1867,Projecten!A$4:W$2358,23,FALSE),"niet bekend")))</f>
        <v>2391.88</v>
      </c>
      <c r="AI1867" s="2403">
        <f>IF(B1867="","",(IFERROR(VLOOKUP(B1867,Projecten!A$4:W$2358,12,FALSE),"niet bekend")))</f>
        <v>2391.88</v>
      </c>
    </row>
    <row r="1868" spans="2:35" s="1156" customFormat="1" x14ac:dyDescent="0.2">
      <c r="B1868" s="1181">
        <v>2017135</v>
      </c>
      <c r="C1868" s="1372">
        <v>121190</v>
      </c>
      <c r="D1868" s="1181">
        <v>635017</v>
      </c>
      <c r="E1868" s="1208" t="s">
        <v>26</v>
      </c>
      <c r="F1868" s="1215">
        <v>1</v>
      </c>
      <c r="G1868" s="1208">
        <v>8</v>
      </c>
      <c r="H1868" s="1208">
        <v>5</v>
      </c>
      <c r="I1868" s="1208">
        <v>3</v>
      </c>
      <c r="J1868" s="1147">
        <v>42794</v>
      </c>
      <c r="K1868" s="1147" t="s">
        <v>1524</v>
      </c>
      <c r="L1868" s="1147" t="s">
        <v>1524</v>
      </c>
      <c r="M1868" s="1147" t="s">
        <v>1524</v>
      </c>
      <c r="N1868" s="1148" t="s">
        <v>47</v>
      </c>
      <c r="O1868" s="1148" t="s">
        <v>47</v>
      </c>
      <c r="P1868" s="1148" t="s">
        <v>47</v>
      </c>
      <c r="Q1868" s="1148" t="s">
        <v>47</v>
      </c>
      <c r="R1868" s="1149"/>
      <c r="S1868" s="1150"/>
      <c r="T1868" s="1150">
        <v>11</v>
      </c>
      <c r="U1868" s="1151"/>
      <c r="V1868" s="1152" t="s">
        <v>2559</v>
      </c>
      <c r="W1868" s="1152"/>
      <c r="X1868" s="1144">
        <v>15</v>
      </c>
      <c r="Y1868" s="1152"/>
      <c r="Z1868" s="1152"/>
      <c r="AA1868" s="1376">
        <v>42781</v>
      </c>
      <c r="AC1868" s="1157"/>
      <c r="AD1868" s="1157"/>
      <c r="AE1868" s="1157"/>
      <c r="AF1868" s="1158">
        <f>IF(B1868="","",(IFERROR(VLOOKUP(B1868,Projecten!A$4:W$2358,5,FALSE),"niet bekend")))</f>
        <v>1</v>
      </c>
      <c r="AG1868" s="2403">
        <f>IF(AF1868="","",(IF(F1868=0,AI1868,(F1868/AF1868*AI1868))))</f>
        <v>2480.83</v>
      </c>
      <c r="AH1868" s="2403">
        <f>IF(B1868="","",(IFERROR(VLOOKUP(B1868,Projecten!A$4:W$2358,23,FALSE),"niet bekend")))</f>
        <v>2480.83</v>
      </c>
      <c r="AI1868" s="2403">
        <f>IF(B1868="","",(IFERROR(VLOOKUP(B1868,Projecten!A$4:W$2358,12,FALSE),"niet bekend")))</f>
        <v>2480.83</v>
      </c>
    </row>
    <row r="1869" spans="2:35" s="1156" customFormat="1" x14ac:dyDescent="0.2">
      <c r="B1869" s="1181">
        <v>2017145</v>
      </c>
      <c r="C1869" s="1331">
        <v>121191</v>
      </c>
      <c r="D1869" s="1181">
        <v>634217</v>
      </c>
      <c r="E1869" s="1208" t="s">
        <v>26</v>
      </c>
      <c r="F1869" s="1215">
        <v>1</v>
      </c>
      <c r="G1869" s="1208">
        <v>13</v>
      </c>
      <c r="H1869" s="1208">
        <v>7</v>
      </c>
      <c r="I1869" s="1208">
        <v>3</v>
      </c>
      <c r="J1869" s="1147">
        <v>42794</v>
      </c>
      <c r="K1869" s="1147">
        <v>42795</v>
      </c>
      <c r="L1869" s="1147" t="s">
        <v>1524</v>
      </c>
      <c r="M1869" s="1147" t="s">
        <v>1524</v>
      </c>
      <c r="N1869" s="1148" t="s">
        <v>47</v>
      </c>
      <c r="O1869" s="1148" t="s">
        <v>47</v>
      </c>
      <c r="P1869" s="1148" t="s">
        <v>47</v>
      </c>
      <c r="Q1869" s="1148" t="s">
        <v>47</v>
      </c>
      <c r="R1869" s="1149"/>
      <c r="S1869" s="1150"/>
      <c r="T1869" s="1150">
        <v>11</v>
      </c>
      <c r="U1869" s="1151"/>
      <c r="V1869" s="1152" t="s">
        <v>2559</v>
      </c>
      <c r="W1869" s="1152" t="s">
        <v>2589</v>
      </c>
      <c r="X1869" s="1144">
        <v>20</v>
      </c>
      <c r="Y1869" s="1152"/>
      <c r="Z1869" s="1152"/>
      <c r="AA1869" s="1376">
        <v>42780</v>
      </c>
      <c r="AC1869" s="1157"/>
      <c r="AD1869" s="1157"/>
      <c r="AE1869" s="1157"/>
      <c r="AF1869" s="1158"/>
      <c r="AG1869" s="2403"/>
      <c r="AH1869" s="2403"/>
      <c r="AI1869" s="2403"/>
    </row>
    <row r="1870" spans="2:35" s="1156" customFormat="1" x14ac:dyDescent="0.2">
      <c r="B1870" s="1181">
        <v>2017138</v>
      </c>
      <c r="C1870" s="1372">
        <v>121190</v>
      </c>
      <c r="D1870" s="1181">
        <v>635917</v>
      </c>
      <c r="E1870" s="1208" t="s">
        <v>26</v>
      </c>
      <c r="F1870" s="1215">
        <v>1</v>
      </c>
      <c r="G1870" s="1208">
        <v>9</v>
      </c>
      <c r="H1870" s="1208">
        <v>5</v>
      </c>
      <c r="I1870" s="1208">
        <v>3</v>
      </c>
      <c r="J1870" s="1147">
        <v>42794</v>
      </c>
      <c r="K1870" s="1147" t="s">
        <v>1524</v>
      </c>
      <c r="L1870" s="1147" t="s">
        <v>1524</v>
      </c>
      <c r="M1870" s="1147" t="s">
        <v>1524</v>
      </c>
      <c r="N1870" s="1148" t="s">
        <v>47</v>
      </c>
      <c r="O1870" s="1148" t="s">
        <v>47</v>
      </c>
      <c r="P1870" s="1148" t="s">
        <v>47</v>
      </c>
      <c r="Q1870" s="1148" t="s">
        <v>47</v>
      </c>
      <c r="R1870" s="1149"/>
      <c r="S1870" s="1150"/>
      <c r="T1870" s="1150">
        <v>11</v>
      </c>
      <c r="U1870" s="1151"/>
      <c r="V1870" s="1152" t="s">
        <v>2559</v>
      </c>
      <c r="W1870" s="1152"/>
      <c r="X1870" s="1144">
        <v>17.75</v>
      </c>
      <c r="Y1870" s="1152"/>
      <c r="Z1870" s="1152"/>
      <c r="AA1870" s="1376">
        <v>42781</v>
      </c>
      <c r="AC1870" s="1157"/>
      <c r="AD1870" s="1157"/>
      <c r="AE1870" s="1157"/>
      <c r="AF1870" s="1158">
        <f>IF(B1870="","",(IFERROR(VLOOKUP(B1870,Projecten!A$4:W$2358,5,FALSE),"niet bekend")))</f>
        <v>1</v>
      </c>
      <c r="AG1870" s="2403">
        <f t="shared" ref="AG1870:AG1875" si="173">IF(AF1870="","",(IF(F1870=0,AI1870,(F1870/AF1870*AI1870))))</f>
        <v>2953.65</v>
      </c>
      <c r="AH1870" s="2403">
        <f>IF(B1870="","",(IFERROR(VLOOKUP(B1870,Projecten!A$4:W$2358,23,FALSE),"niet bekend")))</f>
        <v>2953.65</v>
      </c>
      <c r="AI1870" s="2403">
        <f>IF(B1870="","",(IFERROR(VLOOKUP(B1870,Projecten!A$4:W$2358,12,FALSE),"niet bekend")))</f>
        <v>2953.65</v>
      </c>
    </row>
    <row r="1871" spans="2:35" s="1156" customFormat="1" x14ac:dyDescent="0.2">
      <c r="B1871" s="1181">
        <v>2017140</v>
      </c>
      <c r="C1871" s="1331">
        <v>121191</v>
      </c>
      <c r="D1871" s="1181">
        <v>636517</v>
      </c>
      <c r="E1871" s="1208" t="s">
        <v>26</v>
      </c>
      <c r="F1871" s="1215">
        <v>1</v>
      </c>
      <c r="G1871" s="1208">
        <v>8</v>
      </c>
      <c r="H1871" s="1208">
        <v>5</v>
      </c>
      <c r="I1871" s="1208">
        <v>3</v>
      </c>
      <c r="J1871" s="1147">
        <v>42794</v>
      </c>
      <c r="K1871" s="1147" t="s">
        <v>1524</v>
      </c>
      <c r="L1871" s="1147" t="s">
        <v>1524</v>
      </c>
      <c r="M1871" s="1147" t="s">
        <v>1524</v>
      </c>
      <c r="N1871" s="1148" t="s">
        <v>47</v>
      </c>
      <c r="O1871" s="1148" t="s">
        <v>47</v>
      </c>
      <c r="P1871" s="1148" t="s">
        <v>47</v>
      </c>
      <c r="Q1871" s="1148" t="s">
        <v>47</v>
      </c>
      <c r="R1871" s="1149"/>
      <c r="S1871" s="1150"/>
      <c r="T1871" s="1150">
        <v>11</v>
      </c>
      <c r="U1871" s="1151"/>
      <c r="V1871" s="1152" t="s">
        <v>2559</v>
      </c>
      <c r="W1871" s="1152"/>
      <c r="X1871" s="1144">
        <v>15</v>
      </c>
      <c r="Y1871" s="1152"/>
      <c r="Z1871" s="1152"/>
      <c r="AA1871" s="1376">
        <v>42780</v>
      </c>
      <c r="AC1871" s="1157"/>
      <c r="AD1871" s="1157"/>
      <c r="AE1871" s="1157"/>
      <c r="AF1871" s="1158">
        <f>IF(B1871="","",(IFERROR(VLOOKUP(B1871,Projecten!A$4:W$2358,5,FALSE),"niet bekend")))</f>
        <v>1</v>
      </c>
      <c r="AG1871" s="2403">
        <f t="shared" si="173"/>
        <v>2480.83</v>
      </c>
      <c r="AH1871" s="2403">
        <f>IF(B1871="","",(IFERROR(VLOOKUP(B1871,Projecten!A$4:W$2358,23,FALSE),"niet bekend")))</f>
        <v>2480.83</v>
      </c>
      <c r="AI1871" s="2403">
        <f>IF(B1871="","",(IFERROR(VLOOKUP(B1871,Projecten!A$4:W$2358,12,FALSE),"niet bekend")))</f>
        <v>2480.83</v>
      </c>
    </row>
    <row r="1872" spans="2:35" s="1156" customFormat="1" x14ac:dyDescent="0.2">
      <c r="B1872" s="1248">
        <v>2017150</v>
      </c>
      <c r="C1872" s="1374">
        <v>121193</v>
      </c>
      <c r="D1872" s="1145">
        <v>633117</v>
      </c>
      <c r="E1872" s="1358" t="s">
        <v>26</v>
      </c>
      <c r="F1872" s="1411">
        <v>1</v>
      </c>
      <c r="G1872" s="1358">
        <v>7</v>
      </c>
      <c r="H1872" s="1358">
        <v>6</v>
      </c>
      <c r="I1872" s="1358">
        <v>2</v>
      </c>
      <c r="J1872" s="1183">
        <v>42801</v>
      </c>
      <c r="K1872" s="1183" t="s">
        <v>1524</v>
      </c>
      <c r="L1872" s="1183" t="s">
        <v>1524</v>
      </c>
      <c r="M1872" s="1183" t="s">
        <v>1524</v>
      </c>
      <c r="N1872" s="1202" t="s">
        <v>47</v>
      </c>
      <c r="O1872" s="1202" t="s">
        <v>47</v>
      </c>
      <c r="P1872" s="1202" t="s">
        <v>47</v>
      </c>
      <c r="Q1872" s="1202" t="s">
        <v>47</v>
      </c>
      <c r="R1872" s="1149"/>
      <c r="S1872" s="1150"/>
      <c r="T1872" s="1150">
        <v>12</v>
      </c>
      <c r="U1872" s="1151"/>
      <c r="V1872" s="1152" t="s">
        <v>162</v>
      </c>
      <c r="W1872" s="1211"/>
      <c r="X1872" s="1144">
        <v>12</v>
      </c>
      <c r="Y1872" s="1152"/>
      <c r="Z1872" s="1152"/>
      <c r="AA1872" s="1376">
        <v>42790</v>
      </c>
      <c r="AC1872" s="1157"/>
      <c r="AD1872" s="1157"/>
      <c r="AE1872" s="1157"/>
      <c r="AF1872" s="1158">
        <f>IF(B1872="","",(IFERROR(VLOOKUP(B1872,Projecten!A$4:W$2358,5,FALSE),"niet bekend")))</f>
        <v>1</v>
      </c>
      <c r="AG1872" s="2403">
        <f t="shared" si="173"/>
        <v>1925.71</v>
      </c>
      <c r="AH1872" s="2403">
        <f>IF(B1872="","",(IFERROR(VLOOKUP(B1872,Projecten!A$4:W$2358,23,FALSE),"niet bekend")))</f>
        <v>1925.71</v>
      </c>
      <c r="AI1872" s="2403">
        <f>IF(B1872="","",(IFERROR(VLOOKUP(B1872,Projecten!A$4:W$2358,12,FALSE),"niet bekend")))</f>
        <v>1925.71</v>
      </c>
    </row>
    <row r="1873" spans="2:35" s="1156" customFormat="1" x14ac:dyDescent="0.2">
      <c r="B1873" s="1248">
        <v>2017148</v>
      </c>
      <c r="C1873" s="1374">
        <v>121192</v>
      </c>
      <c r="D1873" s="1145">
        <v>636717</v>
      </c>
      <c r="E1873" s="1358" t="s">
        <v>26</v>
      </c>
      <c r="F1873" s="1411">
        <v>1</v>
      </c>
      <c r="G1873" s="1358">
        <v>8</v>
      </c>
      <c r="H1873" s="1358">
        <v>5</v>
      </c>
      <c r="I1873" s="1358">
        <v>3</v>
      </c>
      <c r="J1873" s="1183">
        <v>42801</v>
      </c>
      <c r="K1873" s="1183" t="s">
        <v>1524</v>
      </c>
      <c r="L1873" s="1183" t="s">
        <v>1524</v>
      </c>
      <c r="M1873" s="1183" t="s">
        <v>1524</v>
      </c>
      <c r="N1873" s="1202" t="s">
        <v>47</v>
      </c>
      <c r="O1873" s="1202" t="s">
        <v>47</v>
      </c>
      <c r="P1873" s="1202" t="s">
        <v>47</v>
      </c>
      <c r="Q1873" s="1202" t="s">
        <v>47</v>
      </c>
      <c r="R1873" s="1149"/>
      <c r="S1873" s="1150"/>
      <c r="T1873" s="1150">
        <v>12</v>
      </c>
      <c r="U1873" s="1151"/>
      <c r="V1873" s="1152" t="s">
        <v>162</v>
      </c>
      <c r="W1873" s="1211"/>
      <c r="X1873" s="1144">
        <v>14.75</v>
      </c>
      <c r="Y1873" s="1152"/>
      <c r="Z1873" s="1152"/>
      <c r="AA1873" s="1376">
        <v>42793</v>
      </c>
      <c r="AC1873" s="1157"/>
      <c r="AD1873" s="1157"/>
      <c r="AE1873" s="1157"/>
      <c r="AF1873" s="1158">
        <f>IF(B1873="","",(IFERROR(VLOOKUP(B1873,Projecten!A$4:W$2358,5,FALSE),"niet bekend")))</f>
        <v>1</v>
      </c>
      <c r="AG1873" s="2403">
        <f t="shared" si="173"/>
        <v>2628.88</v>
      </c>
      <c r="AH1873" s="2403">
        <f>IF(B1873="","",(IFERROR(VLOOKUP(B1873,Projecten!A$4:W$2358,23,FALSE),"niet bekend")))</f>
        <v>2628.88</v>
      </c>
      <c r="AI1873" s="2403">
        <f>IF(B1873="","",(IFERROR(VLOOKUP(B1873,Projecten!A$4:W$2358,12,FALSE),"niet bekend")))</f>
        <v>2628.88</v>
      </c>
    </row>
    <row r="1874" spans="2:35" s="1156" customFormat="1" x14ac:dyDescent="0.2">
      <c r="B1874" s="1248">
        <v>2017153</v>
      </c>
      <c r="C1874" s="1374">
        <v>121193</v>
      </c>
      <c r="D1874" s="1145">
        <v>635217</v>
      </c>
      <c r="E1874" s="1358" t="s">
        <v>26</v>
      </c>
      <c r="F1874" s="1411">
        <v>1</v>
      </c>
      <c r="G1874" s="1358">
        <v>10</v>
      </c>
      <c r="H1874" s="1358">
        <v>5</v>
      </c>
      <c r="I1874" s="1358">
        <v>3</v>
      </c>
      <c r="J1874" s="1183">
        <v>42801</v>
      </c>
      <c r="K1874" s="1183" t="s">
        <v>1524</v>
      </c>
      <c r="L1874" s="1183" t="s">
        <v>1524</v>
      </c>
      <c r="M1874" s="1183" t="s">
        <v>1524</v>
      </c>
      <c r="N1874" s="1202" t="s">
        <v>47</v>
      </c>
      <c r="O1874" s="1202" t="s">
        <v>47</v>
      </c>
      <c r="P1874" s="1202" t="s">
        <v>47</v>
      </c>
      <c r="Q1874" s="1202" t="s">
        <v>47</v>
      </c>
      <c r="R1874" s="1149"/>
      <c r="S1874" s="1150"/>
      <c r="T1874" s="1150">
        <v>12</v>
      </c>
      <c r="U1874" s="1151"/>
      <c r="V1874" s="1152" t="s">
        <v>162</v>
      </c>
      <c r="W1874" s="1211"/>
      <c r="X1874" s="1144">
        <v>16.25</v>
      </c>
      <c r="Y1874" s="1152"/>
      <c r="Z1874" s="1152"/>
      <c r="AA1874" s="1376">
        <v>42790</v>
      </c>
      <c r="AC1874" s="1157"/>
      <c r="AD1874" s="1157"/>
      <c r="AE1874" s="1157"/>
      <c r="AF1874" s="1158">
        <f>IF(B1874="","",(IFERROR(VLOOKUP(B1874,Projecten!A$4:W$2358,5,FALSE),"niet bekend")))</f>
        <v>1</v>
      </c>
      <c r="AG1874" s="2403">
        <f t="shared" si="173"/>
        <v>2655.58</v>
      </c>
      <c r="AH1874" s="2403">
        <f>IF(B1874="","",(IFERROR(VLOOKUP(B1874,Projecten!A$4:W$2358,23,FALSE),"niet bekend")))</f>
        <v>2655.58</v>
      </c>
      <c r="AI1874" s="2403">
        <f>IF(B1874="","",(IFERROR(VLOOKUP(B1874,Projecten!A$4:W$2358,12,FALSE),"niet bekend")))</f>
        <v>2655.58</v>
      </c>
    </row>
    <row r="1875" spans="2:35" s="1156" customFormat="1" x14ac:dyDescent="0.2">
      <c r="B1875" s="1248">
        <v>2017149</v>
      </c>
      <c r="C1875" s="1374">
        <v>121192</v>
      </c>
      <c r="D1875" s="1145">
        <v>633817</v>
      </c>
      <c r="E1875" s="1358" t="s">
        <v>26</v>
      </c>
      <c r="F1875" s="1411">
        <v>1</v>
      </c>
      <c r="G1875" s="1358">
        <v>8</v>
      </c>
      <c r="H1875" s="1358">
        <v>6</v>
      </c>
      <c r="I1875" s="1358">
        <v>3</v>
      </c>
      <c r="J1875" s="1183">
        <v>42801</v>
      </c>
      <c r="K1875" s="1183" t="s">
        <v>1524</v>
      </c>
      <c r="L1875" s="1183" t="s">
        <v>1524</v>
      </c>
      <c r="M1875" s="1183" t="s">
        <v>1524</v>
      </c>
      <c r="N1875" s="1202" t="s">
        <v>47</v>
      </c>
      <c r="O1875" s="1202" t="s">
        <v>47</v>
      </c>
      <c r="P1875" s="1202" t="s">
        <v>47</v>
      </c>
      <c r="Q1875" s="1202" t="s">
        <v>47</v>
      </c>
      <c r="R1875" s="1149"/>
      <c r="S1875" s="1150"/>
      <c r="T1875" s="1150">
        <v>12</v>
      </c>
      <c r="U1875" s="1151"/>
      <c r="V1875" s="1152" t="s">
        <v>162</v>
      </c>
      <c r="W1875" s="1211"/>
      <c r="X1875" s="1144">
        <v>15.25</v>
      </c>
      <c r="Y1875" s="1152"/>
      <c r="Z1875" s="1152"/>
      <c r="AA1875" s="1376">
        <v>42790</v>
      </c>
      <c r="AC1875" s="1157"/>
      <c r="AD1875" s="1157"/>
      <c r="AE1875" s="1157"/>
      <c r="AF1875" s="1158">
        <f>IF(B1875="","",(IFERROR(VLOOKUP(B1875,Projecten!A$4:W$2358,5,FALSE),"niet bekend")))</f>
        <v>1</v>
      </c>
      <c r="AG1875" s="2403">
        <f t="shared" si="173"/>
        <v>2778.21</v>
      </c>
      <c r="AH1875" s="2403">
        <f>IF(B1875="","",(IFERROR(VLOOKUP(B1875,Projecten!A$4:W$2358,23,FALSE),"niet bekend")))</f>
        <v>2778.21</v>
      </c>
      <c r="AI1875" s="2403">
        <f>IF(B1875="","",(IFERROR(VLOOKUP(B1875,Projecten!A$4:W$2358,12,FALSE),"niet bekend")))</f>
        <v>2778.21</v>
      </c>
    </row>
    <row r="1876" spans="2:35" s="1156" customFormat="1" x14ac:dyDescent="0.2">
      <c r="B1876" s="1181">
        <v>2017197</v>
      </c>
      <c r="C1876" s="1351">
        <v>121210</v>
      </c>
      <c r="D1876" s="1181" t="s">
        <v>2720</v>
      </c>
      <c r="E1876" s="1208" t="s">
        <v>26</v>
      </c>
      <c r="F1876" s="1215">
        <v>0</v>
      </c>
      <c r="G1876" s="1208">
        <v>0</v>
      </c>
      <c r="H1876" s="1208">
        <v>1</v>
      </c>
      <c r="I1876" s="1208">
        <v>0</v>
      </c>
      <c r="J1876" s="1147"/>
      <c r="K1876" s="1147"/>
      <c r="L1876" s="1147"/>
      <c r="M1876" s="1147"/>
      <c r="N1876" s="1148" t="s">
        <v>47</v>
      </c>
      <c r="O1876" s="1148" t="s">
        <v>47</v>
      </c>
      <c r="P1876" s="1148" t="s">
        <v>47</v>
      </c>
      <c r="Q1876" s="1148" t="s">
        <v>47</v>
      </c>
      <c r="R1876" s="1149"/>
      <c r="S1876" s="1150"/>
      <c r="T1876" s="1150">
        <v>10</v>
      </c>
      <c r="U1876" s="1151"/>
      <c r="V1876" s="1152" t="s">
        <v>2559</v>
      </c>
      <c r="W1876" s="1367"/>
      <c r="X1876" s="1144">
        <v>1</v>
      </c>
      <c r="Y1876" s="1152"/>
      <c r="Z1876" s="1152"/>
      <c r="AA1876" s="1376"/>
      <c r="AC1876" s="1157"/>
      <c r="AD1876" s="1157"/>
      <c r="AE1876" s="1157"/>
      <c r="AF1876" s="1158"/>
      <c r="AG1876" s="2403"/>
      <c r="AH1876" s="2403"/>
      <c r="AI1876" s="2403"/>
    </row>
    <row r="1877" spans="2:35" s="1095" customFormat="1" x14ac:dyDescent="0.2">
      <c r="B1877" s="1248">
        <v>2017167</v>
      </c>
      <c r="C1877" s="1149">
        <v>121188</v>
      </c>
      <c r="D1877" s="1248" t="s">
        <v>2620</v>
      </c>
      <c r="E1877" s="1358" t="s">
        <v>26</v>
      </c>
      <c r="F1877" s="1411">
        <v>5</v>
      </c>
      <c r="G1877" s="1358">
        <v>50</v>
      </c>
      <c r="H1877" s="1358">
        <v>25</v>
      </c>
      <c r="I1877" s="1358">
        <v>15</v>
      </c>
      <c r="J1877" s="1147">
        <v>42797</v>
      </c>
      <c r="K1877" s="1147" t="s">
        <v>1524</v>
      </c>
      <c r="L1877" s="1147" t="s">
        <v>1524</v>
      </c>
      <c r="M1877" s="1147" t="s">
        <v>1524</v>
      </c>
      <c r="N1877" s="1148" t="s">
        <v>47</v>
      </c>
      <c r="O1877" s="1148" t="s">
        <v>47</v>
      </c>
      <c r="P1877" s="1148" t="s">
        <v>47</v>
      </c>
      <c r="Q1877" s="1148" t="s">
        <v>47</v>
      </c>
      <c r="R1877" s="1187" t="s">
        <v>2621</v>
      </c>
      <c r="S1877" s="1126"/>
      <c r="T1877" s="1126">
        <v>12</v>
      </c>
      <c r="U1877" s="1127"/>
      <c r="V1877" s="1356" t="s">
        <v>2310</v>
      </c>
      <c r="W1877" s="1120"/>
      <c r="X1877" s="1129">
        <v>80.5</v>
      </c>
      <c r="Y1877" s="1120"/>
      <c r="Z1877" s="1134"/>
      <c r="AA1877" s="1357">
        <v>42788</v>
      </c>
      <c r="AC1877" s="1097"/>
      <c r="AD1877" s="1097"/>
      <c r="AE1877" s="1097"/>
      <c r="AF1877" s="1186">
        <f>IF(B1877="","",(IFERROR(VLOOKUP(B1877,Projecten!A$4:W$2358,5,FALSE),"niet bekend")))</f>
        <v>10</v>
      </c>
      <c r="AG1877" s="2399">
        <f>IF(AF1877="","",(IF(F1877=0,AI1877,(F1877/AF1877*AI1877))))</f>
        <v>15191.45</v>
      </c>
      <c r="AH1877" s="2399">
        <f>IF(B1877="","",(IFERROR(VLOOKUP(B1877,Projecten!A$4:W$2358,23,FALSE),"niet bekend")))</f>
        <v>30382.9</v>
      </c>
      <c r="AI1877" s="2399">
        <f>IF(B1877="","",(IFERROR(VLOOKUP(B1877,Projecten!A$4:W$2358,12,FALSE),"niet bekend")))</f>
        <v>30382.9</v>
      </c>
    </row>
    <row r="1878" spans="2:35" s="1156" customFormat="1" x14ac:dyDescent="0.2">
      <c r="B1878" s="1181"/>
      <c r="C1878" s="1372"/>
      <c r="D1878" s="1181"/>
      <c r="E1878" s="1208"/>
      <c r="F1878" s="1215"/>
      <c r="G1878" s="1208"/>
      <c r="H1878" s="1208"/>
      <c r="I1878" s="1208"/>
      <c r="J1878" s="1147"/>
      <c r="K1878" s="1147"/>
      <c r="L1878" s="1147"/>
      <c r="M1878" s="1147"/>
      <c r="N1878" s="1148"/>
      <c r="O1878" s="1148"/>
      <c r="P1878" s="1148"/>
      <c r="Q1878" s="1148"/>
      <c r="R1878" s="1149"/>
      <c r="S1878" s="1150"/>
      <c r="T1878" s="1150"/>
      <c r="U1878" s="1151"/>
      <c r="V1878" s="1152"/>
      <c r="W1878" s="1152"/>
      <c r="X1878" s="1144"/>
      <c r="Y1878" s="1152"/>
      <c r="Z1878" s="1152"/>
      <c r="AA1878" s="1345"/>
      <c r="AC1878" s="1157"/>
      <c r="AD1878" s="1157"/>
      <c r="AE1878" s="1157"/>
      <c r="AF1878" s="1158"/>
      <c r="AG1878" s="2403"/>
      <c r="AH1878" s="2403"/>
      <c r="AI1878" s="2403"/>
    </row>
    <row r="1879" spans="2:35" s="1156" customFormat="1" x14ac:dyDescent="0.2">
      <c r="B1879" s="1248">
        <v>2017154</v>
      </c>
      <c r="C1879" s="1374">
        <v>121194</v>
      </c>
      <c r="D1879" s="1145">
        <v>638317</v>
      </c>
      <c r="E1879" s="1358" t="s">
        <v>26</v>
      </c>
      <c r="F1879" s="1411">
        <v>1</v>
      </c>
      <c r="G1879" s="1358">
        <v>8</v>
      </c>
      <c r="H1879" s="1358">
        <v>5</v>
      </c>
      <c r="I1879" s="1358">
        <v>3</v>
      </c>
      <c r="J1879" s="1183">
        <v>42801</v>
      </c>
      <c r="K1879" s="1183" t="s">
        <v>1524</v>
      </c>
      <c r="L1879" s="1183" t="s">
        <v>1524</v>
      </c>
      <c r="M1879" s="1183" t="s">
        <v>1524</v>
      </c>
      <c r="N1879" s="1202" t="s">
        <v>47</v>
      </c>
      <c r="O1879" s="1202" t="s">
        <v>47</v>
      </c>
      <c r="P1879" s="1202" t="s">
        <v>47</v>
      </c>
      <c r="Q1879" s="1202" t="s">
        <v>47</v>
      </c>
      <c r="R1879" s="1149"/>
      <c r="S1879" s="1150"/>
      <c r="T1879" s="1150">
        <v>12</v>
      </c>
      <c r="U1879" s="1151"/>
      <c r="V1879" s="1152" t="s">
        <v>162</v>
      </c>
      <c r="W1879" s="1211"/>
      <c r="X1879" s="1144">
        <v>14.75</v>
      </c>
      <c r="Y1879" s="1152"/>
      <c r="Z1879" s="1152"/>
      <c r="AA1879" s="1376">
        <v>42790</v>
      </c>
      <c r="AC1879" s="1157"/>
      <c r="AD1879" s="1157"/>
      <c r="AE1879" s="1157"/>
      <c r="AF1879" s="1158">
        <f>IF(B1879="","",(IFERROR(VLOOKUP(B1879,Projecten!A$4:W$2358,5,FALSE),"niet bekend")))</f>
        <v>1</v>
      </c>
      <c r="AG1879" s="2403">
        <f>IF(AF1879="","",(IF(F1879=0,AI1879,(F1879/AF1879*AI1879))))</f>
        <v>2626.78</v>
      </c>
      <c r="AH1879" s="2403">
        <f>IF(B1879="","",(IFERROR(VLOOKUP(B1879,Projecten!A$4:W$2358,23,FALSE),"niet bekend")))</f>
        <v>2626.78</v>
      </c>
      <c r="AI1879" s="2403">
        <f>IF(B1879="","",(IFERROR(VLOOKUP(B1879,Projecten!A$4:W$2358,12,FALSE),"niet bekend")))</f>
        <v>2626.78</v>
      </c>
    </row>
    <row r="1880" spans="2:35" s="1156" customFormat="1" x14ac:dyDescent="0.2">
      <c r="B1880" s="1248">
        <v>2017161</v>
      </c>
      <c r="C1880" s="1145">
        <v>121195</v>
      </c>
      <c r="D1880" s="1145">
        <v>630817</v>
      </c>
      <c r="E1880" s="1358" t="s">
        <v>26</v>
      </c>
      <c r="F1880" s="1411">
        <v>1</v>
      </c>
      <c r="G1880" s="1358">
        <v>10</v>
      </c>
      <c r="H1880" s="1358">
        <v>6</v>
      </c>
      <c r="I1880" s="1358">
        <v>2</v>
      </c>
      <c r="J1880" s="1183">
        <v>42801</v>
      </c>
      <c r="K1880" s="1183">
        <v>42802</v>
      </c>
      <c r="L1880" s="1183" t="s">
        <v>1524</v>
      </c>
      <c r="M1880" s="1183" t="s">
        <v>1524</v>
      </c>
      <c r="N1880" s="1202" t="s">
        <v>47</v>
      </c>
      <c r="O1880" s="1202" t="s">
        <v>47</v>
      </c>
      <c r="P1880" s="1202" t="s">
        <v>47</v>
      </c>
      <c r="Q1880" s="1202" t="s">
        <v>47</v>
      </c>
      <c r="R1880" s="1149"/>
      <c r="S1880" s="1150"/>
      <c r="T1880" s="1150">
        <v>12</v>
      </c>
      <c r="U1880" s="1151"/>
      <c r="V1880" s="1152" t="s">
        <v>162</v>
      </c>
      <c r="W1880" s="1211"/>
      <c r="X1880" s="1144">
        <v>16.25</v>
      </c>
      <c r="Y1880" s="1152"/>
      <c r="Z1880" s="1152"/>
      <c r="AA1880" s="1376">
        <v>42790</v>
      </c>
      <c r="AC1880" s="1157"/>
      <c r="AD1880" s="1157"/>
      <c r="AE1880" s="1157"/>
      <c r="AF1880" s="1158">
        <f>IF(B1880="","",(IFERROR(VLOOKUP(B1880,Projecten!A$4:W$2358,5,FALSE),"niet bekend")))</f>
        <v>1</v>
      </c>
      <c r="AG1880" s="2403">
        <f>IF(AF1880="","",(IF(F1880=0,AI1880,(F1880/AF1880*AI1880))))</f>
        <v>3066.19</v>
      </c>
      <c r="AH1880" s="2403">
        <f>IF(B1880="","",(IFERROR(VLOOKUP(B1880,Projecten!A$4:W$2358,23,FALSE),"niet bekend")))</f>
        <v>3066.19</v>
      </c>
      <c r="AI1880" s="2403">
        <f>IF(B1880="","",(IFERROR(VLOOKUP(B1880,Projecten!A$4:W$2358,12,FALSE),"niet bekend")))</f>
        <v>3066.19</v>
      </c>
    </row>
    <row r="1881" spans="2:35" s="1156" customFormat="1" x14ac:dyDescent="0.2">
      <c r="B1881" s="1248">
        <v>2017162</v>
      </c>
      <c r="C1881" s="1145">
        <v>121195</v>
      </c>
      <c r="D1881" s="1145">
        <v>634017</v>
      </c>
      <c r="E1881" s="1358" t="s">
        <v>26</v>
      </c>
      <c r="F1881" s="1411">
        <v>1</v>
      </c>
      <c r="G1881" s="1358">
        <v>12</v>
      </c>
      <c r="H1881" s="1358">
        <v>12</v>
      </c>
      <c r="I1881" s="1358">
        <v>2</v>
      </c>
      <c r="J1881" s="1183">
        <v>42801</v>
      </c>
      <c r="K1881" s="1183">
        <v>42801</v>
      </c>
      <c r="L1881" s="1183" t="s">
        <v>1524</v>
      </c>
      <c r="M1881" s="1183" t="s">
        <v>1524</v>
      </c>
      <c r="N1881" s="1202" t="s">
        <v>47</v>
      </c>
      <c r="O1881" s="1202" t="s">
        <v>47</v>
      </c>
      <c r="P1881" s="1202" t="s">
        <v>47</v>
      </c>
      <c r="Q1881" s="1202" t="s">
        <v>47</v>
      </c>
      <c r="R1881" s="1149"/>
      <c r="S1881" s="1150"/>
      <c r="T1881" s="1150">
        <v>12</v>
      </c>
      <c r="U1881" s="1151"/>
      <c r="V1881" s="1152" t="s">
        <v>162</v>
      </c>
      <c r="W1881" s="1211"/>
      <c r="X1881" s="1144">
        <v>16.5</v>
      </c>
      <c r="Y1881" s="1152"/>
      <c r="Z1881" s="1152"/>
      <c r="AA1881" s="1376">
        <v>42790</v>
      </c>
      <c r="AC1881" s="1157"/>
      <c r="AD1881" s="1157"/>
      <c r="AE1881" s="1157"/>
      <c r="AF1881" s="1158">
        <f>IF(B1881="","",(IFERROR(VLOOKUP(B1881,Projecten!A$4:W$2358,5,FALSE),"niet bekend")))</f>
        <v>1</v>
      </c>
      <c r="AG1881" s="2403">
        <f>IF(AF1881="","",(IF(F1881=0,AI1881,(F1881/AF1881*AI1881))))</f>
        <v>2666.1</v>
      </c>
      <c r="AH1881" s="2403">
        <f>IF(B1881="","",(IFERROR(VLOOKUP(B1881,Projecten!A$4:W$2358,23,FALSE),"niet bekend")))</f>
        <v>2666.1</v>
      </c>
      <c r="AI1881" s="2403">
        <f>IF(B1881="","",(IFERROR(VLOOKUP(B1881,Projecten!A$4:W$2358,12,FALSE),"niet bekend")))</f>
        <v>2666.1</v>
      </c>
    </row>
    <row r="1882" spans="2:35" s="1156" customFormat="1" x14ac:dyDescent="0.2">
      <c r="B1882" s="1248">
        <v>2017155</v>
      </c>
      <c r="C1882" s="1374">
        <v>121194</v>
      </c>
      <c r="D1882" s="1145">
        <v>633417</v>
      </c>
      <c r="E1882" s="1358" t="s">
        <v>26</v>
      </c>
      <c r="F1882" s="1411">
        <v>1</v>
      </c>
      <c r="G1882" s="1358">
        <v>6</v>
      </c>
      <c r="H1882" s="1358">
        <v>7</v>
      </c>
      <c r="I1882" s="1358">
        <v>2</v>
      </c>
      <c r="J1882" s="1183">
        <v>42801</v>
      </c>
      <c r="K1882" s="1183" t="s">
        <v>1524</v>
      </c>
      <c r="L1882" s="1183" t="s">
        <v>1524</v>
      </c>
      <c r="M1882" s="1183" t="s">
        <v>2665</v>
      </c>
      <c r="N1882" s="1202" t="s">
        <v>47</v>
      </c>
      <c r="O1882" s="1202" t="s">
        <v>47</v>
      </c>
      <c r="P1882" s="1202" t="s">
        <v>47</v>
      </c>
      <c r="Q1882" s="1202" t="s">
        <v>47</v>
      </c>
      <c r="R1882" s="1149"/>
      <c r="S1882" s="1150"/>
      <c r="T1882" s="1150">
        <v>12</v>
      </c>
      <c r="U1882" s="1151"/>
      <c r="V1882" s="1152" t="s">
        <v>162</v>
      </c>
      <c r="W1882" s="1211"/>
      <c r="X1882" s="1144">
        <v>13.75</v>
      </c>
      <c r="Y1882" s="1152"/>
      <c r="Z1882" s="1152"/>
      <c r="AA1882" s="1376">
        <v>42790</v>
      </c>
      <c r="AC1882" s="1157"/>
      <c r="AD1882" s="1157"/>
      <c r="AE1882" s="1157"/>
      <c r="AF1882" s="1158">
        <f>IF(B1882="","",(IFERROR(VLOOKUP(B1882,Projecten!A$4:W$2358,5,FALSE),"niet bekend")))</f>
        <v>1</v>
      </c>
      <c r="AG1882" s="2403">
        <f>IF(AF1882="","",(IF(F1882=0,AI1882,(F1882/AF1882*AI1882))))</f>
        <v>2214.58</v>
      </c>
      <c r="AH1882" s="2403">
        <f>IF(B1882="","",(IFERROR(VLOOKUP(B1882,Projecten!A$4:W$2358,23,FALSE),"niet bekend")))</f>
        <v>2214.58</v>
      </c>
      <c r="AI1882" s="2403">
        <f>IF(B1882="","",(IFERROR(VLOOKUP(B1882,Projecten!A$4:W$2358,12,FALSE),"niet bekend")))</f>
        <v>2214.58</v>
      </c>
    </row>
    <row r="1883" spans="2:35" s="1156" customFormat="1" x14ac:dyDescent="0.2">
      <c r="B1883" s="1181"/>
      <c r="C1883" s="1331"/>
      <c r="D1883" s="1181"/>
      <c r="E1883" s="1208"/>
      <c r="F1883" s="1215"/>
      <c r="G1883" s="1208"/>
      <c r="H1883" s="1208"/>
      <c r="I1883" s="1208"/>
      <c r="J1883" s="1147"/>
      <c r="K1883" s="1147"/>
      <c r="L1883" s="1147"/>
      <c r="M1883" s="1147"/>
      <c r="N1883" s="1148"/>
      <c r="O1883" s="1148"/>
      <c r="P1883" s="1148"/>
      <c r="Q1883" s="1148"/>
      <c r="R1883" s="1149"/>
      <c r="S1883" s="1150"/>
      <c r="T1883" s="1150"/>
      <c r="U1883" s="1151"/>
      <c r="V1883" s="1152"/>
      <c r="W1883" s="1152"/>
      <c r="X1883" s="1144"/>
      <c r="Y1883" s="1152"/>
      <c r="Z1883" s="1152"/>
      <c r="AA1883" s="1345"/>
      <c r="AC1883" s="1157"/>
      <c r="AD1883" s="1157"/>
      <c r="AE1883" s="1157"/>
      <c r="AF1883" s="1158"/>
      <c r="AG1883" s="2403"/>
      <c r="AH1883" s="2403"/>
      <c r="AI1883" s="2403"/>
    </row>
    <row r="1884" spans="2:35" s="1156" customFormat="1" x14ac:dyDescent="0.2">
      <c r="B1884" s="1248"/>
      <c r="C1884" s="1374"/>
      <c r="D1884" s="1145"/>
      <c r="E1884" s="1358"/>
      <c r="F1884" s="1411"/>
      <c r="G1884" s="1358"/>
      <c r="H1884" s="1358"/>
      <c r="I1884" s="1358"/>
      <c r="J1884" s="1183"/>
      <c r="K1884" s="1183"/>
      <c r="L1884" s="1183"/>
      <c r="M1884" s="1183"/>
      <c r="N1884" s="1202"/>
      <c r="O1884" s="1202"/>
      <c r="P1884" s="1202"/>
      <c r="Q1884" s="1202"/>
      <c r="R1884" s="1149"/>
      <c r="S1884" s="1150"/>
      <c r="T1884" s="1150"/>
      <c r="U1884" s="1151"/>
      <c r="V1884" s="1152"/>
      <c r="W1884" s="1211"/>
      <c r="X1884" s="1144"/>
      <c r="Y1884" s="1152"/>
      <c r="Z1884" s="1152"/>
      <c r="AA1884" s="1376"/>
      <c r="AC1884" s="1157"/>
      <c r="AD1884" s="1157"/>
      <c r="AE1884" s="1157"/>
      <c r="AF1884" s="1158"/>
      <c r="AG1884" s="2403"/>
      <c r="AH1884" s="2403"/>
      <c r="AI1884" s="2403"/>
    </row>
    <row r="1885" spans="2:35" s="1156" customFormat="1" x14ac:dyDescent="0.2">
      <c r="B1885" s="1248">
        <v>2017115</v>
      </c>
      <c r="C1885" s="1145">
        <v>121199</v>
      </c>
      <c r="D1885" s="1248" t="s">
        <v>2445</v>
      </c>
      <c r="E1885" s="1199" t="s">
        <v>2446</v>
      </c>
      <c r="F1885" s="1200">
        <v>1</v>
      </c>
      <c r="G1885" s="1358">
        <v>10</v>
      </c>
      <c r="H1885" s="1358">
        <v>2</v>
      </c>
      <c r="I1885" s="1358">
        <v>5</v>
      </c>
      <c r="J1885" s="1147">
        <v>42797</v>
      </c>
      <c r="K1885" s="1147">
        <v>42795</v>
      </c>
      <c r="L1885" s="1147" t="s">
        <v>1524</v>
      </c>
      <c r="M1885" s="1147" t="s">
        <v>1524</v>
      </c>
      <c r="N1885" s="1148" t="s">
        <v>47</v>
      </c>
      <c r="O1885" s="1148" t="s">
        <v>47</v>
      </c>
      <c r="P1885" s="1148" t="s">
        <v>47</v>
      </c>
      <c r="Q1885" s="1148" t="s">
        <v>47</v>
      </c>
      <c r="R1885" s="1205" t="s">
        <v>2517</v>
      </c>
      <c r="S1885" s="1150"/>
      <c r="T1885" s="1150">
        <v>11</v>
      </c>
      <c r="U1885" s="1151"/>
      <c r="V1885" s="1152" t="s">
        <v>2561</v>
      </c>
      <c r="W1885" s="1152" t="s">
        <v>2610</v>
      </c>
      <c r="X1885" s="1144">
        <v>18.75</v>
      </c>
      <c r="Y1885" s="1152"/>
      <c r="Z1885" s="1152"/>
      <c r="AA1885" s="1376">
        <v>42787</v>
      </c>
      <c r="AC1885" s="1157"/>
      <c r="AD1885" s="1157"/>
      <c r="AE1885" s="1157"/>
      <c r="AF1885" s="1158">
        <f>IF(B1885="","",(IFERROR(VLOOKUP(B1885,Projecten!A$4:W$2358,5,FALSE),"niet bekend")))</f>
        <v>1</v>
      </c>
      <c r="AG1885" s="2403">
        <f>IF(AF1885="","",(IF(F1885=0,AI1885,(F1885/AF1885*AI1885))))</f>
        <v>4787.82</v>
      </c>
      <c r="AH1885" s="2403">
        <f>IF(B1885="","",(IFERROR(VLOOKUP(B1885,Projecten!A$4:W$2358,23,FALSE),"niet bekend")))</f>
        <v>4787.82</v>
      </c>
      <c r="AI1885" s="2403">
        <f>IF(B1885="","",(IFERROR(VLOOKUP(B1885,Projecten!A$4:W$2358,12,FALSE),"niet bekend")))</f>
        <v>4787.82</v>
      </c>
    </row>
    <row r="1886" spans="2:35" s="1156" customFormat="1" x14ac:dyDescent="0.2">
      <c r="B1886" s="1248">
        <v>2017116</v>
      </c>
      <c r="C1886" s="1145">
        <v>121199</v>
      </c>
      <c r="D1886" s="1248" t="s">
        <v>2447</v>
      </c>
      <c r="E1886" s="1199" t="s">
        <v>2446</v>
      </c>
      <c r="F1886" s="1200">
        <v>1</v>
      </c>
      <c r="G1886" s="1358">
        <v>5</v>
      </c>
      <c r="H1886" s="1358">
        <v>3</v>
      </c>
      <c r="I1886" s="1358">
        <v>1</v>
      </c>
      <c r="J1886" s="1147">
        <v>42797</v>
      </c>
      <c r="K1886" s="1147">
        <v>42795</v>
      </c>
      <c r="L1886" s="1147" t="s">
        <v>1524</v>
      </c>
      <c r="M1886" s="1147" t="s">
        <v>1524</v>
      </c>
      <c r="N1886" s="1148" t="s">
        <v>47</v>
      </c>
      <c r="O1886" s="1148" t="s">
        <v>47</v>
      </c>
      <c r="P1886" s="1148" t="s">
        <v>47</v>
      </c>
      <c r="Q1886" s="1148" t="s">
        <v>47</v>
      </c>
      <c r="R1886" s="1205" t="s">
        <v>2517</v>
      </c>
      <c r="S1886" s="1150"/>
      <c r="T1886" s="1150">
        <v>11</v>
      </c>
      <c r="U1886" s="1151"/>
      <c r="V1886" s="1152" t="s">
        <v>2561</v>
      </c>
      <c r="W1886" s="1152" t="s">
        <v>2610</v>
      </c>
      <c r="X1886" s="1144">
        <v>12.75</v>
      </c>
      <c r="Y1886" s="1152"/>
      <c r="Z1886" s="1152"/>
      <c r="AA1886" s="1376">
        <v>42787</v>
      </c>
      <c r="AC1886" s="1157"/>
      <c r="AD1886" s="1157"/>
      <c r="AE1886" s="1157"/>
      <c r="AF1886" s="1158">
        <f>IF(B1886="","",(IFERROR(VLOOKUP(B1886,Projecten!A$4:W$2358,5,FALSE),"niet bekend")))</f>
        <v>1</v>
      </c>
      <c r="AG1886" s="2403">
        <f>IF(AF1886="","",(IF(F1886=0,AI1886,(F1886/AF1886*AI1886))))</f>
        <v>3082.34</v>
      </c>
      <c r="AH1886" s="2403">
        <f>IF(B1886="","",(IFERROR(VLOOKUP(B1886,Projecten!A$4:W$2358,23,FALSE),"niet bekend")))</f>
        <v>3082.34</v>
      </c>
      <c r="AI1886" s="2403">
        <f>IF(B1886="","",(IFERROR(VLOOKUP(B1886,Projecten!A$4:W$2358,12,FALSE),"niet bekend")))</f>
        <v>3082.34</v>
      </c>
    </row>
    <row r="1887" spans="2:35" s="1156" customFormat="1" x14ac:dyDescent="0.2">
      <c r="B1887" s="1248"/>
      <c r="C1887" s="1145"/>
      <c r="D1887" s="1145"/>
      <c r="E1887" s="1358"/>
      <c r="F1887" s="1411"/>
      <c r="G1887" s="1358"/>
      <c r="H1887" s="1358"/>
      <c r="I1887" s="1358"/>
      <c r="J1887" s="1183"/>
      <c r="K1887" s="1183"/>
      <c r="L1887" s="1183"/>
      <c r="M1887" s="1183"/>
      <c r="N1887" s="1202"/>
      <c r="O1887" s="1202"/>
      <c r="P1887" s="1202"/>
      <c r="Q1887" s="1202"/>
      <c r="R1887" s="1149"/>
      <c r="S1887" s="1150"/>
      <c r="T1887" s="1150"/>
      <c r="U1887" s="1151"/>
      <c r="V1887" s="1152"/>
      <c r="W1887" s="1211"/>
      <c r="X1887" s="1144"/>
      <c r="Y1887" s="1152"/>
      <c r="Z1887" s="1152"/>
      <c r="AA1887" s="1376"/>
      <c r="AC1887" s="1157"/>
      <c r="AD1887" s="1157"/>
      <c r="AE1887" s="1157"/>
      <c r="AF1887" s="1158"/>
      <c r="AG1887" s="2403"/>
      <c r="AH1887" s="2403"/>
      <c r="AI1887" s="2403"/>
    </row>
    <row r="1888" spans="2:35" s="1156" customFormat="1" x14ac:dyDescent="0.2">
      <c r="B1888" s="1181">
        <v>2017193</v>
      </c>
      <c r="C1888" s="1181" t="s">
        <v>2713</v>
      </c>
      <c r="D1888" s="1181" t="s">
        <v>2676</v>
      </c>
      <c r="E1888" s="1208" t="s">
        <v>2376</v>
      </c>
      <c r="F1888" s="1215">
        <v>1</v>
      </c>
      <c r="G1888" s="1208">
        <v>9</v>
      </c>
      <c r="H1888" s="1208">
        <v>6</v>
      </c>
      <c r="I1888" s="1208">
        <v>3</v>
      </c>
      <c r="J1888" s="1147">
        <v>42804</v>
      </c>
      <c r="K1888" s="1147">
        <v>42802</v>
      </c>
      <c r="L1888" s="1147" t="s">
        <v>1524</v>
      </c>
      <c r="M1888" s="1148" t="s">
        <v>1524</v>
      </c>
      <c r="N1888" s="1148" t="s">
        <v>47</v>
      </c>
      <c r="O1888" s="1148" t="s">
        <v>47</v>
      </c>
      <c r="P1888" s="1148" t="s">
        <v>47</v>
      </c>
      <c r="Q1888" s="1148" t="s">
        <v>47</v>
      </c>
      <c r="R1888" s="1149"/>
      <c r="S1888" s="1150"/>
      <c r="T1888" s="1150">
        <v>10</v>
      </c>
      <c r="U1888" s="1151"/>
      <c r="V1888" s="1152" t="s">
        <v>2583</v>
      </c>
      <c r="W1888" s="1152"/>
      <c r="X1888" s="1144">
        <v>18.5</v>
      </c>
      <c r="Y1888" s="1152"/>
      <c r="Z1888" s="1154"/>
      <c r="AA1888" s="1376">
        <v>42797</v>
      </c>
      <c r="AC1888" s="1157"/>
      <c r="AD1888" s="1157"/>
      <c r="AE1888" s="1157"/>
      <c r="AF1888" s="1158">
        <f>IF(B1888="","",(IFERROR(VLOOKUP(B1888,Projecten!A$4:W$2358,5,FALSE),"niet bekend")))</f>
        <v>1</v>
      </c>
      <c r="AG1888" s="2403">
        <f>IF(AF1888="","",(IF(F1888=0,AI1888,(F1888/AF1888*AI1888))))</f>
        <v>3566.35</v>
      </c>
      <c r="AH1888" s="2403">
        <f>IF(B1888="","",(IFERROR(VLOOKUP(B1888,Projecten!A$4:W$2358,23,FALSE),"niet bekend")))</f>
        <v>3566.35</v>
      </c>
      <c r="AI1888" s="2403">
        <f>IF(B1888="","",(IFERROR(VLOOKUP(B1888,Projecten!A$4:W$2358,12,FALSE),"niet bekend")))</f>
        <v>3566.35</v>
      </c>
    </row>
    <row r="1889" spans="2:35" s="1172" customFormat="1" x14ac:dyDescent="0.2">
      <c r="B1889" s="1160"/>
      <c r="C1889" s="1161"/>
      <c r="D1889" s="1162"/>
      <c r="E1889" s="1162"/>
      <c r="F1889" s="1163"/>
      <c r="G1889" s="1163"/>
      <c r="H1889" s="1163"/>
      <c r="I1889" s="1163"/>
      <c r="J1889" s="1164"/>
      <c r="K1889" s="1164"/>
      <c r="L1889" s="1164"/>
      <c r="M1889" s="1163"/>
      <c r="N1889" s="1163"/>
      <c r="O1889" s="1163"/>
      <c r="P1889" s="1163"/>
      <c r="Q1889" s="1163"/>
      <c r="R1889" s="1165"/>
      <c r="S1889" s="1606"/>
      <c r="T1889" s="1167"/>
      <c r="U1889" s="1167"/>
      <c r="V1889" s="1168"/>
      <c r="W1889" s="1168"/>
      <c r="X1889" s="1168"/>
      <c r="Y1889" s="1169"/>
      <c r="Z1889" s="1170"/>
      <c r="AA1889" s="1171"/>
      <c r="AC1889" s="1173"/>
      <c r="AD1889" s="1173"/>
      <c r="AE1889" s="1173"/>
      <c r="AF1889" s="1174"/>
      <c r="AG1889" s="2404"/>
      <c r="AH1889" s="2404" t="str">
        <f>IF(B1889="","",(IFERROR(VLOOKUP(B1889,Projecten!A$4:W$2358,23,FALSE),"niet bekend")))</f>
        <v/>
      </c>
      <c r="AI1889" s="2404" t="str">
        <f>IF(B1889="","",(IFERROR(VLOOKUP(B1889,Projecten!A$4:W$2358,12,FALSE),"niet bekend")))</f>
        <v/>
      </c>
    </row>
    <row r="1890" spans="2:35" s="1112" customFormat="1" x14ac:dyDescent="0.2">
      <c r="B1890" s="1099"/>
      <c r="C1890" s="1100"/>
      <c r="D1890" s="1101">
        <f>SUM(G1890:I1890)</f>
        <v>365</v>
      </c>
      <c r="E1890" s="1102"/>
      <c r="F1890" s="1103">
        <f>SUM(F1891:F1918)</f>
        <v>20</v>
      </c>
      <c r="G1890" s="1103">
        <f>SUM(G1891:G1918)</f>
        <v>211</v>
      </c>
      <c r="H1890" s="1103">
        <f>SUM(H1891:H1918)</f>
        <v>85</v>
      </c>
      <c r="I1890" s="1103">
        <f>SUM(I1891:I1918)</f>
        <v>69</v>
      </c>
      <c r="J1890" s="1104"/>
      <c r="K1890" s="1104"/>
      <c r="L1890" s="1104"/>
      <c r="M1890" s="1103"/>
      <c r="N1890" s="1103"/>
      <c r="O1890" s="1103"/>
      <c r="P1890" s="1103"/>
      <c r="Q1890" s="1103"/>
      <c r="R1890" s="1219">
        <v>11</v>
      </c>
      <c r="S1890" s="1607"/>
      <c r="T1890" s="1220"/>
      <c r="U1890" s="1220"/>
      <c r="V1890" s="1221"/>
      <c r="W1890" s="1222">
        <f>SUM(X1890:X1918)</f>
        <v>478.5</v>
      </c>
      <c r="X1890" s="1109"/>
      <c r="Y1890" s="1109">
        <f>Productiemedewerkers!C2204</f>
        <v>0</v>
      </c>
      <c r="Z1890" s="1110">
        <f>W1890-Y1890</f>
        <v>478.5</v>
      </c>
      <c r="AA1890" s="1111" t="s">
        <v>2869</v>
      </c>
      <c r="AB1890" s="857" t="s">
        <v>1122</v>
      </c>
      <c r="AC1890" s="857" t="s">
        <v>1064</v>
      </c>
      <c r="AD1890" s="857" t="s">
        <v>1123</v>
      </c>
      <c r="AE1890" s="853" t="s">
        <v>2165</v>
      </c>
      <c r="AF1890" s="1115"/>
      <c r="AG1890" s="2402">
        <f>SUM(AG1891:AG1918)</f>
        <v>67517.87000000001</v>
      </c>
      <c r="AH1890" s="2402" t="str">
        <f>IF(B1890="","",(IFERROR(VLOOKUP(B1890,Projecten!A$4:W$2358,23,FALSE),"niet bekend")))</f>
        <v/>
      </c>
      <c r="AI1890" s="2402" t="str">
        <f>IF(B1890="","",(IFERROR(VLOOKUP(B1890,Projecten!A$4:W$2358,12,FALSE),"niet bekend")))</f>
        <v/>
      </c>
    </row>
    <row r="1891" spans="2:35" s="1095" customFormat="1" x14ac:dyDescent="0.2">
      <c r="B1891" s="1246"/>
      <c r="C1891" s="1217"/>
      <c r="D1891" s="1120"/>
      <c r="E1891" s="1223"/>
      <c r="F1891" s="1224"/>
      <c r="G1891" s="1224"/>
      <c r="H1891" s="1224"/>
      <c r="I1891" s="1224"/>
      <c r="J1891" s="1123"/>
      <c r="K1891" s="1123"/>
      <c r="L1891" s="1123"/>
      <c r="M1891" s="1124"/>
      <c r="N1891" s="1124"/>
      <c r="O1891" s="1124"/>
      <c r="P1891" s="1124"/>
      <c r="Q1891" s="1124"/>
      <c r="R1891" s="1096" t="s">
        <v>2475</v>
      </c>
      <c r="S1891" s="1126"/>
      <c r="T1891" s="1126"/>
      <c r="U1891" s="1127"/>
      <c r="V1891" s="1120"/>
      <c r="W1891" s="1141" t="s">
        <v>2081</v>
      </c>
      <c r="X1891" s="1129"/>
      <c r="Y1891" s="1120"/>
      <c r="Z1891" s="1120"/>
      <c r="AA1891" s="1096"/>
      <c r="AC1891" s="1097"/>
      <c r="AD1891" s="1097"/>
      <c r="AE1891" s="1097"/>
      <c r="AF1891" s="1186" t="str">
        <f>IF(B1891="","",(IFERROR(VLOOKUP(B1891,Projecten!A$4:W$2358,5,FALSE),"niet bekend")))</f>
        <v/>
      </c>
      <c r="AG1891" s="2399" t="str">
        <f>IF(AF1891="","",(IF(F1891=0,AI1891,(F1891/AF1891*AI1891))))</f>
        <v/>
      </c>
      <c r="AH1891" s="2399" t="str">
        <f>IF(B1891="","",(IFERROR(VLOOKUP(B1891,Projecten!A$4:W$2358,23,FALSE),"niet bekend")))</f>
        <v/>
      </c>
      <c r="AI1891" s="2399" t="str">
        <f>IF(B1891="","",(IFERROR(VLOOKUP(B1891,Projecten!A$4:W$2358,12,FALSE),"niet bekend")))</f>
        <v/>
      </c>
    </row>
    <row r="1892" spans="2:35" s="1095" customFormat="1" x14ac:dyDescent="0.2">
      <c r="B1892" s="1246"/>
      <c r="C1892" s="1217"/>
      <c r="D1892" s="1225" t="s">
        <v>2743</v>
      </c>
      <c r="E1892" s="1223"/>
      <c r="F1892" s="1224"/>
      <c r="G1892" s="1224"/>
      <c r="H1892" s="1224"/>
      <c r="I1892" s="1224"/>
      <c r="J1892" s="1123"/>
      <c r="K1892" s="1123"/>
      <c r="L1892" s="1123"/>
      <c r="M1892" s="1124"/>
      <c r="N1892" s="1124"/>
      <c r="O1892" s="1124"/>
      <c r="P1892" s="1124"/>
      <c r="Q1892" s="1124"/>
      <c r="R1892" s="1096"/>
      <c r="S1892" s="1126"/>
      <c r="T1892" s="1126"/>
      <c r="U1892" s="1127"/>
      <c r="V1892" s="1120"/>
      <c r="W1892" s="1141"/>
      <c r="X1892" s="1180">
        <v>38</v>
      </c>
      <c r="Y1892" s="1120"/>
      <c r="Z1892" s="1120"/>
      <c r="AA1892" s="1096"/>
      <c r="AC1892" s="1097"/>
      <c r="AD1892" s="1097"/>
      <c r="AE1892" s="1097"/>
      <c r="AF1892" s="1186"/>
      <c r="AG1892" s="2399"/>
      <c r="AH1892" s="2399"/>
      <c r="AI1892" s="2399"/>
    </row>
    <row r="1893" spans="2:35" s="1156" customFormat="1" x14ac:dyDescent="0.2">
      <c r="B1893" s="1145"/>
      <c r="C1893" s="1145"/>
      <c r="D1893" s="1413" t="s">
        <v>2744</v>
      </c>
      <c r="E1893" s="1210"/>
      <c r="F1893" s="1200"/>
      <c r="G1893" s="1146"/>
      <c r="H1893" s="1146"/>
      <c r="I1893" s="1146"/>
      <c r="J1893" s="1147"/>
      <c r="K1893" s="1147"/>
      <c r="L1893" s="1147"/>
      <c r="M1893" s="1147"/>
      <c r="N1893" s="1148"/>
      <c r="O1893" s="1148"/>
      <c r="P1893" s="1148"/>
      <c r="Q1893" s="1148"/>
      <c r="R1893" s="1149"/>
      <c r="S1893" s="1150"/>
      <c r="T1893" s="1150"/>
      <c r="U1893" s="1151"/>
      <c r="V1893" s="1152"/>
      <c r="W1893" s="1152"/>
      <c r="X1893" s="1335">
        <v>29.75</v>
      </c>
      <c r="Y1893" s="1152"/>
      <c r="Z1893" s="1152"/>
      <c r="AA1893" s="1380"/>
      <c r="AC1893" s="1157"/>
      <c r="AD1893" s="1157"/>
      <c r="AE1893" s="1157"/>
      <c r="AF1893" s="1158"/>
      <c r="AG1893" s="2403"/>
      <c r="AH1893" s="2403"/>
      <c r="AI1893" s="2403"/>
    </row>
    <row r="1894" spans="2:35" s="1156" customFormat="1" x14ac:dyDescent="0.2">
      <c r="B1894" s="1145"/>
      <c r="C1894" s="1145"/>
      <c r="D1894" s="1413" t="s">
        <v>2763</v>
      </c>
      <c r="E1894" s="1210"/>
      <c r="F1894" s="1200"/>
      <c r="G1894" s="1146"/>
      <c r="H1894" s="1146"/>
      <c r="I1894" s="1146"/>
      <c r="J1894" s="1147"/>
      <c r="K1894" s="1147"/>
      <c r="L1894" s="1147"/>
      <c r="M1894" s="1147"/>
      <c r="N1894" s="1148"/>
      <c r="O1894" s="1148"/>
      <c r="P1894" s="1148"/>
      <c r="Q1894" s="1148"/>
      <c r="R1894" s="1149"/>
      <c r="S1894" s="1150"/>
      <c r="T1894" s="1150"/>
      <c r="U1894" s="1151"/>
      <c r="V1894" s="1152"/>
      <c r="W1894" s="1152"/>
      <c r="X1894" s="1335">
        <v>16.5</v>
      </c>
      <c r="Y1894" s="1152"/>
      <c r="Z1894" s="1152"/>
      <c r="AA1894" s="1380"/>
      <c r="AC1894" s="1157"/>
      <c r="AD1894" s="1157"/>
      <c r="AE1894" s="1157"/>
      <c r="AF1894" s="1158"/>
      <c r="AG1894" s="2403"/>
      <c r="AH1894" s="2403"/>
      <c r="AI1894" s="2403"/>
    </row>
    <row r="1895" spans="2:35" s="1156" customFormat="1" x14ac:dyDescent="0.2">
      <c r="B1895" s="71"/>
      <c r="C1895" s="1149"/>
      <c r="D1895" s="1149"/>
      <c r="E1895" s="1152"/>
      <c r="F1895" s="1148"/>
      <c r="G1895" s="1148"/>
      <c r="H1895" s="1148"/>
      <c r="I1895" s="1148"/>
      <c r="J1895" s="1147"/>
      <c r="K1895" s="1147"/>
      <c r="L1895" s="1148"/>
      <c r="M1895" s="1148"/>
      <c r="N1895" s="1148"/>
      <c r="O1895" s="1148"/>
      <c r="P1895" s="1148"/>
      <c r="Q1895" s="1148"/>
      <c r="R1895" s="1149"/>
      <c r="S1895" s="1150"/>
      <c r="T1895" s="1148"/>
      <c r="U1895" s="1151"/>
      <c r="V1895" s="1152"/>
      <c r="W1895" s="1152"/>
      <c r="X1895" s="1144"/>
      <c r="Y1895" s="1152"/>
      <c r="Z1895" s="1152"/>
      <c r="AA1895" s="1149"/>
      <c r="AC1895" s="1157"/>
      <c r="AD1895" s="1157"/>
      <c r="AE1895" s="1157"/>
      <c r="AF1895" s="1332"/>
      <c r="AG1895" s="2403"/>
      <c r="AH1895" s="2403"/>
      <c r="AI1895" s="2403"/>
    </row>
    <row r="1896" spans="2:35" s="1156" customFormat="1" x14ac:dyDescent="0.2">
      <c r="B1896" s="1248">
        <v>2017167</v>
      </c>
      <c r="C1896" s="1337">
        <v>121188</v>
      </c>
      <c r="D1896" s="1248" t="s">
        <v>2726</v>
      </c>
      <c r="E1896" s="1358" t="s">
        <v>26</v>
      </c>
      <c r="F1896" s="1411">
        <v>5</v>
      </c>
      <c r="G1896" s="1358">
        <v>50</v>
      </c>
      <c r="H1896" s="1358">
        <v>25</v>
      </c>
      <c r="I1896" s="1358">
        <v>15</v>
      </c>
      <c r="J1896" s="1147">
        <v>42797</v>
      </c>
      <c r="K1896" s="1147"/>
      <c r="L1896" s="1147"/>
      <c r="M1896" s="1147"/>
      <c r="N1896" s="1148" t="s">
        <v>47</v>
      </c>
      <c r="O1896" s="1148" t="s">
        <v>47</v>
      </c>
      <c r="P1896" s="1148" t="s">
        <v>47</v>
      </c>
      <c r="Q1896" s="1148" t="s">
        <v>47</v>
      </c>
      <c r="R1896" s="1337" t="s">
        <v>2807</v>
      </c>
      <c r="S1896" s="1150"/>
      <c r="T1896" s="1150">
        <v>12</v>
      </c>
      <c r="U1896" s="1151"/>
      <c r="V1896" s="1152" t="s">
        <v>2310</v>
      </c>
      <c r="W1896" s="1152"/>
      <c r="X1896" s="1144">
        <v>80.5</v>
      </c>
      <c r="Y1896" s="1152"/>
      <c r="Z1896" s="1154"/>
      <c r="AA1896" s="1380"/>
      <c r="AC1896" s="1157"/>
      <c r="AD1896" s="1157"/>
      <c r="AE1896" s="1157"/>
      <c r="AF1896" s="1158">
        <f>IF(B1896="","",(IFERROR(VLOOKUP(B1896,Projecten!A$4:W$2358,5,FALSE),"niet bekend")))</f>
        <v>10</v>
      </c>
      <c r="AG1896" s="2403">
        <f>IF(AF1896="","",(IF(F1896=0,AI1896,(F1896/AF1896*AI1896))))</f>
        <v>15191.45</v>
      </c>
      <c r="AH1896" s="2403">
        <f>IF(B1896="","",(IFERROR(VLOOKUP(B1896,Projecten!A$4:W$2358,23,FALSE),"niet bekend")))</f>
        <v>30382.9</v>
      </c>
      <c r="AI1896" s="2403">
        <f>IF(B1896="","",(IFERROR(VLOOKUP(B1896,Projecten!A$4:W$2358,12,FALSE),"niet bekend")))</f>
        <v>30382.9</v>
      </c>
    </row>
    <row r="1897" spans="2:35" s="1156" customFormat="1" x14ac:dyDescent="0.2">
      <c r="B1897" s="1181">
        <v>2017127</v>
      </c>
      <c r="C1897" s="1351">
        <v>121197</v>
      </c>
      <c r="D1897" s="1181" t="s">
        <v>2516</v>
      </c>
      <c r="E1897" s="1208" t="s">
        <v>26</v>
      </c>
      <c r="F1897" s="1215">
        <v>1</v>
      </c>
      <c r="G1897" s="1208">
        <v>11</v>
      </c>
      <c r="H1897" s="1208">
        <v>4</v>
      </c>
      <c r="I1897" s="1208">
        <v>12</v>
      </c>
      <c r="J1897" s="1147">
        <v>42794</v>
      </c>
      <c r="K1897" s="1147">
        <v>42795</v>
      </c>
      <c r="L1897" s="1147" t="s">
        <v>1524</v>
      </c>
      <c r="M1897" s="1147" t="s">
        <v>2614</v>
      </c>
      <c r="N1897" s="1148" t="s">
        <v>47</v>
      </c>
      <c r="O1897" s="1148" t="s">
        <v>47</v>
      </c>
      <c r="P1897" s="1148" t="s">
        <v>47</v>
      </c>
      <c r="Q1897" s="1148" t="s">
        <v>47</v>
      </c>
      <c r="R1897" s="1149"/>
      <c r="S1897" s="1150"/>
      <c r="T1897" s="1150">
        <v>11</v>
      </c>
      <c r="U1897" s="1151"/>
      <c r="V1897" s="1152" t="s">
        <v>2559</v>
      </c>
      <c r="W1897" s="1367" t="s">
        <v>2585</v>
      </c>
      <c r="X1897" s="1144">
        <v>48</v>
      </c>
      <c r="Y1897" s="1152"/>
      <c r="Z1897" s="1152"/>
      <c r="AA1897" s="1380">
        <v>42781</v>
      </c>
      <c r="AC1897" s="1157"/>
      <c r="AD1897" s="1157"/>
      <c r="AE1897" s="1157"/>
      <c r="AF1897" s="1158">
        <f>IF(B1897="","",(IFERROR(VLOOKUP(B1897,Projecten!A$4:W$2358,5,FALSE),"niet bekend")))</f>
        <v>1</v>
      </c>
      <c r="AG1897" s="2403">
        <f>IF(AF1897="","",(IF(F1897=0,AI1897,(F1897/AF1897*AI1897))))</f>
        <v>10800.45</v>
      </c>
      <c r="AH1897" s="2403">
        <f>IF(B1897="","",(IFERROR(VLOOKUP(B1897,Projecten!A$4:W$2358,23,FALSE),"niet bekend")))</f>
        <v>10800.45</v>
      </c>
      <c r="AI1897" s="2403">
        <f>IF(B1897="","",(IFERROR(VLOOKUP(B1897,Projecten!A$4:W$2358,12,FALSE),"niet bekend")))</f>
        <v>10800.45</v>
      </c>
    </row>
    <row r="1898" spans="2:35" s="1156" customFormat="1" x14ac:dyDescent="0.2">
      <c r="B1898" s="1248"/>
      <c r="C1898" s="1149"/>
      <c r="D1898" s="1248"/>
      <c r="E1898" s="1358"/>
      <c r="F1898" s="1411"/>
      <c r="G1898" s="1358"/>
      <c r="H1898" s="1358"/>
      <c r="I1898" s="1358"/>
      <c r="J1898" s="1147"/>
      <c r="K1898" s="1147"/>
      <c r="L1898" s="1147"/>
      <c r="M1898" s="1147"/>
      <c r="N1898" s="1148"/>
      <c r="O1898" s="1148"/>
      <c r="P1898" s="1148"/>
      <c r="Q1898" s="1148"/>
      <c r="R1898" s="1337"/>
      <c r="S1898" s="1150"/>
      <c r="T1898" s="1150"/>
      <c r="U1898" s="1151"/>
      <c r="V1898" s="1152"/>
      <c r="W1898" s="1152"/>
      <c r="X1898" s="1144"/>
      <c r="Y1898" s="1152"/>
      <c r="Z1898" s="1154"/>
      <c r="AA1898" s="1380"/>
      <c r="AC1898" s="1157"/>
      <c r="AD1898" s="1157"/>
      <c r="AE1898" s="1157"/>
      <c r="AF1898" s="1158"/>
      <c r="AG1898" s="2403"/>
      <c r="AH1898" s="2403"/>
      <c r="AI1898" s="2403"/>
    </row>
    <row r="1899" spans="2:35" s="1156" customFormat="1" x14ac:dyDescent="0.2">
      <c r="B1899" s="1181" t="s">
        <v>2557</v>
      </c>
      <c r="C1899" s="1372">
        <v>121187</v>
      </c>
      <c r="D1899" s="1181" t="s">
        <v>2558</v>
      </c>
      <c r="E1899" s="1208" t="s">
        <v>26</v>
      </c>
      <c r="F1899" s="1215">
        <v>0</v>
      </c>
      <c r="G1899" s="1208">
        <v>16</v>
      </c>
      <c r="H1899" s="1208">
        <v>0</v>
      </c>
      <c r="I1899" s="1208">
        <v>0</v>
      </c>
      <c r="J1899" s="1147">
        <v>42796</v>
      </c>
      <c r="K1899" s="1147" t="s">
        <v>1524</v>
      </c>
      <c r="L1899" s="1147" t="s">
        <v>1524</v>
      </c>
      <c r="M1899" s="1147" t="s">
        <v>1524</v>
      </c>
      <c r="N1899" s="1148" t="s">
        <v>47</v>
      </c>
      <c r="O1899" s="1148" t="s">
        <v>47</v>
      </c>
      <c r="P1899" s="1148" t="s">
        <v>47</v>
      </c>
      <c r="Q1899" s="1148" t="s">
        <v>47</v>
      </c>
      <c r="R1899" s="1149"/>
      <c r="S1899" s="1150"/>
      <c r="T1899" s="1150">
        <v>11</v>
      </c>
      <c r="U1899" s="1151"/>
      <c r="V1899" s="1152" t="s">
        <v>2559</v>
      </c>
      <c r="W1899" s="1152" t="s">
        <v>2574</v>
      </c>
      <c r="X1899" s="1144">
        <v>11</v>
      </c>
      <c r="Y1899" s="1152"/>
      <c r="Z1899" s="1152"/>
      <c r="AA1899" s="1380">
        <v>42780</v>
      </c>
      <c r="AC1899" s="1157"/>
      <c r="AD1899" s="1157"/>
      <c r="AE1899" s="1157"/>
      <c r="AF1899" s="1158">
        <f>IF(B1899="","",(IFERROR(VLOOKUP(B1899,Projecten!A$4:W$2358,5,FALSE),"niet bekend")))</f>
        <v>0</v>
      </c>
      <c r="AG1899" s="2403">
        <f>IF(AF1899="","",(IF(F1899=0,AI1899,(F1899/AF1899*AI1899))))</f>
        <v>1611.44</v>
      </c>
      <c r="AH1899" s="2403">
        <f>IF(B1899="","",(IFERROR(VLOOKUP(B1899,Projecten!A$4:W$2358,23,FALSE),"niet bekend")))</f>
        <v>1611.44</v>
      </c>
      <c r="AI1899" s="2403">
        <f>IF(B1899="","",(IFERROR(VLOOKUP(B1899,Projecten!A$4:W$2358,12,FALSE),"niet bekend")))</f>
        <v>1611.44</v>
      </c>
    </row>
    <row r="1900" spans="2:35" s="1156" customFormat="1" x14ac:dyDescent="0.2">
      <c r="B1900" s="1410"/>
      <c r="C1900" s="1248"/>
      <c r="D1900" s="1152"/>
      <c r="E1900" s="1358"/>
      <c r="F1900" s="1411"/>
      <c r="G1900" s="1411"/>
      <c r="H1900" s="1411"/>
      <c r="I1900" s="1411"/>
      <c r="J1900" s="1201"/>
      <c r="K1900" s="1201"/>
      <c r="L1900" s="1201"/>
      <c r="M1900" s="1202"/>
      <c r="N1900" s="1202"/>
      <c r="O1900" s="1202"/>
      <c r="P1900" s="1202"/>
      <c r="Q1900" s="1202"/>
      <c r="R1900" s="1149"/>
      <c r="S1900" s="1150"/>
      <c r="T1900" s="1150"/>
      <c r="U1900" s="1151"/>
      <c r="V1900" s="1152"/>
      <c r="W1900" s="1211"/>
      <c r="X1900" s="1144"/>
      <c r="Y1900" s="1152"/>
      <c r="Z1900" s="1152"/>
      <c r="AA1900" s="1149"/>
      <c r="AC1900" s="1157"/>
      <c r="AD1900" s="1157"/>
      <c r="AE1900" s="1157"/>
      <c r="AF1900" s="1158"/>
      <c r="AG1900" s="2403"/>
      <c r="AH1900" s="2403"/>
      <c r="AI1900" s="2403"/>
    </row>
    <row r="1901" spans="2:35" s="1156" customFormat="1" x14ac:dyDescent="0.2">
      <c r="B1901" s="1343">
        <v>2017119</v>
      </c>
      <c r="C1901" s="1351">
        <v>121204</v>
      </c>
      <c r="D1901" s="1343" t="s">
        <v>2504</v>
      </c>
      <c r="E1901" s="1344" t="s">
        <v>353</v>
      </c>
      <c r="F1901" s="1509">
        <v>1</v>
      </c>
      <c r="G1901" s="1344">
        <v>8</v>
      </c>
      <c r="H1901" s="1344">
        <v>2</v>
      </c>
      <c r="I1901" s="1344">
        <v>4</v>
      </c>
      <c r="J1901" s="1147">
        <v>42794</v>
      </c>
      <c r="K1901" s="1147">
        <v>42795</v>
      </c>
      <c r="L1901" s="1147" t="s">
        <v>1524</v>
      </c>
      <c r="M1901" s="1147" t="s">
        <v>1524</v>
      </c>
      <c r="N1901" s="1148" t="s">
        <v>47</v>
      </c>
      <c r="O1901" s="1148" t="s">
        <v>47</v>
      </c>
      <c r="P1901" s="1148" t="s">
        <v>47</v>
      </c>
      <c r="Q1901" s="1148" t="s">
        <v>47</v>
      </c>
      <c r="R1901" s="1149"/>
      <c r="S1901" s="1150"/>
      <c r="T1901" s="1150">
        <v>13</v>
      </c>
      <c r="U1901" s="1151"/>
      <c r="V1901" s="1152" t="s">
        <v>535</v>
      </c>
      <c r="W1901" s="1152"/>
      <c r="X1901" s="1144">
        <v>15.25</v>
      </c>
      <c r="Y1901" s="1152"/>
      <c r="Z1901" s="1152"/>
      <c r="AA1901" s="1380">
        <v>42774</v>
      </c>
      <c r="AC1901" s="1157"/>
      <c r="AD1901" s="1157"/>
      <c r="AE1901" s="1157"/>
      <c r="AF1901" s="1158">
        <f>IF(B1901="","",(IFERROR(VLOOKUP(B1901,Projecten!A$4:W$2358,5,FALSE),"niet bekend")))</f>
        <v>2</v>
      </c>
      <c r="AG1901" s="2403">
        <f>IF(AF1901="","",(IF(F1901=0,AI1901,(F1901/AF1901*AI1901))))</f>
        <v>1413.97</v>
      </c>
      <c r="AH1901" s="2403">
        <f>IF(B1901="","",(IFERROR(VLOOKUP(B1901,Projecten!A$4:W$2358,23,FALSE),"niet bekend")))</f>
        <v>2827.94</v>
      </c>
      <c r="AI1901" s="2403">
        <f>IF(B1901="","",(IFERROR(VLOOKUP(B1901,Projecten!A$4:W$2358,12,FALSE),"niet bekend")))</f>
        <v>2827.94</v>
      </c>
    </row>
    <row r="1902" spans="2:35" s="1156" customFormat="1" x14ac:dyDescent="0.2">
      <c r="B1902" s="1248">
        <v>2017120</v>
      </c>
      <c r="C1902" s="1351">
        <v>121204</v>
      </c>
      <c r="D1902" s="1248" t="s">
        <v>2507</v>
      </c>
      <c r="E1902" s="1358" t="s">
        <v>353</v>
      </c>
      <c r="F1902" s="1411">
        <v>1</v>
      </c>
      <c r="G1902" s="1358">
        <v>10</v>
      </c>
      <c r="H1902" s="1358">
        <v>6</v>
      </c>
      <c r="I1902" s="1358">
        <v>4</v>
      </c>
      <c r="J1902" s="1147">
        <v>42794</v>
      </c>
      <c r="K1902" s="1147">
        <v>42795</v>
      </c>
      <c r="L1902" s="1147" t="s">
        <v>1524</v>
      </c>
      <c r="M1902" s="1147" t="s">
        <v>1524</v>
      </c>
      <c r="N1902" s="1148" t="s">
        <v>47</v>
      </c>
      <c r="O1902" s="1148" t="s">
        <v>47</v>
      </c>
      <c r="P1902" s="1148" t="s">
        <v>47</v>
      </c>
      <c r="Q1902" s="1148" t="s">
        <v>47</v>
      </c>
      <c r="R1902" s="1149"/>
      <c r="S1902" s="1150"/>
      <c r="T1902" s="1150">
        <v>13</v>
      </c>
      <c r="U1902" s="1151"/>
      <c r="V1902" s="1152" t="s">
        <v>535</v>
      </c>
      <c r="W1902" s="1152"/>
      <c r="X1902" s="1156">
        <v>21</v>
      </c>
      <c r="Y1902" s="1152"/>
      <c r="Z1902" s="1152"/>
      <c r="AA1902" s="1380">
        <v>42774</v>
      </c>
      <c r="AC1902" s="1157"/>
      <c r="AD1902" s="1157"/>
      <c r="AE1902" s="1157"/>
      <c r="AF1902" s="1158">
        <f>IF(B1902="","",(IFERROR(VLOOKUP(B1902,Projecten!A$4:W$2358,5,FALSE),"niet bekend")))</f>
        <v>1</v>
      </c>
      <c r="AG1902" s="2403">
        <f>IF(AF1902="","",(IF(F1902=0,AI1902,(F1902/AF1902*AI1902))))</f>
        <v>3079.08</v>
      </c>
      <c r="AH1902" s="2403">
        <f>IF(B1902="","",(IFERROR(VLOOKUP(B1902,Projecten!A$4:W$2358,23,FALSE),"niet bekend")))</f>
        <v>3079.08</v>
      </c>
      <c r="AI1902" s="2403">
        <f>IF(B1902="","",(IFERROR(VLOOKUP(B1902,Projecten!A$4:W$2358,12,FALSE),"niet bekend")))</f>
        <v>3079.08</v>
      </c>
    </row>
    <row r="1903" spans="2:35" s="1156" customFormat="1" x14ac:dyDescent="0.2">
      <c r="B1903" s="1248">
        <v>2017122</v>
      </c>
      <c r="C1903" s="1351">
        <v>121208</v>
      </c>
      <c r="D1903" s="1248" t="s">
        <v>2508</v>
      </c>
      <c r="E1903" s="1358" t="s">
        <v>353</v>
      </c>
      <c r="F1903" s="1411">
        <v>1</v>
      </c>
      <c r="G1903" s="1358">
        <v>7</v>
      </c>
      <c r="H1903" s="1358">
        <v>6</v>
      </c>
      <c r="I1903" s="1358">
        <v>1</v>
      </c>
      <c r="J1903" s="1147">
        <v>42794</v>
      </c>
      <c r="K1903" s="1147">
        <v>42795</v>
      </c>
      <c r="L1903" s="1147" t="s">
        <v>1524</v>
      </c>
      <c r="M1903" s="1147" t="s">
        <v>1524</v>
      </c>
      <c r="N1903" s="1148" t="s">
        <v>47</v>
      </c>
      <c r="O1903" s="1148" t="s">
        <v>47</v>
      </c>
      <c r="P1903" s="1148" t="s">
        <v>47</v>
      </c>
      <c r="Q1903" s="1148" t="s">
        <v>47</v>
      </c>
      <c r="R1903" s="1149"/>
      <c r="S1903" s="1150"/>
      <c r="T1903" s="1150">
        <v>13</v>
      </c>
      <c r="U1903" s="1151"/>
      <c r="V1903" s="1152" t="s">
        <v>535</v>
      </c>
      <c r="W1903" s="1152"/>
      <c r="X1903" s="1144">
        <v>15</v>
      </c>
      <c r="Y1903" s="1152"/>
      <c r="Z1903" s="1152"/>
      <c r="AA1903" s="1380">
        <v>42774</v>
      </c>
      <c r="AC1903" s="1157"/>
      <c r="AD1903" s="1157"/>
      <c r="AE1903" s="1157"/>
      <c r="AF1903" s="1158">
        <f>IF(B1903="","",(IFERROR(VLOOKUP(B1903,Projecten!A$4:W$2358,5,FALSE),"niet bekend")))</f>
        <v>1</v>
      </c>
      <c r="AG1903" s="2403">
        <f>IF(AF1903="","",(IF(F1903=0,AI1903,(F1903/AF1903*AI1903))))</f>
        <v>1989.59</v>
      </c>
      <c r="AH1903" s="2403">
        <f>IF(B1903="","",(IFERROR(VLOOKUP(B1903,Projecten!A$4:W$2358,23,FALSE),"niet bekend")))</f>
        <v>1989.59</v>
      </c>
      <c r="AI1903" s="2403">
        <f>IF(B1903="","",(IFERROR(VLOOKUP(B1903,Projecten!A$4:W$2358,12,FALSE),"niet bekend")))</f>
        <v>1989.59</v>
      </c>
    </row>
    <row r="1904" spans="2:35" s="1156" customFormat="1" x14ac:dyDescent="0.2">
      <c r="B1904" s="1248">
        <v>2017123</v>
      </c>
      <c r="C1904" s="1351">
        <v>121208</v>
      </c>
      <c r="D1904" s="1248" t="s">
        <v>2509</v>
      </c>
      <c r="E1904" s="1358" t="s">
        <v>353</v>
      </c>
      <c r="F1904" s="1411">
        <v>1</v>
      </c>
      <c r="G1904" s="1358">
        <v>10</v>
      </c>
      <c r="H1904" s="1358">
        <v>7</v>
      </c>
      <c r="I1904" s="1358">
        <v>4</v>
      </c>
      <c r="J1904" s="1147">
        <v>42794</v>
      </c>
      <c r="K1904" s="1147">
        <v>42795</v>
      </c>
      <c r="L1904" s="1147" t="s">
        <v>1524</v>
      </c>
      <c r="M1904" s="1147" t="s">
        <v>1524</v>
      </c>
      <c r="N1904" s="1148" t="s">
        <v>47</v>
      </c>
      <c r="O1904" s="1148" t="s">
        <v>47</v>
      </c>
      <c r="P1904" s="1148" t="s">
        <v>47</v>
      </c>
      <c r="Q1904" s="1148" t="s">
        <v>47</v>
      </c>
      <c r="R1904" s="1149"/>
      <c r="S1904" s="1150"/>
      <c r="T1904" s="1150">
        <v>13</v>
      </c>
      <c r="U1904" s="1151"/>
      <c r="V1904" s="1152" t="s">
        <v>535</v>
      </c>
      <c r="W1904" s="1152"/>
      <c r="X1904" s="1144">
        <v>24</v>
      </c>
      <c r="Y1904" s="1152"/>
      <c r="Z1904" s="1152"/>
      <c r="AA1904" s="1380">
        <v>42774</v>
      </c>
      <c r="AC1904" s="1157"/>
      <c r="AD1904" s="1157"/>
      <c r="AE1904" s="1157"/>
      <c r="AF1904" s="1158">
        <f>IF(B1904="","",(IFERROR(VLOOKUP(B1904,Projecten!A$4:W$2358,5,FALSE),"niet bekend")))</f>
        <v>1</v>
      </c>
      <c r="AG1904" s="2403">
        <f>IF(AF1904="","",(IF(F1904=0,AI1904,(F1904/AF1904*AI1904))))</f>
        <v>3200.1</v>
      </c>
      <c r="AH1904" s="2403">
        <f>IF(B1904="","",(IFERROR(VLOOKUP(B1904,Projecten!A$4:W$2358,23,FALSE),"niet bekend")))</f>
        <v>3200.1</v>
      </c>
      <c r="AI1904" s="2403">
        <f>IF(B1904="","",(IFERROR(VLOOKUP(B1904,Projecten!A$4:W$2358,12,FALSE),"niet bekend")))</f>
        <v>3200.1</v>
      </c>
    </row>
    <row r="1905" spans="2:35" s="1156" customFormat="1" x14ac:dyDescent="0.2">
      <c r="B1905" s="1248">
        <v>2017125</v>
      </c>
      <c r="C1905" s="1351">
        <v>121209</v>
      </c>
      <c r="D1905" s="1248" t="s">
        <v>2511</v>
      </c>
      <c r="E1905" s="1358" t="s">
        <v>353</v>
      </c>
      <c r="F1905" s="1411">
        <v>1</v>
      </c>
      <c r="G1905" s="1358">
        <v>8</v>
      </c>
      <c r="H1905" s="1358">
        <v>5</v>
      </c>
      <c r="I1905" s="1358">
        <v>3</v>
      </c>
      <c r="J1905" s="1147">
        <v>42794</v>
      </c>
      <c r="K1905" s="1147">
        <v>42795</v>
      </c>
      <c r="L1905" s="1147" t="s">
        <v>1524</v>
      </c>
      <c r="M1905" s="1147" t="s">
        <v>1524</v>
      </c>
      <c r="N1905" s="1148" t="s">
        <v>47</v>
      </c>
      <c r="O1905" s="1148" t="s">
        <v>47</v>
      </c>
      <c r="P1905" s="1148" t="s">
        <v>47</v>
      </c>
      <c r="Q1905" s="1148" t="s">
        <v>47</v>
      </c>
      <c r="R1905" s="1149"/>
      <c r="S1905" s="1150"/>
      <c r="T1905" s="1150">
        <v>13</v>
      </c>
      <c r="U1905" s="1151"/>
      <c r="V1905" s="1152" t="s">
        <v>535</v>
      </c>
      <c r="W1905" s="1152"/>
      <c r="X1905" s="1144">
        <v>16.25</v>
      </c>
      <c r="Y1905" s="1152"/>
      <c r="Z1905" s="1152"/>
      <c r="AA1905" s="1380">
        <v>42774</v>
      </c>
      <c r="AC1905" s="1157"/>
      <c r="AD1905" s="1157"/>
      <c r="AE1905" s="1157"/>
      <c r="AF1905" s="1158">
        <f>IF(B1905="","",(IFERROR(VLOOKUP(B1905,Projecten!A$4:W$2358,5,FALSE),"niet bekend")))</f>
        <v>1</v>
      </c>
      <c r="AG1905" s="2403">
        <f>IF(AF1905="","",(IF(F1905=0,AI1905,(F1905/AF1905*AI1905))))</f>
        <v>2439.0300000000002</v>
      </c>
      <c r="AH1905" s="2403">
        <f>IF(B1905="","",(IFERROR(VLOOKUP(B1905,Projecten!A$4:W$2358,23,FALSE),"niet bekend")))</f>
        <v>2439.0300000000002</v>
      </c>
      <c r="AI1905" s="2403">
        <f>IF(B1905="","",(IFERROR(VLOOKUP(B1905,Projecten!A$4:W$2358,12,FALSE),"niet bekend")))</f>
        <v>2439.0300000000002</v>
      </c>
    </row>
    <row r="1906" spans="2:35" s="1156" customFormat="1" x14ac:dyDescent="0.2">
      <c r="B1906" s="1248">
        <v>2017195</v>
      </c>
      <c r="C1906" s="346">
        <v>121209</v>
      </c>
      <c r="D1906" s="1145" t="s">
        <v>2714</v>
      </c>
      <c r="E1906" s="1358" t="s">
        <v>353</v>
      </c>
      <c r="F1906" s="1411">
        <v>0</v>
      </c>
      <c r="G1906" s="1358">
        <v>1</v>
      </c>
      <c r="H1906" s="1358">
        <v>1</v>
      </c>
      <c r="I1906" s="1358">
        <v>0</v>
      </c>
      <c r="J1906" s="1201">
        <v>42804</v>
      </c>
      <c r="K1906" s="1201">
        <v>42803</v>
      </c>
      <c r="L1906" s="1201"/>
      <c r="M1906" s="1202"/>
      <c r="N1906" s="1202" t="s">
        <v>47</v>
      </c>
      <c r="O1906" s="1202" t="s">
        <v>47</v>
      </c>
      <c r="P1906" s="1202" t="s">
        <v>47</v>
      </c>
      <c r="Q1906" s="1202" t="s">
        <v>47</v>
      </c>
      <c r="R1906" s="1149"/>
      <c r="S1906" s="1150"/>
      <c r="T1906" s="1150">
        <v>13</v>
      </c>
      <c r="U1906" s="1151"/>
      <c r="V1906" s="1152" t="s">
        <v>535</v>
      </c>
      <c r="W1906" s="1211"/>
      <c r="X1906" s="1144">
        <v>3</v>
      </c>
      <c r="Y1906" s="1152"/>
      <c r="Z1906" s="1152"/>
      <c r="AA1906" s="1380">
        <v>42800</v>
      </c>
      <c r="AC1906" s="1157"/>
      <c r="AD1906" s="1157"/>
      <c r="AE1906" s="1157"/>
      <c r="AF1906" s="1158"/>
      <c r="AG1906" s="2403"/>
      <c r="AH1906" s="2403"/>
      <c r="AI1906" s="2403"/>
    </row>
    <row r="1907" spans="2:35" s="1156" customFormat="1" x14ac:dyDescent="0.2">
      <c r="B1907" s="1248" t="s">
        <v>2568</v>
      </c>
      <c r="C1907" s="1373">
        <v>121187</v>
      </c>
      <c r="D1907" s="1248" t="s">
        <v>2569</v>
      </c>
      <c r="E1907" s="1358" t="s">
        <v>353</v>
      </c>
      <c r="F1907" s="1411">
        <v>1</v>
      </c>
      <c r="G1907" s="1358">
        <v>15</v>
      </c>
      <c r="H1907" s="1358">
        <v>0</v>
      </c>
      <c r="I1907" s="1358">
        <v>0</v>
      </c>
      <c r="J1907" s="1147">
        <v>42796</v>
      </c>
      <c r="K1907" s="1147" t="s">
        <v>1524</v>
      </c>
      <c r="L1907" s="1147" t="s">
        <v>1524</v>
      </c>
      <c r="M1907" s="1147" t="s">
        <v>1524</v>
      </c>
      <c r="N1907" s="1148" t="s">
        <v>47</v>
      </c>
      <c r="O1907" s="1148" t="s">
        <v>47</v>
      </c>
      <c r="P1907" s="1148" t="s">
        <v>47</v>
      </c>
      <c r="Q1907" s="1148" t="s">
        <v>47</v>
      </c>
      <c r="R1907" s="1149"/>
      <c r="S1907" s="1150"/>
      <c r="T1907" s="1150">
        <v>13</v>
      </c>
      <c r="U1907" s="1151"/>
      <c r="V1907" s="1152" t="s">
        <v>535</v>
      </c>
      <c r="W1907" s="1152" t="s">
        <v>2574</v>
      </c>
      <c r="X1907" s="1144">
        <v>11</v>
      </c>
      <c r="Y1907" s="1152"/>
      <c r="Z1907" s="1152"/>
      <c r="AA1907" s="1380">
        <v>42774</v>
      </c>
      <c r="AC1907" s="1157"/>
      <c r="AD1907" s="1157"/>
      <c r="AE1907" s="1157"/>
      <c r="AF1907" s="1158">
        <f>IF(B1907="","",(IFERROR(VLOOKUP(B1907,Projecten!A$4:W$2358,5,FALSE),"niet bekend")))</f>
        <v>1</v>
      </c>
      <c r="AG1907" s="2403">
        <f>IF(AF1907="","",(IF(F1907=0,AI1907,(F1907/AF1907*AI1907))))</f>
        <v>1823.23</v>
      </c>
      <c r="AH1907" s="2403">
        <f>IF(B1907="","",(IFERROR(VLOOKUP(B1907,Projecten!A$4:W$2358,23,FALSE),"niet bekend")))</f>
        <v>1823.23</v>
      </c>
      <c r="AI1907" s="2403">
        <f>IF(B1907="","",(IFERROR(VLOOKUP(B1907,Projecten!A$4:W$2358,12,FALSE),"niet bekend")))</f>
        <v>1823.23</v>
      </c>
    </row>
    <row r="1908" spans="2:35" s="1156" customFormat="1" x14ac:dyDescent="0.2">
      <c r="B1908" s="1248" t="s">
        <v>2570</v>
      </c>
      <c r="C1908" s="1373">
        <v>121187</v>
      </c>
      <c r="D1908" s="1248" t="s">
        <v>2510</v>
      </c>
      <c r="E1908" s="1358" t="s">
        <v>353</v>
      </c>
      <c r="F1908" s="1411">
        <v>1</v>
      </c>
      <c r="G1908" s="1358">
        <v>13</v>
      </c>
      <c r="H1908" s="1358">
        <v>0</v>
      </c>
      <c r="I1908" s="1358">
        <v>0</v>
      </c>
      <c r="J1908" s="1147">
        <v>42796</v>
      </c>
      <c r="K1908" s="1147" t="s">
        <v>1524</v>
      </c>
      <c r="L1908" s="1147" t="s">
        <v>1524</v>
      </c>
      <c r="M1908" s="1147" t="s">
        <v>1524</v>
      </c>
      <c r="N1908" s="1148" t="s">
        <v>47</v>
      </c>
      <c r="O1908" s="1148" t="s">
        <v>47</v>
      </c>
      <c r="P1908" s="1148" t="s">
        <v>47</v>
      </c>
      <c r="Q1908" s="1148" t="s">
        <v>47</v>
      </c>
      <c r="R1908" s="1149"/>
      <c r="S1908" s="1150"/>
      <c r="T1908" s="1150">
        <v>13</v>
      </c>
      <c r="U1908" s="1151"/>
      <c r="V1908" s="1152" t="s">
        <v>535</v>
      </c>
      <c r="W1908" s="1152" t="s">
        <v>2574</v>
      </c>
      <c r="X1908" s="1144">
        <v>10</v>
      </c>
      <c r="Y1908" s="1152"/>
      <c r="Z1908" s="1152"/>
      <c r="AA1908" s="1380">
        <v>42774</v>
      </c>
      <c r="AC1908" s="1157"/>
      <c r="AD1908" s="1157"/>
      <c r="AE1908" s="1157"/>
      <c r="AF1908" s="1158">
        <f>IF(B1908="","",(IFERROR(VLOOKUP(B1908,Projecten!A$4:W$2358,5,FALSE),"niet bekend")))</f>
        <v>1</v>
      </c>
      <c r="AG1908" s="2403">
        <f>IF(AF1908="","",(IF(F1908=0,AI1908,(F1908/AF1908*AI1908))))</f>
        <v>1489.05</v>
      </c>
      <c r="AH1908" s="2403">
        <f>IF(B1908="","",(IFERROR(VLOOKUP(B1908,Projecten!A$4:W$2358,23,FALSE),"niet bekend")))</f>
        <v>1489.05</v>
      </c>
      <c r="AI1908" s="2403">
        <f>IF(B1908="","",(IFERROR(VLOOKUP(B1908,Projecten!A$4:W$2358,12,FALSE),"niet bekend")))</f>
        <v>1489.05</v>
      </c>
    </row>
    <row r="1909" spans="2:35" s="1368" customFormat="1" x14ac:dyDescent="0.2">
      <c r="B1909" s="1343" t="s">
        <v>2530</v>
      </c>
      <c r="C1909" s="1145">
        <v>121214</v>
      </c>
      <c r="D1909" s="1343" t="s">
        <v>2532</v>
      </c>
      <c r="E1909" s="71" t="s">
        <v>353</v>
      </c>
      <c r="F1909" s="1509">
        <v>1</v>
      </c>
      <c r="G1909" s="1344">
        <v>12</v>
      </c>
      <c r="H1909" s="1344">
        <v>8</v>
      </c>
      <c r="I1909" s="1344">
        <v>3</v>
      </c>
      <c r="J1909" s="1365">
        <v>42808</v>
      </c>
      <c r="K1909" s="1365">
        <v>42802</v>
      </c>
      <c r="L1909" s="1365" t="s">
        <v>1524</v>
      </c>
      <c r="M1909" s="1365" t="s">
        <v>1524</v>
      </c>
      <c r="N1909" s="1148" t="s">
        <v>47</v>
      </c>
      <c r="O1909" s="1148" t="s">
        <v>47</v>
      </c>
      <c r="P1909" s="1148" t="s">
        <v>47</v>
      </c>
      <c r="Q1909" s="1148" t="s">
        <v>47</v>
      </c>
      <c r="R1909" s="1337"/>
      <c r="S1909" s="1150"/>
      <c r="T1909" s="1150">
        <v>13</v>
      </c>
      <c r="U1909" s="1366"/>
      <c r="V1909" s="1152" t="s">
        <v>535</v>
      </c>
      <c r="W1909" s="1367"/>
      <c r="X1909" s="1153">
        <v>26</v>
      </c>
      <c r="Y1909" s="1367"/>
      <c r="Z1909" s="1367"/>
      <c r="AA1909" s="1380">
        <v>42408</v>
      </c>
      <c r="AC1909" s="1369"/>
      <c r="AD1909" s="1369"/>
      <c r="AE1909" s="1369"/>
      <c r="AF1909" s="1158">
        <f>IF(B1909="","",(IFERROR(VLOOKUP(B1909,Projecten!A$4:W$2358,5,FALSE),"niet bekend")))</f>
        <v>1</v>
      </c>
      <c r="AG1909" s="2403">
        <f>IF(AF1909="","",(IF(F1909=0,AI1909,(F1909/AF1909*AI1909))))</f>
        <v>4321.22</v>
      </c>
      <c r="AH1909" s="2403">
        <f>IF(B1909="","",(IFERROR(VLOOKUP(B1909,Projecten!A$4:W$2358,23,FALSE),"niet bekend")))</f>
        <v>4321.22</v>
      </c>
      <c r="AI1909" s="2403">
        <f>IF(B1909="","",(IFERROR(VLOOKUP(B1909,Projecten!A$4:W$2358,12,FALSE),"niet bekend")))</f>
        <v>4321.22</v>
      </c>
    </row>
    <row r="1910" spans="2:35" s="1156" customFormat="1" x14ac:dyDescent="0.2">
      <c r="B1910" s="1248"/>
      <c r="C1910" s="1351"/>
      <c r="D1910" s="1145"/>
      <c r="E1910" s="1358"/>
      <c r="F1910" s="1411"/>
      <c r="G1910" s="1358"/>
      <c r="H1910" s="1358"/>
      <c r="I1910" s="1358"/>
      <c r="J1910" s="1201"/>
      <c r="K1910" s="1183"/>
      <c r="L1910" s="1183"/>
      <c r="M1910" s="1183"/>
      <c r="N1910" s="1202"/>
      <c r="O1910" s="1202"/>
      <c r="P1910" s="1202"/>
      <c r="Q1910" s="1202"/>
      <c r="R1910" s="1337"/>
      <c r="S1910" s="1150"/>
      <c r="T1910" s="1150"/>
      <c r="U1910" s="1151"/>
      <c r="V1910" s="1152"/>
      <c r="W1910" s="1211"/>
      <c r="X1910" s="1144"/>
      <c r="Y1910" s="1152"/>
      <c r="Z1910" s="1152"/>
      <c r="AA1910" s="1380"/>
      <c r="AC1910" s="1157"/>
      <c r="AD1910" s="1157"/>
      <c r="AE1910" s="1157"/>
      <c r="AF1910" s="1158"/>
      <c r="AG1910" s="2403"/>
      <c r="AH1910" s="2403"/>
      <c r="AI1910" s="2403"/>
    </row>
    <row r="1911" spans="2:35" s="1156" customFormat="1" x14ac:dyDescent="0.2">
      <c r="B1911" s="1248">
        <v>2017175</v>
      </c>
      <c r="C1911" s="1143">
        <v>121207</v>
      </c>
      <c r="D1911" s="1343" t="s">
        <v>2637</v>
      </c>
      <c r="E1911" s="1358" t="s">
        <v>891</v>
      </c>
      <c r="F1911" s="1411">
        <v>1</v>
      </c>
      <c r="G1911" s="1358">
        <v>10</v>
      </c>
      <c r="H1911" s="1358">
        <v>0</v>
      </c>
      <c r="I1911" s="1358">
        <v>10</v>
      </c>
      <c r="J1911" s="1183">
        <v>42801</v>
      </c>
      <c r="K1911" s="1183" t="s">
        <v>1524</v>
      </c>
      <c r="L1911" s="1183" t="s">
        <v>1524</v>
      </c>
      <c r="M1911" s="1183" t="s">
        <v>1524</v>
      </c>
      <c r="N1911" s="1202" t="s">
        <v>47</v>
      </c>
      <c r="O1911" s="1202" t="s">
        <v>47</v>
      </c>
      <c r="P1911" s="1202" t="s">
        <v>47</v>
      </c>
      <c r="Q1911" s="1202" t="s">
        <v>47</v>
      </c>
      <c r="R1911" s="1149"/>
      <c r="S1911" s="1150"/>
      <c r="T1911" s="1150">
        <v>12</v>
      </c>
      <c r="U1911" s="1151"/>
      <c r="V1911" s="1152" t="s">
        <v>915</v>
      </c>
      <c r="W1911" s="1211"/>
      <c r="X1911" s="1144">
        <v>31</v>
      </c>
      <c r="Y1911" s="1152"/>
      <c r="Z1911" s="1152"/>
      <c r="AA1911" s="1380">
        <v>42795</v>
      </c>
      <c r="AC1911" s="1157"/>
      <c r="AD1911" s="1157"/>
      <c r="AE1911" s="1157"/>
      <c r="AF1911" s="1158">
        <f>IF(B1911="","",(IFERROR(VLOOKUP(B1911,Projecten!A$4:W$2358,5,FALSE),"niet bekend")))</f>
        <v>1</v>
      </c>
      <c r="AG1911" s="2403">
        <f>IF(AF1911="","",(IF(F1911=0,AI1911,(F1911/AF1911*AI1911))))</f>
        <v>5315.2</v>
      </c>
      <c r="AH1911" s="2403">
        <f>IF(B1911="","",(IFERROR(VLOOKUP(B1911,Projecten!A$4:W$2358,23,FALSE),"niet bekend")))</f>
        <v>5315.2</v>
      </c>
      <c r="AI1911" s="2403">
        <f>IF(B1911="","",(IFERROR(VLOOKUP(B1911,Projecten!A$4:W$2358,12,FALSE),"niet bekend")))</f>
        <v>5315.2</v>
      </c>
    </row>
    <row r="1912" spans="2:35" s="1156" customFormat="1" x14ac:dyDescent="0.2">
      <c r="B1912" s="1248"/>
      <c r="C1912" s="1145"/>
      <c r="D1912" s="1145"/>
      <c r="E1912" s="1358"/>
      <c r="F1912" s="1411"/>
      <c r="G1912" s="1358"/>
      <c r="H1912" s="1358"/>
      <c r="I1912" s="1358"/>
      <c r="J1912" s="1201"/>
      <c r="K1912" s="1201"/>
      <c r="L1912" s="1201"/>
      <c r="M1912" s="1202"/>
      <c r="N1912" s="1202"/>
      <c r="O1912" s="1202"/>
      <c r="P1912" s="1202"/>
      <c r="Q1912" s="1202"/>
      <c r="R1912" s="1149"/>
      <c r="S1912" s="1150"/>
      <c r="T1912" s="1150"/>
      <c r="U1912" s="1151"/>
      <c r="V1912" s="1152"/>
      <c r="W1912" s="1211"/>
      <c r="X1912" s="1144"/>
      <c r="Y1912" s="1152"/>
      <c r="Z1912" s="1152"/>
      <c r="AA1912" s="1149"/>
      <c r="AC1912" s="1157"/>
      <c r="AD1912" s="1157"/>
      <c r="AE1912" s="1157"/>
      <c r="AF1912" s="1158"/>
      <c r="AG1912" s="2403"/>
      <c r="AH1912" s="2403"/>
      <c r="AI1912" s="2403"/>
    </row>
    <row r="1913" spans="2:35" s="1156" customFormat="1" x14ac:dyDescent="0.2">
      <c r="B1913" s="1248">
        <v>2017157</v>
      </c>
      <c r="C1913" s="1143">
        <v>121213</v>
      </c>
      <c r="D1913" s="1156" t="s">
        <v>2560</v>
      </c>
      <c r="E1913" s="1371" t="s">
        <v>318</v>
      </c>
      <c r="F1913" s="1509">
        <v>1</v>
      </c>
      <c r="G1913" s="1358">
        <v>10</v>
      </c>
      <c r="H1913" s="1358">
        <v>7</v>
      </c>
      <c r="I1913" s="1358">
        <v>3</v>
      </c>
      <c r="J1913" s="1147">
        <v>42801</v>
      </c>
      <c r="K1913" s="1147" t="s">
        <v>1524</v>
      </c>
      <c r="L1913" s="1147" t="s">
        <v>1524</v>
      </c>
      <c r="M1913" s="1147" t="s">
        <v>1524</v>
      </c>
      <c r="N1913" s="1148" t="s">
        <v>47</v>
      </c>
      <c r="O1913" s="1148" t="s">
        <v>47</v>
      </c>
      <c r="P1913" s="1148" t="s">
        <v>47</v>
      </c>
      <c r="Q1913" s="1148" t="s">
        <v>47</v>
      </c>
      <c r="R1913" s="1149"/>
      <c r="S1913" s="1150"/>
      <c r="T1913" s="1150">
        <v>12</v>
      </c>
      <c r="U1913" s="1151"/>
      <c r="V1913" s="1152" t="s">
        <v>786</v>
      </c>
      <c r="W1913" s="1152"/>
      <c r="X1913" s="1144">
        <v>22</v>
      </c>
      <c r="Y1913" s="1152"/>
      <c r="Z1913" s="1152"/>
      <c r="AA1913" s="1380">
        <v>42787</v>
      </c>
      <c r="AC1913" s="1157"/>
      <c r="AD1913" s="1157"/>
      <c r="AE1913" s="1157"/>
      <c r="AF1913" s="1158">
        <f>IF(B1913="","",(IFERROR(VLOOKUP(B1913,Projecten!A$4:W$2358,5,FALSE),"niet bekend")))</f>
        <v>1</v>
      </c>
      <c r="AG1913" s="2403">
        <f>IF(AF1913="","",(IF(F1913=0,AI1913,(F1913/AF1913*AI1913))))</f>
        <v>3715.12</v>
      </c>
      <c r="AH1913" s="2403">
        <f>IF(B1913="","",(IFERROR(VLOOKUP(B1913,Projecten!A$4:W$2358,23,FALSE),"niet bekend")))</f>
        <v>3715.12</v>
      </c>
      <c r="AI1913" s="2403">
        <f>IF(B1913="","",(IFERROR(VLOOKUP(B1913,Projecten!A$4:W$2358,12,FALSE),"niet bekend")))</f>
        <v>3715.12</v>
      </c>
    </row>
    <row r="1914" spans="2:35" s="1156" customFormat="1" x14ac:dyDescent="0.2">
      <c r="B1914" s="1145">
        <v>2017158</v>
      </c>
      <c r="C1914" s="1143">
        <v>121213</v>
      </c>
      <c r="D1914" s="1145" t="s">
        <v>2591</v>
      </c>
      <c r="E1914" s="1371" t="s">
        <v>318</v>
      </c>
      <c r="F1914" s="1509">
        <v>1</v>
      </c>
      <c r="G1914" s="1344">
        <v>13</v>
      </c>
      <c r="H1914" s="1344">
        <v>9</v>
      </c>
      <c r="I1914" s="1344">
        <v>3</v>
      </c>
      <c r="J1914" s="1147">
        <v>42801</v>
      </c>
      <c r="K1914" s="1147">
        <v>42802</v>
      </c>
      <c r="L1914" s="1147" t="s">
        <v>1524</v>
      </c>
      <c r="M1914" s="1147" t="s">
        <v>1524</v>
      </c>
      <c r="N1914" s="1148" t="s">
        <v>47</v>
      </c>
      <c r="O1914" s="1148" t="s">
        <v>47</v>
      </c>
      <c r="P1914" s="1148" t="s">
        <v>47</v>
      </c>
      <c r="Q1914" s="1148" t="s">
        <v>47</v>
      </c>
      <c r="R1914" s="1149"/>
      <c r="S1914" s="1150"/>
      <c r="T1914" s="1150">
        <v>12</v>
      </c>
      <c r="U1914" s="1151"/>
      <c r="V1914" s="1152" t="s">
        <v>786</v>
      </c>
      <c r="W1914" s="1152" t="s">
        <v>1284</v>
      </c>
      <c r="X1914" s="1144">
        <v>23</v>
      </c>
      <c r="Y1914" s="1152"/>
      <c r="Z1914" s="1152"/>
      <c r="AA1914" s="1380">
        <v>42787</v>
      </c>
      <c r="AC1914" s="1157"/>
      <c r="AD1914" s="1157"/>
      <c r="AE1914" s="1157"/>
      <c r="AF1914" s="1158">
        <f>IF(B1914="","",(IFERROR(VLOOKUP(B1914,Projecten!A$4:W$2358,5,FALSE),"niet bekend")))</f>
        <v>1</v>
      </c>
      <c r="AG1914" s="2403">
        <f>IF(AF1914="","",(IF(F1914=0,AI1914,(F1914/AF1914*AI1914))))</f>
        <v>3906.11</v>
      </c>
      <c r="AH1914" s="2403">
        <f>IF(B1914="","",(IFERROR(VLOOKUP(B1914,Projecten!A$4:W$2358,23,FALSE),"niet bekend")))</f>
        <v>3906.11</v>
      </c>
      <c r="AI1914" s="2403">
        <f>IF(B1914="","",(IFERROR(VLOOKUP(B1914,Projecten!A$4:W$2358,12,FALSE),"niet bekend")))</f>
        <v>3906.11</v>
      </c>
    </row>
    <row r="1915" spans="2:35" s="1156" customFormat="1" x14ac:dyDescent="0.2">
      <c r="B1915" s="1145">
        <v>2017076</v>
      </c>
      <c r="C1915" s="1145">
        <v>121198</v>
      </c>
      <c r="D1915" s="1209" t="s">
        <v>2402</v>
      </c>
      <c r="E1915" s="1210" t="s">
        <v>318</v>
      </c>
      <c r="F1915" s="1200">
        <v>1</v>
      </c>
      <c r="G1915" s="1146">
        <v>11</v>
      </c>
      <c r="H1915" s="1146">
        <v>5</v>
      </c>
      <c r="I1915" s="1146">
        <v>7</v>
      </c>
      <c r="J1915" s="1147">
        <v>42787</v>
      </c>
      <c r="K1915" s="1147">
        <v>42788</v>
      </c>
      <c r="L1915" s="1147" t="s">
        <v>1524</v>
      </c>
      <c r="M1915" s="1147" t="s">
        <v>1524</v>
      </c>
      <c r="N1915" s="1148" t="s">
        <v>47</v>
      </c>
      <c r="O1915" s="1148" t="s">
        <v>47</v>
      </c>
      <c r="P1915" s="1148" t="s">
        <v>47</v>
      </c>
      <c r="Q1915" s="1148" t="s">
        <v>47</v>
      </c>
      <c r="R1915" s="1149"/>
      <c r="S1915" s="1150"/>
      <c r="T1915" s="1150">
        <v>13</v>
      </c>
      <c r="U1915" s="1151"/>
      <c r="V1915" s="1152" t="s">
        <v>786</v>
      </c>
      <c r="W1915" s="1152" t="s">
        <v>2465</v>
      </c>
      <c r="X1915" s="1144">
        <v>32.25</v>
      </c>
      <c r="Y1915" s="1152"/>
      <c r="Z1915" s="1152"/>
      <c r="AA1915" s="1380">
        <v>42766</v>
      </c>
      <c r="AC1915" s="1157"/>
      <c r="AD1915" s="1157"/>
      <c r="AE1915" s="1157"/>
      <c r="AF1915" s="1158">
        <f>IF(B1915="","",(IFERROR(VLOOKUP(B1915,Projecten!A$4:W$2358,5,FALSE),"niet bekend")))</f>
        <v>1</v>
      </c>
      <c r="AG1915" s="2403">
        <f>IF(AF1915="","",(IF(F1915=0,AI1915,(F1915/AF1915*AI1915))))</f>
        <v>6540</v>
      </c>
      <c r="AH1915" s="2403">
        <f>IF(B1915="","",(IFERROR(VLOOKUP(B1915,Projecten!A$4:W$2358,23,FALSE),"niet bekend")))</f>
        <v>6540</v>
      </c>
      <c r="AI1915" s="2403">
        <f>IF(B1915="","",(IFERROR(VLOOKUP(B1915,Projecten!A$4:W$2358,12,FALSE),"niet bekend")))</f>
        <v>6540</v>
      </c>
    </row>
    <row r="1916" spans="2:35" s="1156" customFormat="1" x14ac:dyDescent="0.2">
      <c r="B1916" s="1145" t="s">
        <v>2612</v>
      </c>
      <c r="C1916" s="1145">
        <v>121187</v>
      </c>
      <c r="D1916" s="1145" t="s">
        <v>2613</v>
      </c>
      <c r="E1916" s="1371" t="s">
        <v>318</v>
      </c>
      <c r="F1916" s="1509">
        <v>1</v>
      </c>
      <c r="G1916" s="1344">
        <v>4</v>
      </c>
      <c r="H1916" s="1344">
        <v>0</v>
      </c>
      <c r="I1916" s="1344">
        <v>0</v>
      </c>
      <c r="J1916" s="1147">
        <v>42796</v>
      </c>
      <c r="K1916" s="1147" t="s">
        <v>1524</v>
      </c>
      <c r="L1916" s="1147" t="s">
        <v>1524</v>
      </c>
      <c r="M1916" s="1147" t="s">
        <v>1524</v>
      </c>
      <c r="N1916" s="1148" t="s">
        <v>47</v>
      </c>
      <c r="O1916" s="1148" t="s">
        <v>47</v>
      </c>
      <c r="P1916" s="1148" t="s">
        <v>47</v>
      </c>
      <c r="Q1916" s="1148" t="s">
        <v>47</v>
      </c>
      <c r="R1916" s="1149"/>
      <c r="S1916" s="1150"/>
      <c r="T1916" s="1150">
        <v>12</v>
      </c>
      <c r="U1916" s="1151"/>
      <c r="V1916" s="1152" t="s">
        <v>786</v>
      </c>
      <c r="W1916" s="1152" t="s">
        <v>1284</v>
      </c>
      <c r="X1916" s="1144">
        <v>3</v>
      </c>
      <c r="Y1916" s="1152"/>
      <c r="Z1916" s="1152"/>
      <c r="AA1916" s="1380">
        <v>42787</v>
      </c>
      <c r="AC1916" s="1157"/>
      <c r="AD1916" s="1157"/>
      <c r="AE1916" s="1157"/>
      <c r="AF1916" s="1158">
        <f>IF(B1916="","",(IFERROR(VLOOKUP(B1916,Projecten!A$4:W$2358,5,FALSE),"niet bekend")))</f>
        <v>1</v>
      </c>
      <c r="AG1916" s="2403">
        <f>IF(AF1916="","",(IF(F1916=0,AI1916,(F1916/AF1916*AI1916))))</f>
        <v>456.5</v>
      </c>
      <c r="AH1916" s="2403">
        <f>IF(B1916="","",(IFERROR(VLOOKUP(B1916,Projecten!A$4:W$2358,23,FALSE),"niet bekend")))</f>
        <v>456.5</v>
      </c>
      <c r="AI1916" s="2403">
        <f>IF(B1916="","",(IFERROR(VLOOKUP(B1916,Projecten!A$4:W$2358,12,FALSE),"niet bekend")))</f>
        <v>456.5</v>
      </c>
    </row>
    <row r="1917" spans="2:35" s="1156" customFormat="1" x14ac:dyDescent="0.2">
      <c r="B1917" s="1145" t="s">
        <v>2615</v>
      </c>
      <c r="C1917" s="1145">
        <v>121187</v>
      </c>
      <c r="D1917" s="1145" t="s">
        <v>2616</v>
      </c>
      <c r="E1917" s="1371" t="s">
        <v>318</v>
      </c>
      <c r="F1917" s="1509">
        <v>1</v>
      </c>
      <c r="G1917" s="1344">
        <v>2</v>
      </c>
      <c r="H1917" s="1344">
        <v>0</v>
      </c>
      <c r="I1917" s="1344">
        <v>0</v>
      </c>
      <c r="J1917" s="1147">
        <v>42796</v>
      </c>
      <c r="K1917" s="1147" t="s">
        <v>1524</v>
      </c>
      <c r="L1917" s="1147" t="s">
        <v>1524</v>
      </c>
      <c r="M1917" s="1147" t="s">
        <v>1524</v>
      </c>
      <c r="N1917" s="1148" t="s">
        <v>47</v>
      </c>
      <c r="O1917" s="1148" t="s">
        <v>47</v>
      </c>
      <c r="P1917" s="1148" t="s">
        <v>47</v>
      </c>
      <c r="Q1917" s="1148" t="s">
        <v>47</v>
      </c>
      <c r="R1917" s="1149"/>
      <c r="S1917" s="1150"/>
      <c r="T1917" s="1150">
        <v>12</v>
      </c>
      <c r="U1917" s="1151"/>
      <c r="V1917" s="1152" t="s">
        <v>786</v>
      </c>
      <c r="W1917" s="1152" t="s">
        <v>1596</v>
      </c>
      <c r="X1917" s="1144">
        <v>2</v>
      </c>
      <c r="Y1917" s="1152"/>
      <c r="Z1917" s="1152"/>
      <c r="AA1917" s="1380">
        <v>42787</v>
      </c>
      <c r="AC1917" s="1157"/>
      <c r="AD1917" s="1157"/>
      <c r="AE1917" s="1157"/>
      <c r="AF1917" s="1158">
        <f>IF(B1917="","",(IFERROR(VLOOKUP(B1917,Projecten!A$4:W$2358,5,FALSE),"niet bekend")))</f>
        <v>1</v>
      </c>
      <c r="AG1917" s="2403">
        <f>IF(AF1917="","",(IF(F1917=0,AI1917,(F1917/AF1917*AI1917))))</f>
        <v>226.33</v>
      </c>
      <c r="AH1917" s="2403">
        <f>IF(B1917="","",(IFERROR(VLOOKUP(B1917,Projecten!A$4:W$2358,23,FALSE),"niet bekend")))</f>
        <v>226.33</v>
      </c>
      <c r="AI1917" s="2403">
        <f>IF(B1917="","",(IFERROR(VLOOKUP(B1917,Projecten!A$4:W$2358,12,FALSE),"niet bekend")))</f>
        <v>226.33</v>
      </c>
    </row>
    <row r="1918" spans="2:35" s="1172" customFormat="1" x14ac:dyDescent="0.2">
      <c r="B1918" s="775"/>
      <c r="C1918" s="1161"/>
      <c r="D1918" s="1162"/>
      <c r="E1918" s="1162"/>
      <c r="F1918" s="1163"/>
      <c r="G1918" s="1163"/>
      <c r="H1918" s="1163"/>
      <c r="I1918" s="1163"/>
      <c r="J1918" s="1164"/>
      <c r="K1918" s="1164"/>
      <c r="L1918" s="1164"/>
      <c r="M1918" s="1163"/>
      <c r="N1918" s="1163"/>
      <c r="O1918" s="1163"/>
      <c r="P1918" s="1163"/>
      <c r="Q1918" s="1163"/>
      <c r="R1918" s="1165"/>
      <c r="S1918" s="1606"/>
      <c r="T1918" s="1167"/>
      <c r="U1918" s="1167"/>
      <c r="V1918" s="1168"/>
      <c r="W1918" s="1168"/>
      <c r="X1918" s="1168"/>
      <c r="Y1918" s="1169"/>
      <c r="Z1918" s="1170"/>
      <c r="AA1918" s="1171"/>
      <c r="AC1918" s="1173"/>
      <c r="AD1918" s="1173"/>
      <c r="AE1918" s="1173"/>
      <c r="AF1918" s="1174"/>
      <c r="AG1918" s="2404"/>
      <c r="AH1918" s="2404" t="str">
        <f>IF(B1918="","",(IFERROR(VLOOKUP(B1918,Projecten!A$4:W$2358,23,FALSE),"niet bekend")))</f>
        <v/>
      </c>
      <c r="AI1918" s="2404" t="str">
        <f>IF(B1918="","",(IFERROR(VLOOKUP(B1918,Projecten!A$4:W$2358,12,FALSE),"niet bekend")))</f>
        <v/>
      </c>
    </row>
    <row r="1919" spans="2:35" s="1112" customFormat="1" x14ac:dyDescent="0.2">
      <c r="B1919" s="886"/>
      <c r="C1919" s="1100"/>
      <c r="D1919" s="1101">
        <f>SUM(G1919:I1919)</f>
        <v>507</v>
      </c>
      <c r="E1919" s="1102"/>
      <c r="F1919" s="1103">
        <f>SUM(F1920:F1943)</f>
        <v>32</v>
      </c>
      <c r="G1919" s="1103">
        <f>SUM(G1920:G1943)</f>
        <v>252</v>
      </c>
      <c r="H1919" s="1103">
        <f>SUM(H1920:H1943)</f>
        <v>175</v>
      </c>
      <c r="I1919" s="1103">
        <f>SUM(I1920:I1943)</f>
        <v>80</v>
      </c>
      <c r="J1919" s="1104"/>
      <c r="K1919" s="1104"/>
      <c r="L1919" s="1104"/>
      <c r="M1919" s="1103"/>
      <c r="N1919" s="1103"/>
      <c r="O1919" s="1103"/>
      <c r="P1919" s="1103"/>
      <c r="Q1919" s="1103"/>
      <c r="R1919" s="1219">
        <v>12</v>
      </c>
      <c r="S1919" s="1607"/>
      <c r="T1919" s="1220"/>
      <c r="U1919" s="1220"/>
      <c r="V1919" s="1221"/>
      <c r="W1919" s="1222">
        <f>SUM(X1919:X1943)</f>
        <v>489.25</v>
      </c>
      <c r="X1919" s="1109"/>
      <c r="Y1919" s="1109">
        <f>Productiemedewerkers!C2246</f>
        <v>0</v>
      </c>
      <c r="Z1919" s="1110">
        <f>W1919-Y1919</f>
        <v>489.25</v>
      </c>
      <c r="AA1919" s="1111" t="s">
        <v>2870</v>
      </c>
      <c r="AB1919" s="857" t="s">
        <v>1122</v>
      </c>
      <c r="AC1919" s="857" t="s">
        <v>1064</v>
      </c>
      <c r="AD1919" s="857" t="s">
        <v>1123</v>
      </c>
      <c r="AE1919" s="853" t="s">
        <v>2165</v>
      </c>
      <c r="AF1919" s="1115"/>
      <c r="AG1919" s="2402">
        <f>SUM(AG1920:AG1943)</f>
        <v>83678.97</v>
      </c>
      <c r="AH1919" s="2402" t="str">
        <f>IF(B1919="","",(IFERROR(VLOOKUP(B1919,Projecten!A$4:W$2358,23,FALSE),"niet bekend")))</f>
        <v/>
      </c>
      <c r="AI1919" s="2402" t="str">
        <f>IF(B1919="","",(IFERROR(VLOOKUP(B1919,Projecten!A$4:W$2358,12,FALSE),"niet bekend")))</f>
        <v/>
      </c>
    </row>
    <row r="1920" spans="2:35" s="1095" customFormat="1" x14ac:dyDescent="0.2">
      <c r="B1920" s="1246"/>
      <c r="C1920" s="1217"/>
      <c r="D1920" s="1120"/>
      <c r="E1920" s="1223"/>
      <c r="F1920" s="1224"/>
      <c r="G1920" s="1224"/>
      <c r="H1920" s="1224"/>
      <c r="I1920" s="1224"/>
      <c r="J1920" s="1123"/>
      <c r="K1920" s="1123"/>
      <c r="L1920" s="1123"/>
      <c r="M1920" s="1124"/>
      <c r="N1920" s="1124"/>
      <c r="O1920" s="1124"/>
      <c r="P1920" s="1124"/>
      <c r="Q1920" s="1124"/>
      <c r="R1920" s="1096" t="s">
        <v>2476</v>
      </c>
      <c r="S1920" s="1126"/>
      <c r="T1920" s="1126"/>
      <c r="U1920" s="1127"/>
      <c r="V1920" s="1120"/>
      <c r="W1920" s="1141" t="s">
        <v>2081</v>
      </c>
      <c r="X1920" s="1129"/>
      <c r="Y1920" s="1120"/>
      <c r="Z1920" s="1120"/>
      <c r="AA1920" s="1096"/>
      <c r="AC1920" s="1097"/>
      <c r="AD1920" s="1097"/>
      <c r="AE1920" s="1097"/>
      <c r="AF1920" s="1186" t="str">
        <f>IF(B1920="","",(IFERROR(VLOOKUP(B1920,Projecten!A$4:W$2358,5,FALSE),"niet bekend")))</f>
        <v/>
      </c>
      <c r="AG1920" s="2399" t="str">
        <f>IF(AF1920="","",(IF(F1920=0,AI1920,(F1920/AF1920*AI1920))))</f>
        <v/>
      </c>
      <c r="AH1920" s="2399" t="str">
        <f>IF(B1920="","",(IFERROR(VLOOKUP(B1920,Projecten!A$4:W$2358,23,FALSE),"niet bekend")))</f>
        <v/>
      </c>
      <c r="AI1920" s="2399" t="str">
        <f>IF(B1920="","",(IFERROR(VLOOKUP(B1920,Projecten!A$4:W$2358,12,FALSE),"niet bekend")))</f>
        <v/>
      </c>
    </row>
    <row r="1921" spans="2:36" s="1156" customFormat="1" x14ac:dyDescent="0.2">
      <c r="B1921" s="1410"/>
      <c r="C1921" s="1248"/>
      <c r="D1921" s="1152"/>
      <c r="E1921" s="1358"/>
      <c r="F1921" s="1411"/>
      <c r="G1921" s="1411"/>
      <c r="H1921" s="1411"/>
      <c r="I1921" s="1411"/>
      <c r="J1921" s="1201"/>
      <c r="K1921" s="1201"/>
      <c r="L1921" s="1201"/>
      <c r="M1921" s="1202"/>
      <c r="N1921" s="1202"/>
      <c r="O1921" s="1202"/>
      <c r="P1921" s="1202"/>
      <c r="Q1921" s="1202"/>
      <c r="R1921" s="1149"/>
      <c r="S1921" s="1150"/>
      <c r="T1921" s="1150"/>
      <c r="U1921" s="1151"/>
      <c r="V1921" s="1152"/>
      <c r="W1921" s="1211"/>
      <c r="X1921" s="1144"/>
      <c r="Y1921" s="1152"/>
      <c r="Z1921" s="1152"/>
      <c r="AA1921" s="1149"/>
      <c r="AC1921" s="1157"/>
      <c r="AD1921" s="1157"/>
      <c r="AE1921" s="1157"/>
      <c r="AF1921" s="1158"/>
      <c r="AG1921" s="2403"/>
      <c r="AH1921" s="2403"/>
      <c r="AI1921" s="2403"/>
    </row>
    <row r="1922" spans="2:36" s="1156" customFormat="1" x14ac:dyDescent="0.2">
      <c r="B1922" s="1248">
        <v>2017078</v>
      </c>
      <c r="C1922" s="1145">
        <v>121230</v>
      </c>
      <c r="D1922" s="1248" t="s">
        <v>2431</v>
      </c>
      <c r="E1922" s="1156" t="s">
        <v>318</v>
      </c>
      <c r="F1922" s="108">
        <v>1</v>
      </c>
      <c r="G1922" s="1358">
        <v>1</v>
      </c>
      <c r="H1922" s="1358">
        <v>0</v>
      </c>
      <c r="I1922" s="1358">
        <v>1</v>
      </c>
      <c r="J1922" s="1147">
        <v>42787</v>
      </c>
      <c r="K1922" s="1147" t="s">
        <v>1524</v>
      </c>
      <c r="L1922" s="1147" t="s">
        <v>1524</v>
      </c>
      <c r="M1922" s="1147" t="s">
        <v>1524</v>
      </c>
      <c r="N1922" s="1148" t="s">
        <v>47</v>
      </c>
      <c r="O1922" s="1148" t="s">
        <v>47</v>
      </c>
      <c r="P1922" s="1148" t="s">
        <v>47</v>
      </c>
      <c r="Q1922" s="1148" t="s">
        <v>47</v>
      </c>
      <c r="R1922" s="1149"/>
      <c r="S1922" s="1150"/>
      <c r="T1922" s="1150">
        <v>12</v>
      </c>
      <c r="U1922" s="1151"/>
      <c r="V1922" s="1152" t="s">
        <v>786</v>
      </c>
      <c r="W1922" s="1152" t="s">
        <v>2466</v>
      </c>
      <c r="X1922" s="1144">
        <v>3.25</v>
      </c>
      <c r="Y1922" s="1152"/>
      <c r="Z1922" s="1152"/>
      <c r="AA1922" s="1380">
        <v>42766</v>
      </c>
      <c r="AC1922" s="1157"/>
      <c r="AD1922" s="1157"/>
      <c r="AE1922" s="1157"/>
      <c r="AF1922" s="1158">
        <f>IF(B1922="","",(IFERROR(VLOOKUP(B1922,Projecten!A$4:W$2358,5,FALSE),"niet bekend")))</f>
        <v>1</v>
      </c>
      <c r="AG1922" s="2403">
        <f>IF(AF1922="","",(IF(F1922=0,AI1922,(F1922/AF1922*AI1922))))</f>
        <v>917.13</v>
      </c>
      <c r="AH1922" s="2403">
        <f>IF(B1922="","",(IFERROR(VLOOKUP(B1922,Projecten!A$4:W$2358,23,FALSE),"niet bekend")))</f>
        <v>917.13</v>
      </c>
      <c r="AI1922" s="2403">
        <f>IF(B1922="","",(IFERROR(VLOOKUP(B1922,Projecten!A$4:W$2358,12,FALSE),"niet bekend")))</f>
        <v>917.13</v>
      </c>
    </row>
    <row r="1923" spans="2:36" s="1156" customFormat="1" x14ac:dyDescent="0.2">
      <c r="B1923" s="1145">
        <v>2017179</v>
      </c>
      <c r="C1923" s="1351">
        <v>121229</v>
      </c>
      <c r="D1923" s="1145" t="s">
        <v>2651</v>
      </c>
      <c r="E1923" s="1199" t="s">
        <v>318</v>
      </c>
      <c r="F1923" s="1200">
        <v>1</v>
      </c>
      <c r="G1923" s="1200">
        <v>10</v>
      </c>
      <c r="H1923" s="1200">
        <v>6</v>
      </c>
      <c r="I1923" s="1200">
        <v>3</v>
      </c>
      <c r="J1923" s="1147">
        <v>42808</v>
      </c>
      <c r="K1923" s="1147">
        <v>42809</v>
      </c>
      <c r="L1923" s="1147" t="s">
        <v>1524</v>
      </c>
      <c r="M1923" s="1147" t="s">
        <v>1524</v>
      </c>
      <c r="N1923" s="1148" t="s">
        <v>47</v>
      </c>
      <c r="O1923" s="1148" t="s">
        <v>47</v>
      </c>
      <c r="P1923" s="1148" t="s">
        <v>47</v>
      </c>
      <c r="Q1923" s="1148" t="s">
        <v>47</v>
      </c>
      <c r="R1923" s="1149"/>
      <c r="S1923" s="1150"/>
      <c r="T1923" s="1150">
        <v>14</v>
      </c>
      <c r="U1923" s="1151"/>
      <c r="V1923" s="1152" t="s">
        <v>786</v>
      </c>
      <c r="W1923" s="1152"/>
      <c r="X1923" s="1144">
        <v>21</v>
      </c>
      <c r="Y1923" s="1152"/>
      <c r="Z1923" s="1152"/>
      <c r="AA1923" s="1380">
        <v>42793</v>
      </c>
      <c r="AC1923" s="1157"/>
      <c r="AD1923" s="1157"/>
      <c r="AE1923" s="1157"/>
      <c r="AF1923" s="1158">
        <f>IF(B1923="","",(IFERROR(VLOOKUP(B1923,Projecten!A$4:W$2358,5,FALSE),"niet bekend")))</f>
        <v>1</v>
      </c>
      <c r="AG1923" s="2403">
        <f>IF(AF1923="","",(IF(F1923=0,AI1923,(F1923/AF1923*AI1923))))</f>
        <v>3505.38</v>
      </c>
      <c r="AH1923" s="2403">
        <f>IF(B1923="","",(IFERROR(VLOOKUP(B1923,Projecten!A$4:W$2358,23,FALSE),"niet bekend")))</f>
        <v>3505.38</v>
      </c>
      <c r="AI1923" s="2403">
        <f>IF(B1923="","",(IFERROR(VLOOKUP(B1923,Projecten!A$4:W$2358,12,FALSE),"niet bekend")))</f>
        <v>3505.38</v>
      </c>
    </row>
    <row r="1924" spans="2:36" s="1156" customFormat="1" x14ac:dyDescent="0.2">
      <c r="B1924" s="1410"/>
      <c r="C1924" s="1248"/>
      <c r="D1924" s="1152"/>
      <c r="E1924" s="1358"/>
      <c r="F1924" s="1411"/>
      <c r="G1924" s="1411"/>
      <c r="H1924" s="1411"/>
      <c r="I1924" s="1411"/>
      <c r="J1924" s="1201"/>
      <c r="K1924" s="1201"/>
      <c r="L1924" s="1201"/>
      <c r="M1924" s="1202"/>
      <c r="N1924" s="1202"/>
      <c r="O1924" s="1202"/>
      <c r="P1924" s="1202"/>
      <c r="Q1924" s="1202"/>
      <c r="R1924" s="1149"/>
      <c r="S1924" s="1150"/>
      <c r="T1924" s="1150"/>
      <c r="U1924" s="1151"/>
      <c r="V1924" s="1152"/>
      <c r="W1924" s="1211"/>
      <c r="X1924" s="1144"/>
      <c r="Y1924" s="1152"/>
      <c r="Z1924" s="1152"/>
      <c r="AA1924" s="1149"/>
      <c r="AC1924" s="1157"/>
      <c r="AD1924" s="1157"/>
      <c r="AE1924" s="1157"/>
      <c r="AF1924" s="1158"/>
      <c r="AG1924" s="2403"/>
      <c r="AH1924" s="2403"/>
      <c r="AI1924" s="2403"/>
    </row>
    <row r="1925" spans="2:36" s="1368" customFormat="1" x14ac:dyDescent="0.2">
      <c r="B1925" s="1343" t="s">
        <v>2523</v>
      </c>
      <c r="C1925" s="1145">
        <v>121215</v>
      </c>
      <c r="D1925" s="1343" t="s">
        <v>2524</v>
      </c>
      <c r="E1925" s="71" t="s">
        <v>353</v>
      </c>
      <c r="F1925" s="1509">
        <v>1</v>
      </c>
      <c r="G1925" s="1344">
        <v>12</v>
      </c>
      <c r="H1925" s="1344">
        <v>8</v>
      </c>
      <c r="I1925" s="1344">
        <v>3</v>
      </c>
      <c r="J1925" s="1365">
        <v>42808</v>
      </c>
      <c r="K1925" s="1365">
        <v>42802</v>
      </c>
      <c r="L1925" s="1365" t="s">
        <v>1524</v>
      </c>
      <c r="M1925" s="1365" t="s">
        <v>1524</v>
      </c>
      <c r="N1925" s="1148" t="s">
        <v>47</v>
      </c>
      <c r="O1925" s="1148" t="s">
        <v>47</v>
      </c>
      <c r="P1925" s="1148" t="s">
        <v>47</v>
      </c>
      <c r="Q1925" s="1148" t="s">
        <v>47</v>
      </c>
      <c r="R1925" s="1337"/>
      <c r="S1925" s="1150"/>
      <c r="T1925" s="1150">
        <v>13</v>
      </c>
      <c r="U1925" s="1366"/>
      <c r="V1925" s="1152" t="s">
        <v>535</v>
      </c>
      <c r="W1925" s="1367"/>
      <c r="X1925" s="1153">
        <v>26</v>
      </c>
      <c r="Y1925" s="1367"/>
      <c r="Z1925" s="1367"/>
      <c r="AA1925" s="1380">
        <v>42408</v>
      </c>
      <c r="AC1925" s="1369"/>
      <c r="AD1925" s="1369"/>
      <c r="AE1925" s="1369"/>
      <c r="AF1925" s="1158">
        <f>IF(B1925="","",(IFERROR(VLOOKUP(B1925,Projecten!A$4:W$2358,5,FALSE),"niet bekend")))</f>
        <v>1</v>
      </c>
      <c r="AG1925" s="2403">
        <f>IF(AF1925="","",(IF(F1925=0,AI1925,(F1925/AF1925*AI1925))))</f>
        <v>4321.22</v>
      </c>
      <c r="AH1925" s="2403">
        <f>IF(B1925="","",(IFERROR(VLOOKUP(B1925,Projecten!A$4:W$2358,23,FALSE),"niet bekend")))</f>
        <v>4321.22</v>
      </c>
      <c r="AI1925" s="2403">
        <f>IF(B1925="","",(IFERROR(VLOOKUP(B1925,Projecten!A$4:W$2358,12,FALSE),"niet bekend")))</f>
        <v>4321.22</v>
      </c>
    </row>
    <row r="1926" spans="2:36" s="1156" customFormat="1" x14ac:dyDescent="0.2">
      <c r="B1926" s="1248" t="s">
        <v>2599</v>
      </c>
      <c r="C1926" s="1351">
        <v>121216</v>
      </c>
      <c r="D1926" s="1248" t="s">
        <v>2600</v>
      </c>
      <c r="E1926" s="71" t="s">
        <v>353</v>
      </c>
      <c r="F1926" s="1411">
        <v>1</v>
      </c>
      <c r="G1926" s="1358">
        <v>12</v>
      </c>
      <c r="H1926" s="1358">
        <v>8</v>
      </c>
      <c r="I1926" s="1358">
        <v>3</v>
      </c>
      <c r="J1926" s="1183">
        <v>42808</v>
      </c>
      <c r="K1926" s="1183">
        <v>42802</v>
      </c>
      <c r="L1926" s="1183" t="s">
        <v>1524</v>
      </c>
      <c r="M1926" s="1183" t="s">
        <v>1524</v>
      </c>
      <c r="N1926" s="1202" t="s">
        <v>47</v>
      </c>
      <c r="O1926" s="1202" t="s">
        <v>47</v>
      </c>
      <c r="P1926" s="1202" t="s">
        <v>47</v>
      </c>
      <c r="Q1926" s="1202" t="s">
        <v>47</v>
      </c>
      <c r="R1926" s="1149"/>
      <c r="S1926" s="1150"/>
      <c r="T1926" s="1150">
        <v>13</v>
      </c>
      <c r="U1926" s="1151"/>
      <c r="V1926" s="1152" t="s">
        <v>535</v>
      </c>
      <c r="W1926" s="1152"/>
      <c r="X1926" s="1153">
        <v>26</v>
      </c>
      <c r="Y1926" s="1152"/>
      <c r="Z1926" s="1152"/>
      <c r="AA1926" s="1380">
        <v>42408</v>
      </c>
      <c r="AC1926" s="1157"/>
      <c r="AD1926" s="1157"/>
      <c r="AE1926" s="1157"/>
      <c r="AF1926" s="1158">
        <f>IF(B1926="","",(IFERROR(VLOOKUP(B1926,Projecten!A$4:W$2358,5,FALSE),"niet bekend")))</f>
        <v>1</v>
      </c>
      <c r="AG1926" s="2403">
        <f>IF(AF1926="","",(IF(F1926=0,AI1926,(F1926/AF1926*AI1926))))</f>
        <v>4321.22</v>
      </c>
      <c r="AH1926" s="2403">
        <f>IF(B1926="","",(IFERROR(VLOOKUP(B1926,Projecten!A$4:W$2358,23,FALSE),"niet bekend")))</f>
        <v>4321.22</v>
      </c>
      <c r="AI1926" s="2403">
        <f>IF(B1926="","",(IFERROR(VLOOKUP(B1926,Projecten!A$4:W$2358,12,FALSE),"niet bekend")))</f>
        <v>4321.22</v>
      </c>
      <c r="AJ1926" s="1368"/>
    </row>
    <row r="1927" spans="2:36" s="1156" customFormat="1" x14ac:dyDescent="0.2">
      <c r="B1927" s="71"/>
      <c r="C1927" s="1149"/>
      <c r="D1927" s="1149"/>
      <c r="E1927" s="1152"/>
      <c r="F1927" s="1148"/>
      <c r="G1927" s="1148"/>
      <c r="H1927" s="1148"/>
      <c r="I1927" s="1148"/>
      <c r="J1927" s="1147"/>
      <c r="K1927" s="1147"/>
      <c r="L1927" s="1148"/>
      <c r="M1927" s="1148"/>
      <c r="N1927" s="1148"/>
      <c r="O1927" s="1148"/>
      <c r="P1927" s="1148"/>
      <c r="Q1927" s="1148"/>
      <c r="R1927" s="1149"/>
      <c r="S1927" s="1150"/>
      <c r="T1927" s="1148"/>
      <c r="U1927" s="1151"/>
      <c r="V1927" s="1152"/>
      <c r="W1927" s="1152"/>
      <c r="X1927" s="1144"/>
      <c r="Y1927" s="1152"/>
      <c r="Z1927" s="1152"/>
      <c r="AA1927" s="1149"/>
      <c r="AC1927" s="1157"/>
      <c r="AD1927" s="1157"/>
      <c r="AE1927" s="1157"/>
      <c r="AF1927" s="1332"/>
      <c r="AG1927" s="2403"/>
      <c r="AH1927" s="2403"/>
      <c r="AI1927" s="2403"/>
    </row>
    <row r="1928" spans="2:36" s="1156" customFormat="1" x14ac:dyDescent="0.2">
      <c r="B1928" s="1152" t="s">
        <v>2611</v>
      </c>
      <c r="C1928" s="1351">
        <v>121217</v>
      </c>
      <c r="D1928" s="1149" t="s">
        <v>2486</v>
      </c>
      <c r="E1928" s="71" t="s">
        <v>1976</v>
      </c>
      <c r="F1928" s="108">
        <v>1</v>
      </c>
      <c r="G1928" s="1358">
        <v>7</v>
      </c>
      <c r="H1928" s="1358">
        <v>6</v>
      </c>
      <c r="I1928" s="1358">
        <v>2</v>
      </c>
      <c r="J1928" s="1147">
        <v>42801</v>
      </c>
      <c r="K1928" s="1147">
        <v>42802</v>
      </c>
      <c r="L1928" s="1147" t="s">
        <v>1524</v>
      </c>
      <c r="M1928" s="1147" t="s">
        <v>1524</v>
      </c>
      <c r="N1928" s="1148" t="s">
        <v>47</v>
      </c>
      <c r="O1928" s="1148" t="s">
        <v>47</v>
      </c>
      <c r="P1928" s="1148" t="s">
        <v>47</v>
      </c>
      <c r="Q1928" s="1148" t="s">
        <v>47</v>
      </c>
      <c r="R1928" s="1149"/>
      <c r="S1928" s="1150"/>
      <c r="T1928" s="1150">
        <v>13</v>
      </c>
      <c r="U1928" s="1151"/>
      <c r="V1928" s="1152" t="s">
        <v>1979</v>
      </c>
      <c r="W1928" s="1152" t="s">
        <v>1377</v>
      </c>
      <c r="X1928" s="1144">
        <v>21</v>
      </c>
      <c r="Y1928" s="1152"/>
      <c r="Z1928" s="1152"/>
      <c r="AA1928" s="1380">
        <v>42786</v>
      </c>
      <c r="AC1928" s="1157"/>
      <c r="AD1928" s="1157"/>
      <c r="AE1928" s="1157"/>
      <c r="AF1928" s="1158">
        <f>IF(B1928="","",(IFERROR(VLOOKUP(B1928,Projecten!A$4:W$2358,5,FALSE),"niet bekend")))</f>
        <v>1</v>
      </c>
      <c r="AG1928" s="2403">
        <f>IF(AF1928="","",(IF(F1928=0,AI1928,(F1928/AF1928*AI1928))))</f>
        <v>3612.87</v>
      </c>
      <c r="AH1928" s="2403">
        <f>IF(B1928="","",(IFERROR(VLOOKUP(B1928,Projecten!A$4:W$2358,23,FALSE),"niet bekend")))</f>
        <v>3612.87</v>
      </c>
      <c r="AI1928" s="2403">
        <f>IF(B1928="","",(IFERROR(VLOOKUP(B1928,Projecten!A$4:W$2358,12,FALSE),"niet bekend")))</f>
        <v>3612.87</v>
      </c>
    </row>
    <row r="1929" spans="2:36" s="1156" customFormat="1" x14ac:dyDescent="0.2">
      <c r="B1929" s="1248"/>
      <c r="C1929" s="1351"/>
      <c r="D1929" s="1248"/>
      <c r="E1929" s="71"/>
      <c r="F1929" s="1411"/>
      <c r="G1929" s="1358"/>
      <c r="H1929" s="1358"/>
      <c r="I1929" s="1358"/>
      <c r="J1929" s="1183"/>
      <c r="K1929" s="1183"/>
      <c r="L1929" s="1183"/>
      <c r="M1929" s="1183"/>
      <c r="N1929" s="1202"/>
      <c r="O1929" s="1202"/>
      <c r="P1929" s="1202"/>
      <c r="Q1929" s="1202"/>
      <c r="R1929" s="1149"/>
      <c r="S1929" s="1150"/>
      <c r="T1929" s="1150"/>
      <c r="U1929" s="1151"/>
      <c r="V1929" s="1152"/>
      <c r="W1929" s="1152"/>
      <c r="X1929" s="1153"/>
      <c r="Y1929" s="1152"/>
      <c r="Z1929" s="1152"/>
      <c r="AA1929" s="1380"/>
      <c r="AC1929" s="1157"/>
      <c r="AD1929" s="1157"/>
      <c r="AE1929" s="1157"/>
      <c r="AF1929" s="1158"/>
      <c r="AG1929" s="2403"/>
      <c r="AH1929" s="2403"/>
      <c r="AI1929" s="2403"/>
      <c r="AJ1929" s="1368"/>
    </row>
    <row r="1930" spans="2:36" s="1156" customFormat="1" x14ac:dyDescent="0.2">
      <c r="B1930" s="1248">
        <v>2017180</v>
      </c>
      <c r="C1930" s="1351">
        <v>121226</v>
      </c>
      <c r="D1930" s="1145" t="s">
        <v>2650</v>
      </c>
      <c r="E1930" s="1358" t="s">
        <v>26</v>
      </c>
      <c r="F1930" s="1411">
        <v>1</v>
      </c>
      <c r="G1930" s="1411">
        <v>7</v>
      </c>
      <c r="H1930" s="1411">
        <v>14</v>
      </c>
      <c r="I1930" s="1411">
        <v>0</v>
      </c>
      <c r="J1930" s="1183">
        <v>42808</v>
      </c>
      <c r="K1930" s="1183" t="s">
        <v>1524</v>
      </c>
      <c r="L1930" s="1183" t="s">
        <v>1524</v>
      </c>
      <c r="M1930" s="1183" t="s">
        <v>1524</v>
      </c>
      <c r="N1930" s="1202" t="s">
        <v>47</v>
      </c>
      <c r="O1930" s="1202" t="s">
        <v>47</v>
      </c>
      <c r="P1930" s="1202" t="s">
        <v>47</v>
      </c>
      <c r="Q1930" s="1202" t="s">
        <v>47</v>
      </c>
      <c r="R1930" s="1149"/>
      <c r="S1930" s="1150"/>
      <c r="T1930" s="1150">
        <v>13</v>
      </c>
      <c r="U1930" s="1151"/>
      <c r="V1930" s="1152" t="s">
        <v>162</v>
      </c>
      <c r="W1930" s="1211" t="s">
        <v>1284</v>
      </c>
      <c r="X1930" s="1144">
        <v>21</v>
      </c>
      <c r="Y1930" s="1152"/>
      <c r="Z1930" s="1152"/>
      <c r="AA1930" s="1380">
        <v>42795</v>
      </c>
      <c r="AC1930" s="1157"/>
      <c r="AD1930" s="1157"/>
      <c r="AE1930" s="1157"/>
      <c r="AF1930" s="1158">
        <f>IF(B1930="","",(IFERROR(VLOOKUP(B1930,Projecten!A$4:W$2358,5,FALSE),"niet bekend")))</f>
        <v>1</v>
      </c>
      <c r="AG1930" s="2403">
        <f>IF(AF1930="","",(IF(F1930=0,AI1930,(F1930/AF1930*AI1930))))</f>
        <v>3649.57</v>
      </c>
      <c r="AH1930" s="2403">
        <f>IF(B1930="","",(IFERROR(VLOOKUP(B1930,Projecten!A$4:W$2358,23,FALSE),"niet bekend")))</f>
        <v>3649.57</v>
      </c>
      <c r="AI1930" s="2403">
        <f>IF(B1930="","",(IFERROR(VLOOKUP(B1930,Projecten!A$4:W$2358,12,FALSE),"niet bekend")))</f>
        <v>3649.57</v>
      </c>
    </row>
    <row r="1931" spans="2:36" s="1156" customFormat="1" x14ac:dyDescent="0.2">
      <c r="B1931" s="1248"/>
      <c r="C1931" s="1143"/>
      <c r="D1931" s="1248"/>
      <c r="E1931" s="1358"/>
      <c r="F1931" s="1411"/>
      <c r="G1931" s="1358"/>
      <c r="H1931" s="1358"/>
      <c r="I1931" s="1358"/>
      <c r="J1931" s="1147"/>
      <c r="K1931" s="1147"/>
      <c r="L1931" s="1147"/>
      <c r="M1931" s="1147"/>
      <c r="N1931" s="1148"/>
      <c r="O1931" s="1148"/>
      <c r="P1931" s="1148"/>
      <c r="Q1931" s="1148"/>
      <c r="R1931" s="1149"/>
      <c r="S1931" s="1150"/>
      <c r="T1931" s="1150"/>
      <c r="U1931" s="1151"/>
      <c r="V1931" s="1152"/>
      <c r="W1931" s="1211"/>
      <c r="X1931" s="1144"/>
      <c r="Y1931" s="1152"/>
      <c r="Z1931" s="1154"/>
      <c r="AA1931" s="1380"/>
      <c r="AC1931" s="1157"/>
      <c r="AD1931" s="1157"/>
      <c r="AE1931" s="1157"/>
      <c r="AF1931" s="1158"/>
      <c r="AG1931" s="2403"/>
      <c r="AH1931" s="2403"/>
      <c r="AI1931" s="2403"/>
    </row>
    <row r="1932" spans="2:36" s="1156" customFormat="1" x14ac:dyDescent="0.2">
      <c r="B1932" s="1248">
        <v>2017178</v>
      </c>
      <c r="C1932" s="1351">
        <v>121224</v>
      </c>
      <c r="D1932" s="1145" t="s">
        <v>2649</v>
      </c>
      <c r="E1932" s="1358" t="s">
        <v>26</v>
      </c>
      <c r="F1932" s="1411">
        <v>5</v>
      </c>
      <c r="G1932" s="1411">
        <v>45</v>
      </c>
      <c r="H1932" s="1411">
        <v>30</v>
      </c>
      <c r="I1932" s="1411">
        <v>10</v>
      </c>
      <c r="J1932" s="1183">
        <v>42801</v>
      </c>
      <c r="K1932" s="1183" t="s">
        <v>1524</v>
      </c>
      <c r="L1932" s="1183" t="s">
        <v>1524</v>
      </c>
      <c r="M1932" s="1183" t="s">
        <v>1524</v>
      </c>
      <c r="N1932" s="1202" t="s">
        <v>47</v>
      </c>
      <c r="O1932" s="1202" t="s">
        <v>47</v>
      </c>
      <c r="P1932" s="1202" t="s">
        <v>47</v>
      </c>
      <c r="Q1932" s="1202" t="s">
        <v>47</v>
      </c>
      <c r="R1932" s="1149"/>
      <c r="S1932" s="1150"/>
      <c r="T1932" s="1150">
        <v>14</v>
      </c>
      <c r="U1932" s="1151"/>
      <c r="V1932" s="1152" t="s">
        <v>423</v>
      </c>
      <c r="W1932" s="1211"/>
      <c r="X1932" s="1144">
        <v>65</v>
      </c>
      <c r="Y1932" s="1152"/>
      <c r="Z1932" s="1152"/>
      <c r="AA1932" s="1380">
        <v>42794</v>
      </c>
      <c r="AC1932" s="1157"/>
      <c r="AD1932" s="1157"/>
      <c r="AE1932" s="1157"/>
      <c r="AF1932" s="1158">
        <f>IF(B1932="","",(IFERROR(VLOOKUP(B1932,Projecten!A$4:W$2358,5,FALSE),"niet bekend")))</f>
        <v>5</v>
      </c>
      <c r="AG1932" s="2403">
        <f t="shared" ref="AG1932:AG1938" si="174">IF(AF1932="","",(IF(F1932=0,AI1932,(F1932/AF1932*AI1932))))</f>
        <v>10141.700000000001</v>
      </c>
      <c r="AH1932" s="2403">
        <f>IF(B1932="","",(IFERROR(VLOOKUP(B1932,Projecten!A$4:W$2358,23,FALSE),"niet bekend")))</f>
        <v>10141.700000000001</v>
      </c>
      <c r="AI1932" s="2403">
        <f>IF(B1932="","",(IFERROR(VLOOKUP(B1932,Projecten!A$4:W$2358,12,FALSE),"niet bekend")))</f>
        <v>10141.700000000001</v>
      </c>
    </row>
    <row r="1933" spans="2:36" s="1156" customFormat="1" x14ac:dyDescent="0.2">
      <c r="B1933" s="1248">
        <v>2017182</v>
      </c>
      <c r="C1933" s="1351">
        <v>121226</v>
      </c>
      <c r="D1933" s="1145">
        <v>639817</v>
      </c>
      <c r="E1933" s="1358" t="s">
        <v>26</v>
      </c>
      <c r="F1933" s="1411">
        <v>1</v>
      </c>
      <c r="G1933" s="1411">
        <v>8</v>
      </c>
      <c r="H1933" s="1411">
        <v>5</v>
      </c>
      <c r="I1933" s="1411">
        <v>3</v>
      </c>
      <c r="J1933" s="1183">
        <v>42808</v>
      </c>
      <c r="K1933" s="1183" t="s">
        <v>1524</v>
      </c>
      <c r="L1933" s="1183" t="s">
        <v>1524</v>
      </c>
      <c r="M1933" s="1183" t="s">
        <v>1524</v>
      </c>
      <c r="N1933" s="1202" t="s">
        <v>47</v>
      </c>
      <c r="O1933" s="1202" t="s">
        <v>47</v>
      </c>
      <c r="P1933" s="1202" t="s">
        <v>47</v>
      </c>
      <c r="Q1933" s="1202" t="s">
        <v>47</v>
      </c>
      <c r="R1933" s="1149"/>
      <c r="S1933" s="1150"/>
      <c r="T1933" s="1150">
        <v>13</v>
      </c>
      <c r="U1933" s="1151"/>
      <c r="V1933" s="1152" t="s">
        <v>162</v>
      </c>
      <c r="W1933" s="1211"/>
      <c r="X1933" s="1144">
        <v>15</v>
      </c>
      <c r="Y1933" s="1152"/>
      <c r="Z1933" s="1152"/>
      <c r="AA1933" s="1380">
        <v>42795</v>
      </c>
      <c r="AC1933" s="1157"/>
      <c r="AD1933" s="1157"/>
      <c r="AE1933" s="1157"/>
      <c r="AF1933" s="1158">
        <f>IF(B1933="","",(IFERROR(VLOOKUP(B1933,Projecten!A$4:W$2358,5,FALSE),"niet bekend")))</f>
        <v>1</v>
      </c>
      <c r="AG1933" s="2403">
        <f t="shared" si="174"/>
        <v>2614.66</v>
      </c>
      <c r="AH1933" s="2403">
        <f>IF(B1933="","",(IFERROR(VLOOKUP(B1933,Projecten!A$4:W$2358,23,FALSE),"niet bekend")))</f>
        <v>2614.66</v>
      </c>
      <c r="AI1933" s="2403">
        <f>IF(B1933="","",(IFERROR(VLOOKUP(B1933,Projecten!A$4:W$2358,12,FALSE),"niet bekend")))</f>
        <v>2614.66</v>
      </c>
    </row>
    <row r="1934" spans="2:36" s="1156" customFormat="1" x14ac:dyDescent="0.2">
      <c r="B1934" s="1248">
        <v>2017169</v>
      </c>
      <c r="C1934" s="1143">
        <v>121225</v>
      </c>
      <c r="D1934" s="1248">
        <v>633317</v>
      </c>
      <c r="E1934" s="1358" t="s">
        <v>26</v>
      </c>
      <c r="F1934" s="1411">
        <v>1</v>
      </c>
      <c r="G1934" s="1411">
        <v>14</v>
      </c>
      <c r="H1934" s="1411">
        <v>7</v>
      </c>
      <c r="I1934" s="1411">
        <v>2</v>
      </c>
      <c r="J1934" s="1147">
        <v>42808</v>
      </c>
      <c r="K1934" s="1147">
        <v>42809</v>
      </c>
      <c r="L1934" s="1147" t="s">
        <v>1524</v>
      </c>
      <c r="M1934" s="1147" t="s">
        <v>1524</v>
      </c>
      <c r="N1934" s="1148" t="s">
        <v>47</v>
      </c>
      <c r="O1934" s="1148" t="s">
        <v>47</v>
      </c>
      <c r="P1934" s="1148" t="s">
        <v>47</v>
      </c>
      <c r="Q1934" s="1148" t="s">
        <v>47</v>
      </c>
      <c r="R1934" s="1149"/>
      <c r="S1934" s="1150"/>
      <c r="T1934" s="1150">
        <v>13</v>
      </c>
      <c r="U1934" s="1151"/>
      <c r="V1934" s="1152" t="s">
        <v>162</v>
      </c>
      <c r="W1934" s="1211"/>
      <c r="X1934" s="1144">
        <v>20.25</v>
      </c>
      <c r="Y1934" s="1152"/>
      <c r="Z1934" s="1154"/>
      <c r="AA1934" s="1380">
        <v>42795</v>
      </c>
      <c r="AC1934" s="1157"/>
      <c r="AD1934" s="1157"/>
      <c r="AE1934" s="1157"/>
      <c r="AF1934" s="1158">
        <f>IF(B1934="","",(IFERROR(VLOOKUP(B1934,Projecten!A$4:W$2358,5,FALSE),"niet bekend")))</f>
        <v>1</v>
      </c>
      <c r="AG1934" s="2403">
        <f t="shared" si="174"/>
        <v>3742.24</v>
      </c>
      <c r="AH1934" s="2403">
        <f>IF(B1934="","",(IFERROR(VLOOKUP(B1934,Projecten!A$4:W$2358,23,FALSE),"niet bekend")))</f>
        <v>3742.24</v>
      </c>
      <c r="AI1934" s="2403">
        <f>IF(B1934="","",(IFERROR(VLOOKUP(B1934,Projecten!A$4:W$2358,12,FALSE),"niet bekend")))</f>
        <v>3742.24</v>
      </c>
    </row>
    <row r="1935" spans="2:36" s="1156" customFormat="1" x14ac:dyDescent="0.2">
      <c r="B1935" s="1248">
        <v>2017170</v>
      </c>
      <c r="C1935" s="1143">
        <v>121225</v>
      </c>
      <c r="D1935" s="1248" t="s">
        <v>2624</v>
      </c>
      <c r="E1935" s="1358" t="s">
        <v>26</v>
      </c>
      <c r="F1935" s="1411">
        <v>1</v>
      </c>
      <c r="G1935" s="1411">
        <v>2</v>
      </c>
      <c r="H1935" s="1411">
        <v>1</v>
      </c>
      <c r="I1935" s="1411">
        <v>1</v>
      </c>
      <c r="J1935" s="1147">
        <v>42808</v>
      </c>
      <c r="K1935" s="1147" t="s">
        <v>1524</v>
      </c>
      <c r="L1935" s="1147" t="s">
        <v>1524</v>
      </c>
      <c r="M1935" s="1147" t="s">
        <v>1524</v>
      </c>
      <c r="N1935" s="1148" t="s">
        <v>47</v>
      </c>
      <c r="O1935" s="1148" t="s">
        <v>47</v>
      </c>
      <c r="P1935" s="1148" t="s">
        <v>47</v>
      </c>
      <c r="Q1935" s="1148" t="s">
        <v>47</v>
      </c>
      <c r="R1935" s="1149"/>
      <c r="S1935" s="1150"/>
      <c r="T1935" s="1150">
        <v>13</v>
      </c>
      <c r="U1935" s="1151"/>
      <c r="V1935" s="1152" t="s">
        <v>162</v>
      </c>
      <c r="W1935" s="1211"/>
      <c r="X1935" s="1144">
        <v>5</v>
      </c>
      <c r="Y1935" s="1152"/>
      <c r="Z1935" s="1154"/>
      <c r="AA1935" s="1380">
        <v>42795</v>
      </c>
      <c r="AC1935" s="1157"/>
      <c r="AD1935" s="1157"/>
      <c r="AE1935" s="1157"/>
      <c r="AF1935" s="1158">
        <f>IF(B1935="","",(IFERROR(VLOOKUP(B1935,Projecten!A$4:W$2358,5,FALSE),"niet bekend")))</f>
        <v>1</v>
      </c>
      <c r="AG1935" s="2403">
        <f t="shared" si="174"/>
        <v>634.52</v>
      </c>
      <c r="AH1935" s="2403">
        <f>IF(B1935="","",(IFERROR(VLOOKUP(B1935,Projecten!A$4:W$2358,23,FALSE),"niet bekend")))</f>
        <v>634.52</v>
      </c>
      <c r="AI1935" s="2403">
        <f>IF(B1935="","",(IFERROR(VLOOKUP(B1935,Projecten!A$4:W$2358,12,FALSE),"niet bekend")))</f>
        <v>634.52</v>
      </c>
    </row>
    <row r="1936" spans="2:36" s="1156" customFormat="1" x14ac:dyDescent="0.2">
      <c r="B1936" s="1248">
        <v>2017174</v>
      </c>
      <c r="C1936" s="1143">
        <v>121225</v>
      </c>
      <c r="D1936" s="1248">
        <v>646417</v>
      </c>
      <c r="E1936" s="1358" t="s">
        <v>26</v>
      </c>
      <c r="F1936" s="1411">
        <v>1</v>
      </c>
      <c r="G1936" s="1411">
        <v>12</v>
      </c>
      <c r="H1936" s="1411">
        <v>7</v>
      </c>
      <c r="I1936" s="1411">
        <v>4</v>
      </c>
      <c r="J1936" s="1147">
        <v>42808</v>
      </c>
      <c r="K1936" s="1147" t="s">
        <v>1524</v>
      </c>
      <c r="L1936" s="1147" t="s">
        <v>1524</v>
      </c>
      <c r="M1936" s="1147" t="s">
        <v>1524</v>
      </c>
      <c r="N1936" s="1148" t="s">
        <v>47</v>
      </c>
      <c r="O1936" s="1148" t="s">
        <v>47</v>
      </c>
      <c r="P1936" s="1148" t="s">
        <v>47</v>
      </c>
      <c r="Q1936" s="1148" t="s">
        <v>47</v>
      </c>
      <c r="R1936" s="1149"/>
      <c r="S1936" s="1150"/>
      <c r="T1936" s="1150">
        <v>13</v>
      </c>
      <c r="U1936" s="1151"/>
      <c r="V1936" s="1152" t="s">
        <v>162</v>
      </c>
      <c r="W1936" s="1211" t="s">
        <v>2737</v>
      </c>
      <c r="X1936" s="1144">
        <v>21.25</v>
      </c>
      <c r="Y1936" s="1152"/>
      <c r="Z1936" s="1154"/>
      <c r="AA1936" s="1380">
        <v>42795</v>
      </c>
      <c r="AC1936" s="1157"/>
      <c r="AD1936" s="1157"/>
      <c r="AE1936" s="1157"/>
      <c r="AF1936" s="1158">
        <f>IF(B1936="","",(IFERROR(VLOOKUP(B1936,Projecten!A$4:W$2358,5,FALSE),"niet bekend")))</f>
        <v>1</v>
      </c>
      <c r="AG1936" s="2403">
        <f t="shared" si="174"/>
        <v>3750.25</v>
      </c>
      <c r="AH1936" s="2403">
        <f>IF(B1936="","",(IFERROR(VLOOKUP(B1936,Projecten!A$4:W$2358,23,FALSE),"niet bekend")))</f>
        <v>3750.25</v>
      </c>
      <c r="AI1936" s="2403">
        <f>IF(B1936="","",(IFERROR(VLOOKUP(B1936,Projecten!A$4:W$2358,12,FALSE),"niet bekend")))</f>
        <v>3750.25</v>
      </c>
    </row>
    <row r="1937" spans="2:35" s="1156" customFormat="1" x14ac:dyDescent="0.2">
      <c r="B1937" s="1248">
        <v>2017176</v>
      </c>
      <c r="C1937" s="1351">
        <v>121218</v>
      </c>
      <c r="D1937" s="1145" t="s">
        <v>2641</v>
      </c>
      <c r="E1937" s="1358" t="s">
        <v>26</v>
      </c>
      <c r="F1937" s="1411">
        <v>5</v>
      </c>
      <c r="G1937" s="1427">
        <v>40</v>
      </c>
      <c r="H1937" s="1427">
        <v>25</v>
      </c>
      <c r="I1937" s="1427">
        <v>15</v>
      </c>
      <c r="J1937" s="1201">
        <v>42801</v>
      </c>
      <c r="K1937" s="1183" t="s">
        <v>1524</v>
      </c>
      <c r="L1937" s="1183" t="s">
        <v>1524</v>
      </c>
      <c r="M1937" s="1183" t="s">
        <v>1524</v>
      </c>
      <c r="N1937" s="1202" t="s">
        <v>47</v>
      </c>
      <c r="O1937" s="1202" t="s">
        <v>47</v>
      </c>
      <c r="P1937" s="1202" t="s">
        <v>47</v>
      </c>
      <c r="Q1937" s="1202" t="s">
        <v>47</v>
      </c>
      <c r="R1937" s="1149"/>
      <c r="S1937" s="1150"/>
      <c r="T1937" s="1150">
        <v>13</v>
      </c>
      <c r="U1937" s="1151"/>
      <c r="V1937" s="1152" t="s">
        <v>423</v>
      </c>
      <c r="W1937" s="1211"/>
      <c r="X1937" s="1144">
        <v>74</v>
      </c>
      <c r="Y1937" s="1152"/>
      <c r="Z1937" s="1152"/>
      <c r="AA1937" s="1380">
        <v>42794</v>
      </c>
      <c r="AC1937" s="1157"/>
      <c r="AD1937" s="1157"/>
      <c r="AE1937" s="1157"/>
      <c r="AF1937" s="1158">
        <f>IF(B1937="","",(IFERROR(VLOOKUP(B1937,Projecten!A$4:W$2358,5,FALSE),"niet bekend")))</f>
        <v>5</v>
      </c>
      <c r="AG1937" s="2403">
        <f t="shared" si="174"/>
        <v>11767.9</v>
      </c>
      <c r="AH1937" s="2403">
        <f>IF(B1937="","",(IFERROR(VLOOKUP(B1937,Projecten!A$4:W$2358,23,FALSE),"niet bekend")))</f>
        <v>11767.9</v>
      </c>
      <c r="AI1937" s="2403">
        <f>IF(B1937="","",(IFERROR(VLOOKUP(B1937,Projecten!A$4:W$2358,12,FALSE),"niet bekend")))</f>
        <v>11767.9</v>
      </c>
    </row>
    <row r="1938" spans="2:35" s="1368" customFormat="1" x14ac:dyDescent="0.2">
      <c r="B1938" s="1145" t="s">
        <v>2603</v>
      </c>
      <c r="C1938" s="1145">
        <v>121227</v>
      </c>
      <c r="D1938" s="1145">
        <v>606517</v>
      </c>
      <c r="E1938" s="1146" t="s">
        <v>26</v>
      </c>
      <c r="F1938" s="1200">
        <v>1</v>
      </c>
      <c r="G1938" s="1146">
        <v>10</v>
      </c>
      <c r="H1938" s="1146">
        <v>7</v>
      </c>
      <c r="I1938" s="1146">
        <v>2</v>
      </c>
      <c r="J1938" s="1147">
        <v>42811</v>
      </c>
      <c r="K1938" s="1147">
        <v>42809</v>
      </c>
      <c r="L1938" s="1147">
        <v>42807</v>
      </c>
      <c r="M1938" s="1147" t="s">
        <v>1524</v>
      </c>
      <c r="N1938" s="1148" t="s">
        <v>47</v>
      </c>
      <c r="O1938" s="1148" t="s">
        <v>47</v>
      </c>
      <c r="P1938" s="1148" t="s">
        <v>47</v>
      </c>
      <c r="Q1938" s="1148" t="s">
        <v>47</v>
      </c>
      <c r="R1938" s="1337"/>
      <c r="S1938" s="1150"/>
      <c r="T1938" s="1150">
        <v>13</v>
      </c>
      <c r="U1938" s="1151"/>
      <c r="V1938" s="1152" t="s">
        <v>162</v>
      </c>
      <c r="W1938" s="1211" t="s">
        <v>2647</v>
      </c>
      <c r="X1938" s="1144">
        <v>27.5</v>
      </c>
      <c r="Y1938" s="1152"/>
      <c r="Z1938" s="1152"/>
      <c r="AA1938" s="1380">
        <v>42795</v>
      </c>
      <c r="AC1938" s="1369"/>
      <c r="AD1938" s="1369"/>
      <c r="AE1938" s="1369"/>
      <c r="AF1938" s="1158">
        <f>IF(B1938="","",(IFERROR(VLOOKUP(B1938,Projecten!A$4:W$2358,5,FALSE),"niet bekend")))</f>
        <v>1</v>
      </c>
      <c r="AG1938" s="2403">
        <f t="shared" si="174"/>
        <v>6621.14</v>
      </c>
      <c r="AH1938" s="2403">
        <f>IF(B1938="","",(IFERROR(VLOOKUP(B1938,Projecten!A$4:W$2358,23,FALSE),"niet bekend")))</f>
        <v>6621.14</v>
      </c>
      <c r="AI1938" s="2403">
        <f>IF(B1938="","",(IFERROR(VLOOKUP(B1938,Projecten!A$4:W$2358,12,FALSE),"niet bekend")))</f>
        <v>6621.14</v>
      </c>
    </row>
    <row r="1940" spans="2:35" s="1156" customFormat="1" x14ac:dyDescent="0.2">
      <c r="B1940" s="1248">
        <v>2017191</v>
      </c>
      <c r="C1940" s="1351">
        <v>121222</v>
      </c>
      <c r="D1940" s="1248" t="s">
        <v>2670</v>
      </c>
      <c r="E1940" s="71" t="s">
        <v>26</v>
      </c>
      <c r="F1940" s="1411">
        <v>5</v>
      </c>
      <c r="G1940" s="1358">
        <v>35</v>
      </c>
      <c r="H1940" s="1358">
        <v>25</v>
      </c>
      <c r="I1940" s="1358">
        <v>15</v>
      </c>
      <c r="J1940" s="1147">
        <v>42808</v>
      </c>
      <c r="K1940" s="1147"/>
      <c r="L1940" s="1147"/>
      <c r="M1940" s="1147"/>
      <c r="N1940" s="1148" t="s">
        <v>47</v>
      </c>
      <c r="O1940" s="1148" t="s">
        <v>47</v>
      </c>
      <c r="P1940" s="1148" t="s">
        <v>47</v>
      </c>
      <c r="Q1940" s="1148" t="s">
        <v>47</v>
      </c>
      <c r="R1940" s="1149"/>
      <c r="S1940" s="1150"/>
      <c r="T1940" s="1150">
        <v>13</v>
      </c>
      <c r="U1940" s="1151"/>
      <c r="V1940" s="1152" t="s">
        <v>2310</v>
      </c>
      <c r="W1940" s="1152" t="s">
        <v>1284</v>
      </c>
      <c r="X1940" s="1144">
        <v>69</v>
      </c>
      <c r="Y1940" s="1152"/>
      <c r="Z1940" s="1154"/>
      <c r="AA1940" s="1380">
        <v>42796</v>
      </c>
      <c r="AC1940" s="1157"/>
      <c r="AD1940" s="1157"/>
      <c r="AE1940" s="1157"/>
      <c r="AF1940" s="1158">
        <f>IF(B1940="","",(IFERROR(VLOOKUP(B1940,Projecten!A$4:W$2358,5,FALSE),"niet bekend")))</f>
        <v>10</v>
      </c>
      <c r="AG1940" s="2403">
        <f>IF(AF1940="","",(IF(F1940=0,AI1940,(F1940/AF1940*AI1940))))</f>
        <v>11665.95</v>
      </c>
      <c r="AH1940" s="2403">
        <f>IF(B1940="","",(IFERROR(VLOOKUP(B1940,Projecten!A$4:W$2358,23,FALSE),"niet bekend")))</f>
        <v>23331.9</v>
      </c>
      <c r="AI1940" s="2403">
        <f>IF(B1940="","",(IFERROR(VLOOKUP(B1940,Projecten!A$4:W$2358,12,FALSE),"niet bekend")))</f>
        <v>23331.9</v>
      </c>
    </row>
    <row r="1941" spans="2:35" s="1156" customFormat="1" x14ac:dyDescent="0.2">
      <c r="B1941" s="1248">
        <v>2017164</v>
      </c>
      <c r="C1941" s="1351">
        <v>121223</v>
      </c>
      <c r="D1941" s="1248" t="s">
        <v>2604</v>
      </c>
      <c r="E1941" s="1358" t="s">
        <v>26</v>
      </c>
      <c r="F1941" s="1411">
        <v>1</v>
      </c>
      <c r="G1941" s="1358">
        <v>2</v>
      </c>
      <c r="H1941" s="1358">
        <v>1</v>
      </c>
      <c r="I1941" s="1358">
        <v>1</v>
      </c>
      <c r="J1941" s="1147">
        <v>42808</v>
      </c>
      <c r="K1941" s="1147" t="s">
        <v>1524</v>
      </c>
      <c r="L1941" s="1147" t="s">
        <v>1524</v>
      </c>
      <c r="M1941" s="1147" t="s">
        <v>1524</v>
      </c>
      <c r="N1941" s="1148" t="s">
        <v>47</v>
      </c>
      <c r="O1941" s="1148" t="s">
        <v>47</v>
      </c>
      <c r="P1941" s="1148" t="s">
        <v>47</v>
      </c>
      <c r="Q1941" s="1148" t="s">
        <v>47</v>
      </c>
      <c r="R1941" s="1149"/>
      <c r="S1941" s="1150"/>
      <c r="T1941" s="1150">
        <v>13</v>
      </c>
      <c r="U1941" s="1151"/>
      <c r="V1941" s="1152" t="s">
        <v>2310</v>
      </c>
      <c r="W1941" s="1211" t="s">
        <v>2648</v>
      </c>
      <c r="X1941" s="1144">
        <v>5</v>
      </c>
      <c r="Y1941" s="1152"/>
      <c r="Z1941" s="1154"/>
      <c r="AA1941" s="1380">
        <v>42795</v>
      </c>
      <c r="AC1941" s="1157"/>
      <c r="AD1941" s="1157"/>
      <c r="AE1941" s="1157"/>
      <c r="AF1941" s="1158">
        <f>IF(B1941="","",(IFERROR(VLOOKUP(B1941,Projecten!A$4:W$2358,5,FALSE),"niet bekend")))</f>
        <v>1</v>
      </c>
      <c r="AG1941" s="2403">
        <f>IF(AF1941="","",(IF(F1941=0,AI1941,(F1941/AF1941*AI1941))))</f>
        <v>747.27</v>
      </c>
      <c r="AH1941" s="2403">
        <f>IF(B1941="","",(IFERROR(VLOOKUP(B1941,Projecten!A$4:W$2358,23,FALSE),"niet bekend")))</f>
        <v>747.27</v>
      </c>
      <c r="AI1941" s="2403">
        <f>IF(B1941="","",(IFERROR(VLOOKUP(B1941,Projecten!A$4:W$2358,12,FALSE),"niet bekend")))</f>
        <v>747.27</v>
      </c>
    </row>
    <row r="1942" spans="2:35" s="1156" customFormat="1" x14ac:dyDescent="0.2">
      <c r="B1942" s="1248">
        <v>2017191</v>
      </c>
      <c r="C1942" s="1351">
        <v>121221</v>
      </c>
      <c r="D1942" s="1248" t="s">
        <v>2670</v>
      </c>
      <c r="E1942" s="71" t="s">
        <v>26</v>
      </c>
      <c r="F1942" s="1411">
        <v>5</v>
      </c>
      <c r="G1942" s="1358">
        <v>35</v>
      </c>
      <c r="H1942" s="1358">
        <v>25</v>
      </c>
      <c r="I1942" s="1358">
        <v>15</v>
      </c>
      <c r="J1942" s="1147">
        <v>42808</v>
      </c>
      <c r="K1942" s="1147" t="s">
        <v>1524</v>
      </c>
      <c r="L1942" s="1147" t="s">
        <v>1524</v>
      </c>
      <c r="M1942" s="1147" t="s">
        <v>1524</v>
      </c>
      <c r="N1942" s="1148" t="s">
        <v>47</v>
      </c>
      <c r="O1942" s="1148" t="s">
        <v>47</v>
      </c>
      <c r="P1942" s="1148" t="s">
        <v>47</v>
      </c>
      <c r="Q1942" s="1148" t="s">
        <v>47</v>
      </c>
      <c r="R1942" s="1149"/>
      <c r="S1942" s="1150"/>
      <c r="T1942" s="1150">
        <v>13</v>
      </c>
      <c r="U1942" s="1151"/>
      <c r="V1942" s="1152" t="s">
        <v>2310</v>
      </c>
      <c r="W1942" s="1152" t="s">
        <v>1284</v>
      </c>
      <c r="X1942" s="1144">
        <v>69</v>
      </c>
      <c r="Y1942" s="1152"/>
      <c r="Z1942" s="1154"/>
      <c r="AA1942" s="1380">
        <v>42796</v>
      </c>
      <c r="AC1942" s="1157"/>
      <c r="AD1942" s="1157"/>
      <c r="AE1942" s="1157"/>
      <c r="AF1942" s="1158">
        <f>IF(B1942="","",(IFERROR(VLOOKUP(B1942,Projecten!A$4:W$2358,5,FALSE),"niet bekend")))</f>
        <v>10</v>
      </c>
      <c r="AG1942" s="2403">
        <f>IF(AF1942="","",(IF(F1942=0,AI1942,(F1942/AF1942*AI1942))))</f>
        <v>11665.95</v>
      </c>
      <c r="AH1942" s="2403">
        <f>IF(B1942="","",(IFERROR(VLOOKUP(B1942,Projecten!A$4:W$2358,23,FALSE),"niet bekend")))</f>
        <v>23331.9</v>
      </c>
      <c r="AI1942" s="2403">
        <f>IF(B1942="","",(IFERROR(VLOOKUP(B1942,Projecten!A$4:W$2358,12,FALSE),"niet bekend")))</f>
        <v>23331.9</v>
      </c>
    </row>
    <row r="1943" spans="2:35" s="1172" customFormat="1" x14ac:dyDescent="0.2">
      <c r="B1943" s="775"/>
      <c r="C1943" s="1161"/>
      <c r="D1943" s="1162"/>
      <c r="E1943" s="1162"/>
      <c r="F1943" s="1163"/>
      <c r="G1943" s="1163"/>
      <c r="H1943" s="1163"/>
      <c r="I1943" s="1163"/>
      <c r="J1943" s="1164"/>
      <c r="K1943" s="1164"/>
      <c r="L1943" s="1164"/>
      <c r="M1943" s="1163"/>
      <c r="N1943" s="1163"/>
      <c r="O1943" s="1163"/>
      <c r="P1943" s="1163"/>
      <c r="Q1943" s="1163"/>
      <c r="R1943" s="1165"/>
      <c r="S1943" s="1606"/>
      <c r="T1943" s="1167"/>
      <c r="U1943" s="1167"/>
      <c r="V1943" s="1168"/>
      <c r="W1943" s="1168"/>
      <c r="X1943" s="1168"/>
      <c r="Y1943" s="1169"/>
      <c r="Z1943" s="1170"/>
      <c r="AA1943" s="1171"/>
      <c r="AC1943" s="1173"/>
      <c r="AD1943" s="1173"/>
      <c r="AE1943" s="1173"/>
      <c r="AF1943" s="1174"/>
      <c r="AG1943" s="2404"/>
      <c r="AH1943" s="2404" t="str">
        <f>IF(B1943="","",(IFERROR(VLOOKUP(B1943,Projecten!A$4:W$2358,23,FALSE),"niet bekend")))</f>
        <v/>
      </c>
      <c r="AI1943" s="2404" t="str">
        <f>IF(B1943="","",(IFERROR(VLOOKUP(B1943,Projecten!A$4:W$2358,12,FALSE),"niet bekend")))</f>
        <v/>
      </c>
    </row>
    <row r="1944" spans="2:35" s="1112" customFormat="1" x14ac:dyDescent="0.2">
      <c r="B1944" s="886"/>
      <c r="C1944" s="1100"/>
      <c r="D1944" s="1101">
        <f>SUM(G1944:I1944)</f>
        <v>300</v>
      </c>
      <c r="E1944" s="1102"/>
      <c r="F1944" s="1103">
        <f>SUM(F1945:F1981)</f>
        <v>21</v>
      </c>
      <c r="G1944" s="1103">
        <f>SUM(G1945:G1981)</f>
        <v>164</v>
      </c>
      <c r="H1944" s="1103">
        <f>SUM(H1945:H1981)</f>
        <v>79</v>
      </c>
      <c r="I1944" s="1103">
        <f>SUM(I1945:I1981)</f>
        <v>57</v>
      </c>
      <c r="J1944" s="1104"/>
      <c r="K1944" s="1104"/>
      <c r="L1944" s="1104"/>
      <c r="M1944" s="1103"/>
      <c r="N1944" s="1103"/>
      <c r="O1944" s="1103"/>
      <c r="P1944" s="1103"/>
      <c r="Q1944" s="1103"/>
      <c r="R1944" s="1219">
        <v>13</v>
      </c>
      <c r="S1944" s="1607"/>
      <c r="T1944" s="1220"/>
      <c r="U1944" s="1220"/>
      <c r="V1944" s="1221"/>
      <c r="W1944" s="1222">
        <f>SUM(X1944:X1981)</f>
        <v>413</v>
      </c>
      <c r="X1944" s="1109"/>
      <c r="Y1944" s="1109">
        <f>Productiemedewerkers!C2284</f>
        <v>0</v>
      </c>
      <c r="Z1944" s="1110">
        <f>W1944-Y1944</f>
        <v>413</v>
      </c>
      <c r="AA1944" s="1111" t="s">
        <v>2871</v>
      </c>
      <c r="AB1944" s="857" t="s">
        <v>1122</v>
      </c>
      <c r="AC1944" s="857" t="s">
        <v>1064</v>
      </c>
      <c r="AD1944" s="857" t="s">
        <v>1123</v>
      </c>
      <c r="AE1944" s="853" t="s">
        <v>2165</v>
      </c>
      <c r="AF1944" s="1115"/>
      <c r="AG1944" s="2402">
        <f>SUM(AG1945:AG1981)</f>
        <v>69573.029999999984</v>
      </c>
      <c r="AH1944" s="2402" t="str">
        <f>IF(B1944="","",(IFERROR(VLOOKUP(B1944,Projecten!A$4:W$2358,23,FALSE),"niet bekend")))</f>
        <v/>
      </c>
      <c r="AI1944" s="2402" t="str">
        <f>IF(B1944="","",(IFERROR(VLOOKUP(B1944,Projecten!A$4:W$2358,12,FALSE),"niet bekend")))</f>
        <v/>
      </c>
    </row>
    <row r="1945" spans="2:35" s="1095" customFormat="1" x14ac:dyDescent="0.2">
      <c r="B1945" s="1246"/>
      <c r="C1945" s="1217"/>
      <c r="D1945" s="1120"/>
      <c r="E1945" s="1223"/>
      <c r="F1945" s="1224"/>
      <c r="G1945" s="1224"/>
      <c r="H1945" s="1224"/>
      <c r="I1945" s="1224"/>
      <c r="J1945" s="1123"/>
      <c r="K1945" s="1123"/>
      <c r="L1945" s="1123"/>
      <c r="M1945" s="1124"/>
      <c r="N1945" s="1124"/>
      <c r="O1945" s="1124"/>
      <c r="P1945" s="1124"/>
      <c r="Q1945" s="1124"/>
      <c r="R1945" s="1096" t="s">
        <v>2477</v>
      </c>
      <c r="S1945" s="1126"/>
      <c r="T1945" s="1126"/>
      <c r="U1945" s="1127"/>
      <c r="V1945" s="1120"/>
      <c r="W1945" s="1141" t="s">
        <v>2081</v>
      </c>
      <c r="X1945" s="1129"/>
      <c r="Y1945" s="1120"/>
      <c r="Z1945" s="1120"/>
      <c r="AA1945" s="1096"/>
      <c r="AB1945" s="1355">
        <v>467.5</v>
      </c>
      <c r="AC1945" s="1355">
        <v>104.25</v>
      </c>
      <c r="AD1945" s="1355">
        <f>AB1945-AC1945</f>
        <v>363.25</v>
      </c>
      <c r="AE1945" s="1355">
        <v>57.75</v>
      </c>
      <c r="AF1945" s="1186" t="str">
        <f>IF(B1945="","",(IFERROR(VLOOKUP(B1945,Projecten!A$4:W$2358,5,FALSE),"niet bekend")))</f>
        <v/>
      </c>
      <c r="AG1945" s="2399" t="str">
        <f>IF(AF1945="","",(IF(F1945=0,AI1945,(F1945/AF1945*AI1945))))</f>
        <v/>
      </c>
      <c r="AH1945" s="2399" t="str">
        <f>IF(B1945="","",(IFERROR(VLOOKUP(B1945,Projecten!A$4:W$2358,23,FALSE),"niet bekend")))</f>
        <v/>
      </c>
      <c r="AI1945" s="2399" t="str">
        <f>IF(B1945="","",(IFERROR(VLOOKUP(B1945,Projecten!A$4:W$2358,12,FALSE),"niet bekend")))</f>
        <v/>
      </c>
    </row>
    <row r="1946" spans="2:35" s="1095" customFormat="1" x14ac:dyDescent="0.2">
      <c r="B1946" s="4"/>
      <c r="C1946" s="1096"/>
      <c r="D1946" s="1187" t="s">
        <v>2512</v>
      </c>
      <c r="E1946" s="1120"/>
      <c r="F1946" s="1136"/>
      <c r="G1946" s="1136"/>
      <c r="H1946" s="1136"/>
      <c r="I1946" s="1136"/>
      <c r="J1946" s="1125"/>
      <c r="K1946" s="1125"/>
      <c r="L1946" s="1125"/>
      <c r="M1946" s="1136"/>
      <c r="N1946" s="1136"/>
      <c r="O1946" s="1136"/>
      <c r="P1946" s="1136"/>
      <c r="Q1946" s="1136"/>
      <c r="R1946" s="1096"/>
      <c r="S1946" s="1126"/>
      <c r="T1946" s="1136"/>
      <c r="U1946" s="1127"/>
      <c r="V1946" s="1120"/>
      <c r="W1946" s="1120"/>
      <c r="X1946" s="1180">
        <v>40</v>
      </c>
      <c r="Y1946" s="1120"/>
      <c r="Z1946" s="1120"/>
      <c r="AA1946" s="1096"/>
      <c r="AC1946" s="1097"/>
      <c r="AD1946" s="1097"/>
      <c r="AE1946" s="1097"/>
      <c r="AF1946" s="1098"/>
      <c r="AG1946" s="2399"/>
      <c r="AH1946" s="2399"/>
      <c r="AI1946" s="2399"/>
    </row>
    <row r="1947" spans="2:35" s="1095" customFormat="1" x14ac:dyDescent="0.2">
      <c r="B1947" s="4"/>
      <c r="C1947" s="1096"/>
      <c r="D1947" s="1187" t="s">
        <v>2597</v>
      </c>
      <c r="E1947" s="1120"/>
      <c r="F1947" s="1136"/>
      <c r="G1947" s="1136"/>
      <c r="H1947" s="1136"/>
      <c r="I1947" s="1136"/>
      <c r="J1947" s="1125"/>
      <c r="K1947" s="1125"/>
      <c r="L1947" s="1125"/>
      <c r="M1947" s="1136"/>
      <c r="N1947" s="1136"/>
      <c r="O1947" s="1136"/>
      <c r="P1947" s="1136"/>
      <c r="Q1947" s="1136"/>
      <c r="R1947" s="1096"/>
      <c r="S1947" s="1126"/>
      <c r="T1947" s="1136"/>
      <c r="U1947" s="1127"/>
      <c r="V1947" s="1120"/>
      <c r="W1947" s="1120"/>
      <c r="X1947" s="1180">
        <v>8.25</v>
      </c>
      <c r="Y1947" s="1120"/>
      <c r="Z1947" s="1120"/>
      <c r="AA1947" s="1096"/>
      <c r="AC1947" s="1097"/>
      <c r="AD1947" s="1097"/>
      <c r="AE1947" s="1097"/>
      <c r="AF1947" s="1098"/>
      <c r="AG1947" s="2399"/>
      <c r="AH1947" s="2399"/>
      <c r="AI1947" s="2399"/>
    </row>
    <row r="1948" spans="2:35" s="1095" customFormat="1" x14ac:dyDescent="0.2">
      <c r="B1948" s="4"/>
      <c r="C1948" s="1096"/>
      <c r="D1948" s="1187"/>
      <c r="E1948" s="1120"/>
      <c r="F1948" s="1136"/>
      <c r="G1948" s="1136"/>
      <c r="H1948" s="1136"/>
      <c r="I1948" s="1136"/>
      <c r="J1948" s="1125"/>
      <c r="K1948" s="1125"/>
      <c r="L1948" s="1125"/>
      <c r="M1948" s="1136"/>
      <c r="N1948" s="1136"/>
      <c r="O1948" s="1136"/>
      <c r="P1948" s="1136"/>
      <c r="Q1948" s="1136"/>
      <c r="R1948" s="1096"/>
      <c r="S1948" s="1126"/>
      <c r="T1948" s="1136"/>
      <c r="U1948" s="1127"/>
      <c r="V1948" s="1120"/>
      <c r="W1948" s="1120"/>
      <c r="X1948" s="1180"/>
      <c r="Y1948" s="1120"/>
      <c r="Z1948" s="1120"/>
      <c r="AA1948" s="1096"/>
      <c r="AC1948" s="1097"/>
      <c r="AD1948" s="1097"/>
      <c r="AE1948" s="1097"/>
      <c r="AF1948" s="1098"/>
      <c r="AG1948" s="2399"/>
      <c r="AH1948" s="2399"/>
      <c r="AI1948" s="2399"/>
    </row>
    <row r="1949" spans="2:35" s="1156" customFormat="1" x14ac:dyDescent="0.2">
      <c r="B1949" s="1248">
        <v>2017096</v>
      </c>
      <c r="C1949" s="1145">
        <v>121228</v>
      </c>
      <c r="D1949" s="1248" t="s">
        <v>2458</v>
      </c>
      <c r="E1949" s="1358" t="s">
        <v>1364</v>
      </c>
      <c r="F1949" s="1411">
        <v>1</v>
      </c>
      <c r="G1949" s="1411">
        <v>4</v>
      </c>
      <c r="H1949" s="1411">
        <v>4</v>
      </c>
      <c r="I1949" s="1411">
        <v>0</v>
      </c>
      <c r="J1949" s="1147">
        <v>42808</v>
      </c>
      <c r="K1949" s="1147" t="s">
        <v>1524</v>
      </c>
      <c r="L1949" s="1147" t="s">
        <v>1524</v>
      </c>
      <c r="M1949" s="1147" t="s">
        <v>1524</v>
      </c>
      <c r="N1949" s="1148" t="s">
        <v>47</v>
      </c>
      <c r="O1949" s="1148" t="s">
        <v>47</v>
      </c>
      <c r="P1949" s="1148" t="s">
        <v>47</v>
      </c>
      <c r="Q1949" s="1148" t="s">
        <v>47</v>
      </c>
      <c r="R1949" s="1149"/>
      <c r="S1949" s="1150"/>
      <c r="T1949" s="1150">
        <v>13</v>
      </c>
      <c r="U1949" s="1151"/>
      <c r="V1949" s="1152" t="s">
        <v>1948</v>
      </c>
      <c r="W1949" s="1152"/>
      <c r="X1949" s="1144">
        <v>5</v>
      </c>
      <c r="Y1949" s="1152"/>
      <c r="Z1949" s="1152"/>
      <c r="AA1949" s="1380">
        <v>42780</v>
      </c>
      <c r="AC1949" s="1157"/>
      <c r="AD1949" s="1157"/>
      <c r="AE1949" s="1157"/>
      <c r="AF1949" s="1158">
        <f>IF(B1949="","",(IFERROR(VLOOKUP(B1949,Projecten!A$4:W$2358,5,FALSE),"niet bekend")))</f>
        <v>1</v>
      </c>
      <c r="AG1949" s="2403">
        <f>IF(AF1949="","",(IF(F1949=0,AI1949,(F1949/AF1949*AI1949))))</f>
        <v>756.8</v>
      </c>
      <c r="AH1949" s="2403">
        <f>IF(B1949="","",(IFERROR(VLOOKUP(B1949,Projecten!A$4:W$2358,23,FALSE),"niet bekend")))</f>
        <v>756.8</v>
      </c>
      <c r="AI1949" s="2403">
        <f>IF(B1949="","",(IFERROR(VLOOKUP(B1949,Projecten!A$4:W$2358,12,FALSE),"niet bekend")))</f>
        <v>756.8</v>
      </c>
    </row>
    <row r="1950" spans="2:35" s="1156" customFormat="1" x14ac:dyDescent="0.2">
      <c r="B1950" s="1145">
        <v>2017097</v>
      </c>
      <c r="C1950" s="1145">
        <v>121228</v>
      </c>
      <c r="D1950" s="1145" t="s">
        <v>2459</v>
      </c>
      <c r="E1950" s="1199" t="s">
        <v>1364</v>
      </c>
      <c r="F1950" s="1200">
        <v>1</v>
      </c>
      <c r="G1950" s="1200">
        <v>3</v>
      </c>
      <c r="H1950" s="1200">
        <v>0</v>
      </c>
      <c r="I1950" s="1200">
        <v>0</v>
      </c>
      <c r="J1950" s="1147">
        <v>42808</v>
      </c>
      <c r="K1950" s="1147" t="s">
        <v>1524</v>
      </c>
      <c r="L1950" s="1147" t="s">
        <v>1524</v>
      </c>
      <c r="M1950" s="1147" t="s">
        <v>1524</v>
      </c>
      <c r="N1950" s="1148" t="s">
        <v>47</v>
      </c>
      <c r="O1950" s="1148" t="s">
        <v>47</v>
      </c>
      <c r="P1950" s="1148" t="s">
        <v>47</v>
      </c>
      <c r="Q1950" s="1148" t="s">
        <v>47</v>
      </c>
      <c r="R1950" s="1149"/>
      <c r="S1950" s="1150"/>
      <c r="T1950" s="1150">
        <v>13</v>
      </c>
      <c r="U1950" s="1151"/>
      <c r="V1950" s="1152" t="s">
        <v>1948</v>
      </c>
      <c r="W1950" s="1152" t="s">
        <v>2582</v>
      </c>
      <c r="X1950" s="1153">
        <v>2.25</v>
      </c>
      <c r="Y1950" s="1206"/>
      <c r="Z1950" s="1152"/>
      <c r="AA1950" s="1380">
        <v>42780</v>
      </c>
      <c r="AC1950" s="1157"/>
      <c r="AD1950" s="1157"/>
      <c r="AE1950" s="1157"/>
      <c r="AF1950" s="1158">
        <f>IF(B1950="","",(IFERROR(VLOOKUP(B1950,Projecten!A$4:W$2358,5,FALSE),"niet bekend")))</f>
        <v>1</v>
      </c>
      <c r="AG1950" s="2403">
        <f>IF(AF1950="","",(IF(F1950=0,AI1950,(F1950/AF1950*AI1950))))</f>
        <v>501.95</v>
      </c>
      <c r="AH1950" s="2403">
        <f>IF(B1950="","",(IFERROR(VLOOKUP(B1950,Projecten!A$4:W$2358,23,FALSE),"niet bekend")))</f>
        <v>501.95</v>
      </c>
      <c r="AI1950" s="2403">
        <f>IF(B1950="","",(IFERROR(VLOOKUP(B1950,Projecten!A$4:W$2358,12,FALSE),"niet bekend")))</f>
        <v>501.95</v>
      </c>
    </row>
    <row r="1951" spans="2:35" s="1156" customFormat="1" x14ac:dyDescent="0.2">
      <c r="B1951" s="1145">
        <v>2017098</v>
      </c>
      <c r="C1951" s="1145">
        <v>121228</v>
      </c>
      <c r="D1951" s="1145" t="s">
        <v>2460</v>
      </c>
      <c r="E1951" s="1199" t="s">
        <v>1364</v>
      </c>
      <c r="F1951" s="1200">
        <v>1</v>
      </c>
      <c r="G1951" s="1200">
        <v>11</v>
      </c>
      <c r="H1951" s="1200">
        <v>5</v>
      </c>
      <c r="I1951" s="1200">
        <v>1</v>
      </c>
      <c r="J1951" s="1147">
        <v>42808</v>
      </c>
      <c r="K1951" s="1147">
        <v>42809</v>
      </c>
      <c r="L1951" s="1147" t="s">
        <v>1524</v>
      </c>
      <c r="M1951" s="1147" t="s">
        <v>2666</v>
      </c>
      <c r="N1951" s="1148" t="s">
        <v>47</v>
      </c>
      <c r="O1951" s="1148" t="s">
        <v>47</v>
      </c>
      <c r="P1951" s="1148" t="s">
        <v>47</v>
      </c>
      <c r="Q1951" s="1148" t="s">
        <v>47</v>
      </c>
      <c r="R1951" s="1149"/>
      <c r="S1951" s="1150"/>
      <c r="T1951" s="1150">
        <v>13</v>
      </c>
      <c r="U1951" s="1151"/>
      <c r="V1951" s="1152" t="s">
        <v>1948</v>
      </c>
      <c r="W1951" s="1152"/>
      <c r="X1951" s="1153">
        <v>14</v>
      </c>
      <c r="Y1951" s="1206"/>
      <c r="Z1951" s="1152"/>
      <c r="AA1951" s="1380">
        <v>42780</v>
      </c>
      <c r="AC1951" s="1157"/>
      <c r="AD1951" s="1157"/>
      <c r="AE1951" s="1157"/>
      <c r="AF1951" s="1158">
        <f>IF(B1951="","",(IFERROR(VLOOKUP(B1951,Projecten!A$4:W$2358,5,FALSE),"niet bekend")))</f>
        <v>1</v>
      </c>
      <c r="AG1951" s="2403">
        <f>IF(AF1951="","",(IF(F1951=0,AI1951,(F1951/AF1951*AI1951))))</f>
        <v>2381.98</v>
      </c>
      <c r="AH1951" s="2403">
        <f>IF(B1951="","",(IFERROR(VLOOKUP(B1951,Projecten!A$4:W$2358,23,FALSE),"niet bekend")))</f>
        <v>2381.98</v>
      </c>
      <c r="AI1951" s="2403">
        <f>IF(B1951="","",(IFERROR(VLOOKUP(B1951,Projecten!A$4:W$2358,12,FALSE),"niet bekend")))</f>
        <v>2381.98</v>
      </c>
    </row>
    <row r="1952" spans="2:35" s="1156" customFormat="1" x14ac:dyDescent="0.2">
      <c r="B1952" s="1145">
        <v>2017099</v>
      </c>
      <c r="C1952" s="1145">
        <v>121228</v>
      </c>
      <c r="D1952" s="1145" t="s">
        <v>2461</v>
      </c>
      <c r="E1952" s="1199" t="s">
        <v>1364</v>
      </c>
      <c r="F1952" s="1200">
        <v>1</v>
      </c>
      <c r="G1952" s="1200">
        <v>10</v>
      </c>
      <c r="H1952" s="1200">
        <v>4</v>
      </c>
      <c r="I1952" s="1200">
        <v>1</v>
      </c>
      <c r="J1952" s="1147">
        <v>42808</v>
      </c>
      <c r="K1952" s="1147">
        <v>42809</v>
      </c>
      <c r="L1952" s="1147" t="s">
        <v>1524</v>
      </c>
      <c r="M1952" s="1147" t="s">
        <v>2666</v>
      </c>
      <c r="N1952" s="1148" t="s">
        <v>47</v>
      </c>
      <c r="O1952" s="1148" t="s">
        <v>47</v>
      </c>
      <c r="P1952" s="1148" t="s">
        <v>47</v>
      </c>
      <c r="Q1952" s="1148" t="s">
        <v>47</v>
      </c>
      <c r="R1952" s="1149"/>
      <c r="S1952" s="1150"/>
      <c r="T1952" s="1150">
        <v>13</v>
      </c>
      <c r="U1952" s="1151"/>
      <c r="V1952" s="1152" t="s">
        <v>1948</v>
      </c>
      <c r="W1952" s="1152"/>
      <c r="X1952" s="1144">
        <v>12</v>
      </c>
      <c r="Y1952" s="1152"/>
      <c r="Z1952" s="1152"/>
      <c r="AA1952" s="1380">
        <v>42780</v>
      </c>
      <c r="AC1952" s="1157"/>
      <c r="AD1952" s="1157"/>
      <c r="AE1952" s="1157"/>
      <c r="AF1952" s="1158">
        <f>IF(B1952="","",(IFERROR(VLOOKUP(B1952,Projecten!A$4:W$2358,5,FALSE),"niet bekend")))</f>
        <v>1</v>
      </c>
      <c r="AG1952" s="2403">
        <f>IF(AF1952="","",(IF(F1952=0,AI1952,(F1952/AF1952*AI1952))))</f>
        <v>2160.8000000000002</v>
      </c>
      <c r="AH1952" s="2403">
        <f>IF(B1952="","",(IFERROR(VLOOKUP(B1952,Projecten!A$4:W$2358,23,FALSE),"niet bekend")))</f>
        <v>2160.8000000000002</v>
      </c>
      <c r="AI1952" s="2403">
        <f>IF(B1952="","",(IFERROR(VLOOKUP(B1952,Projecten!A$4:W$2358,12,FALSE),"niet bekend")))</f>
        <v>2160.8000000000002</v>
      </c>
    </row>
    <row r="1953" spans="1:35" s="1156" customFormat="1" x14ac:dyDescent="0.2">
      <c r="B1953" s="71"/>
      <c r="C1953" s="1149"/>
      <c r="D1953" s="1337"/>
      <c r="E1953" s="1152"/>
      <c r="F1953" s="1148"/>
      <c r="G1953" s="1148"/>
      <c r="H1953" s="1148"/>
      <c r="I1953" s="1148"/>
      <c r="J1953" s="1147"/>
      <c r="K1953" s="1147"/>
      <c r="L1953" s="1147"/>
      <c r="M1953" s="1148"/>
      <c r="N1953" s="1148"/>
      <c r="O1953" s="1148"/>
      <c r="P1953" s="1148"/>
      <c r="Q1953" s="1148"/>
      <c r="R1953" s="1149"/>
      <c r="S1953" s="1150"/>
      <c r="T1953" s="1148"/>
      <c r="U1953" s="1151"/>
      <c r="V1953" s="1152"/>
      <c r="W1953" s="1152"/>
      <c r="X1953" s="1335"/>
      <c r="Y1953" s="1152"/>
      <c r="Z1953" s="1152"/>
      <c r="AA1953" s="1149"/>
      <c r="AC1953" s="1157"/>
      <c r="AD1953" s="1157"/>
      <c r="AE1953" s="1157"/>
      <c r="AF1953" s="1332"/>
      <c r="AG1953" s="2403"/>
      <c r="AH1953" s="2403"/>
      <c r="AI1953" s="2403"/>
    </row>
    <row r="1954" spans="1:35" s="1156" customFormat="1" x14ac:dyDescent="0.2">
      <c r="B1954" s="1145">
        <v>2017190</v>
      </c>
      <c r="C1954" s="1145">
        <v>121131</v>
      </c>
      <c r="D1954" s="1145">
        <v>650617</v>
      </c>
      <c r="E1954" s="1146" t="s">
        <v>26</v>
      </c>
      <c r="F1954" s="1200">
        <v>1</v>
      </c>
      <c r="G1954" s="1200">
        <v>10</v>
      </c>
      <c r="H1954" s="1200">
        <v>4</v>
      </c>
      <c r="I1954" s="1200">
        <v>4</v>
      </c>
      <c r="J1954" s="1147">
        <v>42815</v>
      </c>
      <c r="K1954" s="1147">
        <v>42816</v>
      </c>
      <c r="L1954" s="1147" t="s">
        <v>1524</v>
      </c>
      <c r="M1954" s="1147" t="s">
        <v>1524</v>
      </c>
      <c r="N1954" s="1148" t="s">
        <v>47</v>
      </c>
      <c r="O1954" s="1148" t="s">
        <v>47</v>
      </c>
      <c r="P1954" s="1148" t="s">
        <v>47</v>
      </c>
      <c r="Q1954" s="1148" t="s">
        <v>47</v>
      </c>
      <c r="R1954" s="1149" t="s">
        <v>960</v>
      </c>
      <c r="S1954" s="1150"/>
      <c r="T1954" s="1148">
        <v>14</v>
      </c>
      <c r="U1954" s="1151"/>
      <c r="V1954" s="1152" t="s">
        <v>162</v>
      </c>
      <c r="W1954" s="1152"/>
      <c r="X1954" s="1144">
        <v>18.5</v>
      </c>
      <c r="Y1954" s="1152"/>
      <c r="Z1954" s="1152"/>
      <c r="AA1954" s="1380">
        <v>42802</v>
      </c>
      <c r="AC1954" s="1157"/>
      <c r="AD1954" s="1157"/>
      <c r="AE1954" s="1157"/>
      <c r="AF1954" s="1158">
        <f>IF(B1954="","",(IFERROR(VLOOKUP(B1954,Projecten!A$4:W$2358,5,FALSE),"niet bekend")))</f>
        <v>1</v>
      </c>
      <c r="AG1954" s="2403">
        <f t="shared" ref="AG1954:AG1965" si="175">IF(AF1954="","",(IF(F1954=0,AI1954,(F1954/AF1954*AI1954))))</f>
        <v>3375.59</v>
      </c>
      <c r="AH1954" s="2403">
        <f>IF(B1954="","",(IFERROR(VLOOKUP(B1954,Projecten!A$4:W$2358,23,FALSE),"niet bekend")))</f>
        <v>3375.59</v>
      </c>
      <c r="AI1954" s="2403">
        <f>IF(B1954="","",(IFERROR(VLOOKUP(B1954,Projecten!A$4:W$2358,12,FALSE),"niet bekend")))</f>
        <v>3375.59</v>
      </c>
    </row>
    <row r="1955" spans="1:35" s="1156" customFormat="1" x14ac:dyDescent="0.2">
      <c r="B1955" s="1343">
        <v>2017192</v>
      </c>
      <c r="C1955" s="1145">
        <v>121131</v>
      </c>
      <c r="D1955" s="1343">
        <v>648717</v>
      </c>
      <c r="E1955" s="1344" t="s">
        <v>26</v>
      </c>
      <c r="F1955" s="1509">
        <v>1</v>
      </c>
      <c r="G1955" s="1509">
        <v>8</v>
      </c>
      <c r="H1955" s="1509">
        <v>5</v>
      </c>
      <c r="I1955" s="1509">
        <v>3</v>
      </c>
      <c r="J1955" s="1147">
        <v>42815</v>
      </c>
      <c r="K1955" s="1147" t="s">
        <v>1524</v>
      </c>
      <c r="L1955" s="1147" t="s">
        <v>1524</v>
      </c>
      <c r="M1955" s="1147" t="s">
        <v>1524</v>
      </c>
      <c r="N1955" s="1148" t="s">
        <v>47</v>
      </c>
      <c r="O1955" s="1148" t="s">
        <v>47</v>
      </c>
      <c r="P1955" s="1148" t="s">
        <v>47</v>
      </c>
      <c r="Q1955" s="1148" t="s">
        <v>47</v>
      </c>
      <c r="R1955" s="1149" t="s">
        <v>960</v>
      </c>
      <c r="S1955" s="1150"/>
      <c r="T1955" s="1148">
        <v>14</v>
      </c>
      <c r="U1955" s="1151"/>
      <c r="V1955" s="1152" t="s">
        <v>162</v>
      </c>
      <c r="W1955" s="1152"/>
      <c r="X1955" s="1144">
        <v>15</v>
      </c>
      <c r="Y1955" s="1152"/>
      <c r="Z1955" s="1152"/>
      <c r="AA1955" s="1380">
        <v>42802</v>
      </c>
      <c r="AC1955" s="1157"/>
      <c r="AD1955" s="1157"/>
      <c r="AE1955" s="1157"/>
      <c r="AF1955" s="1158">
        <f>IF(B1955="","",(IFERROR(VLOOKUP(B1955,Projecten!A$4:W$2358,5,FALSE),"niet bekend")))</f>
        <v>1</v>
      </c>
      <c r="AG1955" s="2403">
        <f t="shared" si="175"/>
        <v>2325.87</v>
      </c>
      <c r="AH1955" s="2403">
        <f>IF(B1955="","",(IFERROR(VLOOKUP(B1955,Projecten!A$4:W$2358,23,FALSE),"niet bekend")))</f>
        <v>2325.87</v>
      </c>
      <c r="AI1955" s="2403">
        <f>IF(B1955="","",(IFERROR(VLOOKUP(B1955,Projecten!A$4:W$2358,12,FALSE),"niet bekend")))</f>
        <v>2325.87</v>
      </c>
    </row>
    <row r="1956" spans="1:35" s="1156" customFormat="1" x14ac:dyDescent="0.2">
      <c r="B1956" s="1145">
        <v>2017198</v>
      </c>
      <c r="C1956" s="1145">
        <v>121131</v>
      </c>
      <c r="D1956" s="1145" t="s">
        <v>2718</v>
      </c>
      <c r="E1956" s="1146" t="s">
        <v>26</v>
      </c>
      <c r="F1956" s="1200">
        <v>0</v>
      </c>
      <c r="G1956" s="1200">
        <v>1</v>
      </c>
      <c r="H1956" s="1200">
        <v>0</v>
      </c>
      <c r="I1956" s="1200">
        <v>1</v>
      </c>
      <c r="J1956" s="1147">
        <v>42815</v>
      </c>
      <c r="K1956" s="1147" t="s">
        <v>1524</v>
      </c>
      <c r="L1956" s="1147" t="s">
        <v>1524</v>
      </c>
      <c r="M1956" s="1147" t="s">
        <v>1524</v>
      </c>
      <c r="N1956" s="1148" t="s">
        <v>47</v>
      </c>
      <c r="O1956" s="1148" t="s">
        <v>47</v>
      </c>
      <c r="P1956" s="1148" t="s">
        <v>47</v>
      </c>
      <c r="Q1956" s="1148" t="s">
        <v>47</v>
      </c>
      <c r="R1956" s="1149" t="s">
        <v>960</v>
      </c>
      <c r="S1956" s="1150"/>
      <c r="T1956" s="1148">
        <v>14</v>
      </c>
      <c r="U1956" s="1151"/>
      <c r="V1956" s="1152" t="s">
        <v>162</v>
      </c>
      <c r="W1956" s="1152"/>
      <c r="X1956" s="1144">
        <v>4</v>
      </c>
      <c r="Y1956" s="1152"/>
      <c r="Z1956" s="1152"/>
      <c r="AA1956" s="1380">
        <v>42802</v>
      </c>
      <c r="AC1956" s="1157"/>
      <c r="AD1956" s="1157"/>
      <c r="AE1956" s="1157"/>
      <c r="AF1956" s="1158">
        <f>IF(B1956="","",(IFERROR(VLOOKUP(B1956,Projecten!A$4:W$2358,5,FALSE),"niet bekend")))</f>
        <v>0</v>
      </c>
      <c r="AG1956" s="2403">
        <f t="shared" si="175"/>
        <v>483.26</v>
      </c>
      <c r="AH1956" s="2403">
        <f>IF(B1956="","",(IFERROR(VLOOKUP(B1956,Projecten!A$4:W$2358,23,FALSE),"niet bekend")))</f>
        <v>483.26</v>
      </c>
      <c r="AI1956" s="2403">
        <f>IF(B1956="","",(IFERROR(VLOOKUP(B1956,Projecten!A$4:W$2358,12,FALSE),"niet bekend")))</f>
        <v>483.26</v>
      </c>
    </row>
    <row r="1957" spans="1:35" s="1156" customFormat="1" x14ac:dyDescent="0.2">
      <c r="B1957" s="1145" t="s">
        <v>2674</v>
      </c>
      <c r="C1957" s="1145">
        <v>121233</v>
      </c>
      <c r="D1957" s="1145">
        <v>635317</v>
      </c>
      <c r="E1957" s="1146" t="s">
        <v>26</v>
      </c>
      <c r="F1957" s="1200">
        <v>1</v>
      </c>
      <c r="G1957" s="1200">
        <v>8</v>
      </c>
      <c r="H1957" s="1200">
        <v>5</v>
      </c>
      <c r="I1957" s="1200">
        <v>2</v>
      </c>
      <c r="J1957" s="1147">
        <v>42818</v>
      </c>
      <c r="K1957" s="1147">
        <v>42816</v>
      </c>
      <c r="L1957" s="1147">
        <v>42814</v>
      </c>
      <c r="M1957" s="1148" t="s">
        <v>1524</v>
      </c>
      <c r="N1957" s="1148" t="s">
        <v>47</v>
      </c>
      <c r="O1957" s="1148" t="s">
        <v>47</v>
      </c>
      <c r="P1957" s="1148" t="s">
        <v>47</v>
      </c>
      <c r="Q1957" s="1148" t="s">
        <v>47</v>
      </c>
      <c r="R1957" s="1149" t="s">
        <v>2807</v>
      </c>
      <c r="S1957" s="1150"/>
      <c r="T1957" s="1148">
        <v>14</v>
      </c>
      <c r="U1957" s="1151"/>
      <c r="V1957" s="1152" t="s">
        <v>162</v>
      </c>
      <c r="W1957" s="1156" t="s">
        <v>1284</v>
      </c>
      <c r="X1957" s="1144">
        <v>25.5</v>
      </c>
      <c r="Y1957" s="1152"/>
      <c r="Z1957" s="1152"/>
      <c r="AA1957" s="1380">
        <v>42800</v>
      </c>
      <c r="AC1957" s="1157"/>
      <c r="AD1957" s="1157"/>
      <c r="AE1957" s="1157"/>
      <c r="AF1957" s="1158">
        <f>IF(B1957="","",(IFERROR(VLOOKUP(B1957,Projecten!A$4:W$2358,5,FALSE),"niet bekend")))</f>
        <v>1</v>
      </c>
      <c r="AG1957" s="2403">
        <f t="shared" si="175"/>
        <v>5983.5</v>
      </c>
      <c r="AH1957" s="2403">
        <f>IF(B1957="","",(IFERROR(VLOOKUP(B1957,Projecten!A$4:W$2358,23,FALSE),"niet bekend")))</f>
        <v>5983.5</v>
      </c>
      <c r="AI1957" s="2403">
        <f>IF(B1957="","",(IFERROR(VLOOKUP(B1957,Projecten!A$4:W$2358,12,FALSE),"niet bekend")))</f>
        <v>5983.5</v>
      </c>
    </row>
    <row r="1958" spans="1:35" s="1156" customFormat="1" x14ac:dyDescent="0.2">
      <c r="B1958" s="1145" t="s">
        <v>2675</v>
      </c>
      <c r="C1958" s="1145">
        <v>121233</v>
      </c>
      <c r="D1958" s="1145">
        <v>625117</v>
      </c>
      <c r="E1958" s="1146" t="s">
        <v>26</v>
      </c>
      <c r="F1958" s="1200">
        <v>1</v>
      </c>
      <c r="G1958" s="1200">
        <v>8</v>
      </c>
      <c r="H1958" s="1200">
        <v>5</v>
      </c>
      <c r="I1958" s="1200">
        <v>2</v>
      </c>
      <c r="J1958" s="1147">
        <v>42818</v>
      </c>
      <c r="K1958" s="1147">
        <v>42816</v>
      </c>
      <c r="L1958" s="1147">
        <v>42814</v>
      </c>
      <c r="M1958" s="1148" t="s">
        <v>1524</v>
      </c>
      <c r="N1958" s="1148" t="s">
        <v>47</v>
      </c>
      <c r="O1958" s="1148" t="s">
        <v>47</v>
      </c>
      <c r="P1958" s="1148" t="s">
        <v>47</v>
      </c>
      <c r="Q1958" s="1148" t="s">
        <v>47</v>
      </c>
      <c r="R1958" s="1149" t="s">
        <v>2807</v>
      </c>
      <c r="S1958" s="1150"/>
      <c r="T1958" s="1148">
        <v>14</v>
      </c>
      <c r="U1958" s="1151"/>
      <c r="V1958" s="1152" t="s">
        <v>162</v>
      </c>
      <c r="W1958" s="1152" t="s">
        <v>1284</v>
      </c>
      <c r="X1958" s="1144">
        <v>25.5</v>
      </c>
      <c r="Y1958" s="1152"/>
      <c r="Z1958" s="1152"/>
      <c r="AA1958" s="1380">
        <v>42800</v>
      </c>
      <c r="AC1958" s="1157"/>
      <c r="AD1958" s="1157"/>
      <c r="AE1958" s="1157"/>
      <c r="AF1958" s="1158">
        <f>IF(B1958="","",(IFERROR(VLOOKUP(B1958,Projecten!A$4:W$2358,5,FALSE),"niet bekend")))</f>
        <v>1</v>
      </c>
      <c r="AG1958" s="2403">
        <f t="shared" si="175"/>
        <v>6016.42</v>
      </c>
      <c r="AH1958" s="2403">
        <f>IF(B1958="","",(IFERROR(VLOOKUP(B1958,Projecten!A$4:W$2358,23,FALSE),"niet bekend")))</f>
        <v>6016.42</v>
      </c>
      <c r="AI1958" s="2403">
        <f>IF(B1958="","",(IFERROR(VLOOKUP(B1958,Projecten!A$4:W$2358,12,FALSE),"niet bekend")))</f>
        <v>6016.42</v>
      </c>
    </row>
    <row r="1959" spans="1:35" s="1156" customFormat="1" x14ac:dyDescent="0.2">
      <c r="B1959" s="1145">
        <v>2017185</v>
      </c>
      <c r="C1959" s="1351">
        <v>121232</v>
      </c>
      <c r="D1959" s="1145">
        <v>615217</v>
      </c>
      <c r="E1959" s="1146" t="s">
        <v>26</v>
      </c>
      <c r="F1959" s="1200">
        <v>1</v>
      </c>
      <c r="G1959" s="1200">
        <v>10</v>
      </c>
      <c r="H1959" s="1200">
        <v>7</v>
      </c>
      <c r="I1959" s="1200">
        <v>4</v>
      </c>
      <c r="J1959" s="1147">
        <v>42815</v>
      </c>
      <c r="K1959" s="1147" t="s">
        <v>1524</v>
      </c>
      <c r="L1959" s="1147" t="s">
        <v>1524</v>
      </c>
      <c r="M1959" s="1147" t="s">
        <v>1524</v>
      </c>
      <c r="N1959" s="1148" t="s">
        <v>47</v>
      </c>
      <c r="O1959" s="1148" t="s">
        <v>47</v>
      </c>
      <c r="P1959" s="1148" t="s">
        <v>47</v>
      </c>
      <c r="Q1959" s="1148" t="s">
        <v>47</v>
      </c>
      <c r="R1959" s="1149" t="s">
        <v>960</v>
      </c>
      <c r="S1959" s="1150"/>
      <c r="T1959" s="1148">
        <v>14</v>
      </c>
      <c r="U1959" s="1151"/>
      <c r="V1959" s="1152" t="s">
        <v>162</v>
      </c>
      <c r="W1959" s="1152"/>
      <c r="X1959" s="1144">
        <v>21</v>
      </c>
      <c r="Y1959" s="1152"/>
      <c r="Z1959" s="1152"/>
      <c r="AA1959" s="1380">
        <v>42795</v>
      </c>
      <c r="AC1959" s="1157"/>
      <c r="AD1959" s="1157"/>
      <c r="AE1959" s="1157"/>
      <c r="AF1959" s="1158">
        <f>IF(B1959="","",(IFERROR(VLOOKUP(B1959,Projecten!A$4:W$2358,5,FALSE),"niet bekend")))</f>
        <v>1</v>
      </c>
      <c r="AG1959" s="2403">
        <f t="shared" si="175"/>
        <v>3256.07</v>
      </c>
      <c r="AH1959" s="2403">
        <f>IF(B1959="","",(IFERROR(VLOOKUP(B1959,Projecten!A$4:W$2358,23,FALSE),"niet bekend")))</f>
        <v>3256.07</v>
      </c>
      <c r="AI1959" s="2403">
        <f>IF(B1959="","",(IFERROR(VLOOKUP(B1959,Projecten!A$4:W$2358,12,FALSE),"niet bekend")))</f>
        <v>3256.07</v>
      </c>
    </row>
    <row r="1960" spans="1:35" s="1156" customFormat="1" x14ac:dyDescent="0.2">
      <c r="B1960" s="1145">
        <v>2017188</v>
      </c>
      <c r="C1960" s="1145">
        <v>121232</v>
      </c>
      <c r="D1960" s="1145">
        <v>633717</v>
      </c>
      <c r="E1960" s="1146" t="s">
        <v>26</v>
      </c>
      <c r="F1960" s="1200">
        <v>1</v>
      </c>
      <c r="G1960" s="1200">
        <v>8</v>
      </c>
      <c r="H1960" s="1200">
        <v>6</v>
      </c>
      <c r="I1960" s="1200">
        <v>3</v>
      </c>
      <c r="J1960" s="1147">
        <v>42815</v>
      </c>
      <c r="K1960" s="1147" t="s">
        <v>1524</v>
      </c>
      <c r="L1960" s="1147" t="s">
        <v>1524</v>
      </c>
      <c r="M1960" s="1147" t="s">
        <v>1524</v>
      </c>
      <c r="N1960" s="1148" t="s">
        <v>47</v>
      </c>
      <c r="O1960" s="1148" t="s">
        <v>47</v>
      </c>
      <c r="P1960" s="1148" t="s">
        <v>47</v>
      </c>
      <c r="Q1960" s="1148" t="s">
        <v>47</v>
      </c>
      <c r="R1960" s="1149" t="s">
        <v>960</v>
      </c>
      <c r="S1960" s="1150"/>
      <c r="T1960" s="1148">
        <v>14</v>
      </c>
      <c r="U1960" s="1151"/>
      <c r="V1960" s="1152" t="s">
        <v>162</v>
      </c>
      <c r="W1960" s="1152"/>
      <c r="X1960" s="1144">
        <v>15.25</v>
      </c>
      <c r="Y1960" s="1152"/>
      <c r="Z1960" s="1152"/>
      <c r="AA1960" s="1380">
        <v>42802</v>
      </c>
      <c r="AC1960" s="1157"/>
      <c r="AD1960" s="1157"/>
      <c r="AE1960" s="1157"/>
      <c r="AF1960" s="1158">
        <f>IF(B1960="","",(IFERROR(VLOOKUP(B1960,Projecten!A$4:W$2358,5,FALSE),"niet bekend")))</f>
        <v>1</v>
      </c>
      <c r="AG1960" s="2403">
        <f t="shared" si="175"/>
        <v>2427.52</v>
      </c>
      <c r="AH1960" s="2403">
        <f>IF(B1960="","",(IFERROR(VLOOKUP(B1960,Projecten!A$4:W$2358,23,FALSE),"niet bekend")))</f>
        <v>2427.52</v>
      </c>
      <c r="AI1960" s="2403">
        <f>IF(B1960="","",(IFERROR(VLOOKUP(B1960,Projecten!A$4:W$2358,12,FALSE),"niet bekend")))</f>
        <v>2427.52</v>
      </c>
    </row>
    <row r="1961" spans="1:35" s="1156" customFormat="1" x14ac:dyDescent="0.2">
      <c r="B1961" s="1145">
        <v>2017189</v>
      </c>
      <c r="C1961" s="1145">
        <v>121235</v>
      </c>
      <c r="D1961" s="1145">
        <v>645717</v>
      </c>
      <c r="E1961" s="1146" t="s">
        <v>26</v>
      </c>
      <c r="F1961" s="1200">
        <v>1</v>
      </c>
      <c r="G1961" s="1200">
        <v>10</v>
      </c>
      <c r="H1961" s="1200">
        <v>5</v>
      </c>
      <c r="I1961" s="1200">
        <v>3</v>
      </c>
      <c r="J1961" s="1147">
        <v>42822</v>
      </c>
      <c r="K1961" s="1147">
        <v>42816</v>
      </c>
      <c r="L1961" s="1147" t="s">
        <v>1524</v>
      </c>
      <c r="M1961" s="1147" t="s">
        <v>1524</v>
      </c>
      <c r="N1961" s="1148" t="s">
        <v>47</v>
      </c>
      <c r="O1961" s="1148" t="s">
        <v>47</v>
      </c>
      <c r="P1961" s="1148" t="s">
        <v>47</v>
      </c>
      <c r="Q1961" s="1148" t="s">
        <v>47</v>
      </c>
      <c r="R1961" s="1149" t="s">
        <v>960</v>
      </c>
      <c r="S1961" s="1150"/>
      <c r="T1961" s="1148">
        <v>14</v>
      </c>
      <c r="U1961" s="1151"/>
      <c r="V1961" s="1152" t="s">
        <v>162</v>
      </c>
      <c r="W1961" s="1152" t="s">
        <v>2667</v>
      </c>
      <c r="X1961" s="1144">
        <v>23</v>
      </c>
      <c r="Y1961" s="1152"/>
      <c r="Z1961" s="1152"/>
      <c r="AA1961" s="1380">
        <v>42802</v>
      </c>
      <c r="AC1961" s="1157"/>
      <c r="AD1961" s="1157"/>
      <c r="AE1961" s="1157"/>
      <c r="AF1961" s="1158">
        <f>IF(B1961="","",(IFERROR(VLOOKUP(B1961,Projecten!A$4:W$2358,5,FALSE),"niet bekend")))</f>
        <v>1</v>
      </c>
      <c r="AG1961" s="2403">
        <f t="shared" si="175"/>
        <v>5604.04</v>
      </c>
      <c r="AH1961" s="2403">
        <f>IF(B1961="","",(IFERROR(VLOOKUP(B1961,Projecten!A$4:W$2358,23,FALSE),"niet bekend")))</f>
        <v>5604.04</v>
      </c>
      <c r="AI1961" s="2403">
        <f>IF(B1961="","",(IFERROR(VLOOKUP(B1961,Projecten!A$4:W$2358,12,FALSE),"niet bekend")))</f>
        <v>5604.04</v>
      </c>
    </row>
    <row r="1962" spans="1:35" s="1156" customFormat="1" x14ac:dyDescent="0.2">
      <c r="B1962" s="1145">
        <v>2017201</v>
      </c>
      <c r="C1962" s="1351">
        <v>121234</v>
      </c>
      <c r="D1962" s="1145">
        <v>636317</v>
      </c>
      <c r="E1962" s="1146" t="s">
        <v>26</v>
      </c>
      <c r="F1962" s="1200">
        <v>1</v>
      </c>
      <c r="G1962" s="1200">
        <v>10</v>
      </c>
      <c r="H1962" s="1200">
        <v>8</v>
      </c>
      <c r="I1962" s="1200">
        <v>3</v>
      </c>
      <c r="J1962" s="1147">
        <v>42818</v>
      </c>
      <c r="K1962" s="1147">
        <v>42816</v>
      </c>
      <c r="L1962" s="1147" t="s">
        <v>1524</v>
      </c>
      <c r="M1962" s="1147" t="s">
        <v>1524</v>
      </c>
      <c r="N1962" s="1148" t="s">
        <v>47</v>
      </c>
      <c r="O1962" s="1148" t="s">
        <v>47</v>
      </c>
      <c r="P1962" s="1148" t="s">
        <v>47</v>
      </c>
      <c r="Q1962" s="1148" t="s">
        <v>47</v>
      </c>
      <c r="R1962" s="1149" t="s">
        <v>2807</v>
      </c>
      <c r="S1962" s="1150"/>
      <c r="T1962" s="1148">
        <v>14</v>
      </c>
      <c r="U1962" s="1151"/>
      <c r="V1962" s="1152" t="s">
        <v>162</v>
      </c>
      <c r="W1962" s="1152"/>
      <c r="X1962" s="1144">
        <v>20</v>
      </c>
      <c r="Y1962" s="1152"/>
      <c r="Z1962" s="1152"/>
      <c r="AA1962" s="1380">
        <v>42802</v>
      </c>
      <c r="AC1962" s="1157"/>
      <c r="AD1962" s="1157"/>
      <c r="AE1962" s="1157"/>
      <c r="AF1962" s="1158">
        <f>IF(B1962="","",(IFERROR(VLOOKUP(B1962,Projecten!A$4:W$2358,5,FALSE),"niet bekend")))</f>
        <v>1</v>
      </c>
      <c r="AG1962" s="2403">
        <f t="shared" si="175"/>
        <v>3418.44</v>
      </c>
      <c r="AH1962" s="2403">
        <f>IF(B1962="","",(IFERROR(VLOOKUP(B1962,Projecten!A$4:W$2358,23,FALSE),"niet bekend")))</f>
        <v>3418.44</v>
      </c>
      <c r="AI1962" s="2403">
        <f>IF(B1962="","",(IFERROR(VLOOKUP(B1962,Projecten!A$4:W$2358,12,FALSE),"niet bekend")))</f>
        <v>3418.44</v>
      </c>
    </row>
    <row r="1963" spans="1:35" s="1156" customFormat="1" x14ac:dyDescent="0.2">
      <c r="B1963" s="1145">
        <v>2017184</v>
      </c>
      <c r="C1963" s="1351">
        <v>121234</v>
      </c>
      <c r="D1963" s="1145" t="s">
        <v>2655</v>
      </c>
      <c r="E1963" s="1146" t="s">
        <v>26</v>
      </c>
      <c r="F1963" s="1200">
        <v>1</v>
      </c>
      <c r="G1963" s="1200">
        <v>10</v>
      </c>
      <c r="H1963" s="1200">
        <v>5</v>
      </c>
      <c r="I1963" s="1200">
        <v>3</v>
      </c>
      <c r="J1963" s="1147">
        <v>42808</v>
      </c>
      <c r="K1963" s="1147" t="s">
        <v>1524</v>
      </c>
      <c r="L1963" s="1147" t="s">
        <v>1524</v>
      </c>
      <c r="M1963" s="1147" t="s">
        <v>1524</v>
      </c>
      <c r="N1963" s="1148" t="s">
        <v>47</v>
      </c>
      <c r="O1963" s="1148" t="s">
        <v>47</v>
      </c>
      <c r="P1963" s="1148" t="s">
        <v>47</v>
      </c>
      <c r="Q1963" s="1148" t="s">
        <v>47</v>
      </c>
      <c r="R1963" s="1149" t="s">
        <v>2807</v>
      </c>
      <c r="S1963" s="1150"/>
      <c r="T1963" s="1148">
        <v>14</v>
      </c>
      <c r="U1963" s="1151"/>
      <c r="V1963" s="1152" t="s">
        <v>162</v>
      </c>
      <c r="W1963" s="1152" t="s">
        <v>2656</v>
      </c>
      <c r="X1963" s="1144">
        <v>17</v>
      </c>
      <c r="Y1963" s="1152"/>
      <c r="Z1963" s="1152"/>
      <c r="AA1963" s="1380">
        <v>42795</v>
      </c>
      <c r="AC1963" s="1157"/>
      <c r="AD1963" s="1157"/>
      <c r="AE1963" s="1157"/>
      <c r="AF1963" s="1158">
        <f>IF(B1963="","",(IFERROR(VLOOKUP(B1963,Projecten!A$4:W$2358,5,FALSE),"niet bekend")))</f>
        <v>1</v>
      </c>
      <c r="AG1963" s="2403">
        <f t="shared" si="175"/>
        <v>4369.6000000000004</v>
      </c>
      <c r="AH1963" s="2403">
        <f>IF(B1963="","",(IFERROR(VLOOKUP(B1963,Projecten!A$4:W$2358,23,FALSE),"niet bekend")))</f>
        <v>4369.6000000000004</v>
      </c>
      <c r="AI1963" s="2403">
        <f>IF(B1963="","",(IFERROR(VLOOKUP(B1963,Projecten!A$4:W$2358,12,FALSE),"niet bekend")))</f>
        <v>4369.6000000000004</v>
      </c>
    </row>
    <row r="1964" spans="1:35" s="1095" customFormat="1" x14ac:dyDescent="0.2">
      <c r="A1964" s="2387"/>
      <c r="B1964" s="1520">
        <v>2017234</v>
      </c>
      <c r="C1964" s="1351">
        <v>121243</v>
      </c>
      <c r="D1964" s="1420" t="s">
        <v>2770</v>
      </c>
      <c r="E1964" s="1423" t="s">
        <v>26</v>
      </c>
      <c r="F1964" s="1439">
        <v>0</v>
      </c>
      <c r="G1964" s="1439">
        <v>0</v>
      </c>
      <c r="H1964" s="1439">
        <v>0</v>
      </c>
      <c r="I1964" s="1439">
        <v>1</v>
      </c>
      <c r="J1964" s="1125" t="s">
        <v>1524</v>
      </c>
      <c r="K1964" s="1125" t="s">
        <v>1524</v>
      </c>
      <c r="L1964" s="1125" t="s">
        <v>1524</v>
      </c>
      <c r="M1964" s="1125" t="s">
        <v>1524</v>
      </c>
      <c r="N1964" s="1136" t="s">
        <v>47</v>
      </c>
      <c r="O1964" s="1136" t="s">
        <v>47</v>
      </c>
      <c r="P1964" s="1136" t="s">
        <v>47</v>
      </c>
      <c r="Q1964" s="1136" t="s">
        <v>47</v>
      </c>
      <c r="R1964" s="1096" t="s">
        <v>1315</v>
      </c>
      <c r="S1964" s="1126"/>
      <c r="T1964" s="1126">
        <v>15</v>
      </c>
      <c r="U1964" s="1127"/>
      <c r="V1964" s="1120" t="s">
        <v>162</v>
      </c>
      <c r="W1964" s="1425"/>
      <c r="X1964" s="1129">
        <v>3</v>
      </c>
      <c r="Y1964" s="1120"/>
      <c r="Z1964" s="1120"/>
      <c r="AA1964" s="1426">
        <v>42810</v>
      </c>
      <c r="AC1964" s="1097"/>
      <c r="AD1964" s="1097"/>
      <c r="AE1964" s="1097"/>
      <c r="AF1964" s="1186">
        <f>IF(B1964="","",(IFERROR(VLOOKUP(B1964,Projecten!A$4:W$2358,5,FALSE),"niet bekend")))</f>
        <v>0</v>
      </c>
      <c r="AG1964" s="2399">
        <f t="shared" si="175"/>
        <v>0</v>
      </c>
      <c r="AH1964" s="2399">
        <f>IF(B1964="","",(IFERROR(VLOOKUP(B1964,Projecten!A$4:W$2358,23,FALSE),"niet bekend")))</f>
        <v>0</v>
      </c>
      <c r="AI1964" s="2399">
        <f>IF(B1964="","",(IFERROR(VLOOKUP(B1964,Projecten!A$4:W$2358,12,FALSE),"niet bekend")))</f>
        <v>0</v>
      </c>
    </row>
    <row r="1965" spans="1:35" s="1156" customFormat="1" x14ac:dyDescent="0.2">
      <c r="B1965" s="1145" t="s">
        <v>2740</v>
      </c>
      <c r="C1965" s="1145">
        <v>121242</v>
      </c>
      <c r="D1965" s="1145" t="s">
        <v>2761</v>
      </c>
      <c r="E1965" s="1199" t="s">
        <v>26</v>
      </c>
      <c r="F1965" s="1200">
        <v>1</v>
      </c>
      <c r="G1965" s="1200">
        <v>10</v>
      </c>
      <c r="H1965" s="1200">
        <v>5</v>
      </c>
      <c r="I1965" s="1200">
        <v>4</v>
      </c>
      <c r="J1965" s="1147">
        <v>42823</v>
      </c>
      <c r="K1965" s="1147">
        <v>42823</v>
      </c>
      <c r="L1965" s="1147" t="s">
        <v>1524</v>
      </c>
      <c r="M1965" s="1147" t="s">
        <v>1524</v>
      </c>
      <c r="N1965" s="1148" t="s">
        <v>47</v>
      </c>
      <c r="O1965" s="1148" t="s">
        <v>47</v>
      </c>
      <c r="P1965" s="1148" t="s">
        <v>47</v>
      </c>
      <c r="Q1965" s="1148" t="s">
        <v>47</v>
      </c>
      <c r="R1965" s="1149" t="s">
        <v>960</v>
      </c>
      <c r="S1965" s="1150"/>
      <c r="T1965" s="1402">
        <v>15</v>
      </c>
      <c r="U1965" s="1151"/>
      <c r="V1965" s="1356" t="s">
        <v>2310</v>
      </c>
      <c r="W1965" s="1152" t="s">
        <v>1284</v>
      </c>
      <c r="X1965" s="1144">
        <v>37</v>
      </c>
      <c r="Y1965" s="1152"/>
      <c r="Z1965" s="1152"/>
      <c r="AA1965" s="1380">
        <v>42810</v>
      </c>
      <c r="AC1965" s="1157"/>
      <c r="AD1965" s="1157"/>
      <c r="AE1965" s="1157"/>
      <c r="AF1965" s="1158">
        <f>IF(B1965="","",(IFERROR(VLOOKUP(B1965,Projecten!A$4:W$2358,5,FALSE),"niet bekend")))</f>
        <v>10</v>
      </c>
      <c r="AG1965" s="2403">
        <f t="shared" si="175"/>
        <v>7679.8899999999994</v>
      </c>
      <c r="AH1965" s="2403">
        <f>IF(B1965="","",(IFERROR(VLOOKUP(B1965,Projecten!A$4:W$2358,23,FALSE),"niet bekend")))</f>
        <v>76798.899999999994</v>
      </c>
      <c r="AI1965" s="2403">
        <f>IF(B1965="","",(IFERROR(VLOOKUP(B1965,Projecten!A$4:W$2358,12,FALSE),"niet bekend")))</f>
        <v>76798.899999999994</v>
      </c>
    </row>
    <row r="1966" spans="1:35" s="1156" customFormat="1" x14ac:dyDescent="0.2">
      <c r="B1966" s="1145"/>
      <c r="C1966" s="1145"/>
      <c r="D1966" s="1145"/>
      <c r="E1966" s="1146"/>
      <c r="F1966" s="1200"/>
      <c r="G1966" s="1200"/>
      <c r="H1966" s="1200"/>
      <c r="I1966" s="1200"/>
      <c r="J1966" s="1147"/>
      <c r="K1966" s="1147"/>
      <c r="L1966" s="1147"/>
      <c r="M1966" s="1148"/>
      <c r="N1966" s="1148"/>
      <c r="O1966" s="1148"/>
      <c r="P1966" s="1148"/>
      <c r="Q1966" s="1148"/>
      <c r="R1966" s="1149"/>
      <c r="S1966" s="1150"/>
      <c r="T1966" s="1148"/>
      <c r="U1966" s="1151"/>
      <c r="V1966" s="1152"/>
      <c r="W1966" s="1152"/>
      <c r="X1966" s="1335"/>
      <c r="Y1966" s="1152"/>
      <c r="Z1966" s="1152"/>
      <c r="AA1966" s="1149"/>
      <c r="AC1966" s="1157"/>
      <c r="AD1966" s="1157"/>
      <c r="AE1966" s="1157"/>
      <c r="AF1966" s="1332"/>
      <c r="AG1966" s="2403"/>
      <c r="AH1966" s="2403"/>
      <c r="AI1966" s="2403"/>
    </row>
    <row r="1967" spans="1:35" s="1156" customFormat="1" x14ac:dyDescent="0.2">
      <c r="B1967" s="1248" t="s">
        <v>2693</v>
      </c>
      <c r="C1967" s="1351">
        <v>121239</v>
      </c>
      <c r="D1967" s="1412" t="s">
        <v>2692</v>
      </c>
      <c r="E1967" s="1146" t="s">
        <v>353</v>
      </c>
      <c r="F1967" s="1200">
        <v>1</v>
      </c>
      <c r="G1967" s="1200">
        <v>7</v>
      </c>
      <c r="H1967" s="1200">
        <v>2</v>
      </c>
      <c r="I1967" s="1200">
        <v>3</v>
      </c>
      <c r="J1967" s="1147">
        <v>42822</v>
      </c>
      <c r="K1967" s="1147">
        <v>42816</v>
      </c>
      <c r="L1967" s="1147" t="s">
        <v>1524</v>
      </c>
      <c r="M1967" s="1147" t="s">
        <v>1524</v>
      </c>
      <c r="N1967" s="1148" t="s">
        <v>47</v>
      </c>
      <c r="O1967" s="1148" t="s">
        <v>47</v>
      </c>
      <c r="P1967" s="1148" t="s">
        <v>47</v>
      </c>
      <c r="Q1967" s="1148" t="s">
        <v>47</v>
      </c>
      <c r="R1967" s="1149" t="s">
        <v>960</v>
      </c>
      <c r="S1967" s="1150"/>
      <c r="T1967" s="1150">
        <v>15</v>
      </c>
      <c r="U1967" s="1366"/>
      <c r="V1967" s="1152" t="s">
        <v>535</v>
      </c>
      <c r="W1967" s="1367"/>
      <c r="X1967" s="1144">
        <v>16.5</v>
      </c>
      <c r="Y1967" s="1152"/>
      <c r="Z1967" s="1154"/>
      <c r="AA1967" s="1380">
        <v>42810</v>
      </c>
      <c r="AC1967" s="1157"/>
      <c r="AD1967" s="1157"/>
      <c r="AE1967" s="1157"/>
      <c r="AF1967" s="1158">
        <f>IF(B1967="","",(IFERROR(VLOOKUP(B1967,Projecten!A$4:W$2358,5,FALSE),"niet bekend")))</f>
        <v>1</v>
      </c>
      <c r="AG1967" s="2403">
        <f t="shared" ref="AG1967:AG1976" si="176">IF(AF1967="","",(IF(F1967=0,AI1967,(F1967/AF1967*AI1967))))</f>
        <v>3086.35</v>
      </c>
      <c r="AH1967" s="2403">
        <f>IF(B1967="","",(IFERROR(VLOOKUP(B1967,Projecten!A$4:W$2358,23,FALSE),"niet bekend")))</f>
        <v>3086.35</v>
      </c>
      <c r="AI1967" s="2403">
        <f>IF(B1967="","",(IFERROR(VLOOKUP(B1967,Projecten!A$4:W$2358,12,FALSE),"niet bekend")))</f>
        <v>3086.35</v>
      </c>
    </row>
    <row r="1968" spans="1:35" s="1539" customFormat="1" x14ac:dyDescent="0.2">
      <c r="A1968" s="2388"/>
      <c r="B1968" s="1526" t="s">
        <v>2694</v>
      </c>
      <c r="C1968" s="1524">
        <v>121239</v>
      </c>
      <c r="D1968" s="1525" t="s">
        <v>2695</v>
      </c>
      <c r="E1968" s="1527" t="s">
        <v>353</v>
      </c>
      <c r="F1968" s="1528">
        <v>0</v>
      </c>
      <c r="G1968" s="1528">
        <v>1</v>
      </c>
      <c r="H1968" s="1528">
        <v>0</v>
      </c>
      <c r="I1968" s="1528">
        <v>1</v>
      </c>
      <c r="J1968" s="1529" t="s">
        <v>1524</v>
      </c>
      <c r="K1968" s="1529" t="s">
        <v>1524</v>
      </c>
      <c r="L1968" s="1529" t="s">
        <v>1524</v>
      </c>
      <c r="M1968" s="1529" t="s">
        <v>1524</v>
      </c>
      <c r="N1968" s="1530" t="s">
        <v>47</v>
      </c>
      <c r="O1968" s="1530" t="s">
        <v>47</v>
      </c>
      <c r="P1968" s="1530" t="s">
        <v>47</v>
      </c>
      <c r="Q1968" s="1530" t="s">
        <v>47</v>
      </c>
      <c r="R1968" s="1531" t="s">
        <v>960</v>
      </c>
      <c r="S1968" s="1532"/>
      <c r="T1968" s="1532">
        <v>15</v>
      </c>
      <c r="U1968" s="1533"/>
      <c r="V1968" s="1534" t="s">
        <v>535</v>
      </c>
      <c r="W1968" s="1535"/>
      <c r="X1968" s="1536">
        <v>3.25</v>
      </c>
      <c r="Y1968" s="1534"/>
      <c r="Z1968" s="1537"/>
      <c r="AA1968" s="1538">
        <v>42810</v>
      </c>
      <c r="AC1968" s="1540"/>
      <c r="AD1968" s="1540"/>
      <c r="AE1968" s="1540"/>
      <c r="AF1968" s="1541">
        <f>IF(B1968="","",(IFERROR(VLOOKUP(B1968,Projecten!A$4:W$2358,5,FALSE),"niet bekend")))</f>
        <v>0</v>
      </c>
      <c r="AG1968" s="2410">
        <f t="shared" si="176"/>
        <v>502.39</v>
      </c>
      <c r="AH1968" s="2410">
        <f>IF(B1968="","",(IFERROR(VLOOKUP(B1968,Projecten!A$4:W$2358,23,FALSE),"niet bekend")))</f>
        <v>502.39</v>
      </c>
      <c r="AI1968" s="2410">
        <f>IF(B1968="","",(IFERROR(VLOOKUP(B1968,Projecten!A$4:W$2358,12,FALSE),"niet bekend")))</f>
        <v>502.39</v>
      </c>
    </row>
    <row r="1969" spans="1:35" s="1156" customFormat="1" x14ac:dyDescent="0.2">
      <c r="A1969" s="2388"/>
      <c r="B1969" s="1542" t="s">
        <v>2686</v>
      </c>
      <c r="C1969" s="1351">
        <v>121240</v>
      </c>
      <c r="D1969" s="1518" t="s">
        <v>2687</v>
      </c>
      <c r="E1969" s="1513" t="s">
        <v>353</v>
      </c>
      <c r="F1969" s="1517">
        <v>1</v>
      </c>
      <c r="G1969" s="1517">
        <v>7</v>
      </c>
      <c r="H1969" s="1517">
        <v>2</v>
      </c>
      <c r="I1969" s="1517">
        <v>3</v>
      </c>
      <c r="J1969" s="1147">
        <v>42822</v>
      </c>
      <c r="K1969" s="1147">
        <v>42816</v>
      </c>
      <c r="L1969" s="1147" t="s">
        <v>1524</v>
      </c>
      <c r="M1969" s="1147" t="s">
        <v>1524</v>
      </c>
      <c r="N1969" s="1148" t="s">
        <v>47</v>
      </c>
      <c r="O1969" s="1148" t="s">
        <v>47</v>
      </c>
      <c r="P1969" s="1148" t="s">
        <v>47</v>
      </c>
      <c r="Q1969" s="1148" t="s">
        <v>47</v>
      </c>
      <c r="R1969" s="1149" t="s">
        <v>960</v>
      </c>
      <c r="S1969" s="1150"/>
      <c r="T1969" s="1150">
        <v>15</v>
      </c>
      <c r="U1969" s="1366"/>
      <c r="V1969" s="1152" t="s">
        <v>535</v>
      </c>
      <c r="W1969" s="1367"/>
      <c r="X1969" s="1144">
        <v>16.5</v>
      </c>
      <c r="Y1969" s="1152"/>
      <c r="Z1969" s="1154"/>
      <c r="AA1969" s="1380">
        <v>42810</v>
      </c>
      <c r="AC1969" s="1157"/>
      <c r="AD1969" s="1157"/>
      <c r="AE1969" s="1157"/>
      <c r="AF1969" s="1158">
        <f>IF(B1969="","",(IFERROR(VLOOKUP(B1969,Projecten!A$4:W$2358,5,FALSE),"niet bekend")))</f>
        <v>1</v>
      </c>
      <c r="AG1969" s="2403">
        <f t="shared" si="176"/>
        <v>3119.59</v>
      </c>
      <c r="AH1969" s="2403">
        <f>IF(B1969="","",(IFERROR(VLOOKUP(B1969,Projecten!A$4:W$2358,23,FALSE),"niet bekend")))</f>
        <v>3119.59</v>
      </c>
      <c r="AI1969" s="2403">
        <f>IF(B1969="","",(IFERROR(VLOOKUP(B1969,Projecten!A$4:W$2358,12,FALSE),"niet bekend")))</f>
        <v>3119.59</v>
      </c>
    </row>
    <row r="1970" spans="1:35" s="1156" customFormat="1" x14ac:dyDescent="0.2">
      <c r="A1970" s="2388"/>
      <c r="B1970" s="1542" t="s">
        <v>2689</v>
      </c>
      <c r="C1970" s="1351">
        <v>121240</v>
      </c>
      <c r="D1970" s="1518" t="s">
        <v>2688</v>
      </c>
      <c r="E1970" s="1513" t="s">
        <v>353</v>
      </c>
      <c r="F1970" s="1517">
        <v>0</v>
      </c>
      <c r="G1970" s="1517">
        <v>1</v>
      </c>
      <c r="H1970" s="1517">
        <v>0</v>
      </c>
      <c r="I1970" s="1517">
        <v>1</v>
      </c>
      <c r="J1970" s="1147" t="s">
        <v>1524</v>
      </c>
      <c r="K1970" s="1147" t="s">
        <v>1524</v>
      </c>
      <c r="L1970" s="1147" t="s">
        <v>1524</v>
      </c>
      <c r="M1970" s="1147" t="s">
        <v>1524</v>
      </c>
      <c r="N1970" s="1148" t="s">
        <v>47</v>
      </c>
      <c r="O1970" s="1148" t="s">
        <v>47</v>
      </c>
      <c r="P1970" s="1148" t="s">
        <v>47</v>
      </c>
      <c r="Q1970" s="1148" t="s">
        <v>47</v>
      </c>
      <c r="R1970" s="1149" t="s">
        <v>960</v>
      </c>
      <c r="S1970" s="1150"/>
      <c r="T1970" s="1150">
        <v>15</v>
      </c>
      <c r="U1970" s="1366"/>
      <c r="V1970" s="1152" t="s">
        <v>535</v>
      </c>
      <c r="W1970" s="1367"/>
      <c r="X1970" s="1144">
        <v>3.25</v>
      </c>
      <c r="Y1970" s="1152"/>
      <c r="Z1970" s="1154"/>
      <c r="AA1970" s="1380">
        <v>42810</v>
      </c>
      <c r="AC1970" s="1157"/>
      <c r="AD1970" s="1157"/>
      <c r="AE1970" s="1157"/>
      <c r="AF1970" s="1158">
        <f>IF(B1970="","",(IFERROR(VLOOKUP(B1970,Projecten!A$4:W$2358,5,FALSE),"niet bekend")))</f>
        <v>0</v>
      </c>
      <c r="AG1970" s="2403">
        <f t="shared" si="176"/>
        <v>502.39</v>
      </c>
      <c r="AH1970" s="2403">
        <f>IF(B1970="","",(IFERROR(VLOOKUP(B1970,Projecten!A$4:W$2358,23,FALSE),"niet bekend")))</f>
        <v>502.39</v>
      </c>
      <c r="AI1970" s="2403">
        <f>IF(B1970="","",(IFERROR(VLOOKUP(B1970,Projecten!A$4:W$2358,12,FALSE),"niet bekend")))</f>
        <v>502.39</v>
      </c>
    </row>
    <row r="1971" spans="1:35" s="1156" customFormat="1" x14ac:dyDescent="0.2">
      <c r="A1971" s="2388"/>
      <c r="B1971" s="1542" t="s">
        <v>2696</v>
      </c>
      <c r="C1971" s="1351">
        <v>121241</v>
      </c>
      <c r="D1971" s="1518" t="s">
        <v>2697</v>
      </c>
      <c r="E1971" s="1513" t="s">
        <v>353</v>
      </c>
      <c r="F1971" s="1517">
        <v>1</v>
      </c>
      <c r="G1971" s="1517">
        <v>7</v>
      </c>
      <c r="H1971" s="1517">
        <v>2</v>
      </c>
      <c r="I1971" s="1517">
        <v>3</v>
      </c>
      <c r="J1971" s="1147">
        <v>42822</v>
      </c>
      <c r="K1971" s="1147">
        <v>42816</v>
      </c>
      <c r="L1971" s="1147" t="s">
        <v>1524</v>
      </c>
      <c r="M1971" s="1147" t="s">
        <v>1524</v>
      </c>
      <c r="N1971" s="1148" t="s">
        <v>47</v>
      </c>
      <c r="O1971" s="1148" t="s">
        <v>47</v>
      </c>
      <c r="P1971" s="1148" t="s">
        <v>47</v>
      </c>
      <c r="Q1971" s="1148" t="s">
        <v>47</v>
      </c>
      <c r="R1971" s="1149" t="s">
        <v>960</v>
      </c>
      <c r="S1971" s="1150"/>
      <c r="T1971" s="1150">
        <v>15</v>
      </c>
      <c r="U1971" s="1366"/>
      <c r="V1971" s="1152" t="s">
        <v>535</v>
      </c>
      <c r="W1971" s="1367"/>
      <c r="X1971" s="1144">
        <v>16.5</v>
      </c>
      <c r="Y1971" s="1152"/>
      <c r="Z1971" s="1154"/>
      <c r="AA1971" s="1380">
        <v>42810</v>
      </c>
      <c r="AC1971" s="1157"/>
      <c r="AD1971" s="1157"/>
      <c r="AE1971" s="1157"/>
      <c r="AF1971" s="1158">
        <f>IF(B1971="","",(IFERROR(VLOOKUP(B1971,Projecten!A$4:W$2358,5,FALSE),"niet bekend")))</f>
        <v>1</v>
      </c>
      <c r="AG1971" s="2403">
        <f t="shared" si="176"/>
        <v>3119.59</v>
      </c>
      <c r="AH1971" s="2403">
        <f>IF(B1971="","",(IFERROR(VLOOKUP(B1971,Projecten!A$4:W$2358,23,FALSE),"niet bekend")))</f>
        <v>3119.59</v>
      </c>
      <c r="AI1971" s="2403">
        <f>IF(B1971="","",(IFERROR(VLOOKUP(B1971,Projecten!A$4:W$2358,12,FALSE),"niet bekend")))</f>
        <v>3119.59</v>
      </c>
    </row>
    <row r="1972" spans="1:35" s="1156" customFormat="1" x14ac:dyDescent="0.2">
      <c r="A1972" s="2388"/>
      <c r="B1972" s="1542" t="s">
        <v>2698</v>
      </c>
      <c r="C1972" s="1351">
        <v>121241</v>
      </c>
      <c r="D1972" s="1518" t="s">
        <v>2699</v>
      </c>
      <c r="E1972" s="1513" t="s">
        <v>353</v>
      </c>
      <c r="F1972" s="1517">
        <v>0</v>
      </c>
      <c r="G1972" s="1517">
        <v>1</v>
      </c>
      <c r="H1972" s="1517">
        <v>0</v>
      </c>
      <c r="I1972" s="1517">
        <v>1</v>
      </c>
      <c r="J1972" s="1147" t="s">
        <v>1524</v>
      </c>
      <c r="K1972" s="1147" t="s">
        <v>1524</v>
      </c>
      <c r="L1972" s="1147" t="s">
        <v>1524</v>
      </c>
      <c r="M1972" s="1147" t="s">
        <v>1524</v>
      </c>
      <c r="N1972" s="1148" t="s">
        <v>47</v>
      </c>
      <c r="O1972" s="1148" t="s">
        <v>47</v>
      </c>
      <c r="P1972" s="1148" t="s">
        <v>47</v>
      </c>
      <c r="Q1972" s="1148" t="s">
        <v>47</v>
      </c>
      <c r="R1972" s="1149" t="s">
        <v>960</v>
      </c>
      <c r="S1972" s="1150"/>
      <c r="T1972" s="1150">
        <v>15</v>
      </c>
      <c r="U1972" s="1366"/>
      <c r="V1972" s="1152" t="s">
        <v>535</v>
      </c>
      <c r="W1972" s="1367"/>
      <c r="X1972" s="1144">
        <v>3.25</v>
      </c>
      <c r="Y1972" s="1152"/>
      <c r="Z1972" s="1154"/>
      <c r="AA1972" s="1380">
        <v>42810</v>
      </c>
      <c r="AC1972" s="1157"/>
      <c r="AD1972" s="1157"/>
      <c r="AE1972" s="1157"/>
      <c r="AF1972" s="1158">
        <f>IF(B1972="","",(IFERROR(VLOOKUP(B1972,Projecten!A$4:W$2358,5,FALSE),"niet bekend")))</f>
        <v>0</v>
      </c>
      <c r="AG1972" s="2403">
        <f t="shared" si="176"/>
        <v>502.39</v>
      </c>
      <c r="AH1972" s="2403">
        <f>IF(B1972="","",(IFERROR(VLOOKUP(B1972,Projecten!A$4:W$2358,23,FALSE),"niet bekend")))</f>
        <v>502.39</v>
      </c>
      <c r="AI1972" s="2403">
        <f>IF(B1972="","",(IFERROR(VLOOKUP(B1972,Projecten!A$4:W$2358,12,FALSE),"niet bekend")))</f>
        <v>502.39</v>
      </c>
    </row>
    <row r="1973" spans="1:35" s="1156" customFormat="1" x14ac:dyDescent="0.2">
      <c r="B1973" s="1248" t="s">
        <v>2682</v>
      </c>
      <c r="C1973" s="1351">
        <v>121237</v>
      </c>
      <c r="D1973" s="1358" t="s">
        <v>2684</v>
      </c>
      <c r="E1973" s="1206" t="s">
        <v>353</v>
      </c>
      <c r="F1973" s="1200">
        <v>1</v>
      </c>
      <c r="G1973" s="1200">
        <v>7</v>
      </c>
      <c r="H1973" s="1200">
        <v>2</v>
      </c>
      <c r="I1973" s="1200">
        <v>3</v>
      </c>
      <c r="J1973" s="1147">
        <v>42822</v>
      </c>
      <c r="K1973" s="1147">
        <v>42816</v>
      </c>
      <c r="L1973" s="1147" t="s">
        <v>1524</v>
      </c>
      <c r="M1973" s="1147" t="s">
        <v>1524</v>
      </c>
      <c r="N1973" s="1148" t="s">
        <v>47</v>
      </c>
      <c r="O1973" s="1148" t="s">
        <v>47</v>
      </c>
      <c r="P1973" s="1148" t="s">
        <v>47</v>
      </c>
      <c r="Q1973" s="1148" t="s">
        <v>47</v>
      </c>
      <c r="R1973" s="1149" t="s">
        <v>960</v>
      </c>
      <c r="S1973" s="1150"/>
      <c r="T1973" s="1150">
        <v>15</v>
      </c>
      <c r="U1973" s="1366"/>
      <c r="V1973" s="1152" t="s">
        <v>535</v>
      </c>
      <c r="W1973" s="1367"/>
      <c r="X1973" s="1144">
        <v>16.5</v>
      </c>
      <c r="Y1973" s="1152"/>
      <c r="Z1973" s="1154"/>
      <c r="AA1973" s="1380">
        <v>42810</v>
      </c>
      <c r="AC1973" s="1157"/>
      <c r="AD1973" s="1157"/>
      <c r="AE1973" s="1157"/>
      <c r="AF1973" s="1158">
        <f>IF(B1973="","",(IFERROR(VLOOKUP(B1973,Projecten!A$4:W$2358,5,FALSE),"niet bekend")))</f>
        <v>1</v>
      </c>
      <c r="AG1973" s="2403">
        <f t="shared" si="176"/>
        <v>3086.35</v>
      </c>
      <c r="AH1973" s="2403">
        <f>IF(B1973="","",(IFERROR(VLOOKUP(B1973,Projecten!A$4:W$2358,23,FALSE),"niet bekend")))</f>
        <v>3086.35</v>
      </c>
      <c r="AI1973" s="2403">
        <f>IF(B1973="","",(IFERROR(VLOOKUP(B1973,Projecten!A$4:W$2358,12,FALSE),"niet bekend")))</f>
        <v>3086.35</v>
      </c>
    </row>
    <row r="1974" spans="1:35" s="1156" customFormat="1" x14ac:dyDescent="0.2">
      <c r="B1974" s="1248" t="s">
        <v>2683</v>
      </c>
      <c r="C1974" s="1351">
        <v>121237</v>
      </c>
      <c r="D1974" s="1412" t="s">
        <v>2685</v>
      </c>
      <c r="E1974" s="1146" t="s">
        <v>353</v>
      </c>
      <c r="F1974" s="1200">
        <v>0</v>
      </c>
      <c r="G1974" s="1200">
        <v>1</v>
      </c>
      <c r="H1974" s="1200">
        <v>0</v>
      </c>
      <c r="I1974" s="1200">
        <v>1</v>
      </c>
      <c r="J1974" s="1147" t="s">
        <v>1524</v>
      </c>
      <c r="K1974" s="1147" t="s">
        <v>1524</v>
      </c>
      <c r="L1974" s="1147" t="s">
        <v>1524</v>
      </c>
      <c r="M1974" s="1147" t="s">
        <v>1524</v>
      </c>
      <c r="N1974" s="1148" t="s">
        <v>47</v>
      </c>
      <c r="O1974" s="1148" t="s">
        <v>47</v>
      </c>
      <c r="P1974" s="1148" t="s">
        <v>47</v>
      </c>
      <c r="Q1974" s="1148" t="s">
        <v>47</v>
      </c>
      <c r="R1974" s="1149" t="s">
        <v>960</v>
      </c>
      <c r="S1974" s="1150"/>
      <c r="T1974" s="1150">
        <v>15</v>
      </c>
      <c r="U1974" s="1366"/>
      <c r="V1974" s="1152" t="s">
        <v>535</v>
      </c>
      <c r="W1974" s="1367"/>
      <c r="X1974" s="1144">
        <v>3.25</v>
      </c>
      <c r="Y1974" s="1152"/>
      <c r="Z1974" s="1154"/>
      <c r="AA1974" s="1380">
        <v>42810</v>
      </c>
      <c r="AC1974" s="1157"/>
      <c r="AD1974" s="1157"/>
      <c r="AE1974" s="1157"/>
      <c r="AF1974" s="1158">
        <f>IF(B1974="","",(IFERROR(VLOOKUP(B1974,Projecten!A$4:W$2358,5,FALSE),"niet bekend")))</f>
        <v>0</v>
      </c>
      <c r="AG1974" s="2403">
        <f t="shared" si="176"/>
        <v>502.39</v>
      </c>
      <c r="AH1974" s="2403">
        <f>IF(B1974="","",(IFERROR(VLOOKUP(B1974,Projecten!A$4:W$2358,23,FALSE),"niet bekend")))</f>
        <v>502.39</v>
      </c>
      <c r="AI1974" s="2403">
        <f>IF(B1974="","",(IFERROR(VLOOKUP(B1974,Projecten!A$4:W$2358,12,FALSE),"niet bekend")))</f>
        <v>502.39</v>
      </c>
    </row>
    <row r="1975" spans="1:35" s="1156" customFormat="1" x14ac:dyDescent="0.2">
      <c r="B1975" s="1248" t="s">
        <v>2678</v>
      </c>
      <c r="C1975" s="1351">
        <v>121238</v>
      </c>
      <c r="D1975" s="1358" t="s">
        <v>2679</v>
      </c>
      <c r="E1975" s="1206" t="s">
        <v>353</v>
      </c>
      <c r="F1975" s="1200">
        <v>1</v>
      </c>
      <c r="G1975" s="1200">
        <v>7</v>
      </c>
      <c r="H1975" s="1200">
        <v>2</v>
      </c>
      <c r="I1975" s="1200">
        <v>3</v>
      </c>
      <c r="J1975" s="1147">
        <v>42822</v>
      </c>
      <c r="K1975" s="1147">
        <v>42816</v>
      </c>
      <c r="L1975" s="1147" t="s">
        <v>1524</v>
      </c>
      <c r="M1975" s="1147" t="s">
        <v>1524</v>
      </c>
      <c r="N1975" s="1148" t="s">
        <v>47</v>
      </c>
      <c r="O1975" s="1148" t="s">
        <v>47</v>
      </c>
      <c r="P1975" s="1148" t="s">
        <v>47</v>
      </c>
      <c r="Q1975" s="1148" t="s">
        <v>47</v>
      </c>
      <c r="R1975" s="1149" t="s">
        <v>960</v>
      </c>
      <c r="S1975" s="1150"/>
      <c r="T1975" s="1150">
        <v>15</v>
      </c>
      <c r="U1975" s="1366"/>
      <c r="V1975" s="1152" t="s">
        <v>535</v>
      </c>
      <c r="W1975" s="1367"/>
      <c r="X1975" s="1144">
        <v>16.5</v>
      </c>
      <c r="Y1975" s="1152"/>
      <c r="Z1975" s="1154"/>
      <c r="AA1975" s="1380">
        <v>42810</v>
      </c>
      <c r="AC1975" s="1157"/>
      <c r="AD1975" s="1157"/>
      <c r="AE1975" s="1157"/>
      <c r="AF1975" s="1158">
        <f>IF(B1975="","",(IFERROR(VLOOKUP(B1975,Projecten!A$4:W$2358,5,FALSE),"niet bekend")))</f>
        <v>1</v>
      </c>
      <c r="AG1975" s="2403">
        <f t="shared" si="176"/>
        <v>3086.35</v>
      </c>
      <c r="AH1975" s="2403">
        <f>IF(B1975="","",(IFERROR(VLOOKUP(B1975,Projecten!A$4:W$2358,23,FALSE),"niet bekend")))</f>
        <v>3086.35</v>
      </c>
      <c r="AI1975" s="2403">
        <f>IF(B1975="","",(IFERROR(VLOOKUP(B1975,Projecten!A$4:W$2358,12,FALSE),"niet bekend")))</f>
        <v>3086.35</v>
      </c>
    </row>
    <row r="1976" spans="1:35" s="1156" customFormat="1" x14ac:dyDescent="0.2">
      <c r="B1976" s="1248" t="s">
        <v>2680</v>
      </c>
      <c r="C1976" s="1351">
        <v>121238</v>
      </c>
      <c r="D1976" s="1412" t="s">
        <v>2681</v>
      </c>
      <c r="E1976" s="1206" t="s">
        <v>353</v>
      </c>
      <c r="F1976" s="1200">
        <v>0</v>
      </c>
      <c r="G1976" s="1200">
        <v>1</v>
      </c>
      <c r="H1976" s="1200">
        <v>0</v>
      </c>
      <c r="I1976" s="1200">
        <v>1</v>
      </c>
      <c r="J1976" s="1147" t="s">
        <v>1524</v>
      </c>
      <c r="K1976" s="1147" t="s">
        <v>1524</v>
      </c>
      <c r="L1976" s="1147" t="s">
        <v>1524</v>
      </c>
      <c r="M1976" s="1147" t="s">
        <v>1524</v>
      </c>
      <c r="N1976" s="1148" t="s">
        <v>47</v>
      </c>
      <c r="O1976" s="1148" t="s">
        <v>47</v>
      </c>
      <c r="P1976" s="1148" t="s">
        <v>47</v>
      </c>
      <c r="Q1976" s="1148" t="s">
        <v>47</v>
      </c>
      <c r="R1976" s="1149" t="s">
        <v>960</v>
      </c>
      <c r="S1976" s="1150"/>
      <c r="T1976" s="1150">
        <v>15</v>
      </c>
      <c r="U1976" s="1366"/>
      <c r="V1976" s="1152" t="s">
        <v>535</v>
      </c>
      <c r="W1976" s="1367"/>
      <c r="X1976" s="1144">
        <v>3.25</v>
      </c>
      <c r="Y1976" s="1152"/>
      <c r="Z1976" s="1154"/>
      <c r="AA1976" s="1380">
        <v>42810</v>
      </c>
      <c r="AC1976" s="1157"/>
      <c r="AD1976" s="1157"/>
      <c r="AE1976" s="1157"/>
      <c r="AF1976" s="1158">
        <f>IF(B1976="","",(IFERROR(VLOOKUP(B1976,Projecten!A$4:W$2358,5,FALSE),"niet bekend")))</f>
        <v>0</v>
      </c>
      <c r="AG1976" s="2403">
        <f t="shared" si="176"/>
        <v>502.39</v>
      </c>
      <c r="AH1976" s="2403">
        <f>IF(B1976="","",(IFERROR(VLOOKUP(B1976,Projecten!A$4:W$2358,23,FALSE),"niet bekend")))</f>
        <v>502.39</v>
      </c>
      <c r="AI1976" s="2403">
        <f>IF(B1976="","",(IFERROR(VLOOKUP(B1976,Projecten!A$4:W$2358,12,FALSE),"niet bekend")))</f>
        <v>502.39</v>
      </c>
    </row>
    <row r="1977" spans="1:35" s="1156" customFormat="1" x14ac:dyDescent="0.2">
      <c r="A1977" s="2389"/>
      <c r="B1977" s="1516"/>
      <c r="C1977" s="1351"/>
      <c r="D1977" s="1518"/>
      <c r="E1977" s="1513"/>
      <c r="F1977" s="1517"/>
      <c r="G1977" s="1517"/>
      <c r="H1977" s="1517"/>
      <c r="I1977" s="1517"/>
      <c r="J1977" s="1147"/>
      <c r="K1977" s="1147"/>
      <c r="L1977" s="1147"/>
      <c r="M1977" s="1147"/>
      <c r="N1977" s="1148"/>
      <c r="O1977" s="1148"/>
      <c r="P1977" s="1148"/>
      <c r="Q1977" s="1148"/>
      <c r="R1977" s="1149"/>
      <c r="S1977" s="1150"/>
      <c r="T1977" s="1150"/>
      <c r="U1977" s="1366"/>
      <c r="V1977" s="1152"/>
      <c r="W1977" s="1367"/>
      <c r="X1977" s="1144"/>
      <c r="Y1977" s="1152"/>
      <c r="Z1977" s="1154"/>
      <c r="AA1977" s="1380"/>
      <c r="AC1977" s="1157"/>
      <c r="AD1977" s="1157"/>
      <c r="AE1977" s="1157"/>
      <c r="AF1977" s="1158"/>
      <c r="AG1977" s="2403"/>
      <c r="AH1977" s="2403"/>
      <c r="AI1977" s="2403"/>
    </row>
    <row r="1978" spans="1:35" s="1368" customFormat="1" x14ac:dyDescent="0.2">
      <c r="B1978" s="1145">
        <v>2017216</v>
      </c>
      <c r="C1978" s="1145">
        <v>121236</v>
      </c>
      <c r="D1978" s="1145" t="s">
        <v>2741</v>
      </c>
      <c r="E1978" s="1146" t="s">
        <v>318</v>
      </c>
      <c r="F1978" s="1200">
        <v>1</v>
      </c>
      <c r="G1978" s="1200">
        <v>2</v>
      </c>
      <c r="H1978" s="1200">
        <v>1</v>
      </c>
      <c r="I1978" s="1200">
        <v>1</v>
      </c>
      <c r="J1978" s="1147">
        <v>42815</v>
      </c>
      <c r="K1978" s="1147" t="s">
        <v>1524</v>
      </c>
      <c r="L1978" s="1147" t="s">
        <v>1524</v>
      </c>
      <c r="M1978" s="1147" t="s">
        <v>1524</v>
      </c>
      <c r="N1978" s="1148" t="s">
        <v>47</v>
      </c>
      <c r="O1978" s="1148" t="s">
        <v>47</v>
      </c>
      <c r="P1978" s="1148" t="s">
        <v>47</v>
      </c>
      <c r="Q1978" s="1148" t="s">
        <v>47</v>
      </c>
      <c r="R1978" s="1149" t="s">
        <v>960</v>
      </c>
      <c r="S1978" s="1150"/>
      <c r="T1978" s="1402">
        <v>14</v>
      </c>
      <c r="U1978" s="1366"/>
      <c r="V1978" s="1152" t="s">
        <v>786</v>
      </c>
      <c r="W1978" s="1152"/>
      <c r="X1978" s="1144">
        <v>6</v>
      </c>
      <c r="Y1978" s="1367"/>
      <c r="Z1978" s="1367"/>
      <c r="AA1978" s="1380">
        <v>42807</v>
      </c>
      <c r="AC1978" s="1369"/>
      <c r="AD1978" s="1369"/>
      <c r="AE1978" s="1369"/>
      <c r="AF1978" s="1158">
        <f>IF(B1978="","",(IFERROR(VLOOKUP(B1978,Projecten!A$4:W$2358,5,FALSE),"niet bekend")))</f>
        <v>1</v>
      </c>
      <c r="AG1978" s="2403">
        <f>IF(AF1978="","",(IF(F1978=0,AI1978,(F1978/AF1978*AI1978))))</f>
        <v>821.12</v>
      </c>
      <c r="AH1978" s="2403">
        <f>IF(B1978="","",(IFERROR(VLOOKUP(B1978,Projecten!A$4:W$2358,23,FALSE),"niet bekend")))</f>
        <v>821.12</v>
      </c>
      <c r="AI1978" s="2403">
        <f>IF(B1978="","",(IFERROR(VLOOKUP(B1978,Projecten!A$4:W$2358,12,FALSE),"niet bekend")))</f>
        <v>821.12</v>
      </c>
    </row>
    <row r="1979" spans="1:35" s="1156" customFormat="1" x14ac:dyDescent="0.2">
      <c r="A1979" s="2389"/>
      <c r="B1979" s="1516"/>
      <c r="C1979" s="1351"/>
      <c r="D1979" s="1518"/>
      <c r="E1979" s="1513"/>
      <c r="F1979" s="1517"/>
      <c r="G1979" s="1517"/>
      <c r="H1979" s="1517"/>
      <c r="I1979" s="1517"/>
      <c r="J1979" s="1147"/>
      <c r="K1979" s="1147"/>
      <c r="L1979" s="1147"/>
      <c r="M1979" s="1147"/>
      <c r="N1979" s="1148"/>
      <c r="O1979" s="1148"/>
      <c r="P1979" s="1148"/>
      <c r="Q1979" s="1148"/>
      <c r="R1979" s="1149"/>
      <c r="S1979" s="1150"/>
      <c r="T1979" s="1150"/>
      <c r="U1979" s="1366"/>
      <c r="V1979" s="1152"/>
      <c r="W1979" s="1367"/>
      <c r="X1979" s="1144"/>
      <c r="Y1979" s="1152"/>
      <c r="Z1979" s="1154"/>
      <c r="AA1979" s="1380"/>
      <c r="AC1979" s="1157"/>
      <c r="AD1979" s="1157"/>
      <c r="AE1979" s="1157"/>
      <c r="AF1979" s="1158"/>
      <c r="AG1979" s="2403"/>
      <c r="AH1979" s="2403"/>
      <c r="AI1979" s="2403"/>
    </row>
    <row r="1980" spans="1:35" s="1156" customFormat="1" x14ac:dyDescent="0.2">
      <c r="A1980" s="2389"/>
      <c r="B1980" s="1511">
        <v>2017254</v>
      </c>
      <c r="C1980" s="1145">
        <v>12125601</v>
      </c>
      <c r="D1980" s="1422" t="s">
        <v>2841</v>
      </c>
      <c r="E1980" s="1513" t="s">
        <v>1338</v>
      </c>
      <c r="F1980" s="1517">
        <v>1</v>
      </c>
      <c r="G1980" s="1517">
        <v>1</v>
      </c>
      <c r="H1980" s="1517">
        <v>0</v>
      </c>
      <c r="I1980" s="1517">
        <v>1</v>
      </c>
      <c r="J1980" s="1147" t="s">
        <v>1524</v>
      </c>
      <c r="K1980" s="1147" t="s">
        <v>1524</v>
      </c>
      <c r="L1980" s="1147" t="s">
        <v>1524</v>
      </c>
      <c r="M1980" s="1147" t="s">
        <v>1524</v>
      </c>
      <c r="N1980" s="1148" t="s">
        <v>47</v>
      </c>
      <c r="O1980" s="1148" t="s">
        <v>47</v>
      </c>
      <c r="P1980" s="1148" t="s">
        <v>47</v>
      </c>
      <c r="Q1980" s="1148" t="s">
        <v>47</v>
      </c>
      <c r="R1980" s="1149"/>
      <c r="S1980" s="1150"/>
      <c r="T1980" s="1148">
        <v>14</v>
      </c>
      <c r="U1980" s="1151"/>
      <c r="V1980" s="1152" t="s">
        <v>1948</v>
      </c>
      <c r="W1980" s="1152"/>
      <c r="X1980" s="1144">
        <v>2</v>
      </c>
      <c r="Y1980" s="1152"/>
      <c r="Z1980" s="1152"/>
      <c r="AA1980" s="1435">
        <v>42822</v>
      </c>
      <c r="AC1980" s="1157"/>
      <c r="AD1980" s="1157"/>
      <c r="AE1980" s="1157"/>
      <c r="AF1980" s="1332"/>
      <c r="AG1980" s="2403"/>
      <c r="AH1980" s="2403"/>
      <c r="AI1980" s="2403"/>
    </row>
    <row r="1981" spans="1:35" s="1172" customFormat="1" x14ac:dyDescent="0.2">
      <c r="B1981" s="775"/>
      <c r="C1981" s="1161"/>
      <c r="D1981" s="1162"/>
      <c r="E1981" s="1162"/>
      <c r="F1981" s="1163"/>
      <c r="G1981" s="1163"/>
      <c r="H1981" s="1163"/>
      <c r="I1981" s="1163"/>
      <c r="J1981" s="1164"/>
      <c r="K1981" s="1164"/>
      <c r="L1981" s="1164"/>
      <c r="M1981" s="1163"/>
      <c r="N1981" s="1163"/>
      <c r="O1981" s="1163"/>
      <c r="P1981" s="1163"/>
      <c r="Q1981" s="1163"/>
      <c r="R1981" s="1165"/>
      <c r="S1981" s="1606"/>
      <c r="T1981" s="1167"/>
      <c r="U1981" s="1167"/>
      <c r="V1981" s="1168"/>
      <c r="W1981" s="1168"/>
      <c r="X1981" s="1168"/>
      <c r="Y1981" s="1169"/>
      <c r="Z1981" s="1170"/>
      <c r="AA1981" s="1171"/>
      <c r="AC1981" s="1173"/>
      <c r="AD1981" s="1173"/>
      <c r="AE1981" s="1173"/>
      <c r="AF1981" s="1174"/>
      <c r="AG1981" s="2404"/>
      <c r="AH1981" s="2404" t="str">
        <f>IF(B1981="","",(IFERROR(VLOOKUP(B1981,Projecten!A$4:W$2358,23,FALSE),"niet bekend")))</f>
        <v/>
      </c>
      <c r="AI1981" s="2404" t="str">
        <f>IF(B1981="","",(IFERROR(VLOOKUP(B1981,Projecten!A$4:W$2358,12,FALSE),"niet bekend")))</f>
        <v/>
      </c>
    </row>
    <row r="1982" spans="1:35" s="1112" customFormat="1" x14ac:dyDescent="0.2">
      <c r="B1982" s="886"/>
      <c r="C1982" s="1100"/>
      <c r="D1982" s="1101">
        <f>SUM(G1982:I1982)</f>
        <v>292</v>
      </c>
      <c r="E1982" s="1102"/>
      <c r="F1982" s="1103">
        <f>SUM(F1983:F2010)</f>
        <v>21</v>
      </c>
      <c r="G1982" s="1103">
        <f>SUM(G1983:G2010)</f>
        <v>153</v>
      </c>
      <c r="H1982" s="1103">
        <f>SUM(H1983:H2010)</f>
        <v>83</v>
      </c>
      <c r="I1982" s="1103">
        <f>SUM(I1983:I2010)</f>
        <v>56</v>
      </c>
      <c r="J1982" s="1104"/>
      <c r="K1982" s="1104"/>
      <c r="L1982" s="1104"/>
      <c r="M1982" s="1103"/>
      <c r="N1982" s="1103"/>
      <c r="O1982" s="1103"/>
      <c r="P1982" s="1103"/>
      <c r="Q1982" s="1103"/>
      <c r="R1982" s="1219">
        <v>14</v>
      </c>
      <c r="S1982" s="1607"/>
      <c r="T1982" s="1220"/>
      <c r="U1982" s="1220"/>
      <c r="V1982" s="1221"/>
      <c r="W1982" s="1222">
        <f>SUM(X1982:X2010)</f>
        <v>403</v>
      </c>
      <c r="X1982" s="1109"/>
      <c r="Y1982" s="1109">
        <f>Productiemedewerkers!C2335</f>
        <v>0</v>
      </c>
      <c r="Z1982" s="1110">
        <f>W1982-Y1982</f>
        <v>403</v>
      </c>
      <c r="AA1982" s="1111"/>
      <c r="AC1982" s="1113"/>
      <c r="AD1982" s="1113"/>
      <c r="AE1982" s="1114" t="str">
        <f>CONCATENATE("week ",R1982)</f>
        <v>week 14</v>
      </c>
      <c r="AF1982" s="1115"/>
      <c r="AG1982" s="2402">
        <f>SUM(AG1983:AG2010)</f>
        <v>69007.429999999993</v>
      </c>
      <c r="AH1982" s="2402" t="str">
        <f>IF(B1982="","",(IFERROR(VLOOKUP(B1982,Projecten!A$4:W$2358,23,FALSE),"niet bekend")))</f>
        <v/>
      </c>
      <c r="AI1982" s="2402" t="str">
        <f>IF(B1982="","",(IFERROR(VLOOKUP(B1982,Projecten!A$4:W$2358,12,FALSE),"niet bekend")))</f>
        <v/>
      </c>
    </row>
    <row r="1983" spans="1:35" s="1095" customFormat="1" x14ac:dyDescent="0.2">
      <c r="B1983" s="1246"/>
      <c r="C1983" s="1217"/>
      <c r="D1983" s="1120"/>
      <c r="E1983" s="1223"/>
      <c r="F1983" s="1224"/>
      <c r="G1983" s="1224"/>
      <c r="H1983" s="1224"/>
      <c r="I1983" s="1224"/>
      <c r="J1983" s="1123"/>
      <c r="K1983" s="1123"/>
      <c r="L1983" s="1123"/>
      <c r="M1983" s="1124"/>
      <c r="N1983" s="1124"/>
      <c r="O1983" s="1124"/>
      <c r="P1983" s="1124"/>
      <c r="Q1983" s="1124"/>
      <c r="R1983" s="1096" t="s">
        <v>2819</v>
      </c>
      <c r="S1983" s="1126"/>
      <c r="T1983" s="1126"/>
      <c r="U1983" s="1127"/>
      <c r="V1983" s="1120"/>
      <c r="W1983" s="1141" t="s">
        <v>2081</v>
      </c>
      <c r="X1983" s="1129"/>
      <c r="Y1983" s="1120"/>
      <c r="Z1983" s="1120"/>
      <c r="AA1983" s="1096"/>
      <c r="AC1983" s="1097"/>
      <c r="AD1983" s="1097"/>
      <c r="AE1983" s="1097"/>
      <c r="AF1983" s="1186" t="str">
        <f>IF(B1983="","",(IFERROR(VLOOKUP(B1983,Projecten!A$4:W$2358,5,FALSE),"niet bekend")))</f>
        <v/>
      </c>
      <c r="AG1983" s="2399" t="str">
        <f>IF(AF1983="","",(IF(F1983=0,AI1983,(F1983/AF1983*AI1983))))</f>
        <v/>
      </c>
      <c r="AH1983" s="2399" t="str">
        <f>IF(B1983="","",(IFERROR(VLOOKUP(B1983,Projecten!A$4:W$2358,23,FALSE),"niet bekend")))</f>
        <v/>
      </c>
      <c r="AI1983" s="2399" t="str">
        <f>IF(B1983="","",(IFERROR(VLOOKUP(B1983,Projecten!A$4:W$2358,12,FALSE),"niet bekend")))</f>
        <v/>
      </c>
    </row>
    <row r="1984" spans="1:35" s="1095" customFormat="1" x14ac:dyDescent="0.2">
      <c r="B1984" s="4"/>
      <c r="C1984" s="1096"/>
      <c r="D1984" s="1096"/>
      <c r="E1984" s="1120"/>
      <c r="F1984" s="1136"/>
      <c r="G1984" s="1136"/>
      <c r="H1984" s="1136"/>
      <c r="I1984" s="1136"/>
      <c r="J1984" s="1125"/>
      <c r="K1984" s="1125"/>
      <c r="L1984" s="1136"/>
      <c r="M1984" s="1136"/>
      <c r="N1984" s="1136"/>
      <c r="O1984" s="1136"/>
      <c r="P1984" s="1136"/>
      <c r="Q1984" s="1136"/>
      <c r="R1984" s="1096"/>
      <c r="S1984" s="1126"/>
      <c r="T1984" s="1136"/>
      <c r="U1984" s="1127"/>
      <c r="V1984" s="1120"/>
      <c r="W1984" s="1120"/>
      <c r="X1984" s="1129"/>
      <c r="Y1984" s="1120"/>
      <c r="Z1984" s="1120"/>
      <c r="AA1984" s="1096"/>
      <c r="AC1984" s="1097"/>
      <c r="AD1984" s="1097"/>
      <c r="AE1984" s="1097"/>
      <c r="AF1984" s="1098"/>
      <c r="AG1984" s="2399"/>
      <c r="AH1984" s="2399"/>
      <c r="AI1984" s="2399"/>
    </row>
    <row r="1985" spans="1:35" s="1156" customFormat="1" x14ac:dyDescent="0.2">
      <c r="B1985" s="1565">
        <v>2017207</v>
      </c>
      <c r="C1985" s="1145">
        <v>121245</v>
      </c>
      <c r="D1985" s="1145">
        <v>638117</v>
      </c>
      <c r="E1985" s="1146" t="s">
        <v>26</v>
      </c>
      <c r="F1985" s="1200">
        <v>1</v>
      </c>
      <c r="G1985" s="1200">
        <v>6</v>
      </c>
      <c r="H1985" s="1200">
        <v>3</v>
      </c>
      <c r="I1985" s="1200">
        <v>3</v>
      </c>
      <c r="J1985" s="1147">
        <v>42825</v>
      </c>
      <c r="K1985" s="1147" t="s">
        <v>1524</v>
      </c>
      <c r="L1985" s="1147" t="s">
        <v>1524</v>
      </c>
      <c r="M1985" s="1147" t="s">
        <v>1524</v>
      </c>
      <c r="N1985" s="1148" t="s">
        <v>47</v>
      </c>
      <c r="O1985" s="1148" t="s">
        <v>47</v>
      </c>
      <c r="P1985" s="1148" t="s">
        <v>47</v>
      </c>
      <c r="Q1985" s="1148" t="s">
        <v>47</v>
      </c>
      <c r="R1985" s="1149" t="s">
        <v>960</v>
      </c>
      <c r="S1985" s="1150"/>
      <c r="T1985" s="1148">
        <v>15</v>
      </c>
      <c r="U1985" s="1151"/>
      <c r="V1985" s="1152" t="s">
        <v>162</v>
      </c>
      <c r="W1985" s="1152"/>
      <c r="X1985" s="1144">
        <v>12.5</v>
      </c>
      <c r="Y1985" s="1152"/>
      <c r="Z1985" s="1152"/>
      <c r="AA1985" s="1435">
        <v>42810</v>
      </c>
      <c r="AC1985" s="1157"/>
      <c r="AD1985" s="1157"/>
      <c r="AE1985" s="1157"/>
      <c r="AF1985" s="1158">
        <f>IF(B1985="","",(IFERROR(VLOOKUP(B1985,Projecten!A$4:W$2358,5,FALSE),"niet bekend")))</f>
        <v>1</v>
      </c>
      <c r="AG1985" s="2403">
        <f t="shared" ref="AG1985:AG1994" si="177">IF(AF1985="","",(IF(F1985=0,AI1985,(F1985/AF1985*AI1985))))</f>
        <v>1949.46</v>
      </c>
      <c r="AH1985" s="2403">
        <f>IF(B1985="","",(IFERROR(VLOOKUP(B1985,Projecten!A$4:W$2358,23,FALSE),"niet bekend")))</f>
        <v>1949.46</v>
      </c>
      <c r="AI1985" s="2403">
        <f>IF(B1985="","",(IFERROR(VLOOKUP(B1985,Projecten!A$4:W$2358,12,FALSE),"niet bekend")))</f>
        <v>1949.46</v>
      </c>
    </row>
    <row r="1986" spans="1:35" s="1156" customFormat="1" x14ac:dyDescent="0.2">
      <c r="B1986" s="1565">
        <v>2017206</v>
      </c>
      <c r="C1986" s="1145">
        <v>121245</v>
      </c>
      <c r="D1986" s="1145">
        <v>638917</v>
      </c>
      <c r="E1986" s="1146" t="s">
        <v>26</v>
      </c>
      <c r="F1986" s="1200">
        <v>1</v>
      </c>
      <c r="G1986" s="1200">
        <v>9</v>
      </c>
      <c r="H1986" s="1200">
        <v>5</v>
      </c>
      <c r="I1986" s="1200">
        <v>3</v>
      </c>
      <c r="J1986" s="1147">
        <v>42825</v>
      </c>
      <c r="K1986" s="1147">
        <v>42823</v>
      </c>
      <c r="L1986" s="1147" t="s">
        <v>1524</v>
      </c>
      <c r="M1986" s="1147" t="s">
        <v>1524</v>
      </c>
      <c r="N1986" s="1148" t="s">
        <v>47</v>
      </c>
      <c r="O1986" s="1148" t="s">
        <v>47</v>
      </c>
      <c r="P1986" s="1148" t="s">
        <v>47</v>
      </c>
      <c r="Q1986" s="1148" t="s">
        <v>47</v>
      </c>
      <c r="R1986" s="1149" t="s">
        <v>960</v>
      </c>
      <c r="S1986" s="1150"/>
      <c r="T1986" s="1148">
        <v>15</v>
      </c>
      <c r="U1986" s="1151"/>
      <c r="V1986" s="1152" t="s">
        <v>162</v>
      </c>
      <c r="W1986" s="1152"/>
      <c r="X1986" s="1144">
        <v>16.25</v>
      </c>
      <c r="Y1986" s="1152"/>
      <c r="Z1986" s="1152"/>
      <c r="AA1986" s="1435">
        <v>42810</v>
      </c>
      <c r="AC1986" s="1157"/>
      <c r="AD1986" s="1157"/>
      <c r="AE1986" s="1157"/>
      <c r="AF1986" s="1158">
        <f>IF(B1986="","",(IFERROR(VLOOKUP(B1986,Projecten!A$4:W$2358,5,FALSE),"niet bekend")))</f>
        <v>1</v>
      </c>
      <c r="AG1986" s="2403">
        <f t="shared" si="177"/>
        <v>3107.6</v>
      </c>
      <c r="AH1986" s="2403">
        <f>IF(B1986="","",(IFERROR(VLOOKUP(B1986,Projecten!A$4:W$2358,23,FALSE),"niet bekend")))</f>
        <v>2864.9</v>
      </c>
      <c r="AI1986" s="2403">
        <f>IF(B1986="","",(IFERROR(VLOOKUP(B1986,Projecten!A$4:W$2358,12,FALSE),"niet bekend")))</f>
        <v>3107.6</v>
      </c>
    </row>
    <row r="1987" spans="1:35" s="1156" customFormat="1" x14ac:dyDescent="0.2">
      <c r="B1987" s="1565">
        <v>2017208</v>
      </c>
      <c r="C1987" s="1145">
        <v>121245</v>
      </c>
      <c r="D1987" s="1145">
        <v>639017</v>
      </c>
      <c r="E1987" s="1146" t="s">
        <v>26</v>
      </c>
      <c r="F1987" s="1200">
        <v>1</v>
      </c>
      <c r="G1987" s="1200">
        <v>8</v>
      </c>
      <c r="H1987" s="1200">
        <v>5</v>
      </c>
      <c r="I1987" s="1200">
        <v>3</v>
      </c>
      <c r="J1987" s="1147">
        <v>42825</v>
      </c>
      <c r="K1987" s="1147" t="s">
        <v>1524</v>
      </c>
      <c r="L1987" s="1147" t="s">
        <v>1524</v>
      </c>
      <c r="M1987" s="1147" t="s">
        <v>1524</v>
      </c>
      <c r="N1987" s="1148" t="s">
        <v>47</v>
      </c>
      <c r="O1987" s="1148" t="s">
        <v>47</v>
      </c>
      <c r="P1987" s="1148" t="s">
        <v>47</v>
      </c>
      <c r="Q1987" s="1148" t="s">
        <v>47</v>
      </c>
      <c r="R1987" s="1337" t="s">
        <v>960</v>
      </c>
      <c r="S1987" s="1150"/>
      <c r="T1987" s="1148">
        <v>15</v>
      </c>
      <c r="U1987" s="1151"/>
      <c r="V1987" s="1152" t="s">
        <v>162</v>
      </c>
      <c r="W1987" s="1152" t="s">
        <v>2863</v>
      </c>
      <c r="X1987" s="1144">
        <v>14.75</v>
      </c>
      <c r="Y1987" s="1152"/>
      <c r="Z1987" s="1152"/>
      <c r="AA1987" s="1435">
        <v>42814</v>
      </c>
      <c r="AC1987" s="1157"/>
      <c r="AD1987" s="1157"/>
      <c r="AE1987" s="1157"/>
      <c r="AF1987" s="1158">
        <f>IF(B1987="","",(IFERROR(VLOOKUP(B1987,Projecten!A$4:W$2358,5,FALSE),"niet bekend")))</f>
        <v>1</v>
      </c>
      <c r="AG1987" s="2403">
        <f t="shared" si="177"/>
        <v>2628.88</v>
      </c>
      <c r="AH1987" s="2403">
        <f>IF(B1987="","",(IFERROR(VLOOKUP(B1987,Projecten!A$4:W$2358,23,FALSE),"niet bekend")))</f>
        <v>2628.88</v>
      </c>
      <c r="AI1987" s="2403">
        <f>IF(B1987="","",(IFERROR(VLOOKUP(B1987,Projecten!A$4:W$2358,12,FALSE),"niet bekend")))</f>
        <v>2628.88</v>
      </c>
    </row>
    <row r="1988" spans="1:35" s="1156" customFormat="1" x14ac:dyDescent="0.2">
      <c r="B1988" s="1565">
        <v>2017211</v>
      </c>
      <c r="C1988" s="1145">
        <v>121248</v>
      </c>
      <c r="D1988" s="1145" t="s">
        <v>2724</v>
      </c>
      <c r="E1988" s="1146" t="s">
        <v>26</v>
      </c>
      <c r="F1988" s="1200">
        <v>1</v>
      </c>
      <c r="G1988" s="1200">
        <v>2</v>
      </c>
      <c r="H1988" s="1200">
        <v>1</v>
      </c>
      <c r="I1988" s="1200">
        <v>1</v>
      </c>
      <c r="J1988" s="1147">
        <v>42825</v>
      </c>
      <c r="K1988" s="1147" t="s">
        <v>1524</v>
      </c>
      <c r="L1988" s="1147" t="s">
        <v>1524</v>
      </c>
      <c r="M1988" s="1147" t="s">
        <v>1524</v>
      </c>
      <c r="N1988" s="1148" t="s">
        <v>47</v>
      </c>
      <c r="O1988" s="1148" t="s">
        <v>47</v>
      </c>
      <c r="P1988" s="1148" t="s">
        <v>47</v>
      </c>
      <c r="Q1988" s="1148" t="s">
        <v>47</v>
      </c>
      <c r="R1988" s="1149" t="s">
        <v>2807</v>
      </c>
      <c r="S1988" s="1150"/>
      <c r="T1988" s="1148">
        <v>15</v>
      </c>
      <c r="U1988" s="1151"/>
      <c r="V1988" s="1152" t="s">
        <v>162</v>
      </c>
      <c r="W1988" s="1152" t="s">
        <v>1284</v>
      </c>
      <c r="X1988" s="1144">
        <v>5.25</v>
      </c>
      <c r="Y1988" s="1152"/>
      <c r="Z1988" s="1152"/>
      <c r="AA1988" s="1554">
        <v>42814</v>
      </c>
      <c r="AC1988" s="1157"/>
      <c r="AD1988" s="1157"/>
      <c r="AE1988" s="1157"/>
      <c r="AF1988" s="1158">
        <f>IF(B1988="","",(IFERROR(VLOOKUP(B1988,Projecten!A$4:W$2358,5,FALSE),"niet bekend")))</f>
        <v>1</v>
      </c>
      <c r="AG1988" s="2403">
        <f t="shared" si="177"/>
        <v>747.27</v>
      </c>
      <c r="AH1988" s="2403">
        <f>IF(B1988="","",(IFERROR(VLOOKUP(B1988,Projecten!A$4:W$2358,23,FALSE),"niet bekend")))</f>
        <v>747.27</v>
      </c>
      <c r="AI1988" s="2403">
        <f>IF(B1988="","",(IFERROR(VLOOKUP(B1988,Projecten!A$4:W$2358,12,FALSE),"niet bekend")))</f>
        <v>747.27</v>
      </c>
    </row>
    <row r="1989" spans="1:35" s="1156" customFormat="1" x14ac:dyDescent="0.2">
      <c r="B1989" s="1566">
        <v>2017231</v>
      </c>
      <c r="C1989" s="1145">
        <v>121264</v>
      </c>
      <c r="D1989" s="1248" t="s">
        <v>2765</v>
      </c>
      <c r="E1989" s="1358" t="s">
        <v>26</v>
      </c>
      <c r="F1989" s="1411">
        <v>0</v>
      </c>
      <c r="G1989" s="1411">
        <v>0</v>
      </c>
      <c r="H1989" s="1411">
        <v>0</v>
      </c>
      <c r="I1989" s="1411">
        <v>0</v>
      </c>
      <c r="J1989" s="1147">
        <v>42829</v>
      </c>
      <c r="K1989" s="1147" t="s">
        <v>1524</v>
      </c>
      <c r="L1989" s="1147" t="s">
        <v>1524</v>
      </c>
      <c r="M1989" s="1147" t="s">
        <v>1524</v>
      </c>
      <c r="N1989" s="1148" t="s">
        <v>47</v>
      </c>
      <c r="O1989" s="1148" t="s">
        <v>47</v>
      </c>
      <c r="P1989" s="1148" t="s">
        <v>47</v>
      </c>
      <c r="Q1989" s="1148" t="s">
        <v>47</v>
      </c>
      <c r="R1989" s="1149" t="s">
        <v>2816</v>
      </c>
      <c r="S1989" s="1150"/>
      <c r="T1989" s="1150">
        <v>16</v>
      </c>
      <c r="U1989" s="1151"/>
      <c r="V1989" s="1152" t="s">
        <v>162</v>
      </c>
      <c r="W1989" s="1152"/>
      <c r="X1989" s="1144">
        <v>3</v>
      </c>
      <c r="Y1989" s="1152"/>
      <c r="Z1989" s="1154"/>
      <c r="AA1989" s="1555">
        <v>42817</v>
      </c>
      <c r="AC1989" s="1157"/>
      <c r="AD1989" s="1157"/>
      <c r="AE1989" s="1157"/>
      <c r="AF1989" s="1158">
        <f>IF(B1989="","",(IFERROR(VLOOKUP(B1989,Projecten!A$4:W$2358,5,FALSE),"niet bekend")))</f>
        <v>0</v>
      </c>
      <c r="AG1989" s="2403">
        <f t="shared" si="177"/>
        <v>382.5</v>
      </c>
      <c r="AH1989" s="2403">
        <f>IF(B1989="","",(IFERROR(VLOOKUP(B1989,Projecten!A$4:W$2358,23,FALSE),"niet bekend")))</f>
        <v>382.5</v>
      </c>
      <c r="AI1989" s="2403">
        <f>IF(B1989="","",(IFERROR(VLOOKUP(B1989,Projecten!A$4:W$2358,12,FALSE),"niet bekend")))</f>
        <v>382.5</v>
      </c>
    </row>
    <row r="1990" spans="1:35" s="1156" customFormat="1" x14ac:dyDescent="0.2">
      <c r="B1990" s="1565">
        <v>2017205</v>
      </c>
      <c r="C1990" s="1145">
        <v>121248</v>
      </c>
      <c r="D1990" s="1145">
        <v>625517</v>
      </c>
      <c r="E1990" s="1146" t="s">
        <v>26</v>
      </c>
      <c r="F1990" s="1200">
        <v>1</v>
      </c>
      <c r="G1990" s="1200">
        <v>10</v>
      </c>
      <c r="H1990" s="1200">
        <v>6</v>
      </c>
      <c r="I1990" s="1200">
        <v>3</v>
      </c>
      <c r="J1990" s="1147">
        <v>42825</v>
      </c>
      <c r="K1990" s="1147">
        <v>42823</v>
      </c>
      <c r="L1990" s="1147" t="s">
        <v>1524</v>
      </c>
      <c r="M1990" s="1147" t="s">
        <v>1524</v>
      </c>
      <c r="N1990" s="1148" t="s">
        <v>47</v>
      </c>
      <c r="O1990" s="1148" t="s">
        <v>47</v>
      </c>
      <c r="P1990" s="1148" t="s">
        <v>47</v>
      </c>
      <c r="Q1990" s="1148" t="s">
        <v>47</v>
      </c>
      <c r="R1990" s="1337" t="s">
        <v>2807</v>
      </c>
      <c r="S1990" s="1150"/>
      <c r="T1990" s="1148">
        <v>15</v>
      </c>
      <c r="U1990" s="1151"/>
      <c r="V1990" s="1152" t="s">
        <v>162</v>
      </c>
      <c r="W1990" s="1152" t="s">
        <v>2864</v>
      </c>
      <c r="X1990" s="1144">
        <v>21</v>
      </c>
      <c r="Y1990" s="1152"/>
      <c r="Z1990" s="1152"/>
      <c r="AA1990" s="1555">
        <v>42814</v>
      </c>
      <c r="AC1990" s="1157"/>
      <c r="AD1990" s="1157"/>
      <c r="AE1990" s="1157"/>
      <c r="AF1990" s="1158">
        <f>IF(B1990="","",(IFERROR(VLOOKUP(B1990,Projecten!A$4:W$2358,5,FALSE),"niet bekend")))</f>
        <v>1</v>
      </c>
      <c r="AG1990" s="2403">
        <f t="shared" si="177"/>
        <v>4900.74</v>
      </c>
      <c r="AH1990" s="2403">
        <f>IF(B1990="","",(IFERROR(VLOOKUP(B1990,Projecten!A$4:W$2358,23,FALSE),"niet bekend")))</f>
        <v>4900.74</v>
      </c>
      <c r="AI1990" s="2403">
        <f>IF(B1990="","",(IFERROR(VLOOKUP(B1990,Projecten!A$4:W$2358,12,FALSE),"niet bekend")))</f>
        <v>4900.74</v>
      </c>
    </row>
    <row r="1991" spans="1:35" s="1156" customFormat="1" x14ac:dyDescent="0.2">
      <c r="B1991" s="1565" t="s">
        <v>2730</v>
      </c>
      <c r="C1991" s="1145">
        <v>121248</v>
      </c>
      <c r="D1991" s="1145">
        <v>606617</v>
      </c>
      <c r="E1991" s="1146" t="s">
        <v>26</v>
      </c>
      <c r="F1991" s="1200">
        <v>1</v>
      </c>
      <c r="G1991" s="1200">
        <v>10</v>
      </c>
      <c r="H1991" s="1200">
        <v>7</v>
      </c>
      <c r="I1991" s="1200">
        <v>2</v>
      </c>
      <c r="J1991" s="1147">
        <v>42825</v>
      </c>
      <c r="K1991" s="1147">
        <v>42823</v>
      </c>
      <c r="L1991" s="1147">
        <v>42823</v>
      </c>
      <c r="M1991" s="1147" t="s">
        <v>1524</v>
      </c>
      <c r="N1991" s="1148" t="s">
        <v>47</v>
      </c>
      <c r="O1991" s="1148" t="s">
        <v>47</v>
      </c>
      <c r="P1991" s="1148" t="s">
        <v>47</v>
      </c>
      <c r="Q1991" s="1148" t="s">
        <v>47</v>
      </c>
      <c r="R1991" s="1149" t="s">
        <v>2807</v>
      </c>
      <c r="S1991" s="1150"/>
      <c r="T1991" s="1148">
        <v>15</v>
      </c>
      <c r="U1991" s="1151"/>
      <c r="V1991" s="1152" t="s">
        <v>162</v>
      </c>
      <c r="W1991" s="1152" t="s">
        <v>1284</v>
      </c>
      <c r="X1991" s="1144">
        <v>28</v>
      </c>
      <c r="Y1991" s="1152"/>
      <c r="Z1991" s="1152"/>
      <c r="AA1991" s="1555">
        <v>42814</v>
      </c>
      <c r="AC1991" s="1157"/>
      <c r="AD1991" s="1157"/>
      <c r="AE1991" s="1157"/>
      <c r="AF1991" s="1158">
        <f>IF(B1991="","",(IFERROR(VLOOKUP(B1991,Projecten!A$4:W$2358,5,FALSE),"niet bekend")))</f>
        <v>1</v>
      </c>
      <c r="AG1991" s="2403">
        <f t="shared" si="177"/>
        <v>6462.86</v>
      </c>
      <c r="AH1991" s="2403">
        <f>IF(B1991="","",(IFERROR(VLOOKUP(B1991,Projecten!A$4:W$2358,23,FALSE),"niet bekend")))</f>
        <v>6462.86</v>
      </c>
      <c r="AI1991" s="2403">
        <f>IF(B1991="","",(IFERROR(VLOOKUP(B1991,Projecten!A$4:W$2358,12,FALSE),"niet bekend")))</f>
        <v>6462.86</v>
      </c>
    </row>
    <row r="1992" spans="1:35" s="1156" customFormat="1" x14ac:dyDescent="0.2">
      <c r="B1992" s="1565">
        <v>2017213</v>
      </c>
      <c r="C1992" s="1145">
        <v>121247</v>
      </c>
      <c r="D1992" s="1145">
        <v>639117</v>
      </c>
      <c r="E1992" s="1146" t="s">
        <v>26</v>
      </c>
      <c r="F1992" s="1200">
        <v>1</v>
      </c>
      <c r="G1992" s="1200">
        <v>8</v>
      </c>
      <c r="H1992" s="1200">
        <v>5</v>
      </c>
      <c r="I1992" s="1200">
        <v>3</v>
      </c>
      <c r="J1992" s="1147">
        <v>42825</v>
      </c>
      <c r="K1992" s="1147" t="s">
        <v>1524</v>
      </c>
      <c r="L1992" s="1147" t="s">
        <v>1524</v>
      </c>
      <c r="M1992" s="1147" t="s">
        <v>1524</v>
      </c>
      <c r="N1992" s="1148" t="s">
        <v>47</v>
      </c>
      <c r="O1992" s="1148" t="s">
        <v>47</v>
      </c>
      <c r="P1992" s="1148" t="s">
        <v>47</v>
      </c>
      <c r="Q1992" s="1148" t="s">
        <v>47</v>
      </c>
      <c r="R1992" s="1149" t="s">
        <v>960</v>
      </c>
      <c r="S1992" s="1150"/>
      <c r="T1992" s="1148">
        <v>15</v>
      </c>
      <c r="U1992" s="1151"/>
      <c r="V1992" s="1152" t="s">
        <v>162</v>
      </c>
      <c r="W1992" s="1152"/>
      <c r="X1992" s="1144">
        <v>14.75</v>
      </c>
      <c r="Y1992" s="1152"/>
      <c r="Z1992" s="1152"/>
      <c r="AA1992" s="1555">
        <v>42814</v>
      </c>
      <c r="AC1992" s="1157"/>
      <c r="AD1992" s="1157"/>
      <c r="AE1992" s="1157"/>
      <c r="AF1992" s="1158">
        <f>IF(B1992="","",(IFERROR(VLOOKUP(B1992,Projecten!A$4:W$2358,5,FALSE),"niet bekend")))</f>
        <v>1</v>
      </c>
      <c r="AG1992" s="2403">
        <f t="shared" si="177"/>
        <v>2628.88</v>
      </c>
      <c r="AH1992" s="2403">
        <f>IF(B1992="","",(IFERROR(VLOOKUP(B1992,Projecten!A$4:W$2358,23,FALSE),"niet bekend")))</f>
        <v>2628.88</v>
      </c>
      <c r="AI1992" s="2403">
        <f>IF(B1992="","",(IFERROR(VLOOKUP(B1992,Projecten!A$4:W$2358,12,FALSE),"niet bekend")))</f>
        <v>2628.88</v>
      </c>
    </row>
    <row r="1993" spans="1:35" s="1156" customFormat="1" x14ac:dyDescent="0.2">
      <c r="A1993" s="2388"/>
      <c r="B1993" s="1567">
        <v>2017225</v>
      </c>
      <c r="C1993" s="1145">
        <v>121247</v>
      </c>
      <c r="D1993" s="1547" t="s">
        <v>2764</v>
      </c>
      <c r="E1993" s="1548" t="s">
        <v>26</v>
      </c>
      <c r="F1993" s="1549">
        <v>1</v>
      </c>
      <c r="G1993" s="1549">
        <v>2</v>
      </c>
      <c r="H1993" s="1549">
        <v>1</v>
      </c>
      <c r="I1993" s="1549">
        <v>1</v>
      </c>
      <c r="J1993" s="1147">
        <v>42825</v>
      </c>
      <c r="K1993" s="1147" t="s">
        <v>1524</v>
      </c>
      <c r="L1993" s="1147" t="s">
        <v>1524</v>
      </c>
      <c r="M1993" s="1148" t="s">
        <v>2815</v>
      </c>
      <c r="N1993" s="1148" t="s">
        <v>47</v>
      </c>
      <c r="O1993" s="1148" t="s">
        <v>47</v>
      </c>
      <c r="P1993" s="1148" t="s">
        <v>47</v>
      </c>
      <c r="Q1993" s="1148" t="s">
        <v>47</v>
      </c>
      <c r="R1993" s="1149" t="s">
        <v>960</v>
      </c>
      <c r="S1993" s="1150"/>
      <c r="T1993" s="1150">
        <v>15</v>
      </c>
      <c r="U1993" s="1151"/>
      <c r="V1993" s="1152" t="s">
        <v>162</v>
      </c>
      <c r="W1993" s="1152"/>
      <c r="X1993" s="1144">
        <v>6</v>
      </c>
      <c r="Y1993" s="1152"/>
      <c r="Z1993" s="1154"/>
      <c r="AA1993" s="1555">
        <v>42811</v>
      </c>
      <c r="AC1993" s="1157"/>
      <c r="AD1993" s="1157"/>
      <c r="AE1993" s="1157"/>
      <c r="AF1993" s="1158">
        <f>IF(B1993="","",(IFERROR(VLOOKUP(B1993,Projecten!A$4:W$2358,5,FALSE),"niet bekend")))</f>
        <v>1</v>
      </c>
      <c r="AG1993" s="2403">
        <f t="shared" si="177"/>
        <v>733.55</v>
      </c>
      <c r="AH1993" s="2403">
        <f>IF(B1993="","",(IFERROR(VLOOKUP(B1993,Projecten!A$4:W$2358,23,FALSE),"niet bekend")))</f>
        <v>733.55</v>
      </c>
      <c r="AI1993" s="2403">
        <f>IF(B1993="","",(IFERROR(VLOOKUP(B1993,Projecten!A$4:W$2358,12,FALSE),"niet bekend")))</f>
        <v>733.55</v>
      </c>
    </row>
    <row r="1994" spans="1:35" s="1156" customFormat="1" x14ac:dyDescent="0.2">
      <c r="A1994" s="2388"/>
      <c r="B1994" s="1521">
        <v>2017232</v>
      </c>
      <c r="C1994" s="1145" t="s">
        <v>2808</v>
      </c>
      <c r="D1994" s="1422" t="s">
        <v>2766</v>
      </c>
      <c r="E1994" s="1513" t="s">
        <v>26</v>
      </c>
      <c r="F1994" s="1517">
        <v>0</v>
      </c>
      <c r="G1994" s="1517">
        <v>0</v>
      </c>
      <c r="H1994" s="1517">
        <v>0</v>
      </c>
      <c r="I1994" s="1517">
        <v>0</v>
      </c>
      <c r="J1994" s="1147" t="s">
        <v>1524</v>
      </c>
      <c r="K1994" s="1147" t="s">
        <v>1524</v>
      </c>
      <c r="L1994" s="1147" t="s">
        <v>1524</v>
      </c>
      <c r="M1994" s="1147" t="s">
        <v>2814</v>
      </c>
      <c r="N1994" s="1148" t="s">
        <v>1524</v>
      </c>
      <c r="O1994" s="1148" t="s">
        <v>1524</v>
      </c>
      <c r="P1994" s="1148" t="s">
        <v>1524</v>
      </c>
      <c r="Q1994" s="1148" t="s">
        <v>1524</v>
      </c>
      <c r="R1994" s="1149" t="s">
        <v>2809</v>
      </c>
      <c r="S1994" s="1150"/>
      <c r="T1994" s="1150">
        <v>15</v>
      </c>
      <c r="U1994" s="1151"/>
      <c r="V1994" s="1152" t="s">
        <v>162</v>
      </c>
      <c r="W1994" s="1422" t="s">
        <v>2769</v>
      </c>
      <c r="X1994" s="1144">
        <v>1</v>
      </c>
      <c r="Y1994" s="1152"/>
      <c r="Z1994" s="1152"/>
      <c r="AA1994" s="1555">
        <v>42811</v>
      </c>
      <c r="AC1994" s="1157"/>
      <c r="AD1994" s="1157"/>
      <c r="AE1994" s="1157"/>
      <c r="AF1994" s="1158">
        <f>IF(B1994="","",(IFERROR(VLOOKUP(B1994,Projecten!A$4:W$2358,5,FALSE),"niet bekend")))</f>
        <v>0</v>
      </c>
      <c r="AG1994" s="2403">
        <f t="shared" si="177"/>
        <v>225</v>
      </c>
      <c r="AH1994" s="2403">
        <f>IF(B1994="","",(IFERROR(VLOOKUP(B1994,Projecten!A$4:W$2358,23,FALSE),"niet bekend")))</f>
        <v>225</v>
      </c>
      <c r="AI1994" s="2403">
        <f>IF(B1994="","",(IFERROR(VLOOKUP(B1994,Projecten!A$4:W$2358,12,FALSE),"niet bekend")))</f>
        <v>225</v>
      </c>
    </row>
    <row r="1995" spans="1:35" s="1156" customFormat="1" x14ac:dyDescent="0.2">
      <c r="A1995" s="2388"/>
      <c r="B1995" s="1523"/>
      <c r="C1995" s="1145"/>
      <c r="D1995" s="1424"/>
      <c r="E1995" s="1515"/>
      <c r="F1995" s="1545"/>
      <c r="G1995" s="1545"/>
      <c r="H1995" s="1545"/>
      <c r="I1995" s="1545"/>
      <c r="J1995" s="1147"/>
      <c r="K1995" s="1147"/>
      <c r="L1995" s="1147"/>
      <c r="M1995" s="1147"/>
      <c r="N1995" s="1148"/>
      <c r="O1995" s="1148"/>
      <c r="P1995" s="1148"/>
      <c r="Q1995" s="1148"/>
      <c r="R1995" s="1149"/>
      <c r="S1995" s="1150"/>
      <c r="T1995" s="1148"/>
      <c r="U1995" s="1151"/>
      <c r="V1995" s="1152"/>
      <c r="W1995" s="1152"/>
      <c r="X1995" s="1144"/>
      <c r="Y1995" s="1152"/>
      <c r="Z1995" s="1152"/>
      <c r="AA1995" s="1555"/>
      <c r="AC1995" s="1157"/>
      <c r="AD1995" s="1157"/>
      <c r="AE1995" s="1157"/>
      <c r="AF1995" s="1158"/>
      <c r="AG1995" s="2403"/>
      <c r="AH1995" s="2403"/>
      <c r="AI1995" s="2403"/>
    </row>
    <row r="1996" spans="1:35" s="1156" customFormat="1" x14ac:dyDescent="0.2">
      <c r="A1996" s="2388"/>
      <c r="B1996" s="1521">
        <v>2017259</v>
      </c>
      <c r="C1996" s="1145">
        <v>121259</v>
      </c>
      <c r="D1996" s="1422" t="s">
        <v>2847</v>
      </c>
      <c r="E1996" s="1512" t="s">
        <v>26</v>
      </c>
      <c r="F1996" s="1517">
        <v>1</v>
      </c>
      <c r="G1996" s="1517">
        <v>1</v>
      </c>
      <c r="H1996" s="1517">
        <v>0</v>
      </c>
      <c r="I1996" s="1517">
        <v>1</v>
      </c>
      <c r="J1996" s="1147">
        <v>42829</v>
      </c>
      <c r="K1996" s="1147" t="s">
        <v>1524</v>
      </c>
      <c r="L1996" s="1147" t="s">
        <v>1524</v>
      </c>
      <c r="M1996" s="1147" t="s">
        <v>1524</v>
      </c>
      <c r="N1996" s="1148" t="s">
        <v>47</v>
      </c>
      <c r="O1996" s="1148" t="s">
        <v>47</v>
      </c>
      <c r="P1996" s="1148" t="s">
        <v>47</v>
      </c>
      <c r="Q1996" s="1148" t="s">
        <v>47</v>
      </c>
      <c r="R1996" s="1149"/>
      <c r="S1996" s="1150"/>
      <c r="T1996" s="1402">
        <v>15</v>
      </c>
      <c r="U1996" s="1151"/>
      <c r="V1996" s="1356" t="s">
        <v>2310</v>
      </c>
      <c r="W1996" s="1152" t="s">
        <v>1284</v>
      </c>
      <c r="X1996" s="1144">
        <v>4</v>
      </c>
      <c r="Y1996" s="1152"/>
      <c r="Z1996" s="1152"/>
      <c r="AA1996" s="1380">
        <v>42823</v>
      </c>
      <c r="AC1996" s="1157"/>
      <c r="AD1996" s="1157"/>
      <c r="AE1996" s="1157"/>
      <c r="AF1996" s="1158">
        <f>IF(B1996="","",(IFERROR(VLOOKUP(B1996,Projecten!A$4:W$2358,5,FALSE),"niet bekend")))</f>
        <v>1</v>
      </c>
      <c r="AG1996" s="2403">
        <f>IF(AF1996="","",(IF(F1996=0,AI1996,(F1996/AF1996*AI1996))))</f>
        <v>559.65</v>
      </c>
      <c r="AH1996" s="2403">
        <f>IF(B1996="","",(IFERROR(VLOOKUP(B1996,Projecten!A$4:W$2358,23,FALSE),"niet bekend")))</f>
        <v>559.65</v>
      </c>
      <c r="AI1996" s="2403">
        <f>IF(B1996="","",(IFERROR(VLOOKUP(B1996,Projecten!A$4:W$2358,12,FALSE),"niet bekend")))</f>
        <v>559.65</v>
      </c>
    </row>
    <row r="1997" spans="1:35" s="1095" customFormat="1" x14ac:dyDescent="0.2">
      <c r="B1997" s="1119" t="s">
        <v>2740</v>
      </c>
      <c r="C1997" s="1145">
        <v>121242</v>
      </c>
      <c r="D1997" s="1119" t="s">
        <v>2761</v>
      </c>
      <c r="E1997" s="1118" t="s">
        <v>26</v>
      </c>
      <c r="F1997" s="1122">
        <v>2</v>
      </c>
      <c r="G1997" s="1122">
        <v>20</v>
      </c>
      <c r="H1997" s="1122">
        <v>10</v>
      </c>
      <c r="I1997" s="1122">
        <v>8</v>
      </c>
      <c r="J1997" s="1147">
        <v>42823</v>
      </c>
      <c r="K1997" s="1147">
        <v>42823</v>
      </c>
      <c r="L1997" s="1147" t="s">
        <v>1524</v>
      </c>
      <c r="M1997" s="1147" t="s">
        <v>1524</v>
      </c>
      <c r="N1997" s="1148" t="s">
        <v>47</v>
      </c>
      <c r="O1997" s="1148" t="s">
        <v>47</v>
      </c>
      <c r="P1997" s="1136" t="s">
        <v>47</v>
      </c>
      <c r="Q1997" s="1136" t="s">
        <v>47</v>
      </c>
      <c r="R1997" s="1096" t="s">
        <v>960</v>
      </c>
      <c r="S1997" s="1126"/>
      <c r="T1997" s="1409">
        <v>15</v>
      </c>
      <c r="U1997" s="1127"/>
      <c r="V1997" s="1356" t="s">
        <v>2310</v>
      </c>
      <c r="W1997" s="1120" t="s">
        <v>1284</v>
      </c>
      <c r="X1997" s="1129">
        <v>74</v>
      </c>
      <c r="Y1997" s="1120"/>
      <c r="Z1997" s="1120"/>
      <c r="AA1997" s="1559">
        <v>42810</v>
      </c>
      <c r="AC1997" s="1097"/>
      <c r="AD1997" s="1097"/>
      <c r="AE1997" s="1097"/>
      <c r="AF1997" s="1186">
        <f>IF(B1997="","",(IFERROR(VLOOKUP(B1997,Projecten!A$4:W$2358,5,FALSE),"niet bekend")))</f>
        <v>10</v>
      </c>
      <c r="AG1997" s="2399">
        <f>IF(AF1997="","",(IF(F1997=0,AI1997,(F1997/AF1997*AI1997))))</f>
        <v>15359.779999999999</v>
      </c>
      <c r="AH1997" s="2399">
        <f>IF(B1997="","",(IFERROR(VLOOKUP(B1997,Projecten!A$4:W$2358,23,FALSE),"niet bekend")))</f>
        <v>76798.899999999994</v>
      </c>
      <c r="AI1997" s="2399">
        <f>IF(B1997="","",(IFERROR(VLOOKUP(B1997,Projecten!A$4:W$2358,12,FALSE),"niet bekend")))</f>
        <v>76798.899999999994</v>
      </c>
    </row>
    <row r="1998" spans="1:35" s="1156" customFormat="1" x14ac:dyDescent="0.2">
      <c r="A1998" s="2388"/>
      <c r="B1998" s="1523"/>
      <c r="C1998" s="1145"/>
      <c r="D1998" s="1424"/>
      <c r="E1998" s="1550"/>
      <c r="F1998" s="1545"/>
      <c r="G1998" s="1545"/>
      <c r="H1998" s="1545"/>
      <c r="I1998" s="1545"/>
      <c r="J1998" s="1147"/>
      <c r="K1998" s="1147"/>
      <c r="L1998" s="1147"/>
      <c r="M1998" s="1147"/>
      <c r="N1998" s="1148"/>
      <c r="O1998" s="1148"/>
      <c r="P1998" s="1148"/>
      <c r="Q1998" s="1148"/>
      <c r="R1998" s="1149"/>
      <c r="S1998" s="1150"/>
      <c r="T1998" s="1402"/>
      <c r="U1998" s="1151"/>
      <c r="V1998" s="1152"/>
      <c r="W1998" s="1152"/>
      <c r="X1998" s="1144"/>
      <c r="Y1998" s="1152"/>
      <c r="Z1998" s="1152"/>
      <c r="AA1998" s="1435"/>
      <c r="AC1998" s="1157"/>
      <c r="AD1998" s="1157"/>
      <c r="AE1998" s="1157"/>
      <c r="AF1998" s="1158"/>
      <c r="AG1998" s="2403"/>
      <c r="AH1998" s="2403"/>
      <c r="AI1998" s="2403"/>
    </row>
    <row r="1999" spans="1:35" s="1156" customFormat="1" x14ac:dyDescent="0.2">
      <c r="B1999" s="1248">
        <v>2017217</v>
      </c>
      <c r="C1999" s="1351">
        <v>121255</v>
      </c>
      <c r="D1999" s="1248" t="s">
        <v>1918</v>
      </c>
      <c r="E1999" s="1358" t="s">
        <v>353</v>
      </c>
      <c r="F1999" s="1411">
        <v>0</v>
      </c>
      <c r="G1999" s="1411">
        <v>1</v>
      </c>
      <c r="H1999" s="1411">
        <v>2</v>
      </c>
      <c r="I1999" s="1411">
        <v>0</v>
      </c>
      <c r="J1999" s="1147">
        <v>42825</v>
      </c>
      <c r="K1999" s="1147" t="s">
        <v>1524</v>
      </c>
      <c r="L1999" s="1147" t="s">
        <v>1524</v>
      </c>
      <c r="M1999" s="1147" t="s">
        <v>1524</v>
      </c>
      <c r="N1999" s="1148" t="s">
        <v>47</v>
      </c>
      <c r="O1999" s="1148" t="s">
        <v>47</v>
      </c>
      <c r="P1999" s="1148" t="s">
        <v>47</v>
      </c>
      <c r="Q1999" s="1148" t="s">
        <v>47</v>
      </c>
      <c r="R1999" s="1149" t="s">
        <v>960</v>
      </c>
      <c r="S1999" s="1150"/>
      <c r="T1999" s="1150">
        <v>15</v>
      </c>
      <c r="U1999" s="1151"/>
      <c r="V1999" s="1152" t="s">
        <v>535</v>
      </c>
      <c r="W1999" s="1152"/>
      <c r="X1999" s="1144">
        <v>4</v>
      </c>
      <c r="Y1999" s="1152"/>
      <c r="Z1999" s="1152"/>
      <c r="AA1999" s="1555">
        <v>42807</v>
      </c>
      <c r="AC1999" s="1157"/>
      <c r="AD1999" s="1157"/>
      <c r="AE1999" s="1157"/>
      <c r="AF1999" s="1158">
        <f>IF(B1999="","",(IFERROR(VLOOKUP(B1999,Projecten!A$4:W$2358,5,FALSE),"niet bekend")))</f>
        <v>0</v>
      </c>
      <c r="AG1999" s="2403">
        <f t="shared" ref="AG1999:AG2005" si="178">IF(AF1999="","",(IF(F1999=0,AI1999,(F1999/AF1999*AI1999))))</f>
        <v>509.91</v>
      </c>
      <c r="AH1999" s="2403">
        <f>IF(B1999="","",(IFERROR(VLOOKUP(B1999,Projecten!A$4:W$2358,23,FALSE),"niet bekend")))</f>
        <v>509.91</v>
      </c>
      <c r="AI1999" s="2403">
        <f>IF(B1999="","",(IFERROR(VLOOKUP(B1999,Projecten!A$4:W$2358,12,FALSE),"niet bekend")))</f>
        <v>509.91</v>
      </c>
    </row>
    <row r="2000" spans="1:35" s="1156" customFormat="1" x14ac:dyDescent="0.2">
      <c r="A2000" s="2388"/>
      <c r="B2000" s="1542" t="s">
        <v>2708</v>
      </c>
      <c r="C2000" s="1351">
        <v>121249</v>
      </c>
      <c r="D2000" s="1547" t="s">
        <v>2709</v>
      </c>
      <c r="E2000" s="1548" t="s">
        <v>353</v>
      </c>
      <c r="F2000" s="1517">
        <v>1</v>
      </c>
      <c r="G2000" s="1549">
        <v>8</v>
      </c>
      <c r="H2000" s="1549">
        <v>4</v>
      </c>
      <c r="I2000" s="1549">
        <v>3</v>
      </c>
      <c r="J2000" s="1147">
        <v>42825</v>
      </c>
      <c r="K2000" s="1147">
        <v>42823</v>
      </c>
      <c r="L2000" s="1147" t="s">
        <v>1524</v>
      </c>
      <c r="M2000" s="1147" t="s">
        <v>1524</v>
      </c>
      <c r="N2000" s="1148" t="s">
        <v>47</v>
      </c>
      <c r="O2000" s="1148" t="s">
        <v>47</v>
      </c>
      <c r="P2000" s="1148" t="s">
        <v>47</v>
      </c>
      <c r="Q2000" s="1148" t="s">
        <v>47</v>
      </c>
      <c r="R2000" s="1149" t="s">
        <v>960</v>
      </c>
      <c r="S2000" s="1150"/>
      <c r="T2000" s="1150">
        <v>15</v>
      </c>
      <c r="U2000" s="1151"/>
      <c r="V2000" s="1152" t="s">
        <v>535</v>
      </c>
      <c r="W2000" s="1152"/>
      <c r="X2000" s="1144">
        <v>19.25</v>
      </c>
      <c r="Y2000" s="1152"/>
      <c r="Z2000" s="1152"/>
      <c r="AA2000" s="1555">
        <v>42810</v>
      </c>
      <c r="AC2000" s="1157"/>
      <c r="AD2000" s="1157"/>
      <c r="AE2000" s="1157"/>
      <c r="AF2000" s="1158">
        <f>IF(B2000="","",(IFERROR(VLOOKUP(B2000,Projecten!A$4:W$2358,5,FALSE),"niet bekend")))</f>
        <v>1</v>
      </c>
      <c r="AG2000" s="2403">
        <f t="shared" si="178"/>
        <v>3440.14</v>
      </c>
      <c r="AH2000" s="2403">
        <f>IF(B2000="","",(IFERROR(VLOOKUP(B2000,Projecten!A$4:W$2358,23,FALSE),"niet bekend")))</f>
        <v>3440.14</v>
      </c>
      <c r="AI2000" s="2403">
        <f>IF(B2000="","",(IFERROR(VLOOKUP(B2000,Projecten!A$4:W$2358,12,FALSE),"niet bekend")))</f>
        <v>3440.14</v>
      </c>
    </row>
    <row r="2001" spans="1:35" s="1156" customFormat="1" x14ac:dyDescent="0.2">
      <c r="A2001" s="2388"/>
      <c r="B2001" s="1542" t="s">
        <v>2706</v>
      </c>
      <c r="C2001" s="1351">
        <v>121250</v>
      </c>
      <c r="D2001" s="1547" t="s">
        <v>2707</v>
      </c>
      <c r="E2001" s="1548" t="s">
        <v>353</v>
      </c>
      <c r="F2001" s="1517">
        <v>1</v>
      </c>
      <c r="G2001" s="1549">
        <v>8</v>
      </c>
      <c r="H2001" s="1549">
        <v>4</v>
      </c>
      <c r="I2001" s="1549">
        <v>3</v>
      </c>
      <c r="J2001" s="1147">
        <v>42825</v>
      </c>
      <c r="K2001" s="1147">
        <v>42823</v>
      </c>
      <c r="L2001" s="1147" t="s">
        <v>1524</v>
      </c>
      <c r="M2001" s="1147" t="s">
        <v>1524</v>
      </c>
      <c r="N2001" s="1148" t="s">
        <v>47</v>
      </c>
      <c r="O2001" s="1148" t="s">
        <v>47</v>
      </c>
      <c r="P2001" s="1148" t="s">
        <v>47</v>
      </c>
      <c r="Q2001" s="1148" t="s">
        <v>47</v>
      </c>
      <c r="R2001" s="1149" t="s">
        <v>960</v>
      </c>
      <c r="S2001" s="1150"/>
      <c r="T2001" s="1150">
        <v>15</v>
      </c>
      <c r="U2001" s="1151"/>
      <c r="V2001" s="1152" t="s">
        <v>535</v>
      </c>
      <c r="W2001" s="1152"/>
      <c r="X2001" s="1144">
        <v>19.25</v>
      </c>
      <c r="Y2001" s="1152"/>
      <c r="Z2001" s="1152"/>
      <c r="AA2001" s="1555">
        <v>42810</v>
      </c>
      <c r="AC2001" s="1157"/>
      <c r="AD2001" s="1157"/>
      <c r="AE2001" s="1157"/>
      <c r="AF2001" s="1158">
        <f>IF(B2001="","",(IFERROR(VLOOKUP(B2001,Projecten!A$4:W$2358,5,FALSE),"niet bekend")))</f>
        <v>1</v>
      </c>
      <c r="AG2001" s="2403">
        <f t="shared" si="178"/>
        <v>3440.14</v>
      </c>
      <c r="AH2001" s="2403">
        <f>IF(B2001="","",(IFERROR(VLOOKUP(B2001,Projecten!A$4:W$2358,23,FALSE),"niet bekend")))</f>
        <v>3440.14</v>
      </c>
      <c r="AI2001" s="2403">
        <f>IF(B2001="","",(IFERROR(VLOOKUP(B2001,Projecten!A$4:W$2358,12,FALSE),"niet bekend")))</f>
        <v>3440.14</v>
      </c>
    </row>
    <row r="2002" spans="1:35" s="1156" customFormat="1" x14ac:dyDescent="0.2">
      <c r="A2002" s="2388"/>
      <c r="B2002" s="1553" t="s">
        <v>2704</v>
      </c>
      <c r="C2002" s="1351">
        <v>121251</v>
      </c>
      <c r="D2002" s="1514" t="s">
        <v>2705</v>
      </c>
      <c r="E2002" s="1548" t="s">
        <v>353</v>
      </c>
      <c r="F2002" s="1517">
        <v>1</v>
      </c>
      <c r="G2002" s="1549">
        <v>8</v>
      </c>
      <c r="H2002" s="1549">
        <v>4</v>
      </c>
      <c r="I2002" s="1549">
        <v>3</v>
      </c>
      <c r="J2002" s="1147">
        <v>42825</v>
      </c>
      <c r="K2002" s="1147">
        <v>42823</v>
      </c>
      <c r="L2002" s="1147" t="s">
        <v>1524</v>
      </c>
      <c r="M2002" s="1147" t="s">
        <v>1524</v>
      </c>
      <c r="N2002" s="1148" t="s">
        <v>47</v>
      </c>
      <c r="O2002" s="1148" t="s">
        <v>47</v>
      </c>
      <c r="P2002" s="1148" t="s">
        <v>47</v>
      </c>
      <c r="Q2002" s="1148" t="s">
        <v>47</v>
      </c>
      <c r="R2002" s="1149" t="s">
        <v>960</v>
      </c>
      <c r="S2002" s="1150"/>
      <c r="T2002" s="1150">
        <v>15</v>
      </c>
      <c r="U2002" s="1151"/>
      <c r="V2002" s="1152" t="s">
        <v>535</v>
      </c>
      <c r="W2002" s="1152"/>
      <c r="X2002" s="1144">
        <v>19.25</v>
      </c>
      <c r="Y2002" s="1152"/>
      <c r="Z2002" s="1152"/>
      <c r="AA2002" s="1555">
        <v>42810</v>
      </c>
      <c r="AC2002" s="1157"/>
      <c r="AD2002" s="1157"/>
      <c r="AE2002" s="1157"/>
      <c r="AF2002" s="1158">
        <f>IF(B2002="","",(IFERROR(VLOOKUP(B2002,Projecten!A$4:W$2358,5,FALSE),"niet bekend")))</f>
        <v>1</v>
      </c>
      <c r="AG2002" s="2403">
        <f t="shared" si="178"/>
        <v>3413.07</v>
      </c>
      <c r="AH2002" s="2403">
        <f>IF(B2002="","",(IFERROR(VLOOKUP(B2002,Projecten!A$4:W$2358,23,FALSE),"niet bekend")))</f>
        <v>3413.07</v>
      </c>
      <c r="AI2002" s="2403">
        <f>IF(B2002="","",(IFERROR(VLOOKUP(B2002,Projecten!A$4:W$2358,12,FALSE),"niet bekend")))</f>
        <v>3413.07</v>
      </c>
    </row>
    <row r="2003" spans="1:35" s="1156" customFormat="1" x14ac:dyDescent="0.2">
      <c r="A2003" s="2388"/>
      <c r="B2003" s="1553" t="s">
        <v>2690</v>
      </c>
      <c r="C2003" s="1351">
        <v>121252</v>
      </c>
      <c r="D2003" s="1514" t="s">
        <v>2691</v>
      </c>
      <c r="E2003" s="1548" t="s">
        <v>353</v>
      </c>
      <c r="F2003" s="1517">
        <v>1</v>
      </c>
      <c r="G2003" s="1549">
        <v>8</v>
      </c>
      <c r="H2003" s="1549">
        <v>4</v>
      </c>
      <c r="I2003" s="1549">
        <v>3</v>
      </c>
      <c r="J2003" s="1147">
        <v>42825</v>
      </c>
      <c r="K2003" s="1147">
        <v>42823</v>
      </c>
      <c r="L2003" s="1147" t="s">
        <v>1524</v>
      </c>
      <c r="M2003" s="1147" t="s">
        <v>1524</v>
      </c>
      <c r="N2003" s="1148" t="s">
        <v>47</v>
      </c>
      <c r="O2003" s="1148" t="s">
        <v>47</v>
      </c>
      <c r="P2003" s="1148" t="s">
        <v>47</v>
      </c>
      <c r="Q2003" s="1148" t="s">
        <v>47</v>
      </c>
      <c r="R2003" s="1149" t="s">
        <v>960</v>
      </c>
      <c r="S2003" s="1150"/>
      <c r="T2003" s="1150">
        <v>15</v>
      </c>
      <c r="U2003" s="1151"/>
      <c r="V2003" s="1152" t="s">
        <v>535</v>
      </c>
      <c r="W2003" s="1152"/>
      <c r="X2003" s="1144">
        <v>19.25</v>
      </c>
      <c r="Y2003" s="1152"/>
      <c r="Z2003" s="1152"/>
      <c r="AA2003" s="1555">
        <v>42810</v>
      </c>
      <c r="AC2003" s="1157"/>
      <c r="AD2003" s="1157"/>
      <c r="AE2003" s="1157"/>
      <c r="AF2003" s="1158">
        <f>IF(B2003="","",(IFERROR(VLOOKUP(B2003,Projecten!A$4:W$2358,5,FALSE),"niet bekend")))</f>
        <v>1</v>
      </c>
      <c r="AG2003" s="2403">
        <f t="shared" si="178"/>
        <v>3413.06</v>
      </c>
      <c r="AH2003" s="2403">
        <f>IF(B2003="","",(IFERROR(VLOOKUP(B2003,Projecten!A$4:W$2358,23,FALSE),"niet bekend")))</f>
        <v>3413.06</v>
      </c>
      <c r="AI2003" s="2403">
        <f>IF(B2003="","",(IFERROR(VLOOKUP(B2003,Projecten!A$4:W$2358,12,FALSE),"niet bekend")))</f>
        <v>3413.06</v>
      </c>
    </row>
    <row r="2004" spans="1:35" s="1156" customFormat="1" x14ac:dyDescent="0.2">
      <c r="A2004" s="2388"/>
      <c r="B2004" s="1553" t="s">
        <v>2702</v>
      </c>
      <c r="C2004" s="1351">
        <v>121253</v>
      </c>
      <c r="D2004" s="1514" t="s">
        <v>2703</v>
      </c>
      <c r="E2004" s="1548" t="s">
        <v>353</v>
      </c>
      <c r="F2004" s="1517">
        <v>1</v>
      </c>
      <c r="G2004" s="1549">
        <v>8</v>
      </c>
      <c r="H2004" s="1549">
        <v>4</v>
      </c>
      <c r="I2004" s="1549">
        <v>3</v>
      </c>
      <c r="J2004" s="1147">
        <v>42825</v>
      </c>
      <c r="K2004" s="1147">
        <v>42823</v>
      </c>
      <c r="L2004" s="1147" t="s">
        <v>1524</v>
      </c>
      <c r="M2004" s="1147" t="s">
        <v>1524</v>
      </c>
      <c r="N2004" s="1148" t="s">
        <v>47</v>
      </c>
      <c r="O2004" s="1148" t="s">
        <v>47</v>
      </c>
      <c r="P2004" s="1148" t="s">
        <v>47</v>
      </c>
      <c r="Q2004" s="1148" t="s">
        <v>47</v>
      </c>
      <c r="R2004" s="1149" t="s">
        <v>960</v>
      </c>
      <c r="S2004" s="1150"/>
      <c r="T2004" s="1150">
        <v>15</v>
      </c>
      <c r="U2004" s="1151"/>
      <c r="V2004" s="1152" t="s">
        <v>535</v>
      </c>
      <c r="W2004" s="1152"/>
      <c r="X2004" s="1144">
        <v>19.25</v>
      </c>
      <c r="Y2004" s="1152"/>
      <c r="Z2004" s="1152"/>
      <c r="AA2004" s="1555">
        <v>42810</v>
      </c>
      <c r="AC2004" s="1157"/>
      <c r="AD2004" s="1157"/>
      <c r="AE2004" s="1157"/>
      <c r="AF2004" s="1158">
        <f>IF(B2004="","",(IFERROR(VLOOKUP(B2004,Projecten!A$4:W$2358,5,FALSE),"niet bekend")))</f>
        <v>1</v>
      </c>
      <c r="AG2004" s="2403">
        <f t="shared" si="178"/>
        <v>3440.14</v>
      </c>
      <c r="AH2004" s="2403">
        <f>IF(B2004="","",(IFERROR(VLOOKUP(B2004,Projecten!A$4:W$2358,23,FALSE),"niet bekend")))</f>
        <v>3440.14</v>
      </c>
      <c r="AI2004" s="2403">
        <f>IF(B2004="","",(IFERROR(VLOOKUP(B2004,Projecten!A$4:W$2358,12,FALSE),"niet bekend")))</f>
        <v>3440.14</v>
      </c>
    </row>
    <row r="2005" spans="1:35" s="1156" customFormat="1" x14ac:dyDescent="0.2">
      <c r="A2005" s="2388"/>
      <c r="B2005" s="1553" t="s">
        <v>2701</v>
      </c>
      <c r="C2005" s="1351">
        <v>121254</v>
      </c>
      <c r="D2005" s="1514" t="s">
        <v>2700</v>
      </c>
      <c r="E2005" s="1548" t="s">
        <v>353</v>
      </c>
      <c r="F2005" s="1517">
        <v>1</v>
      </c>
      <c r="G2005" s="1549">
        <v>8</v>
      </c>
      <c r="H2005" s="1549">
        <v>4</v>
      </c>
      <c r="I2005" s="1549">
        <v>3</v>
      </c>
      <c r="J2005" s="1147">
        <v>42825</v>
      </c>
      <c r="K2005" s="1147">
        <v>42823</v>
      </c>
      <c r="L2005" s="1147" t="s">
        <v>1524</v>
      </c>
      <c r="M2005" s="1147" t="s">
        <v>1524</v>
      </c>
      <c r="N2005" s="1148" t="s">
        <v>47</v>
      </c>
      <c r="O2005" s="1148" t="s">
        <v>47</v>
      </c>
      <c r="P2005" s="1148" t="s">
        <v>47</v>
      </c>
      <c r="Q2005" s="1148" t="s">
        <v>47</v>
      </c>
      <c r="R2005" s="1149" t="s">
        <v>960</v>
      </c>
      <c r="S2005" s="1150"/>
      <c r="T2005" s="1150">
        <v>15</v>
      </c>
      <c r="U2005" s="1151"/>
      <c r="V2005" s="1152" t="s">
        <v>535</v>
      </c>
      <c r="W2005" s="1152"/>
      <c r="X2005" s="1144">
        <v>19.25</v>
      </c>
      <c r="Y2005" s="1152"/>
      <c r="Z2005" s="1152"/>
      <c r="AA2005" s="1555">
        <v>42810</v>
      </c>
      <c r="AC2005" s="1157"/>
      <c r="AD2005" s="1157"/>
      <c r="AE2005" s="1157"/>
      <c r="AF2005" s="1158">
        <f>IF(B2005="","",(IFERROR(VLOOKUP(B2005,Projecten!A$4:W$2358,5,FALSE),"niet bekend")))</f>
        <v>1</v>
      </c>
      <c r="AG2005" s="2403">
        <f t="shared" si="178"/>
        <v>3440.14</v>
      </c>
      <c r="AH2005" s="2403">
        <f>IF(B2005="","",(IFERROR(VLOOKUP(B2005,Projecten!A$4:W$2358,23,FALSE),"niet bekend")))</f>
        <v>3440.14</v>
      </c>
      <c r="AI2005" s="2403">
        <f>IF(B2005="","",(IFERROR(VLOOKUP(B2005,Projecten!A$4:W$2358,12,FALSE),"niet bekend")))</f>
        <v>3440.14</v>
      </c>
    </row>
    <row r="2006" spans="1:35" s="1156" customFormat="1" x14ac:dyDescent="0.2">
      <c r="A2006" s="2388"/>
      <c r="B2006" s="1542"/>
      <c r="C2006" s="1351"/>
      <c r="D2006" s="1547"/>
      <c r="E2006" s="1548"/>
      <c r="F2006" s="1517"/>
      <c r="G2006" s="1549"/>
      <c r="H2006" s="1549"/>
      <c r="I2006" s="1549"/>
      <c r="J2006" s="1147"/>
      <c r="K2006" s="1147"/>
      <c r="L2006" s="1147"/>
      <c r="M2006" s="1147"/>
      <c r="N2006" s="1148"/>
      <c r="O2006" s="1148"/>
      <c r="P2006" s="1148"/>
      <c r="Q2006" s="1148"/>
      <c r="R2006" s="1149"/>
      <c r="S2006" s="1150"/>
      <c r="T2006" s="1150"/>
      <c r="U2006" s="1151"/>
      <c r="V2006" s="1152"/>
      <c r="W2006" s="1152"/>
      <c r="X2006" s="1144"/>
      <c r="Y2006" s="1152"/>
      <c r="Z2006" s="1152"/>
      <c r="AA2006" s="1435"/>
      <c r="AC2006" s="1157"/>
      <c r="AD2006" s="1157"/>
      <c r="AE2006" s="1157"/>
      <c r="AF2006" s="1158"/>
      <c r="AG2006" s="2403"/>
      <c r="AH2006" s="2403"/>
      <c r="AI2006" s="2403"/>
    </row>
    <row r="2007" spans="1:35" s="1156" customFormat="1" x14ac:dyDescent="0.2">
      <c r="B2007" s="1248">
        <v>2017214</v>
      </c>
      <c r="C2007" s="1351">
        <v>121244</v>
      </c>
      <c r="D2007" s="1248" t="s">
        <v>2249</v>
      </c>
      <c r="E2007" s="1358" t="s">
        <v>474</v>
      </c>
      <c r="F2007" s="1411">
        <v>2</v>
      </c>
      <c r="G2007" s="1411">
        <v>26</v>
      </c>
      <c r="H2007" s="1411">
        <v>14</v>
      </c>
      <c r="I2007" s="1411">
        <v>6</v>
      </c>
      <c r="J2007" s="1147">
        <v>42822</v>
      </c>
      <c r="K2007" s="1147">
        <v>42821</v>
      </c>
      <c r="L2007" s="1147" t="s">
        <v>1524</v>
      </c>
      <c r="M2007" s="1147" t="s">
        <v>1524</v>
      </c>
      <c r="N2007" s="1148" t="s">
        <v>47</v>
      </c>
      <c r="O2007" s="1148" t="s">
        <v>47</v>
      </c>
      <c r="P2007" s="1148" t="s">
        <v>47</v>
      </c>
      <c r="Q2007" s="1148" t="s">
        <v>47</v>
      </c>
      <c r="R2007" s="1149" t="s">
        <v>960</v>
      </c>
      <c r="S2007" s="1150"/>
      <c r="T2007" s="1150">
        <v>15</v>
      </c>
      <c r="U2007" s="1151"/>
      <c r="V2007" s="1152" t="s">
        <v>813</v>
      </c>
      <c r="W2007" s="1152" t="s">
        <v>1901</v>
      </c>
      <c r="X2007" s="1144">
        <v>45</v>
      </c>
      <c r="Y2007" s="1152"/>
      <c r="Z2007" s="1152"/>
      <c r="AA2007" s="1555">
        <v>42807</v>
      </c>
      <c r="AC2007" s="1157"/>
      <c r="AD2007" s="1157"/>
      <c r="AE2007" s="1157"/>
      <c r="AF2007" s="1158">
        <f>IF(B2007="","",(IFERROR(VLOOKUP(B2007,Projecten!A$4:W$2358,5,FALSE),"niet bekend")))</f>
        <v>2</v>
      </c>
      <c r="AG2007" s="2403">
        <f>IF(AF2007="","",(IF(F2007=0,AI2007,(F2007/AF2007*AI2007))))</f>
        <v>8224.66</v>
      </c>
      <c r="AH2007" s="2403">
        <f>IF(B2007="","",(IFERROR(VLOOKUP(B2007,Projecten!A$4:W$2358,23,FALSE),"niet bekend")))</f>
        <v>8224.66</v>
      </c>
      <c r="AI2007" s="2403">
        <f>IF(B2007="","",(IFERROR(VLOOKUP(B2007,Projecten!A$4:W$2358,12,FALSE),"niet bekend")))</f>
        <v>8224.66</v>
      </c>
    </row>
    <row r="2008" spans="1:35" s="1156" customFormat="1" x14ac:dyDescent="0.2">
      <c r="A2008" s="2388"/>
      <c r="B2008" s="1553"/>
      <c r="C2008" s="1351"/>
      <c r="D2008" s="1514"/>
      <c r="E2008" s="1548"/>
      <c r="F2008" s="1517"/>
      <c r="G2008" s="1549"/>
      <c r="H2008" s="1549"/>
      <c r="I2008" s="1549"/>
      <c r="J2008" s="1147"/>
      <c r="K2008" s="1147"/>
      <c r="L2008" s="1147"/>
      <c r="M2008" s="1147"/>
      <c r="N2008" s="1148"/>
      <c r="O2008" s="1148"/>
      <c r="P2008" s="1148"/>
      <c r="Q2008" s="1148"/>
      <c r="R2008" s="1149"/>
      <c r="S2008" s="1150"/>
      <c r="T2008" s="1150"/>
      <c r="U2008" s="1151"/>
      <c r="V2008" s="1152"/>
      <c r="W2008" s="1152"/>
      <c r="X2008" s="1144"/>
      <c r="Y2008" s="1152"/>
      <c r="Z2008" s="1152"/>
      <c r="AA2008" s="1435"/>
      <c r="AC2008" s="1157"/>
      <c r="AD2008" s="1157"/>
      <c r="AE2008" s="1157"/>
      <c r="AF2008" s="1158" t="str">
        <f>IF(B2008="","",(IFERROR(VLOOKUP(B2008,Projecten!A$4:W$2358,5,FALSE),"niet bekend")))</f>
        <v/>
      </c>
      <c r="AG2008" s="2403" t="str">
        <f>IF(AF2008="","",(IF(F2008=0,AI2008,(F2008/AF2008*AI2008))))</f>
        <v/>
      </c>
      <c r="AH2008" s="2403" t="str">
        <f>IF(B2008="","",(IFERROR(VLOOKUP(B2008,Projecten!A$4:W$2358,23,FALSE),"niet bekend")))</f>
        <v/>
      </c>
      <c r="AI2008" s="2403" t="str">
        <f>IF(B2008="","",(IFERROR(VLOOKUP(B2008,Projecten!A$4:W$2358,12,FALSE),"niet bekend")))</f>
        <v/>
      </c>
    </row>
    <row r="2009" spans="1:35" s="1156" customFormat="1" x14ac:dyDescent="0.2">
      <c r="A2009" s="2388"/>
      <c r="B2009" s="1521">
        <v>2017257</v>
      </c>
      <c r="C2009" s="1145">
        <v>121257</v>
      </c>
      <c r="D2009" s="1422" t="s">
        <v>2844</v>
      </c>
      <c r="E2009" s="1513" t="s">
        <v>2436</v>
      </c>
      <c r="F2009" s="1517">
        <v>2</v>
      </c>
      <c r="G2009" s="1517">
        <v>2</v>
      </c>
      <c r="H2009" s="1517">
        <v>0</v>
      </c>
      <c r="I2009" s="1517">
        <v>4</v>
      </c>
      <c r="J2009" s="1147">
        <v>42829</v>
      </c>
      <c r="K2009" s="1147" t="s">
        <v>1524</v>
      </c>
      <c r="L2009" s="1147" t="s">
        <v>1524</v>
      </c>
      <c r="M2009" s="1147" t="s">
        <v>1524</v>
      </c>
      <c r="N2009" s="1148" t="s">
        <v>47</v>
      </c>
      <c r="O2009" s="1148" t="s">
        <v>47</v>
      </c>
      <c r="P2009" s="1148" t="s">
        <v>47</v>
      </c>
      <c r="Q2009" s="1148" t="s">
        <v>47</v>
      </c>
      <c r="R2009" s="1149" t="s">
        <v>1315</v>
      </c>
      <c r="S2009" s="1150"/>
      <c r="T2009" s="1148">
        <v>15</v>
      </c>
      <c r="U2009" s="1151"/>
      <c r="V2009" s="1152" t="s">
        <v>2845</v>
      </c>
      <c r="W2009" s="1152"/>
      <c r="X2009" s="1144">
        <v>38</v>
      </c>
      <c r="Y2009" s="1152"/>
      <c r="Z2009" s="1152"/>
      <c r="AA2009" s="1555">
        <v>42822</v>
      </c>
      <c r="AC2009" s="1157"/>
      <c r="AD2009" s="1157"/>
      <c r="AE2009" s="1157"/>
      <c r="AF2009" s="1158">
        <f>IF(B2009="","",(IFERROR(VLOOKUP(B2009,Projecten!A$4:W$2358,5,FALSE),"niet bekend")))</f>
        <v>2</v>
      </c>
      <c r="AG2009" s="2403">
        <f>IF(AF2009="","",(IF(F2009=0,AI2009,(F2009/AF2009*AI2009))))</f>
        <v>0</v>
      </c>
      <c r="AH2009" s="2403">
        <f>IF(B2009="","",(IFERROR(VLOOKUP(B2009,Projecten!A$4:W$2358,23,FALSE),"niet bekend")))</f>
        <v>0</v>
      </c>
      <c r="AI2009" s="2403">
        <f>IF(B2009="","",(IFERROR(VLOOKUP(B2009,Projecten!A$4:W$2358,12,FALSE),"niet bekend")))</f>
        <v>0</v>
      </c>
    </row>
    <row r="2010" spans="1:35" s="1172" customFormat="1" x14ac:dyDescent="0.2">
      <c r="B2010" s="775"/>
      <c r="C2010" s="1161"/>
      <c r="D2010" s="1162"/>
      <c r="E2010" s="1162"/>
      <c r="F2010" s="1163"/>
      <c r="G2010" s="1163"/>
      <c r="H2010" s="1163"/>
      <c r="I2010" s="1163"/>
      <c r="J2010" s="1164"/>
      <c r="K2010" s="1164"/>
      <c r="L2010" s="1164"/>
      <c r="M2010" s="1163"/>
      <c r="N2010" s="1163"/>
      <c r="O2010" s="1163"/>
      <c r="P2010" s="1163"/>
      <c r="Q2010" s="1163"/>
      <c r="R2010" s="1165"/>
      <c r="S2010" s="1606"/>
      <c r="T2010" s="1167"/>
      <c r="U2010" s="1167"/>
      <c r="V2010" s="1168"/>
      <c r="W2010" s="1168"/>
      <c r="X2010" s="1168"/>
      <c r="Y2010" s="1169"/>
      <c r="Z2010" s="1170"/>
      <c r="AA2010" s="1171"/>
      <c r="AC2010" s="1173"/>
      <c r="AD2010" s="1173"/>
      <c r="AE2010" s="1173"/>
      <c r="AF2010" s="1174"/>
      <c r="AG2010" s="2404"/>
      <c r="AH2010" s="2404" t="str">
        <f>IF(B2010="","",(IFERROR(VLOOKUP(B2010,Projecten!A$4:W$2358,23,FALSE),"niet bekend")))</f>
        <v/>
      </c>
      <c r="AI2010" s="2404" t="str">
        <f>IF(B2010="","",(IFERROR(VLOOKUP(B2010,Projecten!A$4:W$2358,12,FALSE),"niet bekend")))</f>
        <v/>
      </c>
    </row>
    <row r="2011" spans="1:35" s="1112" customFormat="1" x14ac:dyDescent="0.2">
      <c r="B2011" s="886"/>
      <c r="C2011" s="1100"/>
      <c r="D2011" s="1101">
        <f>SUM(G2011:I2011)</f>
        <v>310</v>
      </c>
      <c r="E2011" s="1102"/>
      <c r="F2011" s="1103">
        <f>SUM(F2012:F2044)</f>
        <v>18</v>
      </c>
      <c r="G2011" s="1103">
        <f>SUM(G2012:G2044)</f>
        <v>155</v>
      </c>
      <c r="H2011" s="1103">
        <f>SUM(H2012:H2044)</f>
        <v>101</v>
      </c>
      <c r="I2011" s="1103">
        <f>SUM(I2012:I2044)</f>
        <v>54</v>
      </c>
      <c r="J2011" s="1104"/>
      <c r="K2011" s="1104"/>
      <c r="L2011" s="1104"/>
      <c r="M2011" s="1103"/>
      <c r="N2011" s="1103"/>
      <c r="O2011" s="1103"/>
      <c r="P2011" s="1103"/>
      <c r="Q2011" s="1103"/>
      <c r="R2011" s="1219">
        <v>15</v>
      </c>
      <c r="S2011" s="1607"/>
      <c r="T2011" s="1220"/>
      <c r="U2011" s="1220"/>
      <c r="V2011" s="1221"/>
      <c r="W2011" s="1222">
        <f>SUM(X2011:X2044)</f>
        <v>455.25</v>
      </c>
      <c r="X2011" s="1109"/>
      <c r="Y2011" s="1109">
        <f>Productiemedewerkers!C2382</f>
        <v>0</v>
      </c>
      <c r="Z2011" s="1110">
        <f>W2011-Y2011</f>
        <v>455.25</v>
      </c>
      <c r="AA2011" s="1111"/>
      <c r="AC2011" s="1113"/>
      <c r="AD2011" s="1113"/>
      <c r="AE2011" s="1114" t="str">
        <f>CONCATENATE("week ",R2011)</f>
        <v>week 15</v>
      </c>
      <c r="AF2011" s="1115"/>
      <c r="AG2011" s="2402">
        <f>SUM(AG2012:AG2044)</f>
        <v>60987.869999999988</v>
      </c>
      <c r="AH2011" s="2402" t="str">
        <f>IF(B2011="","",(IFERROR(VLOOKUP(B2011,Projecten!A$4:W$2358,23,FALSE),"niet bekend")))</f>
        <v/>
      </c>
      <c r="AI2011" s="2402" t="str">
        <f>IF(B2011="","",(IFERROR(VLOOKUP(B2011,Projecten!A$4:W$2358,12,FALSE),"niet bekend")))</f>
        <v/>
      </c>
    </row>
    <row r="2012" spans="1:35" s="1095" customFormat="1" x14ac:dyDescent="0.2">
      <c r="B2012" s="1246"/>
      <c r="C2012" s="1217"/>
      <c r="D2012" s="1120"/>
      <c r="E2012" s="1223"/>
      <c r="F2012" s="1224"/>
      <c r="G2012" s="1224"/>
      <c r="H2012" s="1224"/>
      <c r="I2012" s="1224"/>
      <c r="J2012" s="1123"/>
      <c r="K2012" s="1123"/>
      <c r="L2012" s="1123"/>
      <c r="M2012" s="1124"/>
      <c r="N2012" s="1124"/>
      <c r="O2012" s="1124"/>
      <c r="P2012" s="1124"/>
      <c r="Q2012" s="1124"/>
      <c r="R2012" s="1096" t="s">
        <v>2478</v>
      </c>
      <c r="S2012" s="1126"/>
      <c r="T2012" s="1126"/>
      <c r="U2012" s="1127"/>
      <c r="V2012" s="1120"/>
      <c r="W2012" s="1141" t="s">
        <v>2081</v>
      </c>
      <c r="X2012" s="1129"/>
      <c r="Y2012" s="1120"/>
      <c r="Z2012" s="1120"/>
      <c r="AA2012" s="1096"/>
      <c r="AC2012" s="1097"/>
      <c r="AD2012" s="1097"/>
      <c r="AE2012" s="1097"/>
      <c r="AF2012" s="1186" t="str">
        <f>IF(B2012="","",(IFERROR(VLOOKUP(B2012,Projecten!A$4:W$2358,5,FALSE),"niet bekend")))</f>
        <v/>
      </c>
      <c r="AG2012" s="2399" t="str">
        <f>IF(AF2012="","",(IF(F2012=0,AI2012,(F2012/AF2012*AI2012))))</f>
        <v/>
      </c>
      <c r="AH2012" s="2399" t="str">
        <f>IF(B2012="","",(IFERROR(VLOOKUP(B2012,Projecten!A$4:W$2358,23,FALSE),"niet bekend")))</f>
        <v/>
      </c>
      <c r="AI2012" s="2399" t="str">
        <f>IF(B2012="","",(IFERROR(VLOOKUP(B2012,Projecten!A$4:W$2358,12,FALSE),"niet bekend")))</f>
        <v/>
      </c>
    </row>
    <row r="2013" spans="1:35" s="1095" customFormat="1" x14ac:dyDescent="0.2">
      <c r="B2013" s="4"/>
      <c r="C2013" s="1096"/>
      <c r="D2013" s="1187" t="s">
        <v>2837</v>
      </c>
      <c r="E2013" s="1120"/>
      <c r="F2013" s="1136"/>
      <c r="G2013" s="1136"/>
      <c r="H2013" s="1136"/>
      <c r="I2013" s="1136"/>
      <c r="J2013" s="1125"/>
      <c r="K2013" s="1125"/>
      <c r="L2013" s="1125"/>
      <c r="M2013" s="1136"/>
      <c r="N2013" s="1136"/>
      <c r="O2013" s="1136"/>
      <c r="P2013" s="1136"/>
      <c r="Q2013" s="1136"/>
      <c r="R2013" s="1096"/>
      <c r="S2013" s="1126"/>
      <c r="T2013" s="1136"/>
      <c r="U2013" s="1127"/>
      <c r="V2013" s="1120"/>
      <c r="W2013" s="1120"/>
      <c r="X2013" s="1180">
        <v>75</v>
      </c>
      <c r="Y2013" s="1120"/>
      <c r="Z2013" s="1120"/>
      <c r="AA2013" s="1096"/>
      <c r="AC2013" s="1097"/>
      <c r="AD2013" s="1097"/>
      <c r="AE2013" s="1097"/>
      <c r="AF2013" s="1098"/>
      <c r="AG2013" s="2399"/>
      <c r="AH2013" s="2399"/>
      <c r="AI2013" s="2399"/>
    </row>
    <row r="2014" spans="1:35" s="1231" customFormat="1" x14ac:dyDescent="0.2">
      <c r="B2014" s="1247"/>
      <c r="C2014" s="1187"/>
      <c r="D2014" s="1187" t="s">
        <v>2846</v>
      </c>
      <c r="E2014" s="1225"/>
      <c r="F2014" s="1227"/>
      <c r="G2014" s="1227"/>
      <c r="H2014" s="1227"/>
      <c r="I2014" s="1227"/>
      <c r="J2014" s="1226"/>
      <c r="K2014" s="1226"/>
      <c r="L2014" s="1226"/>
      <c r="M2014" s="1226"/>
      <c r="N2014" s="1136"/>
      <c r="O2014" s="1136"/>
      <c r="P2014" s="1136"/>
      <c r="Q2014" s="1136"/>
      <c r="R2014" s="1187"/>
      <c r="S2014" s="1126"/>
      <c r="T2014" s="1228"/>
      <c r="U2014" s="1229"/>
      <c r="V2014" s="1225"/>
      <c r="W2014" s="1225"/>
      <c r="X2014" s="1180">
        <v>33</v>
      </c>
      <c r="Y2014" s="1225"/>
      <c r="Z2014" s="1225"/>
      <c r="AA2014" s="1433"/>
      <c r="AC2014" s="1232"/>
      <c r="AD2014" s="1232"/>
      <c r="AE2014" s="1232"/>
      <c r="AF2014" s="1233" t="str">
        <f>IF(B2014="","",(IFERROR(VLOOKUP(B2014,Projecten!A$4:W$2358,5,FALSE),"niet bekend")))</f>
        <v/>
      </c>
      <c r="AG2014" s="2399" t="str">
        <f>IF(AF2014="","",(IF(F2014=0,AI2014,(F2014/AF2014*AI2014))))</f>
        <v/>
      </c>
      <c r="AH2014" s="2399" t="str">
        <f>IF(B2014="","",(IFERROR(VLOOKUP(B2014,Projecten!A$4:W$2358,23,FALSE),"niet bekend")))</f>
        <v/>
      </c>
      <c r="AI2014" s="2399" t="str">
        <f>IF(B2014="","",(IFERROR(VLOOKUP(B2014,Projecten!A$4:W$2358,12,FALSE),"niet bekend")))</f>
        <v/>
      </c>
    </row>
    <row r="2015" spans="1:35" s="1231" customFormat="1" x14ac:dyDescent="0.2">
      <c r="B2015" s="1247"/>
      <c r="C2015" s="1187"/>
      <c r="D2015" s="1187" t="s">
        <v>2879</v>
      </c>
      <c r="E2015" s="1225"/>
      <c r="F2015" s="1227"/>
      <c r="G2015" s="1227"/>
      <c r="H2015" s="1227"/>
      <c r="I2015" s="1227"/>
      <c r="J2015" s="1226"/>
      <c r="K2015" s="1226"/>
      <c r="L2015" s="1226"/>
      <c r="M2015" s="1226"/>
      <c r="N2015" s="1136"/>
      <c r="O2015" s="1136"/>
      <c r="P2015" s="1136"/>
      <c r="Q2015" s="1136"/>
      <c r="R2015" s="1187"/>
      <c r="S2015" s="1126"/>
      <c r="T2015" s="1228"/>
      <c r="U2015" s="1229"/>
      <c r="V2015" s="1225"/>
      <c r="W2015" s="1225"/>
      <c r="X2015" s="1180">
        <v>16.5</v>
      </c>
      <c r="Y2015" s="1225"/>
      <c r="Z2015" s="1225"/>
      <c r="AA2015" s="1433"/>
      <c r="AC2015" s="1232"/>
      <c r="AD2015" s="1232"/>
      <c r="AE2015" s="1232"/>
      <c r="AF2015" s="1233"/>
      <c r="AG2015" s="2399"/>
      <c r="AH2015" s="2399"/>
      <c r="AI2015" s="2399"/>
    </row>
    <row r="2016" spans="1:35" s="1231" customFormat="1" x14ac:dyDescent="0.2">
      <c r="B2016" s="1247"/>
      <c r="C2016" s="1187"/>
      <c r="D2016" s="1187"/>
      <c r="E2016" s="1225"/>
      <c r="F2016" s="1227"/>
      <c r="G2016" s="1227"/>
      <c r="H2016" s="1227"/>
      <c r="I2016" s="1227"/>
      <c r="J2016" s="1226"/>
      <c r="K2016" s="1226"/>
      <c r="L2016" s="1226"/>
      <c r="M2016" s="1226"/>
      <c r="N2016" s="1136"/>
      <c r="O2016" s="1136"/>
      <c r="P2016" s="1136"/>
      <c r="Q2016" s="1136"/>
      <c r="R2016" s="1187"/>
      <c r="S2016" s="1126"/>
      <c r="T2016" s="1228"/>
      <c r="U2016" s="1229"/>
      <c r="V2016" s="1225"/>
      <c r="W2016" s="1225"/>
      <c r="X2016" s="1180"/>
      <c r="Y2016" s="1225"/>
      <c r="Z2016" s="1225"/>
      <c r="AA2016" s="1433"/>
      <c r="AC2016" s="1232"/>
      <c r="AD2016" s="1232"/>
      <c r="AE2016" s="1232"/>
      <c r="AF2016" s="1233"/>
      <c r="AG2016" s="2399"/>
      <c r="AH2016" s="2399"/>
      <c r="AI2016" s="2399"/>
    </row>
    <row r="2017" spans="1:35" s="1156" customFormat="1" x14ac:dyDescent="0.2">
      <c r="A2017" s="2389"/>
      <c r="B2017" s="1516">
        <v>2017277</v>
      </c>
      <c r="C2017" s="1568">
        <v>121267</v>
      </c>
      <c r="D2017" s="1547" t="s">
        <v>2884</v>
      </c>
      <c r="E2017" s="1548" t="s">
        <v>26</v>
      </c>
      <c r="F2017" s="1548">
        <v>0</v>
      </c>
      <c r="G2017" s="1548">
        <v>0</v>
      </c>
      <c r="H2017" s="1548">
        <v>0</v>
      </c>
      <c r="I2017" s="1548">
        <v>1</v>
      </c>
      <c r="J2017" s="1147" t="s">
        <v>1524</v>
      </c>
      <c r="K2017" s="1147" t="s">
        <v>1524</v>
      </c>
      <c r="L2017" s="1147" t="s">
        <v>1524</v>
      </c>
      <c r="M2017" s="1148" t="s">
        <v>1524</v>
      </c>
      <c r="N2017" s="1148" t="s">
        <v>47</v>
      </c>
      <c r="O2017" s="1148" t="s">
        <v>47</v>
      </c>
      <c r="P2017" s="1148" t="s">
        <v>47</v>
      </c>
      <c r="Q2017" s="1148" t="s">
        <v>47</v>
      </c>
      <c r="R2017" s="1149" t="s">
        <v>1315</v>
      </c>
      <c r="S2017" s="1150"/>
      <c r="T2017" s="1150">
        <v>15</v>
      </c>
      <c r="U2017" s="1151"/>
      <c r="V2017" s="1152" t="s">
        <v>162</v>
      </c>
      <c r="W2017" s="1152" t="s">
        <v>2887</v>
      </c>
      <c r="X2017" s="1144">
        <v>2</v>
      </c>
      <c r="Y2017" s="1152"/>
      <c r="Z2017" s="1154"/>
      <c r="AA2017" s="1555">
        <v>42829</v>
      </c>
      <c r="AC2017" s="1157"/>
      <c r="AD2017" s="1157"/>
      <c r="AE2017" s="1157"/>
      <c r="AF2017" s="1158">
        <f>IF(B2017="","",(IFERROR(VLOOKUP(B2017,Projecten!A$4:W$2358,5,FALSE),"niet bekend")))</f>
        <v>0</v>
      </c>
      <c r="AG2017" s="2403">
        <f>IF(AF2017="","",(IF(F2017=0,AI2017,(F2017/AF2017*AI2017))))</f>
        <v>624</v>
      </c>
      <c r="AH2017" s="2403">
        <f>IF(B2017="","",(IFERROR(VLOOKUP(B2017,Projecten!A$4:W$2358,23,FALSE),"niet bekend")))</f>
        <v>624</v>
      </c>
      <c r="AI2017" s="2403">
        <f>IF(B2017="","",(IFERROR(VLOOKUP(B2017,Projecten!A$4:W$2358,12,FALSE),"niet bekend")))</f>
        <v>624</v>
      </c>
    </row>
    <row r="2018" spans="1:35" s="1156" customFormat="1" x14ac:dyDescent="0.2">
      <c r="A2018" s="2389"/>
      <c r="B2018" s="1551"/>
      <c r="C2018" s="1569"/>
      <c r="D2018" s="1551"/>
      <c r="E2018" s="1552"/>
      <c r="F2018" s="1552"/>
      <c r="G2018" s="1552"/>
      <c r="H2018" s="1552"/>
      <c r="I2018" s="1552"/>
      <c r="J2018" s="1147"/>
      <c r="K2018" s="1147"/>
      <c r="L2018" s="1147"/>
      <c r="M2018" s="1148"/>
      <c r="N2018" s="1148"/>
      <c r="O2018" s="1148"/>
      <c r="P2018" s="1148"/>
      <c r="Q2018" s="1148"/>
      <c r="R2018" s="1149"/>
      <c r="S2018" s="1150"/>
      <c r="T2018" s="1150"/>
      <c r="U2018" s="1151"/>
      <c r="V2018" s="1152"/>
      <c r="W2018" s="1152"/>
      <c r="X2018" s="1144"/>
      <c r="Y2018" s="1152"/>
      <c r="Z2018" s="1154"/>
      <c r="AA2018" s="1555"/>
      <c r="AC2018" s="1157"/>
      <c r="AD2018" s="1157"/>
      <c r="AE2018" s="1157"/>
      <c r="AF2018" s="1158" t="str">
        <f>IF(B2018="","",(IFERROR(VLOOKUP(B2018,Projecten!A$4:W$2358,5,FALSE),"niet bekend")))</f>
        <v/>
      </c>
      <c r="AG2018" s="2403" t="str">
        <f>IF(AF2018="","",(IF(F2018=0,AI2018,(F2018/AF2018*AI2018))))</f>
        <v/>
      </c>
      <c r="AH2018" s="2403" t="str">
        <f>IF(B2018="","",(IFERROR(VLOOKUP(B2018,Projecten!A$4:W$2358,23,FALSE),"niet bekend")))</f>
        <v/>
      </c>
      <c r="AI2018" s="2403" t="str">
        <f>IF(B2018="","",(IFERROR(VLOOKUP(B2018,Projecten!A$4:W$2358,12,FALSE),"niet bekend")))</f>
        <v/>
      </c>
    </row>
    <row r="2019" spans="1:35" s="1156" customFormat="1" x14ac:dyDescent="0.2">
      <c r="B2019" s="1145" t="s">
        <v>2740</v>
      </c>
      <c r="C2019" s="1145">
        <v>121242</v>
      </c>
      <c r="D2019" s="1145" t="s">
        <v>2761</v>
      </c>
      <c r="E2019" s="1199" t="s">
        <v>26</v>
      </c>
      <c r="F2019" s="1200">
        <v>1</v>
      </c>
      <c r="G2019" s="1200">
        <v>10</v>
      </c>
      <c r="H2019" s="1200">
        <v>5</v>
      </c>
      <c r="I2019" s="1200">
        <v>4</v>
      </c>
      <c r="J2019" s="1147">
        <v>42823</v>
      </c>
      <c r="K2019" s="1147">
        <v>42823</v>
      </c>
      <c r="L2019" s="1147" t="s">
        <v>1524</v>
      </c>
      <c r="M2019" s="1147" t="s">
        <v>1524</v>
      </c>
      <c r="N2019" s="1148" t="s">
        <v>47</v>
      </c>
      <c r="O2019" s="1148" t="s">
        <v>47</v>
      </c>
      <c r="P2019" s="1148" t="s">
        <v>47</v>
      </c>
      <c r="Q2019" s="1148" t="s">
        <v>47</v>
      </c>
      <c r="R2019" s="1149" t="s">
        <v>960</v>
      </c>
      <c r="S2019" s="1150"/>
      <c r="T2019" s="1402">
        <v>15</v>
      </c>
      <c r="U2019" s="1151"/>
      <c r="V2019" s="1152" t="s">
        <v>2310</v>
      </c>
      <c r="W2019" s="1152" t="s">
        <v>1284</v>
      </c>
      <c r="X2019" s="1144">
        <v>37</v>
      </c>
      <c r="Y2019" s="1152"/>
      <c r="Z2019" s="1152"/>
      <c r="AA2019" s="1555">
        <v>42810</v>
      </c>
      <c r="AC2019" s="1157"/>
      <c r="AD2019" s="1157"/>
      <c r="AE2019" s="1157"/>
      <c r="AF2019" s="1158">
        <f>IF(B2019="","",(IFERROR(VLOOKUP(B2019,Projecten!A$4:W$2358,5,FALSE),"niet bekend")))</f>
        <v>10</v>
      </c>
      <c r="AG2019" s="2403">
        <f>IF(AF2019="","",(IF(F2019=0,AI2019,(F2019/AF2019*AI2019))))</f>
        <v>7679.8899999999994</v>
      </c>
      <c r="AH2019" s="2403">
        <f>IF(B2019="","",(IFERROR(VLOOKUP(B2019,Projecten!A$4:W$2358,23,FALSE),"niet bekend")))</f>
        <v>76798.899999999994</v>
      </c>
      <c r="AI2019" s="2403">
        <f>IF(B2019="","",(IFERROR(VLOOKUP(B2019,Projecten!A$4:W$2358,12,FALSE),"niet bekend")))</f>
        <v>76798.899999999994</v>
      </c>
    </row>
    <row r="2020" spans="1:35" s="1368" customFormat="1" x14ac:dyDescent="0.2">
      <c r="B2020" s="1377"/>
      <c r="C2020" s="1337"/>
      <c r="D2020" s="1337"/>
      <c r="E2020" s="1367"/>
      <c r="F2020" s="1364"/>
      <c r="G2020" s="1364"/>
      <c r="H2020" s="1364"/>
      <c r="I2020" s="1364"/>
      <c r="J2020" s="1365"/>
      <c r="K2020" s="1365"/>
      <c r="L2020" s="1365"/>
      <c r="M2020" s="1365"/>
      <c r="N2020" s="1148"/>
      <c r="O2020" s="1148"/>
      <c r="P2020" s="1148"/>
      <c r="Q2020" s="1148"/>
      <c r="R2020" s="1337"/>
      <c r="S2020" s="1150"/>
      <c r="T2020" s="1378"/>
      <c r="U2020" s="1366"/>
      <c r="V2020" s="1367"/>
      <c r="W2020" s="1367"/>
      <c r="X2020" s="1335"/>
      <c r="Y2020" s="1367"/>
      <c r="Z2020" s="1367"/>
      <c r="AA2020" s="1434"/>
      <c r="AC2020" s="1369"/>
      <c r="AD2020" s="1369"/>
      <c r="AE2020" s="1369"/>
      <c r="AF2020" s="1370"/>
      <c r="AG2020" s="2403"/>
      <c r="AH2020" s="2403"/>
      <c r="AI2020" s="2403"/>
    </row>
    <row r="2021" spans="1:35" s="1156" customFormat="1" x14ac:dyDescent="0.2">
      <c r="B2021" s="1248">
        <v>2017172</v>
      </c>
      <c r="C2021" s="1145">
        <v>121255</v>
      </c>
      <c r="D2021" s="1145" t="s">
        <v>2626</v>
      </c>
      <c r="E2021" s="1358" t="s">
        <v>26</v>
      </c>
      <c r="F2021" s="1411">
        <v>0</v>
      </c>
      <c r="G2021" s="1411">
        <v>0</v>
      </c>
      <c r="H2021" s="1411">
        <v>1</v>
      </c>
      <c r="I2021" s="1411">
        <v>1</v>
      </c>
      <c r="J2021" s="1201">
        <v>42825</v>
      </c>
      <c r="K2021" s="1183" t="s">
        <v>1524</v>
      </c>
      <c r="L2021" s="1183" t="s">
        <v>1524</v>
      </c>
      <c r="M2021" s="1183" t="s">
        <v>1524</v>
      </c>
      <c r="N2021" s="1202" t="s">
        <v>47</v>
      </c>
      <c r="O2021" s="1202" t="s">
        <v>47</v>
      </c>
      <c r="P2021" s="1202" t="s">
        <v>47</v>
      </c>
      <c r="Q2021" s="1202" t="s">
        <v>47</v>
      </c>
      <c r="R2021" s="1149" t="s">
        <v>960</v>
      </c>
      <c r="S2021" s="1150"/>
      <c r="T2021" s="1150">
        <v>15</v>
      </c>
      <c r="U2021" s="1151"/>
      <c r="V2021" s="1152" t="s">
        <v>162</v>
      </c>
      <c r="W2021" s="1211"/>
      <c r="X2021" s="1144">
        <v>5</v>
      </c>
      <c r="Y2021" s="1152"/>
      <c r="Z2021" s="1152"/>
      <c r="AA2021" s="1555">
        <v>42810</v>
      </c>
      <c r="AC2021" s="1157"/>
      <c r="AD2021" s="1157"/>
      <c r="AE2021" s="1157"/>
      <c r="AF2021" s="1158">
        <f>IF(B2021="","",(IFERROR(VLOOKUP(B2021,Projecten!A$4:W$2358,5,FALSE),"niet bekend")))</f>
        <v>0</v>
      </c>
      <c r="AG2021" s="2403">
        <f>IF(AF2021="","",(IF(F2021=0,AI2021,(F2021/AF2021*AI2021))))</f>
        <v>536</v>
      </c>
      <c r="AH2021" s="2403">
        <f>IF(B2021="","",(IFERROR(VLOOKUP(B2021,Projecten!A$4:W$2358,23,FALSE),"niet bekend")))</f>
        <v>536</v>
      </c>
      <c r="AI2021" s="2403">
        <f>IF(B2021="","",(IFERROR(VLOOKUP(B2021,Projecten!A$4:W$2358,12,FALSE),"niet bekend")))</f>
        <v>536</v>
      </c>
    </row>
    <row r="2022" spans="1:35" s="1368" customFormat="1" x14ac:dyDescent="0.2">
      <c r="B2022" s="1377"/>
      <c r="C2022" s="1337"/>
      <c r="D2022" s="1337"/>
      <c r="E2022" s="1367"/>
      <c r="F2022" s="1364"/>
      <c r="G2022" s="1364"/>
      <c r="H2022" s="1364"/>
      <c r="I2022" s="1364"/>
      <c r="J2022" s="1365"/>
      <c r="K2022" s="1365"/>
      <c r="L2022" s="1365"/>
      <c r="M2022" s="1365"/>
      <c r="N2022" s="1148"/>
      <c r="O2022" s="1148"/>
      <c r="P2022" s="1148"/>
      <c r="Q2022" s="1148"/>
      <c r="R2022" s="1337"/>
      <c r="S2022" s="1150"/>
      <c r="T2022" s="1378"/>
      <c r="U2022" s="1366"/>
      <c r="V2022" s="1367"/>
      <c r="W2022" s="1367"/>
      <c r="X2022" s="1335"/>
      <c r="Y2022" s="1367"/>
      <c r="Z2022" s="1367"/>
      <c r="AA2022" s="1434"/>
      <c r="AC2022" s="1369"/>
      <c r="AD2022" s="1369"/>
      <c r="AE2022" s="1369"/>
      <c r="AF2022" s="1370"/>
      <c r="AG2022" s="2403"/>
      <c r="AH2022" s="2403"/>
      <c r="AI2022" s="2403"/>
    </row>
    <row r="2023" spans="1:35" s="1156" customFormat="1" x14ac:dyDescent="0.2">
      <c r="B2023" s="1145">
        <v>2017202</v>
      </c>
      <c r="C2023" s="1145">
        <v>121265</v>
      </c>
      <c r="D2023" s="1145" t="s">
        <v>2636</v>
      </c>
      <c r="E2023" s="1146" t="s">
        <v>2394</v>
      </c>
      <c r="F2023" s="1200">
        <v>1</v>
      </c>
      <c r="G2023" s="1200">
        <v>8</v>
      </c>
      <c r="H2023" s="1200">
        <v>6</v>
      </c>
      <c r="I2023" s="1200">
        <v>2</v>
      </c>
      <c r="J2023" s="1147">
        <v>42825</v>
      </c>
      <c r="K2023" s="1147">
        <v>42821</v>
      </c>
      <c r="L2023" s="1147" t="s">
        <v>1524</v>
      </c>
      <c r="M2023" s="1147" t="s">
        <v>1524</v>
      </c>
      <c r="N2023" s="1148" t="s">
        <v>47</v>
      </c>
      <c r="O2023" s="1148" t="s">
        <v>47</v>
      </c>
      <c r="P2023" s="1148" t="s">
        <v>47</v>
      </c>
      <c r="Q2023" s="1148" t="s">
        <v>47</v>
      </c>
      <c r="R2023" s="1205" t="s">
        <v>2857</v>
      </c>
      <c r="S2023" s="1150"/>
      <c r="T2023" s="1150">
        <v>16</v>
      </c>
      <c r="U2023" s="1151"/>
      <c r="V2023" s="1152" t="s">
        <v>2462</v>
      </c>
      <c r="W2023" s="1152" t="s">
        <v>2868</v>
      </c>
      <c r="X2023" s="1144">
        <v>16</v>
      </c>
      <c r="Y2023" s="1152"/>
      <c r="Z2023" s="1152"/>
      <c r="AA2023" s="1555">
        <v>42807</v>
      </c>
      <c r="AC2023" s="1157"/>
      <c r="AD2023" s="1157"/>
      <c r="AE2023" s="1157"/>
      <c r="AF2023" s="1158">
        <f>IF(B2023="","",(IFERROR(VLOOKUP(B2023,Projecten!A$4:W$2358,5,FALSE),"niet bekend")))</f>
        <v>1</v>
      </c>
      <c r="AG2023" s="2403">
        <f>IF(AF2023="","",(IF(F2023=0,AI2023,(F2023/AF2023*AI2023))))</f>
        <v>3115.17</v>
      </c>
      <c r="AH2023" s="2403">
        <f>IF(B2023="","",(IFERROR(VLOOKUP(B2023,Projecten!A$4:W$2358,23,FALSE),"niet bekend")))</f>
        <v>3115.17</v>
      </c>
      <c r="AI2023" s="2403">
        <f>IF(B2023="","",(IFERROR(VLOOKUP(B2023,Projecten!A$4:W$2358,12,FALSE),"niet bekend")))</f>
        <v>3115.17</v>
      </c>
    </row>
    <row r="2024" spans="1:35" s="1156" customFormat="1" x14ac:dyDescent="0.2">
      <c r="B2024" s="1343">
        <v>2017265</v>
      </c>
      <c r="C2024" s="1343">
        <v>121265</v>
      </c>
      <c r="D2024" s="1343" t="s">
        <v>2855</v>
      </c>
      <c r="E2024" s="1371" t="s">
        <v>2856</v>
      </c>
      <c r="F2024" s="1509">
        <v>1</v>
      </c>
      <c r="G2024" s="1509">
        <v>2</v>
      </c>
      <c r="H2024" s="1509">
        <v>1</v>
      </c>
      <c r="I2024" s="1509">
        <v>2</v>
      </c>
      <c r="J2024" s="1147">
        <v>42829</v>
      </c>
      <c r="K2024" s="1147">
        <v>42830</v>
      </c>
      <c r="L2024" s="1147" t="s">
        <v>1524</v>
      </c>
      <c r="M2024" s="1147" t="s">
        <v>1524</v>
      </c>
      <c r="N2024" s="1148" t="s">
        <v>47</v>
      </c>
      <c r="O2024" s="1148" t="s">
        <v>47</v>
      </c>
      <c r="P2024" s="1148" t="s">
        <v>47</v>
      </c>
      <c r="Q2024" s="1148" t="s">
        <v>47</v>
      </c>
      <c r="R2024" s="1149"/>
      <c r="S2024" s="1150">
        <v>166</v>
      </c>
      <c r="T2024" s="1150">
        <v>16</v>
      </c>
      <c r="U2024" s="1151"/>
      <c r="V2024" s="1152" t="s">
        <v>1979</v>
      </c>
      <c r="W2024" s="1152"/>
      <c r="X2024" s="1144">
        <v>6</v>
      </c>
      <c r="Y2024" s="1152"/>
      <c r="Z2024" s="1152"/>
      <c r="AA2024" s="1555">
        <v>42824</v>
      </c>
      <c r="AC2024" s="1157"/>
      <c r="AD2024" s="1157"/>
      <c r="AE2024" s="1157"/>
      <c r="AF2024" s="1158">
        <f>IF(B2024="","",(IFERROR(VLOOKUP(B2024,Projecten!A$4:W$2358,5,FALSE),"niet bekend")))</f>
        <v>1</v>
      </c>
      <c r="AG2024" s="2403">
        <f>IF(AF2024="","",(IF(F2024=0,AI2024,(F2024/AF2024*AI2024))))</f>
        <v>1161.1300000000001</v>
      </c>
      <c r="AH2024" s="2403">
        <f>IF(B2024="","",(IFERROR(VLOOKUP(B2024,Projecten!A$4:W$2358,23,FALSE),"niet bekend")))</f>
        <v>1161.1300000000001</v>
      </c>
      <c r="AI2024" s="2403">
        <f>IF(B2024="","",(IFERROR(VLOOKUP(B2024,Projecten!A$4:W$2358,12,FALSE),"niet bekend")))</f>
        <v>1161.1300000000001</v>
      </c>
    </row>
    <row r="2025" spans="1:35" s="1156" customFormat="1" x14ac:dyDescent="0.2">
      <c r="B2025" s="1145"/>
      <c r="C2025" s="1145"/>
      <c r="D2025" s="1145"/>
      <c r="E2025" s="1146"/>
      <c r="F2025" s="1200"/>
      <c r="G2025" s="1200"/>
      <c r="H2025" s="1200"/>
      <c r="I2025" s="1200"/>
      <c r="J2025" s="1147"/>
      <c r="K2025" s="1147"/>
      <c r="L2025" s="1147"/>
      <c r="M2025" s="1147"/>
      <c r="N2025" s="1148"/>
      <c r="O2025" s="1148"/>
      <c r="P2025" s="1148"/>
      <c r="Q2025" s="1148"/>
      <c r="R2025" s="1205"/>
      <c r="S2025" s="1150"/>
      <c r="T2025" s="1150"/>
      <c r="U2025" s="1151"/>
      <c r="V2025" s="1152"/>
      <c r="W2025" s="1152"/>
      <c r="X2025" s="1144"/>
      <c r="Y2025" s="1152"/>
      <c r="Z2025" s="1152"/>
      <c r="AA2025" s="1555"/>
      <c r="AC2025" s="1157"/>
      <c r="AD2025" s="1157"/>
      <c r="AE2025" s="1157"/>
      <c r="AF2025" s="1158"/>
      <c r="AG2025" s="2403"/>
      <c r="AH2025" s="2403"/>
      <c r="AI2025" s="2403"/>
    </row>
    <row r="2026" spans="1:35" s="1156" customFormat="1" x14ac:dyDescent="0.2">
      <c r="B2026" s="1248">
        <v>2017223</v>
      </c>
      <c r="C2026" s="1145">
        <v>121260</v>
      </c>
      <c r="D2026" s="1248">
        <v>625617</v>
      </c>
      <c r="E2026" s="1358" t="s">
        <v>26</v>
      </c>
      <c r="F2026" s="1411">
        <v>1</v>
      </c>
      <c r="G2026" s="1411">
        <v>10</v>
      </c>
      <c r="H2026" s="1411">
        <v>6</v>
      </c>
      <c r="I2026" s="1411">
        <v>3</v>
      </c>
      <c r="J2026" s="1147">
        <v>42825</v>
      </c>
      <c r="K2026" s="1147">
        <v>42823</v>
      </c>
      <c r="L2026" s="1147" t="s">
        <v>1524</v>
      </c>
      <c r="M2026" s="1147" t="s">
        <v>1524</v>
      </c>
      <c r="N2026" s="1148" t="s">
        <v>47</v>
      </c>
      <c r="O2026" s="1148" t="s">
        <v>47</v>
      </c>
      <c r="P2026" s="1148" t="s">
        <v>47</v>
      </c>
      <c r="Q2026" s="1148" t="s">
        <v>47</v>
      </c>
      <c r="R2026" s="1337"/>
      <c r="S2026" s="1150"/>
      <c r="T2026" s="1402">
        <v>15</v>
      </c>
      <c r="U2026" s="1151"/>
      <c r="V2026" s="1152" t="s">
        <v>162</v>
      </c>
      <c r="W2026" s="1152" t="s">
        <v>2865</v>
      </c>
      <c r="X2026" s="1144">
        <v>21</v>
      </c>
      <c r="Y2026" s="1152"/>
      <c r="Z2026" s="1353"/>
      <c r="AA2026" s="1555">
        <v>42814</v>
      </c>
      <c r="AC2026" s="1157"/>
      <c r="AD2026" s="1157"/>
      <c r="AE2026" s="1157"/>
      <c r="AF2026" s="1158">
        <f>IF(B2026="","",(IFERROR(VLOOKUP(B2026,Projecten!A$4:W$2358,5,FALSE),"niet bekend")))</f>
        <v>1</v>
      </c>
      <c r="AG2026" s="2403">
        <f t="shared" ref="AG2026:AG2033" si="179">IF(AF2026="","",(IF(F2026=0,AI2026,(F2026/AF2026*AI2026))))</f>
        <v>4900.74</v>
      </c>
      <c r="AH2026" s="2403">
        <f>IF(B2026="","",(IFERROR(VLOOKUP(B2026,Projecten!A$4:W$2358,23,FALSE),"niet bekend")))</f>
        <v>4900.74</v>
      </c>
      <c r="AI2026" s="2403">
        <f>IF(B2026="","",(IFERROR(VLOOKUP(B2026,Projecten!A$4:W$2358,12,FALSE),"niet bekend")))</f>
        <v>4900.74</v>
      </c>
    </row>
    <row r="2027" spans="1:35" s="1156" customFormat="1" x14ac:dyDescent="0.2">
      <c r="B2027" s="1248">
        <v>2017224</v>
      </c>
      <c r="C2027" s="1145">
        <v>121261</v>
      </c>
      <c r="D2027" s="1248">
        <v>639217</v>
      </c>
      <c r="E2027" s="1358" t="s">
        <v>26</v>
      </c>
      <c r="F2027" s="1411">
        <v>1</v>
      </c>
      <c r="G2027" s="1411">
        <v>8</v>
      </c>
      <c r="H2027" s="1411">
        <v>5</v>
      </c>
      <c r="I2027" s="1411">
        <v>3</v>
      </c>
      <c r="J2027" s="1147">
        <v>42829</v>
      </c>
      <c r="K2027" s="1147" t="s">
        <v>1524</v>
      </c>
      <c r="L2027" s="1147" t="s">
        <v>1524</v>
      </c>
      <c r="M2027" s="1147" t="s">
        <v>1524</v>
      </c>
      <c r="N2027" s="1148" t="s">
        <v>47</v>
      </c>
      <c r="O2027" s="1148" t="s">
        <v>47</v>
      </c>
      <c r="P2027" s="1148" t="s">
        <v>47</v>
      </c>
      <c r="Q2027" s="1148" t="s">
        <v>47</v>
      </c>
      <c r="R2027" s="1149"/>
      <c r="S2027" s="1150"/>
      <c r="T2027" s="1150">
        <v>16</v>
      </c>
      <c r="U2027" s="1151"/>
      <c r="V2027" s="1152" t="s">
        <v>162</v>
      </c>
      <c r="W2027" s="1152"/>
      <c r="X2027" s="1144">
        <v>15</v>
      </c>
      <c r="Y2027" s="1152"/>
      <c r="Z2027" s="1154"/>
      <c r="AA2027" s="1555">
        <v>42817</v>
      </c>
      <c r="AC2027" s="1157"/>
      <c r="AD2027" s="1157"/>
      <c r="AE2027" s="1157"/>
      <c r="AF2027" s="1158">
        <f>IF(B2027="","",(IFERROR(VLOOKUP(B2027,Projecten!A$4:W$2358,5,FALSE),"niet bekend")))</f>
        <v>1</v>
      </c>
      <c r="AG2027" s="2403">
        <f t="shared" si="179"/>
        <v>2628.88</v>
      </c>
      <c r="AH2027" s="2403">
        <f>IF(B2027="","",(IFERROR(VLOOKUP(B2027,Projecten!A$4:W$2358,23,FALSE),"niet bekend")))</f>
        <v>2628.88</v>
      </c>
      <c r="AI2027" s="2403">
        <f>IF(B2027="","",(IFERROR(VLOOKUP(B2027,Projecten!A$4:W$2358,12,FALSE),"niet bekend")))</f>
        <v>2628.88</v>
      </c>
    </row>
    <row r="2028" spans="1:35" s="1156" customFormat="1" ht="12.75" customHeight="1" x14ac:dyDescent="0.2">
      <c r="B2028" s="1248">
        <v>2017226</v>
      </c>
      <c r="C2028" s="1145">
        <v>121260</v>
      </c>
      <c r="D2028" s="1248">
        <v>639417</v>
      </c>
      <c r="E2028" s="1358" t="s">
        <v>26</v>
      </c>
      <c r="F2028" s="1411">
        <v>1</v>
      </c>
      <c r="G2028" s="1411">
        <v>8</v>
      </c>
      <c r="H2028" s="1411">
        <v>5</v>
      </c>
      <c r="I2028" s="1411">
        <v>3</v>
      </c>
      <c r="J2028" s="1147">
        <v>42829</v>
      </c>
      <c r="K2028" s="1147">
        <v>42830</v>
      </c>
      <c r="L2028" s="1147" t="s">
        <v>1524</v>
      </c>
      <c r="M2028" s="1147" t="s">
        <v>1524</v>
      </c>
      <c r="N2028" s="1148" t="s">
        <v>47</v>
      </c>
      <c r="O2028" s="1148" t="s">
        <v>47</v>
      </c>
      <c r="P2028" s="1148" t="s">
        <v>47</v>
      </c>
      <c r="Q2028" s="1148" t="s">
        <v>47</v>
      </c>
      <c r="R2028" s="1149"/>
      <c r="S2028" s="1150"/>
      <c r="T2028" s="1150">
        <v>16</v>
      </c>
      <c r="U2028" s="1151"/>
      <c r="V2028" s="1152" t="s">
        <v>162</v>
      </c>
      <c r="W2028" s="1152" t="s">
        <v>1284</v>
      </c>
      <c r="X2028" s="1144">
        <v>17</v>
      </c>
      <c r="Y2028" s="1152"/>
      <c r="Z2028" s="1154"/>
      <c r="AA2028" s="1555">
        <v>42817</v>
      </c>
      <c r="AC2028" s="1157"/>
      <c r="AD2028" s="1157"/>
      <c r="AE2028" s="1157"/>
      <c r="AF2028" s="1158">
        <f>IF(B2028="","",(IFERROR(VLOOKUP(B2028,Projecten!A$4:W$2358,5,FALSE),"niet bekend")))</f>
        <v>1</v>
      </c>
      <c r="AG2028" s="2403">
        <f t="shared" si="179"/>
        <v>3455.9</v>
      </c>
      <c r="AH2028" s="2403">
        <f>IF(B2028="","",(IFERROR(VLOOKUP(B2028,Projecten!A$4:W$2358,23,FALSE),"niet bekend")))</f>
        <v>3455.9</v>
      </c>
      <c r="AI2028" s="2403">
        <f>IF(B2028="","",(IFERROR(VLOOKUP(B2028,Projecten!A$4:W$2358,12,FALSE),"niet bekend")))</f>
        <v>3455.9</v>
      </c>
    </row>
    <row r="2029" spans="1:35" s="1156" customFormat="1" x14ac:dyDescent="0.2">
      <c r="B2029" s="1248">
        <v>2017227</v>
      </c>
      <c r="C2029" s="1145">
        <v>121262</v>
      </c>
      <c r="D2029" s="1248">
        <v>648917</v>
      </c>
      <c r="E2029" s="1358" t="s">
        <v>26</v>
      </c>
      <c r="F2029" s="1411">
        <v>1</v>
      </c>
      <c r="G2029" s="1411">
        <v>14</v>
      </c>
      <c r="H2029" s="1411">
        <v>5</v>
      </c>
      <c r="I2029" s="1411">
        <v>3</v>
      </c>
      <c r="J2029" s="1147">
        <v>42832</v>
      </c>
      <c r="K2029" s="1147" t="s">
        <v>1524</v>
      </c>
      <c r="L2029" s="1147" t="s">
        <v>1524</v>
      </c>
      <c r="M2029" s="1147" t="s">
        <v>1524</v>
      </c>
      <c r="N2029" s="1148" t="s">
        <v>47</v>
      </c>
      <c r="O2029" s="1148" t="s">
        <v>47</v>
      </c>
      <c r="P2029" s="1148" t="s">
        <v>47</v>
      </c>
      <c r="Q2029" s="1148" t="s">
        <v>47</v>
      </c>
      <c r="R2029" s="1149"/>
      <c r="S2029" s="1150"/>
      <c r="T2029" s="1150">
        <v>16</v>
      </c>
      <c r="U2029" s="1151"/>
      <c r="V2029" s="1152" t="s">
        <v>162</v>
      </c>
      <c r="W2029" s="1152" t="s">
        <v>2300</v>
      </c>
      <c r="X2029" s="1144">
        <v>18</v>
      </c>
      <c r="Y2029" s="1152"/>
      <c r="Z2029" s="1154"/>
      <c r="AA2029" s="1555">
        <v>42817</v>
      </c>
      <c r="AC2029" s="1157"/>
      <c r="AD2029" s="1157"/>
      <c r="AE2029" s="1157"/>
      <c r="AF2029" s="1158">
        <f>IF(B2029="","",(IFERROR(VLOOKUP(B2029,Projecten!A$4:W$2358,5,FALSE),"niet bekend")))</f>
        <v>1</v>
      </c>
      <c r="AG2029" s="2403">
        <f t="shared" si="179"/>
        <v>4113.66</v>
      </c>
      <c r="AH2029" s="2403">
        <f>IF(B2029="","",(IFERROR(VLOOKUP(B2029,Projecten!A$4:W$2358,23,FALSE),"niet bekend")))</f>
        <v>4113.66</v>
      </c>
      <c r="AI2029" s="2403">
        <f>IF(B2029="","",(IFERROR(VLOOKUP(B2029,Projecten!A$4:W$2358,12,FALSE),"niet bekend")))</f>
        <v>4113.66</v>
      </c>
    </row>
    <row r="2030" spans="1:35" s="1156" customFormat="1" x14ac:dyDescent="0.2">
      <c r="B2030" s="1248">
        <v>2017228</v>
      </c>
      <c r="C2030" s="1145">
        <v>121263</v>
      </c>
      <c r="D2030" s="1248">
        <v>649717</v>
      </c>
      <c r="E2030" s="1358" t="s">
        <v>26</v>
      </c>
      <c r="F2030" s="1411">
        <v>1</v>
      </c>
      <c r="G2030" s="1411">
        <v>8</v>
      </c>
      <c r="H2030" s="1411">
        <v>5</v>
      </c>
      <c r="I2030" s="1411">
        <v>4</v>
      </c>
      <c r="J2030" s="1147">
        <v>42829</v>
      </c>
      <c r="K2030" s="1147">
        <v>42830</v>
      </c>
      <c r="L2030" s="1147" t="s">
        <v>1524</v>
      </c>
      <c r="M2030" s="1147" t="s">
        <v>1524</v>
      </c>
      <c r="N2030" s="1148" t="s">
        <v>47</v>
      </c>
      <c r="O2030" s="1148" t="s">
        <v>47</v>
      </c>
      <c r="P2030" s="1148" t="s">
        <v>47</v>
      </c>
      <c r="Q2030" s="1148" t="s">
        <v>47</v>
      </c>
      <c r="R2030" s="1149"/>
      <c r="S2030" s="1150"/>
      <c r="T2030" s="1150">
        <v>16</v>
      </c>
      <c r="U2030" s="1151"/>
      <c r="V2030" s="1152" t="s">
        <v>162</v>
      </c>
      <c r="W2030" s="1152" t="s">
        <v>1284</v>
      </c>
      <c r="X2030" s="1144">
        <v>20</v>
      </c>
      <c r="Y2030" s="1152"/>
      <c r="Z2030" s="1154"/>
      <c r="AA2030" s="1555">
        <v>42817</v>
      </c>
      <c r="AC2030" s="1157"/>
      <c r="AD2030" s="1157"/>
      <c r="AE2030" s="1157"/>
      <c r="AF2030" s="1158">
        <f>IF(B2030="","",(IFERROR(VLOOKUP(B2030,Projecten!A$4:W$2358,5,FALSE),"niet bekend")))</f>
        <v>1</v>
      </c>
      <c r="AG2030" s="2403">
        <f t="shared" si="179"/>
        <v>4519.3500000000004</v>
      </c>
      <c r="AH2030" s="2403">
        <f>IF(B2030="","",(IFERROR(VLOOKUP(B2030,Projecten!A$4:W$2358,23,FALSE),"niet bekend")))</f>
        <v>4519.3500000000004</v>
      </c>
      <c r="AI2030" s="2403">
        <f>IF(B2030="","",(IFERROR(VLOOKUP(B2030,Projecten!A$4:W$2358,12,FALSE),"niet bekend")))</f>
        <v>4519.3500000000004</v>
      </c>
    </row>
    <row r="2031" spans="1:35" s="1156" customFormat="1" x14ac:dyDescent="0.2">
      <c r="B2031" s="1248">
        <v>2017229</v>
      </c>
      <c r="C2031" s="1145">
        <v>121261</v>
      </c>
      <c r="D2031" s="1248">
        <v>639317</v>
      </c>
      <c r="E2031" s="1358" t="s">
        <v>26</v>
      </c>
      <c r="F2031" s="1411">
        <v>1</v>
      </c>
      <c r="G2031" s="1411">
        <v>9</v>
      </c>
      <c r="H2031" s="1411">
        <v>6</v>
      </c>
      <c r="I2031" s="1411">
        <v>3</v>
      </c>
      <c r="J2031" s="1147">
        <v>42829</v>
      </c>
      <c r="K2031" s="1147" t="s">
        <v>1524</v>
      </c>
      <c r="L2031" s="1147" t="s">
        <v>1524</v>
      </c>
      <c r="M2031" s="1147" t="s">
        <v>1524</v>
      </c>
      <c r="N2031" s="1148" t="s">
        <v>47</v>
      </c>
      <c r="O2031" s="1148" t="s">
        <v>47</v>
      </c>
      <c r="P2031" s="1148" t="s">
        <v>47</v>
      </c>
      <c r="Q2031" s="1148" t="s">
        <v>47</v>
      </c>
      <c r="R2031" s="1149"/>
      <c r="S2031" s="1150"/>
      <c r="T2031" s="1150">
        <v>16</v>
      </c>
      <c r="U2031" s="1151"/>
      <c r="V2031" s="1152" t="s">
        <v>162</v>
      </c>
      <c r="W2031" s="1152"/>
      <c r="X2031" s="1144">
        <v>15.25</v>
      </c>
      <c r="Y2031" s="1152"/>
      <c r="Z2031" s="1154"/>
      <c r="AA2031" s="1555">
        <v>42817</v>
      </c>
      <c r="AC2031" s="1157"/>
      <c r="AD2031" s="1157"/>
      <c r="AE2031" s="1157"/>
      <c r="AF2031" s="1158">
        <f>IF(B2031="","",(IFERROR(VLOOKUP(B2031,Projecten!A$4:W$2358,5,FALSE),"niet bekend")))</f>
        <v>1</v>
      </c>
      <c r="AG2031" s="2403">
        <f t="shared" si="179"/>
        <v>2419.81</v>
      </c>
      <c r="AH2031" s="2403">
        <f>IF(B2031="","",(IFERROR(VLOOKUP(B2031,Projecten!A$4:W$2358,23,FALSE),"niet bekend")))</f>
        <v>2419.81</v>
      </c>
      <c r="AI2031" s="2403">
        <f>IF(B2031="","",(IFERROR(VLOOKUP(B2031,Projecten!A$4:W$2358,12,FALSE),"niet bekend")))</f>
        <v>2419.81</v>
      </c>
    </row>
    <row r="2032" spans="1:35" s="1156" customFormat="1" x14ac:dyDescent="0.2">
      <c r="B2032" s="1149">
        <v>2017230</v>
      </c>
      <c r="C2032" s="1145">
        <v>121262</v>
      </c>
      <c r="D2032" s="1149">
        <v>635817</v>
      </c>
      <c r="E2032" s="71" t="s">
        <v>26</v>
      </c>
      <c r="F2032" s="108">
        <v>1</v>
      </c>
      <c r="G2032" s="108">
        <v>8</v>
      </c>
      <c r="H2032" s="108">
        <v>5</v>
      </c>
      <c r="I2032" s="108">
        <v>3</v>
      </c>
      <c r="J2032" s="1147">
        <v>42829</v>
      </c>
      <c r="K2032" s="1147" t="s">
        <v>1524</v>
      </c>
      <c r="L2032" s="1147" t="s">
        <v>1524</v>
      </c>
      <c r="M2032" s="1147" t="s">
        <v>1524</v>
      </c>
      <c r="N2032" s="1148" t="s">
        <v>47</v>
      </c>
      <c r="O2032" s="1148" t="s">
        <v>47</v>
      </c>
      <c r="P2032" s="1148" t="s">
        <v>47</v>
      </c>
      <c r="Q2032" s="1148" t="s">
        <v>47</v>
      </c>
      <c r="R2032" s="1149"/>
      <c r="S2032" s="1150"/>
      <c r="T2032" s="1150">
        <v>16</v>
      </c>
      <c r="U2032" s="1151"/>
      <c r="V2032" s="1152" t="s">
        <v>162</v>
      </c>
      <c r="W2032" s="1152"/>
      <c r="X2032" s="1144">
        <v>14.75</v>
      </c>
      <c r="Y2032" s="1152"/>
      <c r="Z2032" s="1154"/>
      <c r="AA2032" s="1555">
        <v>42817</v>
      </c>
      <c r="AC2032" s="1157"/>
      <c r="AD2032" s="1157"/>
      <c r="AE2032" s="1157"/>
      <c r="AF2032" s="1158">
        <f>IF(B2032="","",(IFERROR(VLOOKUP(B2032,Projecten!A$4:W$2358,5,FALSE),"niet bekend")))</f>
        <v>1</v>
      </c>
      <c r="AG2032" s="2403">
        <f t="shared" si="179"/>
        <v>2581.85</v>
      </c>
      <c r="AH2032" s="2403">
        <f>IF(B2032="","",(IFERROR(VLOOKUP(B2032,Projecten!A$4:W$2358,23,FALSE),"niet bekend")))</f>
        <v>2581.85</v>
      </c>
      <c r="AI2032" s="2403">
        <f>IF(B2032="","",(IFERROR(VLOOKUP(B2032,Projecten!A$4:W$2358,12,FALSE),"niet bekend")))</f>
        <v>2581.85</v>
      </c>
    </row>
    <row r="2033" spans="1:35" s="1156" customFormat="1" x14ac:dyDescent="0.2">
      <c r="B2033" s="1248">
        <v>2017238</v>
      </c>
      <c r="C2033" s="1143">
        <v>121258</v>
      </c>
      <c r="D2033" s="1248" t="s">
        <v>2777</v>
      </c>
      <c r="E2033" s="1358" t="s">
        <v>26</v>
      </c>
      <c r="F2033" s="108">
        <v>5</v>
      </c>
      <c r="G2033" s="1411">
        <v>40</v>
      </c>
      <c r="H2033" s="1411">
        <v>35</v>
      </c>
      <c r="I2033" s="1411">
        <v>10</v>
      </c>
      <c r="J2033" s="1147">
        <v>42825</v>
      </c>
      <c r="K2033" s="1147" t="s">
        <v>1524</v>
      </c>
      <c r="L2033" s="1147" t="s">
        <v>1524</v>
      </c>
      <c r="M2033" s="1147" t="s">
        <v>1524</v>
      </c>
      <c r="N2033" s="1148" t="s">
        <v>47</v>
      </c>
      <c r="O2033" s="1148" t="s">
        <v>47</v>
      </c>
      <c r="P2033" s="1148" t="s">
        <v>47</v>
      </c>
      <c r="Q2033" s="1148" t="s">
        <v>47</v>
      </c>
      <c r="R2033" s="1337"/>
      <c r="S2033" s="1150"/>
      <c r="T2033" s="1150">
        <v>16</v>
      </c>
      <c r="U2033" s="1151"/>
      <c r="V2033" s="1152" t="s">
        <v>423</v>
      </c>
      <c r="W2033" s="1152" t="s">
        <v>2866</v>
      </c>
      <c r="X2033" s="1144">
        <v>72</v>
      </c>
      <c r="Y2033" s="1152"/>
      <c r="Z2033" s="1154"/>
      <c r="AA2033" s="1555">
        <v>42815</v>
      </c>
      <c r="AC2033" s="1157"/>
      <c r="AD2033" s="1157"/>
      <c r="AE2033" s="1157"/>
      <c r="AF2033" s="1158">
        <f>IF(B2033="","",(IFERROR(VLOOKUP(B2033,Projecten!A$4:W$2358,5,FALSE),"niet bekend")))</f>
        <v>5</v>
      </c>
      <c r="AG2033" s="2403">
        <f t="shared" si="179"/>
        <v>11132.1</v>
      </c>
      <c r="AH2033" s="2403">
        <f>IF(B2033="","",(IFERROR(VLOOKUP(B2033,Projecten!A$4:W$2358,23,FALSE),"niet bekend")))</f>
        <v>11132.1</v>
      </c>
      <c r="AI2033" s="2403">
        <f>IF(B2033="","",(IFERROR(VLOOKUP(B2033,Projecten!A$4:W$2358,12,FALSE),"niet bekend")))</f>
        <v>11132.1</v>
      </c>
    </row>
    <row r="2034" spans="1:35" s="1156" customFormat="1" x14ac:dyDescent="0.2">
      <c r="B2034" s="71"/>
      <c r="C2034" s="1149"/>
      <c r="D2034" s="1149"/>
      <c r="E2034" s="1152"/>
      <c r="F2034" s="1148"/>
      <c r="G2034" s="1148"/>
      <c r="H2034" s="1148"/>
      <c r="I2034" s="1148"/>
      <c r="J2034" s="1147"/>
      <c r="K2034" s="1147"/>
      <c r="L2034" s="1148"/>
      <c r="M2034" s="1148"/>
      <c r="N2034" s="1148"/>
      <c r="O2034" s="1148"/>
      <c r="P2034" s="1148"/>
      <c r="Q2034" s="1148"/>
      <c r="R2034" s="1149"/>
      <c r="S2034" s="1150"/>
      <c r="T2034" s="1148"/>
      <c r="U2034" s="1151"/>
      <c r="V2034" s="1152"/>
      <c r="W2034" s="1152"/>
      <c r="X2034" s="1144"/>
      <c r="Y2034" s="1152"/>
      <c r="Z2034" s="1152"/>
      <c r="AA2034" s="1149"/>
      <c r="AC2034" s="1157"/>
      <c r="AD2034" s="1157"/>
      <c r="AE2034" s="1157"/>
      <c r="AF2034" s="1332"/>
      <c r="AG2034" s="2403"/>
      <c r="AH2034" s="2403"/>
      <c r="AI2034" s="2403"/>
    </row>
    <row r="2035" spans="1:35" s="1368" customFormat="1" x14ac:dyDescent="0.2">
      <c r="A2035" s="2390"/>
      <c r="B2035" s="1416" t="s">
        <v>2824</v>
      </c>
      <c r="C2035" s="1417">
        <v>121276</v>
      </c>
      <c r="D2035" s="1417" t="s">
        <v>2826</v>
      </c>
      <c r="E2035" s="1418" t="s">
        <v>353</v>
      </c>
      <c r="F2035" s="1418">
        <v>1</v>
      </c>
      <c r="G2035" s="1418">
        <v>7</v>
      </c>
      <c r="H2035" s="1418">
        <v>2</v>
      </c>
      <c r="I2035" s="1418">
        <v>3</v>
      </c>
      <c r="J2035" s="1147">
        <v>42836</v>
      </c>
      <c r="K2035" s="1147">
        <v>42837</v>
      </c>
      <c r="L2035" s="1147" t="s">
        <v>1524</v>
      </c>
      <c r="M2035" s="1147" t="s">
        <v>1524</v>
      </c>
      <c r="N2035" s="1148" t="s">
        <v>47</v>
      </c>
      <c r="O2035" s="1148" t="s">
        <v>47</v>
      </c>
      <c r="P2035" s="1148" t="s">
        <v>47</v>
      </c>
      <c r="Q2035" s="1148" t="s">
        <v>47</v>
      </c>
      <c r="R2035" s="1337"/>
      <c r="S2035" s="1150">
        <v>104</v>
      </c>
      <c r="T2035" s="1150">
        <v>17</v>
      </c>
      <c r="U2035" s="1151"/>
      <c r="V2035" s="1152" t="s">
        <v>535</v>
      </c>
      <c r="W2035" s="1152"/>
      <c r="X2035" s="1144">
        <v>18</v>
      </c>
      <c r="Y2035" s="1367"/>
      <c r="Z2035" s="1367"/>
      <c r="AA2035" s="1555">
        <v>42825</v>
      </c>
      <c r="AC2035" s="1369"/>
      <c r="AD2035" s="1369"/>
      <c r="AE2035" s="1369"/>
      <c r="AF2035" s="1158">
        <v>1</v>
      </c>
      <c r="AG2035" s="2403">
        <f>IF(AF2035="","",(IF(F2035=0,AI2035,(F2035/AF2035*AI2035))))</f>
        <v>3119.59</v>
      </c>
      <c r="AH2035" s="2403">
        <v>0</v>
      </c>
      <c r="AI2035" s="2403">
        <v>3119.59</v>
      </c>
    </row>
    <row r="2036" spans="1:35" s="1368" customFormat="1" x14ac:dyDescent="0.2">
      <c r="A2036" s="2390"/>
      <c r="B2036" s="1416" t="s">
        <v>2825</v>
      </c>
      <c r="C2036" s="1417">
        <v>121276</v>
      </c>
      <c r="D2036" s="1417" t="s">
        <v>2827</v>
      </c>
      <c r="E2036" s="1418" t="s">
        <v>353</v>
      </c>
      <c r="F2036" s="1418">
        <v>0</v>
      </c>
      <c r="G2036" s="1418">
        <v>1</v>
      </c>
      <c r="H2036" s="1418">
        <v>0</v>
      </c>
      <c r="I2036" s="1418">
        <v>1</v>
      </c>
      <c r="J2036" s="1147" t="s">
        <v>1524</v>
      </c>
      <c r="K2036" s="1147" t="s">
        <v>1524</v>
      </c>
      <c r="L2036" s="1147" t="s">
        <v>1524</v>
      </c>
      <c r="M2036" s="1147" t="s">
        <v>1524</v>
      </c>
      <c r="N2036" s="1148" t="s">
        <v>47</v>
      </c>
      <c r="O2036" s="1148" t="s">
        <v>47</v>
      </c>
      <c r="P2036" s="1148" t="s">
        <v>47</v>
      </c>
      <c r="Q2036" s="1148" t="s">
        <v>47</v>
      </c>
      <c r="R2036" s="1337"/>
      <c r="S2036" s="1150">
        <v>725</v>
      </c>
      <c r="T2036" s="1150">
        <v>17</v>
      </c>
      <c r="U2036" s="1151"/>
      <c r="V2036" s="1152" t="s">
        <v>535</v>
      </c>
      <c r="W2036" s="1152"/>
      <c r="X2036" s="1144">
        <v>3</v>
      </c>
      <c r="Y2036" s="1367"/>
      <c r="Z2036" s="1367"/>
      <c r="AA2036" s="1555">
        <v>42825</v>
      </c>
      <c r="AC2036" s="1369"/>
      <c r="AD2036" s="1369"/>
      <c r="AE2036" s="1369"/>
      <c r="AF2036" s="1158">
        <v>0</v>
      </c>
      <c r="AG2036" s="2403">
        <f>IF(AF2036="","",(IF(F2036=0,AI2036,(F2036/AF2036*AI2036))))</f>
        <v>502.39</v>
      </c>
      <c r="AH2036" s="2403">
        <v>0</v>
      </c>
      <c r="AI2036" s="2403">
        <v>502.39</v>
      </c>
    </row>
    <row r="2037" spans="1:35" s="1368" customFormat="1" x14ac:dyDescent="0.2">
      <c r="A2037" s="2390"/>
      <c r="B2037" s="1421" t="s">
        <v>2828</v>
      </c>
      <c r="C2037" s="1417">
        <v>121274</v>
      </c>
      <c r="D2037" s="1577" t="s">
        <v>2830</v>
      </c>
      <c r="E2037" s="1418" t="s">
        <v>353</v>
      </c>
      <c r="F2037" s="1418">
        <v>1</v>
      </c>
      <c r="G2037" s="1418">
        <v>8</v>
      </c>
      <c r="H2037" s="1418">
        <v>4</v>
      </c>
      <c r="I2037" s="1418">
        <v>3</v>
      </c>
      <c r="J2037" s="1147">
        <v>42836</v>
      </c>
      <c r="K2037" s="1147">
        <v>42837</v>
      </c>
      <c r="L2037" s="1147" t="s">
        <v>1524</v>
      </c>
      <c r="M2037" s="1147" t="s">
        <v>1524</v>
      </c>
      <c r="N2037" s="1148" t="s">
        <v>47</v>
      </c>
      <c r="O2037" s="1148" t="s">
        <v>47</v>
      </c>
      <c r="P2037" s="1148" t="s">
        <v>47</v>
      </c>
      <c r="Q2037" s="1148" t="s">
        <v>47</v>
      </c>
      <c r="R2037" s="1337"/>
      <c r="S2037" s="1150">
        <v>176</v>
      </c>
      <c r="T2037" s="1150">
        <v>17</v>
      </c>
      <c r="U2037" s="1151"/>
      <c r="V2037" s="1152" t="s">
        <v>535</v>
      </c>
      <c r="W2037" s="1152"/>
      <c r="X2037" s="1144">
        <v>18</v>
      </c>
      <c r="Y2037" s="1367"/>
      <c r="Z2037" s="1367"/>
      <c r="AA2037" s="1555">
        <v>42825</v>
      </c>
      <c r="AC2037" s="1369"/>
      <c r="AD2037" s="1369"/>
      <c r="AE2037" s="1369"/>
      <c r="AF2037" s="1158">
        <v>1</v>
      </c>
      <c r="AG2037" s="2403">
        <f>IF(AF2037="","",(IF(F2037=0,AI2037,(F2037/AF2037*AI2037))))</f>
        <v>3413.07</v>
      </c>
      <c r="AH2037" s="2403">
        <v>0</v>
      </c>
      <c r="AI2037" s="2403">
        <v>3413.07</v>
      </c>
    </row>
    <row r="2038" spans="1:35" s="1368" customFormat="1" x14ac:dyDescent="0.2">
      <c r="A2038" s="2390"/>
      <c r="B2038" s="1416" t="s">
        <v>2829</v>
      </c>
      <c r="C2038" s="1417">
        <v>121274</v>
      </c>
      <c r="D2038" s="1417" t="s">
        <v>2831</v>
      </c>
      <c r="E2038" s="1418" t="s">
        <v>353</v>
      </c>
      <c r="F2038" s="1418">
        <v>0</v>
      </c>
      <c r="G2038" s="1418">
        <v>1</v>
      </c>
      <c r="H2038" s="1418">
        <v>0</v>
      </c>
      <c r="I2038" s="1418">
        <v>1</v>
      </c>
      <c r="J2038" s="1147" t="s">
        <v>1524</v>
      </c>
      <c r="K2038" s="1147" t="s">
        <v>1524</v>
      </c>
      <c r="L2038" s="1147" t="s">
        <v>1524</v>
      </c>
      <c r="M2038" s="1147" t="s">
        <v>1524</v>
      </c>
      <c r="N2038" s="1148" t="s">
        <v>47</v>
      </c>
      <c r="O2038" s="1148" t="s">
        <v>47</v>
      </c>
      <c r="P2038" s="1148" t="s">
        <v>47</v>
      </c>
      <c r="Q2038" s="1148" t="s">
        <v>47</v>
      </c>
      <c r="R2038" s="1337"/>
      <c r="S2038" s="1150">
        <v>725</v>
      </c>
      <c r="T2038" s="1150">
        <v>17</v>
      </c>
      <c r="U2038" s="1151"/>
      <c r="V2038" s="1152" t="s">
        <v>535</v>
      </c>
      <c r="W2038" s="1152"/>
      <c r="X2038" s="1144">
        <v>3</v>
      </c>
      <c r="Y2038" s="1367"/>
      <c r="Z2038" s="1367"/>
      <c r="AA2038" s="1555">
        <v>42825</v>
      </c>
      <c r="AC2038" s="1369"/>
      <c r="AD2038" s="1369"/>
      <c r="AE2038" s="1369"/>
      <c r="AF2038" s="1158">
        <v>0</v>
      </c>
      <c r="AG2038" s="2403">
        <f>IF(AF2038="","",(IF(F2038=0,AI2038,(F2038/AF2038*AI2038))))</f>
        <v>502.39</v>
      </c>
      <c r="AH2038" s="2403">
        <v>0</v>
      </c>
      <c r="AI2038" s="2403">
        <v>502.39</v>
      </c>
    </row>
    <row r="2039" spans="1:35" s="1231" customFormat="1" x14ac:dyDescent="0.2">
      <c r="A2039" s="2391"/>
      <c r="B2039" s="1575" t="s">
        <v>2833</v>
      </c>
      <c r="C2039" s="1415">
        <v>121275</v>
      </c>
      <c r="D2039" s="1415" t="s">
        <v>2835</v>
      </c>
      <c r="E2039" s="1414" t="s">
        <v>353</v>
      </c>
      <c r="F2039" s="1414">
        <v>0</v>
      </c>
      <c r="G2039" s="1414">
        <v>1</v>
      </c>
      <c r="H2039" s="1414">
        <v>0</v>
      </c>
      <c r="I2039" s="1414">
        <v>1</v>
      </c>
      <c r="J2039" s="1125" t="s">
        <v>1524</v>
      </c>
      <c r="K2039" s="1125" t="s">
        <v>1524</v>
      </c>
      <c r="L2039" s="1125" t="s">
        <v>1524</v>
      </c>
      <c r="M2039" s="1125" t="s">
        <v>1524</v>
      </c>
      <c r="N2039" s="1136" t="s">
        <v>47</v>
      </c>
      <c r="O2039" s="1136" t="s">
        <v>47</v>
      </c>
      <c r="P2039" s="1136" t="s">
        <v>47</v>
      </c>
      <c r="Q2039" s="1136" t="s">
        <v>47</v>
      </c>
      <c r="R2039" s="1187"/>
      <c r="S2039" s="1126">
        <v>725</v>
      </c>
      <c r="T2039" s="1126">
        <v>17</v>
      </c>
      <c r="U2039" s="1127"/>
      <c r="V2039" s="1120" t="s">
        <v>535</v>
      </c>
      <c r="W2039" s="1120"/>
      <c r="X2039" s="1129">
        <v>3</v>
      </c>
      <c r="Y2039" s="1225"/>
      <c r="Z2039" s="1225"/>
      <c r="AA2039" s="1571">
        <v>42825</v>
      </c>
      <c r="AC2039" s="1232"/>
      <c r="AD2039" s="1232"/>
      <c r="AE2039" s="1232"/>
      <c r="AF2039" s="1186">
        <v>0</v>
      </c>
      <c r="AG2039" s="2399">
        <f>IF(AF2039="","",(IF(F2039=0,AI2039,(F2039/AF2039*AI2039))))</f>
        <v>502.39</v>
      </c>
      <c r="AH2039" s="2399">
        <v>0</v>
      </c>
      <c r="AI2039" s="2399">
        <v>502.39</v>
      </c>
    </row>
    <row r="2040" spans="1:35" s="1156" customFormat="1" x14ac:dyDescent="0.2">
      <c r="B2040" s="1248"/>
      <c r="C2040" s="1145"/>
      <c r="D2040" s="1248"/>
      <c r="E2040" s="1358"/>
      <c r="F2040" s="1411"/>
      <c r="G2040" s="1411"/>
      <c r="H2040" s="1411"/>
      <c r="I2040" s="1411"/>
      <c r="J2040" s="1147"/>
      <c r="K2040" s="1147"/>
      <c r="L2040" s="1147"/>
      <c r="M2040" s="1148"/>
      <c r="N2040" s="1148"/>
      <c r="O2040" s="1148"/>
      <c r="P2040" s="1148"/>
      <c r="Q2040" s="1148"/>
      <c r="R2040" s="1149"/>
      <c r="S2040" s="1150"/>
      <c r="T2040" s="1150"/>
      <c r="U2040" s="1151"/>
      <c r="V2040" s="1152"/>
      <c r="W2040" s="1152"/>
      <c r="X2040" s="1144"/>
      <c r="Y2040" s="1152"/>
      <c r="Z2040" s="1154"/>
      <c r="AA2040" s="1149"/>
      <c r="AC2040" s="1157"/>
      <c r="AD2040" s="1157"/>
      <c r="AE2040" s="1157"/>
      <c r="AF2040" s="1158"/>
      <c r="AG2040" s="2403"/>
      <c r="AH2040" s="2403"/>
      <c r="AI2040" s="2403"/>
    </row>
    <row r="2041" spans="1:35" s="1156" customFormat="1" x14ac:dyDescent="0.2">
      <c r="B2041" s="1248">
        <v>2017236</v>
      </c>
      <c r="C2041" s="1143">
        <v>121266</v>
      </c>
      <c r="D2041" s="1248" t="s">
        <v>2773</v>
      </c>
      <c r="E2041" s="1358" t="s">
        <v>474</v>
      </c>
      <c r="F2041" s="1358">
        <v>1</v>
      </c>
      <c r="G2041" s="1358">
        <v>10</v>
      </c>
      <c r="H2041" s="1358">
        <v>8</v>
      </c>
      <c r="I2041" s="1358">
        <v>3</v>
      </c>
      <c r="J2041" s="1147">
        <v>42829</v>
      </c>
      <c r="K2041" s="1147">
        <v>42830</v>
      </c>
      <c r="L2041" s="1365" t="s">
        <v>1524</v>
      </c>
      <c r="M2041" s="1365" t="s">
        <v>1524</v>
      </c>
      <c r="N2041" s="1148" t="s">
        <v>47</v>
      </c>
      <c r="O2041" s="1148" t="s">
        <v>47</v>
      </c>
      <c r="P2041" s="1148" t="s">
        <v>47</v>
      </c>
      <c r="Q2041" s="1148" t="s">
        <v>47</v>
      </c>
      <c r="R2041" s="1149"/>
      <c r="S2041" s="1150"/>
      <c r="T2041" s="1150">
        <v>17</v>
      </c>
      <c r="U2041" s="1151"/>
      <c r="V2041" s="1152" t="s">
        <v>813</v>
      </c>
      <c r="W2041" s="1152" t="s">
        <v>1901</v>
      </c>
      <c r="X2041" s="1144">
        <v>23</v>
      </c>
      <c r="Y2041" s="1152"/>
      <c r="Z2041" s="1154"/>
      <c r="AA2041" s="1555">
        <v>42816</v>
      </c>
      <c r="AC2041" s="1157"/>
      <c r="AD2041" s="1157"/>
      <c r="AE2041" s="1157"/>
      <c r="AF2041" s="1158">
        <f>IF(B2041="","",(IFERROR(VLOOKUP(B2041,Projecten!A$4:W$2358,5,FALSE),"niet bekend")))</f>
        <v>1</v>
      </c>
      <c r="AG2041" s="2403">
        <f>IF(AF2041="","",(IF(F2041=0,AI2041,(F2041/AF2041*AI2041))))</f>
        <v>3479.45</v>
      </c>
      <c r="AH2041" s="2403">
        <f>IF(B2041="","",(IFERROR(VLOOKUP(B2041,Projecten!A$4:W$2358,23,FALSE),"niet bekend")))</f>
        <v>3479.45</v>
      </c>
      <c r="AI2041" s="2403">
        <f>IF(B2041="","",(IFERROR(VLOOKUP(B2041,Projecten!A$4:W$2358,12,FALSE),"niet bekend")))</f>
        <v>3479.45</v>
      </c>
    </row>
    <row r="2042" spans="1:35" s="1156" customFormat="1" x14ac:dyDescent="0.2">
      <c r="B2042" s="1248">
        <v>2017218</v>
      </c>
      <c r="C2042" s="1143">
        <v>121266</v>
      </c>
      <c r="D2042" s="1248" t="s">
        <v>2742</v>
      </c>
      <c r="E2042" s="1358" t="s">
        <v>902</v>
      </c>
      <c r="F2042" s="1358">
        <v>0</v>
      </c>
      <c r="G2042" s="1358">
        <v>1</v>
      </c>
      <c r="H2042" s="1358">
        <v>1</v>
      </c>
      <c r="I2042" s="1358">
        <v>0</v>
      </c>
      <c r="J2042" s="1147">
        <v>42836</v>
      </c>
      <c r="K2042" s="1147">
        <v>42837</v>
      </c>
      <c r="L2042" s="1365" t="s">
        <v>1524</v>
      </c>
      <c r="M2042" s="1365" t="s">
        <v>1524</v>
      </c>
      <c r="N2042" s="1148" t="s">
        <v>47</v>
      </c>
      <c r="O2042" s="1148" t="s">
        <v>47</v>
      </c>
      <c r="P2042" s="1148" t="s">
        <v>47</v>
      </c>
      <c r="Q2042" s="1148" t="s">
        <v>47</v>
      </c>
      <c r="R2042" s="1149"/>
      <c r="S2042" s="1150"/>
      <c r="T2042" s="1150">
        <v>17</v>
      </c>
      <c r="U2042" s="1151"/>
      <c r="V2042" s="1152" t="s">
        <v>813</v>
      </c>
      <c r="W2042" s="1152" t="s">
        <v>2821</v>
      </c>
      <c r="X2042" s="1144">
        <v>2</v>
      </c>
      <c r="Y2042" s="1152"/>
      <c r="Z2042" s="1152"/>
      <c r="AA2042" s="1555">
        <v>42821</v>
      </c>
      <c r="AC2042" s="1157"/>
      <c r="AD2042" s="1157"/>
      <c r="AE2042" s="1157"/>
      <c r="AF2042" s="1158">
        <f>IF(B2042="","",(IFERROR(VLOOKUP(B2042,Projecten!A$4:W$2358,5,FALSE),"niet bekend")))</f>
        <v>0</v>
      </c>
      <c r="AG2042" s="2403">
        <f>IF(AF2042="","",(IF(F2042=0,AI2042,(F2042/AF2042*AI2042))))</f>
        <v>384.28</v>
      </c>
      <c r="AH2042" s="2403">
        <f>IF(B2042="","",(IFERROR(VLOOKUP(B2042,Projecten!A$4:W$2358,23,FALSE),"niet bekend")))</f>
        <v>384.28</v>
      </c>
      <c r="AI2042" s="2403">
        <f>IF(B2042="","",(IFERROR(VLOOKUP(B2042,Projecten!A$4:W$2358,12,FALSE),"niet bekend")))</f>
        <v>384.28</v>
      </c>
    </row>
    <row r="2043" spans="1:35" s="1156" customFormat="1" x14ac:dyDescent="0.2">
      <c r="B2043" s="1248">
        <v>2017243</v>
      </c>
      <c r="C2043" s="1143">
        <v>121266</v>
      </c>
      <c r="D2043" s="1248" t="s">
        <v>2806</v>
      </c>
      <c r="E2043" s="1358" t="s">
        <v>474</v>
      </c>
      <c r="F2043" s="1358">
        <v>0</v>
      </c>
      <c r="G2043" s="1358">
        <v>1</v>
      </c>
      <c r="H2043" s="1358">
        <v>1</v>
      </c>
      <c r="I2043" s="1358">
        <v>0</v>
      </c>
      <c r="J2043" s="1147">
        <v>42836</v>
      </c>
      <c r="K2043" s="1365" t="s">
        <v>1524</v>
      </c>
      <c r="L2043" s="1365" t="s">
        <v>1524</v>
      </c>
      <c r="M2043" s="1365" t="s">
        <v>1524</v>
      </c>
      <c r="N2043" s="1148" t="s">
        <v>47</v>
      </c>
      <c r="O2043" s="1148" t="s">
        <v>47</v>
      </c>
      <c r="P2043" s="1148" t="s">
        <v>47</v>
      </c>
      <c r="Q2043" s="1148" t="s">
        <v>47</v>
      </c>
      <c r="R2043" s="1149"/>
      <c r="S2043" s="1150"/>
      <c r="T2043" s="1150">
        <v>17</v>
      </c>
      <c r="U2043" s="1151"/>
      <c r="V2043" s="1152" t="s">
        <v>813</v>
      </c>
      <c r="W2043" s="1152" t="s">
        <v>1901</v>
      </c>
      <c r="X2043" s="1144">
        <v>1.75</v>
      </c>
      <c r="Y2043" s="1152"/>
      <c r="Z2043" s="1154"/>
      <c r="AA2043" s="1555">
        <v>42821</v>
      </c>
      <c r="AC2043" s="1157"/>
      <c r="AD2043" s="1157"/>
      <c r="AE2043" s="1157"/>
      <c r="AF2043" s="1158">
        <f>IF(B2043="","",(IFERROR(VLOOKUP(B2043,Projecten!A$4:W$2358,5,FALSE),"niet bekend")))</f>
        <v>0</v>
      </c>
      <c r="AG2043" s="2403">
        <f>IF(AF2043="","",(IF(F2043=0,AI2043,(F2043/AF2043*AI2043))))</f>
        <v>215.83</v>
      </c>
      <c r="AH2043" s="2403">
        <f>IF(B2043="","",(IFERROR(VLOOKUP(B2043,Projecten!A$4:W$2358,23,FALSE),"niet bekend")))</f>
        <v>215.83</v>
      </c>
      <c r="AI2043" s="2403">
        <f>IF(B2043="","",(IFERROR(VLOOKUP(B2043,Projecten!A$4:W$2358,12,FALSE),"niet bekend")))</f>
        <v>215.83</v>
      </c>
    </row>
    <row r="2044" spans="1:35" s="1172" customFormat="1" x14ac:dyDescent="0.2">
      <c r="B2044" s="775"/>
      <c r="C2044" s="1161"/>
      <c r="D2044" s="1162"/>
      <c r="E2044" s="1162"/>
      <c r="F2044" s="1163"/>
      <c r="G2044" s="1163"/>
      <c r="H2044" s="1163"/>
      <c r="I2044" s="1163"/>
      <c r="J2044" s="1164"/>
      <c r="K2044" s="1164"/>
      <c r="L2044" s="1164"/>
      <c r="M2044" s="1163"/>
      <c r="N2044" s="1163"/>
      <c r="O2044" s="1163"/>
      <c r="P2044" s="1163"/>
      <c r="Q2044" s="1163"/>
      <c r="R2044" s="1165"/>
      <c r="S2044" s="1606"/>
      <c r="T2044" s="1167"/>
      <c r="U2044" s="1167"/>
      <c r="V2044" s="1168"/>
      <c r="W2044" s="1168"/>
      <c r="X2044" s="1168"/>
      <c r="Y2044" s="1169"/>
      <c r="Z2044" s="1170"/>
      <c r="AA2044" s="1171"/>
      <c r="AC2044" s="1173"/>
      <c r="AD2044" s="1173"/>
      <c r="AE2044" s="1173"/>
      <c r="AF2044" s="1174"/>
      <c r="AG2044" s="2404"/>
      <c r="AH2044" s="2404" t="str">
        <f>IF(B2044="","",(IFERROR(VLOOKUP(B2044,Projecten!A$4:W$2358,23,FALSE),"niet bekend")))</f>
        <v/>
      </c>
      <c r="AI2044" s="2404" t="str">
        <f>IF(B2044="","",(IFERROR(VLOOKUP(B2044,Projecten!A$4:W$2358,12,FALSE),"niet bekend")))</f>
        <v/>
      </c>
    </row>
    <row r="2045" spans="1:35" s="1112" customFormat="1" x14ac:dyDescent="0.2">
      <c r="B2045" s="886"/>
      <c r="C2045" s="1100"/>
      <c r="D2045" s="1101">
        <f>SUM(G2045:I2045)</f>
        <v>89</v>
      </c>
      <c r="E2045" s="1102"/>
      <c r="F2045" s="1103">
        <f>SUM(F2046:F2057)</f>
        <v>7</v>
      </c>
      <c r="G2045" s="1103">
        <f>SUM(G2046:G2057)</f>
        <v>55</v>
      </c>
      <c r="H2045" s="1103">
        <f>SUM(H2046:H2057)</f>
        <v>31</v>
      </c>
      <c r="I2045" s="1103">
        <f>SUM(I2046:I2057)</f>
        <v>3</v>
      </c>
      <c r="J2045" s="1104"/>
      <c r="K2045" s="1104"/>
      <c r="L2045" s="1104"/>
      <c r="M2045" s="1103"/>
      <c r="N2045" s="1103"/>
      <c r="O2045" s="1103"/>
      <c r="P2045" s="1103"/>
      <c r="Q2045" s="1103"/>
      <c r="R2045" s="1219">
        <v>16</v>
      </c>
      <c r="S2045" s="1607"/>
      <c r="T2045" s="1220"/>
      <c r="U2045" s="1220"/>
      <c r="V2045" s="1221"/>
      <c r="W2045" s="1222">
        <f>SUM(X2045:X2057)</f>
        <v>221.25</v>
      </c>
      <c r="X2045" s="1109"/>
      <c r="Y2045" s="1109">
        <f>Productiemedewerkers!C2424</f>
        <v>0</v>
      </c>
      <c r="Z2045" s="1110">
        <f>W2045-Y2045</f>
        <v>221.25</v>
      </c>
      <c r="AA2045" s="1111"/>
      <c r="AC2045" s="1113"/>
      <c r="AD2045" s="1113"/>
      <c r="AE2045" s="1114" t="str">
        <f>CONCATENATE("week ",R2045)</f>
        <v>week 16</v>
      </c>
      <c r="AF2045" s="1115"/>
      <c r="AG2045" s="2402">
        <f>SUM(AG2046:AG2057)</f>
        <v>13949.61</v>
      </c>
      <c r="AH2045" s="2402" t="str">
        <f>IF(B2045="","",(IFERROR(VLOOKUP(B2045,Projecten!A$4:W$2358,23,FALSE),"niet bekend")))</f>
        <v/>
      </c>
      <c r="AI2045" s="2402" t="str">
        <f>IF(B2045="","",(IFERROR(VLOOKUP(B2045,Projecten!A$4:W$2358,12,FALSE),"niet bekend")))</f>
        <v/>
      </c>
    </row>
    <row r="2046" spans="1:35" s="1095" customFormat="1" x14ac:dyDescent="0.2">
      <c r="B2046" s="1246"/>
      <c r="C2046" s="1217"/>
      <c r="D2046" s="1120"/>
      <c r="E2046" s="1223"/>
      <c r="F2046" s="1224"/>
      <c r="G2046" s="1224"/>
      <c r="H2046" s="1224"/>
      <c r="I2046" s="1224"/>
      <c r="J2046" s="1123"/>
      <c r="K2046" s="1123"/>
      <c r="L2046" s="1123"/>
      <c r="M2046" s="1124"/>
      <c r="N2046" s="1124"/>
      <c r="O2046" s="1124"/>
      <c r="P2046" s="1124"/>
      <c r="Q2046" s="1124"/>
      <c r="R2046" s="1096" t="s">
        <v>2479</v>
      </c>
      <c r="S2046" s="1126"/>
      <c r="T2046" s="1126"/>
      <c r="U2046" s="1127"/>
      <c r="V2046" s="1120"/>
      <c r="W2046" s="1141" t="s">
        <v>2081</v>
      </c>
      <c r="X2046" s="1129"/>
      <c r="Y2046" s="1120"/>
      <c r="Z2046" s="1120"/>
      <c r="AA2046" s="1096"/>
      <c r="AC2046" s="1097"/>
      <c r="AD2046" s="1097"/>
      <c r="AE2046" s="1097"/>
      <c r="AF2046" s="1186" t="str">
        <f>IF(B2046="","",(IFERROR(VLOOKUP(B2046,Projecten!A$4:W$2358,5,FALSE),"niet bekend")))</f>
        <v/>
      </c>
      <c r="AG2046" s="2399" t="str">
        <f>IF(AF2046="","",(IF(F2046=0,AI2046,(F2046/AF2046*AI2046))))</f>
        <v/>
      </c>
      <c r="AH2046" s="2399" t="str">
        <f>IF(B2046="","",(IFERROR(VLOOKUP(B2046,Projecten!A$4:W$2358,23,FALSE),"niet bekend")))</f>
        <v/>
      </c>
      <c r="AI2046" s="2399" t="str">
        <f>IF(B2046="","",(IFERROR(VLOOKUP(B2046,Projecten!A$4:W$2358,12,FALSE),"niet bekend")))</f>
        <v/>
      </c>
    </row>
    <row r="2047" spans="1:35" s="1095" customFormat="1" x14ac:dyDescent="0.2">
      <c r="B2047" s="4"/>
      <c r="C2047" s="1096"/>
      <c r="D2047" s="1187" t="s">
        <v>2482</v>
      </c>
      <c r="E2047" s="1120"/>
      <c r="F2047" s="1136"/>
      <c r="G2047" s="1136"/>
      <c r="H2047" s="1136"/>
      <c r="I2047" s="1136"/>
      <c r="J2047" s="1125"/>
      <c r="K2047" s="1125"/>
      <c r="L2047" s="1125"/>
      <c r="M2047" s="1136"/>
      <c r="N2047" s="1136"/>
      <c r="O2047" s="1136"/>
      <c r="P2047" s="1136"/>
      <c r="Q2047" s="1136"/>
      <c r="R2047" s="1096"/>
      <c r="S2047" s="1126"/>
      <c r="T2047" s="1136"/>
      <c r="U2047" s="1127"/>
      <c r="V2047" s="1120"/>
      <c r="W2047" s="1120"/>
      <c r="X2047" s="1180">
        <v>123.75</v>
      </c>
      <c r="Y2047" s="1120"/>
      <c r="Z2047" s="1120"/>
      <c r="AA2047" s="1096"/>
      <c r="AC2047" s="1097"/>
      <c r="AD2047" s="1097"/>
      <c r="AE2047" s="1097"/>
      <c r="AF2047" s="1098"/>
      <c r="AG2047" s="2399"/>
      <c r="AH2047" s="2399"/>
      <c r="AI2047" s="2399"/>
    </row>
    <row r="2048" spans="1:35" s="1095" customFormat="1" x14ac:dyDescent="0.2">
      <c r="B2048" s="4"/>
      <c r="C2048" s="1096"/>
      <c r="D2048" s="1187" t="s">
        <v>2598</v>
      </c>
      <c r="E2048" s="1120"/>
      <c r="F2048" s="1136"/>
      <c r="G2048" s="1136"/>
      <c r="H2048" s="1136"/>
      <c r="I2048" s="1136"/>
      <c r="J2048" s="1125"/>
      <c r="K2048" s="1125"/>
      <c r="L2048" s="1125"/>
      <c r="M2048" s="1136"/>
      <c r="N2048" s="1136"/>
      <c r="O2048" s="1136"/>
      <c r="P2048" s="1136"/>
      <c r="Q2048" s="1136"/>
      <c r="R2048" s="1096"/>
      <c r="S2048" s="1126"/>
      <c r="T2048" s="1136"/>
      <c r="U2048" s="1127"/>
      <c r="V2048" s="1120"/>
      <c r="W2048" s="1120"/>
      <c r="X2048" s="1180">
        <v>8.25</v>
      </c>
      <c r="Y2048" s="1120"/>
      <c r="Z2048" s="1120"/>
      <c r="AA2048" s="1096"/>
      <c r="AC2048" s="1097"/>
      <c r="AD2048" s="1097"/>
      <c r="AE2048" s="1097"/>
      <c r="AF2048" s="1098"/>
      <c r="AG2048" s="2399"/>
      <c r="AH2048" s="2399"/>
      <c r="AI2048" s="2399"/>
    </row>
    <row r="2049" spans="1:35" s="1095" customFormat="1" x14ac:dyDescent="0.2">
      <c r="A2049" s="2392"/>
      <c r="B2049" s="135"/>
      <c r="C2049" s="1556"/>
      <c r="D2049" s="1519"/>
      <c r="E2049" s="1557"/>
      <c r="F2049" s="1558"/>
      <c r="G2049" s="1558"/>
      <c r="H2049" s="1558"/>
      <c r="I2049" s="1558"/>
      <c r="J2049" s="1125"/>
      <c r="K2049" s="1125"/>
      <c r="L2049" s="1125"/>
      <c r="M2049" s="1136"/>
      <c r="N2049" s="1136"/>
      <c r="O2049" s="1136"/>
      <c r="P2049" s="1136"/>
      <c r="Q2049" s="1136"/>
      <c r="R2049" s="1096"/>
      <c r="S2049" s="1126"/>
      <c r="T2049" s="1136"/>
      <c r="U2049" s="1127"/>
      <c r="V2049" s="1120"/>
      <c r="W2049" s="1120"/>
      <c r="X2049" s="1180"/>
      <c r="Y2049" s="1120"/>
      <c r="Z2049" s="1120"/>
      <c r="AA2049" s="1096"/>
      <c r="AC2049" s="1097"/>
      <c r="AD2049" s="1097"/>
      <c r="AE2049" s="1097"/>
      <c r="AF2049" s="1098"/>
      <c r="AG2049" s="2399"/>
      <c r="AH2049" s="2399"/>
      <c r="AI2049" s="2399"/>
    </row>
    <row r="2050" spans="1:35" s="1156" customFormat="1" x14ac:dyDescent="0.2">
      <c r="A2050" s="2389"/>
      <c r="B2050" s="1570">
        <v>2017304</v>
      </c>
      <c r="C2050" s="1573">
        <v>121281</v>
      </c>
      <c r="D2050" s="1578" t="s">
        <v>2926</v>
      </c>
      <c r="E2050" s="1579" t="s">
        <v>26</v>
      </c>
      <c r="F2050" s="1580">
        <v>1</v>
      </c>
      <c r="G2050" s="1580">
        <v>11</v>
      </c>
      <c r="H2050" s="1580">
        <v>2</v>
      </c>
      <c r="I2050" s="1580">
        <v>0</v>
      </c>
      <c r="J2050" s="1147">
        <v>42845</v>
      </c>
      <c r="K2050" s="1402" t="s">
        <v>1524</v>
      </c>
      <c r="L2050" s="1402" t="s">
        <v>1524</v>
      </c>
      <c r="M2050" s="1402" t="s">
        <v>1524</v>
      </c>
      <c r="N2050" s="1148" t="s">
        <v>47</v>
      </c>
      <c r="O2050" s="1148" t="s">
        <v>47</v>
      </c>
      <c r="P2050" s="1148" t="s">
        <v>47</v>
      </c>
      <c r="Q2050" s="1148" t="s">
        <v>47</v>
      </c>
      <c r="R2050" s="1149"/>
      <c r="S2050" s="1150">
        <v>117</v>
      </c>
      <c r="T2050" s="1148">
        <v>16</v>
      </c>
      <c r="U2050" s="1151"/>
      <c r="V2050" s="1152" t="s">
        <v>2927</v>
      </c>
      <c r="W2050" s="1152" t="s">
        <v>2930</v>
      </c>
      <c r="X2050" s="1144">
        <v>9</v>
      </c>
      <c r="Y2050" s="1152"/>
      <c r="Z2050" s="1152"/>
      <c r="AA2050" s="1555">
        <v>42836</v>
      </c>
      <c r="AC2050" s="1157"/>
      <c r="AD2050" s="1157"/>
      <c r="AE2050" s="1157"/>
      <c r="AF2050" s="1158">
        <f>IF(B2050="","",(IFERROR(VLOOKUP(B2050,Projecten!A$4:W$2358,5,FALSE),"niet bekend")))</f>
        <v>1</v>
      </c>
      <c r="AG2050" s="2403">
        <f t="shared" ref="AG2050:AG2056" si="180">IF(AF2050="","",(IF(F2050=0,AI2050,(F2050/AF2050*AI2050))))</f>
        <v>1650</v>
      </c>
      <c r="AH2050" s="2403">
        <f>IF(B2050="","",(IFERROR(VLOOKUP(B2050,Projecten!A$4:W$2358,23,FALSE),"niet bekend")))</f>
        <v>1650</v>
      </c>
      <c r="AI2050" s="2403">
        <f>IF(B2050="","",(IFERROR(VLOOKUP(B2050,Projecten!A$4:W$2358,12,FALSE),"niet bekend")))</f>
        <v>1650</v>
      </c>
    </row>
    <row r="2051" spans="1:35" s="1156" customFormat="1" x14ac:dyDescent="0.2">
      <c r="A2051" s="2388"/>
      <c r="B2051" s="1521">
        <v>2017247</v>
      </c>
      <c r="C2051" s="1518">
        <v>121278</v>
      </c>
      <c r="D2051" s="1422" t="s">
        <v>2818</v>
      </c>
      <c r="E2051" s="1512" t="s">
        <v>26</v>
      </c>
      <c r="F2051" s="1513">
        <v>5</v>
      </c>
      <c r="G2051" s="1513">
        <v>40</v>
      </c>
      <c r="H2051" s="1513">
        <v>25</v>
      </c>
      <c r="I2051" s="1513">
        <v>3</v>
      </c>
      <c r="J2051" s="1147">
        <v>42836</v>
      </c>
      <c r="K2051" s="1147" t="s">
        <v>1524</v>
      </c>
      <c r="L2051" s="1147" t="s">
        <v>1524</v>
      </c>
      <c r="M2051" s="1147" t="s">
        <v>1524</v>
      </c>
      <c r="N2051" s="1148" t="s">
        <v>47</v>
      </c>
      <c r="O2051" s="1148" t="s">
        <v>47</v>
      </c>
      <c r="P2051" s="1148" t="s">
        <v>47</v>
      </c>
      <c r="Q2051" s="1148" t="s">
        <v>47</v>
      </c>
      <c r="R2051" s="1149"/>
      <c r="S2051" s="1150" t="s">
        <v>3004</v>
      </c>
      <c r="T2051" s="1150">
        <v>18</v>
      </c>
      <c r="U2051" s="1151"/>
      <c r="V2051" s="1152" t="s">
        <v>423</v>
      </c>
      <c r="W2051" s="1152"/>
      <c r="X2051" s="1144">
        <v>74</v>
      </c>
      <c r="Y2051" s="1152"/>
      <c r="Z2051" s="1154"/>
      <c r="AA2051" s="1555">
        <v>42824</v>
      </c>
      <c r="AC2051" s="1157"/>
      <c r="AD2051" s="1157"/>
      <c r="AE2051" s="1157"/>
      <c r="AF2051" s="1158">
        <f>IF(B2051="","",(IFERROR(VLOOKUP(B2051,Projecten!A$4:W$2358,5,FALSE),"niet bekend")))</f>
        <v>5</v>
      </c>
      <c r="AG2051" s="2403">
        <f t="shared" si="180"/>
        <v>11724.5</v>
      </c>
      <c r="AH2051" s="2403">
        <f>IF(B2051="","",(IFERROR(VLOOKUP(B2051,Projecten!A$4:W$2358,23,FALSE),"niet bekend")))</f>
        <v>11724.5</v>
      </c>
      <c r="AI2051" s="2403">
        <f>IF(B2051="","",(IFERROR(VLOOKUP(B2051,Projecten!A$4:W$2358,12,FALSE),"niet bekend")))</f>
        <v>11724.5</v>
      </c>
    </row>
    <row r="2052" spans="1:35" s="1156" customFormat="1" x14ac:dyDescent="0.2">
      <c r="B2052" s="1181">
        <v>2017311</v>
      </c>
      <c r="C2052" s="1143">
        <v>121282</v>
      </c>
      <c r="D2052" s="1181" t="s">
        <v>2806</v>
      </c>
      <c r="E2052" s="1208" t="s">
        <v>902</v>
      </c>
      <c r="F2052" s="1215">
        <v>0</v>
      </c>
      <c r="G2052" s="1215">
        <v>1</v>
      </c>
      <c r="H2052" s="1215">
        <v>1</v>
      </c>
      <c r="I2052" s="1215">
        <v>0</v>
      </c>
      <c r="J2052" s="1147">
        <v>42845</v>
      </c>
      <c r="K2052" s="1365" t="s">
        <v>1524</v>
      </c>
      <c r="L2052" s="1365" t="s">
        <v>1524</v>
      </c>
      <c r="M2052" s="1365" t="s">
        <v>1524</v>
      </c>
      <c r="N2052" s="1148" t="s">
        <v>47</v>
      </c>
      <c r="O2052" s="1148" t="s">
        <v>47</v>
      </c>
      <c r="P2052" s="1148" t="s">
        <v>47</v>
      </c>
      <c r="Q2052" s="1148" t="s">
        <v>47</v>
      </c>
      <c r="R2052" s="1149"/>
      <c r="S2052" s="1150"/>
      <c r="T2052" s="1148">
        <v>17</v>
      </c>
      <c r="U2052" s="1151"/>
      <c r="V2052" s="1152" t="s">
        <v>813</v>
      </c>
      <c r="W2052" s="1152" t="s">
        <v>1420</v>
      </c>
      <c r="X2052" s="1144">
        <v>1.25</v>
      </c>
      <c r="Y2052" s="1152"/>
      <c r="Z2052" s="1152"/>
      <c r="AA2052" s="1555">
        <v>42836</v>
      </c>
      <c r="AC2052" s="1157"/>
      <c r="AD2052" s="1157"/>
      <c r="AE2052" s="1157"/>
      <c r="AF2052" s="1158">
        <f>IF(B2052="","",(IFERROR(VLOOKUP(B2052,Projecten!A$4:W$2358,5,FALSE),"niet bekend")))</f>
        <v>0</v>
      </c>
      <c r="AG2052" s="2403">
        <f t="shared" si="180"/>
        <v>174.85</v>
      </c>
      <c r="AH2052" s="2403">
        <f>IF(B2052="","",(IFERROR(VLOOKUP(B2052,Projecten!A$4:W$2358,23,FALSE),"niet bekend")))</f>
        <v>174.85</v>
      </c>
      <c r="AI2052" s="2403">
        <f>IF(B2052="","",(IFERROR(VLOOKUP(B2052,Projecten!A$4:W$2358,12,FALSE),"niet bekend")))</f>
        <v>174.85</v>
      </c>
    </row>
    <row r="2053" spans="1:35" s="1368" customFormat="1" x14ac:dyDescent="0.2">
      <c r="B2053" s="1181"/>
      <c r="C2053" s="1372"/>
      <c r="D2053" s="1181"/>
      <c r="E2053" s="1208"/>
      <c r="F2053" s="1215"/>
      <c r="G2053" s="1215"/>
      <c r="H2053" s="1215"/>
      <c r="I2053" s="1215"/>
      <c r="J2053" s="1365"/>
      <c r="K2053" s="1365"/>
      <c r="L2053" s="1147"/>
      <c r="M2053" s="1365"/>
      <c r="N2053" s="1148"/>
      <c r="O2053" s="1148"/>
      <c r="P2053" s="1148"/>
      <c r="Q2053" s="1148"/>
      <c r="R2053" s="1337"/>
      <c r="S2053" s="1150"/>
      <c r="T2053" s="1150"/>
      <c r="U2053" s="1151"/>
      <c r="V2053" s="1152"/>
      <c r="W2053" s="1152"/>
      <c r="X2053" s="1144"/>
      <c r="Y2053" s="1367"/>
      <c r="Z2053" s="1367"/>
      <c r="AA2053" s="1555"/>
      <c r="AB2053" s="1156"/>
      <c r="AC2053" s="1157"/>
      <c r="AD2053" s="1157"/>
      <c r="AE2053" s="1157"/>
      <c r="AF2053" s="1158" t="str">
        <f>IF(B2053="","",(IFERROR(VLOOKUP(B2053,Projecten!A$4:W$2358,5,FALSE),"niet bekend")))</f>
        <v/>
      </c>
      <c r="AG2053" s="2403" t="str">
        <f t="shared" si="180"/>
        <v/>
      </c>
      <c r="AH2053" s="2403" t="str">
        <f>IF(B2053="","",(IFERROR(VLOOKUP(B2053,Projecten!A$4:W$2358,23,FALSE),"niet bekend")))</f>
        <v/>
      </c>
      <c r="AI2053" s="2403" t="str">
        <f>IF(B2053="","",(IFERROR(VLOOKUP(B2053,Projecten!A$4:W$2358,12,FALSE),"niet bekend")))</f>
        <v/>
      </c>
    </row>
    <row r="2054" spans="1:35" s="1368" customFormat="1" x14ac:dyDescent="0.2">
      <c r="A2054" s="2390"/>
      <c r="B2054" s="1591">
        <v>2017330</v>
      </c>
      <c r="C2054" s="1592">
        <v>121286</v>
      </c>
      <c r="D2054" s="1592" t="s">
        <v>2971</v>
      </c>
      <c r="E2054" s="1593" t="s">
        <v>353</v>
      </c>
      <c r="F2054" s="1593">
        <v>0</v>
      </c>
      <c r="G2054" s="1593">
        <v>1</v>
      </c>
      <c r="H2054" s="1593">
        <v>1</v>
      </c>
      <c r="I2054" s="1593">
        <v>0</v>
      </c>
      <c r="J2054" s="1365">
        <v>42850</v>
      </c>
      <c r="K2054" s="1365"/>
      <c r="L2054" s="1365"/>
      <c r="M2054" s="1365"/>
      <c r="N2054" s="1148" t="s">
        <v>47</v>
      </c>
      <c r="O2054" s="1148" t="s">
        <v>47</v>
      </c>
      <c r="P2054" s="1148" t="s">
        <v>47</v>
      </c>
      <c r="Q2054" s="1148" t="s">
        <v>47</v>
      </c>
      <c r="R2054" s="1337"/>
      <c r="S2054" s="1150"/>
      <c r="T2054" s="1378"/>
      <c r="U2054" s="1366"/>
      <c r="V2054" s="1367"/>
      <c r="W2054" s="1367"/>
      <c r="X2054" s="1335">
        <v>2</v>
      </c>
      <c r="Y2054" s="1367"/>
      <c r="Z2054" s="1367"/>
      <c r="AA2054" s="1434"/>
      <c r="AC2054" s="1369"/>
      <c r="AD2054" s="1369"/>
      <c r="AE2054" s="1369"/>
      <c r="AF2054" s="1158">
        <f>IF(B2054="","",(IFERROR(VLOOKUP(B2054,Projecten!A$4:W$2358,5,FALSE),"niet bekend")))</f>
        <v>0</v>
      </c>
      <c r="AG2054" s="2403">
        <f t="shared" si="180"/>
        <v>0</v>
      </c>
      <c r="AH2054" s="2403">
        <f>IF(B2054="","",(IFERROR(VLOOKUP(B2054,Projecten!A$4:W$2358,23,FALSE),"niet bekend")))</f>
        <v>0</v>
      </c>
      <c r="AI2054" s="2403">
        <f>IF(B2054="","",(IFERROR(VLOOKUP(B2054,Projecten!A$4:W$2358,12,FALSE),"niet bekend")))</f>
        <v>0</v>
      </c>
    </row>
    <row r="2055" spans="1:35" s="1368" customFormat="1" x14ac:dyDescent="0.2">
      <c r="B2055" s="1377"/>
      <c r="C2055" s="1337"/>
      <c r="D2055" s="1337"/>
      <c r="E2055" s="1367"/>
      <c r="F2055" s="1364"/>
      <c r="G2055" s="1364"/>
      <c r="H2055" s="1364"/>
      <c r="I2055" s="1364"/>
      <c r="J2055" s="1365"/>
      <c r="K2055" s="1365"/>
      <c r="L2055" s="1365"/>
      <c r="M2055" s="1365"/>
      <c r="N2055" s="1148"/>
      <c r="O2055" s="1148"/>
      <c r="P2055" s="1148"/>
      <c r="Q2055" s="1148"/>
      <c r="R2055" s="1337"/>
      <c r="S2055" s="1156"/>
      <c r="T2055" s="1378"/>
      <c r="U2055" s="1366"/>
      <c r="V2055" s="1367"/>
      <c r="W2055" s="1367"/>
      <c r="X2055" s="1335"/>
      <c r="Y2055" s="1367"/>
      <c r="Z2055" s="1367"/>
      <c r="AA2055" s="1434"/>
      <c r="AC2055" s="1369"/>
      <c r="AD2055" s="1369"/>
      <c r="AE2055" s="1369"/>
      <c r="AF2055" s="1158" t="str">
        <f>IF(B2055="","",(IFERROR(VLOOKUP(B2055,Projecten!A$4:W$2358,5,FALSE),"niet bekend")))</f>
        <v/>
      </c>
      <c r="AG2055" s="2403" t="str">
        <f t="shared" si="180"/>
        <v/>
      </c>
      <c r="AH2055" s="2403" t="str">
        <f>IF(B2055="","",(IFERROR(VLOOKUP(B2055,Projecten!A$4:W$2358,23,FALSE),"niet bekend")))</f>
        <v/>
      </c>
      <c r="AI2055" s="2403" t="str">
        <f>IF(B2055="","",(IFERROR(VLOOKUP(B2055,Projecten!A$4:W$2358,12,FALSE),"niet bekend")))</f>
        <v/>
      </c>
    </row>
    <row r="2056" spans="1:35" s="1368" customFormat="1" x14ac:dyDescent="0.2">
      <c r="A2056" s="2393"/>
      <c r="B2056" s="1546">
        <v>2017235</v>
      </c>
      <c r="C2056" s="1572">
        <v>121280</v>
      </c>
      <c r="D2056" s="1543" t="s">
        <v>2772</v>
      </c>
      <c r="E2056" s="1544" t="s">
        <v>318</v>
      </c>
      <c r="F2056" s="1544">
        <v>1</v>
      </c>
      <c r="G2056" s="1544">
        <v>2</v>
      </c>
      <c r="H2056" s="1544">
        <v>2</v>
      </c>
      <c r="I2056" s="1544">
        <v>0</v>
      </c>
      <c r="J2056" s="1147">
        <v>42836</v>
      </c>
      <c r="K2056" s="1365" t="s">
        <v>1524</v>
      </c>
      <c r="L2056" s="1365" t="s">
        <v>1524</v>
      </c>
      <c r="M2056" s="1365" t="s">
        <v>1524</v>
      </c>
      <c r="N2056" s="1148" t="s">
        <v>47</v>
      </c>
      <c r="O2056" s="1148" t="s">
        <v>47</v>
      </c>
      <c r="P2056" s="1148" t="s">
        <v>47</v>
      </c>
      <c r="Q2056" s="1148" t="s">
        <v>47</v>
      </c>
      <c r="R2056" s="1337"/>
      <c r="S2056" s="1150">
        <v>185</v>
      </c>
      <c r="T2056" s="1150">
        <v>18</v>
      </c>
      <c r="U2056" s="1151"/>
      <c r="V2056" s="1152" t="s">
        <v>786</v>
      </c>
      <c r="W2056" s="1152" t="s">
        <v>2820</v>
      </c>
      <c r="X2056" s="1144">
        <v>3</v>
      </c>
      <c r="Y2056" s="1367"/>
      <c r="Z2056" s="1367"/>
      <c r="AA2056" s="1555">
        <v>42821</v>
      </c>
      <c r="AC2056" s="1369"/>
      <c r="AD2056" s="1369"/>
      <c r="AE2056" s="1369"/>
      <c r="AF2056" s="1158">
        <f>IF(B2056="","",(IFERROR(VLOOKUP(B2056,Projecten!A$4:W$2358,5,FALSE),"niet bekend")))</f>
        <v>1</v>
      </c>
      <c r="AG2056" s="2403">
        <f t="shared" si="180"/>
        <v>400.26</v>
      </c>
      <c r="AH2056" s="2403">
        <f>IF(B2056="","",(IFERROR(VLOOKUP(B2056,Projecten!A$4:W$2358,23,FALSE),"niet bekend")))</f>
        <v>400.26</v>
      </c>
      <c r="AI2056" s="2403">
        <f>IF(B2056="","",(IFERROR(VLOOKUP(B2056,Projecten!A$4:W$2358,12,FALSE),"niet bekend")))</f>
        <v>400.26</v>
      </c>
    </row>
    <row r="2057" spans="1:35" s="1172" customFormat="1" x14ac:dyDescent="0.2">
      <c r="B2057" s="775"/>
      <c r="C2057" s="1161"/>
      <c r="D2057" s="1162"/>
      <c r="E2057" s="1162"/>
      <c r="F2057" s="1163"/>
      <c r="G2057" s="1163"/>
      <c r="H2057" s="1163"/>
      <c r="I2057" s="1163"/>
      <c r="J2057" s="1164"/>
      <c r="K2057" s="1164"/>
      <c r="L2057" s="1164"/>
      <c r="M2057" s="1163"/>
      <c r="N2057" s="1163"/>
      <c r="O2057" s="1163"/>
      <c r="P2057" s="1163"/>
      <c r="Q2057" s="1163"/>
      <c r="R2057" s="1165"/>
      <c r="S2057" s="1165"/>
      <c r="T2057" s="1167"/>
      <c r="U2057" s="1167"/>
      <c r="V2057" s="1168"/>
      <c r="W2057" s="1168"/>
      <c r="X2057" s="1168"/>
      <c r="Y2057" s="1169"/>
      <c r="Z2057" s="1170"/>
      <c r="AA2057" s="1171"/>
      <c r="AC2057" s="1173"/>
      <c r="AD2057" s="1173"/>
      <c r="AE2057" s="1173"/>
      <c r="AF2057" s="1174"/>
      <c r="AG2057" s="2404"/>
      <c r="AH2057" s="2404" t="str">
        <f>IF(B2057="","",(IFERROR(VLOOKUP(B2057,Projecten!A$4:W$2358,23,FALSE),"niet bekend")))</f>
        <v/>
      </c>
      <c r="AI2057" s="2404" t="str">
        <f>IF(B2057="","",(IFERROR(VLOOKUP(B2057,Projecten!A$4:W$2358,12,FALSE),"niet bekend")))</f>
        <v/>
      </c>
    </row>
    <row r="2058" spans="1:35" s="1112" customFormat="1" x14ac:dyDescent="0.2">
      <c r="B2058" s="886"/>
      <c r="C2058" s="1100"/>
      <c r="D2058" s="1101">
        <f>SUM(G2058:I2058)</f>
        <v>308</v>
      </c>
      <c r="E2058" s="1102"/>
      <c r="F2058" s="1103">
        <f>SUM(F2059:F2084)</f>
        <v>17</v>
      </c>
      <c r="G2058" s="1103">
        <f>SUM(G2059:G2084)</f>
        <v>161</v>
      </c>
      <c r="H2058" s="1103">
        <f>SUM(H2059:H2084)</f>
        <v>94</v>
      </c>
      <c r="I2058" s="1103">
        <f>SUM(I2059:I2084)</f>
        <v>53</v>
      </c>
      <c r="J2058" s="1104"/>
      <c r="K2058" s="1104"/>
      <c r="L2058" s="1104"/>
      <c r="M2058" s="1103"/>
      <c r="N2058" s="1103"/>
      <c r="O2058" s="1103"/>
      <c r="P2058" s="1103"/>
      <c r="Q2058" s="1103"/>
      <c r="R2058" s="1219">
        <v>17</v>
      </c>
      <c r="S2058" s="1607"/>
      <c r="T2058" s="1220"/>
      <c r="U2058" s="1220"/>
      <c r="V2058" s="1221"/>
      <c r="W2058" s="1222">
        <f>SUM(X2058:X2084)</f>
        <v>726.5</v>
      </c>
      <c r="X2058" s="1109"/>
      <c r="Y2058" s="1109">
        <f>Productiemedewerkers!C2437</f>
        <v>0</v>
      </c>
      <c r="Z2058" s="1110">
        <f>W2058-Y2058</f>
        <v>726.5</v>
      </c>
      <c r="AA2058" s="1111"/>
      <c r="AC2058" s="1113"/>
      <c r="AD2058" s="1113"/>
      <c r="AE2058" s="1114" t="str">
        <f>CONCATENATE("week ",R2058)</f>
        <v>week 17</v>
      </c>
      <c r="AF2058" s="1115"/>
      <c r="AG2058" s="2402">
        <f>SUM(AG2059:AG2084)</f>
        <v>91116.02</v>
      </c>
      <c r="AH2058" s="2402" t="str">
        <f>IF(B2058="","",(IFERROR(VLOOKUP(B2058,Projecten!A$4:W$2358,23,FALSE),"niet bekend")))</f>
        <v/>
      </c>
      <c r="AI2058" s="2402" t="str">
        <f>IF(B2058="","",(IFERROR(VLOOKUP(B2058,Projecten!A$4:W$2358,12,FALSE),"niet bekend")))</f>
        <v/>
      </c>
    </row>
    <row r="2059" spans="1:35" s="1095" customFormat="1" x14ac:dyDescent="0.2">
      <c r="B2059" s="1246"/>
      <c r="C2059" s="1217"/>
      <c r="D2059" s="1141" t="s">
        <v>2497</v>
      </c>
      <c r="E2059" s="1223"/>
      <c r="F2059" s="1224"/>
      <c r="G2059" s="1224"/>
      <c r="H2059" s="1224"/>
      <c r="I2059" s="1224"/>
      <c r="J2059" s="1123"/>
      <c r="K2059" s="1123"/>
      <c r="L2059" s="1123"/>
      <c r="M2059" s="1124"/>
      <c r="N2059" s="1124"/>
      <c r="O2059" s="1124"/>
      <c r="P2059" s="1124"/>
      <c r="Q2059" s="1124"/>
      <c r="R2059" s="1096" t="s">
        <v>2480</v>
      </c>
      <c r="S2059" s="1126"/>
      <c r="T2059" s="1126"/>
      <c r="U2059" s="1127"/>
      <c r="V2059" s="1120"/>
      <c r="W2059" s="1141" t="s">
        <v>2081</v>
      </c>
      <c r="X2059" s="1129"/>
      <c r="Y2059" s="1120"/>
      <c r="Z2059" s="1120"/>
      <c r="AA2059" s="1096"/>
      <c r="AC2059" s="1097"/>
      <c r="AD2059" s="1097"/>
      <c r="AE2059" s="1097"/>
      <c r="AF2059" s="1186" t="str">
        <f>IF(B2059="","",(IFERROR(VLOOKUP(B2059,Projecten!A$4:W$2358,5,FALSE),"niet bekend")))</f>
        <v/>
      </c>
      <c r="AG2059" s="2399" t="str">
        <f>IF(AF2059="","",(IF(F2059=0,AI2059,(F2059/AF2059*AI2059))))</f>
        <v/>
      </c>
      <c r="AH2059" s="2399" t="str">
        <f>IF(B2059="","",(IFERROR(VLOOKUP(B2059,Projecten!A$4:W$2358,23,FALSE),"niet bekend")))</f>
        <v/>
      </c>
      <c r="AI2059" s="2399" t="str">
        <f>IF(B2059="","",(IFERROR(VLOOKUP(B2059,Projecten!A$4:W$2358,12,FALSE),"niet bekend")))</f>
        <v/>
      </c>
    </row>
    <row r="2060" spans="1:35" s="1095" customFormat="1" x14ac:dyDescent="0.2">
      <c r="B2060" s="4"/>
      <c r="C2060" s="1096"/>
      <c r="D2060" s="1187" t="s">
        <v>2481</v>
      </c>
      <c r="E2060" s="1120"/>
      <c r="F2060" s="1136"/>
      <c r="G2060" s="1136"/>
      <c r="H2060" s="1136"/>
      <c r="I2060" s="1136"/>
      <c r="J2060" s="1125"/>
      <c r="K2060" s="1125"/>
      <c r="L2060" s="1125"/>
      <c r="M2060" s="1136"/>
      <c r="N2060" s="1136"/>
      <c r="O2060" s="1136"/>
      <c r="P2060" s="1136"/>
      <c r="Q2060" s="1136"/>
      <c r="R2060" s="1096"/>
      <c r="S2060" s="1126"/>
      <c r="T2060" s="1136"/>
      <c r="U2060" s="1127"/>
      <c r="V2060" s="1120"/>
      <c r="W2060" s="1120"/>
      <c r="X2060" s="1180">
        <v>172.25</v>
      </c>
      <c r="Y2060" s="1120"/>
      <c r="Z2060" s="1120"/>
      <c r="AA2060" s="1096"/>
      <c r="AC2060" s="1097"/>
      <c r="AD2060" s="1097"/>
      <c r="AE2060" s="1097"/>
      <c r="AF2060" s="1098"/>
      <c r="AG2060" s="2399"/>
      <c r="AH2060" s="2399"/>
      <c r="AI2060" s="2399"/>
    </row>
    <row r="2061" spans="1:35" s="1231" customFormat="1" x14ac:dyDescent="0.2">
      <c r="B2061" s="1247"/>
      <c r="C2061" s="1187"/>
      <c r="D2061" s="1187" t="s">
        <v>2513</v>
      </c>
      <c r="E2061" s="1225"/>
      <c r="F2061" s="1227"/>
      <c r="G2061" s="1227"/>
      <c r="H2061" s="1227"/>
      <c r="I2061" s="1227"/>
      <c r="J2061" s="1226"/>
      <c r="K2061" s="1226"/>
      <c r="L2061" s="1226"/>
      <c r="M2061" s="1226"/>
      <c r="N2061" s="1136"/>
      <c r="O2061" s="1136"/>
      <c r="P2061" s="1136"/>
      <c r="Q2061" s="1136"/>
      <c r="R2061" s="1187"/>
      <c r="S2061" s="1126"/>
      <c r="T2061" s="1126"/>
      <c r="U2061" s="1127"/>
      <c r="V2061" s="1120"/>
      <c r="W2061" s="1225"/>
      <c r="X2061" s="1180">
        <v>40</v>
      </c>
      <c r="Y2061" s="1225"/>
      <c r="Z2061" s="1225"/>
      <c r="AA2061" s="1433"/>
      <c r="AC2061" s="1232"/>
      <c r="AD2061" s="1232"/>
      <c r="AE2061" s="1232"/>
      <c r="AF2061" s="1233" t="str">
        <f>IF(B2061="","",(IFERROR(VLOOKUP(B2061,Projecten!A$4:W$2358,5,FALSE),"niet bekend")))</f>
        <v/>
      </c>
      <c r="AG2061" s="2399" t="str">
        <f>IF(AF2061="","",(IF(F2061=0,AI2061,(F2061/AF2061*AI2061))))</f>
        <v/>
      </c>
      <c r="AH2061" s="2399" t="str">
        <f>IF(B2061="","",(IFERROR(VLOOKUP(B2061,Projecten!A$4:W$2358,23,FALSE),"niet bekend")))</f>
        <v/>
      </c>
      <c r="AI2061" s="2399" t="str">
        <f>IF(B2061="","",(IFERROR(VLOOKUP(B2061,Projecten!A$4:W$2358,12,FALSE),"niet bekend")))</f>
        <v/>
      </c>
    </row>
    <row r="2062" spans="1:35" s="1231" customFormat="1" x14ac:dyDescent="0.2">
      <c r="B2062" s="1247"/>
      <c r="C2062" s="1187"/>
      <c r="D2062" s="1187" t="s">
        <v>2567</v>
      </c>
      <c r="E2062" s="1225"/>
      <c r="F2062" s="1227"/>
      <c r="G2062" s="1227"/>
      <c r="H2062" s="1227"/>
      <c r="I2062" s="1227"/>
      <c r="J2062" s="1226"/>
      <c r="K2062" s="1226"/>
      <c r="L2062" s="1226"/>
      <c r="M2062" s="1226"/>
      <c r="N2062" s="1136"/>
      <c r="O2062" s="1136"/>
      <c r="P2062" s="1136"/>
      <c r="Q2062" s="1136"/>
      <c r="R2062" s="1187"/>
      <c r="S2062" s="1126"/>
      <c r="T2062" s="1126"/>
      <c r="U2062" s="1127"/>
      <c r="V2062" s="1120"/>
      <c r="W2062" s="1225"/>
      <c r="X2062" s="1180">
        <v>38</v>
      </c>
      <c r="Y2062" s="1225"/>
      <c r="Z2062" s="1225"/>
      <c r="AA2062" s="1433"/>
      <c r="AC2062" s="1232"/>
      <c r="AD2062" s="1232"/>
      <c r="AE2062" s="1232"/>
      <c r="AF2062" s="1233"/>
      <c r="AG2062" s="2399"/>
      <c r="AH2062" s="2399"/>
      <c r="AI2062" s="2399"/>
    </row>
    <row r="2063" spans="1:35" s="1231" customFormat="1" x14ac:dyDescent="0.2">
      <c r="B2063" s="1247"/>
      <c r="C2063" s="1187"/>
      <c r="D2063" s="1187" t="s">
        <v>2985</v>
      </c>
      <c r="E2063" s="1225"/>
      <c r="F2063" s="1227"/>
      <c r="G2063" s="1227"/>
      <c r="H2063" s="1227"/>
      <c r="I2063" s="1227"/>
      <c r="J2063" s="1226"/>
      <c r="K2063" s="1226"/>
      <c r="L2063" s="1226"/>
      <c r="M2063" s="1226"/>
      <c r="N2063" s="1136"/>
      <c r="O2063" s="1136"/>
      <c r="P2063" s="1136"/>
      <c r="Q2063" s="1136"/>
      <c r="R2063" s="1187"/>
      <c r="S2063" s="1126"/>
      <c r="T2063" s="1126"/>
      <c r="U2063" s="1127"/>
      <c r="V2063" s="1120"/>
      <c r="W2063" s="1225"/>
      <c r="X2063" s="1180">
        <v>8.25</v>
      </c>
      <c r="Y2063" s="1225"/>
      <c r="Z2063" s="1225"/>
      <c r="AA2063" s="1433"/>
      <c r="AC2063" s="1232"/>
      <c r="AD2063" s="1232"/>
      <c r="AE2063" s="1232"/>
      <c r="AF2063" s="1233"/>
      <c r="AG2063" s="2399"/>
      <c r="AH2063" s="2399"/>
      <c r="AI2063" s="2399"/>
    </row>
    <row r="2064" spans="1:35" s="1095" customFormat="1" x14ac:dyDescent="0.2">
      <c r="B2064" s="4"/>
      <c r="C2064" s="1096"/>
      <c r="D2064" s="1096"/>
      <c r="E2064" s="1120"/>
      <c r="F2064" s="1136"/>
      <c r="G2064" s="1136"/>
      <c r="H2064" s="1136"/>
      <c r="I2064" s="1136"/>
      <c r="J2064" s="1125"/>
      <c r="K2064" s="1125"/>
      <c r="L2064" s="1136"/>
      <c r="M2064" s="1136"/>
      <c r="N2064" s="1136"/>
      <c r="O2064" s="1136"/>
      <c r="P2064" s="1136"/>
      <c r="Q2064" s="1136"/>
      <c r="R2064" s="1096"/>
      <c r="S2064" s="1126"/>
      <c r="T2064" s="1136"/>
      <c r="U2064" s="1127"/>
      <c r="V2064" s="1120"/>
      <c r="W2064" s="1120"/>
      <c r="X2064" s="1129"/>
      <c r="Y2064" s="1120"/>
      <c r="Z2064" s="1120"/>
      <c r="AA2064" s="1096"/>
      <c r="AC2064" s="1097"/>
      <c r="AD2064" s="1097"/>
      <c r="AE2064" s="1097"/>
      <c r="AF2064" s="1098"/>
      <c r="AG2064" s="2399"/>
      <c r="AH2064" s="2399"/>
      <c r="AI2064" s="2399"/>
    </row>
    <row r="2065" spans="1:35" s="1368" customFormat="1" x14ac:dyDescent="0.2">
      <c r="B2065" s="1181" t="s">
        <v>2832</v>
      </c>
      <c r="C2065" s="1181">
        <v>121275</v>
      </c>
      <c r="D2065" s="1181" t="s">
        <v>2834</v>
      </c>
      <c r="E2065" s="1208" t="s">
        <v>353</v>
      </c>
      <c r="F2065" s="1208">
        <v>1</v>
      </c>
      <c r="G2065" s="1208">
        <v>8</v>
      </c>
      <c r="H2065" s="1208">
        <v>4</v>
      </c>
      <c r="I2065" s="1208">
        <v>3</v>
      </c>
      <c r="J2065" s="1147">
        <v>42836</v>
      </c>
      <c r="K2065" s="1147">
        <v>42837</v>
      </c>
      <c r="L2065" s="1147" t="s">
        <v>1524</v>
      </c>
      <c r="M2065" s="1147" t="s">
        <v>1524</v>
      </c>
      <c r="N2065" s="1148" t="s">
        <v>47</v>
      </c>
      <c r="O2065" s="1148" t="s">
        <v>47</v>
      </c>
      <c r="P2065" s="1148" t="s">
        <v>47</v>
      </c>
      <c r="Q2065" s="1148" t="s">
        <v>47</v>
      </c>
      <c r="R2065" s="1337"/>
      <c r="S2065" s="1150">
        <v>119</v>
      </c>
      <c r="T2065" s="1150">
        <v>17</v>
      </c>
      <c r="U2065" s="1151"/>
      <c r="V2065" s="1152" t="s">
        <v>535</v>
      </c>
      <c r="W2065" s="1152"/>
      <c r="X2065" s="1144">
        <v>18</v>
      </c>
      <c r="Y2065" s="1367"/>
      <c r="Z2065" s="1367"/>
      <c r="AA2065" s="1555">
        <v>42825</v>
      </c>
      <c r="AC2065" s="1369"/>
      <c r="AD2065" s="1369"/>
      <c r="AE2065" s="1369"/>
      <c r="AF2065" s="1158">
        <v>1</v>
      </c>
      <c r="AG2065" s="2403">
        <f>IF(AF2065="","",(IF(F2065=0,AI2065,(F2065/AF2065*AI2065))))</f>
        <v>3440.14</v>
      </c>
      <c r="AH2065" s="2403">
        <v>0</v>
      </c>
      <c r="AI2065" s="2403">
        <v>3440.14</v>
      </c>
    </row>
    <row r="2066" spans="1:35" s="1368" customFormat="1" x14ac:dyDescent="0.2">
      <c r="B2066" s="1343"/>
      <c r="C2066" s="1371"/>
      <c r="D2066" s="1343"/>
      <c r="E2066" s="1344"/>
      <c r="F2066" s="1344"/>
      <c r="G2066" s="1344"/>
      <c r="H2066" s="1344"/>
      <c r="I2066" s="1344"/>
      <c r="J2066" s="1365"/>
      <c r="K2066" s="1365"/>
      <c r="L2066" s="1365"/>
      <c r="M2066" s="1365"/>
      <c r="N2066" s="1148"/>
      <c r="O2066" s="1148"/>
      <c r="P2066" s="1148"/>
      <c r="Q2066" s="1148"/>
      <c r="R2066" s="1337"/>
      <c r="S2066" s="1150"/>
      <c r="T2066" s="1150"/>
      <c r="U2066" s="1151"/>
      <c r="V2066" s="1152"/>
      <c r="W2066" s="1367"/>
      <c r="X2066" s="1335"/>
      <c r="Y2066" s="1367"/>
      <c r="Z2066" s="1367"/>
      <c r="AA2066" s="1434"/>
      <c r="AC2066" s="1369"/>
      <c r="AD2066" s="1369"/>
      <c r="AE2066" s="1369"/>
      <c r="AF2066" s="1370"/>
      <c r="AG2066" s="2403"/>
      <c r="AH2066" s="2403"/>
      <c r="AI2066" s="2403"/>
    </row>
    <row r="2067" spans="1:35" s="1156" customFormat="1" x14ac:dyDescent="0.2">
      <c r="B2067" s="1145">
        <v>2017262</v>
      </c>
      <c r="C2067" s="1145">
        <v>121284</v>
      </c>
      <c r="D2067" s="1145">
        <v>646517</v>
      </c>
      <c r="E2067" s="1199" t="s">
        <v>26</v>
      </c>
      <c r="F2067" s="1146">
        <v>1</v>
      </c>
      <c r="G2067" s="1146">
        <v>8</v>
      </c>
      <c r="H2067" s="1146">
        <v>5</v>
      </c>
      <c r="I2067" s="1146">
        <v>3</v>
      </c>
      <c r="J2067" s="1147">
        <v>42843</v>
      </c>
      <c r="K2067" s="1147">
        <v>42844</v>
      </c>
      <c r="L2067" s="1147" t="s">
        <v>1524</v>
      </c>
      <c r="M2067" s="1147" t="s">
        <v>1524</v>
      </c>
      <c r="N2067" s="1148" t="s">
        <v>47</v>
      </c>
      <c r="O2067" s="1148" t="s">
        <v>47</v>
      </c>
      <c r="P2067" s="1148" t="s">
        <v>47</v>
      </c>
      <c r="Q2067" s="1148" t="s">
        <v>47</v>
      </c>
      <c r="R2067" s="1149"/>
      <c r="S2067" s="1150">
        <v>114</v>
      </c>
      <c r="T2067" s="1150">
        <v>18</v>
      </c>
      <c r="U2067" s="1151"/>
      <c r="V2067" s="1152" t="s">
        <v>162</v>
      </c>
      <c r="W2067" s="1152" t="s">
        <v>1284</v>
      </c>
      <c r="X2067" s="1144">
        <v>19</v>
      </c>
      <c r="Y2067" s="1152"/>
      <c r="Z2067" s="1154"/>
      <c r="AA2067" s="1555">
        <v>42824</v>
      </c>
      <c r="AC2067" s="1157"/>
      <c r="AD2067" s="1157"/>
      <c r="AE2067" s="1157"/>
      <c r="AF2067" s="1158">
        <f>IF(B2067="","",(IFERROR(VLOOKUP(B2067,Projecten!A$4:W$2358,5,FALSE),"niet bekend")))</f>
        <v>1</v>
      </c>
      <c r="AG2067" s="2403">
        <f t="shared" ref="AG2067:AG2074" si="181">IF(AF2067="","",(IF(F2067=0,AI2067,(F2067/AF2067*AI2067))))</f>
        <v>3486.07</v>
      </c>
      <c r="AH2067" s="2403">
        <f>IF(B2067="","",(IFERROR(VLOOKUP(B2067,Projecten!A$4:W$2358,23,FALSE),"niet bekend")))</f>
        <v>3486.07</v>
      </c>
      <c r="AI2067" s="2403">
        <f>IF(B2067="","",(IFERROR(VLOOKUP(B2067,Projecten!A$4:W$2358,12,FALSE),"niet bekend")))</f>
        <v>3486.07</v>
      </c>
    </row>
    <row r="2068" spans="1:35" s="1156" customFormat="1" x14ac:dyDescent="0.2">
      <c r="B2068" s="1145">
        <v>2017255</v>
      </c>
      <c r="C2068" s="1145">
        <v>121287</v>
      </c>
      <c r="D2068" s="1145">
        <v>639717</v>
      </c>
      <c r="E2068" s="1199" t="s">
        <v>26</v>
      </c>
      <c r="F2068" s="1146">
        <v>1</v>
      </c>
      <c r="G2068" s="1146">
        <v>11</v>
      </c>
      <c r="H2068" s="1146">
        <v>5</v>
      </c>
      <c r="I2068" s="1146">
        <v>3</v>
      </c>
      <c r="J2068" s="1147">
        <v>42843</v>
      </c>
      <c r="K2068" s="1147">
        <v>42844</v>
      </c>
      <c r="L2068" s="1147" t="s">
        <v>1524</v>
      </c>
      <c r="M2068" s="1147" t="s">
        <v>1524</v>
      </c>
      <c r="N2068" s="1148" t="s">
        <v>47</v>
      </c>
      <c r="O2068" s="1148" t="s">
        <v>47</v>
      </c>
      <c r="P2068" s="1148" t="s">
        <v>47</v>
      </c>
      <c r="Q2068" s="1148" t="s">
        <v>47</v>
      </c>
      <c r="R2068" s="1149"/>
      <c r="S2068" s="1150">
        <v>110</v>
      </c>
      <c r="T2068" s="1150">
        <v>18</v>
      </c>
      <c r="U2068" s="1151"/>
      <c r="V2068" s="1152" t="s">
        <v>162</v>
      </c>
      <c r="W2068" s="1152" t="s">
        <v>2960</v>
      </c>
      <c r="X2068" s="1144">
        <v>37</v>
      </c>
      <c r="Y2068" s="1152"/>
      <c r="Z2068" s="1154"/>
      <c r="AA2068" s="1555">
        <v>42824</v>
      </c>
      <c r="AC2068" s="1157"/>
      <c r="AD2068" s="1157"/>
      <c r="AE2068" s="1157"/>
      <c r="AF2068" s="1158">
        <f>IF(B2068="","",(IFERROR(VLOOKUP(B2068,Projecten!A$4:W$2358,5,FALSE),"niet bekend")))</f>
        <v>1</v>
      </c>
      <c r="AG2068" s="2403">
        <f t="shared" si="181"/>
        <v>6325.24</v>
      </c>
      <c r="AH2068" s="2403">
        <f>IF(B2068="","",(IFERROR(VLOOKUP(B2068,Projecten!A$4:W$2358,23,FALSE),"niet bekend")))</f>
        <v>6325.24</v>
      </c>
      <c r="AI2068" s="2403">
        <f>IF(B2068="","",(IFERROR(VLOOKUP(B2068,Projecten!A$4:W$2358,12,FALSE),"niet bekend")))</f>
        <v>6325.24</v>
      </c>
    </row>
    <row r="2069" spans="1:35" s="1156" customFormat="1" x14ac:dyDescent="0.2">
      <c r="B2069" s="1343">
        <v>2017264</v>
      </c>
      <c r="C2069" s="1145">
        <v>121284</v>
      </c>
      <c r="D2069" s="1343">
        <v>637117</v>
      </c>
      <c r="E2069" s="1371" t="s">
        <v>26</v>
      </c>
      <c r="F2069" s="1344">
        <v>1</v>
      </c>
      <c r="G2069" s="1344">
        <v>8</v>
      </c>
      <c r="H2069" s="1344">
        <v>4</v>
      </c>
      <c r="I2069" s="1344">
        <v>3</v>
      </c>
      <c r="J2069" s="1147">
        <v>42845</v>
      </c>
      <c r="K2069" s="1147" t="s">
        <v>1524</v>
      </c>
      <c r="L2069" s="1147" t="s">
        <v>1524</v>
      </c>
      <c r="M2069" s="1147" t="s">
        <v>1524</v>
      </c>
      <c r="N2069" s="1148" t="s">
        <v>47</v>
      </c>
      <c r="O2069" s="1148" t="s">
        <v>47</v>
      </c>
      <c r="P2069" s="1148" t="s">
        <v>47</v>
      </c>
      <c r="Q2069" s="1148" t="s">
        <v>47</v>
      </c>
      <c r="R2069" s="1149"/>
      <c r="S2069" s="1150">
        <v>173</v>
      </c>
      <c r="T2069" s="1150">
        <v>18</v>
      </c>
      <c r="U2069" s="1151"/>
      <c r="V2069" s="1152" t="s">
        <v>162</v>
      </c>
      <c r="W2069" s="1152" t="s">
        <v>1284</v>
      </c>
      <c r="X2069" s="1144">
        <v>27.25</v>
      </c>
      <c r="Y2069" s="1152"/>
      <c r="Z2069" s="1154"/>
      <c r="AA2069" s="1555">
        <v>42828</v>
      </c>
      <c r="AC2069" s="1157"/>
      <c r="AD2069" s="1157"/>
      <c r="AE2069" s="1157"/>
      <c r="AF2069" s="1158">
        <f>IF(B2069="","",(IFERROR(VLOOKUP(B2069,Projecten!A$4:W$2358,5,FALSE),"niet bekend")))</f>
        <v>1</v>
      </c>
      <c r="AG2069" s="2403">
        <f t="shared" si="181"/>
        <v>5026.42</v>
      </c>
      <c r="AH2069" s="2403">
        <f>IF(B2069="","",(IFERROR(VLOOKUP(B2069,Projecten!A$4:W$2358,23,FALSE),"niet bekend")))</f>
        <v>5026.42</v>
      </c>
      <c r="AI2069" s="2403">
        <f>IF(B2069="","",(IFERROR(VLOOKUP(B2069,Projecten!A$4:W$2358,12,FALSE),"niet bekend")))</f>
        <v>5026.42</v>
      </c>
    </row>
    <row r="2070" spans="1:35" s="1156" customFormat="1" x14ac:dyDescent="0.2">
      <c r="B2070" s="1145">
        <v>2017256</v>
      </c>
      <c r="C2070" s="1145">
        <v>121287</v>
      </c>
      <c r="D2070" s="1145">
        <v>648017</v>
      </c>
      <c r="E2070" s="1199" t="s">
        <v>26</v>
      </c>
      <c r="F2070" s="1146">
        <v>1</v>
      </c>
      <c r="G2070" s="1146">
        <v>9</v>
      </c>
      <c r="H2070" s="1146">
        <v>5</v>
      </c>
      <c r="I2070" s="1146">
        <v>4</v>
      </c>
      <c r="J2070" s="1147">
        <v>42843</v>
      </c>
      <c r="K2070" s="1147" t="s">
        <v>1524</v>
      </c>
      <c r="L2070" s="1147" t="s">
        <v>1524</v>
      </c>
      <c r="M2070" s="1147" t="s">
        <v>1524</v>
      </c>
      <c r="N2070" s="1148" t="s">
        <v>47</v>
      </c>
      <c r="O2070" s="1148" t="s">
        <v>47</v>
      </c>
      <c r="P2070" s="1148" t="s">
        <v>47</v>
      </c>
      <c r="Q2070" s="1148" t="s">
        <v>47</v>
      </c>
      <c r="R2070" s="1149"/>
      <c r="S2070" s="1150">
        <v>108</v>
      </c>
      <c r="T2070" s="1150">
        <v>18</v>
      </c>
      <c r="U2070" s="1151"/>
      <c r="V2070" s="1152" t="s">
        <v>162</v>
      </c>
      <c r="W2070" s="1152"/>
      <c r="X2070" s="1144">
        <v>18</v>
      </c>
      <c r="Y2070" s="1152"/>
      <c r="Z2070" s="1154"/>
      <c r="AA2070" s="1555">
        <v>42824</v>
      </c>
      <c r="AC2070" s="1157"/>
      <c r="AD2070" s="1157"/>
      <c r="AE2070" s="1157"/>
      <c r="AF2070" s="1158">
        <f>IF(B2070="","",(IFERROR(VLOOKUP(B2070,Projecten!A$4:W$2358,5,FALSE),"niet bekend")))</f>
        <v>1</v>
      </c>
      <c r="AG2070" s="2403">
        <f t="shared" si="181"/>
        <v>3119.56</v>
      </c>
      <c r="AH2070" s="2403">
        <f>IF(B2070="","",(IFERROR(VLOOKUP(B2070,Projecten!A$4:W$2358,23,FALSE),"niet bekend")))</f>
        <v>3119.56</v>
      </c>
      <c r="AI2070" s="2403">
        <f>IF(B2070="","",(IFERROR(VLOOKUP(B2070,Projecten!A$4:W$2358,12,FALSE),"niet bekend")))</f>
        <v>3119.56</v>
      </c>
    </row>
    <row r="2071" spans="1:35" s="1156" customFormat="1" x14ac:dyDescent="0.2">
      <c r="B2071" s="1343">
        <v>2017263</v>
      </c>
      <c r="C2071" s="1145">
        <v>121287</v>
      </c>
      <c r="D2071" s="1343">
        <v>633917</v>
      </c>
      <c r="E2071" s="1371" t="s">
        <v>26</v>
      </c>
      <c r="F2071" s="1344">
        <v>1</v>
      </c>
      <c r="G2071" s="1344">
        <v>4</v>
      </c>
      <c r="H2071" s="1344">
        <v>3</v>
      </c>
      <c r="I2071" s="1344">
        <v>2</v>
      </c>
      <c r="J2071" s="1147">
        <v>42843</v>
      </c>
      <c r="K2071" s="1147" t="s">
        <v>1524</v>
      </c>
      <c r="L2071" s="1147" t="s">
        <v>1524</v>
      </c>
      <c r="M2071" s="1147" t="s">
        <v>1524</v>
      </c>
      <c r="N2071" s="1148" t="s">
        <v>47</v>
      </c>
      <c r="O2071" s="1148" t="s">
        <v>47</v>
      </c>
      <c r="P2071" s="1148" t="s">
        <v>47</v>
      </c>
      <c r="Q2071" s="1148" t="s">
        <v>47</v>
      </c>
      <c r="R2071" s="1149"/>
      <c r="S2071" s="1150">
        <v>164</v>
      </c>
      <c r="T2071" s="1150">
        <v>18</v>
      </c>
      <c r="U2071" s="1151"/>
      <c r="V2071" s="1152" t="s">
        <v>162</v>
      </c>
      <c r="W2071" s="1152"/>
      <c r="X2071" s="1144">
        <v>8</v>
      </c>
      <c r="Y2071" s="1152"/>
      <c r="Z2071" s="1154"/>
      <c r="AA2071" s="1555">
        <v>42824</v>
      </c>
      <c r="AC2071" s="1157"/>
      <c r="AD2071" s="1157"/>
      <c r="AE2071" s="1157"/>
      <c r="AF2071" s="1158">
        <f>IF(B2071="","",(IFERROR(VLOOKUP(B2071,Projecten!A$4:W$2358,5,FALSE),"niet bekend")))</f>
        <v>1</v>
      </c>
      <c r="AG2071" s="2403">
        <f t="shared" si="181"/>
        <v>1260.08</v>
      </c>
      <c r="AH2071" s="2403">
        <f>IF(B2071="","",(IFERROR(VLOOKUP(B2071,Projecten!A$4:W$2358,23,FALSE),"niet bekend")))</f>
        <v>1260.08</v>
      </c>
      <c r="AI2071" s="2403">
        <f>IF(B2071="","",(IFERROR(VLOOKUP(B2071,Projecten!A$4:W$2358,12,FALSE),"niet bekend")))</f>
        <v>1260.08</v>
      </c>
    </row>
    <row r="2072" spans="1:35" s="1156" customFormat="1" x14ac:dyDescent="0.2">
      <c r="B2072" s="1145" t="s">
        <v>2740</v>
      </c>
      <c r="C2072" s="1145" t="s">
        <v>2914</v>
      </c>
      <c r="D2072" s="1145" t="s">
        <v>2762</v>
      </c>
      <c r="E2072" s="1199" t="s">
        <v>26</v>
      </c>
      <c r="F2072" s="1200">
        <v>6</v>
      </c>
      <c r="G2072" s="1200">
        <v>60</v>
      </c>
      <c r="H2072" s="1200">
        <v>30</v>
      </c>
      <c r="I2072" s="1200">
        <v>24</v>
      </c>
      <c r="J2072" s="1147">
        <v>42830</v>
      </c>
      <c r="K2072" s="1147">
        <v>42830</v>
      </c>
      <c r="L2072" s="1147"/>
      <c r="M2072" s="1147"/>
      <c r="N2072" s="1148" t="s">
        <v>47</v>
      </c>
      <c r="O2072" s="1148" t="s">
        <v>47</v>
      </c>
      <c r="P2072" s="1148" t="s">
        <v>47</v>
      </c>
      <c r="Q2072" s="1148" t="s">
        <v>47</v>
      </c>
      <c r="R2072" s="1337"/>
      <c r="S2072" s="1622" t="s">
        <v>3006</v>
      </c>
      <c r="T2072" s="1402">
        <v>18</v>
      </c>
      <c r="U2072" s="1151"/>
      <c r="V2072" s="1356" t="s">
        <v>2310</v>
      </c>
      <c r="W2072" s="1152" t="s">
        <v>1284</v>
      </c>
      <c r="X2072" s="1144">
        <v>222</v>
      </c>
      <c r="Y2072" s="1152"/>
      <c r="Z2072" s="1152"/>
      <c r="AA2072" s="1555">
        <v>42810</v>
      </c>
      <c r="AC2072" s="1157"/>
      <c r="AD2072" s="1157"/>
      <c r="AE2072" s="1157"/>
      <c r="AF2072" s="1158">
        <f>IF(B2072="","",(IFERROR(VLOOKUP(B2072,Projecten!A$4:W$2358,5,FALSE),"niet bekend")))</f>
        <v>10</v>
      </c>
      <c r="AG2072" s="2403">
        <f t="shared" si="181"/>
        <v>46079.34</v>
      </c>
      <c r="AH2072" s="2403">
        <f>IF(B2072="","",(IFERROR(VLOOKUP(B2072,Projecten!A$4:W$2358,23,FALSE),"niet bekend")))</f>
        <v>76798.899999999994</v>
      </c>
      <c r="AI2072" s="2403">
        <f>IF(B2072="","",(IFERROR(VLOOKUP(B2072,Projecten!A$4:W$2358,12,FALSE),"niet bekend")))</f>
        <v>76798.899999999994</v>
      </c>
    </row>
    <row r="2073" spans="1:35" s="1156" customFormat="1" x14ac:dyDescent="0.2">
      <c r="B2073" s="1248" t="s">
        <v>2880</v>
      </c>
      <c r="C2073" s="1143">
        <v>121289</v>
      </c>
      <c r="D2073" s="1248">
        <v>617517</v>
      </c>
      <c r="E2073" s="1358" t="s">
        <v>26</v>
      </c>
      <c r="F2073" s="1358">
        <v>1</v>
      </c>
      <c r="G2073" s="1358">
        <v>10</v>
      </c>
      <c r="H2073" s="1358">
        <v>9</v>
      </c>
      <c r="I2073" s="1358">
        <v>1</v>
      </c>
      <c r="J2073" s="1147">
        <v>42843</v>
      </c>
      <c r="K2073" s="1147" t="s">
        <v>1524</v>
      </c>
      <c r="L2073" s="1147" t="s">
        <v>1524</v>
      </c>
      <c r="M2073" s="1147" t="s">
        <v>1524</v>
      </c>
      <c r="N2073" s="1148" t="s">
        <v>47</v>
      </c>
      <c r="O2073" s="1148" t="s">
        <v>47</v>
      </c>
      <c r="P2073" s="1148" t="s">
        <v>47</v>
      </c>
      <c r="Q2073" s="1148" t="s">
        <v>47</v>
      </c>
      <c r="R2073" s="1149"/>
      <c r="S2073" s="1147"/>
      <c r="T2073" s="1150">
        <v>18</v>
      </c>
      <c r="U2073" s="1151"/>
      <c r="V2073" s="1152" t="s">
        <v>162</v>
      </c>
      <c r="W2073" s="1152" t="s">
        <v>1284</v>
      </c>
      <c r="X2073" s="1144">
        <v>26</v>
      </c>
      <c r="Y2073" s="1152"/>
      <c r="Z2073" s="1152"/>
      <c r="AA2073" s="1555">
        <v>42824</v>
      </c>
      <c r="AC2073" s="1157"/>
      <c r="AD2073" s="1157"/>
      <c r="AE2073" s="1157"/>
      <c r="AF2073" s="1158">
        <f>IF(B2073="","",(IFERROR(VLOOKUP(B2073,Projecten!A$4:W$2358,5,FALSE),"niet bekend")))</f>
        <v>1</v>
      </c>
      <c r="AG2073" s="2403">
        <f t="shared" si="181"/>
        <v>4596.43</v>
      </c>
      <c r="AH2073" s="2403">
        <f>IF(B2073="","",(IFERROR(VLOOKUP(B2073,Projecten!A$4:W$2358,23,FALSE),"niet bekend")))</f>
        <v>4596.43</v>
      </c>
      <c r="AI2073" s="2403">
        <f>IF(B2073="","",(IFERROR(VLOOKUP(B2073,Projecten!A$4:W$2358,12,FALSE),"niet bekend")))</f>
        <v>4596.43</v>
      </c>
    </row>
    <row r="2074" spans="1:35" s="1156" customFormat="1" x14ac:dyDescent="0.2">
      <c r="B2074" s="1145">
        <v>2017262</v>
      </c>
      <c r="C2074" s="1145">
        <v>121284</v>
      </c>
      <c r="D2074" s="1145">
        <v>646517</v>
      </c>
      <c r="E2074" s="1199" t="s">
        <v>26</v>
      </c>
      <c r="F2074" s="1146">
        <v>1</v>
      </c>
      <c r="G2074" s="1146">
        <v>8</v>
      </c>
      <c r="H2074" s="1146">
        <v>5</v>
      </c>
      <c r="I2074" s="1146">
        <v>3</v>
      </c>
      <c r="J2074" s="1147">
        <v>42843</v>
      </c>
      <c r="K2074" s="1147">
        <v>42844</v>
      </c>
      <c r="L2074" s="1147" t="s">
        <v>1524</v>
      </c>
      <c r="M2074" s="1147" t="s">
        <v>1524</v>
      </c>
      <c r="N2074" s="1148" t="s">
        <v>47</v>
      </c>
      <c r="O2074" s="1148" t="s">
        <v>47</v>
      </c>
      <c r="P2074" s="1148" t="s">
        <v>47</v>
      </c>
      <c r="Q2074" s="1148" t="s">
        <v>47</v>
      </c>
      <c r="R2074" s="1149"/>
      <c r="S2074" s="1147"/>
      <c r="T2074" s="1150">
        <v>18</v>
      </c>
      <c r="U2074" s="1151"/>
      <c r="V2074" s="1152" t="s">
        <v>162</v>
      </c>
      <c r="W2074" s="1152" t="s">
        <v>1284</v>
      </c>
      <c r="X2074" s="1144">
        <v>19</v>
      </c>
      <c r="Y2074" s="1152"/>
      <c r="Z2074" s="1154"/>
      <c r="AA2074" s="1555">
        <v>42824</v>
      </c>
      <c r="AC2074" s="1157"/>
      <c r="AD2074" s="1157"/>
      <c r="AE2074" s="1157"/>
      <c r="AF2074" s="1158">
        <f>IF(B2074="","",(IFERROR(VLOOKUP(B2074,Projecten!A$4:W$2358,5,FALSE),"niet bekend")))</f>
        <v>1</v>
      </c>
      <c r="AG2074" s="2403">
        <f t="shared" si="181"/>
        <v>3486.07</v>
      </c>
      <c r="AH2074" s="2403">
        <f>IF(B2074="","",(IFERROR(VLOOKUP(B2074,Projecten!A$4:W$2358,23,FALSE),"niet bekend")))</f>
        <v>3486.07</v>
      </c>
      <c r="AI2074" s="2403">
        <f>IF(B2074="","",(IFERROR(VLOOKUP(B2074,Projecten!A$4:W$2358,12,FALSE),"niet bekend")))</f>
        <v>3486.07</v>
      </c>
    </row>
    <row r="2075" spans="1:35" s="1156" customFormat="1" x14ac:dyDescent="0.2">
      <c r="B2075" s="1145"/>
      <c r="C2075" s="1145"/>
      <c r="D2075" s="1145"/>
      <c r="E2075" s="1199"/>
      <c r="F2075" s="1146"/>
      <c r="G2075" s="1146"/>
      <c r="H2075" s="1146"/>
      <c r="I2075" s="1146"/>
      <c r="J2075" s="1147"/>
      <c r="K2075" s="1147"/>
      <c r="L2075" s="1147"/>
      <c r="M2075" s="1147"/>
      <c r="N2075" s="1148"/>
      <c r="O2075" s="1148"/>
      <c r="P2075" s="1148"/>
      <c r="Q2075" s="1148"/>
      <c r="R2075" s="1149"/>
      <c r="S2075" s="1150"/>
      <c r="T2075" s="1150"/>
      <c r="U2075" s="1151"/>
      <c r="V2075" s="1152"/>
      <c r="W2075" s="1152"/>
      <c r="X2075" s="1144"/>
      <c r="Y2075" s="1152"/>
      <c r="Z2075" s="1154"/>
      <c r="AA2075" s="1555"/>
      <c r="AC2075" s="1157"/>
      <c r="AD2075" s="1157"/>
      <c r="AE2075" s="1157"/>
      <c r="AF2075" s="1158"/>
      <c r="AG2075" s="2403"/>
      <c r="AH2075" s="2403"/>
      <c r="AI2075" s="2403"/>
    </row>
    <row r="2076" spans="1:35" s="1368" customFormat="1" x14ac:dyDescent="0.2">
      <c r="B2076" s="1181">
        <v>2017204</v>
      </c>
      <c r="C2076" s="1372">
        <v>121277</v>
      </c>
      <c r="D2076" s="1181" t="s">
        <v>2719</v>
      </c>
      <c r="E2076" s="1208" t="s">
        <v>308</v>
      </c>
      <c r="F2076" s="1215">
        <v>0</v>
      </c>
      <c r="G2076" s="1215">
        <v>7</v>
      </c>
      <c r="H2076" s="1215">
        <v>4</v>
      </c>
      <c r="I2076" s="1215">
        <v>1</v>
      </c>
      <c r="J2076" s="1365" t="s">
        <v>1524</v>
      </c>
      <c r="K2076" s="1365" t="s">
        <v>1524</v>
      </c>
      <c r="L2076" s="1147">
        <v>42830</v>
      </c>
      <c r="M2076" s="1365" t="s">
        <v>1524</v>
      </c>
      <c r="N2076" s="1148" t="s">
        <v>47</v>
      </c>
      <c r="O2076" s="1148" t="s">
        <v>47</v>
      </c>
      <c r="P2076" s="1148" t="s">
        <v>47</v>
      </c>
      <c r="Q2076" s="1148" t="s">
        <v>47</v>
      </c>
      <c r="R2076" s="1337"/>
      <c r="S2076" s="1378">
        <v>127</v>
      </c>
      <c r="T2076" s="1150">
        <v>17</v>
      </c>
      <c r="U2076" s="1151"/>
      <c r="V2076" s="1152" t="s">
        <v>49</v>
      </c>
      <c r="W2076" s="1152" t="s">
        <v>2768</v>
      </c>
      <c r="X2076" s="1144">
        <v>13.5</v>
      </c>
      <c r="Y2076" s="1367"/>
      <c r="Z2076" s="1367"/>
      <c r="AA2076" s="1555">
        <v>42811</v>
      </c>
      <c r="AB2076" s="1156"/>
      <c r="AC2076" s="1157"/>
      <c r="AD2076" s="1157"/>
      <c r="AE2076" s="1157"/>
      <c r="AF2076" s="1158">
        <f>IF(B2076="","",(IFERROR(VLOOKUP(B2076,Projecten!A$4:W$2358,5,FALSE),"niet bekend")))</f>
        <v>0</v>
      </c>
      <c r="AG2076" s="2403">
        <f>IF(AF2076="","",(IF(F2076=0,AI2076,(F2076/AF2076*AI2076))))</f>
        <v>3950.84</v>
      </c>
      <c r="AH2076" s="2403">
        <f>IF(B2076="","",(IFERROR(VLOOKUP(B2076,Projecten!A$4:W$2358,23,FALSE),"niet bekend")))</f>
        <v>3950.84</v>
      </c>
      <c r="AI2076" s="2403">
        <f>IF(B2076="","",(IFERROR(VLOOKUP(B2076,Projecten!A$4:W$2358,12,FALSE),"niet bekend")))</f>
        <v>3950.84</v>
      </c>
    </row>
    <row r="2077" spans="1:35" s="1156" customFormat="1" x14ac:dyDescent="0.2">
      <c r="B2077" s="1343"/>
      <c r="C2077" s="1145"/>
      <c r="D2077" s="1343"/>
      <c r="E2077" s="1371"/>
      <c r="F2077" s="1344"/>
      <c r="G2077" s="1344"/>
      <c r="H2077" s="1344"/>
      <c r="I2077" s="1344"/>
      <c r="J2077" s="1147"/>
      <c r="K2077" s="1147"/>
      <c r="L2077" s="1147"/>
      <c r="M2077" s="1147"/>
      <c r="N2077" s="1148"/>
      <c r="O2077" s="1148"/>
      <c r="P2077" s="1148"/>
      <c r="Q2077" s="1148"/>
      <c r="R2077" s="1149"/>
      <c r="S2077" s="1150"/>
      <c r="T2077" s="1150"/>
      <c r="U2077" s="1151"/>
      <c r="V2077" s="1152"/>
      <c r="W2077" s="1152"/>
      <c r="X2077" s="1144"/>
      <c r="Y2077" s="1152"/>
      <c r="Z2077" s="1154"/>
      <c r="AA2077" s="1555"/>
      <c r="AC2077" s="1157"/>
      <c r="AD2077" s="1157"/>
      <c r="AE2077" s="1157"/>
      <c r="AF2077" s="1158"/>
      <c r="AG2077" s="2403"/>
      <c r="AH2077" s="2403"/>
      <c r="AI2077" s="2403"/>
    </row>
    <row r="2078" spans="1:35" s="1156" customFormat="1" x14ac:dyDescent="0.2">
      <c r="A2078" s="2388"/>
      <c r="B2078" s="1521">
        <v>2017347</v>
      </c>
      <c r="C2078" s="1594">
        <v>121297</v>
      </c>
      <c r="D2078" s="1422" t="s">
        <v>2994</v>
      </c>
      <c r="E2078" s="1512" t="s">
        <v>318</v>
      </c>
      <c r="F2078" s="1512">
        <v>0</v>
      </c>
      <c r="G2078" s="1512">
        <v>2</v>
      </c>
      <c r="H2078" s="1513">
        <v>2</v>
      </c>
      <c r="I2078" s="1513">
        <v>0</v>
      </c>
      <c r="J2078" s="1147">
        <v>42857</v>
      </c>
      <c r="K2078" s="1147">
        <v>42851</v>
      </c>
      <c r="L2078" s="1147"/>
      <c r="M2078" s="1147"/>
      <c r="N2078" s="1148" t="s">
        <v>47</v>
      </c>
      <c r="O2078" s="1148" t="s">
        <v>47</v>
      </c>
      <c r="P2078" s="1148" t="s">
        <v>47</v>
      </c>
      <c r="Q2078" s="1148" t="s">
        <v>47</v>
      </c>
      <c r="R2078" s="1149"/>
      <c r="S2078" s="1147" t="s">
        <v>3013</v>
      </c>
      <c r="T2078" s="1150">
        <v>18</v>
      </c>
      <c r="U2078" s="1151"/>
      <c r="V2078" s="1152" t="s">
        <v>786</v>
      </c>
      <c r="W2078" s="1152" t="s">
        <v>3007</v>
      </c>
      <c r="X2078" s="1144">
        <v>3.25</v>
      </c>
      <c r="Y2078" s="1152"/>
      <c r="Z2078" s="1154"/>
      <c r="AA2078" s="1555">
        <v>42849</v>
      </c>
      <c r="AC2078" s="1157"/>
      <c r="AD2078" s="1157"/>
      <c r="AE2078" s="1157"/>
      <c r="AF2078" s="1158">
        <f>IF(B2078="","",(IFERROR(VLOOKUP(B2078,Projecten!A$4:W$2358,5,FALSE),"niet bekend")))</f>
        <v>1</v>
      </c>
      <c r="AG2078" s="2403">
        <f>IF(AF2078="","",(IF(F2078=0,AI2078,(F2078/AF2078*AI2078))))</f>
        <v>611.05999999999995</v>
      </c>
      <c r="AH2078" s="2403">
        <f>IF(B2078="","",(IFERROR(VLOOKUP(B2078,Projecten!A$4:W$2358,23,FALSE),"niet bekend")))</f>
        <v>611.05999999999995</v>
      </c>
      <c r="AI2078" s="2403">
        <f>IF(B2078="","",(IFERROR(VLOOKUP(B2078,Projecten!A$4:W$2358,12,FALSE),"niet bekend")))</f>
        <v>611.05999999999995</v>
      </c>
    </row>
    <row r="2079" spans="1:35" s="1156" customFormat="1" x14ac:dyDescent="0.2">
      <c r="B2079" s="1145">
        <v>2017248</v>
      </c>
      <c r="C2079" s="1143">
        <v>121280</v>
      </c>
      <c r="D2079" s="1145" t="s">
        <v>2823</v>
      </c>
      <c r="E2079" s="1199" t="s">
        <v>318</v>
      </c>
      <c r="F2079" s="1146">
        <v>0</v>
      </c>
      <c r="G2079" s="1146">
        <v>1</v>
      </c>
      <c r="H2079" s="1146">
        <v>0</v>
      </c>
      <c r="I2079" s="1146">
        <v>1</v>
      </c>
      <c r="J2079" s="1147">
        <v>42845</v>
      </c>
      <c r="K2079" s="1147" t="s">
        <v>1524</v>
      </c>
      <c r="L2079" s="1147" t="s">
        <v>1524</v>
      </c>
      <c r="M2079" s="1147" t="s">
        <v>1524</v>
      </c>
      <c r="N2079" s="1148" t="s">
        <v>47</v>
      </c>
      <c r="O2079" s="1148" t="s">
        <v>47</v>
      </c>
      <c r="P2079" s="1148" t="s">
        <v>47</v>
      </c>
      <c r="Q2079" s="1148" t="s">
        <v>47</v>
      </c>
      <c r="R2079" s="1149"/>
      <c r="S2079" s="1150">
        <v>185</v>
      </c>
      <c r="T2079" s="1150">
        <v>18</v>
      </c>
      <c r="U2079" s="1151"/>
      <c r="V2079" s="1152" t="s">
        <v>786</v>
      </c>
      <c r="W2079" s="1152" t="s">
        <v>1284</v>
      </c>
      <c r="X2079" s="1144">
        <v>3.75</v>
      </c>
      <c r="Y2079" s="1152"/>
      <c r="Z2079" s="1154"/>
      <c r="AA2079" s="1555">
        <v>42821</v>
      </c>
      <c r="AC2079" s="1157"/>
      <c r="AD2079" s="1157"/>
      <c r="AE2079" s="1157"/>
      <c r="AF2079" s="1158">
        <f>IF(B2079="","",(IFERROR(VLOOKUP(B2079,Projecten!A$4:W$2358,5,FALSE),"niet bekend")))</f>
        <v>0</v>
      </c>
      <c r="AG2079" s="2403">
        <f>IF(AF2079="","",(IF(F2079=0,AI2079,(F2079/AF2079*AI2079))))</f>
        <v>659.57</v>
      </c>
      <c r="AH2079" s="2403">
        <f>IF(B2079="","",(IFERROR(VLOOKUP(B2079,Projecten!A$4:W$2358,23,FALSE),"niet bekend")))</f>
        <v>659.57</v>
      </c>
      <c r="AI2079" s="2403">
        <f>IF(B2079="","",(IFERROR(VLOOKUP(B2079,Projecten!A$4:W$2358,12,FALSE),"niet bekend")))</f>
        <v>659.57</v>
      </c>
    </row>
    <row r="2080" spans="1:35" s="1156" customFormat="1" x14ac:dyDescent="0.2">
      <c r="B2080" s="1145"/>
      <c r="C2080" s="1145"/>
      <c r="D2080" s="1145"/>
      <c r="E2080" s="1199"/>
      <c r="F2080" s="1146"/>
      <c r="G2080" s="1146"/>
      <c r="H2080" s="1146"/>
      <c r="I2080" s="1146"/>
      <c r="J2080" s="1147"/>
      <c r="K2080" s="1147"/>
      <c r="L2080" s="1147"/>
      <c r="M2080" s="1147"/>
      <c r="N2080" s="1148"/>
      <c r="O2080" s="1148"/>
      <c r="P2080" s="1148"/>
      <c r="Q2080" s="1148"/>
      <c r="R2080" s="1149"/>
      <c r="S2080" s="1150"/>
      <c r="T2080" s="1150"/>
      <c r="U2080" s="1151"/>
      <c r="V2080" s="1152"/>
      <c r="W2080" s="1152"/>
      <c r="X2080" s="1144"/>
      <c r="Y2080" s="1152"/>
      <c r="Z2080" s="1154"/>
      <c r="AA2080" s="1555"/>
      <c r="AC2080" s="1157"/>
      <c r="AD2080" s="1157"/>
      <c r="AE2080" s="1157"/>
      <c r="AF2080" s="1158"/>
      <c r="AG2080" s="2403"/>
      <c r="AH2080" s="2403"/>
      <c r="AI2080" s="2403"/>
    </row>
    <row r="2081" spans="1:53" s="1156" customFormat="1" x14ac:dyDescent="0.2">
      <c r="B2081" s="1145">
        <v>2017292</v>
      </c>
      <c r="C2081" s="1145">
        <v>121283</v>
      </c>
      <c r="D2081" s="1145" t="s">
        <v>2920</v>
      </c>
      <c r="E2081" s="1199" t="s">
        <v>2376</v>
      </c>
      <c r="F2081" s="1146">
        <v>1</v>
      </c>
      <c r="G2081" s="1146">
        <v>8</v>
      </c>
      <c r="H2081" s="1146">
        <v>5</v>
      </c>
      <c r="I2081" s="1146">
        <v>3</v>
      </c>
      <c r="J2081" s="1147">
        <v>42845</v>
      </c>
      <c r="K2081" s="1147">
        <v>42844</v>
      </c>
      <c r="L2081" s="1147" t="s">
        <v>1524</v>
      </c>
      <c r="M2081" s="1147" t="s">
        <v>1524</v>
      </c>
      <c r="N2081" s="1148" t="s">
        <v>47</v>
      </c>
      <c r="O2081" s="1148" t="s">
        <v>47</v>
      </c>
      <c r="P2081" s="1148" t="s">
        <v>47</v>
      </c>
      <c r="Q2081" s="1148" t="s">
        <v>47</v>
      </c>
      <c r="R2081" s="1149"/>
      <c r="S2081" s="1150">
        <v>204</v>
      </c>
      <c r="T2081" s="1150">
        <v>18</v>
      </c>
      <c r="U2081" s="1151"/>
      <c r="V2081" s="1152" t="s">
        <v>2583</v>
      </c>
      <c r="W2081" s="1152" t="s">
        <v>2919</v>
      </c>
      <c r="X2081" s="1144">
        <v>20.75</v>
      </c>
      <c r="Y2081" s="1152"/>
      <c r="Z2081" s="1154"/>
      <c r="AA2081" s="1555">
        <v>41742</v>
      </c>
      <c r="AC2081" s="1157"/>
      <c r="AD2081" s="1157"/>
      <c r="AE2081" s="1157"/>
      <c r="AF2081" s="1158">
        <v>1</v>
      </c>
      <c r="AG2081" s="2403">
        <f>IF(AF2081="","",(IF(F2081=0,AI2081,(F2081/AF2081*AI2081))))</f>
        <v>3564.62</v>
      </c>
      <c r="AH2081" s="2403">
        <v>0</v>
      </c>
      <c r="AI2081" s="2403">
        <v>3564.62</v>
      </c>
    </row>
    <row r="2082" spans="1:53" s="1156" customFormat="1" x14ac:dyDescent="0.2">
      <c r="B2082" s="1145">
        <v>2017293</v>
      </c>
      <c r="C2082" s="1145">
        <v>121283</v>
      </c>
      <c r="D2082" s="1145" t="s">
        <v>2917</v>
      </c>
      <c r="E2082" s="1199" t="s">
        <v>2376</v>
      </c>
      <c r="F2082" s="1146">
        <v>1</v>
      </c>
      <c r="G2082" s="1146">
        <v>9</v>
      </c>
      <c r="H2082" s="1146">
        <v>7</v>
      </c>
      <c r="I2082" s="1146">
        <v>1</v>
      </c>
      <c r="J2082" s="1147">
        <v>42845</v>
      </c>
      <c r="K2082" s="1147">
        <v>42844</v>
      </c>
      <c r="L2082" s="1147" t="s">
        <v>1524</v>
      </c>
      <c r="M2082" s="1147" t="s">
        <v>1524</v>
      </c>
      <c r="N2082" s="1148" t="s">
        <v>47</v>
      </c>
      <c r="O2082" s="1148" t="s">
        <v>47</v>
      </c>
      <c r="P2082" s="1148" t="s">
        <v>47</v>
      </c>
      <c r="Q2082" s="1148" t="s">
        <v>47</v>
      </c>
      <c r="R2082" s="1149"/>
      <c r="S2082" s="1150">
        <v>223</v>
      </c>
      <c r="T2082" s="1150">
        <v>18</v>
      </c>
      <c r="U2082" s="1151"/>
      <c r="V2082" s="1152" t="s">
        <v>2583</v>
      </c>
      <c r="W2082" s="1152" t="s">
        <v>1377</v>
      </c>
      <c r="X2082" s="1144">
        <v>17</v>
      </c>
      <c r="Y2082" s="1152"/>
      <c r="Z2082" s="1154"/>
      <c r="AA2082" s="1555">
        <v>41742</v>
      </c>
      <c r="AC2082" s="1157"/>
      <c r="AD2082" s="1157"/>
      <c r="AE2082" s="1157"/>
      <c r="AF2082" s="1158">
        <v>1</v>
      </c>
      <c r="AG2082" s="2403">
        <f>IF(AF2082="","",(IF(F2082=0,AI2082,(F2082/AF2082*AI2082))))</f>
        <v>2852.99</v>
      </c>
      <c r="AH2082" s="2403">
        <v>0</v>
      </c>
      <c r="AI2082" s="2403">
        <v>2852.99</v>
      </c>
    </row>
    <row r="2083" spans="1:53" s="1156" customFormat="1" x14ac:dyDescent="0.2">
      <c r="B2083" s="1145">
        <v>2017294</v>
      </c>
      <c r="C2083" s="1145">
        <v>121283</v>
      </c>
      <c r="D2083" s="1145" t="s">
        <v>2918</v>
      </c>
      <c r="E2083" s="1199" t="s">
        <v>2376</v>
      </c>
      <c r="F2083" s="1146">
        <v>1</v>
      </c>
      <c r="G2083" s="1146">
        <v>8</v>
      </c>
      <c r="H2083" s="1146">
        <v>6</v>
      </c>
      <c r="I2083" s="1146">
        <v>1</v>
      </c>
      <c r="J2083" s="1147">
        <v>42845</v>
      </c>
      <c r="K2083" s="1147">
        <v>42844</v>
      </c>
      <c r="L2083" s="1147" t="s">
        <v>1524</v>
      </c>
      <c r="M2083" s="1147" t="s">
        <v>1524</v>
      </c>
      <c r="N2083" s="1148" t="s">
        <v>47</v>
      </c>
      <c r="O2083" s="1148" t="s">
        <v>47</v>
      </c>
      <c r="P2083" s="1148" t="s">
        <v>47</v>
      </c>
      <c r="Q2083" s="1148" t="s">
        <v>47</v>
      </c>
      <c r="R2083" s="1149"/>
      <c r="S2083" s="1150">
        <v>220</v>
      </c>
      <c r="T2083" s="1150">
        <v>18</v>
      </c>
      <c r="U2083" s="1151"/>
      <c r="V2083" s="1152" t="s">
        <v>2583</v>
      </c>
      <c r="W2083" s="1152" t="s">
        <v>1420</v>
      </c>
      <c r="X2083" s="1144">
        <v>15.5</v>
      </c>
      <c r="Y2083" s="1152"/>
      <c r="Z2083" s="1154"/>
      <c r="AA2083" s="1555">
        <v>41742</v>
      </c>
      <c r="AC2083" s="1157"/>
      <c r="AD2083" s="1157"/>
      <c r="AE2083" s="1157"/>
      <c r="AF2083" s="1158">
        <v>1</v>
      </c>
      <c r="AG2083" s="2403">
        <f>IF(AF2083="","",(IF(F2083=0,AI2083,(F2083/AF2083*AI2083))))</f>
        <v>2657.59</v>
      </c>
      <c r="AH2083" s="2403">
        <v>0</v>
      </c>
      <c r="AI2083" s="2403">
        <v>2657.59</v>
      </c>
    </row>
    <row r="2084" spans="1:53" s="1172" customFormat="1" x14ac:dyDescent="0.2">
      <c r="B2084" s="775"/>
      <c r="C2084" s="1161"/>
      <c r="D2084" s="1162"/>
      <c r="E2084" s="1162"/>
      <c r="F2084" s="1163"/>
      <c r="G2084" s="1163"/>
      <c r="H2084" s="1163"/>
      <c r="I2084" s="1163"/>
      <c r="J2084" s="1164"/>
      <c r="K2084" s="1164"/>
      <c r="L2084" s="1164"/>
      <c r="M2084" s="1163"/>
      <c r="N2084" s="1163"/>
      <c r="O2084" s="1163"/>
      <c r="P2084" s="1163"/>
      <c r="Q2084" s="1163"/>
      <c r="R2084" s="1165"/>
      <c r="S2084" s="1606"/>
      <c r="T2084" s="1167"/>
      <c r="U2084" s="1167"/>
      <c r="V2084" s="1168"/>
      <c r="W2084" s="1168"/>
      <c r="X2084" s="1168"/>
      <c r="Y2084" s="1169"/>
      <c r="Z2084" s="1170"/>
      <c r="AA2084" s="1171"/>
      <c r="AC2084" s="1173"/>
      <c r="AD2084" s="1173"/>
      <c r="AE2084" s="1173"/>
      <c r="AF2084" s="1174"/>
      <c r="AG2084" s="2404"/>
      <c r="AH2084" s="2404" t="str">
        <f>IF(B2084="","",(IFERROR(VLOOKUP(B2084,Projecten!A$4:W$2358,23,FALSE),"niet bekend")))</f>
        <v/>
      </c>
      <c r="AI2084" s="2404" t="str">
        <f>IF(B2084="","",(IFERROR(VLOOKUP(B2084,Projecten!A$4:W$2358,12,FALSE),"niet bekend")))</f>
        <v/>
      </c>
    </row>
    <row r="2085" spans="1:53" s="1112" customFormat="1" x14ac:dyDescent="0.2">
      <c r="B2085" s="1381"/>
      <c r="C2085" s="1382"/>
      <c r="D2085" s="1383">
        <f>SUM(G2085:I2085)</f>
        <v>396</v>
      </c>
      <c r="E2085" s="1384"/>
      <c r="F2085" s="1385">
        <f>SUM(F2091:F2119)</f>
        <v>28</v>
      </c>
      <c r="G2085" s="1385">
        <f>SUM(G2091:G2119)</f>
        <v>205</v>
      </c>
      <c r="H2085" s="1385">
        <f>SUM(H2091:H2119)</f>
        <v>117</v>
      </c>
      <c r="I2085" s="1385">
        <f>SUM(I2091:I2119)</f>
        <v>74</v>
      </c>
      <c r="J2085" s="1386"/>
      <c r="K2085" s="1386"/>
      <c r="L2085" s="1386"/>
      <c r="M2085" s="1385"/>
      <c r="N2085" s="1385"/>
      <c r="O2085" s="1385"/>
      <c r="P2085" s="1385"/>
      <c r="Q2085" s="1385"/>
      <c r="R2085" s="1387">
        <v>18</v>
      </c>
      <c r="S2085" s="1388"/>
      <c r="T2085" s="1389"/>
      <c r="U2085" s="1389"/>
      <c r="V2085" s="1390"/>
      <c r="W2085" s="1391">
        <f>SUM(X2085:X2120)</f>
        <v>424.5</v>
      </c>
      <c r="X2085" s="1109"/>
      <c r="Y2085" s="1109">
        <f>Productiemedewerkers!C2491</f>
        <v>0</v>
      </c>
      <c r="Z2085" s="1110">
        <f>W2085-Y2085</f>
        <v>424.5</v>
      </c>
      <c r="AA2085" s="1111"/>
      <c r="AC2085" s="1113"/>
      <c r="AD2085" s="1113"/>
      <c r="AE2085" s="1114" t="str">
        <f>CONCATENATE("week ",R2085)</f>
        <v>week 18</v>
      </c>
      <c r="AF2085" s="1115"/>
      <c r="AG2085" s="2402">
        <f>SUM(AG2086:AG2120)</f>
        <v>74011.689999999973</v>
      </c>
      <c r="AH2085" s="2402" t="str">
        <f>IF(B2085="","",(IFERROR(VLOOKUP(B2085,Projecten!A$4:W$2358,23,FALSE),"niet bekend")))</f>
        <v/>
      </c>
      <c r="AI2085" s="2402" t="str">
        <f>IF(B2085="","",(IFERROR(VLOOKUP(B2085,Projecten!A$4:W$2358,12,FALSE),"niet bekend")))</f>
        <v/>
      </c>
    </row>
    <row r="2086" spans="1:53" s="1112" customFormat="1" x14ac:dyDescent="0.2">
      <c r="A2086" s="1399"/>
      <c r="B2086" s="1399"/>
      <c r="C2086" s="1637"/>
      <c r="D2086" s="1394" t="s">
        <v>3024</v>
      </c>
      <c r="E2086" s="1401"/>
      <c r="F2086" s="1184"/>
      <c r="G2086" s="1184"/>
      <c r="H2086" s="1184"/>
      <c r="I2086" s="1184"/>
      <c r="J2086" s="1183"/>
      <c r="K2086" s="1183"/>
      <c r="L2086" s="1183"/>
      <c r="M2086" s="1184"/>
      <c r="N2086" s="1184"/>
      <c r="O2086" s="1184"/>
      <c r="P2086" s="1184"/>
      <c r="Q2086" s="1184"/>
      <c r="R2086" s="1638"/>
      <c r="S2086" s="1638"/>
      <c r="T2086" s="1638"/>
      <c r="U2086" s="1638"/>
      <c r="V2086" s="1638"/>
      <c r="W2086" s="1638"/>
      <c r="X2086" s="1638"/>
      <c r="Y2086" s="1638"/>
      <c r="Z2086" s="1638"/>
      <c r="AA2086" s="1638"/>
      <c r="AB2086" s="1645"/>
      <c r="AC2086" s="1645"/>
      <c r="AD2086" s="1645"/>
      <c r="AE2086" s="1645"/>
      <c r="AF2086" s="1638"/>
      <c r="AG2086" s="2411"/>
      <c r="AH2086" s="2411"/>
      <c r="AI2086" s="2411"/>
      <c r="AJ2086" s="1645"/>
      <c r="AK2086" s="1645"/>
      <c r="AL2086" s="1645"/>
      <c r="AM2086" s="1645"/>
      <c r="AN2086" s="1645"/>
      <c r="AO2086" s="1645"/>
      <c r="AP2086" s="1645"/>
      <c r="AQ2086" s="1645"/>
      <c r="AR2086" s="1645"/>
      <c r="AS2086" s="1645"/>
      <c r="AT2086" s="1645"/>
      <c r="AU2086" s="1645"/>
      <c r="AV2086" s="1645"/>
      <c r="AW2086" s="1645"/>
      <c r="AX2086" s="1645"/>
      <c r="AY2086" s="1645"/>
      <c r="AZ2086" s="1645"/>
      <c r="BA2086" s="1645"/>
    </row>
    <row r="2087" spans="1:53" s="1112" customFormat="1" x14ac:dyDescent="0.2">
      <c r="A2087" s="1399"/>
      <c r="B2087" s="1399"/>
      <c r="C2087" s="1637"/>
      <c r="D2087" s="1400" t="s">
        <v>3001</v>
      </c>
      <c r="E2087" s="1401"/>
      <c r="F2087" s="1184"/>
      <c r="G2087" s="1184"/>
      <c r="H2087" s="1184"/>
      <c r="I2087" s="1184"/>
      <c r="J2087" s="1183"/>
      <c r="K2087" s="1183"/>
      <c r="L2087" s="1183"/>
      <c r="M2087" s="1184"/>
      <c r="N2087" s="1184"/>
      <c r="O2087" s="1184"/>
      <c r="P2087" s="1184"/>
      <c r="Q2087" s="1184"/>
      <c r="R2087" s="1638"/>
      <c r="S2087" s="1638"/>
      <c r="T2087" s="1638"/>
      <c r="U2087" s="1638"/>
      <c r="V2087" s="1638"/>
      <c r="W2087" s="1638"/>
      <c r="X2087" s="1638"/>
      <c r="Y2087" s="1638"/>
      <c r="Z2087" s="1638"/>
      <c r="AA2087" s="1638"/>
      <c r="AB2087" s="1645"/>
      <c r="AC2087" s="1645"/>
      <c r="AD2087" s="1645"/>
      <c r="AE2087" s="1645"/>
      <c r="AF2087" s="1638"/>
      <c r="AG2087" s="2411"/>
      <c r="AH2087" s="2411"/>
      <c r="AI2087" s="2411"/>
      <c r="AJ2087" s="1645"/>
      <c r="AK2087" s="1645"/>
      <c r="AL2087" s="1645"/>
      <c r="AM2087" s="1645"/>
      <c r="AN2087" s="1645"/>
      <c r="AO2087" s="1645"/>
      <c r="AP2087" s="1645"/>
      <c r="AQ2087" s="1645"/>
      <c r="AR2087" s="1645"/>
      <c r="AS2087" s="1645"/>
      <c r="AT2087" s="1645"/>
      <c r="AU2087" s="1645"/>
      <c r="AV2087" s="1645"/>
      <c r="AW2087" s="1645"/>
      <c r="AX2087" s="1645"/>
      <c r="AY2087" s="1645"/>
      <c r="AZ2087" s="1645"/>
      <c r="BA2087" s="1645"/>
    </row>
    <row r="2088" spans="1:53" s="1112" customFormat="1" x14ac:dyDescent="0.2">
      <c r="A2088" s="1399"/>
      <c r="B2088" s="1399"/>
      <c r="C2088" s="1637"/>
      <c r="D2088" s="1400" t="s">
        <v>3015</v>
      </c>
      <c r="E2088" s="1401"/>
      <c r="F2088" s="1184"/>
      <c r="G2088" s="1184"/>
      <c r="H2088" s="1184"/>
      <c r="I2088" s="1184"/>
      <c r="J2088" s="1183"/>
      <c r="K2088" s="1183"/>
      <c r="L2088" s="1183"/>
      <c r="M2088" s="1184"/>
      <c r="N2088" s="1184"/>
      <c r="O2088" s="1184"/>
      <c r="P2088" s="1184"/>
      <c r="Q2088" s="1184"/>
      <c r="R2088" s="1638"/>
      <c r="S2088" s="1638"/>
      <c r="T2088" s="1638"/>
      <c r="U2088" s="1638"/>
      <c r="V2088" s="1638"/>
      <c r="W2088" s="1638"/>
      <c r="X2088" s="1638"/>
      <c r="Y2088" s="1638"/>
      <c r="Z2088" s="1638"/>
      <c r="AA2088" s="1638"/>
      <c r="AB2088" s="1645"/>
      <c r="AC2088" s="1645"/>
      <c r="AD2088" s="1645"/>
      <c r="AE2088" s="1645"/>
      <c r="AF2088" s="1638"/>
      <c r="AG2088" s="2411"/>
      <c r="AH2088" s="2411"/>
      <c r="AI2088" s="2411"/>
      <c r="AJ2088" s="1645"/>
      <c r="AK2088" s="1645"/>
      <c r="AL2088" s="1645"/>
      <c r="AM2088" s="1645"/>
      <c r="AN2088" s="1645"/>
      <c r="AO2088" s="1645"/>
      <c r="AP2088" s="1645"/>
      <c r="AQ2088" s="1645"/>
      <c r="AR2088" s="1645"/>
      <c r="AS2088" s="1645"/>
      <c r="AT2088" s="1645"/>
      <c r="AU2088" s="1645"/>
      <c r="AV2088" s="1645"/>
      <c r="AW2088" s="1645"/>
      <c r="AX2088" s="1645"/>
      <c r="AY2088" s="1645"/>
      <c r="AZ2088" s="1645"/>
      <c r="BA2088" s="1645"/>
    </row>
    <row r="2089" spans="1:53" s="1112" customFormat="1" x14ac:dyDescent="0.2">
      <c r="A2089" s="1399"/>
      <c r="B2089" s="1399"/>
      <c r="C2089" s="1637"/>
      <c r="D2089" s="1400" t="s">
        <v>3014</v>
      </c>
      <c r="E2089" s="1401"/>
      <c r="F2089" s="1184"/>
      <c r="G2089" s="1184"/>
      <c r="H2089" s="1184"/>
      <c r="I2089" s="1184"/>
      <c r="J2089" s="1183"/>
      <c r="K2089" s="1183"/>
      <c r="L2089" s="1183"/>
      <c r="M2089" s="1184"/>
      <c r="N2089" s="1184"/>
      <c r="O2089" s="1184"/>
      <c r="P2089" s="1184"/>
      <c r="Q2089" s="1184"/>
      <c r="R2089" s="1638"/>
      <c r="S2089" s="1638"/>
      <c r="T2089" s="1638"/>
      <c r="U2089" s="1638"/>
      <c r="V2089" s="1638"/>
      <c r="W2089" s="1638"/>
      <c r="X2089" s="1638"/>
      <c r="Y2089" s="1638"/>
      <c r="Z2089" s="1638"/>
      <c r="AA2089" s="1638"/>
      <c r="AB2089" s="1645"/>
      <c r="AC2089" s="1645"/>
      <c r="AD2089" s="1645"/>
      <c r="AE2089" s="1645"/>
      <c r="AF2089" s="1638"/>
      <c r="AG2089" s="2411"/>
      <c r="AH2089" s="2411"/>
      <c r="AI2089" s="2411"/>
      <c r="AJ2089" s="1645"/>
      <c r="AK2089" s="1645"/>
      <c r="AL2089" s="1645"/>
      <c r="AM2089" s="1645"/>
      <c r="AN2089" s="1645"/>
      <c r="AO2089" s="1645"/>
      <c r="AP2089" s="1645"/>
      <c r="AQ2089" s="1645"/>
      <c r="AR2089" s="1645"/>
      <c r="AS2089" s="1645"/>
      <c r="AT2089" s="1645"/>
      <c r="AU2089" s="1645"/>
      <c r="AV2089" s="1645"/>
      <c r="AW2089" s="1645"/>
      <c r="AX2089" s="1645"/>
      <c r="AY2089" s="1645"/>
      <c r="AZ2089" s="1645"/>
      <c r="BA2089" s="1645"/>
    </row>
    <row r="2090" spans="1:53" s="1112" customFormat="1" x14ac:dyDescent="0.2">
      <c r="A2090" s="1399"/>
      <c r="B2090" s="1399"/>
      <c r="C2090" s="1637"/>
      <c r="D2090" s="1400" t="s">
        <v>3017</v>
      </c>
      <c r="E2090" s="1401"/>
      <c r="F2090" s="1184"/>
      <c r="G2090" s="1184"/>
      <c r="H2090" s="1184"/>
      <c r="I2090" s="1184"/>
      <c r="J2090" s="1183"/>
      <c r="K2090" s="1183"/>
      <c r="L2090" s="1183"/>
      <c r="M2090" s="1184"/>
      <c r="N2090" s="1184"/>
      <c r="O2090" s="1184"/>
      <c r="P2090" s="1184"/>
      <c r="Q2090" s="1184"/>
      <c r="R2090" s="1638"/>
      <c r="S2090" s="1638"/>
      <c r="T2090" s="1638"/>
      <c r="U2090" s="1638"/>
      <c r="V2090" s="1638"/>
      <c r="W2090" s="1638"/>
      <c r="X2090" s="1638"/>
      <c r="Y2090" s="1638"/>
      <c r="Z2090" s="1638"/>
      <c r="AA2090" s="1638"/>
      <c r="AB2090" s="1645"/>
      <c r="AC2090" s="1645"/>
      <c r="AD2090" s="1645"/>
      <c r="AE2090" s="1645"/>
      <c r="AF2090" s="1638"/>
      <c r="AG2090" s="2411"/>
      <c r="AH2090" s="2411"/>
      <c r="AI2090" s="2411"/>
      <c r="AJ2090" s="1645"/>
      <c r="AK2090" s="1645"/>
      <c r="AL2090" s="1645"/>
      <c r="AM2090" s="1645"/>
      <c r="AN2090" s="1645"/>
      <c r="AO2090" s="1645"/>
      <c r="AP2090" s="1645"/>
      <c r="AQ2090" s="1645"/>
      <c r="AR2090" s="1645"/>
      <c r="AS2090" s="1645"/>
      <c r="AT2090" s="1645"/>
      <c r="AU2090" s="1645"/>
      <c r="AV2090" s="1645"/>
      <c r="AW2090" s="1645"/>
      <c r="AX2090" s="1645"/>
      <c r="AY2090" s="1645"/>
      <c r="AZ2090" s="1645"/>
      <c r="BA2090" s="1645"/>
    </row>
    <row r="2091" spans="1:53" x14ac:dyDescent="0.2">
      <c r="C2091" s="1257"/>
      <c r="D2091" s="8"/>
      <c r="E2091" s="80"/>
      <c r="F2091" s="59"/>
      <c r="G2091" s="80"/>
      <c r="H2091" s="80"/>
      <c r="I2091" s="80"/>
      <c r="J2091" s="59"/>
      <c r="K2091" s="59"/>
      <c r="L2091" s="59"/>
      <c r="M2091" s="59"/>
      <c r="N2091" s="59"/>
      <c r="O2091" s="59"/>
      <c r="P2091" s="59"/>
      <c r="Q2091" s="59"/>
      <c r="R2091" s="59"/>
      <c r="S2091" s="77"/>
      <c r="T2091" s="59"/>
      <c r="U2091" s="156"/>
      <c r="V2091" s="80"/>
      <c r="W2091" s="80"/>
      <c r="X2091" s="431"/>
      <c r="Y2091" s="141"/>
    </row>
    <row r="2092" spans="1:53" s="1156" customFormat="1" x14ac:dyDescent="0.2">
      <c r="B2092" s="1145">
        <v>2017258</v>
      </c>
      <c r="C2092" s="1145">
        <v>121288</v>
      </c>
      <c r="D2092" s="1145">
        <v>633617</v>
      </c>
      <c r="E2092" s="1199" t="s">
        <v>26</v>
      </c>
      <c r="F2092" s="1146">
        <v>1</v>
      </c>
      <c r="G2092" s="1146">
        <v>8</v>
      </c>
      <c r="H2092" s="1146">
        <v>5</v>
      </c>
      <c r="I2092" s="1146">
        <v>3</v>
      </c>
      <c r="J2092" s="1147">
        <v>42843</v>
      </c>
      <c r="K2092" s="1147" t="s">
        <v>1524</v>
      </c>
      <c r="L2092" s="1147" t="s">
        <v>1524</v>
      </c>
      <c r="M2092" s="1147" t="s">
        <v>1524</v>
      </c>
      <c r="N2092" s="1148" t="s">
        <v>47</v>
      </c>
      <c r="O2092" s="1148" t="s">
        <v>47</v>
      </c>
      <c r="P2092" s="1148" t="s">
        <v>47</v>
      </c>
      <c r="Q2092" s="1148" t="s">
        <v>47</v>
      </c>
      <c r="R2092" s="1149" t="s">
        <v>960</v>
      </c>
      <c r="S2092" s="1147"/>
      <c r="T2092" s="1150">
        <v>18</v>
      </c>
      <c r="U2092" s="1151"/>
      <c r="V2092" s="1152" t="s">
        <v>162</v>
      </c>
      <c r="W2092" s="1152" t="s">
        <v>3033</v>
      </c>
      <c r="X2092" s="1144">
        <v>16</v>
      </c>
      <c r="Y2092" s="1152"/>
      <c r="Z2092" s="1154"/>
      <c r="AA2092" s="1555">
        <v>42824</v>
      </c>
      <c r="AC2092" s="1157"/>
      <c r="AD2092" s="1157"/>
      <c r="AE2092" s="1157"/>
      <c r="AF2092" s="1158">
        <f>IF(B2092="","",(IFERROR(VLOOKUP(B2092,Projecten!A$4:W$2358,5,FALSE),"niet bekend")))</f>
        <v>1</v>
      </c>
      <c r="AG2092" s="2403">
        <f t="shared" ref="AG2092:AG2109" si="182">IF(AF2092="","",(IF(F2092=0,AI2092,(F2092/AF2092*AI2092))))</f>
        <v>3118.12</v>
      </c>
      <c r="AH2092" s="2403">
        <f>IF(B2092="","",(IFERROR(VLOOKUP(B2092,Projecten!A$4:W$2358,23,FALSE),"niet bekend")))</f>
        <v>3118.12</v>
      </c>
      <c r="AI2092" s="2403">
        <f>IF(B2092="","",(IFERROR(VLOOKUP(B2092,Projecten!A$4:W$2358,12,FALSE),"niet bekend")))</f>
        <v>3118.12</v>
      </c>
    </row>
    <row r="2093" spans="1:53" s="1156" customFormat="1" x14ac:dyDescent="0.2">
      <c r="B2093" s="1145">
        <v>2017261</v>
      </c>
      <c r="C2093" s="1145">
        <v>121288</v>
      </c>
      <c r="D2093" s="1145">
        <v>635417</v>
      </c>
      <c r="E2093" s="1199" t="s">
        <v>26</v>
      </c>
      <c r="F2093" s="1146">
        <v>1</v>
      </c>
      <c r="G2093" s="1146">
        <v>10</v>
      </c>
      <c r="H2093" s="1146">
        <v>5</v>
      </c>
      <c r="I2093" s="1146">
        <v>3</v>
      </c>
      <c r="J2093" s="1147">
        <v>42843</v>
      </c>
      <c r="K2093" s="1147">
        <v>42844</v>
      </c>
      <c r="L2093" s="1147" t="s">
        <v>1524</v>
      </c>
      <c r="M2093" s="1147" t="s">
        <v>1524</v>
      </c>
      <c r="N2093" s="1148" t="s">
        <v>47</v>
      </c>
      <c r="O2093" s="1148" t="s">
        <v>47</v>
      </c>
      <c r="P2093" s="1148" t="s">
        <v>47</v>
      </c>
      <c r="Q2093" s="1148" t="s">
        <v>47</v>
      </c>
      <c r="R2093" s="1149" t="s">
        <v>960</v>
      </c>
      <c r="S2093" s="1147"/>
      <c r="T2093" s="1150">
        <v>18</v>
      </c>
      <c r="U2093" s="1151"/>
      <c r="V2093" s="1152" t="s">
        <v>162</v>
      </c>
      <c r="W2093" s="1152" t="s">
        <v>2961</v>
      </c>
      <c r="X2093" s="1144">
        <v>23</v>
      </c>
      <c r="Y2093" s="1152"/>
      <c r="Z2093" s="1154"/>
      <c r="AA2093" s="1555">
        <v>42824</v>
      </c>
      <c r="AC2093" s="1157"/>
      <c r="AD2093" s="1157"/>
      <c r="AE2093" s="1157"/>
      <c r="AF2093" s="1158">
        <f>IF(B2093="","",(IFERROR(VLOOKUP(B2093,Projecten!A$4:W$2358,5,FALSE),"niet bekend")))</f>
        <v>1</v>
      </c>
      <c r="AG2093" s="2403">
        <f t="shared" si="182"/>
        <v>5642.91</v>
      </c>
      <c r="AH2093" s="2403">
        <f>IF(B2093="","",(IFERROR(VLOOKUP(B2093,Projecten!A$4:W$2358,23,FALSE),"niet bekend")))</f>
        <v>5642.91</v>
      </c>
      <c r="AI2093" s="2403">
        <f>IF(B2093="","",(IFERROR(VLOOKUP(B2093,Projecten!A$4:W$2358,12,FALSE),"niet bekend")))</f>
        <v>5642.91</v>
      </c>
    </row>
    <row r="2094" spans="1:53" s="1368" customFormat="1" x14ac:dyDescent="0.2">
      <c r="B2094" s="1403"/>
      <c r="C2094" s="1407"/>
      <c r="D2094" s="1400"/>
      <c r="E2094" s="1394"/>
      <c r="F2094" s="1406"/>
      <c r="G2094" s="1406"/>
      <c r="H2094" s="1406"/>
      <c r="I2094" s="1406"/>
      <c r="J2094" s="1405"/>
      <c r="K2094" s="1405"/>
      <c r="L2094" s="1405"/>
      <c r="M2094" s="1405"/>
      <c r="N2094" s="1184"/>
      <c r="O2094" s="1184"/>
      <c r="P2094" s="1184"/>
      <c r="Q2094" s="1184"/>
      <c r="R2094" s="1149"/>
      <c r="S2094" s="1365"/>
      <c r="T2094" s="1378"/>
      <c r="U2094" s="1366"/>
      <c r="V2094" s="1404"/>
      <c r="W2094" s="1404"/>
      <c r="X2094" s="1335"/>
      <c r="Y2094" s="1367"/>
      <c r="Z2094" s="1404"/>
      <c r="AA2094" s="1434"/>
      <c r="AC2094" s="1369"/>
      <c r="AD2094" s="1369"/>
      <c r="AE2094" s="1369"/>
      <c r="AF2094" s="1370" t="str">
        <f>IF(B2094="","",(IFERROR(VLOOKUP(B2094,Projecten!A$4:W$2358,5,FALSE),"niet bekend")))</f>
        <v/>
      </c>
      <c r="AG2094" s="2403" t="str">
        <f t="shared" si="182"/>
        <v/>
      </c>
      <c r="AH2094" s="2403" t="str">
        <f>IF(B2094="","",(IFERROR(VLOOKUP(B2094,Projecten!A$4:W$2358,23,FALSE),"niet bekend")))</f>
        <v/>
      </c>
      <c r="AI2094" s="2403" t="str">
        <f>IF(B2094="","",(IFERROR(VLOOKUP(B2094,Projecten!A$4:W$2358,12,FALSE),"niet bekend")))</f>
        <v/>
      </c>
    </row>
    <row r="2095" spans="1:53" s="1156" customFormat="1" x14ac:dyDescent="0.2">
      <c r="B2095" s="1248">
        <v>2017278</v>
      </c>
      <c r="C2095" s="1145">
        <v>121291</v>
      </c>
      <c r="D2095" s="1248">
        <v>645817</v>
      </c>
      <c r="E2095" s="1371" t="s">
        <v>26</v>
      </c>
      <c r="F2095" s="1509">
        <v>1</v>
      </c>
      <c r="G2095" s="1411">
        <v>13</v>
      </c>
      <c r="H2095" s="1411">
        <v>7</v>
      </c>
      <c r="I2095" s="1411">
        <v>3</v>
      </c>
      <c r="J2095" s="1147">
        <v>42845</v>
      </c>
      <c r="K2095" s="1147">
        <v>42844</v>
      </c>
      <c r="L2095" s="1147" t="s">
        <v>1524</v>
      </c>
      <c r="M2095" s="1147" t="s">
        <v>1524</v>
      </c>
      <c r="N2095" s="1148" t="s">
        <v>47</v>
      </c>
      <c r="O2095" s="1148" t="s">
        <v>47</v>
      </c>
      <c r="P2095" s="1148" t="s">
        <v>47</v>
      </c>
      <c r="Q2095" s="1148" t="s">
        <v>47</v>
      </c>
      <c r="R2095" s="1149" t="s">
        <v>960</v>
      </c>
      <c r="S2095" s="1147"/>
      <c r="T2095" s="1150">
        <v>19</v>
      </c>
      <c r="U2095" s="1151"/>
      <c r="V2095" s="1152" t="s">
        <v>162</v>
      </c>
      <c r="W2095" s="1152" t="s">
        <v>2987</v>
      </c>
      <c r="X2095" s="1144">
        <v>21.5</v>
      </c>
      <c r="Y2095" s="1152"/>
      <c r="Z2095" s="1154"/>
      <c r="AA2095" s="1555">
        <v>42830</v>
      </c>
      <c r="AC2095" s="1157"/>
      <c r="AD2095" s="1157"/>
      <c r="AE2095" s="1157"/>
      <c r="AF2095" s="1158">
        <f>IF(B2095="","",(IFERROR(VLOOKUP(B2095,Projecten!A$4:W$2358,5,FALSE),"niet bekend")))</f>
        <v>1</v>
      </c>
      <c r="AG2095" s="2403">
        <f t="shared" si="182"/>
        <v>4725.3</v>
      </c>
      <c r="AH2095" s="2403">
        <f>IF(B2095="","",(IFERROR(VLOOKUP(B2095,Projecten!A$4:W$2358,23,FALSE),"niet bekend")))</f>
        <v>4725.3</v>
      </c>
      <c r="AI2095" s="2403">
        <f>IF(B2095="","",(IFERROR(VLOOKUP(B2095,Projecten!A$4:W$2358,12,FALSE),"niet bekend")))</f>
        <v>4725.3</v>
      </c>
    </row>
    <row r="2096" spans="1:53" s="1156" customFormat="1" x14ac:dyDescent="0.2">
      <c r="B2096" s="1248">
        <v>2017279</v>
      </c>
      <c r="C2096" s="1145">
        <v>121291</v>
      </c>
      <c r="D2096" s="1248" t="s">
        <v>2888</v>
      </c>
      <c r="E2096" s="1371" t="s">
        <v>26</v>
      </c>
      <c r="F2096" s="1509">
        <v>1</v>
      </c>
      <c r="G2096" s="1411">
        <v>2</v>
      </c>
      <c r="H2096" s="1411">
        <v>1</v>
      </c>
      <c r="I2096" s="1411">
        <v>1</v>
      </c>
      <c r="J2096" s="1147">
        <v>42845</v>
      </c>
      <c r="K2096" s="1147" t="s">
        <v>1524</v>
      </c>
      <c r="L2096" s="1147" t="s">
        <v>1524</v>
      </c>
      <c r="M2096" s="1147" t="s">
        <v>1524</v>
      </c>
      <c r="N2096" s="1148" t="s">
        <v>47</v>
      </c>
      <c r="O2096" s="1148" t="s">
        <v>47</v>
      </c>
      <c r="P2096" s="1148" t="s">
        <v>47</v>
      </c>
      <c r="Q2096" s="1148" t="s">
        <v>47</v>
      </c>
      <c r="R2096" s="1149" t="s">
        <v>960</v>
      </c>
      <c r="S2096" s="1147"/>
      <c r="T2096" s="1150">
        <v>19</v>
      </c>
      <c r="U2096" s="1151"/>
      <c r="V2096" s="1152" t="s">
        <v>162</v>
      </c>
      <c r="W2096" s="1152"/>
      <c r="X2096" s="1144">
        <v>5.25</v>
      </c>
      <c r="Y2096" s="1152"/>
      <c r="Z2096" s="1154"/>
      <c r="AA2096" s="1555">
        <v>42830</v>
      </c>
      <c r="AC2096" s="1157"/>
      <c r="AD2096" s="1157"/>
      <c r="AE2096" s="1157"/>
      <c r="AF2096" s="1158">
        <f>IF(B2096="","",(IFERROR(VLOOKUP(B2096,Projecten!A$4:W$2358,5,FALSE),"niet bekend")))</f>
        <v>1</v>
      </c>
      <c r="AG2096" s="2403">
        <f t="shared" si="182"/>
        <v>748.15</v>
      </c>
      <c r="AH2096" s="2403">
        <f>IF(B2096="","",(IFERROR(VLOOKUP(B2096,Projecten!A$4:W$2358,23,FALSE),"niet bekend")))</f>
        <v>748.15</v>
      </c>
      <c r="AI2096" s="2403">
        <f>IF(B2096="","",(IFERROR(VLOOKUP(B2096,Projecten!A$4:W$2358,12,FALSE),"niet bekend")))</f>
        <v>748.15</v>
      </c>
    </row>
    <row r="2097" spans="2:36" s="1156" customFormat="1" x14ac:dyDescent="0.2">
      <c r="B2097" s="1181">
        <v>2017281</v>
      </c>
      <c r="C2097" s="1145">
        <v>121291</v>
      </c>
      <c r="D2097" s="1181">
        <v>646217</v>
      </c>
      <c r="E2097" s="1208" t="s">
        <v>26</v>
      </c>
      <c r="F2097" s="1215">
        <v>1</v>
      </c>
      <c r="G2097" s="1215">
        <v>8</v>
      </c>
      <c r="H2097" s="1215">
        <v>6</v>
      </c>
      <c r="I2097" s="1215">
        <v>2</v>
      </c>
      <c r="J2097" s="1147">
        <v>42845</v>
      </c>
      <c r="K2097" s="1147" t="s">
        <v>1524</v>
      </c>
      <c r="L2097" s="1147">
        <v>42849</v>
      </c>
      <c r="M2097" s="1147" t="s">
        <v>1524</v>
      </c>
      <c r="N2097" s="1148" t="s">
        <v>47</v>
      </c>
      <c r="O2097" s="1148" t="s">
        <v>47</v>
      </c>
      <c r="P2097" s="1148" t="s">
        <v>47</v>
      </c>
      <c r="Q2097" s="1148" t="s">
        <v>47</v>
      </c>
      <c r="R2097" s="1149" t="s">
        <v>960</v>
      </c>
      <c r="S2097" s="1147"/>
      <c r="T2097" s="1150">
        <v>19</v>
      </c>
      <c r="U2097" s="1151"/>
      <c r="V2097" s="1152" t="s">
        <v>162</v>
      </c>
      <c r="W2097" s="1152"/>
      <c r="X2097" s="1144">
        <v>12</v>
      </c>
      <c r="Y2097" s="1152"/>
      <c r="Z2097" s="1154"/>
      <c r="AA2097" s="1555">
        <v>42830</v>
      </c>
      <c r="AC2097" s="1157"/>
      <c r="AD2097" s="1157"/>
      <c r="AE2097" s="1157"/>
      <c r="AF2097" s="1158">
        <f>IF(B2097="","",(IFERROR(VLOOKUP(B2097,Projecten!A$4:W$2358,5,FALSE),"niet bekend")))</f>
        <v>1</v>
      </c>
      <c r="AG2097" s="2403">
        <f t="shared" si="182"/>
        <v>2186.94</v>
      </c>
      <c r="AH2097" s="2403">
        <f>IF(B2097="","",(IFERROR(VLOOKUP(B2097,Projecten!A$4:W$2358,23,FALSE),"niet bekend")))</f>
        <v>2186.94</v>
      </c>
      <c r="AI2097" s="2403">
        <f>IF(B2097="","",(IFERROR(VLOOKUP(B2097,Projecten!A$4:W$2358,12,FALSE),"niet bekend")))</f>
        <v>2186.94</v>
      </c>
    </row>
    <row r="2098" spans="2:36" s="1156" customFormat="1" x14ac:dyDescent="0.2">
      <c r="B2098" s="1248">
        <v>2017282</v>
      </c>
      <c r="C2098" s="1145">
        <v>121291</v>
      </c>
      <c r="D2098" s="1181" t="s">
        <v>2907</v>
      </c>
      <c r="E2098" s="1371" t="s">
        <v>26</v>
      </c>
      <c r="F2098" s="1509">
        <v>1</v>
      </c>
      <c r="G2098" s="1411">
        <v>1</v>
      </c>
      <c r="H2098" s="1411">
        <v>0</v>
      </c>
      <c r="I2098" s="1411">
        <v>2</v>
      </c>
      <c r="J2098" s="1147">
        <v>42845</v>
      </c>
      <c r="K2098" s="1147" t="s">
        <v>1524</v>
      </c>
      <c r="L2098" s="1147" t="s">
        <v>1524</v>
      </c>
      <c r="M2098" s="1147" t="s">
        <v>1524</v>
      </c>
      <c r="N2098" s="1148" t="s">
        <v>47</v>
      </c>
      <c r="O2098" s="1148" t="s">
        <v>47</v>
      </c>
      <c r="P2098" s="1148" t="s">
        <v>47</v>
      </c>
      <c r="Q2098" s="1148" t="s">
        <v>47</v>
      </c>
      <c r="R2098" s="1149" t="s">
        <v>960</v>
      </c>
      <c r="S2098" s="1147"/>
      <c r="T2098" s="1150">
        <v>19</v>
      </c>
      <c r="U2098" s="1151"/>
      <c r="V2098" s="1152" t="s">
        <v>162</v>
      </c>
      <c r="W2098" s="1152"/>
      <c r="X2098" s="1144">
        <v>8.25</v>
      </c>
      <c r="Y2098" s="1152"/>
      <c r="Z2098" s="1154"/>
      <c r="AA2098" s="1555">
        <v>42830</v>
      </c>
      <c r="AC2098" s="1157"/>
      <c r="AD2098" s="1157"/>
      <c r="AE2098" s="1157"/>
      <c r="AF2098" s="1158">
        <f>IF(B2098="","",(IFERROR(VLOOKUP(B2098,Projecten!A$4:W$2358,5,FALSE),"niet bekend")))</f>
        <v>1</v>
      </c>
      <c r="AG2098" s="2403">
        <f t="shared" si="182"/>
        <v>1168.92</v>
      </c>
      <c r="AH2098" s="2403">
        <f>IF(B2098="","",(IFERROR(VLOOKUP(B2098,Projecten!A$4:W$2358,23,FALSE),"niet bekend")))</f>
        <v>1168.92</v>
      </c>
      <c r="AI2098" s="2403">
        <f>IF(B2098="","",(IFERROR(VLOOKUP(B2098,Projecten!A$4:W$2358,12,FALSE),"niet bekend")))</f>
        <v>1168.92</v>
      </c>
    </row>
    <row r="2099" spans="2:36" s="1156" customFormat="1" x14ac:dyDescent="0.2">
      <c r="B2099" s="1248">
        <v>2017283</v>
      </c>
      <c r="C2099" s="1343">
        <v>121293</v>
      </c>
      <c r="D2099" s="1248">
        <v>646317</v>
      </c>
      <c r="E2099" s="1371" t="s">
        <v>26</v>
      </c>
      <c r="F2099" s="1509">
        <v>1</v>
      </c>
      <c r="G2099" s="1411">
        <v>8</v>
      </c>
      <c r="H2099" s="1411">
        <v>6</v>
      </c>
      <c r="I2099" s="1411">
        <v>2</v>
      </c>
      <c r="J2099" s="1147">
        <v>42845</v>
      </c>
      <c r="K2099" s="1147" t="s">
        <v>1524</v>
      </c>
      <c r="L2099" s="1147" t="s">
        <v>1524</v>
      </c>
      <c r="M2099" s="1147" t="s">
        <v>1524</v>
      </c>
      <c r="N2099" s="1148" t="s">
        <v>47</v>
      </c>
      <c r="O2099" s="1148" t="s">
        <v>47</v>
      </c>
      <c r="P2099" s="1148" t="s">
        <v>47</v>
      </c>
      <c r="Q2099" s="1148" t="s">
        <v>47</v>
      </c>
      <c r="R2099" s="1149" t="s">
        <v>960</v>
      </c>
      <c r="S2099" s="1147"/>
      <c r="T2099" s="1150">
        <v>19</v>
      </c>
      <c r="U2099" s="1151"/>
      <c r="V2099" s="1152" t="s">
        <v>162</v>
      </c>
      <c r="W2099" s="1152"/>
      <c r="X2099" s="1144">
        <v>12</v>
      </c>
      <c r="Y2099" s="1152"/>
      <c r="Z2099" s="1154"/>
      <c r="AA2099" s="1555">
        <v>42830</v>
      </c>
      <c r="AC2099" s="1157"/>
      <c r="AD2099" s="1157"/>
      <c r="AE2099" s="1157"/>
      <c r="AF2099" s="1158">
        <f>IF(B2099="","",(IFERROR(VLOOKUP(B2099,Projecten!A$4:W$2358,5,FALSE),"niet bekend")))</f>
        <v>1</v>
      </c>
      <c r="AG2099" s="2403">
        <f t="shared" si="182"/>
        <v>2186.94</v>
      </c>
      <c r="AH2099" s="2403">
        <f>IF(B2099="","",(IFERROR(VLOOKUP(B2099,Projecten!A$4:W$2358,23,FALSE),"niet bekend")))</f>
        <v>2186.94</v>
      </c>
      <c r="AI2099" s="2403">
        <f>IF(B2099="","",(IFERROR(VLOOKUP(B2099,Projecten!A$4:W$2358,12,FALSE),"niet bekend")))</f>
        <v>2186.94</v>
      </c>
    </row>
    <row r="2100" spans="2:36" s="1156" customFormat="1" x14ac:dyDescent="0.2">
      <c r="B2100" s="1181">
        <v>2017285</v>
      </c>
      <c r="C2100" s="1343">
        <v>121293</v>
      </c>
      <c r="D2100" s="1181">
        <v>646017</v>
      </c>
      <c r="E2100" s="1208" t="s">
        <v>26</v>
      </c>
      <c r="F2100" s="1215">
        <v>1</v>
      </c>
      <c r="G2100" s="1215">
        <v>6</v>
      </c>
      <c r="H2100" s="1215">
        <v>5</v>
      </c>
      <c r="I2100" s="1215">
        <v>2</v>
      </c>
      <c r="J2100" s="1147">
        <v>42845</v>
      </c>
      <c r="K2100" s="1147" t="s">
        <v>1524</v>
      </c>
      <c r="L2100" s="1147">
        <v>42849</v>
      </c>
      <c r="M2100" s="1147" t="s">
        <v>1524</v>
      </c>
      <c r="N2100" s="1148" t="s">
        <v>47</v>
      </c>
      <c r="O2100" s="1148" t="s">
        <v>47</v>
      </c>
      <c r="P2100" s="1148" t="s">
        <v>47</v>
      </c>
      <c r="Q2100" s="1148" t="s">
        <v>47</v>
      </c>
      <c r="R2100" s="1149" t="s">
        <v>960</v>
      </c>
      <c r="S2100" s="1147"/>
      <c r="T2100" s="1150">
        <v>19</v>
      </c>
      <c r="U2100" s="1151"/>
      <c r="V2100" s="1152" t="s">
        <v>162</v>
      </c>
      <c r="W2100" s="1152"/>
      <c r="X2100" s="1144">
        <v>10.5</v>
      </c>
      <c r="Y2100" s="1152"/>
      <c r="Z2100" s="1154"/>
      <c r="AA2100" s="1555">
        <v>42831</v>
      </c>
      <c r="AC2100" s="1157"/>
      <c r="AD2100" s="1157"/>
      <c r="AE2100" s="1157"/>
      <c r="AF2100" s="1158">
        <f>IF(B2100="","",(IFERROR(VLOOKUP(B2100,Projecten!A$4:W$2358,5,FALSE),"niet bekend")))</f>
        <v>1</v>
      </c>
      <c r="AG2100" s="2403">
        <f t="shared" si="182"/>
        <v>1777.3</v>
      </c>
      <c r="AH2100" s="2403">
        <f>IF(B2100="","",(IFERROR(VLOOKUP(B2100,Projecten!A$4:W$2358,23,FALSE),"niet bekend")))</f>
        <v>1777.3</v>
      </c>
      <c r="AI2100" s="2403">
        <f>IF(B2100="","",(IFERROR(VLOOKUP(B2100,Projecten!A$4:W$2358,12,FALSE),"niet bekend")))</f>
        <v>1777.3</v>
      </c>
    </row>
    <row r="2101" spans="2:36" s="1156" customFormat="1" x14ac:dyDescent="0.2">
      <c r="B2101" s="1181">
        <v>2017287</v>
      </c>
      <c r="C2101" s="1343">
        <v>121293</v>
      </c>
      <c r="D2101" s="1181">
        <v>646117</v>
      </c>
      <c r="E2101" s="1208" t="s">
        <v>26</v>
      </c>
      <c r="F2101" s="1215">
        <v>1</v>
      </c>
      <c r="G2101" s="1215">
        <v>7</v>
      </c>
      <c r="H2101" s="1215">
        <v>6</v>
      </c>
      <c r="I2101" s="1215">
        <v>2</v>
      </c>
      <c r="J2101" s="1147">
        <v>42845</v>
      </c>
      <c r="K2101" s="1147" t="s">
        <v>1524</v>
      </c>
      <c r="L2101" s="1147" t="s">
        <v>1524</v>
      </c>
      <c r="M2101" s="1147" t="s">
        <v>1524</v>
      </c>
      <c r="N2101" s="1148" t="s">
        <v>47</v>
      </c>
      <c r="O2101" s="1148" t="s">
        <v>47</v>
      </c>
      <c r="P2101" s="1148" t="s">
        <v>47</v>
      </c>
      <c r="Q2101" s="1148" t="s">
        <v>47</v>
      </c>
      <c r="R2101" s="1149" t="s">
        <v>960</v>
      </c>
      <c r="S2101" s="1147"/>
      <c r="T2101" s="1150">
        <v>19</v>
      </c>
      <c r="U2101" s="1151"/>
      <c r="V2101" s="1152" t="s">
        <v>162</v>
      </c>
      <c r="W2101" s="1152"/>
      <c r="X2101" s="1144">
        <v>12</v>
      </c>
      <c r="Y2101" s="1152"/>
      <c r="Z2101" s="1154"/>
      <c r="AA2101" s="1555">
        <v>42831</v>
      </c>
      <c r="AC2101" s="1157"/>
      <c r="AD2101" s="1157"/>
      <c r="AE2101" s="1157"/>
      <c r="AF2101" s="1158">
        <f>IF(B2101="","",(IFERROR(VLOOKUP(B2101,Projecten!A$4:W$2358,5,FALSE),"niet bekend")))</f>
        <v>1</v>
      </c>
      <c r="AG2101" s="2403">
        <f t="shared" si="182"/>
        <v>1952.64</v>
      </c>
      <c r="AH2101" s="2403">
        <f>IF(B2101="","",(IFERROR(VLOOKUP(B2101,Projecten!A$4:W$2358,23,FALSE),"niet bekend")))</f>
        <v>1952.64</v>
      </c>
      <c r="AI2101" s="2403">
        <f>IF(B2101="","",(IFERROR(VLOOKUP(B2101,Projecten!A$4:W$2358,12,FALSE),"niet bekend")))</f>
        <v>1952.64</v>
      </c>
    </row>
    <row r="2102" spans="2:36" s="1632" customFormat="1" x14ac:dyDescent="0.2">
      <c r="B2102" s="1351">
        <v>2017288</v>
      </c>
      <c r="C2102" s="1351">
        <v>121294</v>
      </c>
      <c r="D2102" s="1351">
        <v>635117</v>
      </c>
      <c r="E2102" s="1206" t="s">
        <v>26</v>
      </c>
      <c r="F2102" s="1626">
        <v>1</v>
      </c>
      <c r="G2102" s="1626">
        <v>8</v>
      </c>
      <c r="H2102" s="1626">
        <v>5</v>
      </c>
      <c r="I2102" s="1626">
        <v>3</v>
      </c>
      <c r="J2102" s="1627">
        <v>42845</v>
      </c>
      <c r="K2102" s="1627" t="s">
        <v>1524</v>
      </c>
      <c r="L2102" s="1627" t="s">
        <v>1524</v>
      </c>
      <c r="M2102" s="1627" t="s">
        <v>1524</v>
      </c>
      <c r="N2102" s="1626" t="s">
        <v>47</v>
      </c>
      <c r="O2102" s="1626" t="s">
        <v>47</v>
      </c>
      <c r="P2102" s="1626" t="s">
        <v>47</v>
      </c>
      <c r="Q2102" s="1626" t="s">
        <v>47</v>
      </c>
      <c r="R2102" s="1351" t="s">
        <v>960</v>
      </c>
      <c r="S2102" s="1627"/>
      <c r="T2102" s="1628">
        <v>19</v>
      </c>
      <c r="U2102" s="1629"/>
      <c r="V2102" s="1206" t="s">
        <v>162</v>
      </c>
      <c r="W2102" s="1206"/>
      <c r="X2102" s="1153">
        <v>15</v>
      </c>
      <c r="Y2102" s="1206"/>
      <c r="Z2102" s="1630"/>
      <c r="AA2102" s="1631">
        <v>42832</v>
      </c>
      <c r="AC2102" s="1375"/>
      <c r="AD2102" s="1375"/>
      <c r="AE2102" s="1375"/>
      <c r="AF2102" s="1633">
        <f>IF(B2102="","",(IFERROR(VLOOKUP(B2102,Projecten!A$4:W$2358,5,FALSE),"niet bekend")))</f>
        <v>1</v>
      </c>
      <c r="AG2102" s="2403">
        <f t="shared" si="182"/>
        <v>2602.23</v>
      </c>
      <c r="AH2102" s="2403">
        <f>IF(B2102="","",(IFERROR(VLOOKUP(B2102,Projecten!A$4:W$2358,23,FALSE),"niet bekend")))</f>
        <v>2602.23</v>
      </c>
      <c r="AI2102" s="2403">
        <f>IF(B2102="","",(IFERROR(VLOOKUP(B2102,Projecten!A$4:W$2358,12,FALSE),"niet bekend")))</f>
        <v>2602.23</v>
      </c>
      <c r="AJ2102" s="1634"/>
    </row>
    <row r="2103" spans="2:36" s="1632" customFormat="1" x14ac:dyDescent="0.2">
      <c r="B2103" s="1351">
        <v>2017289</v>
      </c>
      <c r="C2103" s="1351">
        <v>121294</v>
      </c>
      <c r="D2103" s="1351">
        <v>649417</v>
      </c>
      <c r="E2103" s="1206" t="s">
        <v>26</v>
      </c>
      <c r="F2103" s="1626">
        <v>1</v>
      </c>
      <c r="G2103" s="1626">
        <v>10</v>
      </c>
      <c r="H2103" s="1626">
        <v>7</v>
      </c>
      <c r="I2103" s="1626">
        <v>3</v>
      </c>
      <c r="J2103" s="1627">
        <v>42845</v>
      </c>
      <c r="K2103" s="1627" t="s">
        <v>1524</v>
      </c>
      <c r="L2103" s="1627" t="s">
        <v>1524</v>
      </c>
      <c r="M2103" s="1627" t="s">
        <v>2970</v>
      </c>
      <c r="N2103" s="1626" t="s">
        <v>47</v>
      </c>
      <c r="O2103" s="1626" t="s">
        <v>47</v>
      </c>
      <c r="P2103" s="1626" t="s">
        <v>47</v>
      </c>
      <c r="Q2103" s="1626" t="s">
        <v>47</v>
      </c>
      <c r="R2103" s="1351" t="s">
        <v>960</v>
      </c>
      <c r="S2103" s="1627"/>
      <c r="T2103" s="1628">
        <v>19</v>
      </c>
      <c r="U2103" s="1629"/>
      <c r="V2103" s="1206" t="s">
        <v>162</v>
      </c>
      <c r="W2103" s="1206" t="s">
        <v>3009</v>
      </c>
      <c r="X2103" s="1153">
        <v>17</v>
      </c>
      <c r="Y2103" s="1206"/>
      <c r="Z2103" s="1630"/>
      <c r="AA2103" s="1631">
        <v>42832</v>
      </c>
      <c r="AC2103" s="1375"/>
      <c r="AD2103" s="1375"/>
      <c r="AE2103" s="1375"/>
      <c r="AF2103" s="1633">
        <f>IF(B2103="","",(IFERROR(VLOOKUP(B2103,Projecten!A$4:W$2358,5,FALSE),"niet bekend")))</f>
        <v>1</v>
      </c>
      <c r="AG2103" s="2403">
        <f t="shared" si="182"/>
        <v>3063.21</v>
      </c>
      <c r="AH2103" s="2403">
        <f>IF(B2103="","",(IFERROR(VLOOKUP(B2103,Projecten!A$4:W$2358,23,FALSE),"niet bekend")))</f>
        <v>3063.21</v>
      </c>
      <c r="AI2103" s="2403">
        <f>IF(B2103="","",(IFERROR(VLOOKUP(B2103,Projecten!A$4:W$2358,12,FALSE),"niet bekend")))</f>
        <v>3063.21</v>
      </c>
      <c r="AJ2103" s="1634"/>
    </row>
    <row r="2104" spans="2:36" s="1156" customFormat="1" x14ac:dyDescent="0.2">
      <c r="B2104" s="1181">
        <v>2017290</v>
      </c>
      <c r="C2104" s="1590">
        <v>121294</v>
      </c>
      <c r="D2104" s="1181">
        <v>645617</v>
      </c>
      <c r="E2104" s="1208" t="s">
        <v>26</v>
      </c>
      <c r="F2104" s="1215">
        <v>1</v>
      </c>
      <c r="G2104" s="1215">
        <v>8</v>
      </c>
      <c r="H2104" s="1215">
        <v>5</v>
      </c>
      <c r="I2104" s="1215">
        <v>3</v>
      </c>
      <c r="J2104" s="1147">
        <v>42843</v>
      </c>
      <c r="K2104" s="1147" t="s">
        <v>1524</v>
      </c>
      <c r="L2104" s="1147" t="s">
        <v>1524</v>
      </c>
      <c r="M2104" s="1147" t="s">
        <v>1524</v>
      </c>
      <c r="N2104" s="1148" t="s">
        <v>47</v>
      </c>
      <c r="O2104" s="1148" t="s">
        <v>47</v>
      </c>
      <c r="P2104" s="1148" t="s">
        <v>47</v>
      </c>
      <c r="Q2104" s="1148" t="s">
        <v>47</v>
      </c>
      <c r="R2104" s="1149" t="s">
        <v>960</v>
      </c>
      <c r="S2104" s="1147"/>
      <c r="T2104" s="1150">
        <v>19</v>
      </c>
      <c r="U2104" s="1151"/>
      <c r="V2104" s="1152" t="s">
        <v>162</v>
      </c>
      <c r="W2104" s="1152"/>
      <c r="X2104" s="1144">
        <v>15</v>
      </c>
      <c r="Y2104" s="1152"/>
      <c r="Z2104" s="1154"/>
      <c r="AA2104" s="1555">
        <v>42832</v>
      </c>
      <c r="AC2104" s="1157"/>
      <c r="AD2104" s="1157"/>
      <c r="AE2104" s="1157"/>
      <c r="AF2104" s="1158">
        <f>IF(B2104="","",(IFERROR(VLOOKUP(B2104,Projecten!A$4:W$2358,5,FALSE),"niet bekend")))</f>
        <v>1</v>
      </c>
      <c r="AG2104" s="2403">
        <f t="shared" si="182"/>
        <v>2362.7199999999998</v>
      </c>
      <c r="AH2104" s="2403">
        <f>IF(B2104="","",(IFERROR(VLOOKUP(B2104,Projecten!A$4:W$2358,23,FALSE),"niet bekend")))</f>
        <v>2362.7199999999998</v>
      </c>
      <c r="AI2104" s="2403">
        <f>IF(B2104="","",(IFERROR(VLOOKUP(B2104,Projecten!A$4:W$2358,12,FALSE),"niet bekend")))</f>
        <v>2362.7199999999998</v>
      </c>
    </row>
    <row r="2105" spans="2:36" s="1156" customFormat="1" ht="10.5" customHeight="1" x14ac:dyDescent="0.2">
      <c r="B2105" s="1181">
        <v>2017291</v>
      </c>
      <c r="C2105" s="1625">
        <v>121296</v>
      </c>
      <c r="D2105" s="1181" t="s">
        <v>2910</v>
      </c>
      <c r="E2105" s="1208" t="s">
        <v>26</v>
      </c>
      <c r="F2105" s="1215">
        <v>5</v>
      </c>
      <c r="G2105" s="1215">
        <v>40</v>
      </c>
      <c r="H2105" s="1215">
        <v>25</v>
      </c>
      <c r="I2105" s="1215">
        <v>15</v>
      </c>
      <c r="J2105" s="1147">
        <v>42850</v>
      </c>
      <c r="K2105" s="1147" t="s">
        <v>1524</v>
      </c>
      <c r="L2105" s="1147" t="s">
        <v>1524</v>
      </c>
      <c r="M2105" s="1147" t="s">
        <v>1524</v>
      </c>
      <c r="N2105" s="1148" t="s">
        <v>47</v>
      </c>
      <c r="O2105" s="1148" t="s">
        <v>47</v>
      </c>
      <c r="P2105" s="1148" t="s">
        <v>47</v>
      </c>
      <c r="Q2105" s="1148" t="s">
        <v>47</v>
      </c>
      <c r="R2105" s="1149" t="s">
        <v>960</v>
      </c>
      <c r="S2105" s="1147"/>
      <c r="T2105" s="1150">
        <v>20</v>
      </c>
      <c r="U2105" s="1151"/>
      <c r="V2105" s="1152" t="s">
        <v>423</v>
      </c>
      <c r="W2105" s="1152"/>
      <c r="X2105" s="1144">
        <v>74</v>
      </c>
      <c r="Y2105" s="1152"/>
      <c r="Z2105" s="1154"/>
      <c r="AA2105" s="1555">
        <v>42835</v>
      </c>
      <c r="AC2105" s="1157"/>
      <c r="AD2105" s="1157"/>
      <c r="AE2105" s="1157"/>
      <c r="AF2105" s="1158">
        <f>IF(B2105="","",(IFERROR(VLOOKUP(B2105,Projecten!A$4:W$2358,5,FALSE),"niet bekend")))</f>
        <v>5</v>
      </c>
      <c r="AG2105" s="2403">
        <f t="shared" si="182"/>
        <v>11735.5</v>
      </c>
      <c r="AH2105" s="2403">
        <f>IF(B2105="","",(IFERROR(VLOOKUP(B2105,Projecten!A$4:W$2358,23,FALSE),"niet bekend")))</f>
        <v>11735.5</v>
      </c>
      <c r="AI2105" s="2403">
        <f>IF(B2105="","",(IFERROR(VLOOKUP(B2105,Projecten!A$4:W$2358,12,FALSE),"niet bekend")))</f>
        <v>11735.5</v>
      </c>
    </row>
    <row r="2106" spans="2:36" s="1156" customFormat="1" x14ac:dyDescent="0.2">
      <c r="B2106" s="1248">
        <v>2017272</v>
      </c>
      <c r="C2106" s="1145">
        <v>121299</v>
      </c>
      <c r="D2106" s="1248" t="s">
        <v>2875</v>
      </c>
      <c r="E2106" s="71" t="s">
        <v>26</v>
      </c>
      <c r="F2106" s="108">
        <v>5</v>
      </c>
      <c r="G2106" s="1411">
        <v>30</v>
      </c>
      <c r="H2106" s="1411">
        <v>20</v>
      </c>
      <c r="I2106" s="1411">
        <v>10</v>
      </c>
      <c r="J2106" s="1147">
        <v>42850</v>
      </c>
      <c r="K2106" s="1147" t="s">
        <v>1524</v>
      </c>
      <c r="L2106" s="1147" t="s">
        <v>1524</v>
      </c>
      <c r="M2106" s="1147" t="s">
        <v>1524</v>
      </c>
      <c r="N2106" s="1148" t="s">
        <v>47</v>
      </c>
      <c r="O2106" s="1148" t="s">
        <v>47</v>
      </c>
      <c r="P2106" s="1148" t="s">
        <v>47</v>
      </c>
      <c r="Q2106" s="1148" t="s">
        <v>47</v>
      </c>
      <c r="R2106" s="1149" t="s">
        <v>960</v>
      </c>
      <c r="S2106" s="1147"/>
      <c r="T2106" s="1150">
        <v>19</v>
      </c>
      <c r="U2106" s="1151"/>
      <c r="V2106" s="1356" t="s">
        <v>2310</v>
      </c>
      <c r="W2106" s="1152"/>
      <c r="X2106" s="1144">
        <v>57</v>
      </c>
      <c r="Y2106" s="1152"/>
      <c r="Z2106" s="1154"/>
      <c r="AA2106" s="1555">
        <v>42828</v>
      </c>
      <c r="AC2106" s="1157"/>
      <c r="AD2106" s="1157"/>
      <c r="AE2106" s="1157"/>
      <c r="AF2106" s="1158">
        <f>IF(B2106="","",(IFERROR(VLOOKUP(B2106,Projecten!A$4:W$2358,5,FALSE),"niet bekend")))</f>
        <v>5</v>
      </c>
      <c r="AG2106" s="2403">
        <f t="shared" si="182"/>
        <v>10289.1</v>
      </c>
      <c r="AH2106" s="2403">
        <f>IF(B2106="","",(IFERROR(VLOOKUP(B2106,Projecten!A$4:W$2358,23,FALSE),"niet bekend")))</f>
        <v>10289.1</v>
      </c>
      <c r="AI2106" s="2403">
        <f>IF(B2106="","",(IFERROR(VLOOKUP(B2106,Projecten!A$4:W$2358,12,FALSE),"niet bekend")))</f>
        <v>10289.1</v>
      </c>
    </row>
    <row r="2107" spans="2:36" s="1156" customFormat="1" ht="24" x14ac:dyDescent="0.2">
      <c r="B2107" s="1181" t="s">
        <v>3636</v>
      </c>
      <c r="C2107" s="1181" t="s">
        <v>2950</v>
      </c>
      <c r="D2107" s="1181" t="s">
        <v>2946</v>
      </c>
      <c r="E2107" s="1208" t="s">
        <v>26</v>
      </c>
      <c r="F2107" s="1215">
        <v>0</v>
      </c>
      <c r="G2107" s="1215">
        <v>0</v>
      </c>
      <c r="H2107" s="1215">
        <v>0</v>
      </c>
      <c r="I2107" s="1215">
        <v>0</v>
      </c>
      <c r="J2107" s="1147" t="s">
        <v>1524</v>
      </c>
      <c r="K2107" s="1147" t="s">
        <v>1524</v>
      </c>
      <c r="L2107" s="1147" t="s">
        <v>1524</v>
      </c>
      <c r="M2107" s="1147" t="s">
        <v>2966</v>
      </c>
      <c r="N2107" s="1148" t="s">
        <v>1524</v>
      </c>
      <c r="O2107" s="1148" t="s">
        <v>1524</v>
      </c>
      <c r="P2107" s="1148" t="s">
        <v>1524</v>
      </c>
      <c r="Q2107" s="1148" t="s">
        <v>47</v>
      </c>
      <c r="R2107" s="1149" t="s">
        <v>960</v>
      </c>
      <c r="S2107" s="1147"/>
      <c r="T2107" s="1126">
        <v>19</v>
      </c>
      <c r="U2107" s="1151"/>
      <c r="V2107" s="1152" t="s">
        <v>162</v>
      </c>
      <c r="W2107" s="1152"/>
      <c r="X2107" s="1144">
        <v>0</v>
      </c>
      <c r="Y2107" s="1152"/>
      <c r="Z2107" s="1154"/>
      <c r="AA2107" s="1555">
        <v>42836</v>
      </c>
      <c r="AC2107" s="1157"/>
      <c r="AD2107" s="1157"/>
      <c r="AE2107" s="1157"/>
      <c r="AF2107" s="1158" t="str">
        <f>IF(B2107="","",(IFERROR(VLOOKUP(B2107,Projecten!A$4:W$2358,5,FALSE),"niet bekend")))</f>
        <v>niet bekend</v>
      </c>
      <c r="AG2107" s="2403" t="str">
        <f t="shared" si="182"/>
        <v>niet bekend</v>
      </c>
      <c r="AH2107" s="2403" t="str">
        <f>IF(B2107="","",(IFERROR(VLOOKUP(B2107,Projecten!A$4:W$2358,23,FALSE),"niet bekend")))</f>
        <v>niet bekend</v>
      </c>
      <c r="AI2107" s="2403" t="str">
        <f>IF(B2107="","",(IFERROR(VLOOKUP(B2107,Projecten!A$4:W$2358,12,FALSE),"niet bekend")))</f>
        <v>niet bekend</v>
      </c>
    </row>
    <row r="2108" spans="2:36" s="1095" customFormat="1" ht="24" x14ac:dyDescent="0.2">
      <c r="B2108" s="1248" t="s">
        <v>3635</v>
      </c>
      <c r="C2108" s="71"/>
      <c r="D2108" s="1248" t="s">
        <v>3029</v>
      </c>
      <c r="E2108" s="1358" t="s">
        <v>26</v>
      </c>
      <c r="F2108" s="1358">
        <v>0</v>
      </c>
      <c r="G2108" s="1358">
        <v>0</v>
      </c>
      <c r="H2108" s="1358">
        <v>0</v>
      </c>
      <c r="I2108" s="1358">
        <v>0</v>
      </c>
      <c r="J2108" s="1147" t="s">
        <v>1524</v>
      </c>
      <c r="K2108" s="1147" t="s">
        <v>1524</v>
      </c>
      <c r="L2108" s="1147" t="s">
        <v>1524</v>
      </c>
      <c r="M2108" s="1147" t="s">
        <v>1524</v>
      </c>
      <c r="N2108" s="1636" t="s">
        <v>1524</v>
      </c>
      <c r="O2108" s="1636" t="s">
        <v>1524</v>
      </c>
      <c r="P2108" s="1636" t="s">
        <v>1524</v>
      </c>
      <c r="Q2108" s="1148" t="s">
        <v>47</v>
      </c>
      <c r="R2108" s="1149" t="s">
        <v>960</v>
      </c>
      <c r="S2108" s="1147"/>
      <c r="T2108" s="1150">
        <v>19</v>
      </c>
      <c r="U2108" s="1151"/>
      <c r="V2108" s="1152" t="s">
        <v>162</v>
      </c>
      <c r="W2108" s="1152" t="s">
        <v>3030</v>
      </c>
      <c r="X2108" s="1144">
        <v>5</v>
      </c>
      <c r="Y2108" s="1152"/>
      <c r="Z2108" s="1154"/>
      <c r="AA2108" s="1555">
        <v>42858</v>
      </c>
      <c r="AC2108" s="1097"/>
      <c r="AD2108" s="1097"/>
      <c r="AE2108" s="1097"/>
      <c r="AF2108" s="1158" t="str">
        <f>IF(B2108="","",(IFERROR(VLOOKUP(B2108,Projecten!A$4:W$2358,5,FALSE),"niet bekend")))</f>
        <v>niet bekend</v>
      </c>
      <c r="AG2108" s="2403" t="str">
        <f t="shared" si="182"/>
        <v>niet bekend</v>
      </c>
      <c r="AH2108" s="2403" t="str">
        <f>IF(B2108="","",(IFERROR(VLOOKUP(B2108,Projecten!A$4:W$2358,23,FALSE),"niet bekend")))</f>
        <v>niet bekend</v>
      </c>
      <c r="AI2108" s="2403" t="str">
        <f>IF(B2108="","",(IFERROR(VLOOKUP(B2108,Projecten!A$4:W$2358,12,FALSE),"niet bekend")))</f>
        <v>niet bekend</v>
      </c>
    </row>
    <row r="2109" spans="2:36" s="1095" customFormat="1" ht="24" x14ac:dyDescent="0.2">
      <c r="B2109" s="1248" t="s">
        <v>3634</v>
      </c>
      <c r="C2109" s="71"/>
      <c r="D2109" s="1248" t="s">
        <v>3039</v>
      </c>
      <c r="E2109" s="1358" t="s">
        <v>26</v>
      </c>
      <c r="F2109" s="1358">
        <v>0</v>
      </c>
      <c r="G2109" s="1358">
        <v>0</v>
      </c>
      <c r="H2109" s="1358">
        <v>0</v>
      </c>
      <c r="I2109" s="1358">
        <v>0</v>
      </c>
      <c r="J2109" s="1147" t="s">
        <v>1524</v>
      </c>
      <c r="K2109" s="1147" t="s">
        <v>1524</v>
      </c>
      <c r="L2109" s="1147" t="s">
        <v>1524</v>
      </c>
      <c r="M2109" s="1147" t="s">
        <v>1524</v>
      </c>
      <c r="N2109" s="1636" t="s">
        <v>1524</v>
      </c>
      <c r="O2109" s="1636" t="s">
        <v>1524</v>
      </c>
      <c r="P2109" s="1636" t="s">
        <v>1524</v>
      </c>
      <c r="Q2109" s="1148" t="s">
        <v>47</v>
      </c>
      <c r="R2109" s="1149" t="s">
        <v>960</v>
      </c>
      <c r="S2109" s="1147"/>
      <c r="T2109" s="1150"/>
      <c r="U2109" s="1151"/>
      <c r="V2109" s="1152" t="s">
        <v>3040</v>
      </c>
      <c r="W2109" s="1152"/>
      <c r="X2109" s="1144">
        <v>2</v>
      </c>
      <c r="Y2109" s="1152"/>
      <c r="Z2109" s="1154"/>
      <c r="AA2109" s="1555">
        <v>42859</v>
      </c>
      <c r="AC2109" s="1097"/>
      <c r="AD2109" s="1097"/>
      <c r="AE2109" s="1097"/>
      <c r="AF2109" s="1158" t="str">
        <f>IF(B2109="","",(IFERROR(VLOOKUP(B2109,Projecten!A$4:W$2358,5,FALSE),"niet bekend")))</f>
        <v>niet bekend</v>
      </c>
      <c r="AG2109" s="2403" t="str">
        <f t="shared" si="182"/>
        <v>niet bekend</v>
      </c>
      <c r="AH2109" s="2403" t="str">
        <f>IF(B2109="","",(IFERROR(VLOOKUP(B2109,Projecten!A$4:W$2358,23,FALSE),"niet bekend")))</f>
        <v>niet bekend</v>
      </c>
      <c r="AI2109" s="2403" t="str">
        <f>IF(B2109="","",(IFERROR(VLOOKUP(B2109,Projecten!A$4:W$2358,12,FALSE),"niet bekend")))</f>
        <v>niet bekend</v>
      </c>
    </row>
    <row r="2110" spans="2:36" s="1156" customFormat="1" x14ac:dyDescent="0.2">
      <c r="B2110" s="1248"/>
      <c r="C2110" s="71"/>
      <c r="D2110" s="1248"/>
      <c r="E2110" s="1358"/>
      <c r="F2110" s="1358"/>
      <c r="G2110" s="1358"/>
      <c r="H2110" s="1358"/>
      <c r="I2110" s="1358"/>
      <c r="J2110" s="1147"/>
      <c r="K2110" s="1147"/>
      <c r="L2110" s="1147"/>
      <c r="M2110" s="1147"/>
      <c r="N2110" s="1636"/>
      <c r="O2110" s="1636"/>
      <c r="P2110" s="1636"/>
      <c r="Q2110" s="1148"/>
      <c r="R2110" s="1149"/>
      <c r="S2110" s="1147"/>
      <c r="T2110" s="1150"/>
      <c r="U2110" s="1151"/>
      <c r="V2110" s="1152"/>
      <c r="W2110" s="1152"/>
      <c r="X2110" s="1144"/>
      <c r="Y2110" s="1152"/>
      <c r="Z2110" s="1154"/>
      <c r="AA2110" s="1555"/>
      <c r="AC2110" s="1157"/>
      <c r="AD2110" s="1157"/>
      <c r="AE2110" s="1157"/>
      <c r="AF2110" s="1158"/>
      <c r="AG2110" s="2403"/>
      <c r="AH2110" s="2403"/>
      <c r="AI2110" s="2403"/>
    </row>
    <row r="2111" spans="2:36" s="1156" customFormat="1" x14ac:dyDescent="0.2">
      <c r="B2111" s="1145" t="s">
        <v>2901</v>
      </c>
      <c r="C2111" s="1181">
        <v>121301</v>
      </c>
      <c r="D2111" s="1181" t="s">
        <v>2934</v>
      </c>
      <c r="E2111" s="1208" t="s">
        <v>353</v>
      </c>
      <c r="F2111" s="1208">
        <v>1</v>
      </c>
      <c r="G2111" s="1208">
        <v>8</v>
      </c>
      <c r="H2111" s="1208">
        <v>4</v>
      </c>
      <c r="I2111" s="1208">
        <v>3</v>
      </c>
      <c r="J2111" s="1147">
        <v>42846</v>
      </c>
      <c r="K2111" s="1147">
        <v>42844</v>
      </c>
      <c r="L2111" s="1147" t="s">
        <v>1524</v>
      </c>
      <c r="M2111" s="1147" t="s">
        <v>1524</v>
      </c>
      <c r="N2111" s="1148" t="s">
        <v>47</v>
      </c>
      <c r="O2111" s="1148" t="s">
        <v>47</v>
      </c>
      <c r="P2111" s="1148" t="s">
        <v>47</v>
      </c>
      <c r="Q2111" s="1148" t="s">
        <v>47</v>
      </c>
      <c r="R2111" s="1149" t="s">
        <v>960</v>
      </c>
      <c r="S2111" s="1147"/>
      <c r="T2111" s="1150">
        <v>19</v>
      </c>
      <c r="U2111" s="1151"/>
      <c r="V2111" s="1152" t="s">
        <v>535</v>
      </c>
      <c r="W2111" s="1152" t="s">
        <v>2952</v>
      </c>
      <c r="X2111" s="1144">
        <v>20</v>
      </c>
      <c r="Y2111" s="1152"/>
      <c r="Z2111" s="1154"/>
      <c r="AA2111" s="1555">
        <v>42824</v>
      </c>
      <c r="AC2111" s="1157"/>
      <c r="AD2111" s="1157"/>
      <c r="AE2111" s="1157"/>
      <c r="AF2111" s="1158">
        <f>IF(B2111="","",(IFERROR(VLOOKUP(B2111,Projecten!A$4:W$2358,5,FALSE),"niet bekend")))</f>
        <v>1</v>
      </c>
      <c r="AG2111" s="2403">
        <f t="shared" ref="AG2111:AG2119" si="183">IF(AF2111="","",(IF(F2111=0,AI2111,(F2111/AF2111*AI2111))))</f>
        <v>3413.07</v>
      </c>
      <c r="AH2111" s="2403">
        <f>IF(B2111="","",(IFERROR(VLOOKUP(B2111,Projecten!A$4:W$2358,23,FALSE),"niet bekend")))</f>
        <v>3413.07</v>
      </c>
      <c r="AI2111" s="2403">
        <f>IF(B2111="","",(IFERROR(VLOOKUP(B2111,Projecten!A$4:W$2358,12,FALSE),"niet bekend")))</f>
        <v>3413.07</v>
      </c>
    </row>
    <row r="2112" spans="2:36" s="1156" customFormat="1" x14ac:dyDescent="0.2">
      <c r="B2112" s="1145" t="s">
        <v>2935</v>
      </c>
      <c r="C2112" s="1181">
        <v>121301</v>
      </c>
      <c r="D2112" s="1181" t="s">
        <v>2936</v>
      </c>
      <c r="E2112" s="1208" t="s">
        <v>353</v>
      </c>
      <c r="F2112" s="1208">
        <v>0</v>
      </c>
      <c r="G2112" s="1208">
        <v>1</v>
      </c>
      <c r="H2112" s="1208">
        <v>0</v>
      </c>
      <c r="I2112" s="1208">
        <v>1</v>
      </c>
      <c r="J2112" s="1147" t="s">
        <v>1524</v>
      </c>
      <c r="K2112" s="1147" t="s">
        <v>1524</v>
      </c>
      <c r="L2112" s="1147" t="s">
        <v>1524</v>
      </c>
      <c r="M2112" s="1147" t="s">
        <v>1524</v>
      </c>
      <c r="N2112" s="1148" t="s">
        <v>47</v>
      </c>
      <c r="O2112" s="1148" t="s">
        <v>47</v>
      </c>
      <c r="P2112" s="1148" t="s">
        <v>47</v>
      </c>
      <c r="Q2112" s="1148" t="s">
        <v>47</v>
      </c>
      <c r="R2112" s="1149" t="s">
        <v>960</v>
      </c>
      <c r="S2112" s="1147"/>
      <c r="T2112" s="1150">
        <v>19</v>
      </c>
      <c r="U2112" s="1151"/>
      <c r="V2112" s="1152" t="s">
        <v>535</v>
      </c>
      <c r="W2112" s="1152" t="s">
        <v>2952</v>
      </c>
      <c r="X2112" s="1144">
        <v>3</v>
      </c>
      <c r="Y2112" s="1152"/>
      <c r="Z2112" s="1154"/>
      <c r="AA2112" s="1555">
        <v>42824</v>
      </c>
      <c r="AC2112" s="1157"/>
      <c r="AD2112" s="1157"/>
      <c r="AE2112" s="1157"/>
      <c r="AF2112" s="1158">
        <f>IF(B2112="","",(IFERROR(VLOOKUP(B2112,Projecten!A$4:W$2358,5,FALSE),"niet bekend")))</f>
        <v>0</v>
      </c>
      <c r="AG2112" s="2403">
        <f t="shared" si="183"/>
        <v>502.39</v>
      </c>
      <c r="AH2112" s="2403">
        <f>IF(B2112="","",(IFERROR(VLOOKUP(B2112,Projecten!A$4:W$2358,23,FALSE),"niet bekend")))</f>
        <v>502.39</v>
      </c>
      <c r="AI2112" s="2403">
        <f>IF(B2112="","",(IFERROR(VLOOKUP(B2112,Projecten!A$4:W$2358,12,FALSE),"niet bekend")))</f>
        <v>502.39</v>
      </c>
    </row>
    <row r="2113" spans="2:36" s="1156" customFormat="1" x14ac:dyDescent="0.2">
      <c r="B2113" s="1145" t="s">
        <v>2902</v>
      </c>
      <c r="C2113" s="1181">
        <v>121302</v>
      </c>
      <c r="D2113" s="1181" t="s">
        <v>2937</v>
      </c>
      <c r="E2113" s="1208" t="s">
        <v>353</v>
      </c>
      <c r="F2113" s="1208">
        <v>1</v>
      </c>
      <c r="G2113" s="1208">
        <v>7</v>
      </c>
      <c r="H2113" s="1208">
        <v>2</v>
      </c>
      <c r="I2113" s="1208">
        <v>2</v>
      </c>
      <c r="J2113" s="1147">
        <v>42846</v>
      </c>
      <c r="K2113" s="1147">
        <v>42844</v>
      </c>
      <c r="L2113" s="1147" t="s">
        <v>1524</v>
      </c>
      <c r="M2113" s="1147" t="s">
        <v>1524</v>
      </c>
      <c r="N2113" s="1148" t="s">
        <v>47</v>
      </c>
      <c r="O2113" s="1148" t="s">
        <v>47</v>
      </c>
      <c r="P2113" s="1148" t="s">
        <v>47</v>
      </c>
      <c r="Q2113" s="1148" t="s">
        <v>47</v>
      </c>
      <c r="R2113" s="1149" t="s">
        <v>960</v>
      </c>
      <c r="S2113" s="1147"/>
      <c r="T2113" s="1150">
        <v>19</v>
      </c>
      <c r="U2113" s="1151"/>
      <c r="V2113" s="1152" t="s">
        <v>535</v>
      </c>
      <c r="W2113" s="1152" t="s">
        <v>2952</v>
      </c>
      <c r="X2113" s="1144">
        <v>18</v>
      </c>
      <c r="Y2113" s="1152"/>
      <c r="Z2113" s="1154"/>
      <c r="AA2113" s="1555">
        <v>42824</v>
      </c>
      <c r="AC2113" s="1157"/>
      <c r="AD2113" s="1157"/>
      <c r="AE2113" s="1157"/>
      <c r="AF2113" s="1158">
        <f>IF(B2113="","",(IFERROR(VLOOKUP(B2113,Projecten!A$4:W$2358,5,FALSE),"niet bekend")))</f>
        <v>1</v>
      </c>
      <c r="AG2113" s="2403">
        <f t="shared" si="183"/>
        <v>3086.35</v>
      </c>
      <c r="AH2113" s="2403">
        <f>IF(B2113="","",(IFERROR(VLOOKUP(B2113,Projecten!A$4:W$2358,23,FALSE),"niet bekend")))</f>
        <v>3086.35</v>
      </c>
      <c r="AI2113" s="2403">
        <f>IF(B2113="","",(IFERROR(VLOOKUP(B2113,Projecten!A$4:W$2358,12,FALSE),"niet bekend")))</f>
        <v>3086.35</v>
      </c>
    </row>
    <row r="2114" spans="2:36" s="1156" customFormat="1" x14ac:dyDescent="0.2">
      <c r="B2114" s="1145" t="s">
        <v>2938</v>
      </c>
      <c r="C2114" s="1181">
        <v>121302</v>
      </c>
      <c r="D2114" s="1181" t="s">
        <v>2939</v>
      </c>
      <c r="E2114" s="1208" t="s">
        <v>353</v>
      </c>
      <c r="F2114" s="1208">
        <v>0</v>
      </c>
      <c r="G2114" s="1208">
        <v>1</v>
      </c>
      <c r="H2114" s="1208">
        <v>0</v>
      </c>
      <c r="I2114" s="1208">
        <v>1</v>
      </c>
      <c r="J2114" s="1147" t="s">
        <v>1524</v>
      </c>
      <c r="K2114" s="1147" t="s">
        <v>1524</v>
      </c>
      <c r="L2114" s="1147" t="s">
        <v>1524</v>
      </c>
      <c r="M2114" s="1147" t="s">
        <v>1524</v>
      </c>
      <c r="N2114" s="1148" t="s">
        <v>47</v>
      </c>
      <c r="O2114" s="1148" t="s">
        <v>47</v>
      </c>
      <c r="P2114" s="1148" t="s">
        <v>47</v>
      </c>
      <c r="Q2114" s="1148" t="s">
        <v>47</v>
      </c>
      <c r="R2114" s="1149" t="s">
        <v>960</v>
      </c>
      <c r="S2114" s="1147"/>
      <c r="T2114" s="1150">
        <v>19</v>
      </c>
      <c r="U2114" s="1151"/>
      <c r="V2114" s="1152" t="s">
        <v>535</v>
      </c>
      <c r="W2114" s="1152" t="s">
        <v>2952</v>
      </c>
      <c r="X2114" s="1144">
        <v>3</v>
      </c>
      <c r="Y2114" s="1152"/>
      <c r="Z2114" s="1154"/>
      <c r="AA2114" s="1555">
        <v>42824</v>
      </c>
      <c r="AC2114" s="1157"/>
      <c r="AD2114" s="1157"/>
      <c r="AE2114" s="1157"/>
      <c r="AF2114" s="1158">
        <f>IF(B2114="","",(IFERROR(VLOOKUP(B2114,Projecten!A$4:W$2358,5,FALSE),"niet bekend")))</f>
        <v>0</v>
      </c>
      <c r="AG2114" s="2403">
        <f t="shared" si="183"/>
        <v>502.39</v>
      </c>
      <c r="AH2114" s="2403">
        <f>IF(B2114="","",(IFERROR(VLOOKUP(B2114,Projecten!A$4:W$2358,23,FALSE),"niet bekend")))</f>
        <v>502.39</v>
      </c>
      <c r="AI2114" s="2403">
        <f>IF(B2114="","",(IFERROR(VLOOKUP(B2114,Projecten!A$4:W$2358,12,FALSE),"niet bekend")))</f>
        <v>502.39</v>
      </c>
    </row>
    <row r="2115" spans="2:36" s="1156" customFormat="1" x14ac:dyDescent="0.2">
      <c r="B2115" s="1181" t="s">
        <v>2903</v>
      </c>
      <c r="C2115" s="1181">
        <v>121303</v>
      </c>
      <c r="D2115" s="1181" t="s">
        <v>2940</v>
      </c>
      <c r="E2115" s="1208" t="s">
        <v>353</v>
      </c>
      <c r="F2115" s="1208">
        <v>1</v>
      </c>
      <c r="G2115" s="1208">
        <v>7</v>
      </c>
      <c r="H2115" s="1208">
        <v>2</v>
      </c>
      <c r="I2115" s="1208">
        <v>3</v>
      </c>
      <c r="J2115" s="1147">
        <v>42846</v>
      </c>
      <c r="K2115" s="1147">
        <v>42844</v>
      </c>
      <c r="L2115" s="1147" t="s">
        <v>1524</v>
      </c>
      <c r="M2115" s="1147" t="s">
        <v>1524</v>
      </c>
      <c r="N2115" s="1148" t="s">
        <v>47</v>
      </c>
      <c r="O2115" s="1148" t="s">
        <v>47</v>
      </c>
      <c r="P2115" s="1148" t="s">
        <v>47</v>
      </c>
      <c r="Q2115" s="1148" t="s">
        <v>47</v>
      </c>
      <c r="R2115" s="1149" t="s">
        <v>960</v>
      </c>
      <c r="S2115" s="1147"/>
      <c r="T2115" s="1150">
        <v>19</v>
      </c>
      <c r="U2115" s="1151"/>
      <c r="V2115" s="1152" t="s">
        <v>535</v>
      </c>
      <c r="W2115" s="1152" t="s">
        <v>2952</v>
      </c>
      <c r="X2115" s="1144">
        <v>18</v>
      </c>
      <c r="Y2115" s="1152"/>
      <c r="Z2115" s="1154"/>
      <c r="AA2115" s="1555">
        <v>42824</v>
      </c>
      <c r="AC2115" s="1157"/>
      <c r="AD2115" s="1157"/>
      <c r="AE2115" s="1157"/>
      <c r="AF2115" s="1158">
        <f>IF(B2115="","",(IFERROR(VLOOKUP(B2115,Projecten!A$4:W$2358,5,FALSE),"niet bekend")))</f>
        <v>1</v>
      </c>
      <c r="AG2115" s="2403">
        <f t="shared" si="183"/>
        <v>3086.35</v>
      </c>
      <c r="AH2115" s="2403">
        <f>IF(B2115="","",(IFERROR(VLOOKUP(B2115,Projecten!A$4:W$2358,23,FALSE),"niet bekend")))</f>
        <v>3086.35</v>
      </c>
      <c r="AI2115" s="2403">
        <f>IF(B2115="","",(IFERROR(VLOOKUP(B2115,Projecten!A$4:W$2358,12,FALSE),"niet bekend")))</f>
        <v>3086.35</v>
      </c>
    </row>
    <row r="2116" spans="2:36" s="1156" customFormat="1" x14ac:dyDescent="0.2">
      <c r="B2116" s="1145" t="s">
        <v>2898</v>
      </c>
      <c r="C2116" s="1181">
        <v>121304</v>
      </c>
      <c r="D2116" s="1181" t="s">
        <v>2941</v>
      </c>
      <c r="E2116" s="1208" t="s">
        <v>353</v>
      </c>
      <c r="F2116" s="1208">
        <v>1</v>
      </c>
      <c r="G2116" s="1208">
        <v>7</v>
      </c>
      <c r="H2116" s="1208">
        <v>2</v>
      </c>
      <c r="I2116" s="1208">
        <v>3</v>
      </c>
      <c r="J2116" s="1147">
        <v>42846</v>
      </c>
      <c r="K2116" s="1147">
        <v>42844</v>
      </c>
      <c r="L2116" s="1147" t="s">
        <v>1524</v>
      </c>
      <c r="M2116" s="1147" t="s">
        <v>1524</v>
      </c>
      <c r="N2116" s="1148" t="s">
        <v>47</v>
      </c>
      <c r="O2116" s="1148" t="s">
        <v>47</v>
      </c>
      <c r="P2116" s="1148" t="s">
        <v>47</v>
      </c>
      <c r="Q2116" s="1148" t="s">
        <v>47</v>
      </c>
      <c r="R2116" s="1149" t="s">
        <v>960</v>
      </c>
      <c r="S2116" s="1147"/>
      <c r="T2116" s="1150">
        <v>19</v>
      </c>
      <c r="U2116" s="1151"/>
      <c r="V2116" s="1152" t="s">
        <v>535</v>
      </c>
      <c r="W2116" s="1152" t="s">
        <v>2952</v>
      </c>
      <c r="X2116" s="1144">
        <v>18</v>
      </c>
      <c r="Y2116" s="1152"/>
      <c r="Z2116" s="1154"/>
      <c r="AA2116" s="1555">
        <v>42824</v>
      </c>
      <c r="AC2116" s="1157"/>
      <c r="AD2116" s="1157"/>
      <c r="AE2116" s="1157"/>
      <c r="AF2116" s="1158">
        <f>IF(B2116="","",(IFERROR(VLOOKUP(B2116,Projecten!A$4:W$2358,5,FALSE),"niet bekend")))</f>
        <v>1</v>
      </c>
      <c r="AG2116" s="2403">
        <f t="shared" si="183"/>
        <v>3119.59</v>
      </c>
      <c r="AH2116" s="2403">
        <f>IF(B2116="","",(IFERROR(VLOOKUP(B2116,Projecten!A$4:W$2358,23,FALSE),"niet bekend")))</f>
        <v>3119.59</v>
      </c>
      <c r="AI2116" s="2403">
        <f>IF(B2116="","",(IFERROR(VLOOKUP(B2116,Projecten!A$4:W$2358,12,FALSE),"niet bekend")))</f>
        <v>3119.59</v>
      </c>
    </row>
    <row r="2117" spans="2:36" s="1156" customFormat="1" x14ac:dyDescent="0.2">
      <c r="B2117" s="1145" t="s">
        <v>2899</v>
      </c>
      <c r="C2117" s="1181">
        <v>121305</v>
      </c>
      <c r="D2117" s="1181" t="s">
        <v>2941</v>
      </c>
      <c r="E2117" s="1208" t="s">
        <v>353</v>
      </c>
      <c r="F2117" s="1208">
        <v>1</v>
      </c>
      <c r="G2117" s="1208">
        <v>7</v>
      </c>
      <c r="H2117" s="1208">
        <v>2</v>
      </c>
      <c r="I2117" s="1208">
        <v>3</v>
      </c>
      <c r="J2117" s="1147">
        <v>42846</v>
      </c>
      <c r="K2117" s="1147">
        <v>42844</v>
      </c>
      <c r="L2117" s="1147" t="s">
        <v>1524</v>
      </c>
      <c r="M2117" s="1147" t="s">
        <v>1524</v>
      </c>
      <c r="N2117" s="1148" t="s">
        <v>47</v>
      </c>
      <c r="O2117" s="1148" t="s">
        <v>47</v>
      </c>
      <c r="P2117" s="1148" t="s">
        <v>47</v>
      </c>
      <c r="Q2117" s="1148" t="s">
        <v>47</v>
      </c>
      <c r="R2117" s="1149" t="s">
        <v>960</v>
      </c>
      <c r="S2117" s="1147"/>
      <c r="T2117" s="1150">
        <v>19</v>
      </c>
      <c r="U2117" s="1151"/>
      <c r="V2117" s="1152" t="s">
        <v>535</v>
      </c>
      <c r="W2117" s="1152" t="s">
        <v>2952</v>
      </c>
      <c r="X2117" s="1144">
        <v>18</v>
      </c>
      <c r="Y2117" s="1152"/>
      <c r="Z2117" s="1154"/>
      <c r="AA2117" s="1555">
        <v>42824</v>
      </c>
      <c r="AC2117" s="1157"/>
      <c r="AD2117" s="1157"/>
      <c r="AE2117" s="1157"/>
      <c r="AF2117" s="1158">
        <f>IF(B2117="","",(IFERROR(VLOOKUP(B2117,Projecten!A$4:W$2358,5,FALSE),"niet bekend")))</f>
        <v>1</v>
      </c>
      <c r="AG2117" s="2403">
        <f t="shared" si="183"/>
        <v>3119.59</v>
      </c>
      <c r="AH2117" s="2403">
        <f>IF(B2117="","",(IFERROR(VLOOKUP(B2117,Projecten!A$4:W$2358,23,FALSE),"niet bekend")))</f>
        <v>3119.59</v>
      </c>
      <c r="AI2117" s="2403">
        <f>IF(B2117="","",(IFERROR(VLOOKUP(B2117,Projecten!A$4:W$2358,12,FALSE),"niet bekend")))</f>
        <v>3119.59</v>
      </c>
    </row>
    <row r="2118" spans="2:36" s="1156" customFormat="1" x14ac:dyDescent="0.2">
      <c r="B2118" s="1412" t="s">
        <v>2900</v>
      </c>
      <c r="C2118" s="1181">
        <v>121306</v>
      </c>
      <c r="D2118" s="1181" t="s">
        <v>2942</v>
      </c>
      <c r="E2118" s="1208" t="s">
        <v>353</v>
      </c>
      <c r="F2118" s="1208">
        <v>1</v>
      </c>
      <c r="G2118" s="1208">
        <v>7</v>
      </c>
      <c r="H2118" s="1208">
        <v>2</v>
      </c>
      <c r="I2118" s="1208">
        <v>3</v>
      </c>
      <c r="J2118" s="1147">
        <v>42846</v>
      </c>
      <c r="K2118" s="1147">
        <v>42844</v>
      </c>
      <c r="L2118" s="1147" t="s">
        <v>1524</v>
      </c>
      <c r="M2118" s="1147" t="s">
        <v>1524</v>
      </c>
      <c r="N2118" s="1148" t="s">
        <v>47</v>
      </c>
      <c r="O2118" s="1148" t="s">
        <v>47</v>
      </c>
      <c r="P2118" s="1148" t="s">
        <v>47</v>
      </c>
      <c r="Q2118" s="1148" t="s">
        <v>47</v>
      </c>
      <c r="R2118" s="1149" t="s">
        <v>960</v>
      </c>
      <c r="S2118" s="1147"/>
      <c r="T2118" s="1150">
        <v>19</v>
      </c>
      <c r="U2118" s="1151"/>
      <c r="V2118" s="1152" t="s">
        <v>535</v>
      </c>
      <c r="W2118" s="1152" t="s">
        <v>2952</v>
      </c>
      <c r="X2118" s="1144">
        <v>18</v>
      </c>
      <c r="Y2118" s="1152"/>
      <c r="Z2118" s="1154"/>
      <c r="AA2118" s="1555">
        <v>42824</v>
      </c>
      <c r="AC2118" s="1157"/>
      <c r="AD2118" s="1157"/>
      <c r="AE2118" s="1157"/>
      <c r="AF2118" s="1158">
        <f>IF(B2118="","",(IFERROR(VLOOKUP(B2118,Projecten!A$4:W$2358,5,FALSE),"niet bekend")))</f>
        <v>1</v>
      </c>
      <c r="AG2118" s="2403">
        <f t="shared" si="183"/>
        <v>3119.59</v>
      </c>
      <c r="AH2118" s="2403">
        <f>IF(B2118="","",(IFERROR(VLOOKUP(B2118,Projecten!A$4:W$2358,23,FALSE),"niet bekend")))</f>
        <v>3119.59</v>
      </c>
      <c r="AI2118" s="2403">
        <f>IF(B2118="","",(IFERROR(VLOOKUP(B2118,Projecten!A$4:W$2358,12,FALSE),"niet bekend")))</f>
        <v>3119.59</v>
      </c>
    </row>
    <row r="2119" spans="2:36" s="1156" customFormat="1" x14ac:dyDescent="0.2">
      <c r="B2119" s="1412" t="s">
        <v>2943</v>
      </c>
      <c r="C2119" s="1181">
        <v>121306</v>
      </c>
      <c r="D2119" s="1181" t="s">
        <v>2944</v>
      </c>
      <c r="E2119" s="1208" t="s">
        <v>353</v>
      </c>
      <c r="F2119" s="1208">
        <v>0</v>
      </c>
      <c r="G2119" s="1208">
        <v>1</v>
      </c>
      <c r="H2119" s="1208">
        <v>0</v>
      </c>
      <c r="I2119" s="1208">
        <v>1</v>
      </c>
      <c r="J2119" s="1147" t="s">
        <v>1524</v>
      </c>
      <c r="K2119" s="1147" t="s">
        <v>1524</v>
      </c>
      <c r="L2119" s="1147" t="s">
        <v>1524</v>
      </c>
      <c r="M2119" s="1147" t="s">
        <v>1524</v>
      </c>
      <c r="N2119" s="1148" t="s">
        <v>47</v>
      </c>
      <c r="O2119" s="1148" t="s">
        <v>47</v>
      </c>
      <c r="P2119" s="1148" t="s">
        <v>47</v>
      </c>
      <c r="Q2119" s="1148" t="s">
        <v>47</v>
      </c>
      <c r="R2119" s="1149" t="s">
        <v>960</v>
      </c>
      <c r="S2119" s="1147"/>
      <c r="T2119" s="1150">
        <v>19</v>
      </c>
      <c r="U2119" s="1151"/>
      <c r="V2119" s="1152" t="s">
        <v>535</v>
      </c>
      <c r="W2119" s="1152" t="s">
        <v>2952</v>
      </c>
      <c r="X2119" s="1144">
        <v>3</v>
      </c>
      <c r="Y2119" s="1152"/>
      <c r="Z2119" s="1154"/>
      <c r="AA2119" s="1555">
        <v>42824</v>
      </c>
      <c r="AC2119" s="1157"/>
      <c r="AD2119" s="1157"/>
      <c r="AE2119" s="1157"/>
      <c r="AF2119" s="1158">
        <f>IF(B2119="","",(IFERROR(VLOOKUP(B2119,Projecten!A$4:W$2358,5,FALSE),"niet bekend")))</f>
        <v>0</v>
      </c>
      <c r="AG2119" s="2403">
        <f t="shared" si="183"/>
        <v>502.39</v>
      </c>
      <c r="AH2119" s="2403">
        <f>IF(B2119="","",(IFERROR(VLOOKUP(B2119,Projecten!A$4:W$2358,23,FALSE),"niet bekend")))</f>
        <v>502.39</v>
      </c>
      <c r="AI2119" s="2403">
        <f>IF(B2119="","",(IFERROR(VLOOKUP(B2119,Projecten!A$4:W$2358,12,FALSE),"niet bekend")))</f>
        <v>502.39</v>
      </c>
    </row>
    <row r="2120" spans="2:36" s="1172" customFormat="1" x14ac:dyDescent="0.2">
      <c r="B2120" s="775"/>
      <c r="C2120" s="1161"/>
      <c r="D2120" s="1162"/>
      <c r="E2120" s="1162"/>
      <c r="F2120" s="1163"/>
      <c r="G2120" s="1163"/>
      <c r="H2120" s="1163"/>
      <c r="I2120" s="1163"/>
      <c r="J2120" s="1164"/>
      <c r="K2120" s="1164"/>
      <c r="L2120" s="1164"/>
      <c r="M2120" s="1163"/>
      <c r="N2120" s="1163"/>
      <c r="O2120" s="1163"/>
      <c r="P2120" s="1163"/>
      <c r="Q2120" s="1163"/>
      <c r="R2120" s="1165"/>
      <c r="S2120" s="1166"/>
      <c r="T2120" s="1167"/>
      <c r="U2120" s="1167"/>
      <c r="V2120" s="1168"/>
      <c r="W2120" s="1168"/>
      <c r="X2120" s="1168"/>
      <c r="Y2120" s="1169"/>
      <c r="Z2120" s="1170"/>
      <c r="AA2120" s="1171"/>
      <c r="AC2120" s="1173"/>
      <c r="AD2120" s="1173"/>
      <c r="AE2120" s="1173"/>
      <c r="AF2120" s="1174"/>
      <c r="AG2120" s="2404"/>
      <c r="AH2120" s="2404" t="str">
        <f>IF(B2120="","",(IFERROR(VLOOKUP(B2120,Projecten!A$4:W$2358,23,FALSE),"niet bekend")))</f>
        <v/>
      </c>
      <c r="AI2120" s="2404" t="str">
        <f>IF(B2120="","",(IFERROR(VLOOKUP(B2120,Projecten!A$4:W$2358,12,FALSE),"niet bekend")))</f>
        <v/>
      </c>
    </row>
    <row r="2121" spans="2:36" s="1112" customFormat="1" x14ac:dyDescent="0.2">
      <c r="B2121" s="911"/>
      <c r="C2121" s="1111"/>
      <c r="D2121" s="1428">
        <f>SUM(G2121:I2121)</f>
        <v>201</v>
      </c>
      <c r="E2121" s="1429"/>
      <c r="F2121" s="1430">
        <f>SUM(F2131:F2151)</f>
        <v>14</v>
      </c>
      <c r="G2121" s="1430">
        <f>SUM(G2131:G2152)</f>
        <v>104</v>
      </c>
      <c r="H2121" s="1430">
        <f>SUM(H2131:H2152)</f>
        <v>56</v>
      </c>
      <c r="I2121" s="1430">
        <f>SUM(I2131:I2152)</f>
        <v>41</v>
      </c>
      <c r="J2121" s="1431"/>
      <c r="K2121" s="1431"/>
      <c r="L2121" s="1431"/>
      <c r="M2121" s="1430"/>
      <c r="N2121" s="1430"/>
      <c r="O2121" s="1430"/>
      <c r="P2121" s="1430"/>
      <c r="Q2121" s="1430"/>
      <c r="R2121" s="1387">
        <v>19</v>
      </c>
      <c r="S2121" s="1388"/>
      <c r="T2121" s="1389"/>
      <c r="U2121" s="1389"/>
      <c r="V2121" s="1432"/>
      <c r="W2121" s="1391">
        <f>SUM(X2121:X2152)</f>
        <v>264.25</v>
      </c>
      <c r="X2121" s="1109"/>
      <c r="Y2121" s="1109">
        <f>Productiemedewerkers!C423</f>
        <v>0</v>
      </c>
      <c r="Z2121" s="1110">
        <f>W2121-Y2121</f>
        <v>264.25</v>
      </c>
      <c r="AA2121" s="1111"/>
      <c r="AC2121" s="1113"/>
      <c r="AD2121" s="1113"/>
      <c r="AE2121" s="1114" t="str">
        <f>CONCATENATE("week ",R2121)</f>
        <v>week 19</v>
      </c>
      <c r="AF2121" s="1115"/>
      <c r="AG2121" s="2402">
        <f>SUM(AG2122:AG2152)</f>
        <v>36502.649999999994</v>
      </c>
      <c r="AH2121" s="2402" t="str">
        <f>IF(B2121="","",(IFERROR(VLOOKUP(B2121,Projecten!A$4:W$2358,23,FALSE),"niet bekend")))</f>
        <v/>
      </c>
      <c r="AI2121" s="2402" t="str">
        <f>IF(B2121="","",(IFERROR(VLOOKUP(B2121,Projecten!A$4:W$2358,12,FALSE),"niet bekend")))</f>
        <v/>
      </c>
    </row>
    <row r="2122" spans="2:36" s="1195" customFormat="1" x14ac:dyDescent="0.2">
      <c r="B2122" s="1648"/>
      <c r="C2122" s="1189"/>
      <c r="D2122" s="1177" t="s">
        <v>3002</v>
      </c>
      <c r="E2122" s="1177"/>
      <c r="F2122" s="1191"/>
      <c r="G2122" s="1191"/>
      <c r="H2122" s="1191"/>
      <c r="I2122" s="1191"/>
      <c r="J2122" s="1649"/>
      <c r="K2122" s="1649"/>
      <c r="L2122" s="1649"/>
      <c r="M2122" s="1650"/>
      <c r="N2122" s="1650"/>
      <c r="O2122" s="1650"/>
      <c r="P2122" s="1650"/>
      <c r="Q2122" s="1650"/>
      <c r="R2122" s="1189" t="s">
        <v>2787</v>
      </c>
      <c r="S2122" s="1190"/>
      <c r="T2122" s="1192"/>
      <c r="U2122" s="1193"/>
      <c r="V2122" s="1177"/>
      <c r="W2122" s="1128" t="s">
        <v>2081</v>
      </c>
      <c r="X2122" s="1142"/>
      <c r="Y2122" s="1177"/>
      <c r="AA2122" s="1188"/>
      <c r="AC2122" s="1196"/>
      <c r="AD2122" s="1196"/>
      <c r="AE2122" s="1196"/>
      <c r="AF2122" s="1651" t="str">
        <f>IF(B2122="","",(IFERROR(VLOOKUP(B2122,Projecten!A$4:W$2358,5,FALSE),"niet bekend")))</f>
        <v/>
      </c>
      <c r="AG2122" s="2399" t="str">
        <f>IF(AF2122="","",(IF(F2122=0,AI2122,(F2122/AF2122*AI2122))))</f>
        <v/>
      </c>
      <c r="AH2122" s="2399" t="str">
        <f>IF(B2122="","",(IFERROR(VLOOKUP(B2122,Projecten!A$4:W$2358,23,FALSE),"niet bekend")))</f>
        <v/>
      </c>
      <c r="AI2122" s="2399" t="str">
        <f>IF(B2122="","",(IFERROR(VLOOKUP(B2122,Projecten!A$4:W$2358,12,FALSE),"niet bekend")))</f>
        <v/>
      </c>
      <c r="AJ2122" s="1652"/>
    </row>
    <row r="2123" spans="2:36" s="1195" customFormat="1" x14ac:dyDescent="0.2">
      <c r="B2123" s="1648"/>
      <c r="C2123" s="1189"/>
      <c r="D2123" s="1177" t="s">
        <v>3016</v>
      </c>
      <c r="E2123" s="1177"/>
      <c r="F2123" s="1191"/>
      <c r="G2123" s="1191"/>
      <c r="H2123" s="1191"/>
      <c r="I2123" s="1191"/>
      <c r="J2123" s="1649"/>
      <c r="K2123" s="1649"/>
      <c r="L2123" s="1649"/>
      <c r="M2123" s="1650"/>
      <c r="N2123" s="1650"/>
      <c r="O2123" s="1650"/>
      <c r="P2123" s="1650"/>
      <c r="Q2123" s="1650"/>
      <c r="R2123" s="1189"/>
      <c r="S2123" s="1190"/>
      <c r="T2123" s="1192"/>
      <c r="U2123" s="1193"/>
      <c r="V2123" s="1177"/>
      <c r="W2123" s="1128"/>
      <c r="X2123" s="1142">
        <v>13.25</v>
      </c>
      <c r="Y2123" s="1177"/>
      <c r="AA2123" s="1188"/>
      <c r="AC2123" s="1196"/>
      <c r="AD2123" s="1196"/>
      <c r="AE2123" s="1196"/>
      <c r="AF2123" s="1651"/>
      <c r="AG2123" s="2399"/>
      <c r="AH2123" s="2399"/>
      <c r="AI2123" s="2399"/>
      <c r="AJ2123" s="1652"/>
    </row>
    <row r="2124" spans="2:36" s="1195" customFormat="1" x14ac:dyDescent="0.2">
      <c r="B2124" s="1648"/>
      <c r="C2124" s="1189"/>
      <c r="D2124" s="1189" t="s">
        <v>3085</v>
      </c>
      <c r="E2124" s="1177"/>
      <c r="F2124" s="1191"/>
      <c r="G2124" s="1191"/>
      <c r="H2124" s="1191"/>
      <c r="I2124" s="1191"/>
      <c r="J2124" s="1190"/>
      <c r="K2124" s="1190"/>
      <c r="L2124" s="1190"/>
      <c r="M2124" s="1191"/>
      <c r="N2124" s="1191"/>
      <c r="O2124" s="1191"/>
      <c r="P2124" s="1191"/>
      <c r="Q2124" s="1191"/>
      <c r="R2124" s="1189"/>
      <c r="S2124" s="1190"/>
      <c r="T2124" s="1191"/>
      <c r="U2124" s="1193"/>
      <c r="V2124" s="1177"/>
      <c r="W2124" s="1177"/>
      <c r="X2124" s="1142">
        <v>8.25</v>
      </c>
      <c r="Y2124" s="1177"/>
      <c r="AA2124" s="1188"/>
      <c r="AC2124" s="1196"/>
      <c r="AD2124" s="1196"/>
      <c r="AE2124" s="1196"/>
      <c r="AF2124" s="1653"/>
      <c r="AG2124" s="2399"/>
      <c r="AH2124" s="2399"/>
      <c r="AI2124" s="2399"/>
      <c r="AJ2124" s="1652"/>
    </row>
    <row r="2125" spans="2:36" s="1648" customFormat="1" x14ac:dyDescent="0.2">
      <c r="C2125" s="1654"/>
      <c r="D2125" s="1654" t="s">
        <v>3048</v>
      </c>
      <c r="E2125" s="1237"/>
      <c r="F2125" s="1655"/>
      <c r="G2125" s="1655"/>
      <c r="H2125" s="1655"/>
      <c r="I2125" s="1655"/>
      <c r="J2125" s="1656"/>
      <c r="K2125" s="1656"/>
      <c r="L2125" s="1656"/>
      <c r="M2125" s="1655"/>
      <c r="N2125" s="1655"/>
      <c r="O2125" s="1655"/>
      <c r="P2125" s="1655"/>
      <c r="Q2125" s="1655"/>
      <c r="R2125" s="1654"/>
      <c r="S2125" s="1656"/>
      <c r="T2125" s="1655"/>
      <c r="U2125" s="1657"/>
      <c r="V2125" s="1237"/>
      <c r="W2125" s="1237"/>
      <c r="X2125" s="1212">
        <v>8.25</v>
      </c>
      <c r="Y2125" s="1237"/>
      <c r="AA2125" s="1658"/>
      <c r="AC2125" s="1659"/>
      <c r="AD2125" s="1659"/>
      <c r="AE2125" s="1659"/>
      <c r="AF2125" s="1660"/>
      <c r="AG2125" s="2403"/>
      <c r="AH2125" s="2403"/>
      <c r="AI2125" s="2403"/>
      <c r="AJ2125" s="1661"/>
    </row>
    <row r="2126" spans="2:36" s="1648" customFormat="1" x14ac:dyDescent="0.2">
      <c r="C2126" s="1654"/>
      <c r="D2126" s="1237" t="s">
        <v>3084</v>
      </c>
      <c r="E2126" s="1237"/>
      <c r="F2126" s="1237"/>
      <c r="G2126" s="1237"/>
      <c r="H2126" s="1237"/>
      <c r="I2126" s="1237"/>
      <c r="J2126" s="1237"/>
      <c r="K2126" s="1237"/>
      <c r="L2126" s="1237"/>
      <c r="M2126" s="1237"/>
      <c r="N2126" s="1237"/>
      <c r="O2126" s="1237"/>
      <c r="P2126" s="1237"/>
      <c r="Q2126" s="1237"/>
      <c r="R2126" s="1237"/>
      <c r="S2126" s="1662"/>
      <c r="T2126" s="1237"/>
      <c r="U2126" s="1662"/>
      <c r="V2126" s="1237"/>
      <c r="W2126" s="1237"/>
      <c r="X2126" s="1662">
        <v>5.25</v>
      </c>
      <c r="Y2126" s="1237"/>
      <c r="AA2126" s="1658"/>
      <c r="AC2126" s="1659"/>
      <c r="AD2126" s="1659"/>
      <c r="AE2126" s="1659"/>
      <c r="AF2126" s="1660"/>
      <c r="AG2126" s="2403"/>
      <c r="AH2126" s="2403"/>
      <c r="AI2126" s="2403"/>
      <c r="AJ2126" s="1661"/>
    </row>
    <row r="2127" spans="2:36" s="1648" customFormat="1" x14ac:dyDescent="0.2">
      <c r="C2127" s="1654"/>
      <c r="D2127" s="1237" t="s">
        <v>3083</v>
      </c>
      <c r="E2127" s="1237"/>
      <c r="F2127" s="1237"/>
      <c r="G2127" s="1237"/>
      <c r="H2127" s="1237"/>
      <c r="I2127" s="1237"/>
      <c r="J2127" s="1237"/>
      <c r="K2127" s="1237"/>
      <c r="L2127" s="1237"/>
      <c r="M2127" s="1237"/>
      <c r="N2127" s="1237"/>
      <c r="O2127" s="1237"/>
      <c r="P2127" s="1237"/>
      <c r="Q2127" s="1237"/>
      <c r="R2127" s="1237"/>
      <c r="S2127" s="1662"/>
      <c r="T2127" s="1237"/>
      <c r="U2127" s="1662"/>
      <c r="V2127" s="1237"/>
      <c r="W2127" s="1237"/>
      <c r="X2127" s="1662">
        <v>10</v>
      </c>
      <c r="Y2127" s="1237"/>
      <c r="AA2127" s="1658"/>
      <c r="AC2127" s="1659"/>
      <c r="AD2127" s="1659"/>
      <c r="AE2127" s="1659"/>
      <c r="AF2127" s="1660"/>
      <c r="AG2127" s="2403"/>
      <c r="AH2127" s="2403"/>
      <c r="AI2127" s="2403"/>
      <c r="AJ2127" s="1661"/>
    </row>
    <row r="2128" spans="2:36" s="1648" customFormat="1" x14ac:dyDescent="0.2">
      <c r="C2128" s="1654"/>
      <c r="D2128" s="1237" t="s">
        <v>3075</v>
      </c>
      <c r="E2128" s="1237"/>
      <c r="F2128" s="1237"/>
      <c r="G2128" s="1237"/>
      <c r="H2128" s="1237"/>
      <c r="I2128" s="1237"/>
      <c r="J2128" s="1237"/>
      <c r="K2128" s="1237"/>
      <c r="L2128" s="1237"/>
      <c r="M2128" s="1237"/>
      <c r="N2128" s="1237"/>
      <c r="O2128" s="1237"/>
      <c r="P2128" s="1237"/>
      <c r="Q2128" s="1237"/>
      <c r="R2128" s="1237"/>
      <c r="S2128" s="1662"/>
      <c r="T2128" s="1237"/>
      <c r="U2128" s="1662"/>
      <c r="V2128" s="1237"/>
      <c r="W2128" s="1237"/>
      <c r="X2128" s="1662">
        <v>5</v>
      </c>
      <c r="Y2128" s="1237"/>
      <c r="AA2128" s="1658"/>
      <c r="AC2128" s="1659"/>
      <c r="AD2128" s="1659"/>
      <c r="AE2128" s="1659"/>
      <c r="AF2128" s="1660"/>
      <c r="AG2128" s="2403"/>
      <c r="AH2128" s="2403"/>
      <c r="AI2128" s="2403"/>
      <c r="AJ2128" s="1661"/>
    </row>
    <row r="2129" spans="2:36" s="131" customFormat="1" x14ac:dyDescent="0.2">
      <c r="B2129" s="71"/>
      <c r="C2129" s="1257"/>
      <c r="D2129" s="1400" t="s">
        <v>3017</v>
      </c>
      <c r="E2129" s="80"/>
      <c r="F2129" s="59"/>
      <c r="G2129" s="80"/>
      <c r="H2129" s="80"/>
      <c r="I2129" s="80"/>
      <c r="J2129" s="59"/>
      <c r="K2129" s="59"/>
      <c r="L2129" s="59"/>
      <c r="M2129" s="59"/>
      <c r="N2129" s="59"/>
      <c r="O2129" s="59"/>
      <c r="P2129" s="59"/>
      <c r="Q2129" s="59"/>
      <c r="R2129" s="59"/>
      <c r="S2129" s="77"/>
      <c r="T2129" s="59"/>
      <c r="U2129" s="156"/>
      <c r="V2129" s="80"/>
      <c r="W2129" s="80"/>
      <c r="X2129" s="431"/>
      <c r="Y2129" s="141"/>
      <c r="AE2129" s="531"/>
      <c r="AF2129" s="531"/>
      <c r="AG2129" s="2403"/>
      <c r="AH2129" s="2403"/>
      <c r="AI2129" s="2403"/>
      <c r="AJ2129" s="908"/>
    </row>
    <row r="2130" spans="2:36" s="131" customFormat="1" x14ac:dyDescent="0.2">
      <c r="B2130" s="71"/>
      <c r="C2130" s="1257"/>
      <c r="D2130" s="1400"/>
      <c r="E2130" s="80"/>
      <c r="F2130" s="59"/>
      <c r="G2130" s="80"/>
      <c r="H2130" s="80"/>
      <c r="I2130" s="80"/>
      <c r="J2130" s="59"/>
      <c r="K2130" s="59"/>
      <c r="L2130" s="59"/>
      <c r="M2130" s="59"/>
      <c r="N2130" s="59"/>
      <c r="O2130" s="59"/>
      <c r="P2130" s="59"/>
      <c r="Q2130" s="59"/>
      <c r="R2130" s="59"/>
      <c r="S2130" s="77"/>
      <c r="T2130" s="59"/>
      <c r="U2130" s="156"/>
      <c r="V2130" s="80"/>
      <c r="W2130" s="80"/>
      <c r="X2130" s="431"/>
      <c r="Y2130" s="141"/>
      <c r="AE2130" s="531"/>
      <c r="AF2130" s="531"/>
      <c r="AG2130" s="2403"/>
      <c r="AH2130" s="2403"/>
      <c r="AI2130" s="2403"/>
      <c r="AJ2130" s="908"/>
    </row>
    <row r="2131" spans="2:36" s="1156" customFormat="1" x14ac:dyDescent="0.2">
      <c r="B2131" s="1181">
        <v>2017303</v>
      </c>
      <c r="C2131" s="1623">
        <v>121309</v>
      </c>
      <c r="D2131" s="1181" t="s">
        <v>2921</v>
      </c>
      <c r="E2131" s="1208" t="s">
        <v>353</v>
      </c>
      <c r="F2131" s="1208">
        <v>1</v>
      </c>
      <c r="G2131" s="1208">
        <v>9</v>
      </c>
      <c r="H2131" s="1208">
        <v>7</v>
      </c>
      <c r="I2131" s="1208">
        <v>4</v>
      </c>
      <c r="J2131" s="1147">
        <v>42857</v>
      </c>
      <c r="K2131" s="1147">
        <v>42858</v>
      </c>
      <c r="L2131" s="1147" t="s">
        <v>1524</v>
      </c>
      <c r="M2131" s="1147" t="s">
        <v>1524</v>
      </c>
      <c r="N2131" s="1148" t="s">
        <v>47</v>
      </c>
      <c r="O2131" s="1148" t="s">
        <v>47</v>
      </c>
      <c r="P2131" s="1148" t="s">
        <v>47</v>
      </c>
      <c r="Q2131" s="1148" t="s">
        <v>47</v>
      </c>
      <c r="R2131" s="1149"/>
      <c r="S2131" s="1147"/>
      <c r="T2131" s="1150">
        <v>20</v>
      </c>
      <c r="U2131" s="1151"/>
      <c r="V2131" s="1152" t="s">
        <v>2967</v>
      </c>
      <c r="W2131" s="1152"/>
      <c r="X2131" s="1144">
        <v>20</v>
      </c>
      <c r="Y2131" s="1152"/>
      <c r="Z2131" s="1154"/>
      <c r="AA2131" s="1555">
        <v>42844</v>
      </c>
      <c r="AC2131" s="1157"/>
      <c r="AD2131" s="1157"/>
      <c r="AE2131" s="1157"/>
      <c r="AF2131" s="1158">
        <f>IF(B2131="","",(IFERROR(VLOOKUP(B2131,Projecten!A$4:W$2358,5,FALSE),"niet bekend")))</f>
        <v>1</v>
      </c>
      <c r="AG2131" s="2403">
        <f t="shared" ref="AG2131:AG2136" si="184">IF(AF2131="","",(IF(F2131=0,AI2131,(F2131/AF2131*AI2131))))</f>
        <v>3199.51</v>
      </c>
      <c r="AH2131" s="2403">
        <f>IF(B2131="","",(IFERROR(VLOOKUP(B2131,Projecten!A$4:W$2358,23,FALSE),"niet bekend")))</f>
        <v>3199.51</v>
      </c>
      <c r="AI2131" s="2403">
        <f>IF(B2131="","",(IFERROR(VLOOKUP(B2131,Projecten!A$4:W$2358,12,FALSE),"niet bekend")))</f>
        <v>3199.51</v>
      </c>
    </row>
    <row r="2132" spans="2:36" s="1156" customFormat="1" x14ac:dyDescent="0.2">
      <c r="B2132" s="1149">
        <v>2017305</v>
      </c>
      <c r="C2132" s="1623">
        <v>121309</v>
      </c>
      <c r="D2132" s="1181" t="s">
        <v>2922</v>
      </c>
      <c r="E2132" s="1208" t="s">
        <v>353</v>
      </c>
      <c r="F2132" s="1208">
        <v>0</v>
      </c>
      <c r="G2132" s="1208">
        <v>1</v>
      </c>
      <c r="H2132" s="1208">
        <v>0</v>
      </c>
      <c r="I2132" s="1208">
        <v>1</v>
      </c>
      <c r="J2132" s="1147">
        <v>42857</v>
      </c>
      <c r="K2132" s="1147" t="s">
        <v>1524</v>
      </c>
      <c r="L2132" s="1147" t="s">
        <v>1524</v>
      </c>
      <c r="M2132" s="1147" t="s">
        <v>1524</v>
      </c>
      <c r="N2132" s="1148" t="s">
        <v>47</v>
      </c>
      <c r="O2132" s="1148" t="s">
        <v>47</v>
      </c>
      <c r="P2132" s="1148" t="s">
        <v>47</v>
      </c>
      <c r="Q2132" s="1148" t="s">
        <v>47</v>
      </c>
      <c r="R2132" s="1149"/>
      <c r="S2132" s="1147"/>
      <c r="T2132" s="1150">
        <v>20</v>
      </c>
      <c r="U2132" s="1151"/>
      <c r="V2132" s="1152" t="s">
        <v>2967</v>
      </c>
      <c r="W2132" s="1152"/>
      <c r="X2132" s="1144">
        <v>3.75</v>
      </c>
      <c r="Y2132" s="1152"/>
      <c r="Z2132" s="1154"/>
      <c r="AA2132" s="1555">
        <v>42844</v>
      </c>
      <c r="AC2132" s="1157"/>
      <c r="AD2132" s="1157"/>
      <c r="AE2132" s="1157"/>
      <c r="AF2132" s="1158">
        <f>IF(B2132="","",(IFERROR(VLOOKUP(B2132,Projecten!A$4:W$2358,5,FALSE),"niet bekend")))</f>
        <v>0</v>
      </c>
      <c r="AG2132" s="2403">
        <f t="shared" si="184"/>
        <v>540.95000000000005</v>
      </c>
      <c r="AH2132" s="2403">
        <f>IF(B2132="","",(IFERROR(VLOOKUP(B2132,Projecten!A$4:W$2358,23,FALSE),"niet bekend")))</f>
        <v>540.95000000000005</v>
      </c>
      <c r="AI2132" s="2403">
        <f>IF(B2132="","",(IFERROR(VLOOKUP(B2132,Projecten!A$4:W$2358,12,FALSE),"niet bekend")))</f>
        <v>540.95000000000005</v>
      </c>
    </row>
    <row r="2133" spans="2:36" s="1156" customFormat="1" x14ac:dyDescent="0.2">
      <c r="B2133" s="1181">
        <v>2017306</v>
      </c>
      <c r="C2133" s="1623">
        <v>121310</v>
      </c>
      <c r="D2133" s="1181" t="s">
        <v>2923</v>
      </c>
      <c r="E2133" s="1208" t="s">
        <v>353</v>
      </c>
      <c r="F2133" s="1208">
        <v>2</v>
      </c>
      <c r="G2133" s="1208">
        <v>18</v>
      </c>
      <c r="H2133" s="1208">
        <v>12</v>
      </c>
      <c r="I2133" s="1208">
        <v>6</v>
      </c>
      <c r="J2133" s="1147">
        <v>42857</v>
      </c>
      <c r="K2133" s="1147">
        <v>42858</v>
      </c>
      <c r="L2133" s="1147" t="s">
        <v>1524</v>
      </c>
      <c r="M2133" s="1147" t="s">
        <v>1524</v>
      </c>
      <c r="N2133" s="1148" t="s">
        <v>47</v>
      </c>
      <c r="O2133" s="1148" t="s">
        <v>47</v>
      </c>
      <c r="P2133" s="1148" t="s">
        <v>47</v>
      </c>
      <c r="Q2133" s="1148" t="s">
        <v>47</v>
      </c>
      <c r="R2133" s="1149"/>
      <c r="S2133" s="1147"/>
      <c r="T2133" s="1150">
        <v>20</v>
      </c>
      <c r="U2133" s="1151"/>
      <c r="V2133" s="1152" t="s">
        <v>2967</v>
      </c>
      <c r="W2133" s="1152"/>
      <c r="X2133" s="1144">
        <v>36</v>
      </c>
      <c r="Y2133" s="1152"/>
      <c r="Z2133" s="1154"/>
      <c r="AA2133" s="1555">
        <v>42844</v>
      </c>
      <c r="AC2133" s="1157"/>
      <c r="AD2133" s="1157"/>
      <c r="AE2133" s="1157"/>
      <c r="AF2133" s="1158">
        <f>IF(B2133="","",(IFERROR(VLOOKUP(B2133,Projecten!A$4:W$2358,5,FALSE),"niet bekend")))</f>
        <v>2</v>
      </c>
      <c r="AG2133" s="2403">
        <f t="shared" si="184"/>
        <v>5352.28</v>
      </c>
      <c r="AH2133" s="2403">
        <f>IF(B2133="","",(IFERROR(VLOOKUP(B2133,Projecten!A$4:W$2358,23,FALSE),"niet bekend")))</f>
        <v>5352.28</v>
      </c>
      <c r="AI2133" s="2403">
        <f>IF(B2133="","",(IFERROR(VLOOKUP(B2133,Projecten!A$4:W$2358,12,FALSE),"niet bekend")))</f>
        <v>5352.28</v>
      </c>
    </row>
    <row r="2134" spans="2:36" s="1156" customFormat="1" x14ac:dyDescent="0.2">
      <c r="B2134" s="1181">
        <v>2017308</v>
      </c>
      <c r="C2134" s="1623">
        <v>121311</v>
      </c>
      <c r="D2134" s="1181" t="s">
        <v>2925</v>
      </c>
      <c r="E2134" s="1208" t="s">
        <v>353</v>
      </c>
      <c r="F2134" s="1208">
        <v>0</v>
      </c>
      <c r="G2134" s="1208">
        <v>1</v>
      </c>
      <c r="H2134" s="1208">
        <v>0</v>
      </c>
      <c r="I2134" s="1208">
        <v>1</v>
      </c>
      <c r="J2134" s="1147">
        <v>42857</v>
      </c>
      <c r="K2134" s="1147" t="s">
        <v>1524</v>
      </c>
      <c r="L2134" s="1147" t="s">
        <v>1524</v>
      </c>
      <c r="M2134" s="1147" t="s">
        <v>1524</v>
      </c>
      <c r="N2134" s="1148" t="s">
        <v>47</v>
      </c>
      <c r="O2134" s="1148" t="s">
        <v>47</v>
      </c>
      <c r="P2134" s="1148" t="s">
        <v>47</v>
      </c>
      <c r="Q2134" s="1148" t="s">
        <v>47</v>
      </c>
      <c r="R2134" s="1149"/>
      <c r="S2134" s="1147"/>
      <c r="T2134" s="1150">
        <v>20</v>
      </c>
      <c r="U2134" s="1151"/>
      <c r="V2134" s="1152" t="s">
        <v>2978</v>
      </c>
      <c r="W2134" s="1152"/>
      <c r="X2134" s="1144">
        <v>3.75</v>
      </c>
      <c r="Y2134" s="1152"/>
      <c r="Z2134" s="1152"/>
      <c r="AA2134" s="1555">
        <v>42844</v>
      </c>
      <c r="AC2134" s="1157"/>
      <c r="AD2134" s="1157"/>
      <c r="AE2134" s="1157"/>
      <c r="AF2134" s="1158">
        <f>IF(B2134="","",(IFERROR(VLOOKUP(B2134,Projecten!A$4:W$2358,5,FALSE),"niet bekend")))</f>
        <v>0</v>
      </c>
      <c r="AG2134" s="2403">
        <f t="shared" si="184"/>
        <v>520.27</v>
      </c>
      <c r="AH2134" s="2403">
        <f>IF(B2134="","",(IFERROR(VLOOKUP(B2134,Projecten!A$4:W$2358,23,FALSE),"niet bekend")))</f>
        <v>520.27</v>
      </c>
      <c r="AI2134" s="2403">
        <f>IF(B2134="","",(IFERROR(VLOOKUP(B2134,Projecten!A$4:W$2358,12,FALSE),"niet bekend")))</f>
        <v>520.27</v>
      </c>
    </row>
    <row r="2135" spans="2:36" s="1368" customFormat="1" x14ac:dyDescent="0.2">
      <c r="B2135" s="1145">
        <v>2017250</v>
      </c>
      <c r="C2135" s="1145">
        <v>121307</v>
      </c>
      <c r="D2135" s="1145" t="s">
        <v>2836</v>
      </c>
      <c r="E2135" s="1146" t="s">
        <v>353</v>
      </c>
      <c r="F2135" s="1146">
        <v>0</v>
      </c>
      <c r="G2135" s="1146">
        <v>1</v>
      </c>
      <c r="H2135" s="1146">
        <v>0</v>
      </c>
      <c r="I2135" s="1146">
        <v>0</v>
      </c>
      <c r="J2135" s="1147">
        <v>42850</v>
      </c>
      <c r="K2135" s="1365"/>
      <c r="L2135" s="1365"/>
      <c r="M2135" s="1365"/>
      <c r="N2135" s="1148" t="s">
        <v>47</v>
      </c>
      <c r="O2135" s="1148" t="s">
        <v>47</v>
      </c>
      <c r="P2135" s="1148" t="s">
        <v>47</v>
      </c>
      <c r="Q2135" s="1148" t="s">
        <v>47</v>
      </c>
      <c r="R2135" s="1337" t="s">
        <v>2991</v>
      </c>
      <c r="S2135" s="1365"/>
      <c r="T2135" s="1150">
        <v>20</v>
      </c>
      <c r="U2135" s="1151"/>
      <c r="V2135" s="1152" t="s">
        <v>535</v>
      </c>
      <c r="W2135" s="1152" t="s">
        <v>2876</v>
      </c>
      <c r="X2135" s="1144">
        <v>1</v>
      </c>
      <c r="Y2135" s="1367"/>
      <c r="Z2135" s="1367"/>
      <c r="AA2135" s="1555">
        <v>42824</v>
      </c>
      <c r="AC2135" s="1369"/>
      <c r="AD2135" s="1369"/>
      <c r="AE2135" s="1369"/>
      <c r="AF2135" s="1158">
        <f>IF(B2135="","",(IFERROR(VLOOKUP(B2135,Projecten!A$4:W$2358,5,FALSE),"niet bekend")))</f>
        <v>0</v>
      </c>
      <c r="AG2135" s="2403">
        <f t="shared" si="184"/>
        <v>179.47</v>
      </c>
      <c r="AH2135" s="2403">
        <f>IF(B2135="","",(IFERROR(VLOOKUP(B2135,Projecten!A$4:W$2358,23,FALSE),"niet bekend")))</f>
        <v>179.47</v>
      </c>
      <c r="AI2135" s="2403">
        <f>IF(B2135="","",(IFERROR(VLOOKUP(B2135,Projecten!A$4:W$2358,12,FALSE),"niet bekend")))</f>
        <v>179.47</v>
      </c>
    </row>
    <row r="2136" spans="2:36" s="1156" customFormat="1" x14ac:dyDescent="0.2">
      <c r="B2136" s="1181">
        <v>2017307</v>
      </c>
      <c r="C2136" s="1623">
        <v>121311</v>
      </c>
      <c r="D2136" s="1181" t="s">
        <v>2924</v>
      </c>
      <c r="E2136" s="1208" t="s">
        <v>353</v>
      </c>
      <c r="F2136" s="1208">
        <v>1</v>
      </c>
      <c r="G2136" s="1208">
        <v>8</v>
      </c>
      <c r="H2136" s="1208">
        <v>5</v>
      </c>
      <c r="I2136" s="1208">
        <v>3</v>
      </c>
      <c r="J2136" s="1183">
        <v>42857</v>
      </c>
      <c r="K2136" s="1183">
        <v>42858</v>
      </c>
      <c r="L2136" s="1183" t="s">
        <v>1524</v>
      </c>
      <c r="M2136" s="1183" t="s">
        <v>1524</v>
      </c>
      <c r="N2136" s="1202" t="s">
        <v>47</v>
      </c>
      <c r="O2136" s="1202" t="s">
        <v>47</v>
      </c>
      <c r="P2136" s="1202" t="s">
        <v>47</v>
      </c>
      <c r="Q2136" s="1202" t="s">
        <v>47</v>
      </c>
      <c r="R2136" s="1149"/>
      <c r="S2136" s="1147"/>
      <c r="T2136" s="1150">
        <v>20</v>
      </c>
      <c r="U2136" s="1151"/>
      <c r="V2136" s="1152" t="s">
        <v>2978</v>
      </c>
      <c r="W2136" s="1152"/>
      <c r="X2136" s="1144">
        <v>22</v>
      </c>
      <c r="Y2136" s="1152"/>
      <c r="Z2136" s="1152"/>
      <c r="AA2136" s="1555">
        <v>42844</v>
      </c>
      <c r="AC2136" s="1157"/>
      <c r="AD2136" s="1157"/>
      <c r="AE2136" s="1157"/>
      <c r="AF2136" s="1158">
        <f>IF(B2136="","",(IFERROR(VLOOKUP(B2136,Projecten!A$4:W$2358,5,FALSE),"niet bekend")))</f>
        <v>1</v>
      </c>
      <c r="AG2136" s="2403">
        <f t="shared" si="184"/>
        <v>3163.67</v>
      </c>
      <c r="AH2136" s="2403">
        <f>IF(B2136="","",(IFERROR(VLOOKUP(B2136,Projecten!A$4:W$2358,23,FALSE),"niet bekend")))</f>
        <v>3163.67</v>
      </c>
      <c r="AI2136" s="2403">
        <f>IF(B2136="","",(IFERROR(VLOOKUP(B2136,Projecten!A$4:W$2358,12,FALSE),"niet bekend")))</f>
        <v>3163.67</v>
      </c>
    </row>
    <row r="2137" spans="2:36" s="1368" customFormat="1" x14ac:dyDescent="0.2">
      <c r="B2137" s="1145"/>
      <c r="C2137" s="1243"/>
      <c r="D2137" s="1145"/>
      <c r="E2137" s="1146"/>
      <c r="F2137" s="1146"/>
      <c r="G2137" s="1146"/>
      <c r="H2137" s="1146"/>
      <c r="I2137" s="1146"/>
      <c r="J2137" s="1147"/>
      <c r="K2137" s="1365"/>
      <c r="L2137" s="1365"/>
      <c r="M2137" s="1365"/>
      <c r="N2137" s="1148"/>
      <c r="O2137" s="1148"/>
      <c r="P2137" s="1148"/>
      <c r="Q2137" s="1148"/>
      <c r="R2137" s="1337"/>
      <c r="S2137" s="1365"/>
      <c r="T2137" s="1150"/>
      <c r="U2137" s="1151"/>
      <c r="V2137" s="1152"/>
      <c r="W2137" s="1152"/>
      <c r="X2137" s="1144"/>
      <c r="Y2137" s="1367"/>
      <c r="Z2137" s="1367"/>
      <c r="AA2137" s="1555"/>
      <c r="AC2137" s="1369"/>
      <c r="AD2137" s="1369"/>
      <c r="AE2137" s="1647"/>
      <c r="AF2137" s="1643"/>
      <c r="AG2137" s="2403"/>
      <c r="AH2137" s="2403"/>
      <c r="AI2137" s="2403"/>
    </row>
    <row r="2138" spans="2:36" s="1156" customFormat="1" x14ac:dyDescent="0.2">
      <c r="B2138" s="1181">
        <v>2017309</v>
      </c>
      <c r="C2138" s="1181">
        <v>121308</v>
      </c>
      <c r="D2138" s="1181" t="s">
        <v>2912</v>
      </c>
      <c r="E2138" s="1208" t="s">
        <v>318</v>
      </c>
      <c r="F2138" s="1208">
        <v>1</v>
      </c>
      <c r="G2138" s="1208">
        <v>2</v>
      </c>
      <c r="H2138" s="1208">
        <v>1</v>
      </c>
      <c r="I2138" s="1208">
        <v>1</v>
      </c>
      <c r="J2138" s="1201">
        <v>42850</v>
      </c>
      <c r="K2138" s="1147" t="s">
        <v>1524</v>
      </c>
      <c r="L2138" s="1147" t="s">
        <v>1524</v>
      </c>
      <c r="M2138" s="1147" t="s">
        <v>1524</v>
      </c>
      <c r="N2138" s="1202" t="s">
        <v>47</v>
      </c>
      <c r="O2138" s="1202" t="s">
        <v>47</v>
      </c>
      <c r="P2138" s="1202" t="s">
        <v>47</v>
      </c>
      <c r="Q2138" s="1202" t="s">
        <v>47</v>
      </c>
      <c r="R2138" s="1397"/>
      <c r="S2138" s="1147"/>
      <c r="T2138" s="1150">
        <v>19</v>
      </c>
      <c r="U2138" s="1151"/>
      <c r="V2138" s="1353"/>
      <c r="W2138" s="1353" t="s">
        <v>2913</v>
      </c>
      <c r="X2138" s="1144">
        <v>5</v>
      </c>
      <c r="Y2138" s="1152"/>
      <c r="Z2138" s="1353"/>
      <c r="AA2138" s="1149"/>
      <c r="AC2138" s="1157"/>
      <c r="AD2138" s="1157"/>
      <c r="AE2138" s="1157"/>
      <c r="AF2138" s="1158">
        <v>1</v>
      </c>
      <c r="AG2138" s="2403">
        <f>IF(AF2138="","",(IF(F2138=0,AI2138,(F2138/AF2138*AI2138))))</f>
        <v>808.79</v>
      </c>
      <c r="AH2138" s="2403">
        <v>0</v>
      </c>
      <c r="AI2138" s="2403">
        <v>808.79</v>
      </c>
    </row>
    <row r="2139" spans="2:36" s="1156" customFormat="1" x14ac:dyDescent="0.2">
      <c r="B2139" s="1624">
        <v>2017324</v>
      </c>
      <c r="C2139" s="1624">
        <v>121312</v>
      </c>
      <c r="D2139" s="1248" t="s">
        <v>2959</v>
      </c>
      <c r="E2139" s="71" t="s">
        <v>318</v>
      </c>
      <c r="F2139" s="82">
        <v>1</v>
      </c>
      <c r="G2139" s="1358">
        <v>9</v>
      </c>
      <c r="H2139" s="1358">
        <v>4</v>
      </c>
      <c r="I2139" s="1358">
        <v>4</v>
      </c>
      <c r="J2139" s="1147">
        <v>42857</v>
      </c>
      <c r="K2139" s="1147">
        <v>42858</v>
      </c>
      <c r="L2139" s="1147" t="s">
        <v>1524</v>
      </c>
      <c r="M2139" s="1147" t="s">
        <v>1524</v>
      </c>
      <c r="N2139" s="1148" t="s">
        <v>47</v>
      </c>
      <c r="O2139" s="1148" t="s">
        <v>47</v>
      </c>
      <c r="P2139" s="1148" t="s">
        <v>47</v>
      </c>
      <c r="Q2139" s="1148" t="s">
        <v>47</v>
      </c>
      <c r="R2139" s="1149"/>
      <c r="S2139" s="1147"/>
      <c r="T2139" s="1150">
        <v>20</v>
      </c>
      <c r="U2139" s="1151"/>
      <c r="V2139" s="1152" t="s">
        <v>786</v>
      </c>
      <c r="W2139" s="1152"/>
      <c r="X2139" s="1144">
        <v>20</v>
      </c>
      <c r="Y2139" s="1152"/>
      <c r="Z2139" s="1152"/>
      <c r="AA2139" s="1555">
        <v>42844</v>
      </c>
      <c r="AC2139" s="1157"/>
      <c r="AD2139" s="1157"/>
      <c r="AE2139" s="1157"/>
      <c r="AF2139" s="1158">
        <f>IF(B2139="","",(IFERROR(VLOOKUP(B2139,Projecten!A$4:W$2358,5,FALSE),"niet bekend")))</f>
        <v>1</v>
      </c>
      <c r="AG2139" s="2403">
        <f>IF(AF2139="","",(IF(F2139=0,AI2139,(F2139/AF2139*AI2139))))</f>
        <v>3400.97</v>
      </c>
      <c r="AH2139" s="2403">
        <f>IF(B2139="","",(IFERROR(VLOOKUP(B2139,Projecten!A$4:W$2358,23,FALSE),"niet bekend")))</f>
        <v>3400.97</v>
      </c>
      <c r="AI2139" s="2403">
        <f>IF(B2139="","",(IFERROR(VLOOKUP(B2139,Projecten!A$4:W$2358,12,FALSE),"niet bekend")))</f>
        <v>3400.97</v>
      </c>
    </row>
    <row r="2140" spans="2:36" s="1156" customFormat="1" x14ac:dyDescent="0.2">
      <c r="B2140" s="1181">
        <v>2017321</v>
      </c>
      <c r="C2140" s="1623">
        <v>121319</v>
      </c>
      <c r="D2140" s="1181" t="s">
        <v>2956</v>
      </c>
      <c r="E2140" s="1208" t="s">
        <v>318</v>
      </c>
      <c r="F2140" s="1587">
        <v>1</v>
      </c>
      <c r="G2140" s="1587">
        <v>2</v>
      </c>
      <c r="H2140" s="1587">
        <v>1</v>
      </c>
      <c r="I2140" s="1587">
        <v>1</v>
      </c>
      <c r="J2140" s="1147">
        <v>42857</v>
      </c>
      <c r="K2140" s="1147" t="s">
        <v>1524</v>
      </c>
      <c r="L2140" s="1147" t="s">
        <v>1524</v>
      </c>
      <c r="M2140" s="1147" t="s">
        <v>1524</v>
      </c>
      <c r="N2140" s="1148" t="s">
        <v>47</v>
      </c>
      <c r="O2140" s="1148" t="s">
        <v>47</v>
      </c>
      <c r="P2140" s="1148" t="s">
        <v>47</v>
      </c>
      <c r="Q2140" s="1148" t="s">
        <v>47</v>
      </c>
      <c r="R2140" s="1149"/>
      <c r="S2140" s="1147"/>
      <c r="T2140" s="1150">
        <v>21</v>
      </c>
      <c r="U2140" s="1151"/>
      <c r="V2140" s="1152" t="s">
        <v>786</v>
      </c>
      <c r="W2140" s="1152" t="s">
        <v>2981</v>
      </c>
      <c r="X2140" s="1144">
        <v>5</v>
      </c>
      <c r="Y2140" s="1152"/>
      <c r="Z2140" s="1154"/>
      <c r="AA2140" s="1555">
        <v>42844</v>
      </c>
      <c r="AC2140" s="1157"/>
      <c r="AD2140" s="1157"/>
      <c r="AE2140" s="1157"/>
      <c r="AF2140" s="1158">
        <f>IF(B2140="","",(IFERROR(VLOOKUP(B2140,Projecten!A$4:W$2358,5,FALSE),"niet bekend")))</f>
        <v>1</v>
      </c>
      <c r="AG2140" s="2403">
        <f>IF(AF2140="","",(IF(F2140=0,AI2140,(F2140/AF2140*AI2140))))</f>
        <v>852.39</v>
      </c>
      <c r="AH2140" s="2403">
        <f>IF(B2140="","",(IFERROR(VLOOKUP(B2140,Projecten!A$4:W$2358,23,FALSE),"niet bekend")))</f>
        <v>852.39</v>
      </c>
      <c r="AI2140" s="2403">
        <f>IF(B2140="","",(IFERROR(VLOOKUP(B2140,Projecten!A$4:W$2358,12,FALSE),"niet bekend")))</f>
        <v>852.39</v>
      </c>
    </row>
    <row r="2141" spans="2:36" s="1156" customFormat="1" x14ac:dyDescent="0.2">
      <c r="B2141" s="1181">
        <v>2017322</v>
      </c>
      <c r="C2141" s="1623">
        <v>121319</v>
      </c>
      <c r="D2141" s="1181" t="s">
        <v>2957</v>
      </c>
      <c r="E2141" s="1208" t="s">
        <v>318</v>
      </c>
      <c r="F2141" s="1587">
        <v>1</v>
      </c>
      <c r="G2141" s="1587">
        <v>2</v>
      </c>
      <c r="H2141" s="1587">
        <v>1</v>
      </c>
      <c r="I2141" s="1587">
        <v>1</v>
      </c>
      <c r="J2141" s="1147">
        <v>42857</v>
      </c>
      <c r="K2141" s="1147" t="s">
        <v>1524</v>
      </c>
      <c r="L2141" s="1147" t="s">
        <v>1524</v>
      </c>
      <c r="M2141" s="1147" t="s">
        <v>1524</v>
      </c>
      <c r="N2141" s="1148" t="s">
        <v>47</v>
      </c>
      <c r="O2141" s="1148" t="s">
        <v>47</v>
      </c>
      <c r="P2141" s="1148" t="s">
        <v>47</v>
      </c>
      <c r="Q2141" s="1148" t="s">
        <v>47</v>
      </c>
      <c r="R2141" s="1149"/>
      <c r="S2141" s="1147"/>
      <c r="T2141" s="1150">
        <v>21</v>
      </c>
      <c r="U2141" s="1151"/>
      <c r="V2141" s="1152" t="s">
        <v>786</v>
      </c>
      <c r="W2141" s="1152" t="s">
        <v>2981</v>
      </c>
      <c r="X2141" s="1144">
        <v>5</v>
      </c>
      <c r="Y2141" s="1152"/>
      <c r="Z2141" s="1154"/>
      <c r="AA2141" s="1555">
        <v>42844</v>
      </c>
      <c r="AC2141" s="1157"/>
      <c r="AD2141" s="1157"/>
      <c r="AE2141" s="1157"/>
      <c r="AF2141" s="1158">
        <f>IF(B2141="","",(IFERROR(VLOOKUP(B2141,Projecten!A$4:W$2358,5,FALSE),"niet bekend")))</f>
        <v>1</v>
      </c>
      <c r="AG2141" s="2403">
        <f>IF(AF2141="","",(IF(F2141=0,AI2141,(F2141/AF2141*AI2141))))</f>
        <v>852.39</v>
      </c>
      <c r="AH2141" s="2403">
        <f>IF(B2141="","",(IFERROR(VLOOKUP(B2141,Projecten!A$4:W$2358,23,FALSE),"niet bekend")))</f>
        <v>852.39</v>
      </c>
      <c r="AI2141" s="2403">
        <f>IF(B2141="","",(IFERROR(VLOOKUP(B2141,Projecten!A$4:W$2358,12,FALSE),"niet bekend")))</f>
        <v>852.39</v>
      </c>
    </row>
    <row r="2142" spans="2:36" s="1156" customFormat="1" x14ac:dyDescent="0.2">
      <c r="B2142" s="1181">
        <v>2017323</v>
      </c>
      <c r="C2142" s="1623">
        <v>121319</v>
      </c>
      <c r="D2142" s="1181" t="s">
        <v>2958</v>
      </c>
      <c r="E2142" s="1208" t="s">
        <v>318</v>
      </c>
      <c r="F2142" s="1587">
        <v>1</v>
      </c>
      <c r="G2142" s="1587">
        <v>2</v>
      </c>
      <c r="H2142" s="1587">
        <v>1</v>
      </c>
      <c r="I2142" s="1587">
        <v>2</v>
      </c>
      <c r="J2142" s="1147">
        <v>42857</v>
      </c>
      <c r="K2142" s="1147" t="s">
        <v>1524</v>
      </c>
      <c r="L2142" s="1147" t="s">
        <v>1524</v>
      </c>
      <c r="M2142" s="1147" t="s">
        <v>1524</v>
      </c>
      <c r="N2142" s="1148" t="s">
        <v>47</v>
      </c>
      <c r="O2142" s="1148" t="s">
        <v>47</v>
      </c>
      <c r="P2142" s="1148" t="s">
        <v>47</v>
      </c>
      <c r="Q2142" s="1148" t="s">
        <v>47</v>
      </c>
      <c r="R2142" s="1149"/>
      <c r="S2142" s="1147"/>
      <c r="T2142" s="1150">
        <v>21</v>
      </c>
      <c r="U2142" s="1151"/>
      <c r="V2142" s="1152" t="s">
        <v>786</v>
      </c>
      <c r="W2142" s="1152" t="s">
        <v>2981</v>
      </c>
      <c r="X2142" s="1144">
        <v>6.25</v>
      </c>
      <c r="Y2142" s="1152"/>
      <c r="Z2142" s="1154"/>
      <c r="AA2142" s="1555">
        <v>42844</v>
      </c>
      <c r="AC2142" s="1157"/>
      <c r="AD2142" s="1157"/>
      <c r="AE2142" s="1157"/>
      <c r="AF2142" s="1158">
        <f>IF(B2142="","",(IFERROR(VLOOKUP(B2142,Projecten!A$4:W$2358,5,FALSE),"niet bekend")))</f>
        <v>1</v>
      </c>
      <c r="AG2142" s="2403">
        <f>IF(AF2142="","",(IF(F2142=0,AI2142,(F2142/AF2142*AI2142))))</f>
        <v>1048.81</v>
      </c>
      <c r="AH2142" s="2403">
        <f>IF(B2142="","",(IFERROR(VLOOKUP(B2142,Projecten!A$4:W$2358,23,FALSE),"niet bekend")))</f>
        <v>1048.81</v>
      </c>
      <c r="AI2142" s="2403">
        <f>IF(B2142="","",(IFERROR(VLOOKUP(B2142,Projecten!A$4:W$2358,12,FALSE),"niet bekend")))</f>
        <v>1048.81</v>
      </c>
    </row>
    <row r="2143" spans="2:36" s="131" customFormat="1" x14ac:dyDescent="0.2">
      <c r="B2143" s="71"/>
      <c r="C2143" s="1257"/>
      <c r="D2143" s="141"/>
      <c r="E2143" s="80"/>
      <c r="F2143" s="59"/>
      <c r="G2143" s="80"/>
      <c r="H2143" s="80"/>
      <c r="I2143" s="80"/>
      <c r="J2143" s="59"/>
      <c r="K2143" s="59"/>
      <c r="L2143" s="59"/>
      <c r="M2143" s="59"/>
      <c r="N2143" s="59"/>
      <c r="O2143" s="59"/>
      <c r="P2143" s="59"/>
      <c r="Q2143" s="59"/>
      <c r="R2143" s="59"/>
      <c r="S2143" s="77"/>
      <c r="T2143" s="59"/>
      <c r="U2143" s="156"/>
      <c r="V2143" s="80"/>
      <c r="W2143" s="80"/>
      <c r="X2143" s="431"/>
      <c r="Y2143" s="141"/>
      <c r="AE2143" s="531"/>
      <c r="AF2143" s="531"/>
      <c r="AG2143" s="2403"/>
      <c r="AH2143" s="2403"/>
      <c r="AI2143" s="2403"/>
      <c r="AJ2143" s="908"/>
    </row>
    <row r="2144" spans="2:36" s="1156" customFormat="1" x14ac:dyDescent="0.2">
      <c r="B2144" s="1181">
        <v>2017346</v>
      </c>
      <c r="C2144" s="1145">
        <v>121315</v>
      </c>
      <c r="D2144" s="1181" t="s">
        <v>2993</v>
      </c>
      <c r="E2144" s="1208" t="s">
        <v>26</v>
      </c>
      <c r="F2144" s="1587">
        <v>0</v>
      </c>
      <c r="G2144" s="1587">
        <v>1</v>
      </c>
      <c r="H2144" s="1587">
        <v>0</v>
      </c>
      <c r="I2144" s="1587">
        <v>2</v>
      </c>
      <c r="J2144" s="1147">
        <v>42857</v>
      </c>
      <c r="K2144" s="1147" t="s">
        <v>1524</v>
      </c>
      <c r="L2144" s="1147" t="s">
        <v>1524</v>
      </c>
      <c r="M2144" s="1147" t="s">
        <v>1524</v>
      </c>
      <c r="N2144" s="1148" t="s">
        <v>47</v>
      </c>
      <c r="O2144" s="1148" t="s">
        <v>47</v>
      </c>
      <c r="P2144" s="1148" t="s">
        <v>47</v>
      </c>
      <c r="Q2144" s="1148" t="s">
        <v>47</v>
      </c>
      <c r="R2144" s="1149"/>
      <c r="S2144" s="1147"/>
      <c r="T2144" s="1150">
        <v>19</v>
      </c>
      <c r="U2144" s="1151"/>
      <c r="V2144" s="1152" t="s">
        <v>162</v>
      </c>
      <c r="W2144" s="1152"/>
      <c r="X2144" s="1144">
        <v>4.25</v>
      </c>
      <c r="Y2144" s="1152"/>
      <c r="Z2144" s="1154"/>
      <c r="AA2144" s="1555">
        <v>42849</v>
      </c>
      <c r="AC2144" s="1157"/>
      <c r="AD2144" s="1157"/>
      <c r="AE2144" s="1157"/>
      <c r="AF2144" s="1158">
        <f>IF(B2144="","",(IFERROR(VLOOKUP(B2144,Projecten!A$4:W$2358,5,FALSE),"niet bekend")))</f>
        <v>0</v>
      </c>
      <c r="AG2144" s="2403">
        <f>IF(AF2144="","",(IF(F2144=0,AI2144,(F2144/AF2144*AI2144))))</f>
        <v>741.16</v>
      </c>
      <c r="AH2144" s="2403">
        <f>IF(B2144="","",(IFERROR(VLOOKUP(B2144,Projecten!A$4:W$2358,23,FALSE),"niet bekend")))</f>
        <v>741.16</v>
      </c>
      <c r="AI2144" s="2403">
        <f>IF(B2144="","",(IFERROR(VLOOKUP(B2144,Projecten!A$4:W$2358,12,FALSE),"niet bekend")))</f>
        <v>741.16</v>
      </c>
    </row>
    <row r="2145" spans="2:36" s="1156" customFormat="1" x14ac:dyDescent="0.2">
      <c r="B2145" s="1181">
        <v>2017312</v>
      </c>
      <c r="C2145" s="1145">
        <v>121316</v>
      </c>
      <c r="D2145" s="1181">
        <v>636817</v>
      </c>
      <c r="E2145" s="1208" t="s">
        <v>26</v>
      </c>
      <c r="F2145" s="1208">
        <v>1</v>
      </c>
      <c r="G2145" s="1208">
        <v>12</v>
      </c>
      <c r="H2145" s="1208">
        <v>4</v>
      </c>
      <c r="I2145" s="1208">
        <v>4</v>
      </c>
      <c r="J2145" s="1147">
        <v>42857</v>
      </c>
      <c r="K2145" s="1147" t="s">
        <v>1524</v>
      </c>
      <c r="L2145" s="1147" t="s">
        <v>1524</v>
      </c>
      <c r="M2145" s="1147" t="s">
        <v>1524</v>
      </c>
      <c r="N2145" s="1148" t="s">
        <v>47</v>
      </c>
      <c r="O2145" s="1148" t="s">
        <v>47</v>
      </c>
      <c r="P2145" s="1148" t="s">
        <v>47</v>
      </c>
      <c r="Q2145" s="1148" t="s">
        <v>47</v>
      </c>
      <c r="R2145" s="1149"/>
      <c r="S2145" s="1147"/>
      <c r="T2145" s="1150">
        <v>20</v>
      </c>
      <c r="U2145" s="1151"/>
      <c r="V2145" s="1152" t="s">
        <v>162</v>
      </c>
      <c r="W2145" s="1152"/>
      <c r="X2145" s="1144">
        <v>18</v>
      </c>
      <c r="Y2145" s="1152"/>
      <c r="Z2145" s="1154"/>
      <c r="AA2145" s="1555">
        <v>42838</v>
      </c>
      <c r="AC2145" s="1157"/>
      <c r="AD2145" s="1157"/>
      <c r="AE2145" s="1157"/>
      <c r="AF2145" s="1158">
        <f>IF(B2145="","",(IFERROR(VLOOKUP(B2145,Projecten!A$4:W$2358,5,FALSE),"niet bekend")))</f>
        <v>1</v>
      </c>
      <c r="AG2145" s="2403">
        <f>IF(AF2145="","",(IF(F2145=0,AI2145,(F2145/AF2145*AI2145))))</f>
        <v>3092.4</v>
      </c>
      <c r="AH2145" s="2403">
        <f>IF(B2145="","",(IFERROR(VLOOKUP(B2145,Projecten!A$4:W$2358,23,FALSE),"niet bekend")))</f>
        <v>3092.4</v>
      </c>
      <c r="AI2145" s="2403">
        <f>IF(B2145="","",(IFERROR(VLOOKUP(B2145,Projecten!A$4:W$2358,12,FALSE),"niet bekend")))</f>
        <v>3092.4</v>
      </c>
    </row>
    <row r="2146" spans="2:36" s="1156" customFormat="1" x14ac:dyDescent="0.2">
      <c r="B2146" s="1181">
        <v>2017313</v>
      </c>
      <c r="C2146" s="1145">
        <v>121316</v>
      </c>
      <c r="D2146" s="1181">
        <v>624517</v>
      </c>
      <c r="E2146" s="1208" t="s">
        <v>26</v>
      </c>
      <c r="F2146" s="1208">
        <v>1</v>
      </c>
      <c r="G2146" s="1208">
        <v>10</v>
      </c>
      <c r="H2146" s="1208">
        <v>5</v>
      </c>
      <c r="I2146" s="1208">
        <v>3</v>
      </c>
      <c r="J2146" s="1147">
        <v>42857</v>
      </c>
      <c r="K2146" s="1147" t="s">
        <v>1524</v>
      </c>
      <c r="L2146" s="1147" t="s">
        <v>1524</v>
      </c>
      <c r="M2146" s="1147" t="s">
        <v>1524</v>
      </c>
      <c r="N2146" s="1148" t="s">
        <v>47</v>
      </c>
      <c r="O2146" s="1148" t="s">
        <v>47</v>
      </c>
      <c r="P2146" s="1148" t="s">
        <v>47</v>
      </c>
      <c r="Q2146" s="1148" t="s">
        <v>47</v>
      </c>
      <c r="R2146" s="1149"/>
      <c r="S2146" s="1147"/>
      <c r="T2146" s="1150">
        <v>20</v>
      </c>
      <c r="U2146" s="1151"/>
      <c r="V2146" s="1152" t="s">
        <v>162</v>
      </c>
      <c r="W2146" s="1152" t="s">
        <v>3008</v>
      </c>
      <c r="X2146" s="1144">
        <v>17</v>
      </c>
      <c r="Y2146" s="1152"/>
      <c r="Z2146" s="1154"/>
      <c r="AA2146" s="1555">
        <v>42838</v>
      </c>
      <c r="AB2146" s="1156" t="s">
        <v>3025</v>
      </c>
      <c r="AC2146" s="1157"/>
      <c r="AD2146" s="1157"/>
      <c r="AE2146" s="1157"/>
      <c r="AF2146" s="1158">
        <f>IF(B2146="","",(IFERROR(VLOOKUP(B2146,Projecten!A$4:W$2358,5,FALSE),"niet bekend")))</f>
        <v>1</v>
      </c>
      <c r="AG2146" s="2403">
        <f>IF(AF2146="","",(IF(F2146=0,AI2146,(F2146/AF2146*AI2146))))</f>
        <v>4457.28</v>
      </c>
      <c r="AH2146" s="2403">
        <f>IF(B2146="","",(IFERROR(VLOOKUP(B2146,Projecten!A$4:W$2358,23,FALSE),"niet bekend")))</f>
        <v>4457.28</v>
      </c>
      <c r="AI2146" s="2403">
        <f>IF(B2146="","",(IFERROR(VLOOKUP(B2146,Projecten!A$4:W$2358,12,FALSE),"niet bekend")))</f>
        <v>4457.28</v>
      </c>
    </row>
    <row r="2147" spans="2:36" s="1156" customFormat="1" x14ac:dyDescent="0.2">
      <c r="B2147" s="1181">
        <v>2017315</v>
      </c>
      <c r="C2147" s="1145">
        <v>121317</v>
      </c>
      <c r="D2147" s="1181">
        <v>624317</v>
      </c>
      <c r="E2147" s="1208" t="s">
        <v>26</v>
      </c>
      <c r="F2147" s="1208">
        <v>1</v>
      </c>
      <c r="G2147" s="1208">
        <v>6</v>
      </c>
      <c r="H2147" s="1208">
        <v>5</v>
      </c>
      <c r="I2147" s="1208">
        <v>2</v>
      </c>
      <c r="J2147" s="1147">
        <v>42857</v>
      </c>
      <c r="K2147" s="1147" t="s">
        <v>1524</v>
      </c>
      <c r="L2147" s="1147" t="s">
        <v>1524</v>
      </c>
      <c r="M2147" s="1147" t="s">
        <v>1524</v>
      </c>
      <c r="N2147" s="1148" t="s">
        <v>47</v>
      </c>
      <c r="O2147" s="1148" t="s">
        <v>47</v>
      </c>
      <c r="P2147" s="1148" t="s">
        <v>47</v>
      </c>
      <c r="Q2147" s="1148" t="s">
        <v>47</v>
      </c>
      <c r="R2147" s="1149"/>
      <c r="S2147" s="1147"/>
      <c r="T2147" s="1150">
        <v>20</v>
      </c>
      <c r="U2147" s="1151"/>
      <c r="V2147" s="1152" t="s">
        <v>162</v>
      </c>
      <c r="W2147" s="1152"/>
      <c r="X2147" s="1144">
        <v>10.5</v>
      </c>
      <c r="Y2147" s="1152"/>
      <c r="Z2147" s="1154"/>
      <c r="AA2147" s="1555">
        <v>42838</v>
      </c>
      <c r="AC2147" s="1157"/>
      <c r="AD2147" s="1157"/>
      <c r="AE2147" s="1157"/>
      <c r="AF2147" s="1158">
        <f>IF(B2147="","",(IFERROR(VLOOKUP(B2147,Projecten!A$4:W$2358,5,FALSE),"niet bekend")))</f>
        <v>1</v>
      </c>
      <c r="AG2147" s="2403">
        <f>IF(AF2147="","",(IF(F2147=0,AI2147,(F2147/AF2147*AI2147))))</f>
        <v>1779.85</v>
      </c>
      <c r="AH2147" s="2403">
        <f>IF(B2147="","",(IFERROR(VLOOKUP(B2147,Projecten!A$4:W$2358,23,FALSE),"niet bekend")))</f>
        <v>1779.85</v>
      </c>
      <c r="AI2147" s="2403">
        <f>IF(B2147="","",(IFERROR(VLOOKUP(B2147,Projecten!A$4:W$2358,12,FALSE),"niet bekend")))</f>
        <v>1779.85</v>
      </c>
    </row>
    <row r="2148" spans="2:36" s="1156" customFormat="1" x14ac:dyDescent="0.2">
      <c r="B2148" s="1181">
        <v>2017316</v>
      </c>
      <c r="C2148" s="1145">
        <v>121317</v>
      </c>
      <c r="D2148" s="1181">
        <v>639917</v>
      </c>
      <c r="E2148" s="1208" t="s">
        <v>26</v>
      </c>
      <c r="F2148" s="1208">
        <v>1</v>
      </c>
      <c r="G2148" s="1208">
        <v>8</v>
      </c>
      <c r="H2148" s="1208">
        <v>5</v>
      </c>
      <c r="I2148" s="1208">
        <v>3</v>
      </c>
      <c r="J2148" s="1147">
        <v>42857</v>
      </c>
      <c r="K2148" s="1147" t="s">
        <v>1524</v>
      </c>
      <c r="L2148" s="1147" t="s">
        <v>1524</v>
      </c>
      <c r="M2148" s="1147" t="s">
        <v>1524</v>
      </c>
      <c r="N2148" s="1148" t="s">
        <v>47</v>
      </c>
      <c r="O2148" s="1148" t="s">
        <v>47</v>
      </c>
      <c r="P2148" s="1148" t="s">
        <v>47</v>
      </c>
      <c r="Q2148" s="1148" t="s">
        <v>47</v>
      </c>
      <c r="R2148" s="1149"/>
      <c r="S2148" s="1147"/>
      <c r="T2148" s="1150">
        <v>20</v>
      </c>
      <c r="U2148" s="1151"/>
      <c r="V2148" s="1152" t="s">
        <v>162</v>
      </c>
      <c r="W2148" s="1152"/>
      <c r="X2148" s="1144">
        <v>14.75</v>
      </c>
      <c r="Y2148" s="1152"/>
      <c r="Z2148" s="1154"/>
      <c r="AA2148" s="1555">
        <v>42838</v>
      </c>
      <c r="AC2148" s="1157"/>
      <c r="AD2148" s="1157"/>
      <c r="AE2148" s="1157"/>
      <c r="AF2148" s="1158">
        <f>IF(B2148="","",(IFERROR(VLOOKUP(B2148,Projecten!A$4:W$2358,5,FALSE),"niet bekend")))</f>
        <v>1</v>
      </c>
      <c r="AG2148" s="2403">
        <f>IF(AF2148="","",(IF(F2148=0,AI2148,(F2148/AF2148*AI2148))))</f>
        <v>2616.7800000000002</v>
      </c>
      <c r="AH2148" s="2403">
        <f>IF(B2148="","",(IFERROR(VLOOKUP(B2148,Projecten!A$4:W$2358,23,FALSE),"niet bekend")))</f>
        <v>2616.7800000000002</v>
      </c>
      <c r="AI2148" s="2403">
        <f>IF(B2148="","",(IFERROR(VLOOKUP(B2148,Projecten!A$4:W$2358,12,FALSE),"niet bekend")))</f>
        <v>2616.7800000000002</v>
      </c>
    </row>
    <row r="2150" spans="2:36" s="1156" customFormat="1" x14ac:dyDescent="0.2">
      <c r="B2150" s="1181">
        <v>2017319</v>
      </c>
      <c r="C2150" s="1145">
        <v>121308</v>
      </c>
      <c r="D2150" s="1181" t="s">
        <v>2948</v>
      </c>
      <c r="E2150" s="1208" t="s">
        <v>2394</v>
      </c>
      <c r="F2150" s="1208">
        <v>1</v>
      </c>
      <c r="G2150" s="1208">
        <v>12</v>
      </c>
      <c r="H2150" s="1208">
        <v>5</v>
      </c>
      <c r="I2150" s="1208">
        <v>3</v>
      </c>
      <c r="J2150" s="1147">
        <v>42850</v>
      </c>
      <c r="K2150" s="1147">
        <v>42851</v>
      </c>
      <c r="L2150" s="1147" t="s">
        <v>1524</v>
      </c>
      <c r="M2150" s="1147" t="s">
        <v>1524</v>
      </c>
      <c r="N2150" s="1148" t="s">
        <v>47</v>
      </c>
      <c r="O2150" s="1148" t="s">
        <v>47</v>
      </c>
      <c r="P2150" s="1148" t="s">
        <v>47</v>
      </c>
      <c r="Q2150" s="1148" t="s">
        <v>47</v>
      </c>
      <c r="R2150" s="1149" t="s">
        <v>2954</v>
      </c>
      <c r="S2150" s="1147"/>
      <c r="T2150" s="1150">
        <v>20</v>
      </c>
      <c r="U2150" s="1151"/>
      <c r="V2150" s="1152"/>
      <c r="W2150" s="1152" t="s">
        <v>2953</v>
      </c>
      <c r="X2150" s="1144">
        <v>22</v>
      </c>
      <c r="Y2150" s="1152"/>
      <c r="Z2150" s="1154"/>
      <c r="AA2150" s="1555">
        <v>42838</v>
      </c>
      <c r="AC2150" s="1157"/>
      <c r="AD2150" s="1157"/>
      <c r="AE2150" s="1157"/>
      <c r="AF2150" s="1158">
        <f>IF(B2150="","",(IFERROR(VLOOKUP(B2150,Projecten!A$4:W$2358,5,FALSE),"niet bekend")))</f>
        <v>1</v>
      </c>
      <c r="AG2150" s="2403">
        <f>IF(AF2150="","",(IF(F2150=0,AI2150,(F2150/AF2150*AI2150))))</f>
        <v>3895.68</v>
      </c>
      <c r="AH2150" s="2403">
        <f>IF(B2150="","",(IFERROR(VLOOKUP(B2150,Projecten!A$4:W$2358,23,FALSE),"niet bekend")))</f>
        <v>3895.68</v>
      </c>
      <c r="AI2150" s="2403">
        <f>IF(B2150="","",(IFERROR(VLOOKUP(B2150,Projecten!A$4:W$2358,12,FALSE),"niet bekend")))</f>
        <v>3895.68</v>
      </c>
    </row>
    <row r="2152" spans="2:36" s="1172" customFormat="1" x14ac:dyDescent="0.2">
      <c r="B2152" s="775"/>
      <c r="C2152" s="1161"/>
      <c r="D2152" s="1162"/>
      <c r="E2152" s="1162"/>
      <c r="F2152" s="1163"/>
      <c r="G2152" s="1163"/>
      <c r="H2152" s="1163"/>
      <c r="I2152" s="1163"/>
      <c r="J2152" s="1164"/>
      <c r="K2152" s="1164"/>
      <c r="L2152" s="1164"/>
      <c r="M2152" s="1163"/>
      <c r="N2152" s="1163"/>
      <c r="O2152" s="1163"/>
      <c r="P2152" s="1163"/>
      <c r="Q2152" s="1163"/>
      <c r="R2152" s="1165"/>
      <c r="S2152" s="1166"/>
      <c r="T2152" s="1167"/>
      <c r="U2152" s="1167"/>
      <c r="V2152" s="1168"/>
      <c r="W2152" s="1168"/>
      <c r="X2152" s="1168"/>
      <c r="Y2152" s="1169"/>
      <c r="Z2152" s="1170"/>
      <c r="AA2152" s="1171"/>
      <c r="AC2152" s="1173"/>
      <c r="AD2152" s="1173"/>
      <c r="AE2152" s="1173"/>
      <c r="AF2152" s="1174"/>
      <c r="AG2152" s="2404"/>
      <c r="AH2152" s="2404" t="str">
        <f>IF(B2152="","",(IFERROR(VLOOKUP(B2152,Projecten!A$4:W$2358,23,FALSE),"niet bekend")))</f>
        <v/>
      </c>
      <c r="AI2152" s="2404" t="str">
        <f>IF(B2152="","",(IFERROR(VLOOKUP(B2152,Projecten!A$4:W$2358,12,FALSE),"niet bekend")))</f>
        <v/>
      </c>
    </row>
    <row r="2153" spans="2:36" s="1677" customFormat="1" x14ac:dyDescent="0.2">
      <c r="B2153" s="1677" t="s">
        <v>115</v>
      </c>
      <c r="C2153" s="1664"/>
      <c r="D2153" s="1665">
        <f>SUM(G2153:I2153)</f>
        <v>285</v>
      </c>
      <c r="E2153" s="1666"/>
      <c r="F2153" s="1667">
        <f>SUM(F2160:F2175)</f>
        <v>15</v>
      </c>
      <c r="G2153" s="1667">
        <f>SUM(G2160:G2175)</f>
        <v>144</v>
      </c>
      <c r="H2153" s="1667">
        <f>SUM(H2160:H2175)</f>
        <v>85</v>
      </c>
      <c r="I2153" s="1667">
        <f>SUM(I2160:I2175)</f>
        <v>56</v>
      </c>
      <c r="J2153" s="1668"/>
      <c r="K2153" s="1668"/>
      <c r="L2153" s="1668"/>
      <c r="M2153" s="1667"/>
      <c r="N2153" s="1667"/>
      <c r="O2153" s="1667"/>
      <c r="P2153" s="1667"/>
      <c r="Q2153" s="1667"/>
      <c r="R2153" s="1669">
        <v>20</v>
      </c>
      <c r="S2153" s="1670"/>
      <c r="T2153" s="1671"/>
      <c r="U2153" s="1671"/>
      <c r="V2153" s="1672"/>
      <c r="W2153" s="1673">
        <f>SUM(X2153:X2175)</f>
        <v>494.5</v>
      </c>
      <c r="X2153" s="1674"/>
      <c r="Y2153" s="1674">
        <f>Productiemedewerkers!C2603</f>
        <v>0</v>
      </c>
      <c r="Z2153" s="1675">
        <f>W2153-Y2153</f>
        <v>494.5</v>
      </c>
      <c r="AA2153" s="1676"/>
      <c r="AC2153" s="1116"/>
      <c r="AD2153" s="1116"/>
      <c r="AE2153" s="1678" t="str">
        <f>CONCATENATE("week ",R2153)</f>
        <v>week 20</v>
      </c>
      <c r="AF2153" s="1679"/>
      <c r="AG2153" s="2402">
        <f>SUM(AG2154:AG2175)</f>
        <v>88104.62</v>
      </c>
      <c r="AH2153" s="2402">
        <f>IF(B2153="","",(IFERROR(VLOOKUP(B2153,Projecten!A$4:W$2358,23,FALSE),"niet bekend")))</f>
        <v>0</v>
      </c>
      <c r="AI2153" s="2402">
        <f>IF(B2153="","",(IFERROR(VLOOKUP(B2153,Projecten!A$4:W$2358,12,FALSE),"niet bekend")))</f>
        <v>87.2</v>
      </c>
      <c r="AJ2153" s="1680"/>
    </row>
    <row r="2154" spans="2:36" s="1632" customFormat="1" x14ac:dyDescent="0.2">
      <c r="C2154" s="1699"/>
      <c r="D2154" s="1237"/>
      <c r="E2154" s="1146"/>
      <c r="F2154" s="1200"/>
      <c r="G2154" s="1200"/>
      <c r="H2154" s="1200"/>
      <c r="I2154" s="1200"/>
      <c r="J2154" s="1701"/>
      <c r="K2154" s="1701"/>
      <c r="L2154" s="1701"/>
      <c r="M2154" s="1702"/>
      <c r="N2154" s="1702"/>
      <c r="O2154" s="1702"/>
      <c r="P2154" s="1702"/>
      <c r="Q2154" s="1702"/>
      <c r="R2154" s="1703" t="s">
        <v>2788</v>
      </c>
      <c r="S2154" s="1627"/>
      <c r="T2154" s="1628"/>
      <c r="U2154" s="1629"/>
      <c r="V2154" s="1206"/>
      <c r="W2154" s="1704" t="s">
        <v>2081</v>
      </c>
      <c r="X2154" s="1153"/>
      <c r="Y2154" s="1153"/>
      <c r="Z2154" s="1630"/>
      <c r="AA2154" s="1700"/>
      <c r="AC2154" s="1375"/>
      <c r="AD2154" s="1375"/>
      <c r="AE2154" s="1713"/>
      <c r="AF2154" s="1714" t="str">
        <f>IF(B2154="","",(IFERROR(VLOOKUP(B2154,Projecten!A$4:W$2358,5,FALSE),"niet bekend")))</f>
        <v/>
      </c>
      <c r="AG2154" s="2403"/>
      <c r="AH2154" s="2403"/>
      <c r="AI2154" s="2403"/>
      <c r="AJ2154" s="1634"/>
    </row>
    <row r="2155" spans="2:36" s="1632" customFormat="1" x14ac:dyDescent="0.2">
      <c r="C2155" s="1699"/>
      <c r="D2155" s="1654" t="s">
        <v>3017</v>
      </c>
      <c r="E2155" s="1206"/>
      <c r="F2155" s="1626"/>
      <c r="G2155" s="1626"/>
      <c r="H2155" s="1626"/>
      <c r="I2155" s="1626"/>
      <c r="J2155" s="1627"/>
      <c r="K2155" s="1627"/>
      <c r="L2155" s="1627"/>
      <c r="M2155" s="1626"/>
      <c r="N2155" s="1626"/>
      <c r="O2155" s="1626"/>
      <c r="P2155" s="1626"/>
      <c r="Q2155" s="1626"/>
      <c r="R2155" s="1703"/>
      <c r="S2155" s="1627"/>
      <c r="T2155" s="1705"/>
      <c r="U2155" s="1629"/>
      <c r="V2155" s="1206"/>
      <c r="W2155" s="1706"/>
      <c r="X2155" s="1212">
        <v>38</v>
      </c>
      <c r="Y2155" s="1153"/>
      <c r="Z2155" s="1630"/>
      <c r="AA2155" s="1700"/>
      <c r="AC2155" s="1375"/>
      <c r="AD2155" s="1375"/>
      <c r="AE2155" s="1713"/>
      <c r="AF2155" s="1714" t="str">
        <f>IF(B2155="","",(IFERROR(VLOOKUP(B2155,Projecten!A$4:W$2358,5,FALSE),"niet bekend")))</f>
        <v/>
      </c>
      <c r="AG2155" s="2403"/>
      <c r="AH2155" s="2403"/>
      <c r="AI2155" s="2403"/>
      <c r="AJ2155" s="1634"/>
    </row>
    <row r="2156" spans="2:36" s="1632" customFormat="1" x14ac:dyDescent="0.2">
      <c r="C2156" s="1699"/>
      <c r="D2156" s="1654" t="s">
        <v>3000</v>
      </c>
      <c r="E2156" s="1206"/>
      <c r="F2156" s="1626"/>
      <c r="G2156" s="1626"/>
      <c r="H2156" s="1626"/>
      <c r="I2156" s="1626"/>
      <c r="J2156" s="1627"/>
      <c r="K2156" s="1627"/>
      <c r="L2156" s="1627"/>
      <c r="M2156" s="1626"/>
      <c r="N2156" s="1626"/>
      <c r="O2156" s="1626"/>
      <c r="P2156" s="1626"/>
      <c r="Q2156" s="1626"/>
      <c r="R2156" s="1703"/>
      <c r="S2156" s="1627"/>
      <c r="T2156" s="1705"/>
      <c r="U2156" s="1629"/>
      <c r="V2156" s="1206"/>
      <c r="W2156" s="1706"/>
      <c r="X2156" s="1212">
        <v>8.25</v>
      </c>
      <c r="Y2156" s="1153"/>
      <c r="Z2156" s="1630"/>
      <c r="AA2156" s="1700"/>
      <c r="AC2156" s="1375"/>
      <c r="AD2156" s="1375"/>
      <c r="AE2156" s="1713"/>
      <c r="AF2156" s="1714" t="str">
        <f>IF(B2156="","",(IFERROR(VLOOKUP(B2156,Projecten!A$4:W$2358,5,FALSE),"niet bekend")))</f>
        <v/>
      </c>
      <c r="AG2156" s="2403"/>
      <c r="AH2156" s="2403"/>
      <c r="AI2156" s="2403"/>
      <c r="AJ2156" s="1634"/>
    </row>
    <row r="2157" spans="2:36" s="1632" customFormat="1" x14ac:dyDescent="0.2">
      <c r="C2157" s="1699"/>
      <c r="D2157" s="1654" t="s">
        <v>3066</v>
      </c>
      <c r="E2157" s="1206"/>
      <c r="F2157" s="1626"/>
      <c r="G2157" s="1626"/>
      <c r="H2157" s="1626"/>
      <c r="I2157" s="1626"/>
      <c r="J2157" s="1627"/>
      <c r="K2157" s="1627"/>
      <c r="L2157" s="1627"/>
      <c r="M2157" s="1626"/>
      <c r="N2157" s="1626"/>
      <c r="O2157" s="1626"/>
      <c r="P2157" s="1626"/>
      <c r="Q2157" s="1626"/>
      <c r="R2157" s="1703"/>
      <c r="S2157" s="1627"/>
      <c r="T2157" s="1705"/>
      <c r="U2157" s="1629"/>
      <c r="V2157" s="1206"/>
      <c r="W2157" s="1706"/>
      <c r="X2157" s="1212">
        <v>13.25</v>
      </c>
      <c r="Y2157" s="1153"/>
      <c r="Z2157" s="1630"/>
      <c r="AA2157" s="1700"/>
      <c r="AC2157" s="1375"/>
      <c r="AD2157" s="1375"/>
      <c r="AE2157" s="1713"/>
      <c r="AF2157" s="1714" t="str">
        <f>IF(B2157="","",(IFERROR(VLOOKUP(B2157,Projecten!A$4:W$2358,5,FALSE),"niet bekend")))</f>
        <v/>
      </c>
      <c r="AG2157" s="2403"/>
      <c r="AH2157" s="2403"/>
      <c r="AI2157" s="2403"/>
      <c r="AJ2157" s="1634"/>
    </row>
    <row r="2158" spans="2:36" s="1632" customFormat="1" x14ac:dyDescent="0.2">
      <c r="C2158" s="1699"/>
      <c r="D2158" s="1654" t="s">
        <v>3097</v>
      </c>
      <c r="E2158" s="1237"/>
      <c r="F2158" s="1655"/>
      <c r="G2158" s="1655"/>
      <c r="H2158" s="1655"/>
      <c r="I2158" s="1655"/>
      <c r="J2158" s="1656"/>
      <c r="K2158" s="1656"/>
      <c r="L2158" s="1656"/>
      <c r="M2158" s="1655"/>
      <c r="N2158" s="1655"/>
      <c r="O2158" s="1655"/>
      <c r="P2158" s="1655"/>
      <c r="Q2158" s="1655"/>
      <c r="R2158" s="1707"/>
      <c r="S2158" s="1656"/>
      <c r="T2158" s="1708"/>
      <c r="U2158" s="1657"/>
      <c r="V2158" s="1237"/>
      <c r="W2158" s="1662"/>
      <c r="X2158" s="1212">
        <v>0.5</v>
      </c>
      <c r="Y2158" s="1153"/>
      <c r="Z2158" s="1630"/>
      <c r="AA2158" s="1700"/>
      <c r="AC2158" s="1375"/>
      <c r="AD2158" s="1375"/>
      <c r="AE2158" s="1713"/>
      <c r="AF2158" s="1714" t="str">
        <f>IF(B2158="","",(IFERROR(VLOOKUP(B2158,Projecten!A$4:W$2358,5,FALSE),"niet bekend")))</f>
        <v/>
      </c>
      <c r="AG2158" s="2403"/>
      <c r="AH2158" s="2403"/>
      <c r="AI2158" s="2403"/>
      <c r="AJ2158" s="1634"/>
    </row>
    <row r="2159" spans="2:36" s="1632" customFormat="1" x14ac:dyDescent="0.2">
      <c r="C2159" s="1699"/>
      <c r="D2159" s="1654" t="s">
        <v>3103</v>
      </c>
      <c r="E2159" s="1237"/>
      <c r="F2159" s="1709"/>
      <c r="G2159" s="1709"/>
      <c r="H2159" s="1709"/>
      <c r="I2159" s="1709"/>
      <c r="J2159" s="1656"/>
      <c r="K2159" s="1656"/>
      <c r="L2159" s="1656"/>
      <c r="M2159" s="1656"/>
      <c r="N2159" s="1626"/>
      <c r="O2159" s="1626"/>
      <c r="P2159" s="1626"/>
      <c r="Q2159" s="1626"/>
      <c r="R2159" s="1707"/>
      <c r="S2159" s="1656"/>
      <c r="T2159" s="1710"/>
      <c r="U2159" s="1657"/>
      <c r="V2159" s="1237"/>
      <c r="W2159" s="1662"/>
      <c r="X2159" s="1212">
        <v>3</v>
      </c>
      <c r="Y2159" s="1153"/>
      <c r="Z2159" s="1630"/>
      <c r="AA2159" s="1700"/>
      <c r="AC2159" s="1375"/>
      <c r="AD2159" s="1375"/>
      <c r="AE2159" s="1713"/>
      <c r="AF2159" s="1714" t="str">
        <f>IF(B2159="","",(IFERROR(VLOOKUP(B2159,Projecten!A$4:W$2358,5,FALSE),"niet bekend")))</f>
        <v/>
      </c>
      <c r="AG2159" s="2403"/>
      <c r="AH2159" s="2403"/>
      <c r="AI2159" s="2403"/>
      <c r="AJ2159" s="1634"/>
    </row>
    <row r="2160" spans="2:36" s="131" customFormat="1" x14ac:dyDescent="0.2">
      <c r="B2160" s="71"/>
      <c r="C2160" s="1257"/>
      <c r="D2160" s="141"/>
      <c r="E2160" s="80"/>
      <c r="F2160" s="59"/>
      <c r="G2160" s="80"/>
      <c r="H2160" s="80"/>
      <c r="I2160" s="80"/>
      <c r="J2160" s="59"/>
      <c r="K2160" s="59"/>
      <c r="L2160" s="59"/>
      <c r="M2160" s="59"/>
      <c r="N2160" s="59"/>
      <c r="O2160" s="59"/>
      <c r="P2160" s="59"/>
      <c r="Q2160" s="59"/>
      <c r="R2160" s="59"/>
      <c r="S2160" s="77"/>
      <c r="T2160" s="59"/>
      <c r="U2160" s="156"/>
      <c r="V2160" s="80"/>
      <c r="W2160" s="80"/>
      <c r="X2160" s="431"/>
      <c r="Y2160" s="141"/>
      <c r="AE2160" s="1375"/>
      <c r="AF2160" s="1633" t="str">
        <f>IF(B2160="","",(IFERROR(VLOOKUP(B2160,Projecten!A$4:W$2358,5,FALSE),"niet bekend")))</f>
        <v/>
      </c>
      <c r="AG2160" s="2403"/>
      <c r="AH2160" s="2403"/>
      <c r="AI2160" s="2403"/>
      <c r="AJ2160" s="908"/>
    </row>
    <row r="2161" spans="2:36" s="1156" customFormat="1" x14ac:dyDescent="0.2">
      <c r="B2161" s="1181" t="s">
        <v>2945</v>
      </c>
      <c r="C2161" s="1145">
        <v>121318</v>
      </c>
      <c r="D2161" s="1181">
        <v>648317</v>
      </c>
      <c r="E2161" s="1208" t="s">
        <v>26</v>
      </c>
      <c r="F2161" s="1208">
        <v>1</v>
      </c>
      <c r="G2161" s="1208">
        <v>12</v>
      </c>
      <c r="H2161" s="1208">
        <v>6</v>
      </c>
      <c r="I2161" s="1208">
        <v>5</v>
      </c>
      <c r="J2161" s="1147">
        <v>42857</v>
      </c>
      <c r="K2161" s="1147">
        <v>42858</v>
      </c>
      <c r="L2161" s="1147">
        <v>42856</v>
      </c>
      <c r="M2161" s="1147" t="s">
        <v>1524</v>
      </c>
      <c r="N2161" s="1148" t="s">
        <v>47</v>
      </c>
      <c r="O2161" s="1148" t="s">
        <v>47</v>
      </c>
      <c r="P2161" s="1148" t="s">
        <v>47</v>
      </c>
      <c r="Q2161" s="1148" t="s">
        <v>47</v>
      </c>
      <c r="R2161" s="1149" t="s">
        <v>960</v>
      </c>
      <c r="S2161" s="1147"/>
      <c r="T2161" s="1150">
        <v>20</v>
      </c>
      <c r="U2161" s="1151"/>
      <c r="V2161" s="1152" t="s">
        <v>162</v>
      </c>
      <c r="W2161" s="1152" t="s">
        <v>2951</v>
      </c>
      <c r="X2161" s="1144">
        <v>47</v>
      </c>
      <c r="Y2161" s="1152"/>
      <c r="Z2161" s="1154"/>
      <c r="AA2161" s="1555">
        <v>42838</v>
      </c>
      <c r="AC2161" s="1157"/>
      <c r="AD2161" s="1157"/>
      <c r="AE2161" s="1157"/>
      <c r="AF2161" s="1158">
        <f>IF(B2161="","",(IFERROR(VLOOKUP(B2161,Projecten!A$4:W$2358,5,FALSE),"niet bekend")))</f>
        <v>1</v>
      </c>
      <c r="AG2161" s="2403">
        <f>IF(AF2161="","",(IF(F2161=0,AI2161,(F2161/AF2161*AI2161))))</f>
        <v>9778.4599999999991</v>
      </c>
      <c r="AH2161" s="2403">
        <f>IF(B2161="","",(IFERROR(VLOOKUP(B2161,Projecten!A$4:W$2358,23,FALSE),"niet bekend")))</f>
        <v>9778.4599999999991</v>
      </c>
      <c r="AI2161" s="2403">
        <f>IF(B2161="","",(IFERROR(VLOOKUP(B2161,Projecten!A$4:W$2358,12,FALSE),"niet bekend")))</f>
        <v>9778.4599999999991</v>
      </c>
    </row>
    <row r="2162" spans="2:36" s="131" customFormat="1" x14ac:dyDescent="0.2">
      <c r="B2162" s="71"/>
      <c r="C2162" s="1257"/>
      <c r="D2162" s="141"/>
      <c r="E2162" s="80"/>
      <c r="F2162" s="59"/>
      <c r="G2162" s="80"/>
      <c r="H2162" s="80"/>
      <c r="I2162" s="80"/>
      <c r="J2162" s="59"/>
      <c r="K2162" s="59"/>
      <c r="L2162" s="59"/>
      <c r="M2162" s="59"/>
      <c r="N2162" s="59"/>
      <c r="O2162" s="59"/>
      <c r="P2162" s="59"/>
      <c r="Q2162" s="59"/>
      <c r="R2162" s="59"/>
      <c r="S2162" s="77"/>
      <c r="T2162" s="59"/>
      <c r="U2162" s="156"/>
      <c r="V2162" s="80"/>
      <c r="W2162" s="80"/>
      <c r="X2162" s="431"/>
      <c r="Y2162" s="141"/>
      <c r="AE2162" s="531"/>
      <c r="AF2162" s="531"/>
      <c r="AG2162" s="2403"/>
      <c r="AH2162" s="2403"/>
      <c r="AI2162" s="2403"/>
      <c r="AJ2162" s="908"/>
    </row>
    <row r="2163" spans="2:36" s="1368" customFormat="1" x14ac:dyDescent="0.2">
      <c r="B2163" s="1181">
        <v>2017333</v>
      </c>
      <c r="C2163" s="1625">
        <v>121320</v>
      </c>
      <c r="D2163" s="1181" t="s">
        <v>2984</v>
      </c>
      <c r="E2163" s="1208" t="s">
        <v>26</v>
      </c>
      <c r="F2163" s="1208">
        <v>0</v>
      </c>
      <c r="G2163" s="1208">
        <v>1</v>
      </c>
      <c r="H2163" s="1208">
        <v>0</v>
      </c>
      <c r="I2163" s="1208">
        <v>1</v>
      </c>
      <c r="J2163" s="1147">
        <v>42864</v>
      </c>
      <c r="K2163" s="1365" t="s">
        <v>1524</v>
      </c>
      <c r="L2163" s="1365" t="s">
        <v>1524</v>
      </c>
      <c r="M2163" s="1365" t="s">
        <v>1524</v>
      </c>
      <c r="N2163" s="1148" t="s">
        <v>47</v>
      </c>
      <c r="O2163" s="1148" t="s">
        <v>47</v>
      </c>
      <c r="P2163" s="1148" t="s">
        <v>47</v>
      </c>
      <c r="Q2163" s="1148" t="s">
        <v>47</v>
      </c>
      <c r="R2163" s="1149" t="s">
        <v>960</v>
      </c>
      <c r="S2163" s="1365"/>
      <c r="T2163" s="1150">
        <v>21</v>
      </c>
      <c r="U2163" s="1151"/>
      <c r="V2163" s="1152" t="s">
        <v>2310</v>
      </c>
      <c r="W2163" s="1152" t="s">
        <v>1284</v>
      </c>
      <c r="X2163" s="1144">
        <v>4</v>
      </c>
      <c r="Y2163" s="1367"/>
      <c r="Z2163" s="1367"/>
      <c r="AA2163" s="1555">
        <v>42849</v>
      </c>
      <c r="AC2163" s="1369"/>
      <c r="AD2163" s="1369"/>
      <c r="AE2163" s="1369"/>
      <c r="AF2163" s="1158">
        <f>IF(B2163="","",(IFERROR(VLOOKUP(B2163,Projecten!A$4:W$2358,5,FALSE),"niet bekend")))</f>
        <v>0</v>
      </c>
      <c r="AG2163" s="2403">
        <f t="shared" ref="AG2163:AG2173" si="185">IF(AF2163="","",(IF(F2163=0,AI2163,(F2163/AF2163*AI2163))))</f>
        <v>748.66</v>
      </c>
      <c r="AH2163" s="2403">
        <f>IF(B2163="","",(IFERROR(VLOOKUP(B2163,Projecten!A$4:W$2358,23,FALSE),"niet bekend")))</f>
        <v>748.66</v>
      </c>
      <c r="AI2163" s="2403">
        <f>IF(B2163="","",(IFERROR(VLOOKUP(B2163,Projecten!A$4:W$2358,12,FALSE),"niet bekend")))</f>
        <v>748.66</v>
      </c>
    </row>
    <row r="2164" spans="2:36" s="1368" customFormat="1" x14ac:dyDescent="0.2">
      <c r="B2164" s="1181">
        <v>2017334</v>
      </c>
      <c r="C2164" s="1625">
        <v>121320</v>
      </c>
      <c r="D2164" s="1181">
        <v>624417</v>
      </c>
      <c r="E2164" s="1208" t="s">
        <v>26</v>
      </c>
      <c r="F2164" s="1208">
        <v>1</v>
      </c>
      <c r="G2164" s="1208">
        <v>6</v>
      </c>
      <c r="H2164" s="1208">
        <v>5</v>
      </c>
      <c r="I2164" s="1208">
        <v>2</v>
      </c>
      <c r="J2164" s="1147">
        <v>42864</v>
      </c>
      <c r="K2164" s="1147" t="s">
        <v>1524</v>
      </c>
      <c r="L2164" s="1147" t="s">
        <v>1524</v>
      </c>
      <c r="M2164" s="1147" t="s">
        <v>1524</v>
      </c>
      <c r="N2164" s="1148" t="s">
        <v>47</v>
      </c>
      <c r="O2164" s="1148" t="s">
        <v>47</v>
      </c>
      <c r="P2164" s="1148" t="s">
        <v>47</v>
      </c>
      <c r="Q2164" s="1148" t="s">
        <v>47</v>
      </c>
      <c r="R2164" s="1149" t="s">
        <v>960</v>
      </c>
      <c r="S2164" s="1365"/>
      <c r="T2164" s="1150">
        <v>21</v>
      </c>
      <c r="U2164" s="1151"/>
      <c r="V2164" s="1152" t="s">
        <v>162</v>
      </c>
      <c r="W2164" s="1152"/>
      <c r="X2164" s="1144">
        <v>11</v>
      </c>
      <c r="Y2164" s="1367"/>
      <c r="Z2164" s="1367"/>
      <c r="AA2164" s="1555">
        <v>42849</v>
      </c>
      <c r="AC2164" s="1369"/>
      <c r="AD2164" s="1369"/>
      <c r="AE2164" s="1369"/>
      <c r="AF2164" s="1158">
        <f>IF(B2164="","",(IFERROR(VLOOKUP(B2164,Projecten!A$4:W$2358,5,FALSE),"niet bekend")))</f>
        <v>1</v>
      </c>
      <c r="AG2164" s="2403">
        <f t="shared" si="185"/>
        <v>1779.85</v>
      </c>
      <c r="AH2164" s="2403">
        <f>IF(B2164="","",(IFERROR(VLOOKUP(B2164,Projecten!A$4:W$2358,23,FALSE),"niet bekend")))</f>
        <v>1779.85</v>
      </c>
      <c r="AI2164" s="2403">
        <f>IF(B2164="","",(IFERROR(VLOOKUP(B2164,Projecten!A$4:W$2358,12,FALSE),"niet bekend")))</f>
        <v>1779.85</v>
      </c>
    </row>
    <row r="2165" spans="2:36" s="1368" customFormat="1" x14ac:dyDescent="0.2">
      <c r="B2165" s="1181">
        <v>2017335</v>
      </c>
      <c r="C2165" s="1625">
        <v>121320</v>
      </c>
      <c r="D2165" s="1181">
        <v>656217</v>
      </c>
      <c r="E2165" s="1208" t="s">
        <v>26</v>
      </c>
      <c r="F2165" s="1208">
        <v>1</v>
      </c>
      <c r="G2165" s="1208">
        <v>9</v>
      </c>
      <c r="H2165" s="1208">
        <v>6</v>
      </c>
      <c r="I2165" s="1208">
        <v>5</v>
      </c>
      <c r="J2165" s="1147">
        <v>42864</v>
      </c>
      <c r="K2165" s="1147">
        <v>42865</v>
      </c>
      <c r="L2165" s="1147" t="s">
        <v>1524</v>
      </c>
      <c r="M2165" s="1147" t="s">
        <v>1524</v>
      </c>
      <c r="N2165" s="1148" t="s">
        <v>47</v>
      </c>
      <c r="O2165" s="1148" t="s">
        <v>47</v>
      </c>
      <c r="P2165" s="1148" t="s">
        <v>47</v>
      </c>
      <c r="Q2165" s="1148" t="s">
        <v>47</v>
      </c>
      <c r="R2165" s="1149" t="s">
        <v>960</v>
      </c>
      <c r="S2165" s="1365"/>
      <c r="T2165" s="1150">
        <v>21</v>
      </c>
      <c r="U2165" s="1151"/>
      <c r="V2165" s="1152" t="s">
        <v>162</v>
      </c>
      <c r="W2165" s="1152"/>
      <c r="X2165" s="1144">
        <v>20</v>
      </c>
      <c r="Y2165" s="1367"/>
      <c r="Z2165" s="1367"/>
      <c r="AA2165" s="1555">
        <v>42849</v>
      </c>
      <c r="AC2165" s="1369"/>
      <c r="AD2165" s="1369"/>
      <c r="AE2165" s="1369"/>
      <c r="AF2165" s="1158">
        <f>IF(B2165="","",(IFERROR(VLOOKUP(B2165,Projecten!A$4:W$2358,5,FALSE),"niet bekend")))</f>
        <v>1</v>
      </c>
      <c r="AG2165" s="2403">
        <f t="shared" si="185"/>
        <v>3625.42</v>
      </c>
      <c r="AH2165" s="2403">
        <f>IF(B2165="","",(IFERROR(VLOOKUP(B2165,Projecten!A$4:W$2358,23,FALSE),"niet bekend")))</f>
        <v>3625.42</v>
      </c>
      <c r="AI2165" s="2403">
        <f>IF(B2165="","",(IFERROR(VLOOKUP(B2165,Projecten!A$4:W$2358,12,FALSE),"niet bekend")))</f>
        <v>3625.42</v>
      </c>
    </row>
    <row r="2166" spans="2:36" s="1368" customFormat="1" x14ac:dyDescent="0.2">
      <c r="B2166" s="1181">
        <v>2017337</v>
      </c>
      <c r="C2166" s="1625">
        <v>121321</v>
      </c>
      <c r="D2166" s="1181">
        <v>656317</v>
      </c>
      <c r="E2166" s="1208" t="s">
        <v>26</v>
      </c>
      <c r="F2166" s="1208">
        <v>1</v>
      </c>
      <c r="G2166" s="1208">
        <v>9</v>
      </c>
      <c r="H2166" s="1208">
        <v>6</v>
      </c>
      <c r="I2166" s="1208">
        <v>5</v>
      </c>
      <c r="J2166" s="1147">
        <v>42864</v>
      </c>
      <c r="K2166" s="1147">
        <v>42865</v>
      </c>
      <c r="L2166" s="1147" t="s">
        <v>1524</v>
      </c>
      <c r="M2166" s="1147" t="s">
        <v>1524</v>
      </c>
      <c r="N2166" s="1148" t="s">
        <v>47</v>
      </c>
      <c r="O2166" s="1148" t="s">
        <v>47</v>
      </c>
      <c r="P2166" s="1148" t="s">
        <v>47</v>
      </c>
      <c r="Q2166" s="1148" t="s">
        <v>47</v>
      </c>
      <c r="R2166" s="1149" t="s">
        <v>960</v>
      </c>
      <c r="S2166" s="1365"/>
      <c r="T2166" s="1150">
        <v>21</v>
      </c>
      <c r="U2166" s="1151"/>
      <c r="V2166" s="1152" t="s">
        <v>162</v>
      </c>
      <c r="W2166" s="1152"/>
      <c r="X2166" s="1144">
        <v>20</v>
      </c>
      <c r="Y2166" s="1367"/>
      <c r="Z2166" s="1367"/>
      <c r="AA2166" s="1555">
        <v>42849</v>
      </c>
      <c r="AC2166" s="1369"/>
      <c r="AD2166" s="1369"/>
      <c r="AE2166" s="1369"/>
      <c r="AF2166" s="1158">
        <f>IF(B2166="","",(IFERROR(VLOOKUP(B2166,Projecten!A$4:W$2358,5,FALSE),"niet bekend")))</f>
        <v>1</v>
      </c>
      <c r="AG2166" s="2403">
        <f t="shared" si="185"/>
        <v>3625.42</v>
      </c>
      <c r="AH2166" s="2403">
        <f>IF(B2166="","",(IFERROR(VLOOKUP(B2166,Projecten!A$4:W$2358,23,FALSE),"niet bekend")))</f>
        <v>3625.42</v>
      </c>
      <c r="AI2166" s="2403">
        <f>IF(B2166="","",(IFERROR(VLOOKUP(B2166,Projecten!A$4:W$2358,12,FALSE),"niet bekend")))</f>
        <v>3625.42</v>
      </c>
    </row>
    <row r="2167" spans="2:36" s="1368" customFormat="1" x14ac:dyDescent="0.2">
      <c r="B2167" s="1181">
        <v>2017338</v>
      </c>
      <c r="C2167" s="1625">
        <v>121321</v>
      </c>
      <c r="D2167" s="1181">
        <v>656417</v>
      </c>
      <c r="E2167" s="1208" t="s">
        <v>26</v>
      </c>
      <c r="F2167" s="1208">
        <v>1</v>
      </c>
      <c r="G2167" s="1208">
        <v>9</v>
      </c>
      <c r="H2167" s="1208">
        <v>6</v>
      </c>
      <c r="I2167" s="1208">
        <v>5</v>
      </c>
      <c r="J2167" s="1147">
        <v>42864</v>
      </c>
      <c r="K2167" s="1147">
        <v>42865</v>
      </c>
      <c r="L2167" s="1147" t="s">
        <v>1524</v>
      </c>
      <c r="M2167" s="1147" t="s">
        <v>1524</v>
      </c>
      <c r="N2167" s="1148" t="s">
        <v>47</v>
      </c>
      <c r="O2167" s="1148" t="s">
        <v>47</v>
      </c>
      <c r="P2167" s="1148" t="s">
        <v>47</v>
      </c>
      <c r="Q2167" s="1148" t="s">
        <v>47</v>
      </c>
      <c r="R2167" s="1149" t="s">
        <v>960</v>
      </c>
      <c r="S2167" s="1365"/>
      <c r="T2167" s="1150">
        <v>21</v>
      </c>
      <c r="U2167" s="1151"/>
      <c r="V2167" s="1152" t="s">
        <v>162</v>
      </c>
      <c r="W2167" s="1152"/>
      <c r="X2167" s="1144">
        <v>20</v>
      </c>
      <c r="Y2167" s="1367"/>
      <c r="Z2167" s="1367"/>
      <c r="AA2167" s="1555">
        <v>42849</v>
      </c>
      <c r="AC2167" s="1369"/>
      <c r="AD2167" s="1369"/>
      <c r="AE2167" s="1369"/>
      <c r="AF2167" s="1158">
        <f>IF(B2167="","",(IFERROR(VLOOKUP(B2167,Projecten!A$4:W$2358,5,FALSE),"niet bekend")))</f>
        <v>1</v>
      </c>
      <c r="AG2167" s="2403">
        <f t="shared" si="185"/>
        <v>3625.42</v>
      </c>
      <c r="AH2167" s="2403">
        <f>IF(B2167="","",(IFERROR(VLOOKUP(B2167,Projecten!A$4:W$2358,23,FALSE),"niet bekend")))</f>
        <v>3625.42</v>
      </c>
      <c r="AI2167" s="2403">
        <f>IF(B2167="","",(IFERROR(VLOOKUP(B2167,Projecten!A$4:W$2358,12,FALSE),"niet bekend")))</f>
        <v>3625.42</v>
      </c>
    </row>
    <row r="2168" spans="2:36" s="1368" customFormat="1" x14ac:dyDescent="0.2">
      <c r="B2168" s="1181">
        <v>2017339</v>
      </c>
      <c r="C2168" s="1625">
        <v>121322</v>
      </c>
      <c r="D2168" s="1181">
        <v>650817</v>
      </c>
      <c r="E2168" s="1208" t="s">
        <v>26</v>
      </c>
      <c r="F2168" s="1208">
        <v>1</v>
      </c>
      <c r="G2168" s="1208">
        <v>8</v>
      </c>
      <c r="H2168" s="1208">
        <v>5</v>
      </c>
      <c r="I2168" s="1208">
        <v>3</v>
      </c>
      <c r="J2168" s="1147">
        <v>42864</v>
      </c>
      <c r="K2168" s="1147" t="s">
        <v>1524</v>
      </c>
      <c r="L2168" s="1147" t="s">
        <v>1524</v>
      </c>
      <c r="M2168" s="1147" t="s">
        <v>1524</v>
      </c>
      <c r="N2168" s="1148" t="s">
        <v>47</v>
      </c>
      <c r="O2168" s="1148" t="s">
        <v>47</v>
      </c>
      <c r="P2168" s="1148" t="s">
        <v>47</v>
      </c>
      <c r="Q2168" s="1148" t="s">
        <v>47</v>
      </c>
      <c r="R2168" s="1149" t="s">
        <v>960</v>
      </c>
      <c r="S2168" s="1365"/>
      <c r="T2168" s="1150">
        <v>21</v>
      </c>
      <c r="U2168" s="1151"/>
      <c r="V2168" s="1152" t="s">
        <v>162</v>
      </c>
      <c r="W2168" s="1152"/>
      <c r="X2168" s="1144">
        <v>17</v>
      </c>
      <c r="Y2168" s="1367"/>
      <c r="Z2168" s="1367"/>
      <c r="AA2168" s="1555">
        <v>42849</v>
      </c>
      <c r="AC2168" s="1369"/>
      <c r="AD2168" s="1369"/>
      <c r="AE2168" s="1369"/>
      <c r="AF2168" s="1158">
        <f>IF(B2168="","",(IFERROR(VLOOKUP(B2168,Projecten!A$4:W$2358,5,FALSE),"niet bekend")))</f>
        <v>1</v>
      </c>
      <c r="AG2168" s="2403">
        <f t="shared" si="185"/>
        <v>2649.94</v>
      </c>
      <c r="AH2168" s="2403">
        <f>IF(B2168="","",(IFERROR(VLOOKUP(B2168,Projecten!A$4:W$2358,23,FALSE),"niet bekend")))</f>
        <v>2649.94</v>
      </c>
      <c r="AI2168" s="2403">
        <f>IF(B2168="","",(IFERROR(VLOOKUP(B2168,Projecten!A$4:W$2358,12,FALSE),"niet bekend")))</f>
        <v>2649.94</v>
      </c>
    </row>
    <row r="2169" spans="2:36" s="1368" customFormat="1" x14ac:dyDescent="0.2">
      <c r="B2169" s="1181">
        <v>2017342</v>
      </c>
      <c r="C2169" s="1625">
        <v>121322</v>
      </c>
      <c r="D2169" s="1181">
        <v>605017</v>
      </c>
      <c r="E2169" s="1208" t="s">
        <v>26</v>
      </c>
      <c r="F2169" s="1208">
        <v>1</v>
      </c>
      <c r="G2169" s="1208">
        <v>8</v>
      </c>
      <c r="H2169" s="1208">
        <v>5</v>
      </c>
      <c r="I2169" s="1208">
        <v>3</v>
      </c>
      <c r="J2169" s="1147">
        <v>42864</v>
      </c>
      <c r="K2169" s="1147">
        <v>42865</v>
      </c>
      <c r="L2169" s="1147" t="s">
        <v>1524</v>
      </c>
      <c r="M2169" s="1147" t="s">
        <v>1524</v>
      </c>
      <c r="N2169" s="1148" t="s">
        <v>47</v>
      </c>
      <c r="O2169" s="1148" t="s">
        <v>47</v>
      </c>
      <c r="P2169" s="1148" t="s">
        <v>47</v>
      </c>
      <c r="Q2169" s="1148" t="s">
        <v>47</v>
      </c>
      <c r="R2169" s="1149" t="s">
        <v>960</v>
      </c>
      <c r="S2169" s="1365"/>
      <c r="T2169" s="1150">
        <v>21</v>
      </c>
      <c r="U2169" s="1151"/>
      <c r="V2169" s="1152" t="s">
        <v>162</v>
      </c>
      <c r="W2169" s="1152"/>
      <c r="X2169" s="1144">
        <v>16.25</v>
      </c>
      <c r="Y2169" s="1367"/>
      <c r="Z2169" s="1367"/>
      <c r="AA2169" s="1555">
        <v>42849</v>
      </c>
      <c r="AC2169" s="1369"/>
      <c r="AD2169" s="1369"/>
      <c r="AE2169" s="1369"/>
      <c r="AF2169" s="1158">
        <f>IF(B2169="","",(IFERROR(VLOOKUP(B2169,Projecten!A$4:W$2358,5,FALSE),"niet bekend")))</f>
        <v>1</v>
      </c>
      <c r="AG2169" s="2403">
        <f t="shared" si="185"/>
        <v>2848.3</v>
      </c>
      <c r="AH2169" s="2403">
        <f>IF(B2169="","",(IFERROR(VLOOKUP(B2169,Projecten!A$4:W$2358,23,FALSE),"niet bekend")))</f>
        <v>2848.3</v>
      </c>
      <c r="AI2169" s="2403">
        <f>IF(B2169="","",(IFERROR(VLOOKUP(B2169,Projecten!A$4:W$2358,12,FALSE),"niet bekend")))</f>
        <v>2848.3</v>
      </c>
    </row>
    <row r="2170" spans="2:36" s="1368" customFormat="1" x14ac:dyDescent="0.2">
      <c r="B2170" s="1181">
        <v>2017352</v>
      </c>
      <c r="C2170" s="1181">
        <v>121323</v>
      </c>
      <c r="D2170" s="1181">
        <v>650417</v>
      </c>
      <c r="E2170" s="1208" t="s">
        <v>26</v>
      </c>
      <c r="F2170" s="1208">
        <v>1</v>
      </c>
      <c r="G2170" s="1208">
        <v>11</v>
      </c>
      <c r="H2170" s="1208">
        <v>7</v>
      </c>
      <c r="I2170" s="1208">
        <v>2</v>
      </c>
      <c r="J2170" s="1147">
        <v>42864</v>
      </c>
      <c r="K2170" s="1147">
        <v>42865</v>
      </c>
      <c r="L2170" s="1365" t="s">
        <v>1524</v>
      </c>
      <c r="M2170" s="1365" t="s">
        <v>1524</v>
      </c>
      <c r="N2170" s="1148" t="s">
        <v>47</v>
      </c>
      <c r="O2170" s="1148" t="s">
        <v>47</v>
      </c>
      <c r="P2170" s="1148" t="s">
        <v>47</v>
      </c>
      <c r="Q2170" s="1148" t="s">
        <v>47</v>
      </c>
      <c r="R2170" s="1149" t="s">
        <v>960</v>
      </c>
      <c r="S2170" s="1365"/>
      <c r="T2170" s="1150">
        <v>21</v>
      </c>
      <c r="U2170" s="1151"/>
      <c r="V2170" s="1152" t="s">
        <v>162</v>
      </c>
      <c r="W2170" s="1152" t="s">
        <v>1284</v>
      </c>
      <c r="X2170" s="1144">
        <v>25</v>
      </c>
      <c r="Y2170" s="1367"/>
      <c r="Z2170" s="1367"/>
      <c r="AA2170" s="1555">
        <v>42850</v>
      </c>
      <c r="AC2170" s="1369"/>
      <c r="AD2170" s="1369"/>
      <c r="AE2170" s="1369"/>
      <c r="AF2170" s="1158">
        <f>IF(B2170="","",(IFERROR(VLOOKUP(B2170,Projecten!A$4:W$2358,5,FALSE),"niet bekend")))</f>
        <v>1</v>
      </c>
      <c r="AG2170" s="2403">
        <f t="shared" si="185"/>
        <v>4765.54</v>
      </c>
      <c r="AH2170" s="2403">
        <f>IF(B2170="","",(IFERROR(VLOOKUP(B2170,Projecten!A$4:W$2358,23,FALSE),"niet bekend")))</f>
        <v>4765.54</v>
      </c>
      <c r="AI2170" s="2403">
        <f>IF(B2170="","",(IFERROR(VLOOKUP(B2170,Projecten!A$4:W$2358,12,FALSE),"niet bekend")))</f>
        <v>4765.54</v>
      </c>
    </row>
    <row r="2171" spans="2:36" s="1368" customFormat="1" x14ac:dyDescent="0.2">
      <c r="B2171" s="1181" t="s">
        <v>2983</v>
      </c>
      <c r="C2171" s="1625">
        <v>121324</v>
      </c>
      <c r="D2171" s="1181">
        <v>637217</v>
      </c>
      <c r="E2171" s="1208" t="s">
        <v>26</v>
      </c>
      <c r="F2171" s="1587">
        <v>1</v>
      </c>
      <c r="G2171" s="1587">
        <v>8</v>
      </c>
      <c r="H2171" s="1587">
        <v>4</v>
      </c>
      <c r="I2171" s="1587">
        <v>3</v>
      </c>
      <c r="J2171" s="1147">
        <v>42864</v>
      </c>
      <c r="K2171" s="1147">
        <v>42865</v>
      </c>
      <c r="L2171" s="1147">
        <v>42858</v>
      </c>
      <c r="M2171" s="1365" t="s">
        <v>1524</v>
      </c>
      <c r="N2171" s="1148" t="s">
        <v>47</v>
      </c>
      <c r="O2171" s="1148" t="s">
        <v>47</v>
      </c>
      <c r="P2171" s="1148" t="s">
        <v>47</v>
      </c>
      <c r="Q2171" s="1148" t="s">
        <v>47</v>
      </c>
      <c r="R2171" s="1149" t="s">
        <v>3020</v>
      </c>
      <c r="S2171" s="1365"/>
      <c r="T2171" s="1150">
        <v>21</v>
      </c>
      <c r="U2171" s="1151"/>
      <c r="V2171" s="1152" t="s">
        <v>162</v>
      </c>
      <c r="W2171" s="1697" t="s">
        <v>2997</v>
      </c>
      <c r="X2171" s="1144">
        <v>27</v>
      </c>
      <c r="Y2171" s="1367"/>
      <c r="Z2171" s="1367"/>
      <c r="AA2171" s="1555">
        <v>42849</v>
      </c>
      <c r="AC2171" s="1369"/>
      <c r="AD2171" s="1369"/>
      <c r="AE2171" s="1369"/>
      <c r="AF2171" s="1158">
        <f>IF(B2171="","",(IFERROR(VLOOKUP(B2171,Projecten!A$4:W$2358,5,FALSE),"niet bekend")))</f>
        <v>1</v>
      </c>
      <c r="AG2171" s="2403">
        <f t="shared" si="185"/>
        <v>6596.89</v>
      </c>
      <c r="AH2171" s="2403">
        <f>IF(B2171="","",(IFERROR(VLOOKUP(B2171,Projecten!A$4:W$2358,23,FALSE),"niet bekend")))</f>
        <v>6596.89</v>
      </c>
      <c r="AI2171" s="2403">
        <f>IF(B2171="","",(IFERROR(VLOOKUP(B2171,Projecten!A$4:W$2358,12,FALSE),"niet bekend")))</f>
        <v>6596.89</v>
      </c>
    </row>
    <row r="2172" spans="2:36" s="1368" customFormat="1" x14ac:dyDescent="0.2">
      <c r="B2172" s="1181" t="s">
        <v>2989</v>
      </c>
      <c r="C2172" s="1625">
        <v>121324</v>
      </c>
      <c r="D2172" s="1181">
        <v>624617</v>
      </c>
      <c r="E2172" s="1208" t="s">
        <v>26</v>
      </c>
      <c r="F2172" s="1208">
        <v>1</v>
      </c>
      <c r="G2172" s="1208">
        <v>8</v>
      </c>
      <c r="H2172" s="1208">
        <v>5</v>
      </c>
      <c r="I2172" s="1208">
        <v>2</v>
      </c>
      <c r="J2172" s="1147">
        <v>42864</v>
      </c>
      <c r="K2172" s="1147">
        <v>42865</v>
      </c>
      <c r="L2172" s="1147">
        <v>42863</v>
      </c>
      <c r="M2172" s="1147" t="s">
        <v>1524</v>
      </c>
      <c r="N2172" s="1148" t="s">
        <v>47</v>
      </c>
      <c r="O2172" s="1148" t="s">
        <v>47</v>
      </c>
      <c r="P2172" s="1148" t="s">
        <v>47</v>
      </c>
      <c r="Q2172" s="1148" t="s">
        <v>47</v>
      </c>
      <c r="R2172" s="1149" t="s">
        <v>960</v>
      </c>
      <c r="S2172" s="1365"/>
      <c r="T2172" s="1150">
        <v>21</v>
      </c>
      <c r="U2172" s="1151"/>
      <c r="V2172" s="1152" t="s">
        <v>162</v>
      </c>
      <c r="W2172" s="1152" t="s">
        <v>1284</v>
      </c>
      <c r="X2172" s="1144">
        <v>31.25</v>
      </c>
      <c r="Y2172" s="1367"/>
      <c r="Z2172" s="1367"/>
      <c r="AA2172" s="1555">
        <v>42849</v>
      </c>
      <c r="AC2172" s="1369"/>
      <c r="AD2172" s="1369"/>
      <c r="AE2172" s="1369"/>
      <c r="AF2172" s="1158">
        <f>IF(B2172="","",(IFERROR(VLOOKUP(B2172,Projecten!A$4:W$2358,5,FALSE),"niet bekend")))</f>
        <v>1</v>
      </c>
      <c r="AG2172" s="2403">
        <f t="shared" si="185"/>
        <v>7199.32</v>
      </c>
      <c r="AH2172" s="2403">
        <f>IF(B2172="","",(IFERROR(VLOOKUP(B2172,Projecten!A$4:W$2358,23,FALSE),"niet bekend")))</f>
        <v>7199.32</v>
      </c>
      <c r="AI2172" s="2403">
        <f>IF(B2172="","",(IFERROR(VLOOKUP(B2172,Projecten!A$4:W$2358,12,FALSE),"niet bekend")))</f>
        <v>7199.32</v>
      </c>
    </row>
    <row r="2173" spans="2:36" s="1156" customFormat="1" x14ac:dyDescent="0.2">
      <c r="B2173" s="1145" t="s">
        <v>2895</v>
      </c>
      <c r="C2173" s="1145">
        <v>121325</v>
      </c>
      <c r="D2173" s="1248" t="s">
        <v>3054</v>
      </c>
      <c r="E2173" s="1358" t="s">
        <v>26</v>
      </c>
      <c r="F2173" s="1208">
        <v>5</v>
      </c>
      <c r="G2173" s="1208">
        <v>55</v>
      </c>
      <c r="H2173" s="1208">
        <v>30</v>
      </c>
      <c r="I2173" s="1208">
        <v>20</v>
      </c>
      <c r="J2173" s="1147">
        <v>42851</v>
      </c>
      <c r="K2173" s="1147">
        <v>42851</v>
      </c>
      <c r="L2173" s="1147">
        <v>42844</v>
      </c>
      <c r="M2173" s="1147" t="s">
        <v>1524</v>
      </c>
      <c r="N2173" s="1148" t="s">
        <v>47</v>
      </c>
      <c r="O2173" s="1148" t="s">
        <v>47</v>
      </c>
      <c r="P2173" s="1148" t="s">
        <v>47</v>
      </c>
      <c r="Q2173" s="1148" t="s">
        <v>47</v>
      </c>
      <c r="R2173" s="1149" t="s">
        <v>960</v>
      </c>
      <c r="S2173" s="1147" t="s">
        <v>3056</v>
      </c>
      <c r="T2173" s="1150">
        <v>22</v>
      </c>
      <c r="U2173" s="1151"/>
      <c r="V2173" s="1152" t="s">
        <v>2310</v>
      </c>
      <c r="W2173" s="1152" t="s">
        <v>2802</v>
      </c>
      <c r="X2173" s="1144">
        <v>193</v>
      </c>
      <c r="Y2173" s="1152"/>
      <c r="Z2173" s="1154"/>
      <c r="AA2173" s="1555">
        <v>42824</v>
      </c>
      <c r="AC2173" s="1157"/>
      <c r="AD2173" s="1157"/>
      <c r="AE2173" s="1157"/>
      <c r="AF2173" s="1158">
        <f>IF(B2173="","",(IFERROR(VLOOKUP(B2173,Projecten!A$4:W$2358,5,FALSE),"niet bekend")))</f>
        <v>10</v>
      </c>
      <c r="AG2173" s="2403">
        <f t="shared" si="185"/>
        <v>40861.4</v>
      </c>
      <c r="AH2173" s="2403">
        <f>IF(B2173="","",(IFERROR(VLOOKUP(B2173,Projecten!A$4:W$2358,23,FALSE),"niet bekend")))</f>
        <v>81722.8</v>
      </c>
      <c r="AI2173" s="2403">
        <f>IF(B2173="","",(IFERROR(VLOOKUP(B2173,Projecten!A$4:W$2358,12,FALSE),"niet bekend")))</f>
        <v>81722.8</v>
      </c>
    </row>
    <row r="2174" spans="2:36" s="131" customFormat="1" x14ac:dyDescent="0.2">
      <c r="B2174" s="71"/>
      <c r="C2174" s="1257"/>
      <c r="D2174" s="141"/>
      <c r="E2174" s="80"/>
      <c r="F2174" s="59"/>
      <c r="G2174" s="80"/>
      <c r="H2174" s="80"/>
      <c r="I2174" s="80"/>
      <c r="J2174" s="59"/>
      <c r="K2174" s="59"/>
      <c r="L2174" s="59"/>
      <c r="M2174" s="59"/>
      <c r="N2174" s="59"/>
      <c r="O2174" s="59"/>
      <c r="P2174" s="59"/>
      <c r="Q2174" s="59"/>
      <c r="R2174" s="59"/>
      <c r="S2174" s="77"/>
      <c r="T2174" s="59"/>
      <c r="U2174" s="156"/>
      <c r="V2174" s="80"/>
      <c r="W2174" s="80"/>
      <c r="X2174" s="431"/>
      <c r="Y2174" s="141"/>
      <c r="AE2174" s="71"/>
      <c r="AF2174" s="71"/>
      <c r="AG2174" s="2403"/>
      <c r="AH2174" s="2403"/>
      <c r="AI2174" s="2403"/>
      <c r="AJ2174" s="908"/>
    </row>
    <row r="2175" spans="2:36" s="1692" customFormat="1" x14ac:dyDescent="0.2">
      <c r="B2175" s="1695"/>
      <c r="C2175" s="1681"/>
      <c r="D2175" s="1682"/>
      <c r="E2175" s="1682"/>
      <c r="F2175" s="1683"/>
      <c r="G2175" s="1683"/>
      <c r="H2175" s="1683"/>
      <c r="I2175" s="1683"/>
      <c r="J2175" s="1684"/>
      <c r="K2175" s="1684"/>
      <c r="L2175" s="1684"/>
      <c r="M2175" s="1683"/>
      <c r="N2175" s="1683"/>
      <c r="O2175" s="1683"/>
      <c r="P2175" s="1683"/>
      <c r="Q2175" s="1683"/>
      <c r="R2175" s="1685"/>
      <c r="S2175" s="1686"/>
      <c r="T2175" s="1687"/>
      <c r="U2175" s="1687"/>
      <c r="V2175" s="1688"/>
      <c r="W2175" s="1688"/>
      <c r="X2175" s="1688"/>
      <c r="Y2175" s="1689"/>
      <c r="Z2175" s="1690"/>
      <c r="AA2175" s="1691"/>
      <c r="AC2175" s="1175"/>
      <c r="AD2175" s="1175"/>
      <c r="AE2175" s="1175"/>
      <c r="AF2175" s="1693"/>
      <c r="AG2175" s="2404"/>
      <c r="AH2175" s="2404" t="str">
        <f>IF(B2175="","",(IFERROR(VLOOKUP(B2175,Projecten!A$4:W$2358,23,FALSE),"niet bekend")))</f>
        <v/>
      </c>
      <c r="AI2175" s="2404" t="str">
        <f>IF(B2175="","",(IFERROR(VLOOKUP(B2175,Projecten!A$4:W$2358,12,FALSE),"niet bekend")))</f>
        <v/>
      </c>
      <c r="AJ2175" s="1694"/>
    </row>
    <row r="2176" spans="2:36" s="1112" customFormat="1" x14ac:dyDescent="0.2">
      <c r="B2176" s="911"/>
      <c r="C2176" s="1111"/>
      <c r="D2176" s="1428">
        <f>SUM(G2176:I2176)</f>
        <v>668</v>
      </c>
      <c r="E2176" s="1429"/>
      <c r="F2176" s="1430">
        <f>SUM(F2177:F2202)</f>
        <v>42</v>
      </c>
      <c r="G2176" s="1430">
        <f>SUM(G2177:G2202)</f>
        <v>339</v>
      </c>
      <c r="H2176" s="1430">
        <f>SUM(H2177:H2202)</f>
        <v>210</v>
      </c>
      <c r="I2176" s="1430">
        <f>SUM(I2177:I2202)</f>
        <v>119</v>
      </c>
      <c r="J2176" s="1431"/>
      <c r="K2176" s="1431"/>
      <c r="L2176" s="1431"/>
      <c r="M2176" s="1430"/>
      <c r="N2176" s="1430"/>
      <c r="O2176" s="1430"/>
      <c r="P2176" s="1430"/>
      <c r="Q2176" s="1430"/>
      <c r="R2176" s="1387">
        <v>21</v>
      </c>
      <c r="S2176" s="1388"/>
      <c r="T2176" s="1389"/>
      <c r="U2176" s="1389"/>
      <c r="V2176" s="1432"/>
      <c r="W2176" s="1391">
        <f>SUM(X2176:X2197)</f>
        <v>493.75</v>
      </c>
      <c r="X2176" s="1109"/>
      <c r="Y2176" s="1109">
        <f>Productiemedewerkers!C2620</f>
        <v>0</v>
      </c>
      <c r="Z2176" s="1110">
        <f>W2176-Y2176</f>
        <v>493.75</v>
      </c>
      <c r="AA2176" s="1111"/>
      <c r="AC2176" s="1113"/>
      <c r="AD2176" s="1113"/>
      <c r="AE2176" s="1114" t="str">
        <f>CONCATENATE("week ",R2176)</f>
        <v>week 21</v>
      </c>
      <c r="AF2176" s="1115"/>
      <c r="AG2176" s="2402">
        <f>SUM(AG2177:AG2197)</f>
        <v>30784.32</v>
      </c>
      <c r="AH2176" s="2402" t="str">
        <f>IF(B2176="","",(IFERROR(VLOOKUP(B2176,Projecten!A$4:W$2358,23,FALSE),"niet bekend")))</f>
        <v/>
      </c>
      <c r="AI2176" s="2402" t="str">
        <f>IF(B2176="","",(IFERROR(VLOOKUP(B2176,Projecten!A$4:W$2358,12,FALSE),"niet bekend")))</f>
        <v/>
      </c>
    </row>
    <row r="2177" spans="2:35" s="1095" customFormat="1" x14ac:dyDescent="0.2">
      <c r="B2177" s="1118"/>
      <c r="C2177" s="1217"/>
      <c r="D2177" s="1225"/>
      <c r="E2177" s="1223"/>
      <c r="F2177" s="1224"/>
      <c r="G2177" s="1224"/>
      <c r="H2177" s="1224"/>
      <c r="I2177" s="1224"/>
      <c r="J2177" s="1123"/>
      <c r="K2177" s="1123"/>
      <c r="L2177" s="1123"/>
      <c r="M2177" s="1124"/>
      <c r="N2177" s="1124"/>
      <c r="O2177" s="1124"/>
      <c r="P2177" s="1124"/>
      <c r="Q2177" s="1124"/>
      <c r="R2177" s="1096" t="s">
        <v>2789</v>
      </c>
      <c r="S2177" s="1125"/>
      <c r="T2177" s="1126"/>
      <c r="U2177" s="1127"/>
      <c r="V2177" s="1120"/>
      <c r="W2177" s="1141" t="s">
        <v>2081</v>
      </c>
      <c r="X2177" s="1129"/>
      <c r="Y2177" s="1120"/>
      <c r="Z2177" s="1120"/>
      <c r="AA2177" s="1096"/>
      <c r="AC2177" s="1097"/>
      <c r="AD2177" s="1097"/>
      <c r="AE2177" s="1097"/>
      <c r="AF2177" s="1186" t="str">
        <f>IF(B2177="","",(IFERROR(VLOOKUP(B2177,Projecten!A$4:W$2358,5,FALSE),"niet bekend")))</f>
        <v/>
      </c>
      <c r="AG2177" s="2399" t="str">
        <f>IF(AF2177="","",(IF(F2177=0,AI2177,(F2177/AF2177*AI2177))))</f>
        <v/>
      </c>
      <c r="AH2177" s="2399" t="str">
        <f>IF(B2177="","",(IFERROR(VLOOKUP(B2177,Projecten!A$4:W$2358,23,FALSE),"niet bekend")))</f>
        <v/>
      </c>
      <c r="AI2177" s="2399" t="str">
        <f>IF(B2177="","",(IFERROR(VLOOKUP(B2177,Projecten!A$4:W$2358,12,FALSE),"niet bekend")))</f>
        <v/>
      </c>
    </row>
    <row r="2178" spans="2:35" s="1095" customFormat="1" x14ac:dyDescent="0.2">
      <c r="B2178" s="4"/>
      <c r="C2178" s="1096"/>
      <c r="D2178" s="1187" t="s">
        <v>2790</v>
      </c>
      <c r="E2178" s="1120"/>
      <c r="F2178" s="1136"/>
      <c r="G2178" s="1136"/>
      <c r="H2178" s="1136"/>
      <c r="I2178" s="1136"/>
      <c r="J2178" s="1125"/>
      <c r="K2178" s="1125"/>
      <c r="L2178" s="1125"/>
      <c r="M2178" s="1136"/>
      <c r="N2178" s="1136"/>
      <c r="O2178" s="1136"/>
      <c r="P2178" s="1136"/>
      <c r="Q2178" s="1136"/>
      <c r="R2178" s="1096"/>
      <c r="S2178" s="1125"/>
      <c r="T2178" s="1136"/>
      <c r="U2178" s="1127"/>
      <c r="V2178" s="1120"/>
      <c r="W2178" s="1120"/>
      <c r="X2178" s="1180">
        <v>198</v>
      </c>
      <c r="Y2178" s="1120"/>
      <c r="Z2178" s="1120"/>
      <c r="AA2178" s="1096"/>
      <c r="AC2178" s="1097"/>
      <c r="AD2178" s="1097"/>
      <c r="AE2178" s="1097"/>
      <c r="AF2178" s="1098"/>
      <c r="AG2178" s="2399"/>
      <c r="AH2178" s="2399"/>
      <c r="AI2178" s="2399"/>
    </row>
    <row r="2179" spans="2:35" s="1231" customFormat="1" x14ac:dyDescent="0.2">
      <c r="B2179" s="1188"/>
      <c r="C2179" s="1187"/>
      <c r="D2179" s="1187" t="s">
        <v>2513</v>
      </c>
      <c r="E2179" s="1225"/>
      <c r="F2179" s="1227"/>
      <c r="G2179" s="1227"/>
      <c r="H2179" s="1227"/>
      <c r="I2179" s="1227"/>
      <c r="J2179" s="1226"/>
      <c r="K2179" s="1226"/>
      <c r="L2179" s="1226"/>
      <c r="M2179" s="1226"/>
      <c r="N2179" s="1136"/>
      <c r="O2179" s="1136"/>
      <c r="P2179" s="1136"/>
      <c r="Q2179" s="1136"/>
      <c r="R2179" s="1187"/>
      <c r="S2179" s="1226"/>
      <c r="T2179" s="1228"/>
      <c r="U2179" s="1229"/>
      <c r="V2179" s="1225"/>
      <c r="W2179" s="1225"/>
      <c r="X2179" s="1180">
        <v>40</v>
      </c>
      <c r="Y2179" s="1225"/>
      <c r="Z2179" s="1225"/>
      <c r="AA2179" s="1433"/>
      <c r="AC2179" s="1232"/>
      <c r="AD2179" s="1232"/>
      <c r="AE2179" s="1232"/>
      <c r="AF2179" s="1158" t="str">
        <f>IF(B2179="","",(IFERROR(VLOOKUP(B2179,Projecten!A$4:W$2358,5,FALSE),"niet bekend")))</f>
        <v/>
      </c>
      <c r="AG2179" s="2403" t="str">
        <f>IF(AF2179="","",(IF(F2179=0,AI2179,(F2179/AF2179*AI2179))))</f>
        <v/>
      </c>
      <c r="AH2179" s="2403" t="str">
        <f>IF(B2179="","",(IFERROR(VLOOKUP(B2179,Projecten!A$4:W$2358,23,FALSE),"niet bekend")))</f>
        <v/>
      </c>
      <c r="AI2179" s="2403" t="str">
        <f>IF(B2179="","",(IFERROR(VLOOKUP(B2179,Projecten!A$4:W$2358,12,FALSE),"niet bekend")))</f>
        <v/>
      </c>
    </row>
    <row r="2180" spans="2:35" s="1231" customFormat="1" x14ac:dyDescent="0.2">
      <c r="B2180" s="1188"/>
      <c r="C2180" s="1187"/>
      <c r="D2180" s="1187" t="s">
        <v>280</v>
      </c>
      <c r="E2180" s="1225"/>
      <c r="F2180" s="1227"/>
      <c r="G2180" s="1227"/>
      <c r="H2180" s="1227"/>
      <c r="I2180" s="1227"/>
      <c r="J2180" s="1226"/>
      <c r="K2180" s="1226"/>
      <c r="L2180" s="1226"/>
      <c r="M2180" s="1226"/>
      <c r="N2180" s="1136"/>
      <c r="O2180" s="1136"/>
      <c r="P2180" s="1136"/>
      <c r="Q2180" s="1136"/>
      <c r="R2180" s="1187"/>
      <c r="S2180" s="1226"/>
      <c r="T2180" s="1228"/>
      <c r="U2180" s="1229"/>
      <c r="V2180" s="1225"/>
      <c r="W2180" s="1225"/>
      <c r="X2180" s="1180">
        <v>24.75</v>
      </c>
      <c r="Y2180" s="1225"/>
      <c r="Z2180" s="1225"/>
      <c r="AA2180" s="1433"/>
      <c r="AC2180" s="1232"/>
      <c r="AD2180" s="1232"/>
      <c r="AE2180" s="1232"/>
      <c r="AF2180" s="1158" t="str">
        <f>IF(B2180="","",(IFERROR(VLOOKUP(B2180,Projecten!A$4:W$2358,5,FALSE),"niet bekend")))</f>
        <v/>
      </c>
      <c r="AG2180" s="2403" t="str">
        <f>IF(AF2180="","",(IF(F2180=0,AI2180,(F2180/AF2180*AI2180))))</f>
        <v/>
      </c>
      <c r="AH2180" s="2403" t="str">
        <f>IF(B2180="","",(IFERROR(VLOOKUP(B2180,Projecten!A$4:W$2358,23,FALSE),"niet bekend")))</f>
        <v/>
      </c>
      <c r="AI2180" s="2403" t="str">
        <f>IF(B2180="","",(IFERROR(VLOOKUP(B2180,Projecten!A$4:W$2358,12,FALSE),"niet bekend")))</f>
        <v/>
      </c>
    </row>
    <row r="2181" spans="2:35" s="1231" customFormat="1" x14ac:dyDescent="0.2">
      <c r="B2181" s="1188"/>
      <c r="C2181" s="1187"/>
      <c r="D2181" s="1187" t="s">
        <v>3022</v>
      </c>
      <c r="E2181" s="1225"/>
      <c r="F2181" s="1227"/>
      <c r="G2181" s="1227"/>
      <c r="H2181" s="1227"/>
      <c r="I2181" s="1227"/>
      <c r="J2181" s="1226"/>
      <c r="K2181" s="1226"/>
      <c r="L2181" s="1226"/>
      <c r="M2181" s="1226"/>
      <c r="N2181" s="1136"/>
      <c r="O2181" s="1136"/>
      <c r="P2181" s="1136"/>
      <c r="Q2181" s="1136"/>
      <c r="R2181" s="1187"/>
      <c r="S2181" s="1226"/>
      <c r="T2181" s="1228"/>
      <c r="U2181" s="1229"/>
      <c r="V2181" s="1225"/>
      <c r="W2181" s="1225"/>
      <c r="X2181" s="1180">
        <v>38</v>
      </c>
      <c r="Y2181" s="1225"/>
      <c r="Z2181" s="1225"/>
      <c r="AA2181" s="1433"/>
      <c r="AC2181" s="1232"/>
      <c r="AD2181" s="1232"/>
      <c r="AE2181" s="1232"/>
      <c r="AF2181" s="1158" t="str">
        <f>IF(B2181="","",(IFERROR(VLOOKUP(B2181,Projecten!A$4:W$2358,5,FALSE),"niet bekend")))</f>
        <v/>
      </c>
      <c r="AG2181" s="2403" t="str">
        <f>IF(AF2181="","",(IF(F2181=0,AI2181,(F2181/AF2181*AI2181))))</f>
        <v/>
      </c>
      <c r="AH2181" s="2403" t="str">
        <f>IF(B2181="","",(IFERROR(VLOOKUP(B2181,Projecten!A$4:W$2358,23,FALSE),"niet bekend")))</f>
        <v/>
      </c>
      <c r="AI2181" s="2403" t="str">
        <f>IF(B2181="","",(IFERROR(VLOOKUP(B2181,Projecten!A$4:W$2358,12,FALSE),"niet bekend")))</f>
        <v/>
      </c>
    </row>
    <row r="2182" spans="2:35" s="1231" customFormat="1" x14ac:dyDescent="0.2">
      <c r="B2182" s="1188"/>
      <c r="C2182" s="1187"/>
      <c r="D2182" s="1187" t="s">
        <v>3096</v>
      </c>
      <c r="E2182" s="1225"/>
      <c r="F2182" s="1227"/>
      <c r="G2182" s="1227"/>
      <c r="H2182" s="1227"/>
      <c r="I2182" s="1227"/>
      <c r="J2182" s="1226"/>
      <c r="K2182" s="1226"/>
      <c r="L2182" s="1226"/>
      <c r="M2182" s="1226"/>
      <c r="N2182" s="1136"/>
      <c r="O2182" s="1136"/>
      <c r="P2182" s="1136"/>
      <c r="Q2182" s="1136"/>
      <c r="R2182" s="1187"/>
      <c r="S2182" s="1226"/>
      <c r="T2182" s="1228"/>
      <c r="U2182" s="1229"/>
      <c r="V2182" s="1225"/>
      <c r="W2182" s="1225"/>
      <c r="X2182" s="1180">
        <v>3</v>
      </c>
      <c r="Y2182" s="1225"/>
      <c r="Z2182" s="1225"/>
      <c r="AA2182" s="1433"/>
      <c r="AC2182" s="1232"/>
      <c r="AD2182" s="1232"/>
      <c r="AE2182" s="1232"/>
      <c r="AF2182" s="1158"/>
      <c r="AG2182" s="2403"/>
      <c r="AH2182" s="2403"/>
      <c r="AI2182" s="2403"/>
    </row>
    <row r="2183" spans="2:35" s="1231" customFormat="1" x14ac:dyDescent="0.2">
      <c r="B2183" s="1188"/>
      <c r="C2183" s="1187"/>
      <c r="D2183" s="1187" t="s">
        <v>3136</v>
      </c>
      <c r="E2183" s="1225"/>
      <c r="F2183" s="1227"/>
      <c r="G2183" s="1227"/>
      <c r="H2183" s="1227"/>
      <c r="I2183" s="1227"/>
      <c r="J2183" s="1226"/>
      <c r="K2183" s="1226"/>
      <c r="L2183" s="1226"/>
      <c r="M2183" s="1226"/>
      <c r="N2183" s="1136"/>
      <c r="O2183" s="1136"/>
      <c r="P2183" s="1136"/>
      <c r="Q2183" s="1136"/>
      <c r="R2183" s="1187"/>
      <c r="S2183" s="1226"/>
      <c r="T2183" s="1228"/>
      <c r="U2183" s="1229"/>
      <c r="V2183" s="1225"/>
      <c r="W2183" s="1225"/>
      <c r="X2183" s="1180">
        <v>3</v>
      </c>
      <c r="Y2183" s="1225"/>
      <c r="Z2183" s="1225"/>
      <c r="AA2183" s="1433"/>
      <c r="AC2183" s="1232"/>
      <c r="AD2183" s="1232"/>
      <c r="AE2183" s="1232"/>
      <c r="AF2183" s="1158"/>
      <c r="AG2183" s="2403"/>
      <c r="AH2183" s="2403"/>
      <c r="AI2183" s="2403"/>
    </row>
    <row r="2184" spans="2:35" s="1231" customFormat="1" x14ac:dyDescent="0.2">
      <c r="B2184" s="1188"/>
      <c r="C2184" s="1187"/>
      <c r="D2184" s="1187"/>
      <c r="E2184" s="1225"/>
      <c r="F2184" s="1227"/>
      <c r="G2184" s="1227"/>
      <c r="H2184" s="1227"/>
      <c r="I2184" s="1227"/>
      <c r="J2184" s="1226"/>
      <c r="K2184" s="1226"/>
      <c r="L2184" s="1226"/>
      <c r="M2184" s="1226"/>
      <c r="N2184" s="1136"/>
      <c r="O2184" s="1136"/>
      <c r="P2184" s="1136"/>
      <c r="Q2184" s="1136"/>
      <c r="R2184" s="1187"/>
      <c r="S2184" s="1226"/>
      <c r="T2184" s="1228"/>
      <c r="U2184" s="1229"/>
      <c r="V2184" s="1225"/>
      <c r="W2184" s="1225"/>
      <c r="X2184" s="1180"/>
      <c r="Y2184" s="1225"/>
      <c r="Z2184" s="1225"/>
      <c r="AA2184" s="1433"/>
      <c r="AC2184" s="1232"/>
      <c r="AD2184" s="1232"/>
      <c r="AE2184" s="1232"/>
      <c r="AF2184" s="1158"/>
      <c r="AG2184" s="2403"/>
      <c r="AH2184" s="2403"/>
      <c r="AI2184" s="2403"/>
    </row>
    <row r="2185" spans="2:35" s="1156" customFormat="1" x14ac:dyDescent="0.2">
      <c r="B2185" s="1351">
        <v>2017348</v>
      </c>
      <c r="C2185" s="1624">
        <v>121328</v>
      </c>
      <c r="D2185" s="1248" t="s">
        <v>2998</v>
      </c>
      <c r="E2185" s="1358" t="s">
        <v>26</v>
      </c>
      <c r="F2185" s="1358">
        <v>0</v>
      </c>
      <c r="G2185" s="1358">
        <v>2</v>
      </c>
      <c r="H2185" s="1358">
        <v>1</v>
      </c>
      <c r="I2185" s="1358">
        <v>1</v>
      </c>
      <c r="J2185" s="1183">
        <v>42864</v>
      </c>
      <c r="K2185" s="1183" t="s">
        <v>1524</v>
      </c>
      <c r="L2185" s="1183" t="s">
        <v>1524</v>
      </c>
      <c r="M2185" s="1183" t="s">
        <v>1524</v>
      </c>
      <c r="N2185" s="1202" t="s">
        <v>47</v>
      </c>
      <c r="O2185" s="1202" t="s">
        <v>47</v>
      </c>
      <c r="P2185" s="1202" t="s">
        <v>47</v>
      </c>
      <c r="Q2185" s="1202" t="s">
        <v>47</v>
      </c>
      <c r="R2185" s="1149" t="s">
        <v>960</v>
      </c>
      <c r="S2185" s="1147"/>
      <c r="T2185" s="1150">
        <v>22</v>
      </c>
      <c r="U2185" s="1151"/>
      <c r="V2185" s="1152" t="s">
        <v>423</v>
      </c>
      <c r="W2185" s="1152"/>
      <c r="X2185" s="1144">
        <v>5</v>
      </c>
      <c r="Y2185" s="1152"/>
      <c r="Z2185" s="1152"/>
      <c r="AA2185" s="1555">
        <v>42851</v>
      </c>
      <c r="AC2185" s="1157"/>
      <c r="AD2185" s="1157"/>
      <c r="AE2185" s="1157"/>
      <c r="AF2185" s="1158">
        <f>IF(B2185="","",(IFERROR(VLOOKUP(B2185,Projecten!A$4:W$2358,5,FALSE),"niet bekend")))</f>
        <v>0</v>
      </c>
      <c r="AG2185" s="2403">
        <f t="shared" ref="AG2185:AG2192" si="186">IF(AF2185="","",(IF(F2185=0,AI2185,(F2185/AF2185*AI2185))))</f>
        <v>426.69</v>
      </c>
      <c r="AH2185" s="2403">
        <f>IF(B2185="","",(IFERROR(VLOOKUP(B2185,Projecten!A$4:W$2358,23,FALSE),"niet bekend")))</f>
        <v>426.69</v>
      </c>
      <c r="AI2185" s="2403">
        <f>IF(B2185="","",(IFERROR(VLOOKUP(B2185,Projecten!A$4:W$2358,12,FALSE),"niet bekend")))</f>
        <v>426.69</v>
      </c>
    </row>
    <row r="2186" spans="2:35" s="1156" customFormat="1" x14ac:dyDescent="0.2">
      <c r="B2186" s="1624">
        <v>2017353</v>
      </c>
      <c r="C2186" s="1624">
        <v>121328</v>
      </c>
      <c r="D2186" s="1248">
        <v>615517</v>
      </c>
      <c r="E2186" s="1358" t="s">
        <v>26</v>
      </c>
      <c r="F2186" s="1358">
        <v>1</v>
      </c>
      <c r="G2186" s="1358">
        <v>8</v>
      </c>
      <c r="H2186" s="1358">
        <v>5</v>
      </c>
      <c r="I2186" s="1358">
        <v>3</v>
      </c>
      <c r="J2186" s="1183">
        <v>42864</v>
      </c>
      <c r="K2186" s="1183" t="s">
        <v>1524</v>
      </c>
      <c r="L2186" s="1183" t="s">
        <v>1524</v>
      </c>
      <c r="M2186" s="1183" t="s">
        <v>1524</v>
      </c>
      <c r="N2186" s="1202" t="s">
        <v>47</v>
      </c>
      <c r="O2186" s="1202" t="s">
        <v>47</v>
      </c>
      <c r="P2186" s="1202" t="s">
        <v>47</v>
      </c>
      <c r="Q2186" s="1202" t="s">
        <v>47</v>
      </c>
      <c r="R2186" s="1149" t="s">
        <v>960</v>
      </c>
      <c r="S2186" s="1147"/>
      <c r="T2186" s="1150">
        <v>22</v>
      </c>
      <c r="U2186" s="1151"/>
      <c r="V2186" s="1152" t="s">
        <v>162</v>
      </c>
      <c r="W2186" s="1152"/>
      <c r="X2186" s="1144">
        <v>18</v>
      </c>
      <c r="Y2186" s="1152"/>
      <c r="Z2186" s="1152"/>
      <c r="AA2186" s="1555">
        <v>42856</v>
      </c>
      <c r="AC2186" s="1157"/>
      <c r="AD2186" s="1157"/>
      <c r="AE2186" s="1157"/>
      <c r="AF2186" s="1158">
        <f>IF(B2186="","",(IFERROR(VLOOKUP(B2186,Projecten!A$4:W$2358,5,FALSE),"niet bekend")))</f>
        <v>1</v>
      </c>
      <c r="AG2186" s="2403">
        <f t="shared" si="186"/>
        <v>3032.9</v>
      </c>
      <c r="AH2186" s="2403">
        <f>IF(B2186="","",(IFERROR(VLOOKUP(B2186,Projecten!A$4:W$2358,23,FALSE),"niet bekend")))</f>
        <v>3032.9</v>
      </c>
      <c r="AI2186" s="2403">
        <f>IF(B2186="","",(IFERROR(VLOOKUP(B2186,Projecten!A$4:W$2358,12,FALSE),"niet bekend")))</f>
        <v>3032.9</v>
      </c>
    </row>
    <row r="2187" spans="2:35" s="1156" customFormat="1" x14ac:dyDescent="0.2">
      <c r="B2187" s="1624">
        <v>2017354</v>
      </c>
      <c r="C2187" s="1624">
        <v>121329</v>
      </c>
      <c r="D2187" s="1248">
        <v>623717</v>
      </c>
      <c r="E2187" s="1358" t="s">
        <v>26</v>
      </c>
      <c r="F2187" s="1358">
        <v>1</v>
      </c>
      <c r="G2187" s="1358">
        <v>9</v>
      </c>
      <c r="H2187" s="1358">
        <v>6</v>
      </c>
      <c r="I2187" s="1358">
        <v>3</v>
      </c>
      <c r="J2187" s="1183">
        <v>42864</v>
      </c>
      <c r="K2187" s="1183" t="s">
        <v>1524</v>
      </c>
      <c r="L2187" s="1183" t="s">
        <v>1524</v>
      </c>
      <c r="M2187" s="1183" t="s">
        <v>1524</v>
      </c>
      <c r="N2187" s="1202" t="s">
        <v>47</v>
      </c>
      <c r="O2187" s="1202" t="s">
        <v>47</v>
      </c>
      <c r="P2187" s="1202" t="s">
        <v>47</v>
      </c>
      <c r="Q2187" s="1202" t="s">
        <v>47</v>
      </c>
      <c r="R2187" s="1149" t="s">
        <v>960</v>
      </c>
      <c r="S2187" s="1147"/>
      <c r="T2187" s="1150">
        <v>22</v>
      </c>
      <c r="U2187" s="1151"/>
      <c r="V2187" s="1152" t="s">
        <v>162</v>
      </c>
      <c r="W2187" s="1152"/>
      <c r="X2187" s="1144">
        <v>16</v>
      </c>
      <c r="Y2187" s="1152"/>
      <c r="Z2187" s="1152"/>
      <c r="AA2187" s="1555">
        <v>42856</v>
      </c>
      <c r="AC2187" s="1157"/>
      <c r="AD2187" s="1157"/>
      <c r="AE2187" s="1157"/>
      <c r="AF2187" s="1158">
        <f>IF(B2187="","",(IFERROR(VLOOKUP(B2187,Projecten!A$4:W$2358,5,FALSE),"niet bekend")))</f>
        <v>1</v>
      </c>
      <c r="AG2187" s="2403">
        <f t="shared" si="186"/>
        <v>2479.7600000000002</v>
      </c>
      <c r="AH2187" s="2403">
        <f>IF(B2187="","",(IFERROR(VLOOKUP(B2187,Projecten!A$4:W$2358,23,FALSE),"niet bekend")))</f>
        <v>2479.7600000000002</v>
      </c>
      <c r="AI2187" s="2403">
        <f>IF(B2187="","",(IFERROR(VLOOKUP(B2187,Projecten!A$4:W$2358,12,FALSE),"niet bekend")))</f>
        <v>2479.7600000000002</v>
      </c>
    </row>
    <row r="2188" spans="2:35" s="1156" customFormat="1" x14ac:dyDescent="0.2">
      <c r="B2188" s="1624">
        <v>2017355</v>
      </c>
      <c r="C2188" s="1624">
        <v>121329</v>
      </c>
      <c r="D2188" s="1248">
        <v>623817</v>
      </c>
      <c r="E2188" s="1358" t="s">
        <v>26</v>
      </c>
      <c r="F2188" s="1358">
        <v>1</v>
      </c>
      <c r="G2188" s="1358">
        <v>9</v>
      </c>
      <c r="H2188" s="1358">
        <v>6</v>
      </c>
      <c r="I2188" s="1358">
        <v>3</v>
      </c>
      <c r="J2188" s="1183">
        <v>42871</v>
      </c>
      <c r="K2188" s="1183" t="s">
        <v>1524</v>
      </c>
      <c r="L2188" s="1183" t="s">
        <v>1524</v>
      </c>
      <c r="M2188" s="1183" t="s">
        <v>1524</v>
      </c>
      <c r="N2188" s="1202" t="s">
        <v>47</v>
      </c>
      <c r="O2188" s="1202" t="s">
        <v>47</v>
      </c>
      <c r="P2188" s="1202" t="s">
        <v>47</v>
      </c>
      <c r="Q2188" s="1202" t="s">
        <v>47</v>
      </c>
      <c r="R2188" s="1149" t="s">
        <v>960</v>
      </c>
      <c r="S2188" s="1147"/>
      <c r="T2188" s="1150">
        <v>22</v>
      </c>
      <c r="U2188" s="1151"/>
      <c r="V2188" s="1152" t="s">
        <v>162</v>
      </c>
      <c r="W2188" s="1152"/>
      <c r="X2188" s="1144">
        <v>16</v>
      </c>
      <c r="Y2188" s="1152"/>
      <c r="Z2188" s="1152"/>
      <c r="AA2188" s="1555">
        <v>42856</v>
      </c>
      <c r="AC2188" s="1157"/>
      <c r="AD2188" s="1157"/>
      <c r="AE2188" s="1157"/>
      <c r="AF2188" s="1158">
        <f>IF(B2188="","",(IFERROR(VLOOKUP(B2188,Projecten!A$4:W$2358,5,FALSE),"niet bekend")))</f>
        <v>1</v>
      </c>
      <c r="AG2188" s="2403">
        <f t="shared" si="186"/>
        <v>2479.7600000000002</v>
      </c>
      <c r="AH2188" s="2403">
        <f>IF(B2188="","",(IFERROR(VLOOKUP(B2188,Projecten!A$4:W$2358,23,FALSE),"niet bekend")))</f>
        <v>2479.7600000000002</v>
      </c>
      <c r="AI2188" s="2403">
        <f>IF(B2188="","",(IFERROR(VLOOKUP(B2188,Projecten!A$4:W$2358,12,FALSE),"niet bekend")))</f>
        <v>2479.7600000000002</v>
      </c>
    </row>
    <row r="2189" spans="2:35" s="1156" customFormat="1" x14ac:dyDescent="0.2">
      <c r="B2189" s="1624">
        <v>2017356</v>
      </c>
      <c r="C2189" s="1624">
        <v>121330</v>
      </c>
      <c r="D2189" s="1248">
        <v>623917</v>
      </c>
      <c r="E2189" s="1358" t="s">
        <v>26</v>
      </c>
      <c r="F2189" s="1358">
        <v>1</v>
      </c>
      <c r="G2189" s="1358">
        <v>9</v>
      </c>
      <c r="H2189" s="1358">
        <v>6</v>
      </c>
      <c r="I2189" s="1358">
        <v>3</v>
      </c>
      <c r="J2189" s="1183">
        <v>42871</v>
      </c>
      <c r="K2189" s="1183" t="s">
        <v>1524</v>
      </c>
      <c r="L2189" s="1183" t="s">
        <v>1524</v>
      </c>
      <c r="M2189" s="1183" t="s">
        <v>1524</v>
      </c>
      <c r="N2189" s="1202" t="s">
        <v>47</v>
      </c>
      <c r="O2189" s="1202" t="s">
        <v>47</v>
      </c>
      <c r="P2189" s="1202" t="s">
        <v>47</v>
      </c>
      <c r="Q2189" s="1202" t="s">
        <v>47</v>
      </c>
      <c r="R2189" s="1149" t="s">
        <v>960</v>
      </c>
      <c r="S2189" s="1147"/>
      <c r="T2189" s="1150">
        <v>22</v>
      </c>
      <c r="U2189" s="1151"/>
      <c r="V2189" s="1152" t="s">
        <v>162</v>
      </c>
      <c r="W2189" s="1152"/>
      <c r="X2189" s="1144">
        <v>16</v>
      </c>
      <c r="Y2189" s="1152"/>
      <c r="Z2189" s="1152"/>
      <c r="AA2189" s="1555">
        <v>42856</v>
      </c>
      <c r="AC2189" s="1157"/>
      <c r="AD2189" s="1157"/>
      <c r="AE2189" s="1157"/>
      <c r="AF2189" s="1158">
        <f>IF(B2189="","",(IFERROR(VLOOKUP(B2189,Projecten!A$4:W$2358,5,FALSE),"niet bekend")))</f>
        <v>1</v>
      </c>
      <c r="AG2189" s="2403">
        <f t="shared" si="186"/>
        <v>2479.7600000000002</v>
      </c>
      <c r="AH2189" s="2403">
        <f>IF(B2189="","",(IFERROR(VLOOKUP(B2189,Projecten!A$4:W$2358,23,FALSE),"niet bekend")))</f>
        <v>2479.7600000000002</v>
      </c>
      <c r="AI2189" s="2403">
        <f>IF(B2189="","",(IFERROR(VLOOKUP(B2189,Projecten!A$4:W$2358,12,FALSE),"niet bekend")))</f>
        <v>2479.7600000000002</v>
      </c>
    </row>
    <row r="2190" spans="2:35" s="1156" customFormat="1" x14ac:dyDescent="0.2">
      <c r="B2190" s="1145">
        <v>2017358</v>
      </c>
      <c r="C2190" s="1624">
        <v>121330</v>
      </c>
      <c r="D2190" s="1248">
        <v>503317</v>
      </c>
      <c r="E2190" s="1358" t="s">
        <v>26</v>
      </c>
      <c r="F2190" s="1358">
        <v>1</v>
      </c>
      <c r="G2190" s="1358">
        <v>6</v>
      </c>
      <c r="H2190" s="1358">
        <v>5</v>
      </c>
      <c r="I2190" s="1358">
        <v>2</v>
      </c>
      <c r="J2190" s="1183">
        <v>42871</v>
      </c>
      <c r="K2190" s="1183" t="s">
        <v>1524</v>
      </c>
      <c r="L2190" s="1183" t="s">
        <v>1524</v>
      </c>
      <c r="M2190" s="1183" t="s">
        <v>1524</v>
      </c>
      <c r="N2190" s="1202" t="s">
        <v>47</v>
      </c>
      <c r="O2190" s="1202" t="s">
        <v>47</v>
      </c>
      <c r="P2190" s="1202" t="s">
        <v>47</v>
      </c>
      <c r="Q2190" s="1202" t="s">
        <v>47</v>
      </c>
      <c r="R2190" s="1149" t="s">
        <v>960</v>
      </c>
      <c r="S2190" s="1147"/>
      <c r="T2190" s="1150">
        <v>22</v>
      </c>
      <c r="U2190" s="1151"/>
      <c r="V2190" s="1152" t="s">
        <v>162</v>
      </c>
      <c r="W2190" s="1152"/>
      <c r="X2190" s="1144">
        <v>12</v>
      </c>
      <c r="Y2190" s="1152"/>
      <c r="Z2190" s="1152"/>
      <c r="AA2190" s="1555">
        <v>42856</v>
      </c>
      <c r="AC2190" s="1157"/>
      <c r="AD2190" s="1157"/>
      <c r="AE2190" s="1157"/>
      <c r="AF2190" s="1158">
        <f>IF(B2190="","",(IFERROR(VLOOKUP(B2190,Projecten!A$4:W$2358,5,FALSE),"niet bekend")))</f>
        <v>1</v>
      </c>
      <c r="AG2190" s="2403">
        <f t="shared" si="186"/>
        <v>1838.99</v>
      </c>
      <c r="AH2190" s="2403">
        <f>IF(B2190="","",(IFERROR(VLOOKUP(B2190,Projecten!A$4:W$2358,23,FALSE),"niet bekend")))</f>
        <v>1838.99</v>
      </c>
      <c r="AI2190" s="2403">
        <f>IF(B2190="","",(IFERROR(VLOOKUP(B2190,Projecten!A$4:W$2358,12,FALSE),"niet bekend")))</f>
        <v>1838.99</v>
      </c>
    </row>
    <row r="2191" spans="2:35" s="1156" customFormat="1" x14ac:dyDescent="0.2">
      <c r="B2191" s="1145">
        <v>2017359</v>
      </c>
      <c r="C2191" s="1624">
        <v>121330</v>
      </c>
      <c r="D2191" s="1248" t="s">
        <v>3011</v>
      </c>
      <c r="E2191" s="1358" t="s">
        <v>26</v>
      </c>
      <c r="F2191" s="1358">
        <v>0</v>
      </c>
      <c r="G2191" s="1358">
        <v>2</v>
      </c>
      <c r="H2191" s="1358">
        <v>1</v>
      </c>
      <c r="I2191" s="1358">
        <v>1</v>
      </c>
      <c r="J2191" s="1183">
        <v>42871</v>
      </c>
      <c r="K2191" s="1183" t="s">
        <v>1524</v>
      </c>
      <c r="L2191" s="1183" t="s">
        <v>1524</v>
      </c>
      <c r="M2191" s="1183" t="s">
        <v>1524</v>
      </c>
      <c r="N2191" s="1202" t="s">
        <v>47</v>
      </c>
      <c r="O2191" s="1202" t="s">
        <v>47</v>
      </c>
      <c r="P2191" s="1202" t="s">
        <v>47</v>
      </c>
      <c r="Q2191" s="1202" t="s">
        <v>47</v>
      </c>
      <c r="R2191" s="1149" t="s">
        <v>960</v>
      </c>
      <c r="S2191" s="1147"/>
      <c r="T2191" s="1150">
        <v>22</v>
      </c>
      <c r="U2191" s="1151"/>
      <c r="V2191" s="1152" t="s">
        <v>162</v>
      </c>
      <c r="W2191" s="1152"/>
      <c r="X2191" s="1144">
        <v>5</v>
      </c>
      <c r="Y2191" s="1152"/>
      <c r="Z2191" s="1152"/>
      <c r="AA2191" s="1555">
        <v>42856</v>
      </c>
      <c r="AC2191" s="1157"/>
      <c r="AD2191" s="1157"/>
      <c r="AE2191" s="1157"/>
      <c r="AF2191" s="1158">
        <f>IF(B2191="","",(IFERROR(VLOOKUP(B2191,Projecten!A$4:W$2358,5,FALSE),"niet bekend")))</f>
        <v>0</v>
      </c>
      <c r="AG2191" s="2403">
        <f t="shared" si="186"/>
        <v>635.91</v>
      </c>
      <c r="AH2191" s="2403">
        <f>IF(B2191="","",(IFERROR(VLOOKUP(B2191,Projecten!A$4:W$2358,23,FALSE),"niet bekend")))</f>
        <v>635.91</v>
      </c>
      <c r="AI2191" s="2403">
        <f>IF(B2191="","",(IFERROR(VLOOKUP(B2191,Projecten!A$4:W$2358,12,FALSE),"niet bekend")))</f>
        <v>635.91</v>
      </c>
    </row>
    <row r="2192" spans="2:35" s="1156" customFormat="1" x14ac:dyDescent="0.2">
      <c r="B2192" s="1145">
        <v>2017357</v>
      </c>
      <c r="C2192" s="1145">
        <v>121331</v>
      </c>
      <c r="D2192" s="1248">
        <v>651417</v>
      </c>
      <c r="E2192" s="1358" t="s">
        <v>26</v>
      </c>
      <c r="F2192" s="1358">
        <v>1</v>
      </c>
      <c r="G2192" s="1358">
        <v>11</v>
      </c>
      <c r="H2192" s="1358">
        <v>5</v>
      </c>
      <c r="I2192" s="1358">
        <v>4</v>
      </c>
      <c r="J2192" s="1183">
        <v>42871</v>
      </c>
      <c r="K2192" s="1183" t="s">
        <v>1524</v>
      </c>
      <c r="L2192" s="1183" t="s">
        <v>1524</v>
      </c>
      <c r="M2192" s="1183" t="s">
        <v>1524</v>
      </c>
      <c r="N2192" s="1202" t="s">
        <v>47</v>
      </c>
      <c r="O2192" s="1202" t="s">
        <v>47</v>
      </c>
      <c r="P2192" s="1202" t="s">
        <v>47</v>
      </c>
      <c r="Q2192" s="1202" t="s">
        <v>47</v>
      </c>
      <c r="R2192" s="1149" t="s">
        <v>960</v>
      </c>
      <c r="S2192" s="1147" t="s">
        <v>3041</v>
      </c>
      <c r="T2192" s="1150">
        <v>22</v>
      </c>
      <c r="U2192" s="1151"/>
      <c r="V2192" s="1152" t="s">
        <v>162</v>
      </c>
      <c r="W2192" s="1152" t="s">
        <v>3005</v>
      </c>
      <c r="X2192" s="1144">
        <v>20</v>
      </c>
      <c r="Y2192" s="1152"/>
      <c r="Z2192" s="1152"/>
      <c r="AA2192" s="1555">
        <v>42856</v>
      </c>
      <c r="AC2192" s="1157"/>
      <c r="AD2192" s="1157"/>
      <c r="AE2192" s="1157"/>
      <c r="AF2192" s="1158">
        <f>IF(B2192="","",(IFERROR(VLOOKUP(B2192,Projecten!A$4:W$2358,5,FALSE),"niet bekend")))</f>
        <v>1</v>
      </c>
      <c r="AG2192" s="2403">
        <f t="shared" si="186"/>
        <v>4388.3</v>
      </c>
      <c r="AH2192" s="2403">
        <f>IF(B2192="","",(IFERROR(VLOOKUP(B2192,Projecten!A$4:W$2358,23,FALSE),"niet bekend")))</f>
        <v>4388.3</v>
      </c>
      <c r="AI2192" s="2403">
        <f>IF(B2192="","",(IFERROR(VLOOKUP(B2192,Projecten!A$4:W$2358,12,FALSE),"niet bekend")))</f>
        <v>4388.3</v>
      </c>
    </row>
    <row r="2193" spans="1:36" x14ac:dyDescent="0.2">
      <c r="AE2193" s="4"/>
      <c r="AF2193" s="4"/>
    </row>
    <row r="2194" spans="1:36" s="1095" customFormat="1" x14ac:dyDescent="0.2">
      <c r="A2194" s="2394"/>
      <c r="B2194" s="1698">
        <v>2017386</v>
      </c>
      <c r="C2194" s="1181">
        <v>121339</v>
      </c>
      <c r="D2194" s="1138" t="s">
        <v>3079</v>
      </c>
      <c r="E2194" s="1139" t="s">
        <v>26</v>
      </c>
      <c r="F2194" s="1139">
        <v>0</v>
      </c>
      <c r="G2194" s="1139">
        <v>0</v>
      </c>
      <c r="H2194" s="1139">
        <v>0</v>
      </c>
      <c r="I2194" s="1139">
        <v>0</v>
      </c>
      <c r="J2194" s="1131" t="s">
        <v>1524</v>
      </c>
      <c r="K2194" s="1131" t="s">
        <v>1524</v>
      </c>
      <c r="L2194" s="1131" t="s">
        <v>1524</v>
      </c>
      <c r="M2194" s="1131" t="s">
        <v>1524</v>
      </c>
      <c r="N2194" s="1663" t="s">
        <v>1524</v>
      </c>
      <c r="O2194" s="1663" t="s">
        <v>1524</v>
      </c>
      <c r="P2194" s="1663" t="s">
        <v>1524</v>
      </c>
      <c r="Q2194" s="1124" t="s">
        <v>47</v>
      </c>
      <c r="R2194" s="1096" t="s">
        <v>960</v>
      </c>
      <c r="S2194" s="1125"/>
      <c r="T2194" s="1126">
        <v>22</v>
      </c>
      <c r="U2194" s="1127"/>
      <c r="V2194" s="1120" t="s">
        <v>423</v>
      </c>
      <c r="W2194" s="1120" t="s">
        <v>3081</v>
      </c>
      <c r="X2194" s="1129">
        <v>5</v>
      </c>
      <c r="Y2194" s="1120"/>
      <c r="Z2194" s="1120"/>
      <c r="AA2194" s="1581">
        <v>42872</v>
      </c>
      <c r="AC2194" s="1097"/>
      <c r="AD2194" s="1097"/>
      <c r="AE2194" s="1097"/>
      <c r="AF2194" s="1158">
        <f>IF(B2194="","",(IFERROR(VLOOKUP(B2194,Projecten!A$4:W$2358,5,FALSE),"niet bekend")))</f>
        <v>0</v>
      </c>
      <c r="AG2194" s="2403">
        <f>IF(AF2194="","",(IF(F2194=0,AI2194,(F2194/AF2194*AI2194))))</f>
        <v>1274</v>
      </c>
      <c r="AH2194" s="2403">
        <f>IF(B2194="","",(IFERROR(VLOOKUP(B2194,Projecten!A$4:W$2358,23,FALSE),"niet bekend")))</f>
        <v>1274</v>
      </c>
      <c r="AI2194" s="2403">
        <f>IF(B2194="","",(IFERROR(VLOOKUP(B2194,Projecten!A$4:W$2358,12,FALSE),"niet bekend")))</f>
        <v>1274</v>
      </c>
    </row>
    <row r="2195" spans="1:36" s="1156" customFormat="1" x14ac:dyDescent="0.2">
      <c r="B2195" s="1181">
        <v>2017336</v>
      </c>
      <c r="C2195" s="1181">
        <v>121333</v>
      </c>
      <c r="D2195" s="1181" t="s">
        <v>2986</v>
      </c>
      <c r="E2195" s="1208" t="s">
        <v>26</v>
      </c>
      <c r="F2195" s="1587">
        <v>5</v>
      </c>
      <c r="G2195" s="1427">
        <v>40</v>
      </c>
      <c r="H2195" s="1427">
        <v>25</v>
      </c>
      <c r="I2195" s="1427">
        <v>15</v>
      </c>
      <c r="J2195" s="1147">
        <v>42864</v>
      </c>
      <c r="K2195" s="1147" t="s">
        <v>1524</v>
      </c>
      <c r="L2195" s="1147" t="s">
        <v>1524</v>
      </c>
      <c r="M2195" s="1147" t="s">
        <v>1524</v>
      </c>
      <c r="N2195" s="1202" t="s">
        <v>47</v>
      </c>
      <c r="O2195" s="1148" t="s">
        <v>47</v>
      </c>
      <c r="P2195" s="1148" t="s">
        <v>47</v>
      </c>
      <c r="Q2195" s="1148" t="s">
        <v>47</v>
      </c>
      <c r="R2195" s="1149"/>
      <c r="S2195" s="1147"/>
      <c r="T2195" s="1150">
        <v>22</v>
      </c>
      <c r="U2195" s="1151"/>
      <c r="V2195" s="1152" t="s">
        <v>423</v>
      </c>
      <c r="W2195" s="1152"/>
      <c r="X2195" s="1144">
        <v>74</v>
      </c>
      <c r="Y2195" s="1152"/>
      <c r="Z2195" s="1154"/>
      <c r="AA2195" s="1555">
        <v>42851</v>
      </c>
      <c r="AC2195" s="1157"/>
      <c r="AD2195" s="1157"/>
      <c r="AE2195" s="1157"/>
      <c r="AF2195" s="1158">
        <f>IF(B2195="","",(IFERROR(VLOOKUP(B2195,Projecten!A$4:W$2358,5,FALSE),"niet bekend")))</f>
        <v>5</v>
      </c>
      <c r="AG2195" s="2403">
        <f>IF(AF2195="","",(IF(F2195=0,AI2195,(F2195/AF2195*AI2195))))</f>
        <v>11748.25</v>
      </c>
      <c r="AH2195" s="2403">
        <f>IF(B2195="","",(IFERROR(VLOOKUP(B2195,Projecten!A$4:W$2358,23,FALSE),"niet bekend")))</f>
        <v>11748.25</v>
      </c>
      <c r="AI2195" s="2403">
        <f>IF(B2195="","",(IFERROR(VLOOKUP(B2195,Projecten!A$4:W$2358,12,FALSE),"niet bekend")))</f>
        <v>11748.25</v>
      </c>
    </row>
    <row r="2196" spans="1:36" x14ac:dyDescent="0.2">
      <c r="AE2196" s="4"/>
      <c r="AF2196" s="4"/>
    </row>
    <row r="2197" spans="1:36" s="1692" customFormat="1" x14ac:dyDescent="0.2">
      <c r="B2197" s="1695"/>
      <c r="C2197" s="1681"/>
      <c r="D2197" s="1682"/>
      <c r="E2197" s="1682"/>
      <c r="F2197" s="1683"/>
      <c r="G2197" s="1683"/>
      <c r="H2197" s="1683"/>
      <c r="I2197" s="1683"/>
      <c r="J2197" s="1684"/>
      <c r="K2197" s="1684"/>
      <c r="L2197" s="1684"/>
      <c r="M2197" s="1683"/>
      <c r="N2197" s="1683"/>
      <c r="O2197" s="1683"/>
      <c r="P2197" s="1683"/>
      <c r="Q2197" s="1683"/>
      <c r="R2197" s="1685"/>
      <c r="S2197" s="1686"/>
      <c r="T2197" s="1687"/>
      <c r="U2197" s="1687"/>
      <c r="V2197" s="1688"/>
      <c r="W2197" s="1688"/>
      <c r="X2197" s="1688"/>
      <c r="Y2197" s="1689"/>
      <c r="Z2197" s="1690"/>
      <c r="AA2197" s="1691"/>
      <c r="AC2197" s="1175"/>
      <c r="AD2197" s="1175"/>
      <c r="AE2197" s="1175"/>
      <c r="AF2197" s="1693"/>
      <c r="AG2197" s="2404"/>
      <c r="AH2197" s="2404" t="str">
        <f>IF(B2197="","",(IFERROR(VLOOKUP(B2197,Projecten!A$4:W$2358,23,FALSE),"niet bekend")))</f>
        <v/>
      </c>
      <c r="AI2197" s="2404" t="str">
        <f>IF(B2197="","",(IFERROR(VLOOKUP(B2197,Projecten!A$4:W$2358,12,FALSE),"niet bekend")))</f>
        <v/>
      </c>
      <c r="AJ2197" s="1694"/>
    </row>
    <row r="2198" spans="1:36" s="1112" customFormat="1" x14ac:dyDescent="0.2">
      <c r="B2198" s="1381" t="s">
        <v>115</v>
      </c>
      <c r="C2198" s="1382"/>
      <c r="D2198" s="1383">
        <v>477</v>
      </c>
      <c r="E2198" s="1384"/>
      <c r="F2198" s="1385">
        <v>31</v>
      </c>
      <c r="G2198" s="1385">
        <v>243</v>
      </c>
      <c r="H2198" s="1385">
        <v>150</v>
      </c>
      <c r="I2198" s="1385">
        <v>84</v>
      </c>
      <c r="J2198" s="1386"/>
      <c r="K2198" s="1386"/>
      <c r="L2198" s="1386"/>
      <c r="M2198" s="1385"/>
      <c r="N2198" s="1385"/>
      <c r="O2198" s="1385"/>
      <c r="P2198" s="1385"/>
      <c r="Q2198" s="1385"/>
      <c r="R2198" s="1387">
        <v>22</v>
      </c>
      <c r="S2198" s="1388"/>
      <c r="T2198" s="1389"/>
      <c r="U2198" s="1389"/>
      <c r="V2198" s="1390"/>
      <c r="W2198" s="1391">
        <f>SUM(X2199:X2216)</f>
        <v>440</v>
      </c>
      <c r="X2198" s="1109"/>
      <c r="Y2198" s="1109">
        <v>0</v>
      </c>
      <c r="Z2198" s="1110">
        <v>658.5</v>
      </c>
      <c r="AA2198" s="1111"/>
      <c r="AC2198" s="1113"/>
      <c r="AD2198" s="1113"/>
      <c r="AE2198" s="1114" t="s">
        <v>3224</v>
      </c>
      <c r="AF2198" s="1115"/>
      <c r="AG2198" s="2402">
        <f>SUM(AG2199:AG2216)</f>
        <v>69182.44</v>
      </c>
      <c r="AH2198" s="2402" t="s">
        <v>3225</v>
      </c>
      <c r="AI2198" s="2402" t="s">
        <v>3225</v>
      </c>
    </row>
    <row r="2199" spans="1:36" s="1156" customFormat="1" x14ac:dyDescent="0.2">
      <c r="B2199" s="1392"/>
      <c r="C2199" s="1393"/>
      <c r="D2199" s="1394"/>
      <c r="E2199" s="1395"/>
      <c r="F2199" s="1396"/>
      <c r="G2199" s="1396"/>
      <c r="H2199" s="1396"/>
      <c r="I2199" s="1396"/>
      <c r="J2199" s="1201"/>
      <c r="K2199" s="1201"/>
      <c r="L2199" s="1201"/>
      <c r="M2199" s="1202"/>
      <c r="N2199" s="1202"/>
      <c r="O2199" s="1202"/>
      <c r="P2199" s="1202"/>
      <c r="Q2199" s="1202"/>
      <c r="R2199" s="1397" t="s">
        <v>3147</v>
      </c>
      <c r="S2199" s="1147"/>
      <c r="T2199" s="1150"/>
      <c r="U2199" s="1151"/>
      <c r="V2199" s="1353"/>
      <c r="W2199" s="1398" t="s">
        <v>2081</v>
      </c>
      <c r="X2199" s="1144"/>
      <c r="Y2199" s="1152"/>
      <c r="Z2199" s="1353"/>
      <c r="AA2199" s="1149"/>
      <c r="AC2199" s="1157"/>
      <c r="AD2199" s="1157"/>
      <c r="AE2199" s="1157"/>
      <c r="AF2199" s="1158" t="s">
        <v>3226</v>
      </c>
      <c r="AG2199" s="2403" t="s">
        <v>3226</v>
      </c>
      <c r="AH2199" s="2403" t="s">
        <v>3226</v>
      </c>
      <c r="AI2199" s="2403" t="s">
        <v>3226</v>
      </c>
    </row>
    <row r="2200" spans="1:36" s="1156" customFormat="1" x14ac:dyDescent="0.2">
      <c r="B2200" s="1392"/>
      <c r="C2200" s="1393"/>
      <c r="D2200" s="1394" t="s">
        <v>3138</v>
      </c>
      <c r="E2200" s="1395"/>
      <c r="F2200" s="1396"/>
      <c r="G2200" s="1396"/>
      <c r="H2200" s="1396"/>
      <c r="I2200" s="1396"/>
      <c r="J2200" s="1201"/>
      <c r="K2200" s="1201"/>
      <c r="L2200" s="1201"/>
      <c r="M2200" s="1202"/>
      <c r="N2200" s="1202"/>
      <c r="O2200" s="1202"/>
      <c r="P2200" s="1202"/>
      <c r="Q2200" s="1202"/>
      <c r="R2200" s="1397"/>
      <c r="S2200" s="1147"/>
      <c r="T2200" s="1150"/>
      <c r="U2200" s="1151"/>
      <c r="V2200" s="1353"/>
      <c r="W2200" s="1398"/>
      <c r="X2200" s="1335">
        <v>8.25</v>
      </c>
      <c r="Y2200" s="1152"/>
      <c r="Z2200" s="1353"/>
      <c r="AA2200" s="1149"/>
      <c r="AC2200" s="1157"/>
      <c r="AD2200" s="1157"/>
      <c r="AE2200" s="1157"/>
      <c r="AF2200" s="1158"/>
      <c r="AG2200" s="2403"/>
      <c r="AH2200" s="2403"/>
      <c r="AI2200" s="2403"/>
    </row>
    <row r="2201" spans="1:36" s="1156" customFormat="1" x14ac:dyDescent="0.2">
      <c r="B2201" s="1392"/>
      <c r="C2201" s="1393"/>
      <c r="D2201" s="1394" t="s">
        <v>3169</v>
      </c>
      <c r="E2201" s="1395"/>
      <c r="F2201" s="1396"/>
      <c r="G2201" s="1396"/>
      <c r="H2201" s="1396"/>
      <c r="I2201" s="1396"/>
      <c r="J2201" s="1201"/>
      <c r="K2201" s="1201"/>
      <c r="L2201" s="1201"/>
      <c r="M2201" s="1202"/>
      <c r="N2201" s="1202"/>
      <c r="O2201" s="1202"/>
      <c r="P2201" s="1202"/>
      <c r="Q2201" s="1202"/>
      <c r="R2201" s="1397"/>
      <c r="S2201" s="1147"/>
      <c r="T2201" s="1150"/>
      <c r="U2201" s="1151"/>
      <c r="V2201" s="1353"/>
      <c r="W2201" s="1398"/>
      <c r="X2201" s="1335">
        <v>4</v>
      </c>
      <c r="Y2201" s="1152"/>
      <c r="Z2201" s="1353"/>
      <c r="AA2201" s="1149"/>
      <c r="AC2201" s="1157"/>
      <c r="AD2201" s="1157"/>
      <c r="AE2201" s="1157"/>
      <c r="AF2201" s="1158"/>
      <c r="AG2201" s="2403"/>
      <c r="AH2201" s="2403"/>
      <c r="AI2201" s="2403"/>
    </row>
    <row r="2202" spans="1:36" s="1156" customFormat="1" x14ac:dyDescent="0.2">
      <c r="B2202" s="1392"/>
      <c r="C2202" s="1393"/>
      <c r="D2202" s="1394" t="s">
        <v>3218</v>
      </c>
      <c r="E2202" s="1395"/>
      <c r="F2202" s="1396"/>
      <c r="G2202" s="1396"/>
      <c r="H2202" s="1396"/>
      <c r="I2202" s="1396"/>
      <c r="J2202" s="1201"/>
      <c r="K2202" s="1201"/>
      <c r="L2202" s="1201"/>
      <c r="M2202" s="1202"/>
      <c r="N2202" s="1202"/>
      <c r="O2202" s="1202"/>
      <c r="P2202" s="1202"/>
      <c r="Q2202" s="1202"/>
      <c r="R2202" s="1397"/>
      <c r="S2202" s="1147"/>
      <c r="T2202" s="1150"/>
      <c r="U2202" s="1151"/>
      <c r="V2202" s="1353"/>
      <c r="W2202" s="1398"/>
      <c r="X2202" s="1335">
        <v>33</v>
      </c>
      <c r="Y2202" s="1152"/>
      <c r="Z2202" s="1353"/>
      <c r="AA2202" s="1149"/>
      <c r="AC2202" s="1157"/>
      <c r="AD2202" s="1157"/>
      <c r="AE2202" s="1157"/>
      <c r="AF2202" s="1158"/>
      <c r="AG2202" s="2403"/>
      <c r="AH2202" s="2403"/>
      <c r="AI2202" s="2403"/>
    </row>
    <row r="2203" spans="1:36" s="1231" customFormat="1" x14ac:dyDescent="0.2">
      <c r="B2203" s="1188"/>
      <c r="C2203" s="1187"/>
      <c r="D2203" s="1187" t="s">
        <v>280</v>
      </c>
      <c r="E2203" s="1225"/>
      <c r="F2203" s="1227"/>
      <c r="G2203" s="1227"/>
      <c r="H2203" s="1227"/>
      <c r="I2203" s="1227"/>
      <c r="J2203" s="1226"/>
      <c r="K2203" s="1226"/>
      <c r="L2203" s="1226"/>
      <c r="M2203" s="1226"/>
      <c r="N2203" s="1136"/>
      <c r="O2203" s="1136"/>
      <c r="P2203" s="1136"/>
      <c r="Q2203" s="1136"/>
      <c r="R2203" s="1187"/>
      <c r="S2203" s="1226"/>
      <c r="T2203" s="1228"/>
      <c r="U2203" s="1229"/>
      <c r="V2203" s="1225"/>
      <c r="W2203" s="1225"/>
      <c r="X2203" s="1180">
        <v>24.75</v>
      </c>
      <c r="Y2203" s="1225"/>
      <c r="Z2203" s="1225"/>
      <c r="AA2203" s="1433"/>
      <c r="AC2203" s="1232"/>
      <c r="AD2203" s="1232"/>
      <c r="AE2203" s="1232"/>
      <c r="AF2203" s="1158" t="str">
        <f>IF(B2203="","",(IFERROR(VLOOKUP(B2203,Projecten!A$4:W$2358,5,FALSE),"niet bekend")))</f>
        <v/>
      </c>
      <c r="AG2203" s="2403" t="str">
        <f>IF(AF2203="","",(IF(F2203=0,AI2203,(F2203/AF2203*AI2203))))</f>
        <v/>
      </c>
      <c r="AH2203" s="2403" t="str">
        <f>IF(B2203="","",(IFERROR(VLOOKUP(B2203,Projecten!A$4:W$2358,23,FALSE),"niet bekend")))</f>
        <v/>
      </c>
      <c r="AI2203" s="2403" t="str">
        <f>IF(B2203="","",(IFERROR(VLOOKUP(B2203,Projecten!A$4:W$2358,12,FALSE),"niet bekend")))</f>
        <v/>
      </c>
    </row>
    <row r="2204" spans="1:36" s="1156" customFormat="1" x14ac:dyDescent="0.2">
      <c r="B2204" s="1392"/>
      <c r="C2204" s="1393"/>
      <c r="D2204" s="1394"/>
      <c r="E2204" s="1395"/>
      <c r="F2204" s="1396"/>
      <c r="G2204" s="1396"/>
      <c r="H2204" s="1396"/>
      <c r="I2204" s="1396"/>
      <c r="J2204" s="1201"/>
      <c r="K2204" s="1201"/>
      <c r="L2204" s="1201"/>
      <c r="M2204" s="1202"/>
      <c r="N2204" s="1202"/>
      <c r="O2204" s="1202"/>
      <c r="P2204" s="1202"/>
      <c r="Q2204" s="1202"/>
      <c r="R2204" s="1397"/>
      <c r="S2204" s="1147"/>
      <c r="T2204" s="1150"/>
      <c r="U2204" s="1151"/>
      <c r="V2204" s="1353"/>
      <c r="W2204" s="1398"/>
      <c r="X2204" s="1335"/>
      <c r="Y2204" s="1152"/>
      <c r="Z2204" s="1353"/>
      <c r="AA2204" s="1149"/>
      <c r="AC2204" s="1157"/>
      <c r="AD2204" s="1157"/>
      <c r="AE2204" s="1157"/>
      <c r="AF2204" s="1158"/>
      <c r="AG2204" s="2403"/>
      <c r="AH2204" s="2403"/>
      <c r="AI2204" s="2403"/>
    </row>
    <row r="2205" spans="1:36" s="1156" customFormat="1" ht="12.75" customHeight="1" x14ac:dyDescent="0.2">
      <c r="B2205" s="1145" t="s">
        <v>2895</v>
      </c>
      <c r="C2205" s="1145">
        <v>121340</v>
      </c>
      <c r="D2205" s="1248" t="s">
        <v>3055</v>
      </c>
      <c r="E2205" s="1358" t="s">
        <v>26</v>
      </c>
      <c r="F2205" s="1587">
        <v>5</v>
      </c>
      <c r="G2205" s="1587">
        <v>55</v>
      </c>
      <c r="H2205" s="1587">
        <v>30</v>
      </c>
      <c r="I2205" s="1587">
        <v>20</v>
      </c>
      <c r="J2205" s="1147">
        <v>42851</v>
      </c>
      <c r="K2205" s="1147" t="s">
        <v>47</v>
      </c>
      <c r="L2205" s="1147" t="s">
        <v>47</v>
      </c>
      <c r="M2205" s="1147" t="s">
        <v>1524</v>
      </c>
      <c r="N2205" s="1148" t="s">
        <v>47</v>
      </c>
      <c r="O2205" s="1148" t="s">
        <v>47</v>
      </c>
      <c r="P2205" s="1148" t="s">
        <v>47</v>
      </c>
      <c r="Q2205" s="1148" t="s">
        <v>47</v>
      </c>
      <c r="R2205" s="1149"/>
      <c r="S2205" s="1147" t="s">
        <v>3057</v>
      </c>
      <c r="T2205" s="1150">
        <v>24</v>
      </c>
      <c r="U2205" s="1151"/>
      <c r="V2205" s="1152" t="s">
        <v>2310</v>
      </c>
      <c r="W2205" s="1152" t="s">
        <v>2802</v>
      </c>
      <c r="X2205" s="1144">
        <v>193</v>
      </c>
      <c r="Y2205" s="1152"/>
      <c r="Z2205" s="1154"/>
      <c r="AA2205" s="1555">
        <v>42824</v>
      </c>
      <c r="AC2205" s="1157"/>
      <c r="AD2205" s="1157"/>
      <c r="AE2205" s="1157"/>
      <c r="AF2205" s="1158">
        <v>10</v>
      </c>
      <c r="AG2205" s="2403">
        <v>40861.4</v>
      </c>
      <c r="AH2205" s="2403">
        <v>81722.8</v>
      </c>
      <c r="AI2205" s="2403">
        <v>81722.8</v>
      </c>
    </row>
    <row r="2206" spans="1:36" s="1368" customFormat="1" x14ac:dyDescent="0.2">
      <c r="B2206" s="1403"/>
      <c r="C2206" s="1407"/>
      <c r="D2206" s="1400"/>
      <c r="E2206" s="1394"/>
      <c r="F2206" s="1406"/>
      <c r="G2206" s="1406"/>
      <c r="H2206" s="1406"/>
      <c r="I2206" s="1406"/>
      <c r="J2206" s="1405"/>
      <c r="K2206" s="1405"/>
      <c r="L2206" s="1405"/>
      <c r="M2206" s="1405"/>
      <c r="N2206" s="1184"/>
      <c r="O2206" s="1184"/>
      <c r="P2206" s="1184"/>
      <c r="Q2206" s="1184"/>
      <c r="R2206" s="1407"/>
      <c r="S2206" s="1365"/>
      <c r="T2206" s="1378"/>
      <c r="U2206" s="1366"/>
      <c r="V2206" s="1404"/>
      <c r="W2206" s="1404"/>
      <c r="X2206" s="1335"/>
      <c r="Y2206" s="1367"/>
      <c r="Z2206" s="1404"/>
      <c r="AA2206" s="1712"/>
      <c r="AC2206" s="1369"/>
      <c r="AD2206" s="1369"/>
      <c r="AE2206" s="1369"/>
      <c r="AF2206" s="1370"/>
      <c r="AG2206" s="2403"/>
      <c r="AH2206" s="2403"/>
      <c r="AI2206" s="2403"/>
    </row>
    <row r="2207" spans="1:36" s="1156" customFormat="1" x14ac:dyDescent="0.2">
      <c r="B2207" s="1589">
        <v>2017362</v>
      </c>
      <c r="C2207" s="1624">
        <v>121336</v>
      </c>
      <c r="D2207" s="1408">
        <v>614417</v>
      </c>
      <c r="E2207" s="1395" t="s">
        <v>26</v>
      </c>
      <c r="F2207" s="1395">
        <v>1</v>
      </c>
      <c r="G2207" s="1395">
        <v>7</v>
      </c>
      <c r="H2207" s="1395">
        <v>4</v>
      </c>
      <c r="I2207" s="1395">
        <v>2</v>
      </c>
      <c r="J2207" s="1183">
        <v>42878</v>
      </c>
      <c r="K2207" s="1183" t="s">
        <v>1524</v>
      </c>
      <c r="L2207" s="1183" t="s">
        <v>1524</v>
      </c>
      <c r="M2207" s="1183" t="s">
        <v>1524</v>
      </c>
      <c r="N2207" s="1184" t="s">
        <v>47</v>
      </c>
      <c r="O2207" s="1184" t="s">
        <v>47</v>
      </c>
      <c r="P2207" s="1184" t="s">
        <v>47</v>
      </c>
      <c r="Q2207" s="1184" t="s">
        <v>47</v>
      </c>
      <c r="R2207" s="1397"/>
      <c r="S2207" s="1147"/>
      <c r="T2207" s="1150">
        <v>23</v>
      </c>
      <c r="U2207" s="1151"/>
      <c r="V2207" s="1353" t="s">
        <v>162</v>
      </c>
      <c r="W2207" s="1353"/>
      <c r="X2207" s="1144">
        <v>11</v>
      </c>
      <c r="Y2207" s="1152"/>
      <c r="Z2207" s="1353"/>
      <c r="AA2207" s="1555">
        <v>42866</v>
      </c>
      <c r="AC2207" s="1157"/>
      <c r="AD2207" s="1157"/>
      <c r="AE2207" s="1157"/>
      <c r="AF2207" s="1158">
        <v>1</v>
      </c>
      <c r="AG2207" s="2403">
        <v>1727.55</v>
      </c>
      <c r="AH2207" s="2403">
        <v>0</v>
      </c>
      <c r="AI2207" s="2403">
        <v>1727.55</v>
      </c>
    </row>
    <row r="2208" spans="1:36" s="1156" customFormat="1" x14ac:dyDescent="0.2">
      <c r="B2208" s="1589">
        <v>2017364</v>
      </c>
      <c r="C2208" s="1624">
        <v>121336</v>
      </c>
      <c r="D2208" s="1408">
        <v>648817</v>
      </c>
      <c r="E2208" s="1395" t="s">
        <v>26</v>
      </c>
      <c r="F2208" s="1395">
        <v>1</v>
      </c>
      <c r="G2208" s="1395">
        <v>9</v>
      </c>
      <c r="H2208" s="1395">
        <v>6</v>
      </c>
      <c r="I2208" s="1395">
        <v>5</v>
      </c>
      <c r="J2208" s="1183">
        <v>42878</v>
      </c>
      <c r="K2208" s="1183">
        <v>42879</v>
      </c>
      <c r="L2208" s="1183" t="s">
        <v>1524</v>
      </c>
      <c r="M2208" s="1183" t="s">
        <v>1524</v>
      </c>
      <c r="N2208" s="1184" t="s">
        <v>47</v>
      </c>
      <c r="O2208" s="1184" t="s">
        <v>47</v>
      </c>
      <c r="P2208" s="1184" t="s">
        <v>47</v>
      </c>
      <c r="Q2208" s="1184" t="s">
        <v>47</v>
      </c>
      <c r="R2208" s="1397"/>
      <c r="S2208" s="1147"/>
      <c r="T2208" s="1150">
        <v>23</v>
      </c>
      <c r="U2208" s="1151"/>
      <c r="V2208" s="1353" t="s">
        <v>162</v>
      </c>
      <c r="W2208" s="1353"/>
      <c r="X2208" s="1144">
        <v>21</v>
      </c>
      <c r="Y2208" s="1152"/>
      <c r="Z2208" s="1353"/>
      <c r="AA2208" s="1555">
        <v>42866</v>
      </c>
      <c r="AC2208" s="1157"/>
      <c r="AD2208" s="1157"/>
      <c r="AE2208" s="1157"/>
      <c r="AF2208" s="1158">
        <f>IF(B2208="","",(IFERROR(VLOOKUP(B2208,Projecten!A$4:W$2358,5,FALSE),"niet bekend")))</f>
        <v>1</v>
      </c>
      <c r="AG2208" s="2403">
        <f>IF(AF2208="","",(IF(F2208=0,AI2208,(F2208/AF2208*AI2208))))</f>
        <v>4342.04</v>
      </c>
      <c r="AH2208" s="2403">
        <f>IF(B2208="","",(IFERROR(VLOOKUP(B2208,Projecten!A$4:W$2358,23,FALSE),"niet bekend")))</f>
        <v>4342.04</v>
      </c>
      <c r="AI2208" s="2403">
        <f>IF(B2208="","",(IFERROR(VLOOKUP(B2208,Projecten!A$4:W$2358,12,FALSE),"niet bekend")))</f>
        <v>4342.04</v>
      </c>
    </row>
    <row r="2209" spans="2:36" s="1368" customFormat="1" ht="10.5" customHeight="1" x14ac:dyDescent="0.2">
      <c r="B2209" s="1589">
        <v>2017367</v>
      </c>
      <c r="C2209" s="1624">
        <v>121337</v>
      </c>
      <c r="D2209" s="1209">
        <v>637717</v>
      </c>
      <c r="E2209" s="1210" t="s">
        <v>26</v>
      </c>
      <c r="F2209" s="1210">
        <v>1</v>
      </c>
      <c r="G2209" s="1210">
        <v>8</v>
      </c>
      <c r="H2209" s="1210">
        <v>5</v>
      </c>
      <c r="I2209" s="1210">
        <v>3</v>
      </c>
      <c r="J2209" s="1183">
        <v>42878</v>
      </c>
      <c r="K2209" s="1183" t="s">
        <v>1524</v>
      </c>
      <c r="L2209" s="1183" t="s">
        <v>1524</v>
      </c>
      <c r="M2209" s="1183" t="s">
        <v>1524</v>
      </c>
      <c r="N2209" s="1184" t="s">
        <v>47</v>
      </c>
      <c r="O2209" s="1184" t="s">
        <v>47</v>
      </c>
      <c r="P2209" s="1184" t="s">
        <v>47</v>
      </c>
      <c r="Q2209" s="1184" t="s">
        <v>47</v>
      </c>
      <c r="R2209" s="1407"/>
      <c r="S2209" s="1365"/>
      <c r="T2209" s="1150">
        <v>23</v>
      </c>
      <c r="U2209" s="1151"/>
      <c r="V2209" s="1353" t="s">
        <v>162</v>
      </c>
      <c r="W2209" s="1353" t="s">
        <v>1284</v>
      </c>
      <c r="X2209" s="1144">
        <v>15</v>
      </c>
      <c r="Y2209" s="1367"/>
      <c r="Z2209" s="1404"/>
      <c r="AA2209" s="1555">
        <v>42866</v>
      </c>
      <c r="AC2209" s="1369"/>
      <c r="AD2209" s="1369"/>
      <c r="AE2209" s="1369"/>
      <c r="AF2209" s="1158">
        <f>IF(B2209="","",(IFERROR(VLOOKUP(B2209,Projecten!A$4:W$2358,5,FALSE),"niet bekend")))</f>
        <v>1</v>
      </c>
      <c r="AG2209" s="2403">
        <f>IF(AF2209="","",(IF(F2209=0,AI2209,(F2209/AF2209*AI2209))))</f>
        <v>2365.27</v>
      </c>
      <c r="AH2209" s="2403">
        <f>IF(B2209="","",(IFERROR(VLOOKUP(B2209,Projecten!A$4:W$2358,23,FALSE),"niet bekend")))</f>
        <v>2365.27</v>
      </c>
      <c r="AI2209" s="2403">
        <f>IF(B2209="","",(IFERROR(VLOOKUP(B2209,Projecten!A$4:W$2358,12,FALSE),"niet bekend")))</f>
        <v>2365.27</v>
      </c>
    </row>
    <row r="2210" spans="2:36" s="1368" customFormat="1" x14ac:dyDescent="0.2">
      <c r="B2210" s="1181">
        <v>2017380</v>
      </c>
      <c r="C2210" s="1624">
        <v>121337</v>
      </c>
      <c r="D2210" s="1181">
        <v>604917</v>
      </c>
      <c r="E2210" s="1208" t="s">
        <v>26</v>
      </c>
      <c r="F2210" s="1208">
        <v>1</v>
      </c>
      <c r="G2210" s="1208">
        <v>8</v>
      </c>
      <c r="H2210" s="1208">
        <v>4</v>
      </c>
      <c r="I2210" s="1208">
        <v>2</v>
      </c>
      <c r="J2210" s="1183">
        <v>42878</v>
      </c>
      <c r="K2210" s="1183" t="s">
        <v>1524</v>
      </c>
      <c r="L2210" s="1183" t="s">
        <v>1524</v>
      </c>
      <c r="M2210" s="1183" t="s">
        <v>1524</v>
      </c>
      <c r="N2210" s="1184" t="s">
        <v>47</v>
      </c>
      <c r="O2210" s="1184" t="s">
        <v>47</v>
      </c>
      <c r="P2210" s="1184" t="s">
        <v>47</v>
      </c>
      <c r="Q2210" s="1184" t="s">
        <v>47</v>
      </c>
      <c r="R2210" s="1407"/>
      <c r="S2210" s="1365"/>
      <c r="T2210" s="1150">
        <v>23</v>
      </c>
      <c r="U2210" s="1151"/>
      <c r="V2210" s="1353" t="s">
        <v>162</v>
      </c>
      <c r="W2210" s="1353"/>
      <c r="X2210" s="1144">
        <v>12</v>
      </c>
      <c r="Y2210" s="1367"/>
      <c r="Z2210" s="1404"/>
      <c r="AA2210" s="1555">
        <v>42866</v>
      </c>
      <c r="AC2210" s="1369"/>
      <c r="AD2210" s="1369"/>
      <c r="AE2210" s="1369"/>
      <c r="AF2210" s="1158">
        <f>IF(B2210="","",(IFERROR(VLOOKUP(B2210,Projecten!A$4:W$2358,5,FALSE),"niet bekend")))</f>
        <v>1</v>
      </c>
      <c r="AG2210" s="2403">
        <f>IF(AF2210="","",(IF(F2210=0,AI2210,(F2210/AF2210*AI2210))))</f>
        <v>2232.2199999999998</v>
      </c>
      <c r="AH2210" s="2403">
        <f>IF(B2210="","",(IFERROR(VLOOKUP(B2210,Projecten!A$4:W$2358,23,FALSE),"niet bekend")))</f>
        <v>2232.2199999999998</v>
      </c>
      <c r="AI2210" s="2403">
        <f>IF(B2210="","",(IFERROR(VLOOKUP(B2210,Projecten!A$4:W$2358,12,FALSE),"niet bekend")))</f>
        <v>2232.2199999999998</v>
      </c>
    </row>
    <row r="2211" spans="2:36" s="1368" customFormat="1" x14ac:dyDescent="0.2">
      <c r="B2211" s="1181">
        <v>2017375</v>
      </c>
      <c r="C2211" s="1624">
        <v>121338</v>
      </c>
      <c r="D2211" s="1181">
        <v>624017</v>
      </c>
      <c r="E2211" s="1208" t="s">
        <v>26</v>
      </c>
      <c r="F2211" s="1208">
        <v>1</v>
      </c>
      <c r="G2211" s="1208">
        <v>8</v>
      </c>
      <c r="H2211" s="1208">
        <v>5</v>
      </c>
      <c r="I2211" s="1208">
        <v>3</v>
      </c>
      <c r="J2211" s="1183">
        <v>42878</v>
      </c>
      <c r="K2211" s="1183" t="s">
        <v>1524</v>
      </c>
      <c r="L2211" s="1183" t="s">
        <v>1524</v>
      </c>
      <c r="M2211" s="1183" t="s">
        <v>1524</v>
      </c>
      <c r="N2211" s="1184" t="s">
        <v>47</v>
      </c>
      <c r="O2211" s="1184" t="s">
        <v>47</v>
      </c>
      <c r="P2211" s="1184" t="s">
        <v>47</v>
      </c>
      <c r="Q2211" s="1184" t="s">
        <v>47</v>
      </c>
      <c r="R2211" s="1407"/>
      <c r="S2211" s="1365"/>
      <c r="T2211" s="1150">
        <v>23</v>
      </c>
      <c r="U2211" s="1151"/>
      <c r="V2211" s="1353" t="s">
        <v>162</v>
      </c>
      <c r="W2211" s="1353"/>
      <c r="X2211" s="1144">
        <v>15</v>
      </c>
      <c r="Y2211" s="1367"/>
      <c r="Z2211" s="1404"/>
      <c r="AA2211" s="1555">
        <v>42866</v>
      </c>
      <c r="AC2211" s="1369"/>
      <c r="AD2211" s="1369"/>
      <c r="AE2211" s="1369"/>
      <c r="AF2211" s="1158">
        <f>IF(B2211="","",(IFERROR(VLOOKUP(B2211,Projecten!A$4:W$2358,5,FALSE),"niet bekend")))</f>
        <v>1</v>
      </c>
      <c r="AG2211" s="2403">
        <f>IF(AF2211="","",(IF(F2211=0,AI2211,(F2211/AF2211*AI2211))))</f>
        <v>2317.5500000000002</v>
      </c>
      <c r="AH2211" s="2403">
        <f>IF(B2211="","",(IFERROR(VLOOKUP(B2211,Projecten!A$4:W$2358,23,FALSE),"niet bekend")))</f>
        <v>2317.5500000000002</v>
      </c>
      <c r="AI2211" s="2403">
        <f>IF(B2211="","",(IFERROR(VLOOKUP(B2211,Projecten!A$4:W$2358,12,FALSE),"niet bekend")))</f>
        <v>2317.5500000000002</v>
      </c>
    </row>
    <row r="2212" spans="2:36" s="1368" customFormat="1" ht="12.75" customHeight="1" x14ac:dyDescent="0.2">
      <c r="B2212" s="1181">
        <v>2017377</v>
      </c>
      <c r="C2212" s="1624">
        <v>121338</v>
      </c>
      <c r="D2212" s="1181">
        <v>624117</v>
      </c>
      <c r="E2212" s="1208" t="s">
        <v>26</v>
      </c>
      <c r="F2212" s="1208">
        <v>1</v>
      </c>
      <c r="G2212" s="1208">
        <v>8</v>
      </c>
      <c r="H2212" s="1208">
        <v>5</v>
      </c>
      <c r="I2212" s="1208">
        <v>3</v>
      </c>
      <c r="J2212" s="1183">
        <v>42878</v>
      </c>
      <c r="K2212" s="1183" t="s">
        <v>1524</v>
      </c>
      <c r="L2212" s="1183" t="s">
        <v>1524</v>
      </c>
      <c r="M2212" s="1183" t="s">
        <v>1524</v>
      </c>
      <c r="N2212" s="1184" t="s">
        <v>47</v>
      </c>
      <c r="O2212" s="1184" t="s">
        <v>47</v>
      </c>
      <c r="P2212" s="1184" t="s">
        <v>47</v>
      </c>
      <c r="Q2212" s="1184" t="s">
        <v>47</v>
      </c>
      <c r="R2212" s="1407" t="s">
        <v>115</v>
      </c>
      <c r="S2212" s="1365"/>
      <c r="T2212" s="1150">
        <v>23</v>
      </c>
      <c r="U2212" s="1151"/>
      <c r="V2212" s="1353" t="s">
        <v>162</v>
      </c>
      <c r="W2212" s="1353"/>
      <c r="X2212" s="1144">
        <v>15</v>
      </c>
      <c r="Y2212" s="1367"/>
      <c r="Z2212" s="1404"/>
      <c r="AA2212" s="1555">
        <v>42866</v>
      </c>
      <c r="AC2212" s="1369"/>
      <c r="AD2212" s="1369"/>
      <c r="AE2212" s="1369"/>
      <c r="AF2212" s="1158">
        <f>IF(B2212="","",(IFERROR(VLOOKUP(B2212,Projecten!A$4:W$2358,5,FALSE),"niet bekend")))</f>
        <v>1</v>
      </c>
      <c r="AG2212" s="2403">
        <f>IF(AF2212="","",(IF(F2212=0,AI2212,(F2212/AF2212*AI2212))))</f>
        <v>2312.27</v>
      </c>
      <c r="AH2212" s="2403">
        <f>IF(B2212="","",(IFERROR(VLOOKUP(B2212,Projecten!A$4:W$2358,23,FALSE),"niet bekend")))</f>
        <v>2312.27</v>
      </c>
      <c r="AI2212" s="2403">
        <f>IF(B2212="","",(IFERROR(VLOOKUP(B2212,Projecten!A$4:W$2358,12,FALSE),"niet bekend")))</f>
        <v>2312.27</v>
      </c>
    </row>
    <row r="2213" spans="2:36" x14ac:dyDescent="0.2">
      <c r="AE2213" s="4"/>
      <c r="AF2213" s="4"/>
    </row>
    <row r="2214" spans="2:36" s="1156" customFormat="1" x14ac:dyDescent="0.2">
      <c r="B2214" s="1589">
        <v>2017350</v>
      </c>
      <c r="C2214" s="1145">
        <v>121334</v>
      </c>
      <c r="D2214" s="1408" t="s">
        <v>3010</v>
      </c>
      <c r="E2214" s="1395" t="s">
        <v>353</v>
      </c>
      <c r="F2214" s="1395">
        <v>6</v>
      </c>
      <c r="G2214" s="1395">
        <v>42</v>
      </c>
      <c r="H2214" s="1395">
        <v>30</v>
      </c>
      <c r="I2214" s="1395">
        <v>12</v>
      </c>
      <c r="J2214" s="1183">
        <v>42874</v>
      </c>
      <c r="K2214" s="1183">
        <v>42872</v>
      </c>
      <c r="L2214" s="1147" t="s">
        <v>1524</v>
      </c>
      <c r="M2214" s="1147" t="s">
        <v>1524</v>
      </c>
      <c r="N2214" s="1184" t="s">
        <v>47</v>
      </c>
      <c r="O2214" s="1184" t="s">
        <v>47</v>
      </c>
      <c r="P2214" s="1184" t="s">
        <v>47</v>
      </c>
      <c r="Q2214" s="1184" t="s">
        <v>47</v>
      </c>
      <c r="R2214" s="1397"/>
      <c r="S2214" s="1147"/>
      <c r="T2214" s="1150">
        <v>23</v>
      </c>
      <c r="U2214" s="1151"/>
      <c r="V2214" s="1353" t="s">
        <v>2978</v>
      </c>
      <c r="W2214" s="1353"/>
      <c r="X2214" s="1144">
        <v>88</v>
      </c>
      <c r="Y2214" s="1152"/>
      <c r="Z2214" s="1353"/>
      <c r="AA2214" s="1555">
        <v>42856</v>
      </c>
      <c r="AC2214" s="1157"/>
      <c r="AD2214" s="1157"/>
      <c r="AE2214" s="1157"/>
      <c r="AF2214" s="1158">
        <f>IF(B2214="","",(IFERROR(VLOOKUP(B2214,Projecten!A$4:W$2358,5,FALSE),"niet bekend")))</f>
        <v>6</v>
      </c>
      <c r="AG2214" s="2403">
        <f>IF(AF2214="","",(IF(F2214=0,AI2214,(F2214/AF2214*AI2214))))</f>
        <v>13024.14</v>
      </c>
      <c r="AH2214" s="2403">
        <f>IF(B2214="","",(IFERROR(VLOOKUP(B2214,Projecten!A$4:W$2358,23,FALSE),"niet bekend")))</f>
        <v>13024.14</v>
      </c>
      <c r="AI2214" s="2403">
        <f>IF(B2214="","",(IFERROR(VLOOKUP(B2214,Projecten!A$4:W$2358,12,FALSE),"niet bekend")))</f>
        <v>13024.14</v>
      </c>
    </row>
    <row r="2215" spans="2:36" x14ac:dyDescent="0.2">
      <c r="AE2215" s="4"/>
      <c r="AF2215" s="4"/>
    </row>
    <row r="2216" spans="2:36" s="1172" customFormat="1" x14ac:dyDescent="0.2">
      <c r="B2216" s="775"/>
      <c r="C2216" s="1161"/>
      <c r="D2216" s="1162"/>
      <c r="E2216" s="1162"/>
      <c r="F2216" s="1163"/>
      <c r="G2216" s="1163"/>
      <c r="H2216" s="1163"/>
      <c r="I2216" s="1163"/>
      <c r="J2216" s="1164"/>
      <c r="K2216" s="1164"/>
      <c r="L2216" s="1164"/>
      <c r="M2216" s="1163"/>
      <c r="N2216" s="1163"/>
      <c r="O2216" s="1163"/>
      <c r="P2216" s="1163"/>
      <c r="Q2216" s="1163"/>
      <c r="R2216" s="1165"/>
      <c r="S2216" s="1166"/>
      <c r="T2216" s="1167"/>
      <c r="U2216" s="1167"/>
      <c r="V2216" s="1168"/>
      <c r="W2216" s="1168"/>
      <c r="X2216" s="1168"/>
      <c r="Y2216" s="1169"/>
      <c r="Z2216" s="1170"/>
      <c r="AA2216" s="1171"/>
      <c r="AC2216" s="1173"/>
      <c r="AD2216" s="1173"/>
      <c r="AE2216" s="1173"/>
      <c r="AF2216" s="1174"/>
      <c r="AG2216" s="2404"/>
      <c r="AH2216" s="2404" t="str">
        <f>IF(B2216="","",(IFERROR(VLOOKUP(B2216,Projecten!A$4:W$2358,23,FALSE),"niet bekend")))</f>
        <v/>
      </c>
      <c r="AI2216" s="2404" t="str">
        <f>IF(B2216="","",(IFERROR(VLOOKUP(B2216,Projecten!A$4:W$2358,12,FALSE),"niet bekend")))</f>
        <v/>
      </c>
    </row>
    <row r="2217" spans="2:36" s="1677" customFormat="1" x14ac:dyDescent="0.2">
      <c r="C2217" s="1664"/>
      <c r="D2217" s="1665">
        <f>SUM(G2217:I2217)</f>
        <v>2673</v>
      </c>
      <c r="E2217" s="1666"/>
      <c r="F2217" s="1667">
        <f>SUM(F2218:F2254)</f>
        <v>165</v>
      </c>
      <c r="G2217" s="1667">
        <f>SUM(G2218:G2254)</f>
        <v>1474</v>
      </c>
      <c r="H2217" s="1667">
        <f>SUM(H2218:H2254)</f>
        <v>717</v>
      </c>
      <c r="I2217" s="1667">
        <f>SUM(I2218:I2254)</f>
        <v>482</v>
      </c>
      <c r="J2217" s="1668"/>
      <c r="K2217" s="1668"/>
      <c r="L2217" s="1668"/>
      <c r="M2217" s="1667"/>
      <c r="N2217" s="1667"/>
      <c r="O2217" s="1667"/>
      <c r="P2217" s="1667"/>
      <c r="Q2217" s="1667"/>
      <c r="R2217" s="1669">
        <v>23</v>
      </c>
      <c r="S2217" s="1670"/>
      <c r="T2217" s="1671"/>
      <c r="U2217" s="1671"/>
      <c r="V2217" s="1672"/>
      <c r="W2217" s="1673">
        <f>SUM(X2217:X2246)</f>
        <v>455.25</v>
      </c>
      <c r="X2217" s="1674"/>
      <c r="Y2217" s="1674">
        <f>Productiemedewerkers!C2684</f>
        <v>0</v>
      </c>
      <c r="Z2217" s="1675">
        <f>W2217-Y2217</f>
        <v>455.25</v>
      </c>
      <c r="AA2217" s="1676"/>
      <c r="AC2217" s="1116"/>
      <c r="AD2217" s="1116"/>
      <c r="AE2217" s="1678" t="str">
        <f>CONCATENATE("week ",R2217)</f>
        <v>week 23</v>
      </c>
      <c r="AF2217" s="1679"/>
      <c r="AG2217" s="2402">
        <f>SUM(AG2218:AG2246)</f>
        <v>58483.780000000013</v>
      </c>
      <c r="AH2217" s="2402" t="str">
        <f>IF(B2217="","",(IFERROR(VLOOKUP(B2217,Projecten!A$4:W$2358,23,FALSE),"niet bekend")))</f>
        <v/>
      </c>
      <c r="AI2217" s="2402" t="str">
        <f>IF(B2217="","",(IFERROR(VLOOKUP(B2217,Projecten!A$4:W$2358,12,FALSE),"niet bekend")))</f>
        <v/>
      </c>
      <c r="AJ2217" s="1680"/>
    </row>
    <row r="2218" spans="2:36" s="1734" customFormat="1" x14ac:dyDescent="0.2">
      <c r="B2218" s="1632"/>
      <c r="C2218" s="1731"/>
      <c r="D2218" s="1133"/>
      <c r="E2218" s="1133"/>
      <c r="F2218" s="1739"/>
      <c r="G2218" s="1739"/>
      <c r="H2218" s="1739"/>
      <c r="I2218" s="1739"/>
      <c r="J2218" s="1729"/>
      <c r="K2218" s="1729"/>
      <c r="L2218" s="1729"/>
      <c r="M2218" s="1730"/>
      <c r="N2218" s="1730"/>
      <c r="O2218" s="1730"/>
      <c r="P2218" s="1730"/>
      <c r="Q2218" s="1730"/>
      <c r="R2218" s="1731" t="s">
        <v>2791</v>
      </c>
      <c r="S2218" s="1732"/>
      <c r="T2218" s="1621"/>
      <c r="U2218" s="1733"/>
      <c r="V2218" s="1133"/>
      <c r="W2218" s="1725" t="s">
        <v>2081</v>
      </c>
      <c r="X2218" s="1137"/>
      <c r="Y2218" s="1133"/>
      <c r="AA2218" s="1735"/>
      <c r="AC2218" s="1736"/>
      <c r="AD2218" s="1736"/>
      <c r="AE2218" s="1736"/>
      <c r="AF2218" s="1737" t="str">
        <f>IF(B2218="","",(IFERROR(VLOOKUP(B2218,Projecten!A$4:W$2358,5,FALSE),"niet bekend")))</f>
        <v/>
      </c>
      <c r="AG2218" s="2399" t="str">
        <f>IF(AF2218="","",(IF(F2218=0,AI2218,(F2218/AF2218*AI2218))))</f>
        <v/>
      </c>
      <c r="AH2218" s="2399" t="str">
        <f>IF(B2218="","",(IFERROR(VLOOKUP(B2218,Projecten!A$4:W$2358,23,FALSE),"niet bekend")))</f>
        <v/>
      </c>
      <c r="AI2218" s="2399" t="str">
        <f>IF(B2218="","",(IFERROR(VLOOKUP(B2218,Projecten!A$4:W$2358,12,FALSE),"niet bekend")))</f>
        <v/>
      </c>
      <c r="AJ2218" s="1738"/>
    </row>
    <row r="2219" spans="2:36" s="1195" customFormat="1" x14ac:dyDescent="0.2">
      <c r="B2219" s="1658"/>
      <c r="C2219" s="1189"/>
      <c r="D2219" s="1189" t="s">
        <v>2840</v>
      </c>
      <c r="E2219" s="1177"/>
      <c r="F2219" s="1191"/>
      <c r="G2219" s="1191"/>
      <c r="H2219" s="1191"/>
      <c r="I2219" s="1191"/>
      <c r="J2219" s="1190"/>
      <c r="K2219" s="1190"/>
      <c r="L2219" s="1190"/>
      <c r="M2219" s="1190"/>
      <c r="N2219" s="1191"/>
      <c r="O2219" s="1191"/>
      <c r="P2219" s="1191"/>
      <c r="Q2219" s="1191"/>
      <c r="R2219" s="1189"/>
      <c r="S2219" s="1190"/>
      <c r="T2219" s="1192"/>
      <c r="U2219" s="1193"/>
      <c r="V2219" s="1177"/>
      <c r="W2219" s="1177"/>
      <c r="X2219" s="1142">
        <v>120</v>
      </c>
      <c r="Y2219" s="1177"/>
      <c r="AA2219" s="1740"/>
      <c r="AC2219" s="1196"/>
      <c r="AD2219" s="1196"/>
      <c r="AE2219" s="1196"/>
      <c r="AF2219" s="1651" t="str">
        <f>IF(B2219="","",(IFERROR(VLOOKUP(B2219,Projecten!A$4:W$2358,5,FALSE),"niet bekend")))</f>
        <v/>
      </c>
      <c r="AG2219" s="2399" t="str">
        <f>IF(AF2219="","",(IF(F2219=0,AI2219,(F2219/AF2219*AI2219))))</f>
        <v/>
      </c>
      <c r="AH2219" s="2399" t="str">
        <f>IF(B2219="","",(IFERROR(VLOOKUP(B2219,Projecten!A$4:W$2358,23,FALSE),"niet bekend")))</f>
        <v/>
      </c>
      <c r="AI2219" s="2399" t="str">
        <f>IF(B2219="","",(IFERROR(VLOOKUP(B2219,Projecten!A$4:W$2358,12,FALSE),"niet bekend")))</f>
        <v/>
      </c>
      <c r="AJ2219" s="1652"/>
    </row>
    <row r="2220" spans="2:36" s="1734" customFormat="1" x14ac:dyDescent="0.2">
      <c r="B2220" s="1632"/>
      <c r="C2220" s="1731"/>
      <c r="D2220" s="1731" t="s">
        <v>3219</v>
      </c>
      <c r="E2220" s="1133"/>
      <c r="F2220" s="1739"/>
      <c r="G2220" s="1739"/>
      <c r="H2220" s="1739"/>
      <c r="I2220" s="1739"/>
      <c r="J2220" s="1732"/>
      <c r="K2220" s="1732"/>
      <c r="L2220" s="1739"/>
      <c r="M2220" s="1739"/>
      <c r="N2220" s="1739"/>
      <c r="O2220" s="1739"/>
      <c r="P2220" s="1739"/>
      <c r="Q2220" s="1739"/>
      <c r="R2220" s="1731"/>
      <c r="S2220" s="1732"/>
      <c r="T2220" s="1739"/>
      <c r="U2220" s="1733"/>
      <c r="V2220" s="1133"/>
      <c r="W2220" s="1133"/>
      <c r="X2220" s="1137">
        <v>5</v>
      </c>
      <c r="Y2220" s="1133"/>
      <c r="AA2220" s="1735"/>
      <c r="AC2220" s="1736"/>
      <c r="AD2220" s="1736"/>
      <c r="AE2220" s="1736"/>
      <c r="AF2220" s="1741"/>
      <c r="AG2220" s="2399"/>
      <c r="AH2220" s="2399"/>
      <c r="AI2220" s="2399"/>
      <c r="AJ2220" s="1738"/>
    </row>
    <row r="2221" spans="2:36" s="1734" customFormat="1" x14ac:dyDescent="0.2">
      <c r="B2221" s="1632"/>
      <c r="C2221" s="1731"/>
      <c r="D2221" s="1731"/>
      <c r="E2221" s="1133"/>
      <c r="F2221" s="1739"/>
      <c r="G2221" s="1739"/>
      <c r="H2221" s="1739"/>
      <c r="I2221" s="1739"/>
      <c r="J2221" s="1732"/>
      <c r="K2221" s="1732"/>
      <c r="L2221" s="1739"/>
      <c r="M2221" s="1739"/>
      <c r="N2221" s="1739"/>
      <c r="O2221" s="1739"/>
      <c r="P2221" s="1739"/>
      <c r="Q2221" s="1739"/>
      <c r="R2221" s="1731"/>
      <c r="S2221" s="1732"/>
      <c r="T2221" s="1739"/>
      <c r="U2221" s="1733"/>
      <c r="V2221" s="1133"/>
      <c r="W2221" s="1133"/>
      <c r="X2221" s="1137"/>
      <c r="Y2221" s="1133"/>
      <c r="AA2221" s="1735"/>
      <c r="AC2221" s="1736"/>
      <c r="AD2221" s="1736"/>
      <c r="AE2221" s="1736"/>
      <c r="AF2221" s="1741"/>
      <c r="AG2221" s="2399"/>
      <c r="AH2221" s="2399"/>
      <c r="AI2221" s="2399"/>
      <c r="AJ2221" s="1738"/>
    </row>
    <row r="2222" spans="2:36" s="1734" customFormat="1" x14ac:dyDescent="0.2">
      <c r="B2222" s="1744" t="s">
        <v>3026</v>
      </c>
      <c r="C2222" s="1731" t="s">
        <v>3177</v>
      </c>
      <c r="D2222" s="1731">
        <v>668017</v>
      </c>
      <c r="E2222" s="1133" t="s">
        <v>26</v>
      </c>
      <c r="F2222" s="1133">
        <v>1</v>
      </c>
      <c r="G2222" s="1133">
        <v>8</v>
      </c>
      <c r="H2222" s="1133">
        <v>5</v>
      </c>
      <c r="I2222" s="1133">
        <v>1</v>
      </c>
      <c r="J2222" s="1742">
        <v>42878</v>
      </c>
      <c r="K2222" s="1742">
        <v>42879</v>
      </c>
      <c r="L2222" s="1732" t="s">
        <v>1524</v>
      </c>
      <c r="M2222" s="1732" t="s">
        <v>1524</v>
      </c>
      <c r="N2222" s="1739" t="s">
        <v>47</v>
      </c>
      <c r="O2222" s="1739" t="s">
        <v>47</v>
      </c>
      <c r="P2222" s="1739" t="s">
        <v>47</v>
      </c>
      <c r="Q2222" s="1739" t="s">
        <v>47</v>
      </c>
      <c r="R2222" s="1731" t="s">
        <v>960</v>
      </c>
      <c r="S2222" s="1732"/>
      <c r="T2222" s="1621">
        <v>23</v>
      </c>
      <c r="U2222" s="1733"/>
      <c r="V2222" s="1133" t="s">
        <v>162</v>
      </c>
      <c r="W2222" s="1133" t="s">
        <v>3175</v>
      </c>
      <c r="X2222" s="1137">
        <v>27</v>
      </c>
      <c r="Y2222" s="1133"/>
      <c r="AA2222" s="1743">
        <v>42866</v>
      </c>
      <c r="AC2222" s="1736"/>
      <c r="AD2222" s="1736"/>
      <c r="AE2222" s="1736"/>
      <c r="AF2222" s="1737">
        <f>IF(B2222="","",(IFERROR(VLOOKUP(B2222,Projecten!A$4:W$2358,5,FALSE),"niet bekend")))</f>
        <v>1</v>
      </c>
      <c r="AG2222" s="2399">
        <f t="shared" ref="AG2222:AG2244" si="187">IF(AF2222="","",(IF(F2222=0,AI2222,(F2222/AF2222*AI2222))))</f>
        <v>5647.16</v>
      </c>
      <c r="AH2222" s="2399">
        <f>IF(B2222="","",(IFERROR(VLOOKUP(B2222,Projecten!A$4:W$2358,23,FALSE),"niet bekend")))</f>
        <v>5647.16</v>
      </c>
      <c r="AI2222" s="2399">
        <f>IF(B2222="","",(IFERROR(VLOOKUP(B2222,Projecten!A$4:W$2358,12,FALSE),"niet bekend")))</f>
        <v>5647.16</v>
      </c>
      <c r="AJ2222" s="1738"/>
    </row>
    <row r="2223" spans="2:36" s="1195" customFormat="1" x14ac:dyDescent="0.2">
      <c r="B2223" s="1744" t="s">
        <v>3028</v>
      </c>
      <c r="C2223" s="1731">
        <v>121345</v>
      </c>
      <c r="D2223" s="1731" t="s">
        <v>3287</v>
      </c>
      <c r="E2223" s="1133" t="s">
        <v>26</v>
      </c>
      <c r="F2223" s="1133">
        <v>1</v>
      </c>
      <c r="G2223" s="1133">
        <v>8</v>
      </c>
      <c r="H2223" s="1133">
        <v>5</v>
      </c>
      <c r="I2223" s="1133">
        <v>2</v>
      </c>
      <c r="J2223" s="1742">
        <v>42878</v>
      </c>
      <c r="K2223" s="1742">
        <v>42879</v>
      </c>
      <c r="L2223" s="1742">
        <v>42877</v>
      </c>
      <c r="M2223" s="1732" t="s">
        <v>1524</v>
      </c>
      <c r="N2223" s="1739" t="s">
        <v>47</v>
      </c>
      <c r="O2223" s="1739" t="s">
        <v>47</v>
      </c>
      <c r="P2223" s="1739" t="s">
        <v>47</v>
      </c>
      <c r="Q2223" s="1739" t="s">
        <v>47</v>
      </c>
      <c r="R2223" s="1731" t="s">
        <v>960</v>
      </c>
      <c r="S2223" s="1190" t="s">
        <v>3275</v>
      </c>
      <c r="T2223" s="1192">
        <v>23</v>
      </c>
      <c r="U2223" s="1193"/>
      <c r="V2223" s="1177" t="s">
        <v>162</v>
      </c>
      <c r="W2223" s="1177" t="s">
        <v>3167</v>
      </c>
      <c r="X2223" s="1142">
        <v>22</v>
      </c>
      <c r="Y2223" s="1177"/>
      <c r="AA2223" s="1740">
        <v>42866</v>
      </c>
      <c r="AC2223" s="1196"/>
      <c r="AD2223" s="1196"/>
      <c r="AE2223" s="1196"/>
      <c r="AF2223" s="1737">
        <f>IF(B2223="","",(IFERROR(VLOOKUP(B2223,Projecten!A$4:W$2358,5,FALSE),"niet bekend")))</f>
        <v>1</v>
      </c>
      <c r="AG2223" s="2399">
        <f t="shared" si="187"/>
        <v>6190.16</v>
      </c>
      <c r="AH2223" s="2399">
        <f>IF(B2223="","",(IFERROR(VLOOKUP(B2223,Projecten!A$4:W$2358,23,FALSE),"niet bekend")))</f>
        <v>6190.16</v>
      </c>
      <c r="AI2223" s="2399">
        <f>IF(B2223="","",(IFERROR(VLOOKUP(B2223,Projecten!A$4:W$2358,12,FALSE),"niet bekend")))</f>
        <v>6190.16</v>
      </c>
      <c r="AJ2223" s="1652"/>
    </row>
    <row r="2224" spans="2:36" s="1195" customFormat="1" x14ac:dyDescent="0.2">
      <c r="B2224" s="1747" t="s">
        <v>3065</v>
      </c>
      <c r="C2224" s="1731">
        <v>121346</v>
      </c>
      <c r="D2224" s="1745">
        <v>648617</v>
      </c>
      <c r="E2224" s="1133" t="s">
        <v>26</v>
      </c>
      <c r="F2224" s="1133">
        <v>1</v>
      </c>
      <c r="G2224" s="1133">
        <v>9</v>
      </c>
      <c r="H2224" s="1133">
        <v>5</v>
      </c>
      <c r="I2224" s="1133">
        <v>4</v>
      </c>
      <c r="J2224" s="1742">
        <v>42878</v>
      </c>
      <c r="K2224" s="1742">
        <v>42879</v>
      </c>
      <c r="L2224" s="1732" t="s">
        <v>1524</v>
      </c>
      <c r="M2224" s="1742" t="s">
        <v>3100</v>
      </c>
      <c r="N2224" s="1739" t="s">
        <v>47</v>
      </c>
      <c r="O2224" s="1739" t="s">
        <v>47</v>
      </c>
      <c r="P2224" s="1739" t="s">
        <v>47</v>
      </c>
      <c r="Q2224" s="1739" t="s">
        <v>47</v>
      </c>
      <c r="R2224" s="1731" t="s">
        <v>960</v>
      </c>
      <c r="S2224" s="1190" t="s">
        <v>3276</v>
      </c>
      <c r="T2224" s="1192">
        <v>23</v>
      </c>
      <c r="U2224" s="1193"/>
      <c r="V2224" s="1177" t="s">
        <v>162</v>
      </c>
      <c r="W2224" s="1177" t="s">
        <v>3175</v>
      </c>
      <c r="X2224" s="1142">
        <v>34</v>
      </c>
      <c r="Y2224" s="1177"/>
      <c r="AA2224" s="1740">
        <v>42870</v>
      </c>
      <c r="AC2224" s="1196"/>
      <c r="AD2224" s="1196"/>
      <c r="AE2224" s="1196"/>
      <c r="AF2224" s="1737">
        <f>IF(B2224="","",(IFERROR(VLOOKUP(B2224,Projecten!A$4:W$2358,5,FALSE),"niet bekend")))</f>
        <v>1</v>
      </c>
      <c r="AG2224" s="2399">
        <f t="shared" si="187"/>
        <v>6732.72</v>
      </c>
      <c r="AH2224" s="2399">
        <f>IF(B2224="","",(IFERROR(VLOOKUP(B2224,Projecten!A$4:W$2358,23,FALSE),"niet bekend")))</f>
        <v>6732.72</v>
      </c>
      <c r="AI2224" s="2399">
        <f>IF(B2224="","",(IFERROR(VLOOKUP(B2224,Projecten!A$4:W$2358,12,FALSE),"niet bekend")))</f>
        <v>6732.72</v>
      </c>
      <c r="AJ2224" s="1652"/>
    </row>
    <row r="2225" spans="1:36" s="1195" customFormat="1" x14ac:dyDescent="0.2">
      <c r="A2225" s="2395"/>
      <c r="B2225" s="1748"/>
      <c r="C2225" s="2416"/>
      <c r="D2225" s="1749"/>
      <c r="E2225" s="1749"/>
      <c r="F2225" s="1750"/>
      <c r="G2225" s="1749"/>
      <c r="H2225" s="1749"/>
      <c r="I2225" s="1749"/>
      <c r="J2225" s="1732"/>
      <c r="K2225" s="1732"/>
      <c r="L2225" s="1732"/>
      <c r="M2225" s="1732"/>
      <c r="N2225" s="1739"/>
      <c r="O2225" s="1739"/>
      <c r="P2225" s="1739"/>
      <c r="Q2225" s="1739"/>
      <c r="R2225" s="1731"/>
      <c r="S2225" s="1190"/>
      <c r="T2225" s="1192"/>
      <c r="U2225" s="1193"/>
      <c r="V2225" s="1177"/>
      <c r="W2225" s="1177"/>
      <c r="X2225" s="1142"/>
      <c r="Y2225" s="1177"/>
      <c r="AA2225" s="1740"/>
      <c r="AC2225" s="1196"/>
      <c r="AD2225" s="1196"/>
      <c r="AE2225" s="1196"/>
      <c r="AF2225" s="1737" t="str">
        <f>IF(B2225="","",(IFERROR(VLOOKUP(B2225,Projecten!A$4:W$2358,5,FALSE),"niet bekend")))</f>
        <v/>
      </c>
      <c r="AG2225" s="2399" t="str">
        <f t="shared" si="187"/>
        <v/>
      </c>
      <c r="AH2225" s="2399" t="str">
        <f>IF(B2225="","",(IFERROR(VLOOKUP(B2225,Projecten!A$4:W$2358,23,FALSE),"niet bekend")))</f>
        <v/>
      </c>
      <c r="AI2225" s="2399" t="str">
        <f>IF(B2225="","",(IFERROR(VLOOKUP(B2225,Projecten!A$4:W$2358,12,FALSE),"niet bekend")))</f>
        <v/>
      </c>
      <c r="AJ2225" s="1652"/>
    </row>
    <row r="2226" spans="1:36" s="1195" customFormat="1" x14ac:dyDescent="0.2">
      <c r="B2226" s="1747">
        <v>2017381</v>
      </c>
      <c r="C2226" s="1731">
        <v>121342</v>
      </c>
      <c r="D2226" s="1731" t="s">
        <v>3076</v>
      </c>
      <c r="E2226" s="1133" t="s">
        <v>1338</v>
      </c>
      <c r="F2226" s="1133">
        <v>1</v>
      </c>
      <c r="G2226" s="1133">
        <v>3</v>
      </c>
      <c r="H2226" s="1133">
        <v>3</v>
      </c>
      <c r="I2226" s="1133">
        <v>0</v>
      </c>
      <c r="J2226" s="1742">
        <v>42878</v>
      </c>
      <c r="K2226" s="1732" t="s">
        <v>1524</v>
      </c>
      <c r="L2226" s="1732" t="s">
        <v>1524</v>
      </c>
      <c r="M2226" s="1732" t="s">
        <v>1524</v>
      </c>
      <c r="N2226" s="1739" t="s">
        <v>47</v>
      </c>
      <c r="O2226" s="1739" t="s">
        <v>47</v>
      </c>
      <c r="P2226" s="1739" t="s">
        <v>47</v>
      </c>
      <c r="Q2226" s="1739" t="s">
        <v>47</v>
      </c>
      <c r="R2226" s="1731" t="s">
        <v>960</v>
      </c>
      <c r="S2226" s="1190"/>
      <c r="T2226" s="1192">
        <v>23</v>
      </c>
      <c r="U2226" s="1193"/>
      <c r="V2226" s="1177" t="s">
        <v>1531</v>
      </c>
      <c r="W2226" s="1177"/>
      <c r="X2226" s="1142">
        <v>4</v>
      </c>
      <c r="Y2226" s="1177"/>
      <c r="AA2226" s="1740">
        <v>42871</v>
      </c>
      <c r="AC2226" s="1196"/>
      <c r="AD2226" s="1196"/>
      <c r="AE2226" s="1196"/>
      <c r="AF2226" s="1737">
        <f>IF(B2226="","",(IFERROR(VLOOKUP(B2226,Projecten!A$4:W$2358,5,FALSE),"niet bekend")))</f>
        <v>1</v>
      </c>
      <c r="AG2226" s="2399">
        <f t="shared" si="187"/>
        <v>670.93</v>
      </c>
      <c r="AH2226" s="2399">
        <f>IF(B2226="","",(IFERROR(VLOOKUP(B2226,Projecten!A$4:W$2358,23,FALSE),"niet bekend")))</f>
        <v>670.93</v>
      </c>
      <c r="AI2226" s="2399">
        <f>IF(B2226="","",(IFERROR(VLOOKUP(B2226,Projecten!A$4:W$2358,12,FALSE),"niet bekend")))</f>
        <v>670.93</v>
      </c>
      <c r="AJ2226" s="1652"/>
    </row>
    <row r="2227" spans="1:36" s="1195" customFormat="1" x14ac:dyDescent="0.2">
      <c r="B2227" s="1747">
        <v>2017382</v>
      </c>
      <c r="C2227" s="1731">
        <v>121343</v>
      </c>
      <c r="D2227" s="1731" t="s">
        <v>3080</v>
      </c>
      <c r="E2227" s="1133" t="s">
        <v>1338</v>
      </c>
      <c r="F2227" s="1133">
        <v>1</v>
      </c>
      <c r="G2227" s="1133">
        <v>1</v>
      </c>
      <c r="H2227" s="1133">
        <v>1</v>
      </c>
      <c r="I2227" s="1133">
        <v>0</v>
      </c>
      <c r="J2227" s="1742">
        <v>42878</v>
      </c>
      <c r="K2227" s="1732" t="s">
        <v>1524</v>
      </c>
      <c r="L2227" s="1732" t="s">
        <v>1524</v>
      </c>
      <c r="M2227" s="1732" t="s">
        <v>1524</v>
      </c>
      <c r="N2227" s="1739" t="s">
        <v>47</v>
      </c>
      <c r="O2227" s="1739" t="s">
        <v>47</v>
      </c>
      <c r="P2227" s="1739" t="s">
        <v>47</v>
      </c>
      <c r="Q2227" s="1739" t="s">
        <v>47</v>
      </c>
      <c r="R2227" s="1731" t="s">
        <v>960</v>
      </c>
      <c r="S2227" s="1190"/>
      <c r="T2227" s="1192">
        <v>23</v>
      </c>
      <c r="U2227" s="1193"/>
      <c r="V2227" s="1177" t="s">
        <v>1531</v>
      </c>
      <c r="W2227" s="1177"/>
      <c r="X2227" s="1142">
        <v>2</v>
      </c>
      <c r="Y2227" s="1177"/>
      <c r="AA2227" s="1740">
        <v>42871</v>
      </c>
      <c r="AC2227" s="1196"/>
      <c r="AD2227" s="1196"/>
      <c r="AE2227" s="1196"/>
      <c r="AF2227" s="1737">
        <f>IF(B2227="","",(IFERROR(VLOOKUP(B2227,Projecten!A$4:W$2358,5,FALSE),"niet bekend")))</f>
        <v>1</v>
      </c>
      <c r="AG2227" s="2399">
        <f t="shared" si="187"/>
        <v>183.7</v>
      </c>
      <c r="AH2227" s="2399">
        <f>IF(B2227="","",(IFERROR(VLOOKUP(B2227,Projecten!A$4:W$2358,23,FALSE),"niet bekend")))</f>
        <v>183.7</v>
      </c>
      <c r="AI2227" s="2399">
        <f>IF(B2227="","",(IFERROR(VLOOKUP(B2227,Projecten!A$4:W$2358,12,FALSE),"niet bekend")))</f>
        <v>183.7</v>
      </c>
      <c r="AJ2227" s="1652"/>
    </row>
    <row r="2228" spans="1:36" s="1195" customFormat="1" x14ac:dyDescent="0.2">
      <c r="B2228" s="1747">
        <v>2017383</v>
      </c>
      <c r="C2228" s="1731">
        <v>121343</v>
      </c>
      <c r="D2228" s="1731" t="s">
        <v>3077</v>
      </c>
      <c r="E2228" s="1133" t="s">
        <v>1338</v>
      </c>
      <c r="F2228" s="1133">
        <v>1</v>
      </c>
      <c r="G2228" s="1133">
        <v>1</v>
      </c>
      <c r="H2228" s="1133">
        <v>0</v>
      </c>
      <c r="I2228" s="1133">
        <v>1</v>
      </c>
      <c r="J2228" s="1742">
        <v>42878</v>
      </c>
      <c r="K2228" s="1732" t="s">
        <v>1524</v>
      </c>
      <c r="L2228" s="1732" t="s">
        <v>1524</v>
      </c>
      <c r="M2228" s="1732" t="s">
        <v>1524</v>
      </c>
      <c r="N2228" s="1739" t="s">
        <v>47</v>
      </c>
      <c r="O2228" s="1739" t="s">
        <v>47</v>
      </c>
      <c r="P2228" s="1739" t="s">
        <v>47</v>
      </c>
      <c r="Q2228" s="1739" t="s">
        <v>47</v>
      </c>
      <c r="R2228" s="1731" t="s">
        <v>960</v>
      </c>
      <c r="S2228" s="1190"/>
      <c r="T2228" s="1192">
        <v>23</v>
      </c>
      <c r="U2228" s="1193"/>
      <c r="V2228" s="1177" t="s">
        <v>1531</v>
      </c>
      <c r="W2228" s="1177"/>
      <c r="X2228" s="1142">
        <v>3</v>
      </c>
      <c r="Y2228" s="1177"/>
      <c r="AA2228" s="1740">
        <v>42871</v>
      </c>
      <c r="AC2228" s="1196"/>
      <c r="AD2228" s="1196"/>
      <c r="AE2228" s="1196"/>
      <c r="AF2228" s="1737">
        <f>IF(B2228="","",(IFERROR(VLOOKUP(B2228,Projecten!A$4:W$2358,5,FALSE),"niet bekend")))</f>
        <v>1</v>
      </c>
      <c r="AG2228" s="2399">
        <f t="shared" si="187"/>
        <v>495.18</v>
      </c>
      <c r="AH2228" s="2399">
        <f>IF(B2228="","",(IFERROR(VLOOKUP(B2228,Projecten!A$4:W$2358,23,FALSE),"niet bekend")))</f>
        <v>495.18</v>
      </c>
      <c r="AI2228" s="2399">
        <f>IF(B2228="","",(IFERROR(VLOOKUP(B2228,Projecten!A$4:W$2358,12,FALSE),"niet bekend")))</f>
        <v>495.18</v>
      </c>
      <c r="AJ2228" s="1652"/>
    </row>
    <row r="2229" spans="1:36" s="1195" customFormat="1" x14ac:dyDescent="0.2">
      <c r="B2229" s="1747">
        <v>2017384</v>
      </c>
      <c r="C2229" s="1731">
        <v>121342</v>
      </c>
      <c r="D2229" s="1731" t="s">
        <v>3078</v>
      </c>
      <c r="E2229" s="1133" t="s">
        <v>1338</v>
      </c>
      <c r="F2229" s="1133">
        <v>1</v>
      </c>
      <c r="G2229" s="1133">
        <v>10</v>
      </c>
      <c r="H2229" s="1133">
        <v>8</v>
      </c>
      <c r="I2229" s="1133">
        <v>1</v>
      </c>
      <c r="J2229" s="1742">
        <v>42878</v>
      </c>
      <c r="K2229" s="1732" t="s">
        <v>1524</v>
      </c>
      <c r="L2229" s="1732" t="s">
        <v>1524</v>
      </c>
      <c r="M2229" s="1732" t="s">
        <v>1524</v>
      </c>
      <c r="N2229" s="1739" t="s">
        <v>47</v>
      </c>
      <c r="O2229" s="1739" t="s">
        <v>47</v>
      </c>
      <c r="P2229" s="1739" t="s">
        <v>47</v>
      </c>
      <c r="Q2229" s="1739" t="s">
        <v>47</v>
      </c>
      <c r="R2229" s="1731" t="s">
        <v>960</v>
      </c>
      <c r="S2229" s="1190"/>
      <c r="T2229" s="1192">
        <v>23</v>
      </c>
      <c r="U2229" s="1193"/>
      <c r="V2229" s="1177" t="s">
        <v>1531</v>
      </c>
      <c r="W2229" s="1177" t="s">
        <v>3122</v>
      </c>
      <c r="X2229" s="1142">
        <v>14</v>
      </c>
      <c r="Y2229" s="1177"/>
      <c r="AA2229" s="1740">
        <v>42871</v>
      </c>
      <c r="AC2229" s="1196"/>
      <c r="AD2229" s="1196"/>
      <c r="AE2229" s="1196"/>
      <c r="AF2229" s="1737">
        <f>IF(B2229="","",(IFERROR(VLOOKUP(B2229,Projecten!A$4:W$2358,5,FALSE),"niet bekend")))</f>
        <v>1</v>
      </c>
      <c r="AG2229" s="2399">
        <f t="shared" si="187"/>
        <v>2352.46</v>
      </c>
      <c r="AH2229" s="2399">
        <f>IF(B2229="","",(IFERROR(VLOOKUP(B2229,Projecten!A$4:W$2358,23,FALSE),"niet bekend")))</f>
        <v>2352.46</v>
      </c>
      <c r="AI2229" s="2399">
        <f>IF(B2229="","",(IFERROR(VLOOKUP(B2229,Projecten!A$4:W$2358,12,FALSE),"niet bekend")))</f>
        <v>2352.46</v>
      </c>
      <c r="AJ2229" s="1652"/>
    </row>
    <row r="2230" spans="1:36" s="1195" customFormat="1" x14ac:dyDescent="0.2">
      <c r="B2230" s="1747">
        <v>2017395</v>
      </c>
      <c r="C2230" s="1731">
        <v>121343</v>
      </c>
      <c r="D2230" s="1731" t="s">
        <v>3088</v>
      </c>
      <c r="E2230" s="1133" t="s">
        <v>1338</v>
      </c>
      <c r="F2230" s="1133">
        <v>1</v>
      </c>
      <c r="G2230" s="1133">
        <v>10</v>
      </c>
      <c r="H2230" s="1133">
        <v>7</v>
      </c>
      <c r="I2230" s="1133">
        <v>2</v>
      </c>
      <c r="J2230" s="1742">
        <v>42878</v>
      </c>
      <c r="K2230" s="1732" t="s">
        <v>1524</v>
      </c>
      <c r="L2230" s="1732" t="s">
        <v>1524</v>
      </c>
      <c r="M2230" s="1732" t="s">
        <v>1524</v>
      </c>
      <c r="N2230" s="1739" t="s">
        <v>47</v>
      </c>
      <c r="O2230" s="1739" t="s">
        <v>47</v>
      </c>
      <c r="P2230" s="1739" t="s">
        <v>47</v>
      </c>
      <c r="Q2230" s="1739" t="s">
        <v>47</v>
      </c>
      <c r="R2230" s="1731" t="s">
        <v>960</v>
      </c>
      <c r="S2230" s="1190"/>
      <c r="T2230" s="1192">
        <v>23</v>
      </c>
      <c r="U2230" s="1193"/>
      <c r="V2230" s="1177" t="s">
        <v>1531</v>
      </c>
      <c r="W2230" s="1177" t="s">
        <v>3122</v>
      </c>
      <c r="X2230" s="1142">
        <v>16</v>
      </c>
      <c r="Y2230" s="1177"/>
      <c r="AA2230" s="1740">
        <v>42871</v>
      </c>
      <c r="AC2230" s="1196"/>
      <c r="AD2230" s="1196"/>
      <c r="AE2230" s="1196"/>
      <c r="AF2230" s="1737">
        <f>IF(B2230="","",(IFERROR(VLOOKUP(B2230,Projecten!A$4:W$2358,5,FALSE),"niet bekend")))</f>
        <v>1</v>
      </c>
      <c r="AG2230" s="2399">
        <f t="shared" si="187"/>
        <v>2506.41</v>
      </c>
      <c r="AH2230" s="2399">
        <f>IF(B2230="","",(IFERROR(VLOOKUP(B2230,Projecten!A$4:W$2358,23,FALSE),"niet bekend")))</f>
        <v>2506.41</v>
      </c>
      <c r="AI2230" s="2399">
        <f>IF(B2230="","",(IFERROR(VLOOKUP(B2230,Projecten!A$4:W$2358,12,FALSE),"niet bekend")))</f>
        <v>2506.41</v>
      </c>
      <c r="AJ2230" s="1652"/>
    </row>
    <row r="2231" spans="1:36" s="1195" customFormat="1" x14ac:dyDescent="0.2">
      <c r="B2231" s="1700"/>
      <c r="C2231" s="1731"/>
      <c r="D2231" s="1731"/>
      <c r="E2231" s="1133"/>
      <c r="F2231" s="1133"/>
      <c r="G2231" s="1133"/>
      <c r="H2231" s="1133"/>
      <c r="I2231" s="1133"/>
      <c r="J2231" s="1732"/>
      <c r="K2231" s="1732"/>
      <c r="L2231" s="1732"/>
      <c r="M2231" s="1732"/>
      <c r="N2231" s="1739"/>
      <c r="O2231" s="1739"/>
      <c r="P2231" s="1739"/>
      <c r="Q2231" s="1739"/>
      <c r="R2231" s="1731"/>
      <c r="S2231" s="1190"/>
      <c r="T2231" s="1192"/>
      <c r="U2231" s="1193"/>
      <c r="V2231" s="1177"/>
      <c r="W2231" s="1177"/>
      <c r="X2231" s="1142"/>
      <c r="Y2231" s="1177"/>
      <c r="AA2231" s="1740"/>
      <c r="AC2231" s="1196"/>
      <c r="AD2231" s="1196"/>
      <c r="AE2231" s="1196"/>
      <c r="AF2231" s="1737" t="str">
        <f>IF(B2231="","",(IFERROR(VLOOKUP(B2231,Projecten!A$4:W$2358,5,FALSE),"niet bekend")))</f>
        <v/>
      </c>
      <c r="AG2231" s="2399" t="str">
        <f t="shared" si="187"/>
        <v/>
      </c>
      <c r="AH2231" s="2399" t="str">
        <f>IF(B2231="","",(IFERROR(VLOOKUP(B2231,Projecten!A$4:W$2358,23,FALSE),"niet bekend")))</f>
        <v/>
      </c>
      <c r="AI2231" s="2399" t="str">
        <f>IF(B2231="","",(IFERROR(VLOOKUP(B2231,Projecten!A$4:W$2358,12,FALSE),"niet bekend")))</f>
        <v/>
      </c>
      <c r="AJ2231" s="1652"/>
    </row>
    <row r="2232" spans="1:36" s="1195" customFormat="1" x14ac:dyDescent="0.2">
      <c r="B2232" s="1747" t="s">
        <v>3042</v>
      </c>
      <c r="C2232" s="1731">
        <v>121341</v>
      </c>
      <c r="D2232" s="1731" t="s">
        <v>3027</v>
      </c>
      <c r="E2232" s="1133" t="s">
        <v>318</v>
      </c>
      <c r="F2232" s="1133">
        <v>1</v>
      </c>
      <c r="G2232" s="1133">
        <v>13</v>
      </c>
      <c r="H2232" s="1133">
        <v>8</v>
      </c>
      <c r="I2232" s="1133">
        <v>7</v>
      </c>
      <c r="J2232" s="1742">
        <v>42878</v>
      </c>
      <c r="K2232" s="1732" t="s">
        <v>1524</v>
      </c>
      <c r="L2232" s="1732" t="s">
        <v>1524</v>
      </c>
      <c r="M2232" s="1732" t="s">
        <v>1524</v>
      </c>
      <c r="N2232" s="1739" t="s">
        <v>47</v>
      </c>
      <c r="O2232" s="1739" t="s">
        <v>47</v>
      </c>
      <c r="P2232" s="1739" t="s">
        <v>47</v>
      </c>
      <c r="Q2232" s="1739" t="s">
        <v>47</v>
      </c>
      <c r="R2232" s="1731" t="s">
        <v>960</v>
      </c>
      <c r="S2232" s="1190"/>
      <c r="T2232" s="1192">
        <v>23</v>
      </c>
      <c r="U2232" s="1193"/>
      <c r="V2232" s="1177" t="s">
        <v>786</v>
      </c>
      <c r="W2232" s="1177" t="s">
        <v>3110</v>
      </c>
      <c r="X2232" s="1142">
        <v>36</v>
      </c>
      <c r="Y2232" s="1177"/>
      <c r="AA2232" s="1740">
        <v>42867</v>
      </c>
      <c r="AC2232" s="1196"/>
      <c r="AD2232" s="1196"/>
      <c r="AE2232" s="1196"/>
      <c r="AF2232" s="1737">
        <f>IF(B2232="","",(IFERROR(VLOOKUP(B2232,Projecten!A$4:W$2358,5,FALSE),"niet bekend")))</f>
        <v>1</v>
      </c>
      <c r="AG2232" s="2399">
        <f t="shared" si="187"/>
        <v>6258.47</v>
      </c>
      <c r="AH2232" s="2399">
        <f>IF(B2232="","",(IFERROR(VLOOKUP(B2232,Projecten!A$4:W$2358,23,FALSE),"niet bekend")))</f>
        <v>6258.47</v>
      </c>
      <c r="AI2232" s="2399">
        <f>IF(B2232="","",(IFERROR(VLOOKUP(B2232,Projecten!A$4:W$2358,12,FALSE),"niet bekend")))</f>
        <v>6258.47</v>
      </c>
      <c r="AJ2232" s="1652"/>
    </row>
    <row r="2233" spans="1:36" s="1734" customFormat="1" x14ac:dyDescent="0.2">
      <c r="B2233" s="1744">
        <v>2017360</v>
      </c>
      <c r="C2233" s="1731">
        <v>121298</v>
      </c>
      <c r="D2233" s="1731" t="s">
        <v>3012</v>
      </c>
      <c r="E2233" s="1133" t="s">
        <v>318</v>
      </c>
      <c r="F2233" s="1133">
        <v>1</v>
      </c>
      <c r="G2233" s="1133">
        <v>3</v>
      </c>
      <c r="H2233" s="1133">
        <v>2</v>
      </c>
      <c r="I2233" s="1133">
        <v>2</v>
      </c>
      <c r="J2233" s="1742">
        <v>42878</v>
      </c>
      <c r="K2233" s="1732" t="s">
        <v>1524</v>
      </c>
      <c r="L2233" s="1732" t="s">
        <v>1524</v>
      </c>
      <c r="M2233" s="1732" t="s">
        <v>1524</v>
      </c>
      <c r="N2233" s="1739" t="s">
        <v>47</v>
      </c>
      <c r="O2233" s="1739" t="s">
        <v>47</v>
      </c>
      <c r="P2233" s="1739" t="s">
        <v>47</v>
      </c>
      <c r="Q2233" s="1739" t="s">
        <v>47</v>
      </c>
      <c r="R2233" s="1745" t="s">
        <v>3168</v>
      </c>
      <c r="S2233" s="1732"/>
      <c r="T2233" s="1621">
        <v>23</v>
      </c>
      <c r="U2233" s="1733"/>
      <c r="V2233" s="1133" t="s">
        <v>786</v>
      </c>
      <c r="W2233" s="1133" t="s">
        <v>3133</v>
      </c>
      <c r="X2233" s="1137">
        <v>7.25</v>
      </c>
      <c r="Y2233" s="1133"/>
      <c r="Z2233" s="1746"/>
      <c r="AA2233" s="1743">
        <v>42858</v>
      </c>
      <c r="AC2233" s="1736"/>
      <c r="AD2233" s="1736"/>
      <c r="AE2233" s="1736"/>
      <c r="AF2233" s="1737">
        <f>IF(B2233="","",(IFERROR(VLOOKUP(B2233,Projecten!A$4:W$2358,5,FALSE),"niet bekend")))</f>
        <v>1</v>
      </c>
      <c r="AG2233" s="2399">
        <f t="shared" si="187"/>
        <v>1374.75</v>
      </c>
      <c r="AH2233" s="2399">
        <f>IF(B2233="","",(IFERROR(VLOOKUP(B2233,Projecten!A$4:W$2358,23,FALSE),"niet bekend")))</f>
        <v>1374.75</v>
      </c>
      <c r="AI2233" s="2399">
        <f>IF(B2233="","",(IFERROR(VLOOKUP(B2233,Projecten!A$4:W$2358,12,FALSE),"niet bekend")))</f>
        <v>1374.75</v>
      </c>
      <c r="AJ2233" s="1738"/>
    </row>
    <row r="2234" spans="1:36" s="1734" customFormat="1" x14ac:dyDescent="0.2">
      <c r="B2234" s="1744">
        <v>2017331</v>
      </c>
      <c r="C2234" s="1731">
        <v>121298</v>
      </c>
      <c r="D2234" s="1133" t="s">
        <v>2982</v>
      </c>
      <c r="E2234" s="1133" t="s">
        <v>647</v>
      </c>
      <c r="F2234" s="1133">
        <v>1</v>
      </c>
      <c r="G2234" s="1133">
        <v>10</v>
      </c>
      <c r="H2234" s="1133">
        <v>5</v>
      </c>
      <c r="I2234" s="1133">
        <v>3</v>
      </c>
      <c r="J2234" s="1742">
        <v>42871</v>
      </c>
      <c r="K2234" s="1742">
        <v>42872</v>
      </c>
      <c r="L2234" s="1732" t="s">
        <v>1524</v>
      </c>
      <c r="M2234" s="1732" t="s">
        <v>1524</v>
      </c>
      <c r="N2234" s="1730" t="s">
        <v>47</v>
      </c>
      <c r="O2234" s="1730" t="s">
        <v>47</v>
      </c>
      <c r="P2234" s="1730" t="s">
        <v>47</v>
      </c>
      <c r="Q2234" s="1730" t="s">
        <v>47</v>
      </c>
      <c r="R2234" s="1731" t="s">
        <v>960</v>
      </c>
      <c r="S2234" s="1732"/>
      <c r="T2234" s="1621">
        <v>23</v>
      </c>
      <c r="U2234" s="1733"/>
      <c r="V2234" s="1133" t="s">
        <v>659</v>
      </c>
      <c r="W2234" s="1133" t="s">
        <v>3019</v>
      </c>
      <c r="X2234" s="1137">
        <v>26</v>
      </c>
      <c r="Y2234" s="1133"/>
      <c r="AA2234" s="1743">
        <v>42856</v>
      </c>
      <c r="AC2234" s="1736"/>
      <c r="AD2234" s="1736"/>
      <c r="AE2234" s="1736"/>
      <c r="AF2234" s="1737">
        <f>IF(B2234="","",(IFERROR(VLOOKUP(B2234,Projecten!A$4:W$2358,5,FALSE),"niet bekend")))</f>
        <v>1</v>
      </c>
      <c r="AG2234" s="2399">
        <f t="shared" si="187"/>
        <v>5330.03</v>
      </c>
      <c r="AH2234" s="2399">
        <f>IF(B2234="","",(IFERROR(VLOOKUP(B2234,Projecten!A$4:W$2358,23,FALSE),"niet bekend")))</f>
        <v>5330.03</v>
      </c>
      <c r="AI2234" s="2399">
        <f>IF(B2234="","",(IFERROR(VLOOKUP(B2234,Projecten!A$4:W$2358,12,FALSE),"niet bekend")))</f>
        <v>5330.03</v>
      </c>
      <c r="AJ2234" s="1738"/>
    </row>
    <row r="2235" spans="1:36" s="1734" customFormat="1" x14ac:dyDescent="0.2">
      <c r="B2235" s="1747">
        <v>2017369</v>
      </c>
      <c r="C2235" s="1731" t="s">
        <v>3173</v>
      </c>
      <c r="D2235" s="1731" t="s">
        <v>3095</v>
      </c>
      <c r="E2235" s="1133" t="s">
        <v>353</v>
      </c>
      <c r="F2235" s="1133">
        <v>3</v>
      </c>
      <c r="G2235" s="1133">
        <v>21</v>
      </c>
      <c r="H2235" s="1133">
        <v>12</v>
      </c>
      <c r="I2235" s="1133">
        <v>9</v>
      </c>
      <c r="J2235" s="1742">
        <v>42874</v>
      </c>
      <c r="K2235" s="1742">
        <v>42873</v>
      </c>
      <c r="L2235" s="1742">
        <v>42877</v>
      </c>
      <c r="M2235" s="1732" t="s">
        <v>1524</v>
      </c>
      <c r="N2235" s="1739" t="s">
        <v>47</v>
      </c>
      <c r="O2235" s="1739" t="s">
        <v>47</v>
      </c>
      <c r="P2235" s="1739" t="s">
        <v>47</v>
      </c>
      <c r="Q2235" s="1739" t="s">
        <v>47</v>
      </c>
      <c r="R2235" s="1731" t="s">
        <v>960</v>
      </c>
      <c r="S2235" s="1732"/>
      <c r="T2235" s="1621">
        <v>23</v>
      </c>
      <c r="U2235" s="1733"/>
      <c r="V2235" s="1133" t="s">
        <v>535</v>
      </c>
      <c r="W2235" s="1133" t="s">
        <v>978</v>
      </c>
      <c r="X2235" s="1137">
        <v>47</v>
      </c>
      <c r="Y2235" s="1133"/>
      <c r="AA2235" s="1743">
        <v>42865</v>
      </c>
      <c r="AC2235" s="1736"/>
      <c r="AD2235" s="1736"/>
      <c r="AE2235" s="1736"/>
      <c r="AF2235" s="1737">
        <f>IF(B2235="","",(IFERROR(VLOOKUP(B2235,Projecten!A$4:W$2358,5,FALSE),"niet bekend")))</f>
        <v>3</v>
      </c>
      <c r="AG2235" s="2399">
        <f t="shared" si="187"/>
        <v>6812.76</v>
      </c>
      <c r="AH2235" s="2399">
        <f>IF(B2235="","",(IFERROR(VLOOKUP(B2235,Projecten!A$4:W$2358,23,FALSE),"niet bekend")))</f>
        <v>6812.76</v>
      </c>
      <c r="AI2235" s="2399">
        <f>IF(B2235="","",(IFERROR(VLOOKUP(B2235,Projecten!A$4:W$2358,12,FALSE),"niet bekend")))</f>
        <v>6812.76</v>
      </c>
      <c r="AJ2235" s="1738"/>
    </row>
    <row r="2236" spans="1:36" s="1734" customFormat="1" x14ac:dyDescent="0.2">
      <c r="A2236" s="2396"/>
      <c r="B2236" s="1748"/>
      <c r="C2236" s="1731"/>
      <c r="D2236" s="1749"/>
      <c r="E2236" s="1749"/>
      <c r="F2236" s="1750"/>
      <c r="G2236" s="1749"/>
      <c r="H2236" s="1749"/>
      <c r="I2236" s="1749"/>
      <c r="J2236" s="1732"/>
      <c r="K2236" s="1732"/>
      <c r="L2236" s="1732"/>
      <c r="M2236" s="1732"/>
      <c r="N2236" s="1739"/>
      <c r="O2236" s="1739"/>
      <c r="P2236" s="1739"/>
      <c r="Q2236" s="1739"/>
      <c r="R2236" s="1731"/>
      <c r="S2236" s="1732"/>
      <c r="T2236" s="1621"/>
      <c r="U2236" s="1733"/>
      <c r="V2236" s="1133"/>
      <c r="W2236" s="1133"/>
      <c r="X2236" s="1137"/>
      <c r="Y2236" s="1133"/>
      <c r="AA2236" s="1743"/>
      <c r="AC2236" s="1736"/>
      <c r="AD2236" s="1736"/>
      <c r="AE2236" s="1736"/>
      <c r="AF2236" s="1737" t="str">
        <f>IF(B2236="","",(IFERROR(VLOOKUP(B2236,Projecten!A$4:W$2358,5,FALSE),"niet bekend")))</f>
        <v/>
      </c>
      <c r="AG2236" s="2399" t="str">
        <f t="shared" si="187"/>
        <v/>
      </c>
      <c r="AH2236" s="2399" t="str">
        <f>IF(B2236="","",(IFERROR(VLOOKUP(B2236,Projecten!A$4:W$2358,23,FALSE),"niet bekend")))</f>
        <v/>
      </c>
      <c r="AI2236" s="2399" t="str">
        <f>IF(B2236="","",(IFERROR(VLOOKUP(B2236,Projecten!A$4:W$2358,12,FALSE),"niet bekend")))</f>
        <v/>
      </c>
      <c r="AJ2236" s="1738"/>
    </row>
    <row r="2237" spans="1:36" s="1734" customFormat="1" ht="24" x14ac:dyDescent="0.2">
      <c r="B2237" s="1747" t="s">
        <v>3637</v>
      </c>
      <c r="C2237" s="1731">
        <v>121352</v>
      </c>
      <c r="D2237" s="1731" t="s">
        <v>3123</v>
      </c>
      <c r="E2237" s="1133" t="s">
        <v>3124</v>
      </c>
      <c r="F2237" s="1133">
        <v>0</v>
      </c>
      <c r="G2237" s="1133">
        <v>1</v>
      </c>
      <c r="H2237" s="1133">
        <v>0</v>
      </c>
      <c r="I2237" s="1133">
        <v>2</v>
      </c>
      <c r="J2237" s="1732">
        <v>42878</v>
      </c>
      <c r="K2237" s="1732" t="s">
        <v>1524</v>
      </c>
      <c r="L2237" s="1732" t="s">
        <v>1524</v>
      </c>
      <c r="M2237" s="1732" t="s">
        <v>1524</v>
      </c>
      <c r="N2237" s="1739" t="s">
        <v>47</v>
      </c>
      <c r="O2237" s="1739" t="s">
        <v>47</v>
      </c>
      <c r="P2237" s="1739" t="s">
        <v>47</v>
      </c>
      <c r="Q2237" s="1739" t="s">
        <v>47</v>
      </c>
      <c r="R2237" s="1731" t="s">
        <v>3128</v>
      </c>
      <c r="S2237" s="1732"/>
      <c r="T2237" s="1621">
        <v>23</v>
      </c>
      <c r="U2237" s="1733"/>
      <c r="V2237" s="1133" t="s">
        <v>2583</v>
      </c>
      <c r="W2237" s="1133" t="s">
        <v>3129</v>
      </c>
      <c r="X2237" s="1137">
        <v>5</v>
      </c>
      <c r="Y2237" s="1133"/>
      <c r="AA2237" s="1743">
        <v>42871</v>
      </c>
      <c r="AC2237" s="1736"/>
      <c r="AD2237" s="1736"/>
      <c r="AE2237" s="1736"/>
      <c r="AF2237" s="1737" t="str">
        <f>IF(B2237="","",(IFERROR(VLOOKUP(B2237,Projecten!A$4:W$2358,5,FALSE),"niet bekend")))</f>
        <v>niet bekend</v>
      </c>
      <c r="AG2237" s="2399" t="str">
        <f t="shared" si="187"/>
        <v>niet bekend</v>
      </c>
      <c r="AH2237" s="2399" t="str">
        <f>IF(B2237="","",(IFERROR(VLOOKUP(B2237,Projecten!A$4:W$2358,23,FALSE),"niet bekend")))</f>
        <v>niet bekend</v>
      </c>
      <c r="AI2237" s="2399" t="str">
        <f>IF(B2237="","",(IFERROR(VLOOKUP(B2237,Projecten!A$4:W$2358,12,FALSE),"niet bekend")))</f>
        <v>niet bekend</v>
      </c>
      <c r="AJ2237" s="1738"/>
    </row>
    <row r="2238" spans="1:36" s="1734" customFormat="1" x14ac:dyDescent="0.2">
      <c r="A2238" s="2396"/>
      <c r="B2238" s="1748"/>
      <c r="C2238" s="1731"/>
      <c r="D2238" s="1749"/>
      <c r="E2238" s="1749"/>
      <c r="F2238" s="1750"/>
      <c r="G2238" s="1749"/>
      <c r="H2238" s="1749"/>
      <c r="I2238" s="1749"/>
      <c r="J2238" s="1732"/>
      <c r="K2238" s="1732"/>
      <c r="L2238" s="1732"/>
      <c r="M2238" s="1732"/>
      <c r="N2238" s="1739"/>
      <c r="O2238" s="1739"/>
      <c r="P2238" s="1739"/>
      <c r="Q2238" s="1739"/>
      <c r="R2238" s="1731"/>
      <c r="S2238" s="1732"/>
      <c r="T2238" s="1621"/>
      <c r="U2238" s="1733"/>
      <c r="V2238" s="1133"/>
      <c r="W2238" s="1133"/>
      <c r="X2238" s="1137"/>
      <c r="Y2238" s="1133"/>
      <c r="AA2238" s="1743"/>
      <c r="AC2238" s="1736"/>
      <c r="AD2238" s="1736"/>
      <c r="AE2238" s="1736"/>
      <c r="AF2238" s="1737" t="str">
        <f>IF(B2238="","",(IFERROR(VLOOKUP(B2238,Projecten!A$4:W$2358,5,FALSE),"niet bekend")))</f>
        <v/>
      </c>
      <c r="AG2238" s="2399" t="str">
        <f t="shared" si="187"/>
        <v/>
      </c>
      <c r="AH2238" s="2399" t="str">
        <f>IF(B2238="","",(IFERROR(VLOOKUP(B2238,Projecten!A$4:W$2358,23,FALSE),"niet bekend")))</f>
        <v/>
      </c>
      <c r="AI2238" s="2399" t="str">
        <f>IF(B2238="","",(IFERROR(VLOOKUP(B2238,Projecten!A$4:W$2358,12,FALSE),"niet bekend")))</f>
        <v/>
      </c>
      <c r="AJ2238" s="1738"/>
    </row>
    <row r="2239" spans="1:36" s="1195" customFormat="1" x14ac:dyDescent="0.2">
      <c r="B2239" s="1747">
        <v>2017378</v>
      </c>
      <c r="C2239" s="1731">
        <v>121353</v>
      </c>
      <c r="D2239" s="1731">
        <v>624217</v>
      </c>
      <c r="E2239" s="1133" t="s">
        <v>26</v>
      </c>
      <c r="F2239" s="1133">
        <v>1</v>
      </c>
      <c r="G2239" s="1133">
        <v>8</v>
      </c>
      <c r="H2239" s="1133">
        <v>5</v>
      </c>
      <c r="I2239" s="1133">
        <v>3</v>
      </c>
      <c r="J2239" s="1742">
        <v>42878</v>
      </c>
      <c r="K2239" s="1732" t="s">
        <v>1524</v>
      </c>
      <c r="L2239" s="1732" t="s">
        <v>1524</v>
      </c>
      <c r="M2239" s="1732" t="s">
        <v>1524</v>
      </c>
      <c r="N2239" s="1739" t="s">
        <v>47</v>
      </c>
      <c r="O2239" s="1739" t="s">
        <v>47</v>
      </c>
      <c r="P2239" s="1739" t="s">
        <v>47</v>
      </c>
      <c r="Q2239" s="1739" t="s">
        <v>47</v>
      </c>
      <c r="R2239" s="1731" t="s">
        <v>960</v>
      </c>
      <c r="S2239" s="1190"/>
      <c r="T2239" s="1192">
        <v>24</v>
      </c>
      <c r="U2239" s="1193"/>
      <c r="V2239" s="1177" t="s">
        <v>162</v>
      </c>
      <c r="W2239" s="1177"/>
      <c r="X2239" s="1142">
        <v>16</v>
      </c>
      <c r="Y2239" s="1177"/>
      <c r="AA2239" s="1740">
        <v>42867</v>
      </c>
      <c r="AC2239" s="1196"/>
      <c r="AD2239" s="1196"/>
      <c r="AE2239" s="1196"/>
      <c r="AF2239" s="1186">
        <f>IF(B2239="","",(IFERROR(VLOOKUP(B2239,Projecten!A$4:W$2358,5,FALSE),"niet bekend")))</f>
        <v>1</v>
      </c>
      <c r="AG2239" s="2399">
        <f t="shared" si="187"/>
        <v>2317.5500000000002</v>
      </c>
      <c r="AH2239" s="2399">
        <f>IF(B2239="","",(IFERROR(VLOOKUP(B2239,Projecten!A$4:W$2358,23,FALSE),"niet bekend")))</f>
        <v>2317.5500000000002</v>
      </c>
      <c r="AI2239" s="2399">
        <f>IF(B2239="","",(IFERROR(VLOOKUP(B2239,Projecten!A$4:W$2358,12,FALSE),"niet bekend")))</f>
        <v>2317.5500000000002</v>
      </c>
      <c r="AJ2239" s="1652"/>
    </row>
    <row r="2240" spans="1:36" s="1156" customFormat="1" x14ac:dyDescent="0.2">
      <c r="B2240" s="2417">
        <v>2017404</v>
      </c>
      <c r="C2240" s="1351">
        <v>121354</v>
      </c>
      <c r="D2240" s="2418" t="s">
        <v>3108</v>
      </c>
      <c r="E2240" s="2419" t="s">
        <v>26</v>
      </c>
      <c r="F2240" s="2419">
        <v>1</v>
      </c>
      <c r="G2240" s="2420">
        <v>2</v>
      </c>
      <c r="H2240" s="2419">
        <v>1</v>
      </c>
      <c r="I2240" s="2419">
        <v>1</v>
      </c>
      <c r="J2240" s="1742">
        <v>42885</v>
      </c>
      <c r="K2240" s="2421" t="s">
        <v>1524</v>
      </c>
      <c r="L2240" s="2421" t="s">
        <v>1524</v>
      </c>
      <c r="M2240" s="2421" t="s">
        <v>1524</v>
      </c>
      <c r="N2240" s="2422" t="s">
        <v>47</v>
      </c>
      <c r="O2240" s="2422" t="s">
        <v>47</v>
      </c>
      <c r="P2240" s="2422" t="s">
        <v>47</v>
      </c>
      <c r="Q2240" s="2422" t="s">
        <v>47</v>
      </c>
      <c r="R2240" s="1703" t="s">
        <v>960</v>
      </c>
      <c r="S2240" s="1147"/>
      <c r="T2240" s="1150">
        <v>24</v>
      </c>
      <c r="U2240" s="1151"/>
      <c r="V2240" s="1353" t="s">
        <v>162</v>
      </c>
      <c r="W2240" s="1353"/>
      <c r="X2240" s="1144">
        <v>5</v>
      </c>
      <c r="Y2240" s="1152"/>
      <c r="Z2240" s="1154"/>
      <c r="AA2240" s="1720">
        <v>42871</v>
      </c>
      <c r="AC2240" s="1157"/>
      <c r="AD2240" s="1157"/>
      <c r="AE2240" s="1157"/>
      <c r="AF2240" s="1186">
        <f>IF(B2240="","",(IFERROR(VLOOKUP(B2240,Projecten!A$4:W$2358,5,FALSE),"niet bekend")))</f>
        <v>1</v>
      </c>
      <c r="AG2240" s="2399">
        <f t="shared" si="187"/>
        <v>635.91</v>
      </c>
      <c r="AH2240" s="2399">
        <f>IF(B2240="","",(IFERROR(VLOOKUP(B2240,Projecten!A$4:W$2358,23,FALSE),"niet bekend")))</f>
        <v>635.91</v>
      </c>
      <c r="AI2240" s="2399">
        <f>IF(B2240="","",(IFERROR(VLOOKUP(B2240,Projecten!A$4:W$2358,12,FALSE),"niet bekend")))</f>
        <v>635.91</v>
      </c>
    </row>
    <row r="2241" spans="2:36" s="1156" customFormat="1" x14ac:dyDescent="0.2">
      <c r="B2241" s="2417">
        <v>2017405</v>
      </c>
      <c r="C2241" s="1351">
        <v>121354</v>
      </c>
      <c r="D2241" s="2418">
        <v>649317</v>
      </c>
      <c r="E2241" s="2419" t="s">
        <v>26</v>
      </c>
      <c r="F2241" s="2419">
        <v>1</v>
      </c>
      <c r="G2241" s="2420">
        <v>12</v>
      </c>
      <c r="H2241" s="2419">
        <v>6</v>
      </c>
      <c r="I2241" s="2419">
        <v>3</v>
      </c>
      <c r="J2241" s="1742">
        <v>42885</v>
      </c>
      <c r="K2241" s="2421" t="s">
        <v>1524</v>
      </c>
      <c r="L2241" s="2421" t="s">
        <v>1524</v>
      </c>
      <c r="M2241" s="2421" t="s">
        <v>1524</v>
      </c>
      <c r="N2241" s="2422" t="s">
        <v>47</v>
      </c>
      <c r="O2241" s="2422" t="s">
        <v>47</v>
      </c>
      <c r="P2241" s="2422" t="s">
        <v>47</v>
      </c>
      <c r="Q2241" s="2422" t="s">
        <v>47</v>
      </c>
      <c r="R2241" s="1703" t="s">
        <v>960</v>
      </c>
      <c r="S2241" s="1147"/>
      <c r="T2241" s="1150">
        <v>24</v>
      </c>
      <c r="U2241" s="1151"/>
      <c r="V2241" s="1353" t="s">
        <v>162</v>
      </c>
      <c r="W2241" s="1353" t="s">
        <v>3232</v>
      </c>
      <c r="X2241" s="1144">
        <v>20</v>
      </c>
      <c r="Y2241" s="1152"/>
      <c r="Z2241" s="1154"/>
      <c r="AA2241" s="1720">
        <v>42871</v>
      </c>
      <c r="AC2241" s="1157"/>
      <c r="AD2241" s="1157"/>
      <c r="AE2241" s="1157"/>
      <c r="AF2241" s="1186">
        <f>IF(B2241="","",(IFERROR(VLOOKUP(B2241,Projecten!A$4:W$2358,5,FALSE),"niet bekend")))</f>
        <v>1</v>
      </c>
      <c r="AG2241" s="2399">
        <f t="shared" si="187"/>
        <v>3153.87</v>
      </c>
      <c r="AH2241" s="2399">
        <f>IF(B2241="","",(IFERROR(VLOOKUP(B2241,Projecten!A$4:W$2358,23,FALSE),"niet bekend")))</f>
        <v>3153.87</v>
      </c>
      <c r="AI2241" s="2399">
        <f>IF(B2241="","",(IFERROR(VLOOKUP(B2241,Projecten!A$4:W$2358,12,FALSE),"niet bekend")))</f>
        <v>3153.87</v>
      </c>
    </row>
    <row r="2242" spans="2:36" s="1156" customFormat="1" x14ac:dyDescent="0.2">
      <c r="B2242" s="2417">
        <v>2017391</v>
      </c>
      <c r="C2242" s="1351">
        <v>121354</v>
      </c>
      <c r="D2242" s="2418">
        <v>666317</v>
      </c>
      <c r="E2242" s="2419" t="s">
        <v>26</v>
      </c>
      <c r="F2242" s="2419">
        <v>1</v>
      </c>
      <c r="G2242" s="2420">
        <v>8</v>
      </c>
      <c r="H2242" s="2419">
        <v>5</v>
      </c>
      <c r="I2242" s="2419">
        <v>3</v>
      </c>
      <c r="J2242" s="1742">
        <v>42885</v>
      </c>
      <c r="K2242" s="2421" t="s">
        <v>1524</v>
      </c>
      <c r="L2242" s="2421" t="s">
        <v>1524</v>
      </c>
      <c r="M2242" s="2421" t="s">
        <v>1524</v>
      </c>
      <c r="N2242" s="2422" t="s">
        <v>47</v>
      </c>
      <c r="O2242" s="2422" t="s">
        <v>47</v>
      </c>
      <c r="P2242" s="2422" t="s">
        <v>47</v>
      </c>
      <c r="Q2242" s="2422" t="s">
        <v>47</v>
      </c>
      <c r="R2242" s="1703" t="s">
        <v>960</v>
      </c>
      <c r="S2242" s="1147"/>
      <c r="T2242" s="1150">
        <v>24</v>
      </c>
      <c r="U2242" s="1151"/>
      <c r="V2242" s="1353" t="s">
        <v>162</v>
      </c>
      <c r="W2242" s="1353"/>
      <c r="X2242" s="1144">
        <v>15</v>
      </c>
      <c r="Y2242" s="1152"/>
      <c r="Z2242" s="1154"/>
      <c r="AA2242" s="1720">
        <v>42871</v>
      </c>
      <c r="AC2242" s="1157"/>
      <c r="AD2242" s="1157"/>
      <c r="AE2242" s="1157"/>
      <c r="AF2242" s="1186">
        <f>IF(B2242="","",(IFERROR(VLOOKUP(B2242,Projecten!A$4:W$2358,5,FALSE),"niet bekend")))</f>
        <v>1</v>
      </c>
      <c r="AG2242" s="2399">
        <f t="shared" si="187"/>
        <v>2616.7800000000002</v>
      </c>
      <c r="AH2242" s="2399">
        <f>IF(B2242="","",(IFERROR(VLOOKUP(B2242,Projecten!A$4:W$2358,23,FALSE),"niet bekend")))</f>
        <v>2616.7800000000002</v>
      </c>
      <c r="AI2242" s="2399">
        <f>IF(B2242="","",(IFERROR(VLOOKUP(B2242,Projecten!A$4:W$2358,12,FALSE),"niet bekend")))</f>
        <v>2616.7800000000002</v>
      </c>
    </row>
    <row r="2243" spans="2:36" s="1156" customFormat="1" x14ac:dyDescent="0.2">
      <c r="B2243" s="2417">
        <v>2017389</v>
      </c>
      <c r="C2243" s="1351">
        <v>121354</v>
      </c>
      <c r="D2243" s="2418">
        <v>649517</v>
      </c>
      <c r="E2243" s="2419" t="s">
        <v>26</v>
      </c>
      <c r="F2243" s="2419">
        <v>1</v>
      </c>
      <c r="G2243" s="2420">
        <v>7</v>
      </c>
      <c r="H2243" s="2419">
        <v>5</v>
      </c>
      <c r="I2243" s="2419">
        <v>3</v>
      </c>
      <c r="J2243" s="1742">
        <v>42885</v>
      </c>
      <c r="K2243" s="2421" t="s">
        <v>1524</v>
      </c>
      <c r="L2243" s="2421" t="s">
        <v>1524</v>
      </c>
      <c r="M2243" s="2421" t="s">
        <v>1524</v>
      </c>
      <c r="N2243" s="2422" t="s">
        <v>47</v>
      </c>
      <c r="O2243" s="2422" t="s">
        <v>47</v>
      </c>
      <c r="P2243" s="2422" t="s">
        <v>47</v>
      </c>
      <c r="Q2243" s="2422" t="s">
        <v>47</v>
      </c>
      <c r="R2243" s="1703" t="s">
        <v>960</v>
      </c>
      <c r="S2243" s="1147"/>
      <c r="T2243" s="1150">
        <v>24</v>
      </c>
      <c r="U2243" s="1151"/>
      <c r="V2243" s="1353" t="s">
        <v>162</v>
      </c>
      <c r="W2243" s="1353"/>
      <c r="X2243" s="1144">
        <v>15</v>
      </c>
      <c r="Y2243" s="1152"/>
      <c r="Z2243" s="1154"/>
      <c r="AA2243" s="1720">
        <v>42871</v>
      </c>
      <c r="AC2243" s="1157"/>
      <c r="AD2243" s="1157"/>
      <c r="AE2243" s="1157"/>
      <c r="AF2243" s="1186">
        <f>IF(B2243="","",(IFERROR(VLOOKUP(B2243,Projecten!A$4:W$2358,5,FALSE),"niet bekend")))</f>
        <v>1</v>
      </c>
      <c r="AG2243" s="2399">
        <f t="shared" si="187"/>
        <v>2343.94</v>
      </c>
      <c r="AH2243" s="2399">
        <f>IF(B2243="","",(IFERROR(VLOOKUP(B2243,Projecten!A$4:W$2358,23,FALSE),"niet bekend")))</f>
        <v>2343.94</v>
      </c>
      <c r="AI2243" s="2399">
        <f>IF(B2243="","",(IFERROR(VLOOKUP(B2243,Projecten!A$4:W$2358,12,FALSE),"niet bekend")))</f>
        <v>2343.94</v>
      </c>
    </row>
    <row r="2244" spans="2:36" s="1156" customFormat="1" x14ac:dyDescent="0.2">
      <c r="B2244" s="2417">
        <v>2017387</v>
      </c>
      <c r="C2244" s="1351">
        <v>121353</v>
      </c>
      <c r="D2244" s="2418">
        <v>625217</v>
      </c>
      <c r="E2244" s="2419" t="s">
        <v>26</v>
      </c>
      <c r="F2244" s="2419">
        <v>1</v>
      </c>
      <c r="G2244" s="2420">
        <v>8</v>
      </c>
      <c r="H2244" s="2419">
        <v>5</v>
      </c>
      <c r="I2244" s="2419">
        <v>3</v>
      </c>
      <c r="J2244" s="2423">
        <v>42878</v>
      </c>
      <c r="K2244" s="2423">
        <v>42879</v>
      </c>
      <c r="L2244" s="2424" t="s">
        <v>1524</v>
      </c>
      <c r="M2244" s="2421" t="s">
        <v>1524</v>
      </c>
      <c r="N2244" s="2422" t="s">
        <v>47</v>
      </c>
      <c r="O2244" s="2422" t="s">
        <v>47</v>
      </c>
      <c r="P2244" s="2422" t="s">
        <v>47</v>
      </c>
      <c r="Q2244" s="2422" t="s">
        <v>47</v>
      </c>
      <c r="R2244" s="1703" t="s">
        <v>960</v>
      </c>
      <c r="S2244" s="1147"/>
      <c r="T2244" s="1150">
        <v>24</v>
      </c>
      <c r="U2244" s="1151"/>
      <c r="V2244" s="1353" t="s">
        <v>162</v>
      </c>
      <c r="W2244" s="1716" t="s">
        <v>3234</v>
      </c>
      <c r="X2244" s="1144">
        <v>16</v>
      </c>
      <c r="Y2244" s="1152"/>
      <c r="Z2244" s="1154"/>
      <c r="AA2244" s="1720">
        <v>42867</v>
      </c>
      <c r="AC2244" s="1157"/>
      <c r="AD2244" s="1157"/>
      <c r="AE2244" s="1157"/>
      <c r="AF2244" s="1186">
        <f>IF(B2244="","",(IFERROR(VLOOKUP(B2244,Projecten!A$4:W$2358,5,FALSE),"niet bekend")))</f>
        <v>1</v>
      </c>
      <c r="AG2244" s="2399">
        <f t="shared" si="187"/>
        <v>2861</v>
      </c>
      <c r="AH2244" s="2399">
        <f>IF(B2244="","",(IFERROR(VLOOKUP(B2244,Projecten!A$4:W$2358,23,FALSE),"niet bekend")))</f>
        <v>2861</v>
      </c>
      <c r="AI2244" s="2399">
        <f>IF(B2244="","",(IFERROR(VLOOKUP(B2244,Projecten!A$4:W$2358,12,FALSE),"niet bekend")))</f>
        <v>2861</v>
      </c>
    </row>
    <row r="2245" spans="2:36" x14ac:dyDescent="0.2">
      <c r="AE2245" s="4"/>
      <c r="AF2245" s="4"/>
    </row>
    <row r="2246" spans="2:36" s="1763" customFormat="1" x14ac:dyDescent="0.2">
      <c r="B2246" s="1752"/>
      <c r="C2246" s="1753"/>
      <c r="D2246" s="1754"/>
      <c r="E2246" s="1754"/>
      <c r="F2246" s="1755"/>
      <c r="G2246" s="1755"/>
      <c r="H2246" s="1755"/>
      <c r="I2246" s="1755"/>
      <c r="J2246" s="1756"/>
      <c r="K2246" s="1756"/>
      <c r="L2246" s="1756"/>
      <c r="M2246" s="1755"/>
      <c r="N2246" s="1755"/>
      <c r="O2246" s="1755"/>
      <c r="P2246" s="1755"/>
      <c r="Q2246" s="1755"/>
      <c r="R2246" s="1757"/>
      <c r="S2246" s="1758"/>
      <c r="T2246" s="1759"/>
      <c r="U2246" s="1759"/>
      <c r="V2246" s="1760"/>
      <c r="W2246" s="1760"/>
      <c r="X2246" s="1760"/>
      <c r="Y2246" s="1751"/>
      <c r="Z2246" s="1761"/>
      <c r="AA2246" s="1762"/>
      <c r="AC2246" s="1764"/>
      <c r="AD2246" s="1764"/>
      <c r="AE2246" s="1764"/>
      <c r="AF2246" s="1765"/>
      <c r="AG2246" s="2412"/>
      <c r="AH2246" s="2412" t="str">
        <f>IF(B2246="","",(IFERROR(VLOOKUP(B2246,Projecten!A$4:W$2358,23,FALSE),"niet bekend")))</f>
        <v/>
      </c>
      <c r="AI2246" s="2412" t="str">
        <f>IF(B2246="","",(IFERROR(VLOOKUP(B2246,Projecten!A$4:W$2358,12,FALSE),"niet bekend")))</f>
        <v/>
      </c>
    </row>
    <row r="2247" spans="2:36" s="1677" customFormat="1" x14ac:dyDescent="0.2">
      <c r="B2247" s="1677" t="s">
        <v>115</v>
      </c>
      <c r="C2247" s="1664"/>
      <c r="D2247" s="1665">
        <f>SUM(G2247:I2247)</f>
        <v>2349</v>
      </c>
      <c r="E2247" s="1666"/>
      <c r="F2247" s="1667">
        <f>SUM(F2248:F2293)</f>
        <v>143</v>
      </c>
      <c r="G2247" s="1667">
        <f>SUM(G2248:G2293)</f>
        <v>1306</v>
      </c>
      <c r="H2247" s="1667">
        <f>SUM(H2248:H2293)</f>
        <v>619</v>
      </c>
      <c r="I2247" s="1667">
        <f>SUM(I2248:I2293)</f>
        <v>424</v>
      </c>
      <c r="J2247" s="1668"/>
      <c r="K2247" s="1668"/>
      <c r="L2247" s="1668"/>
      <c r="M2247" s="1667"/>
      <c r="N2247" s="1667"/>
      <c r="O2247" s="1667"/>
      <c r="P2247" s="1667"/>
      <c r="Q2247" s="1667"/>
      <c r="R2247" s="1669">
        <v>24</v>
      </c>
      <c r="S2247" s="1670"/>
      <c r="T2247" s="1671"/>
      <c r="U2247" s="1671"/>
      <c r="V2247" s="1672"/>
      <c r="W2247" s="1673">
        <f>SUM(X2247:X2263)</f>
        <v>394</v>
      </c>
      <c r="X2247" s="1674"/>
      <c r="Y2247" s="1674">
        <f>Productiemedewerkers!C2725</f>
        <v>0</v>
      </c>
      <c r="Z2247" s="1675">
        <f>W2247-Y2247</f>
        <v>394</v>
      </c>
      <c r="AA2247" s="1676"/>
      <c r="AC2247" s="1116"/>
      <c r="AD2247" s="1116"/>
      <c r="AE2247" s="1678" t="str">
        <f>CONCATENATE("week ",R2247)</f>
        <v>week 24</v>
      </c>
      <c r="AF2247" s="1679"/>
      <c r="AG2247" s="2402">
        <f>SUM(AG2248:AG2263)</f>
        <v>68250.61</v>
      </c>
      <c r="AH2247" s="2402">
        <f>IF(B2247="","",(IFERROR(VLOOKUP(B2247,Projecten!A$4:W$2358,23,FALSE),"niet bekend")))</f>
        <v>0</v>
      </c>
      <c r="AI2247" s="2402">
        <f>IF(B2247="","",(IFERROR(VLOOKUP(B2247,Projecten!A$4:W$2358,12,FALSE),"niet bekend")))</f>
        <v>87.2</v>
      </c>
      <c r="AJ2247" s="1680"/>
    </row>
    <row r="2248" spans="2:36" s="1734" customFormat="1" x14ac:dyDescent="0.2">
      <c r="B2248" s="1632"/>
      <c r="C2248" s="1731"/>
      <c r="D2248" s="1133"/>
      <c r="E2248" s="1133"/>
      <c r="F2248" s="1739"/>
      <c r="G2248" s="1739"/>
      <c r="H2248" s="1739"/>
      <c r="I2248" s="1739"/>
      <c r="J2248" s="1729"/>
      <c r="K2248" s="1729"/>
      <c r="L2248" s="1729"/>
      <c r="M2248" s="1730"/>
      <c r="N2248" s="1730"/>
      <c r="O2248" s="1730"/>
      <c r="P2248" s="1730"/>
      <c r="Q2248" s="1730"/>
      <c r="R2248" s="1731" t="s">
        <v>2792</v>
      </c>
      <c r="S2248" s="1732"/>
      <c r="T2248" s="1621"/>
      <c r="U2248" s="1733"/>
      <c r="V2248" s="1133"/>
      <c r="W2248" s="1725" t="s">
        <v>2081</v>
      </c>
      <c r="X2248" s="1137"/>
      <c r="Y2248" s="1133"/>
      <c r="AA2248" s="1735"/>
      <c r="AC2248" s="1736"/>
      <c r="AD2248" s="1736"/>
      <c r="AE2248" s="1736"/>
      <c r="AF2248" s="1737" t="str">
        <f>IF(B2248="","",(IFERROR(VLOOKUP(B2248,Projecten!A$4:W$2358,5,FALSE),"niet bekend")))</f>
        <v/>
      </c>
      <c r="AG2248" s="2399" t="str">
        <f>IF(AF2248="","",(IF(F2248=0,AI2248,(F2248/AF2248*AI2248))))</f>
        <v/>
      </c>
      <c r="AH2248" s="2399" t="str">
        <f>IF(B2248="","",(IFERROR(VLOOKUP(B2248,Projecten!A$4:W$2358,23,FALSE),"niet bekend")))</f>
        <v/>
      </c>
      <c r="AI2248" s="2399" t="str">
        <f>IF(B2248="","",(IFERROR(VLOOKUP(B2248,Projecten!A$4:W$2358,12,FALSE),"niet bekend")))</f>
        <v/>
      </c>
      <c r="AJ2248" s="1738"/>
    </row>
    <row r="2249" spans="2:36" s="1734" customFormat="1" x14ac:dyDescent="0.2">
      <c r="B2249" s="1632"/>
      <c r="C2249" s="1731"/>
      <c r="D2249" s="1177" t="s">
        <v>3127</v>
      </c>
      <c r="E2249" s="1133"/>
      <c r="F2249" s="1739"/>
      <c r="G2249" s="1739"/>
      <c r="H2249" s="1739"/>
      <c r="I2249" s="1739"/>
      <c r="J2249" s="1729"/>
      <c r="K2249" s="1729"/>
      <c r="L2249" s="1729"/>
      <c r="M2249" s="1730"/>
      <c r="N2249" s="1730"/>
      <c r="O2249" s="1730"/>
      <c r="P2249" s="1730"/>
      <c r="Q2249" s="1730"/>
      <c r="R2249" s="1731"/>
      <c r="S2249" s="1732"/>
      <c r="T2249" s="1621"/>
      <c r="U2249" s="1733"/>
      <c r="V2249" s="1133"/>
      <c r="W2249" s="1725"/>
      <c r="X2249" s="1137">
        <v>8.25</v>
      </c>
      <c r="Y2249" s="1133"/>
      <c r="AA2249" s="1735"/>
      <c r="AC2249" s="1736"/>
      <c r="AD2249" s="1736"/>
      <c r="AE2249" s="1736"/>
      <c r="AF2249" s="1737"/>
      <c r="AG2249" s="2399"/>
      <c r="AH2249" s="2399"/>
      <c r="AI2249" s="2399"/>
      <c r="AJ2249" s="1738"/>
    </row>
    <row r="2250" spans="2:36" s="1734" customFormat="1" x14ac:dyDescent="0.2">
      <c r="B2250" s="1632"/>
      <c r="C2250" s="1731"/>
      <c r="D2250" s="1177" t="s">
        <v>3220</v>
      </c>
      <c r="E2250" s="1133"/>
      <c r="F2250" s="1739"/>
      <c r="G2250" s="1739"/>
      <c r="H2250" s="1739"/>
      <c r="I2250" s="1739"/>
      <c r="J2250" s="1729"/>
      <c r="K2250" s="1729"/>
      <c r="L2250" s="1729"/>
      <c r="M2250" s="1730"/>
      <c r="N2250" s="1730"/>
      <c r="O2250" s="1730"/>
      <c r="P2250" s="1730"/>
      <c r="Q2250" s="1730"/>
      <c r="R2250" s="1731"/>
      <c r="S2250" s="1732"/>
      <c r="T2250" s="1621"/>
      <c r="U2250" s="1733"/>
      <c r="V2250" s="1133"/>
      <c r="W2250" s="1725"/>
      <c r="X2250" s="1137">
        <v>8.25</v>
      </c>
      <c r="Y2250" s="1133"/>
      <c r="AA2250" s="1735"/>
      <c r="AC2250" s="1736"/>
      <c r="AD2250" s="1736"/>
      <c r="AE2250" s="1736"/>
      <c r="AF2250" s="1737"/>
      <c r="AG2250" s="2399"/>
      <c r="AH2250" s="2399"/>
      <c r="AI2250" s="2399"/>
      <c r="AJ2250" s="1738"/>
    </row>
    <row r="2251" spans="2:36" s="1734" customFormat="1" x14ac:dyDescent="0.2">
      <c r="B2251" s="1632"/>
      <c r="C2251" s="1731"/>
      <c r="D2251" s="1133"/>
      <c r="E2251" s="1133"/>
      <c r="F2251" s="1739"/>
      <c r="G2251" s="1739"/>
      <c r="H2251" s="1739"/>
      <c r="I2251" s="1739"/>
      <c r="J2251" s="1729"/>
      <c r="K2251" s="1729"/>
      <c r="L2251" s="1729"/>
      <c r="M2251" s="1730"/>
      <c r="N2251" s="1730"/>
      <c r="O2251" s="1730"/>
      <c r="P2251" s="1730"/>
      <c r="Q2251" s="1730"/>
      <c r="R2251" s="1731"/>
      <c r="S2251" s="1732"/>
      <c r="T2251" s="1621"/>
      <c r="U2251" s="1733"/>
      <c r="V2251" s="1133"/>
      <c r="W2251" s="1725"/>
      <c r="X2251" s="1137"/>
      <c r="Y2251" s="1133"/>
      <c r="AA2251" s="1735"/>
      <c r="AC2251" s="1736"/>
      <c r="AD2251" s="1736"/>
      <c r="AE2251" s="1736"/>
      <c r="AF2251" s="1737"/>
      <c r="AG2251" s="2399"/>
      <c r="AH2251" s="2399"/>
      <c r="AI2251" s="2399"/>
      <c r="AJ2251" s="1738"/>
    </row>
    <row r="2252" spans="2:36" s="1648" customFormat="1" x14ac:dyDescent="0.2">
      <c r="B2252" s="1351">
        <v>2017385</v>
      </c>
      <c r="C2252" s="1351">
        <v>121353</v>
      </c>
      <c r="D2252" s="1351">
        <v>668117</v>
      </c>
      <c r="E2252" s="1206" t="s">
        <v>26</v>
      </c>
      <c r="F2252" s="1206">
        <v>1</v>
      </c>
      <c r="G2252" s="1206">
        <v>12</v>
      </c>
      <c r="H2252" s="1206">
        <v>6</v>
      </c>
      <c r="I2252" s="1206">
        <v>3</v>
      </c>
      <c r="J2252" s="1627">
        <v>42878</v>
      </c>
      <c r="K2252" s="1627" t="s">
        <v>1524</v>
      </c>
      <c r="L2252" s="1627" t="s">
        <v>1524</v>
      </c>
      <c r="M2252" s="1627" t="s">
        <v>1524</v>
      </c>
      <c r="N2252" s="1626" t="s">
        <v>47</v>
      </c>
      <c r="O2252" s="1626" t="s">
        <v>47</v>
      </c>
      <c r="P2252" s="1626" t="s">
        <v>47</v>
      </c>
      <c r="Q2252" s="1626" t="s">
        <v>47</v>
      </c>
      <c r="R2252" s="1351" t="s">
        <v>3174</v>
      </c>
      <c r="S2252" s="1627" t="s">
        <v>3233</v>
      </c>
      <c r="T2252" s="1628">
        <v>24</v>
      </c>
      <c r="U2252" s="1629"/>
      <c r="V2252" s="1206" t="s">
        <v>162</v>
      </c>
      <c r="W2252" s="1773" t="s">
        <v>3313</v>
      </c>
      <c r="X2252" s="1153">
        <v>17</v>
      </c>
      <c r="Y2252" s="1206">
        <v>4</v>
      </c>
      <c r="AA2252" s="1768">
        <v>42867</v>
      </c>
      <c r="AC2252" s="1659"/>
      <c r="AD2252" s="1659"/>
      <c r="AE2252" s="1659"/>
      <c r="AF2252" s="1633">
        <f>IF(B2252="","",(IFERROR(VLOOKUP(B2252,Projecten!A$4:W$2358,5,FALSE),"niet bekend")))</f>
        <v>1</v>
      </c>
      <c r="AG2252" s="2403">
        <f>IF(AF2252="","",(IF(F2252=0,AI2252,(F2252/AF2252*AI2252))))</f>
        <v>3519.7</v>
      </c>
      <c r="AH2252" s="2403">
        <f>IF(B2252="","",(IFERROR(VLOOKUP(B2252,Projecten!A$4:W$2358,23,FALSE),"niet bekend")))</f>
        <v>3519.7</v>
      </c>
      <c r="AI2252" s="2403">
        <f>IF(B2252="","",(IFERROR(VLOOKUP(B2252,Projecten!A$4:W$2358,12,FALSE),"niet bekend")))</f>
        <v>3519.7</v>
      </c>
      <c r="AJ2252" s="1661"/>
    </row>
    <row r="2253" spans="2:36" s="1632" customFormat="1" x14ac:dyDescent="0.2">
      <c r="B2253" s="1351">
        <v>2017390</v>
      </c>
      <c r="C2253" s="1351">
        <v>121355</v>
      </c>
      <c r="D2253" s="1351">
        <v>630217</v>
      </c>
      <c r="E2253" s="1206" t="s">
        <v>26</v>
      </c>
      <c r="F2253" s="1206">
        <v>1</v>
      </c>
      <c r="G2253" s="1206">
        <v>13</v>
      </c>
      <c r="H2253" s="1206">
        <v>4</v>
      </c>
      <c r="I2253" s="1206">
        <v>5</v>
      </c>
      <c r="J2253" s="1627">
        <v>42885</v>
      </c>
      <c r="K2253" s="1627">
        <v>42886</v>
      </c>
      <c r="L2253" s="1627" t="s">
        <v>1524</v>
      </c>
      <c r="M2253" s="1627" t="s">
        <v>1524</v>
      </c>
      <c r="N2253" s="1626" t="s">
        <v>47</v>
      </c>
      <c r="O2253" s="1626" t="s">
        <v>47</v>
      </c>
      <c r="P2253" s="1626" t="s">
        <v>47</v>
      </c>
      <c r="Q2253" s="1626" t="s">
        <v>47</v>
      </c>
      <c r="R2253" s="1351"/>
      <c r="S2253" s="1627"/>
      <c r="T2253" s="1628">
        <v>24</v>
      </c>
      <c r="U2253" s="1629"/>
      <c r="V2253" s="1206" t="s">
        <v>162</v>
      </c>
      <c r="W2253" s="1206" t="s">
        <v>3170</v>
      </c>
      <c r="X2253" s="1153">
        <v>27</v>
      </c>
      <c r="Y2253" s="1206">
        <v>5</v>
      </c>
      <c r="Z2253" s="1630"/>
      <c r="AA2253" s="1769">
        <v>42874</v>
      </c>
      <c r="AC2253" s="1375"/>
      <c r="AD2253" s="1375"/>
      <c r="AE2253" s="1375"/>
      <c r="AF2253" s="1633">
        <f>IF(B2253="","",(IFERROR(VLOOKUP(B2253,Projecten!A$4:W$2358,5,FALSE),"niet bekend")))</f>
        <v>1</v>
      </c>
      <c r="AG2253" s="2403">
        <f>IF(AF2253="","",(IF(F2253=0,AI2253,(F2253/AF2253*AI2253))))</f>
        <v>6085.27</v>
      </c>
      <c r="AH2253" s="2403">
        <f>IF(B2253="","",(IFERROR(VLOOKUP(B2253,Projecten!A$4:W$2358,23,FALSE),"niet bekend")))</f>
        <v>6085.27</v>
      </c>
      <c r="AI2253" s="2403">
        <f>IF(B2253="","",(IFERROR(VLOOKUP(B2253,Projecten!A$4:W$2358,12,FALSE),"niet bekend")))</f>
        <v>6085.27</v>
      </c>
      <c r="AJ2253" s="1634"/>
    </row>
    <row r="2254" spans="2:36" s="131" customFormat="1" x14ac:dyDescent="0.2">
      <c r="C2254" s="1257"/>
      <c r="D2254" s="141"/>
      <c r="E2254" s="80"/>
      <c r="F2254" s="59"/>
      <c r="G2254" s="80"/>
      <c r="H2254" s="80"/>
      <c r="I2254" s="80"/>
      <c r="J2254" s="59"/>
      <c r="K2254" s="59"/>
      <c r="L2254" s="59"/>
      <c r="M2254" s="59"/>
      <c r="N2254" s="59"/>
      <c r="O2254" s="59"/>
      <c r="P2254" s="59"/>
      <c r="Q2254" s="59"/>
      <c r="R2254" s="59"/>
      <c r="S2254" s="77"/>
      <c r="T2254" s="59"/>
      <c r="U2254" s="156"/>
      <c r="V2254" s="80"/>
      <c r="W2254" s="80"/>
      <c r="X2254" s="431"/>
      <c r="Y2254" s="141"/>
      <c r="AE2254" s="71"/>
      <c r="AF2254" s="71"/>
      <c r="AG2254" s="2403"/>
      <c r="AH2254" s="2403"/>
      <c r="AI2254" s="2403"/>
      <c r="AJ2254" s="908"/>
    </row>
    <row r="2255" spans="2:36" s="1156" customFormat="1" x14ac:dyDescent="0.2">
      <c r="B2255" s="1331">
        <v>2017374</v>
      </c>
      <c r="C2255" s="1351">
        <v>121349</v>
      </c>
      <c r="D2255" s="1331" t="s">
        <v>3053</v>
      </c>
      <c r="E2255" s="1216" t="s">
        <v>2376</v>
      </c>
      <c r="F2255" s="1216">
        <v>1</v>
      </c>
      <c r="G2255" s="1216">
        <v>10</v>
      </c>
      <c r="H2255" s="1216">
        <v>6</v>
      </c>
      <c r="I2255" s="1216">
        <v>1</v>
      </c>
      <c r="J2255" s="1147">
        <v>42885</v>
      </c>
      <c r="K2255" s="1147">
        <v>42886</v>
      </c>
      <c r="L2255" s="1183" t="s">
        <v>1524</v>
      </c>
      <c r="M2255" s="1183" t="s">
        <v>1524</v>
      </c>
      <c r="N2255" s="1184" t="s">
        <v>47</v>
      </c>
      <c r="O2255" s="1184" t="s">
        <v>47</v>
      </c>
      <c r="P2255" s="1184" t="s">
        <v>47</v>
      </c>
      <c r="Q2255" s="1184" t="s">
        <v>47</v>
      </c>
      <c r="R2255" s="1397" t="s">
        <v>3274</v>
      </c>
      <c r="S2255" s="1147"/>
      <c r="T2255" s="1150">
        <v>24</v>
      </c>
      <c r="U2255" s="1151"/>
      <c r="V2255" s="1353" t="s">
        <v>2583</v>
      </c>
      <c r="W2255" s="1353"/>
      <c r="X2255" s="1144">
        <v>17</v>
      </c>
      <c r="Y2255" s="1152">
        <v>1</v>
      </c>
      <c r="Z2255" s="1154"/>
      <c r="AA2255" s="1720">
        <v>42871</v>
      </c>
      <c r="AC2255" s="1157"/>
      <c r="AD2255" s="1157"/>
      <c r="AE2255" s="1157"/>
      <c r="AF2255" s="1158">
        <f>IF(B2255="","",(IFERROR(VLOOKUP(B2255,Projecten!A$4:W$2358,5,FALSE),"niet bekend")))</f>
        <v>1</v>
      </c>
      <c r="AG2255" s="2403">
        <f>IF(AF2255="","",(IF(F2255=0,AI2255,(F2255/AF2255*AI2255))))</f>
        <v>2913.37</v>
      </c>
      <c r="AH2255" s="2403">
        <f>IF(B2255="","",(IFERROR(VLOOKUP(B2255,Projecten!A$4:W$2358,23,FALSE),"niet bekend")))</f>
        <v>2913.37</v>
      </c>
      <c r="AI2255" s="2403">
        <f>IF(B2255="","",(IFERROR(VLOOKUP(B2255,Projecten!A$4:W$2358,12,FALSE),"niet bekend")))</f>
        <v>2913.37</v>
      </c>
    </row>
    <row r="2256" spans="2:36" s="1156" customFormat="1" x14ac:dyDescent="0.2">
      <c r="B2256" s="1331"/>
      <c r="C2256" s="1351"/>
      <c r="D2256" s="1331"/>
      <c r="E2256" s="1216"/>
      <c r="F2256" s="1216"/>
      <c r="G2256" s="1216"/>
      <c r="H2256" s="1216"/>
      <c r="I2256" s="1216"/>
      <c r="J2256" s="1147"/>
      <c r="K2256" s="1147"/>
      <c r="L2256" s="1183"/>
      <c r="M2256" s="1183"/>
      <c r="N2256" s="1184"/>
      <c r="O2256" s="1184"/>
      <c r="P2256" s="1184"/>
      <c r="Q2256" s="1184"/>
      <c r="R2256" s="1397"/>
      <c r="S2256" s="1147"/>
      <c r="T2256" s="1150"/>
      <c r="U2256" s="1151"/>
      <c r="V2256" s="1353"/>
      <c r="W2256" s="1353"/>
      <c r="X2256" s="1144"/>
      <c r="Y2256" s="1152"/>
      <c r="Z2256" s="1154"/>
      <c r="AA2256" s="1720"/>
      <c r="AC2256" s="1157"/>
      <c r="AD2256" s="1157"/>
      <c r="AE2256" s="1157"/>
      <c r="AF2256" s="1158"/>
      <c r="AG2256" s="2403"/>
      <c r="AH2256" s="2403"/>
      <c r="AI2256" s="2403"/>
    </row>
    <row r="2257" spans="2:36" s="1156" customFormat="1" x14ac:dyDescent="0.2">
      <c r="B2257" s="1331">
        <v>2017398</v>
      </c>
      <c r="C2257" s="1351">
        <v>121349</v>
      </c>
      <c r="D2257" s="1331" t="s">
        <v>3104</v>
      </c>
      <c r="E2257" s="1216" t="s">
        <v>353</v>
      </c>
      <c r="F2257" s="1216">
        <v>1</v>
      </c>
      <c r="G2257" s="1216">
        <v>14</v>
      </c>
      <c r="H2257" s="1216">
        <v>8</v>
      </c>
      <c r="I2257" s="1216">
        <v>4</v>
      </c>
      <c r="J2257" s="1147">
        <v>42885</v>
      </c>
      <c r="K2257" s="1147">
        <v>42886</v>
      </c>
      <c r="L2257" s="1183" t="s">
        <v>1524</v>
      </c>
      <c r="M2257" s="1183" t="s">
        <v>1524</v>
      </c>
      <c r="N2257" s="1184" t="s">
        <v>47</v>
      </c>
      <c r="O2257" s="1184" t="s">
        <v>47</v>
      </c>
      <c r="P2257" s="1184" t="s">
        <v>47</v>
      </c>
      <c r="Q2257" s="1184" t="s">
        <v>47</v>
      </c>
      <c r="R2257" s="1397" t="s">
        <v>3274</v>
      </c>
      <c r="S2257" s="1147"/>
      <c r="T2257" s="1150">
        <v>24</v>
      </c>
      <c r="U2257" s="1151"/>
      <c r="V2257" s="1353" t="s">
        <v>535</v>
      </c>
      <c r="W2257" s="1353"/>
      <c r="X2257" s="1144">
        <v>34</v>
      </c>
      <c r="Y2257" s="1152">
        <v>4</v>
      </c>
      <c r="Z2257" s="1154"/>
      <c r="AA2257" s="1720">
        <v>42871</v>
      </c>
      <c r="AC2257" s="1157"/>
      <c r="AD2257" s="1157"/>
      <c r="AE2257" s="1157"/>
      <c r="AF2257" s="1158">
        <f>IF(B2257="","",(IFERROR(VLOOKUP(B2257,Projecten!A$4:W$2358,5,FALSE),"niet bekend")))</f>
        <v>1</v>
      </c>
      <c r="AG2257" s="2403">
        <f>IF(AF2257="","",(IF(F2257=0,AI2257,(F2257/AF2257*AI2257))))</f>
        <v>4807.1499999999996</v>
      </c>
      <c r="AH2257" s="2403">
        <f>IF(B2257="","",(IFERROR(VLOOKUP(B2257,Projecten!A$4:W$2358,23,FALSE),"niet bekend")))</f>
        <v>4807.1499999999996</v>
      </c>
      <c r="AI2257" s="2403">
        <f>IF(B2257="","",(IFERROR(VLOOKUP(B2257,Projecten!A$4:W$2358,12,FALSE),"niet bekend")))</f>
        <v>4807.1499999999996</v>
      </c>
    </row>
    <row r="2258" spans="2:36" s="1156" customFormat="1" x14ac:dyDescent="0.2">
      <c r="B2258" s="1331">
        <v>2017397</v>
      </c>
      <c r="C2258" s="1351">
        <v>121656</v>
      </c>
      <c r="D2258" s="1331" t="s">
        <v>3101</v>
      </c>
      <c r="E2258" s="1216" t="s">
        <v>353</v>
      </c>
      <c r="F2258" s="1216">
        <v>6</v>
      </c>
      <c r="G2258" s="1216">
        <v>42</v>
      </c>
      <c r="H2258" s="1216">
        <v>24</v>
      </c>
      <c r="I2258" s="1216">
        <v>18</v>
      </c>
      <c r="J2258" s="1147">
        <v>42885</v>
      </c>
      <c r="K2258" s="1147">
        <v>42886</v>
      </c>
      <c r="L2258" s="1183" t="s">
        <v>1524</v>
      </c>
      <c r="M2258" s="1183" t="s">
        <v>1524</v>
      </c>
      <c r="N2258" s="1184" t="s">
        <v>47</v>
      </c>
      <c r="O2258" s="1184" t="s">
        <v>47</v>
      </c>
      <c r="P2258" s="1184" t="s">
        <v>47</v>
      </c>
      <c r="Q2258" s="1184" t="s">
        <v>47</v>
      </c>
      <c r="R2258" s="1397" t="s">
        <v>3274</v>
      </c>
      <c r="S2258" s="1147"/>
      <c r="T2258" s="1150">
        <v>24</v>
      </c>
      <c r="U2258" s="1151"/>
      <c r="V2258" s="1353" t="s">
        <v>535</v>
      </c>
      <c r="W2258" s="1353" t="s">
        <v>978</v>
      </c>
      <c r="X2258" s="1144">
        <v>92</v>
      </c>
      <c r="Y2258" s="1152">
        <v>55</v>
      </c>
      <c r="Z2258" s="1154"/>
      <c r="AA2258" s="1720">
        <v>42871</v>
      </c>
      <c r="AC2258" s="1157"/>
      <c r="AD2258" s="1157"/>
      <c r="AE2258" s="1157"/>
      <c r="AF2258" s="1158">
        <f>IF(B2258="","",(IFERROR(VLOOKUP(B2258,Projecten!A$4:W$2358,5,FALSE),"niet bekend")))</f>
        <v>6</v>
      </c>
      <c r="AG2258" s="2403">
        <f>IF(AF2258="","",(IF(F2258=0,AI2258,(F2258/AF2258*AI2258))))</f>
        <v>11583.33</v>
      </c>
      <c r="AH2258" s="2403">
        <f>IF(B2258="","",(IFERROR(VLOOKUP(B2258,Projecten!A$4:W$2358,23,FALSE),"niet bekend")))</f>
        <v>11583.33</v>
      </c>
      <c r="AI2258" s="2403">
        <f>IF(B2258="","",(IFERROR(VLOOKUP(B2258,Projecten!A$4:W$2358,12,FALSE),"niet bekend")))</f>
        <v>11583.33</v>
      </c>
    </row>
    <row r="2259" spans="2:36" s="1156" customFormat="1" x14ac:dyDescent="0.2">
      <c r="B2259" s="1331"/>
      <c r="C2259" s="1351"/>
      <c r="D2259" s="1331"/>
      <c r="E2259" s="1216"/>
      <c r="F2259" s="1216"/>
      <c r="G2259" s="1216"/>
      <c r="H2259" s="1216"/>
      <c r="I2259" s="1216"/>
      <c r="J2259" s="1147"/>
      <c r="K2259" s="1147"/>
      <c r="L2259" s="1183"/>
      <c r="M2259" s="1183"/>
      <c r="N2259" s="1184"/>
      <c r="O2259" s="1184"/>
      <c r="P2259" s="1184"/>
      <c r="Q2259" s="1184"/>
      <c r="R2259" s="1397"/>
      <c r="S2259" s="1147"/>
      <c r="T2259" s="1150"/>
      <c r="U2259" s="1151"/>
      <c r="V2259" s="1353"/>
      <c r="W2259" s="1353"/>
      <c r="X2259" s="1144"/>
      <c r="Y2259" s="1152"/>
      <c r="Z2259" s="1154"/>
      <c r="AA2259" s="1720"/>
      <c r="AC2259" s="1157"/>
      <c r="AD2259" s="1157"/>
      <c r="AE2259" s="1157"/>
      <c r="AF2259" s="1158"/>
      <c r="AG2259" s="2403"/>
      <c r="AH2259" s="2403"/>
      <c r="AI2259" s="2403"/>
    </row>
    <row r="2260" spans="2:36" s="1156" customFormat="1" x14ac:dyDescent="0.2">
      <c r="B2260" s="1331" t="s">
        <v>3132</v>
      </c>
      <c r="C2260" s="1351">
        <v>121357</v>
      </c>
      <c r="D2260" s="1331" t="s">
        <v>3130</v>
      </c>
      <c r="E2260" s="1216" t="s">
        <v>318</v>
      </c>
      <c r="F2260" s="1216">
        <v>1</v>
      </c>
      <c r="G2260" s="1216">
        <v>9</v>
      </c>
      <c r="H2260" s="1216">
        <v>0</v>
      </c>
      <c r="I2260" s="1216">
        <v>0</v>
      </c>
      <c r="J2260" s="1147">
        <v>42888</v>
      </c>
      <c r="K2260" s="1183" t="s">
        <v>1524</v>
      </c>
      <c r="L2260" s="1183" t="s">
        <v>1524</v>
      </c>
      <c r="M2260" s="1183" t="s">
        <v>1524</v>
      </c>
      <c r="N2260" s="1184" t="s">
        <v>47</v>
      </c>
      <c r="O2260" s="1184" t="s">
        <v>47</v>
      </c>
      <c r="P2260" s="1184" t="s">
        <v>47</v>
      </c>
      <c r="Q2260" s="1184" t="s">
        <v>47</v>
      </c>
      <c r="R2260" s="1397"/>
      <c r="S2260" s="1147"/>
      <c r="T2260" s="1150">
        <v>24</v>
      </c>
      <c r="U2260" s="1151"/>
      <c r="V2260" s="1353" t="s">
        <v>786</v>
      </c>
      <c r="W2260" s="1353"/>
      <c r="X2260" s="1144">
        <v>5.5</v>
      </c>
      <c r="Y2260" s="1152">
        <v>1</v>
      </c>
      <c r="Z2260" s="1154"/>
      <c r="AA2260" s="1720">
        <v>42871</v>
      </c>
      <c r="AC2260" s="1157"/>
      <c r="AD2260" s="1157"/>
      <c r="AE2260" s="1157"/>
      <c r="AF2260" s="1158">
        <f>IF(B2260="","",(IFERROR(VLOOKUP(B2260,Projecten!A$4:W$2358,5,FALSE),"niet bekend")))</f>
        <v>1</v>
      </c>
      <c r="AG2260" s="2403">
        <f>IF(AF2260="","",(IF(F2260=0,AI2260,(F2260/AF2260*AI2260))))</f>
        <v>942.34</v>
      </c>
      <c r="AH2260" s="2403">
        <f>IF(B2260="","",(IFERROR(VLOOKUP(B2260,Projecten!A$4:W$2358,23,FALSE),"niet bekend")))</f>
        <v>942.34</v>
      </c>
      <c r="AI2260" s="2403">
        <f>IF(B2260="","",(IFERROR(VLOOKUP(B2260,Projecten!A$4:W$2358,12,FALSE),"niet bekend")))</f>
        <v>942.34</v>
      </c>
    </row>
    <row r="2261" spans="2:36" s="1368" customFormat="1" x14ac:dyDescent="0.2">
      <c r="B2261" s="1774"/>
      <c r="C2261" s="1397"/>
      <c r="D2261" s="1775"/>
      <c r="E2261" s="1401"/>
      <c r="F2261" s="1184"/>
      <c r="G2261" s="1184"/>
      <c r="H2261" s="1184"/>
      <c r="I2261" s="1184"/>
      <c r="J2261" s="1183"/>
      <c r="K2261" s="1183"/>
      <c r="L2261" s="1183"/>
      <c r="M2261" s="1183"/>
      <c r="N2261" s="1184"/>
      <c r="O2261" s="1184"/>
      <c r="P2261" s="1184"/>
      <c r="Q2261" s="1184"/>
      <c r="R2261" s="1397"/>
      <c r="S2261" s="1147"/>
      <c r="T2261" s="1150"/>
      <c r="U2261" s="1151"/>
      <c r="V2261" s="1353"/>
      <c r="W2261" s="1353">
        <v>27</v>
      </c>
      <c r="X2261" s="1144"/>
      <c r="Y2261" s="1152"/>
      <c r="Z2261" s="1404"/>
      <c r="AA2261" s="1712"/>
      <c r="AC2261" s="1369"/>
      <c r="AD2261" s="1369"/>
      <c r="AE2261" s="1369"/>
      <c r="AF2261" s="1370"/>
      <c r="AG2261" s="2403"/>
      <c r="AH2261" s="2403"/>
      <c r="AI2261" s="2403"/>
    </row>
    <row r="2262" spans="2:36" s="1156" customFormat="1" x14ac:dyDescent="0.2">
      <c r="B2262" s="1703" t="s">
        <v>2894</v>
      </c>
      <c r="C2262" s="1351">
        <v>121366</v>
      </c>
      <c r="D2262" s="1775" t="s">
        <v>3058</v>
      </c>
      <c r="E2262" s="1401" t="s">
        <v>26</v>
      </c>
      <c r="F2262" s="1401">
        <v>5</v>
      </c>
      <c r="G2262" s="1216">
        <v>50</v>
      </c>
      <c r="H2262" s="1216">
        <v>25</v>
      </c>
      <c r="I2262" s="1216">
        <v>20</v>
      </c>
      <c r="J2262" s="1147" t="s">
        <v>47</v>
      </c>
      <c r="K2262" s="1147">
        <v>42872</v>
      </c>
      <c r="L2262" s="1147">
        <v>42870</v>
      </c>
      <c r="M2262" s="1147" t="s">
        <v>1524</v>
      </c>
      <c r="N2262" s="1184" t="s">
        <v>47</v>
      </c>
      <c r="O2262" s="1184" t="s">
        <v>47</v>
      </c>
      <c r="P2262" s="1184" t="s">
        <v>47</v>
      </c>
      <c r="Q2262" s="1184" t="s">
        <v>47</v>
      </c>
      <c r="R2262" s="1397" t="s">
        <v>3274</v>
      </c>
      <c r="S2262" s="1397" t="s">
        <v>3059</v>
      </c>
      <c r="T2262" s="1150">
        <v>25</v>
      </c>
      <c r="U2262" s="1151"/>
      <c r="V2262" s="1353" t="s">
        <v>2310</v>
      </c>
      <c r="W2262" s="1353" t="s">
        <v>2802</v>
      </c>
      <c r="X2262" s="1144">
        <v>185</v>
      </c>
      <c r="Y2262" s="1152"/>
      <c r="Z2262" s="1154"/>
      <c r="AA2262" s="1720">
        <v>42849</v>
      </c>
      <c r="AC2262" s="1157"/>
      <c r="AD2262" s="1157"/>
      <c r="AE2262" s="1157"/>
      <c r="AF2262" s="1158">
        <f>IF(B2262="","",(IFERROR(VLOOKUP(B2262,Projecten!A$4:W$2358,5,FALSE),"niet bekend")))</f>
        <v>10</v>
      </c>
      <c r="AG2262" s="2403">
        <f>IF(AF2262="","",(IF(F2262=0,AI2262,(F2262/AF2262*AI2262))))</f>
        <v>38399.449999999997</v>
      </c>
      <c r="AH2262" s="2403">
        <f>IF(B2262="","",(IFERROR(VLOOKUP(B2262,Projecten!A$4:W$2358,23,FALSE),"niet bekend")))</f>
        <v>76798.899999999994</v>
      </c>
      <c r="AI2262" s="2403">
        <f>IF(B2262="","",(IFERROR(VLOOKUP(B2262,Projecten!A$4:W$2358,12,FALSE),"niet bekend")))</f>
        <v>76798.899999999994</v>
      </c>
    </row>
    <row r="2263" spans="2:36" s="1692" customFormat="1" x14ac:dyDescent="0.2">
      <c r="B2263" s="1695"/>
      <c r="C2263" s="1681"/>
      <c r="D2263" s="1682"/>
      <c r="E2263" s="1682"/>
      <c r="F2263" s="1683"/>
      <c r="G2263" s="1683"/>
      <c r="H2263" s="1683"/>
      <c r="I2263" s="1683"/>
      <c r="J2263" s="1684"/>
      <c r="K2263" s="1684"/>
      <c r="L2263" s="1684"/>
      <c r="M2263" s="1683"/>
      <c r="N2263" s="1683"/>
      <c r="O2263" s="1683"/>
      <c r="P2263" s="1683"/>
      <c r="Q2263" s="1683"/>
      <c r="R2263" s="1685"/>
      <c r="S2263" s="1686"/>
      <c r="T2263" s="1687"/>
      <c r="U2263" s="1687"/>
      <c r="V2263" s="1688"/>
      <c r="W2263" s="1688"/>
      <c r="X2263" s="1688"/>
      <c r="Y2263" s="1689"/>
      <c r="Z2263" s="1690"/>
      <c r="AA2263" s="1691"/>
      <c r="AC2263" s="1175"/>
      <c r="AD2263" s="1175"/>
      <c r="AE2263" s="1175"/>
      <c r="AF2263" s="1694"/>
      <c r="AG2263" s="2404"/>
      <c r="AH2263" s="2404"/>
      <c r="AI2263" s="2404"/>
      <c r="AJ2263" s="1694"/>
    </row>
    <row r="2264" spans="2:36" s="1677" customFormat="1" x14ac:dyDescent="0.2">
      <c r="B2264" s="1680"/>
      <c r="C2264" s="1782"/>
      <c r="D2264" s="1783">
        <f>SUM(G2264:I2264)</f>
        <v>1823</v>
      </c>
      <c r="E2264" s="1784"/>
      <c r="F2264" s="1785">
        <f>SUM(F2269:F2323)</f>
        <v>111</v>
      </c>
      <c r="G2264" s="1785">
        <f>SUM(G2269:G2323)</f>
        <v>1025</v>
      </c>
      <c r="H2264" s="1785">
        <f>SUM(H2269:H2323)</f>
        <v>476</v>
      </c>
      <c r="I2264" s="1785">
        <f>SUM(I2269:I2323)</f>
        <v>322</v>
      </c>
      <c r="J2264" s="1786"/>
      <c r="K2264" s="1786"/>
      <c r="L2264" s="1786"/>
      <c r="M2264" s="1785"/>
      <c r="N2264" s="1785"/>
      <c r="O2264" s="1785"/>
      <c r="P2264" s="1785"/>
      <c r="Q2264" s="1785"/>
      <c r="R2264" s="1669">
        <v>25</v>
      </c>
      <c r="S2264" s="1670"/>
      <c r="T2264" s="1671"/>
      <c r="U2264" s="1671"/>
      <c r="V2264" s="1787"/>
      <c r="W2264" s="1673">
        <f>SUM(X2264:X2307)</f>
        <v>432.25</v>
      </c>
      <c r="X2264" s="1674"/>
      <c r="Y2264" s="1674">
        <f>Productiemedewerkers!C2753</f>
        <v>0</v>
      </c>
      <c r="Z2264" s="1675">
        <f>W2264-Y2264</f>
        <v>432.25</v>
      </c>
      <c r="AA2264" s="1676"/>
      <c r="AC2264" s="1116"/>
      <c r="AD2264" s="1116"/>
      <c r="AE2264" s="1788" t="str">
        <f>CONCATENATE("week ",R2264)</f>
        <v>week 25</v>
      </c>
      <c r="AF2264" s="1680"/>
      <c r="AG2264" s="2402">
        <f>SUM(AG2265:AG2307)</f>
        <v>72392.450000000012</v>
      </c>
      <c r="AH2264" s="2402"/>
      <c r="AI2264" s="2402"/>
      <c r="AJ2264" s="1680"/>
    </row>
    <row r="2265" spans="2:36" s="1632" customFormat="1" x14ac:dyDescent="0.2">
      <c r="B2265" s="1392"/>
      <c r="C2265" s="1589"/>
      <c r="D2265" s="1413"/>
      <c r="E2265" s="1210"/>
      <c r="F2265" s="1813"/>
      <c r="G2265" s="1813"/>
      <c r="H2265" s="1813"/>
      <c r="I2265" s="1813"/>
      <c r="J2265" s="1701"/>
      <c r="K2265" s="1701"/>
      <c r="L2265" s="1701"/>
      <c r="M2265" s="1702"/>
      <c r="N2265" s="1702"/>
      <c r="O2265" s="1702"/>
      <c r="P2265" s="1702"/>
      <c r="Q2265" s="1702"/>
      <c r="R2265" s="1703" t="s">
        <v>2793</v>
      </c>
      <c r="S2265" s="1627"/>
      <c r="T2265" s="1628"/>
      <c r="U2265" s="1629"/>
      <c r="V2265" s="1706"/>
      <c r="W2265" s="1704" t="s">
        <v>2081</v>
      </c>
      <c r="X2265" s="1153"/>
      <c r="Y2265" s="1706"/>
      <c r="Z2265" s="1634"/>
      <c r="AA2265" s="1700"/>
      <c r="AC2265" s="1375"/>
      <c r="AD2265" s="1375"/>
      <c r="AE2265" s="1713"/>
      <c r="AF2265" s="1158" t="str">
        <f>IF(B2265="","",(IFERROR(VLOOKUP(B2265,Projecten!A$4:W$2358,5,FALSE),"niet bekend")))</f>
        <v/>
      </c>
      <c r="AG2265" s="2403" t="str">
        <f t="shared" ref="AG2265:AG2306" si="188">IF(AF2265="","",(IF(F2265=0,AI2265,(F2265/AF2265*AI2265))))</f>
        <v/>
      </c>
      <c r="AH2265" s="2403" t="str">
        <f>IF(B2265="","",(IFERROR(VLOOKUP(B2265,Projecten!A$4:W$2358,23,FALSE),"niet bekend")))</f>
        <v/>
      </c>
      <c r="AI2265" s="2403" t="str">
        <f>IF(B2265="","",(IFERROR(VLOOKUP(B2265,Projecten!A$4:W$2358,12,FALSE),"niet bekend")))</f>
        <v/>
      </c>
      <c r="AJ2265" s="1814" t="str">
        <f>IF(C2265="","",(IFERROR(VLOOKUP(C2265,Projecten!B$4:X$2358,12,FALSE),"niet bekend")))</f>
        <v/>
      </c>
    </row>
    <row r="2266" spans="2:36" s="1632" customFormat="1" x14ac:dyDescent="0.2">
      <c r="B2266" s="1392"/>
      <c r="C2266" s="1589"/>
      <c r="D2266" s="1413" t="s">
        <v>3327</v>
      </c>
      <c r="E2266" s="1210"/>
      <c r="F2266" s="1813"/>
      <c r="G2266" s="1813"/>
      <c r="H2266" s="1813"/>
      <c r="I2266" s="1813"/>
      <c r="J2266" s="1701"/>
      <c r="K2266" s="1701"/>
      <c r="L2266" s="1701"/>
      <c r="M2266" s="1702"/>
      <c r="N2266" s="1702"/>
      <c r="O2266" s="1702"/>
      <c r="P2266" s="1702"/>
      <c r="Q2266" s="1702"/>
      <c r="R2266" s="1703"/>
      <c r="S2266" s="1627"/>
      <c r="T2266" s="1628"/>
      <c r="U2266" s="1629"/>
      <c r="V2266" s="1706"/>
      <c r="W2266" s="1704"/>
      <c r="X2266" s="1212">
        <v>3</v>
      </c>
      <c r="Y2266" s="1706"/>
      <c r="Z2266" s="1634"/>
      <c r="AA2266" s="1700"/>
      <c r="AC2266" s="1375"/>
      <c r="AD2266" s="1375"/>
      <c r="AE2266" s="1713"/>
      <c r="AF2266" s="1158" t="str">
        <f>IF(B2266="","",(IFERROR(VLOOKUP(B2266,Projecten!A$4:W$2358,5,FALSE),"niet bekend")))</f>
        <v/>
      </c>
      <c r="AG2266" s="2403" t="str">
        <f t="shared" si="188"/>
        <v/>
      </c>
      <c r="AH2266" s="2403" t="str">
        <f>IF(B2266="","",(IFERROR(VLOOKUP(B2266,Projecten!A$4:W$2358,23,FALSE),"niet bekend")))</f>
        <v/>
      </c>
      <c r="AI2266" s="2403" t="str">
        <f>IF(B2266="","",(IFERROR(VLOOKUP(B2266,Projecten!A$4:W$2358,12,FALSE),"niet bekend")))</f>
        <v/>
      </c>
      <c r="AJ2266" s="1814"/>
    </row>
    <row r="2267" spans="2:36" s="1632" customFormat="1" x14ac:dyDescent="0.2">
      <c r="B2267" s="1392"/>
      <c r="C2267" s="1589"/>
      <c r="D2267" s="1413" t="s">
        <v>3293</v>
      </c>
      <c r="E2267" s="1210"/>
      <c r="F2267" s="1813"/>
      <c r="G2267" s="1813"/>
      <c r="H2267" s="1813"/>
      <c r="I2267" s="1813"/>
      <c r="J2267" s="1701"/>
      <c r="K2267" s="1701"/>
      <c r="L2267" s="1701"/>
      <c r="M2267" s="1702"/>
      <c r="N2267" s="1702"/>
      <c r="O2267" s="1702"/>
      <c r="P2267" s="1702"/>
      <c r="Q2267" s="1702"/>
      <c r="R2267" s="1703"/>
      <c r="S2267" s="1627"/>
      <c r="T2267" s="1628"/>
      <c r="U2267" s="1629"/>
      <c r="V2267" s="1706"/>
      <c r="W2267" s="1704"/>
      <c r="X2267" s="1212">
        <v>5</v>
      </c>
      <c r="Y2267" s="1706"/>
      <c r="Z2267" s="1634"/>
      <c r="AA2267" s="1700"/>
      <c r="AC2267" s="1375"/>
      <c r="AD2267" s="1375"/>
      <c r="AE2267" s="1713"/>
      <c r="AF2267" s="1158" t="str">
        <f>IF(B2267="","",(IFERROR(VLOOKUP(B2267,Projecten!A$4:W$2358,5,FALSE),"niet bekend")))</f>
        <v/>
      </c>
      <c r="AG2267" s="2403" t="str">
        <f t="shared" si="188"/>
        <v/>
      </c>
      <c r="AH2267" s="2403" t="str">
        <f>IF(B2267="","",(IFERROR(VLOOKUP(B2267,Projecten!A$4:W$2358,23,FALSE),"niet bekend")))</f>
        <v/>
      </c>
      <c r="AI2267" s="2403" t="str">
        <f>IF(B2267="","",(IFERROR(VLOOKUP(B2267,Projecten!A$4:W$2358,12,FALSE),"niet bekend")))</f>
        <v/>
      </c>
      <c r="AJ2267" s="1814"/>
    </row>
    <row r="2268" spans="2:36" s="1648" customFormat="1" x14ac:dyDescent="0.2">
      <c r="B2268" s="1403"/>
      <c r="C2268" s="1707"/>
      <c r="D2268" s="1413" t="s">
        <v>3364</v>
      </c>
      <c r="E2268" s="1815"/>
      <c r="F2268" s="1816"/>
      <c r="G2268" s="1816"/>
      <c r="H2268" s="1816"/>
      <c r="I2268" s="1816"/>
      <c r="J2268" s="1817"/>
      <c r="K2268" s="1817"/>
      <c r="L2268" s="1817"/>
      <c r="M2268" s="1817"/>
      <c r="N2268" s="1816"/>
      <c r="O2268" s="1816"/>
      <c r="P2268" s="1816"/>
      <c r="Q2268" s="1816"/>
      <c r="R2268" s="1707"/>
      <c r="S2268" s="1656"/>
      <c r="T2268" s="1710"/>
      <c r="U2268" s="1657"/>
      <c r="V2268" s="1662"/>
      <c r="W2268" s="1662"/>
      <c r="X2268" s="1212">
        <v>8.25</v>
      </c>
      <c r="Y2268" s="1662"/>
      <c r="Z2268" s="1661"/>
      <c r="AA2268" s="1818"/>
      <c r="AC2268" s="1659"/>
      <c r="AD2268" s="1659"/>
      <c r="AE2268" s="1819"/>
      <c r="AF2268" s="1158" t="str">
        <f>IF(B2268="","",(IFERROR(VLOOKUP(B2268,Projecten!A$4:W$2358,5,FALSE),"niet bekend")))</f>
        <v/>
      </c>
      <c r="AG2268" s="2403" t="str">
        <f t="shared" si="188"/>
        <v/>
      </c>
      <c r="AH2268" s="2403" t="str">
        <f>IF(B2268="","",(IFERROR(VLOOKUP(B2268,Projecten!A$4:W$2358,23,FALSE),"niet bekend")))</f>
        <v/>
      </c>
      <c r="AI2268" s="2403" t="str">
        <f>IF(B2268="","",(IFERROR(VLOOKUP(B2268,Projecten!A$4:W$2358,12,FALSE),"niet bekend")))</f>
        <v/>
      </c>
      <c r="AJ2268" s="1820" t="str">
        <f>IF(C2268="","",(IFERROR(VLOOKUP(C2268,Projecten!B$4:X$2358,12,FALSE),"niet bekend")))</f>
        <v/>
      </c>
    </row>
    <row r="2269" spans="2:36" s="1632" customFormat="1" x14ac:dyDescent="0.2">
      <c r="B2269" s="1778"/>
      <c r="C2269" s="1779"/>
      <c r="D2269" s="1780"/>
      <c r="E2269" s="1780"/>
      <c r="F2269" s="1702"/>
      <c r="G2269" s="1702"/>
      <c r="H2269" s="1702"/>
      <c r="I2269" s="1702"/>
      <c r="J2269" s="1701"/>
      <c r="K2269" s="1701"/>
      <c r="L2269" s="1701"/>
      <c r="M2269" s="1702"/>
      <c r="N2269" s="1702"/>
      <c r="O2269" s="1702"/>
      <c r="P2269" s="1702"/>
      <c r="Q2269" s="1702"/>
      <c r="R2269" s="1781"/>
      <c r="S2269" s="1627"/>
      <c r="T2269" s="1629"/>
      <c r="U2269" s="1629"/>
      <c r="V2269" s="1153"/>
      <c r="W2269" s="1153"/>
      <c r="X2269" s="1153"/>
      <c r="Y2269" s="1206"/>
      <c r="Z2269" s="1630"/>
      <c r="AA2269" s="1700"/>
      <c r="AC2269" s="1375"/>
      <c r="AD2269" s="1375"/>
      <c r="AE2269" s="1375"/>
      <c r="AF2269" s="1158" t="str">
        <f>IF(B2269="","",(IFERROR(VLOOKUP(B2269,Projecten!A$4:W$2358,5,FALSE),"niet bekend")))</f>
        <v/>
      </c>
      <c r="AG2269" s="2403" t="str">
        <f t="shared" si="188"/>
        <v/>
      </c>
      <c r="AH2269" s="2403" t="str">
        <f>IF(B2269="","",(IFERROR(VLOOKUP(B2269,Projecten!A$4:W$2358,23,FALSE),"niet bekend")))</f>
        <v/>
      </c>
      <c r="AI2269" s="2403" t="str">
        <f>IF(B2269="","",(IFERROR(VLOOKUP(B2269,Projecten!A$4:W$2358,12,FALSE),"niet bekend")))</f>
        <v/>
      </c>
      <c r="AJ2269" s="1634"/>
    </row>
    <row r="2270" spans="2:36" s="1648" customFormat="1" x14ac:dyDescent="0.2">
      <c r="B2270" s="1632" t="s">
        <v>3191</v>
      </c>
      <c r="C2270" s="1351">
        <v>121360</v>
      </c>
      <c r="D2270" s="1351" t="s">
        <v>3187</v>
      </c>
      <c r="E2270" s="1206" t="s">
        <v>353</v>
      </c>
      <c r="F2270" s="1206">
        <v>1</v>
      </c>
      <c r="G2270" s="1206">
        <v>7</v>
      </c>
      <c r="H2270" s="1206">
        <v>2</v>
      </c>
      <c r="I2270" s="1206">
        <v>3</v>
      </c>
      <c r="J2270" s="1627">
        <v>42895</v>
      </c>
      <c r="K2270" s="1627">
        <v>42893</v>
      </c>
      <c r="L2270" s="1627" t="s">
        <v>1524</v>
      </c>
      <c r="M2270" s="1627" t="s">
        <v>1524</v>
      </c>
      <c r="N2270" s="1626" t="s">
        <v>47</v>
      </c>
      <c r="O2270" s="1626" t="s">
        <v>47</v>
      </c>
      <c r="P2270" s="1626" t="s">
        <v>47</v>
      </c>
      <c r="Q2270" s="1626" t="s">
        <v>47</v>
      </c>
      <c r="R2270" s="1351" t="s">
        <v>960</v>
      </c>
      <c r="S2270" s="1627"/>
      <c r="T2270" s="1628">
        <v>25</v>
      </c>
      <c r="U2270" s="1629"/>
      <c r="V2270" s="1206" t="s">
        <v>535</v>
      </c>
      <c r="W2270" s="1206"/>
      <c r="X2270" s="1153">
        <v>17</v>
      </c>
      <c r="Y2270" s="1206"/>
      <c r="AA2270" s="1770">
        <v>42885</v>
      </c>
      <c r="AC2270" s="1659"/>
      <c r="AD2270" s="1659"/>
      <c r="AE2270" s="1659"/>
      <c r="AF2270" s="1158">
        <f>IF(B2270="","",(IFERROR(VLOOKUP(B2270,Projecten!A$4:W$2358,5,FALSE),"niet bekend")))</f>
        <v>1</v>
      </c>
      <c r="AG2270" s="2403">
        <f t="shared" si="188"/>
        <v>3086.35</v>
      </c>
      <c r="AH2270" s="2403">
        <f>IF(B2270="","",(IFERROR(VLOOKUP(B2270,Projecten!A$4:W$2358,23,FALSE),"niet bekend")))</f>
        <v>3086.35</v>
      </c>
      <c r="AI2270" s="2403">
        <f>IF(B2270="","",(IFERROR(VLOOKUP(B2270,Projecten!A$4:W$2358,12,FALSE),"niet bekend")))</f>
        <v>3086.35</v>
      </c>
      <c r="AJ2270" s="1661"/>
    </row>
    <row r="2271" spans="2:36" s="1648" customFormat="1" x14ac:dyDescent="0.2">
      <c r="B2271" s="1351" t="s">
        <v>3198</v>
      </c>
      <c r="C2271" s="1351">
        <v>121361</v>
      </c>
      <c r="D2271" s="1351" t="s">
        <v>3200</v>
      </c>
      <c r="E2271" s="1206" t="s">
        <v>353</v>
      </c>
      <c r="F2271" s="1206">
        <v>1</v>
      </c>
      <c r="G2271" s="1206">
        <v>12</v>
      </c>
      <c r="H2271" s="1206">
        <v>7</v>
      </c>
      <c r="I2271" s="1206">
        <v>3</v>
      </c>
      <c r="J2271" s="1627">
        <v>42895</v>
      </c>
      <c r="K2271" s="1627">
        <v>42893</v>
      </c>
      <c r="L2271" s="1627" t="s">
        <v>1524</v>
      </c>
      <c r="M2271" s="1627" t="s">
        <v>1524</v>
      </c>
      <c r="N2271" s="1626" t="s">
        <v>47</v>
      </c>
      <c r="O2271" s="1626" t="s">
        <v>47</v>
      </c>
      <c r="P2271" s="1626" t="s">
        <v>47</v>
      </c>
      <c r="Q2271" s="1626" t="s">
        <v>47</v>
      </c>
      <c r="R2271" s="1351" t="s">
        <v>960</v>
      </c>
      <c r="S2271" s="1627"/>
      <c r="T2271" s="1628">
        <v>25</v>
      </c>
      <c r="U2271" s="1629"/>
      <c r="V2271" s="1206" t="s">
        <v>535</v>
      </c>
      <c r="W2271" s="1206"/>
      <c r="X2271" s="1153">
        <v>27</v>
      </c>
      <c r="Y2271" s="1206"/>
      <c r="AA2271" s="1770">
        <v>42885</v>
      </c>
      <c r="AC2271" s="1659"/>
      <c r="AD2271" s="1659"/>
      <c r="AE2271" s="1659"/>
      <c r="AF2271" s="1158">
        <f>IF(B2271="","",(IFERROR(VLOOKUP(B2271,Projecten!A$4:W$2358,5,FALSE),"niet bekend")))</f>
        <v>1</v>
      </c>
      <c r="AG2271" s="2403">
        <f t="shared" si="188"/>
        <v>4321.22</v>
      </c>
      <c r="AH2271" s="2403">
        <f>IF(B2271="","",(IFERROR(VLOOKUP(B2271,Projecten!A$4:W$2358,23,FALSE),"niet bekend")))</f>
        <v>4321.22</v>
      </c>
      <c r="AI2271" s="2403">
        <f>IF(B2271="","",(IFERROR(VLOOKUP(B2271,Projecten!A$4:W$2358,12,FALSE),"niet bekend")))</f>
        <v>4321.22</v>
      </c>
      <c r="AJ2271" s="1661"/>
    </row>
    <row r="2272" spans="2:36" s="1648" customFormat="1" x14ac:dyDescent="0.2">
      <c r="B2272" s="1351" t="s">
        <v>3202</v>
      </c>
      <c r="C2272" s="1351">
        <v>121362</v>
      </c>
      <c r="D2272" s="1351" t="s">
        <v>3204</v>
      </c>
      <c r="E2272" s="1206" t="s">
        <v>353</v>
      </c>
      <c r="F2272" s="1206">
        <v>1</v>
      </c>
      <c r="G2272" s="1206">
        <v>12</v>
      </c>
      <c r="H2272" s="1206">
        <v>7</v>
      </c>
      <c r="I2272" s="1206">
        <v>3</v>
      </c>
      <c r="J2272" s="1627">
        <v>42895</v>
      </c>
      <c r="K2272" s="1627">
        <v>42893</v>
      </c>
      <c r="L2272" s="1627" t="s">
        <v>1524</v>
      </c>
      <c r="M2272" s="1627" t="s">
        <v>1524</v>
      </c>
      <c r="N2272" s="1626" t="s">
        <v>47</v>
      </c>
      <c r="O2272" s="1626" t="s">
        <v>47</v>
      </c>
      <c r="P2272" s="1626" t="s">
        <v>47</v>
      </c>
      <c r="Q2272" s="1626" t="s">
        <v>47</v>
      </c>
      <c r="R2272" s="1351" t="s">
        <v>960</v>
      </c>
      <c r="S2272" s="1627"/>
      <c r="T2272" s="1628">
        <v>25</v>
      </c>
      <c r="U2272" s="1629"/>
      <c r="V2272" s="1206" t="s">
        <v>535</v>
      </c>
      <c r="W2272" s="1206"/>
      <c r="X2272" s="1153">
        <v>27</v>
      </c>
      <c r="Y2272" s="1206"/>
      <c r="AA2272" s="1770">
        <v>42885</v>
      </c>
      <c r="AC2272" s="1659"/>
      <c r="AD2272" s="1659"/>
      <c r="AE2272" s="1659"/>
      <c r="AF2272" s="1158">
        <f>IF(B2272="","",(IFERROR(VLOOKUP(B2272,Projecten!A$4:W$2358,5,FALSE),"niet bekend")))</f>
        <v>1</v>
      </c>
      <c r="AG2272" s="2403">
        <f t="shared" si="188"/>
        <v>4321.22</v>
      </c>
      <c r="AH2272" s="2403">
        <f>IF(B2272="","",(IFERROR(VLOOKUP(B2272,Projecten!A$4:W$2358,23,FALSE),"niet bekend")))</f>
        <v>4321.22</v>
      </c>
      <c r="AI2272" s="2403">
        <f>IF(B2272="","",(IFERROR(VLOOKUP(B2272,Projecten!A$4:W$2358,12,FALSE),"niet bekend")))</f>
        <v>4321.22</v>
      </c>
      <c r="AJ2272" s="1661"/>
    </row>
    <row r="2273" spans="1:35" s="1368" customFormat="1" x14ac:dyDescent="0.2">
      <c r="B2273" s="1181" t="s">
        <v>3164</v>
      </c>
      <c r="C2273" s="1625">
        <v>121360</v>
      </c>
      <c r="D2273" s="1181" t="s">
        <v>3188</v>
      </c>
      <c r="E2273" s="1208" t="s">
        <v>353</v>
      </c>
      <c r="F2273" s="1208">
        <v>0</v>
      </c>
      <c r="G2273" s="1208">
        <v>1</v>
      </c>
      <c r="H2273" s="1208">
        <v>0</v>
      </c>
      <c r="I2273" s="1208">
        <v>1</v>
      </c>
      <c r="J2273" s="1183" t="s">
        <v>1524</v>
      </c>
      <c r="K2273" s="1183" t="s">
        <v>1524</v>
      </c>
      <c r="L2273" s="1183" t="s">
        <v>1524</v>
      </c>
      <c r="M2273" s="1183" t="s">
        <v>1524</v>
      </c>
      <c r="N2273" s="1184" t="s">
        <v>47</v>
      </c>
      <c r="O2273" s="1184" t="s">
        <v>47</v>
      </c>
      <c r="P2273" s="1184" t="s">
        <v>47</v>
      </c>
      <c r="Q2273" s="1184" t="s">
        <v>47</v>
      </c>
      <c r="R2273" s="1397" t="s">
        <v>960</v>
      </c>
      <c r="S2273" s="1147"/>
      <c r="T2273" s="1150">
        <v>25</v>
      </c>
      <c r="U2273" s="1151"/>
      <c r="V2273" s="1353" t="s">
        <v>535</v>
      </c>
      <c r="W2273" s="1353"/>
      <c r="X2273" s="1144">
        <v>3.25</v>
      </c>
      <c r="Y2273" s="1152"/>
      <c r="Z2273" s="1353"/>
      <c r="AA2273" s="1720">
        <v>42885</v>
      </c>
      <c r="AB2273" s="1156"/>
      <c r="AC2273" s="1369"/>
      <c r="AD2273" s="1369"/>
      <c r="AE2273" s="1369"/>
      <c r="AF2273" s="1158">
        <f>IF(B2273="","",(IFERROR(VLOOKUP(B2273,Projecten!A$4:W$2358,5,FALSE),"niet bekend")))</f>
        <v>0</v>
      </c>
      <c r="AG2273" s="2403">
        <f t="shared" si="188"/>
        <v>502.39</v>
      </c>
      <c r="AH2273" s="2403">
        <f>IF(B2273="","",(IFERROR(VLOOKUP(B2273,Projecten!A$4:W$2358,23,FALSE),"niet bekend")))</f>
        <v>502.39</v>
      </c>
      <c r="AI2273" s="2403">
        <f>IF(B2273="","",(IFERROR(VLOOKUP(B2273,Projecten!A$4:W$2358,12,FALSE),"niet bekend")))</f>
        <v>502.39</v>
      </c>
    </row>
    <row r="2274" spans="1:35" s="1368" customFormat="1" x14ac:dyDescent="0.2">
      <c r="B2274" s="1181" t="s">
        <v>3199</v>
      </c>
      <c r="C2274" s="1625">
        <v>121361</v>
      </c>
      <c r="D2274" s="1181" t="s">
        <v>3201</v>
      </c>
      <c r="E2274" s="1208" t="s">
        <v>353</v>
      </c>
      <c r="F2274" s="1208">
        <v>0</v>
      </c>
      <c r="G2274" s="1208">
        <v>1</v>
      </c>
      <c r="H2274" s="1208">
        <v>0</v>
      </c>
      <c r="I2274" s="1208">
        <v>1</v>
      </c>
      <c r="J2274" s="1183" t="s">
        <v>1524</v>
      </c>
      <c r="K2274" s="1183" t="s">
        <v>1524</v>
      </c>
      <c r="L2274" s="1183" t="s">
        <v>1524</v>
      </c>
      <c r="M2274" s="1183" t="s">
        <v>1524</v>
      </c>
      <c r="N2274" s="1184" t="s">
        <v>47</v>
      </c>
      <c r="O2274" s="1184" t="s">
        <v>47</v>
      </c>
      <c r="P2274" s="1184" t="s">
        <v>47</v>
      </c>
      <c r="Q2274" s="1184" t="s">
        <v>47</v>
      </c>
      <c r="R2274" s="1397" t="s">
        <v>960</v>
      </c>
      <c r="S2274" s="1147"/>
      <c r="T2274" s="1150">
        <v>25</v>
      </c>
      <c r="U2274" s="1151"/>
      <c r="V2274" s="1353" t="s">
        <v>535</v>
      </c>
      <c r="W2274" s="1353"/>
      <c r="X2274" s="1144">
        <v>3.25</v>
      </c>
      <c r="Y2274" s="1152"/>
      <c r="Z2274" s="1353"/>
      <c r="AA2274" s="1720">
        <v>42885</v>
      </c>
      <c r="AB2274" s="1156"/>
      <c r="AC2274" s="1369"/>
      <c r="AD2274" s="1369"/>
      <c r="AE2274" s="1369"/>
      <c r="AF2274" s="1158">
        <f>IF(B2274="","",(IFERROR(VLOOKUP(B2274,Projecten!A$4:W$2358,5,FALSE),"niet bekend")))</f>
        <v>0</v>
      </c>
      <c r="AG2274" s="2403">
        <f t="shared" si="188"/>
        <v>502.39</v>
      </c>
      <c r="AH2274" s="2403">
        <f>IF(B2274="","",(IFERROR(VLOOKUP(B2274,Projecten!A$4:W$2358,23,FALSE),"niet bekend")))</f>
        <v>502.39</v>
      </c>
      <c r="AI2274" s="2403">
        <f>IF(B2274="","",(IFERROR(VLOOKUP(B2274,Projecten!A$4:W$2358,12,FALSE),"niet bekend")))</f>
        <v>502.39</v>
      </c>
    </row>
    <row r="2275" spans="1:35" s="1368" customFormat="1" x14ac:dyDescent="0.2">
      <c r="B2275" s="1181" t="s">
        <v>3203</v>
      </c>
      <c r="C2275" s="1625">
        <v>121362</v>
      </c>
      <c r="D2275" s="1181" t="s">
        <v>3205</v>
      </c>
      <c r="E2275" s="1208" t="s">
        <v>353</v>
      </c>
      <c r="F2275" s="1208">
        <v>0</v>
      </c>
      <c r="G2275" s="1208">
        <v>1</v>
      </c>
      <c r="H2275" s="1208">
        <v>0</v>
      </c>
      <c r="I2275" s="1208">
        <v>1</v>
      </c>
      <c r="J2275" s="1183" t="s">
        <v>1524</v>
      </c>
      <c r="K2275" s="1183" t="s">
        <v>1524</v>
      </c>
      <c r="L2275" s="1183" t="s">
        <v>1524</v>
      </c>
      <c r="M2275" s="1183" t="s">
        <v>1524</v>
      </c>
      <c r="N2275" s="1184" t="s">
        <v>47</v>
      </c>
      <c r="O2275" s="1184" t="s">
        <v>47</v>
      </c>
      <c r="P2275" s="1184" t="s">
        <v>47</v>
      </c>
      <c r="Q2275" s="1184" t="s">
        <v>47</v>
      </c>
      <c r="R2275" s="1397" t="s">
        <v>960</v>
      </c>
      <c r="S2275" s="1147"/>
      <c r="T2275" s="1150">
        <v>25</v>
      </c>
      <c r="U2275" s="1151"/>
      <c r="V2275" s="1353" t="s">
        <v>535</v>
      </c>
      <c r="W2275" s="1353"/>
      <c r="X2275" s="1144">
        <v>3.25</v>
      </c>
      <c r="Y2275" s="1152"/>
      <c r="Z2275" s="1353"/>
      <c r="AA2275" s="1720">
        <v>42885</v>
      </c>
      <c r="AB2275" s="1156"/>
      <c r="AC2275" s="1369"/>
      <c r="AD2275" s="1369"/>
      <c r="AE2275" s="1369"/>
      <c r="AF2275" s="1158">
        <f>IF(B2275="","",(IFERROR(VLOOKUP(B2275,Projecten!A$4:W$2358,5,FALSE),"niet bekend")))</f>
        <v>0</v>
      </c>
      <c r="AG2275" s="2403">
        <f t="shared" si="188"/>
        <v>502.39</v>
      </c>
      <c r="AH2275" s="2403">
        <f>IF(B2275="","",(IFERROR(VLOOKUP(B2275,Projecten!A$4:W$2358,23,FALSE),"niet bekend")))</f>
        <v>502.39</v>
      </c>
      <c r="AI2275" s="2403">
        <f>IF(B2275="","",(IFERROR(VLOOKUP(B2275,Projecten!A$4:W$2358,12,FALSE),"niet bekend")))</f>
        <v>502.39</v>
      </c>
    </row>
    <row r="2276" spans="1:35" s="1156" customFormat="1" x14ac:dyDescent="0.2">
      <c r="B2276" s="1789">
        <v>2017379</v>
      </c>
      <c r="C2276" s="1149">
        <v>121363</v>
      </c>
      <c r="D2276" s="1408" t="s">
        <v>3068</v>
      </c>
      <c r="E2276" s="71" t="s">
        <v>353</v>
      </c>
      <c r="F2276" s="71">
        <v>1</v>
      </c>
      <c r="G2276" s="1395">
        <v>11</v>
      </c>
      <c r="H2276" s="1395">
        <v>8</v>
      </c>
      <c r="I2276" s="1395">
        <v>5</v>
      </c>
      <c r="J2276" s="1183">
        <v>42894</v>
      </c>
      <c r="K2276" s="1183">
        <v>42893</v>
      </c>
      <c r="L2276" s="1183" t="s">
        <v>1524</v>
      </c>
      <c r="M2276" s="1183" t="s">
        <v>1524</v>
      </c>
      <c r="N2276" s="1184" t="s">
        <v>47</v>
      </c>
      <c r="O2276" s="1184" t="s">
        <v>47</v>
      </c>
      <c r="P2276" s="1184" t="s">
        <v>47</v>
      </c>
      <c r="Q2276" s="1184" t="s">
        <v>47</v>
      </c>
      <c r="R2276" s="1397" t="s">
        <v>960</v>
      </c>
      <c r="S2276" s="1147"/>
      <c r="T2276" s="1150">
        <v>25</v>
      </c>
      <c r="U2276" s="1151"/>
      <c r="V2276" s="1353" t="s">
        <v>535</v>
      </c>
      <c r="W2276" s="1353" t="s">
        <v>1284</v>
      </c>
      <c r="X2276" s="1153">
        <v>27</v>
      </c>
      <c r="Y2276" s="1152"/>
      <c r="Z2276" s="1154"/>
      <c r="AA2276" s="1720">
        <v>42885</v>
      </c>
      <c r="AC2276" s="1157"/>
      <c r="AD2276" s="1157"/>
      <c r="AE2276" s="1157"/>
      <c r="AF2276" s="1158">
        <f>IF(B2276="","",(IFERROR(VLOOKUP(B2276,Projecten!A$4:W$2358,5,FALSE),"niet bekend")))</f>
        <v>1</v>
      </c>
      <c r="AG2276" s="2403">
        <f t="shared" si="188"/>
        <v>4187.41</v>
      </c>
      <c r="AH2276" s="2403">
        <f>IF(B2276="","",(IFERROR(VLOOKUP(B2276,Projecten!A$4:W$2358,23,FALSE),"niet bekend")))</f>
        <v>4187.41</v>
      </c>
      <c r="AI2276" s="2403">
        <f>IF(B2276="","",(IFERROR(VLOOKUP(B2276,Projecten!A$4:W$2358,12,FALSE),"niet bekend")))</f>
        <v>4187.41</v>
      </c>
    </row>
    <row r="2277" spans="1:35" s="1156" customFormat="1" x14ac:dyDescent="0.2">
      <c r="B2277" s="1774"/>
      <c r="C2277" s="1397"/>
      <c r="D2277" s="1401"/>
      <c r="E2277" s="1401"/>
      <c r="F2277" s="1401"/>
      <c r="G2277" s="1184"/>
      <c r="H2277" s="1184"/>
      <c r="I2277" s="1184"/>
      <c r="J2277" s="1183"/>
      <c r="K2277" s="1183"/>
      <c r="L2277" s="1183"/>
      <c r="M2277" s="1184"/>
      <c r="N2277" s="1184"/>
      <c r="O2277" s="1184"/>
      <c r="P2277" s="1184"/>
      <c r="Q2277" s="1184"/>
      <c r="R2277" s="1397"/>
      <c r="S2277" s="1147"/>
      <c r="T2277" s="1150"/>
      <c r="U2277" s="1151"/>
      <c r="V2277" s="1353"/>
      <c r="W2277" s="1353"/>
      <c r="X2277" s="1153"/>
      <c r="Y2277" s="1152"/>
      <c r="Z2277" s="1154"/>
      <c r="AA2277" s="1720"/>
      <c r="AC2277" s="1157"/>
      <c r="AD2277" s="1157"/>
      <c r="AE2277" s="1157"/>
      <c r="AF2277" s="1158" t="str">
        <f>IF(B2277="","",(IFERROR(VLOOKUP(B2277,Projecten!A$4:W$2358,5,FALSE),"niet bekend")))</f>
        <v/>
      </c>
      <c r="AG2277" s="2403" t="str">
        <f t="shared" si="188"/>
        <v/>
      </c>
      <c r="AH2277" s="2403" t="str">
        <f>IF(B2277="","",(IFERROR(VLOOKUP(B2277,Projecten!A$4:W$2358,23,FALSE),"niet bekend")))</f>
        <v/>
      </c>
      <c r="AI2277" s="2403" t="str">
        <f>IF(B2277="","",(IFERROR(VLOOKUP(B2277,Projecten!A$4:W$2358,12,FALSE),"niet bekend")))</f>
        <v/>
      </c>
    </row>
    <row r="2278" spans="1:35" s="1156" customFormat="1" x14ac:dyDescent="0.2">
      <c r="B2278" s="1331">
        <v>2017427</v>
      </c>
      <c r="C2278" s="1331">
        <v>121364</v>
      </c>
      <c r="D2278" s="1331" t="s">
        <v>3157</v>
      </c>
      <c r="E2278" s="1216" t="s">
        <v>318</v>
      </c>
      <c r="F2278" s="1216">
        <v>1</v>
      </c>
      <c r="G2278" s="1216">
        <v>8</v>
      </c>
      <c r="H2278" s="1216">
        <v>5</v>
      </c>
      <c r="I2278" s="1216">
        <v>3</v>
      </c>
      <c r="J2278" s="1183">
        <v>42894</v>
      </c>
      <c r="K2278" s="1183" t="s">
        <v>1524</v>
      </c>
      <c r="L2278" s="1183" t="s">
        <v>1524</v>
      </c>
      <c r="M2278" s="1183" t="s">
        <v>1524</v>
      </c>
      <c r="N2278" s="1184" t="s">
        <v>47</v>
      </c>
      <c r="O2278" s="1184" t="s">
        <v>47</v>
      </c>
      <c r="P2278" s="1184" t="s">
        <v>47</v>
      </c>
      <c r="Q2278" s="1184" t="s">
        <v>47</v>
      </c>
      <c r="R2278" s="1397" t="s">
        <v>960</v>
      </c>
      <c r="S2278" s="1147" t="s">
        <v>3242</v>
      </c>
      <c r="T2278" s="1150">
        <v>25</v>
      </c>
      <c r="U2278" s="1151"/>
      <c r="V2278" s="1353" t="s">
        <v>786</v>
      </c>
      <c r="W2278" s="1353"/>
      <c r="X2278" s="1144">
        <v>18.5</v>
      </c>
      <c r="Y2278" s="1152"/>
      <c r="Z2278" s="1353"/>
      <c r="AA2278" s="1720">
        <v>42885</v>
      </c>
      <c r="AC2278" s="1157"/>
      <c r="AD2278" s="1157"/>
      <c r="AE2278" s="1157"/>
      <c r="AF2278" s="1158">
        <f>IF(B2278="","",(IFERROR(VLOOKUP(B2278,Projecten!A$4:W$2358,5,FALSE),"niet bekend")))</f>
        <v>1</v>
      </c>
      <c r="AG2278" s="2403">
        <f t="shared" si="188"/>
        <v>2758.46</v>
      </c>
      <c r="AH2278" s="2403">
        <f>IF(B2278="","",(IFERROR(VLOOKUP(B2278,Projecten!A$4:W$2358,23,FALSE),"niet bekend")))</f>
        <v>2758.46</v>
      </c>
      <c r="AI2278" s="2403">
        <f>IF(B2278="","",(IFERROR(VLOOKUP(B2278,Projecten!A$4:W$2358,12,FALSE),"niet bekend")))</f>
        <v>2758.46</v>
      </c>
    </row>
    <row r="2279" spans="1:35" s="1156" customFormat="1" x14ac:dyDescent="0.2">
      <c r="B2279" s="1331">
        <v>2017426</v>
      </c>
      <c r="C2279" s="1331">
        <v>121364</v>
      </c>
      <c r="D2279" s="1331" t="s">
        <v>3156</v>
      </c>
      <c r="E2279" s="1216" t="s">
        <v>318</v>
      </c>
      <c r="F2279" s="1216">
        <v>1</v>
      </c>
      <c r="G2279" s="1216">
        <v>2</v>
      </c>
      <c r="H2279" s="1216">
        <v>1</v>
      </c>
      <c r="I2279" s="1216">
        <v>1</v>
      </c>
      <c r="J2279" s="1183">
        <v>42894</v>
      </c>
      <c r="K2279" s="1183" t="s">
        <v>1524</v>
      </c>
      <c r="L2279" s="1183" t="s">
        <v>1524</v>
      </c>
      <c r="M2279" s="1183" t="s">
        <v>1524</v>
      </c>
      <c r="N2279" s="1184" t="s">
        <v>47</v>
      </c>
      <c r="O2279" s="1184" t="s">
        <v>47</v>
      </c>
      <c r="P2279" s="1184" t="s">
        <v>47</v>
      </c>
      <c r="Q2279" s="1184" t="s">
        <v>47</v>
      </c>
      <c r="R2279" s="1397" t="s">
        <v>960</v>
      </c>
      <c r="S2279" s="1147"/>
      <c r="T2279" s="1150">
        <v>25</v>
      </c>
      <c r="U2279" s="1151"/>
      <c r="V2279" s="1353" t="s">
        <v>786</v>
      </c>
      <c r="W2279" s="1353"/>
      <c r="X2279" s="1144">
        <v>5</v>
      </c>
      <c r="Y2279" s="1152"/>
      <c r="Z2279" s="1353"/>
      <c r="AA2279" s="1720">
        <v>42885</v>
      </c>
      <c r="AC2279" s="1157"/>
      <c r="AD2279" s="1157"/>
      <c r="AE2279" s="1157"/>
      <c r="AF2279" s="1158">
        <f>IF(B2279="","",(IFERROR(VLOOKUP(B2279,Projecten!A$4:W$2358,5,FALSE),"niet bekend")))</f>
        <v>1</v>
      </c>
      <c r="AG2279" s="2403">
        <f t="shared" si="188"/>
        <v>843.66</v>
      </c>
      <c r="AH2279" s="2403">
        <f>IF(B2279="","",(IFERROR(VLOOKUP(B2279,Projecten!A$4:W$2358,23,FALSE),"niet bekend")))</f>
        <v>843.66</v>
      </c>
      <c r="AI2279" s="2403">
        <f>IF(B2279="","",(IFERROR(VLOOKUP(B2279,Projecten!A$4:W$2358,12,FALSE),"niet bekend")))</f>
        <v>843.66</v>
      </c>
    </row>
    <row r="2280" spans="1:35" x14ac:dyDescent="0.2">
      <c r="AE2280" s="4"/>
      <c r="AF2280" s="1158" t="str">
        <f>IF(B2280="","",(IFERROR(VLOOKUP(B2280,Projecten!A$4:W$2358,5,FALSE),"niet bekend")))</f>
        <v/>
      </c>
      <c r="AG2280" s="2403" t="str">
        <f t="shared" si="188"/>
        <v/>
      </c>
      <c r="AH2280" s="2403" t="str">
        <f>IF(B2280="","",(IFERROR(VLOOKUP(B2280,Projecten!A$4:W$2358,23,FALSE),"niet bekend")))</f>
        <v/>
      </c>
      <c r="AI2280" s="2403" t="str">
        <f>IF(B2280="","",(IFERROR(VLOOKUP(B2280,Projecten!A$4:W$2358,12,FALSE),"niet bekend")))</f>
        <v/>
      </c>
    </row>
    <row r="2281" spans="1:35" s="1642" customFormat="1" x14ac:dyDescent="0.2">
      <c r="B2281" s="1910">
        <v>2017413</v>
      </c>
      <c r="C2281" s="1745">
        <v>121369</v>
      </c>
      <c r="D2281" s="1910">
        <v>638017</v>
      </c>
      <c r="E2281" s="1911" t="s">
        <v>26</v>
      </c>
      <c r="F2281" s="1911">
        <v>1</v>
      </c>
      <c r="G2281" s="1911">
        <v>10</v>
      </c>
      <c r="H2281" s="1911">
        <v>6</v>
      </c>
      <c r="I2281" s="1911">
        <v>3</v>
      </c>
      <c r="J2281" s="1640">
        <v>42892</v>
      </c>
      <c r="K2281" s="1912" t="s">
        <v>1524</v>
      </c>
      <c r="L2281" s="1912" t="s">
        <v>1524</v>
      </c>
      <c r="M2281" s="1912" t="s">
        <v>1524</v>
      </c>
      <c r="N2281" s="1913" t="s">
        <v>47</v>
      </c>
      <c r="O2281" s="1913" t="s">
        <v>47</v>
      </c>
      <c r="P2281" s="1913" t="s">
        <v>47</v>
      </c>
      <c r="Q2281" s="1913" t="s">
        <v>47</v>
      </c>
      <c r="R2281" s="1914" t="s">
        <v>960</v>
      </c>
      <c r="S2281" s="1914"/>
      <c r="T2281" s="1888">
        <v>25</v>
      </c>
      <c r="U2281" s="1641"/>
      <c r="V2281" s="1915" t="s">
        <v>162</v>
      </c>
      <c r="W2281" s="1915"/>
      <c r="X2281" s="1646">
        <v>15</v>
      </c>
      <c r="Y2281" s="1576"/>
      <c r="Z2281" s="1889"/>
      <c r="AA2281" s="1890">
        <v>42874</v>
      </c>
      <c r="AC2281" s="1639"/>
      <c r="AD2281" s="1639"/>
      <c r="AE2281" s="1639"/>
      <c r="AF2281" s="1158">
        <f>IF(B2281="","",(IFERROR(VLOOKUP(B2281,Projecten!A$4:W$2358,5,FALSE),"niet bekend")))</f>
        <v>1</v>
      </c>
      <c r="AG2281" s="2403">
        <f t="shared" si="188"/>
        <v>2464.17</v>
      </c>
      <c r="AH2281" s="2403">
        <f>IF(B2281="","",(IFERROR(VLOOKUP(B2281,Projecten!A$4:W$2358,23,FALSE),"niet bekend")))</f>
        <v>2464.17</v>
      </c>
      <c r="AI2281" s="2403">
        <f>IF(B2281="","",(IFERROR(VLOOKUP(B2281,Projecten!A$4:W$2358,12,FALSE),"niet bekend")))</f>
        <v>2464.17</v>
      </c>
    </row>
    <row r="2282" spans="1:35" s="1156" customFormat="1" x14ac:dyDescent="0.2">
      <c r="A2282" s="2389"/>
      <c r="B2282" s="1421">
        <v>2017469</v>
      </c>
      <c r="C2282" s="1577" t="s">
        <v>125</v>
      </c>
      <c r="D2282" s="1577" t="s">
        <v>3292</v>
      </c>
      <c r="E2282" s="1419" t="s">
        <v>26</v>
      </c>
      <c r="F2282" s="1419">
        <v>0</v>
      </c>
      <c r="G2282" s="1419">
        <v>0</v>
      </c>
      <c r="H2282" s="1419">
        <v>0</v>
      </c>
      <c r="I2282" s="1419">
        <v>0</v>
      </c>
      <c r="J2282" s="1147"/>
      <c r="K2282" s="1183" t="s">
        <v>1524</v>
      </c>
      <c r="L2282" s="1183" t="s">
        <v>1524</v>
      </c>
      <c r="M2282" s="1183" t="s">
        <v>3309</v>
      </c>
      <c r="N2282" s="1767" t="s">
        <v>1524</v>
      </c>
      <c r="O2282" s="1767" t="s">
        <v>1524</v>
      </c>
      <c r="P2282" s="1767" t="s">
        <v>1524</v>
      </c>
      <c r="Q2282" s="1767" t="s">
        <v>1524</v>
      </c>
      <c r="R2282" s="1397"/>
      <c r="S2282" s="1397"/>
      <c r="T2282" s="1150">
        <v>25</v>
      </c>
      <c r="U2282" s="1151"/>
      <c r="V2282" s="1353" t="s">
        <v>162</v>
      </c>
      <c r="W2282" s="1353"/>
      <c r="X2282" s="1144">
        <v>0</v>
      </c>
      <c r="Y2282" s="1152"/>
      <c r="Z2282" s="1154"/>
      <c r="AA2282" s="1720">
        <v>42895</v>
      </c>
      <c r="AC2282" s="1157"/>
      <c r="AD2282" s="1157"/>
      <c r="AE2282" s="1157"/>
      <c r="AF2282" s="1158">
        <f>IF(B2282="","",(IFERROR(VLOOKUP(B2282,Projecten!A$4:W$2358,5,FALSE),"niet bekend")))</f>
        <v>0</v>
      </c>
      <c r="AG2282" s="2403">
        <f t="shared" si="188"/>
        <v>45</v>
      </c>
      <c r="AH2282" s="2403">
        <f>IF(B2282="","",(IFERROR(VLOOKUP(B2282,Projecten!A$4:W$2358,23,FALSE),"niet bekend")))</f>
        <v>45</v>
      </c>
      <c r="AI2282" s="2403">
        <f>IF(B2282="","",(IFERROR(VLOOKUP(B2282,Projecten!A$4:W$2358,12,FALSE),"niet bekend")))</f>
        <v>45</v>
      </c>
    </row>
    <row r="2283" spans="1:35" s="1156" customFormat="1" x14ac:dyDescent="0.2">
      <c r="B2283" s="1331">
        <v>2017414</v>
      </c>
      <c r="C2283" s="1372">
        <v>121369</v>
      </c>
      <c r="D2283" s="1331">
        <v>637417</v>
      </c>
      <c r="E2283" s="1216" t="s">
        <v>26</v>
      </c>
      <c r="F2283" s="1216">
        <v>1</v>
      </c>
      <c r="G2283" s="1216">
        <v>10</v>
      </c>
      <c r="H2283" s="1216">
        <v>5</v>
      </c>
      <c r="I2283" s="1216">
        <v>3</v>
      </c>
      <c r="J2283" s="1147">
        <v>42892</v>
      </c>
      <c r="K2283" s="1147">
        <v>42893</v>
      </c>
      <c r="L2283" s="1147" t="s">
        <v>1524</v>
      </c>
      <c r="M2283" s="1147" t="s">
        <v>1524</v>
      </c>
      <c r="N2283" s="1184" t="s">
        <v>47</v>
      </c>
      <c r="O2283" s="1184" t="s">
        <v>47</v>
      </c>
      <c r="P2283" s="1184" t="s">
        <v>47</v>
      </c>
      <c r="Q2283" s="1184" t="s">
        <v>47</v>
      </c>
      <c r="R2283" s="1397" t="s">
        <v>960</v>
      </c>
      <c r="S2283" s="1397"/>
      <c r="T2283" s="1150">
        <v>25</v>
      </c>
      <c r="U2283" s="1151"/>
      <c r="V2283" s="1353" t="s">
        <v>162</v>
      </c>
      <c r="W2283" s="1353"/>
      <c r="X2283" s="1144">
        <v>18</v>
      </c>
      <c r="Y2283" s="1152"/>
      <c r="Z2283" s="1154"/>
      <c r="AA2283" s="1720">
        <v>42877</v>
      </c>
      <c r="AC2283" s="1157"/>
      <c r="AD2283" s="1157"/>
      <c r="AE2283" s="1157"/>
      <c r="AF2283" s="1158">
        <f>IF(B2283="","",(IFERROR(VLOOKUP(B2283,Projecten!A$4:W$2358,5,FALSE),"niet bekend")))</f>
        <v>1</v>
      </c>
      <c r="AG2283" s="2403">
        <f t="shared" si="188"/>
        <v>3326.13</v>
      </c>
      <c r="AH2283" s="2403">
        <f>IF(B2283="","",(IFERROR(VLOOKUP(B2283,Projecten!A$4:W$2358,23,FALSE),"niet bekend")))</f>
        <v>3326.13</v>
      </c>
      <c r="AI2283" s="2403">
        <f>IF(B2283="","",(IFERROR(VLOOKUP(B2283,Projecten!A$4:W$2358,12,FALSE),"niet bekend")))</f>
        <v>3326.13</v>
      </c>
    </row>
    <row r="2284" spans="1:35" s="1156" customFormat="1" x14ac:dyDescent="0.2">
      <c r="B2284" s="1331">
        <v>2017415</v>
      </c>
      <c r="C2284" s="1372">
        <v>121370</v>
      </c>
      <c r="D2284" s="1331">
        <v>528417</v>
      </c>
      <c r="E2284" s="1216" t="s">
        <v>26</v>
      </c>
      <c r="F2284" s="1216">
        <v>1</v>
      </c>
      <c r="G2284" s="1216">
        <v>6</v>
      </c>
      <c r="H2284" s="1216">
        <v>2</v>
      </c>
      <c r="I2284" s="1216">
        <v>6</v>
      </c>
      <c r="J2284" s="1147">
        <v>42892</v>
      </c>
      <c r="K2284" s="1147" t="s">
        <v>1524</v>
      </c>
      <c r="L2284" s="1147" t="s">
        <v>1524</v>
      </c>
      <c r="M2284" s="1147" t="s">
        <v>1524</v>
      </c>
      <c r="N2284" s="1184" t="s">
        <v>47</v>
      </c>
      <c r="O2284" s="1184" t="s">
        <v>47</v>
      </c>
      <c r="P2284" s="1184" t="s">
        <v>47</v>
      </c>
      <c r="Q2284" s="1184" t="s">
        <v>47</v>
      </c>
      <c r="R2284" s="1397" t="s">
        <v>960</v>
      </c>
      <c r="S2284" s="1397"/>
      <c r="T2284" s="1150">
        <v>25</v>
      </c>
      <c r="U2284" s="1151"/>
      <c r="V2284" s="1353" t="s">
        <v>162</v>
      </c>
      <c r="W2284" s="1353"/>
      <c r="X2284" s="1144">
        <v>16</v>
      </c>
      <c r="Y2284" s="1152"/>
      <c r="Z2284" s="1154"/>
      <c r="AA2284" s="1720">
        <v>42877</v>
      </c>
      <c r="AC2284" s="1157"/>
      <c r="AD2284" s="1157"/>
      <c r="AE2284" s="1157"/>
      <c r="AF2284" s="1158">
        <f>IF(B2284="","",(IFERROR(VLOOKUP(B2284,Projecten!A$4:W$2358,5,FALSE),"niet bekend")))</f>
        <v>1</v>
      </c>
      <c r="AG2284" s="2403">
        <f t="shared" si="188"/>
        <v>2734.52</v>
      </c>
      <c r="AH2284" s="2403">
        <f>IF(B2284="","",(IFERROR(VLOOKUP(B2284,Projecten!A$4:W$2358,23,FALSE),"niet bekend")))</f>
        <v>2734.52</v>
      </c>
      <c r="AI2284" s="2403">
        <f>IF(B2284="","",(IFERROR(VLOOKUP(B2284,Projecten!A$4:W$2358,12,FALSE),"niet bekend")))</f>
        <v>2734.52</v>
      </c>
    </row>
    <row r="2285" spans="1:35" s="1156" customFormat="1" x14ac:dyDescent="0.2">
      <c r="B2285" s="1331">
        <v>2017416</v>
      </c>
      <c r="C2285" s="1372">
        <v>121370</v>
      </c>
      <c r="D2285" s="1331">
        <v>650717</v>
      </c>
      <c r="E2285" s="1216" t="s">
        <v>26</v>
      </c>
      <c r="F2285" s="1216">
        <v>1</v>
      </c>
      <c r="G2285" s="1216">
        <v>8</v>
      </c>
      <c r="H2285" s="1216">
        <v>5</v>
      </c>
      <c r="I2285" s="1216">
        <v>3</v>
      </c>
      <c r="J2285" s="1147">
        <v>42892</v>
      </c>
      <c r="K2285" s="1147">
        <v>42893</v>
      </c>
      <c r="L2285" s="1147" t="s">
        <v>1524</v>
      </c>
      <c r="M2285" s="1147" t="s">
        <v>1524</v>
      </c>
      <c r="N2285" s="1184" t="s">
        <v>47</v>
      </c>
      <c r="O2285" s="1184" t="s">
        <v>47</v>
      </c>
      <c r="P2285" s="1184" t="s">
        <v>47</v>
      </c>
      <c r="Q2285" s="1184" t="s">
        <v>47</v>
      </c>
      <c r="R2285" s="1397" t="s">
        <v>960</v>
      </c>
      <c r="S2285" s="1397"/>
      <c r="T2285" s="1150">
        <v>25</v>
      </c>
      <c r="U2285" s="1151"/>
      <c r="V2285" s="1353" t="s">
        <v>162</v>
      </c>
      <c r="W2285" s="1353"/>
      <c r="X2285" s="1144">
        <v>17</v>
      </c>
      <c r="Y2285" s="1152"/>
      <c r="Z2285" s="1154"/>
      <c r="AA2285" s="1720">
        <v>42877</v>
      </c>
      <c r="AC2285" s="1157"/>
      <c r="AD2285" s="1157"/>
      <c r="AE2285" s="1157"/>
      <c r="AF2285" s="1158">
        <f>IF(B2285="","",(IFERROR(VLOOKUP(B2285,Projecten!A$4:W$2358,5,FALSE),"niet bekend")))</f>
        <v>1</v>
      </c>
      <c r="AG2285" s="2403">
        <f t="shared" si="188"/>
        <v>2873.93</v>
      </c>
      <c r="AH2285" s="2403">
        <f>IF(B2285="","",(IFERROR(VLOOKUP(B2285,Projecten!A$4:W$2358,23,FALSE),"niet bekend")))</f>
        <v>2873.93</v>
      </c>
      <c r="AI2285" s="2403">
        <f>IF(B2285="","",(IFERROR(VLOOKUP(B2285,Projecten!A$4:W$2358,12,FALSE),"niet bekend")))</f>
        <v>2873.93</v>
      </c>
    </row>
    <row r="2286" spans="1:35" s="1156" customFormat="1" x14ac:dyDescent="0.2">
      <c r="B2286" s="1331">
        <v>2017417</v>
      </c>
      <c r="C2286" s="1372">
        <v>121370</v>
      </c>
      <c r="D2286" s="1331">
        <v>646817</v>
      </c>
      <c r="E2286" s="1216" t="s">
        <v>26</v>
      </c>
      <c r="F2286" s="1216">
        <v>1</v>
      </c>
      <c r="G2286" s="1216">
        <v>9</v>
      </c>
      <c r="H2286" s="1216">
        <v>5</v>
      </c>
      <c r="I2286" s="1216">
        <v>4</v>
      </c>
      <c r="J2286" s="1147">
        <v>42892</v>
      </c>
      <c r="K2286" s="1147" t="s">
        <v>1524</v>
      </c>
      <c r="L2286" s="1147" t="s">
        <v>1524</v>
      </c>
      <c r="M2286" s="1147" t="s">
        <v>1524</v>
      </c>
      <c r="N2286" s="1184" t="s">
        <v>47</v>
      </c>
      <c r="O2286" s="1184" t="s">
        <v>47</v>
      </c>
      <c r="P2286" s="1184" t="s">
        <v>47</v>
      </c>
      <c r="Q2286" s="1184" t="s">
        <v>47</v>
      </c>
      <c r="R2286" s="1397" t="s">
        <v>960</v>
      </c>
      <c r="S2286" s="1397"/>
      <c r="T2286" s="1150">
        <v>25</v>
      </c>
      <c r="U2286" s="1151"/>
      <c r="V2286" s="1353" t="s">
        <v>162</v>
      </c>
      <c r="W2286" s="1353"/>
      <c r="X2286" s="1144">
        <v>18.25</v>
      </c>
      <c r="Y2286" s="1152"/>
      <c r="Z2286" s="1154"/>
      <c r="AA2286" s="1720">
        <v>42877</v>
      </c>
      <c r="AC2286" s="1157"/>
      <c r="AD2286" s="1157"/>
      <c r="AE2286" s="1157"/>
      <c r="AF2286" s="1158">
        <f>IF(B2286="","",(IFERROR(VLOOKUP(B2286,Projecten!A$4:W$2358,5,FALSE),"niet bekend")))</f>
        <v>1</v>
      </c>
      <c r="AG2286" s="2403">
        <f t="shared" si="188"/>
        <v>2783.82</v>
      </c>
      <c r="AH2286" s="2403">
        <f>IF(B2286="","",(IFERROR(VLOOKUP(B2286,Projecten!A$4:W$2358,23,FALSE),"niet bekend")))</f>
        <v>2783.82</v>
      </c>
      <c r="AI2286" s="2403">
        <f>IF(B2286="","",(IFERROR(VLOOKUP(B2286,Projecten!A$4:W$2358,12,FALSE),"niet bekend")))</f>
        <v>2783.82</v>
      </c>
    </row>
    <row r="2287" spans="1:35" s="1156" customFormat="1" x14ac:dyDescent="0.2">
      <c r="B2287" s="1331">
        <v>2017418</v>
      </c>
      <c r="C2287" s="1372">
        <v>121371</v>
      </c>
      <c r="D2287" s="1331">
        <v>637317</v>
      </c>
      <c r="E2287" s="1216" t="s">
        <v>26</v>
      </c>
      <c r="F2287" s="1216">
        <v>1</v>
      </c>
      <c r="G2287" s="1216">
        <v>8</v>
      </c>
      <c r="H2287" s="1216">
        <v>5</v>
      </c>
      <c r="I2287" s="1216">
        <v>3</v>
      </c>
      <c r="J2287" s="1147">
        <v>42892</v>
      </c>
      <c r="K2287" s="1147" t="s">
        <v>1524</v>
      </c>
      <c r="L2287" s="1147" t="s">
        <v>1524</v>
      </c>
      <c r="M2287" s="1147" t="s">
        <v>1524</v>
      </c>
      <c r="N2287" s="1184" t="s">
        <v>47</v>
      </c>
      <c r="O2287" s="1184" t="s">
        <v>47</v>
      </c>
      <c r="P2287" s="1184" t="s">
        <v>47</v>
      </c>
      <c r="Q2287" s="1184" t="s">
        <v>47</v>
      </c>
      <c r="R2287" s="1397" t="s">
        <v>960</v>
      </c>
      <c r="S2287" s="1397"/>
      <c r="T2287" s="1150">
        <v>25</v>
      </c>
      <c r="U2287" s="1151"/>
      <c r="V2287" s="1353" t="s">
        <v>162</v>
      </c>
      <c r="W2287" s="1353"/>
      <c r="X2287" s="1144">
        <v>15</v>
      </c>
      <c r="Y2287" s="1152"/>
      <c r="Z2287" s="1154"/>
      <c r="AA2287" s="1720">
        <v>42877</v>
      </c>
      <c r="AC2287" s="1157"/>
      <c r="AD2287" s="1157"/>
      <c r="AE2287" s="1157"/>
      <c r="AF2287" s="1158">
        <f>IF(B2287="","",(IFERROR(VLOOKUP(B2287,Projecten!A$4:W$2358,5,FALSE),"niet bekend")))</f>
        <v>1</v>
      </c>
      <c r="AG2287" s="2403">
        <f t="shared" si="188"/>
        <v>2661.62</v>
      </c>
      <c r="AH2287" s="2403">
        <f>IF(B2287="","",(IFERROR(VLOOKUP(B2287,Projecten!A$4:W$2358,23,FALSE),"niet bekend")))</f>
        <v>2661.62</v>
      </c>
      <c r="AI2287" s="2403">
        <f>IF(B2287="","",(IFERROR(VLOOKUP(B2287,Projecten!A$4:W$2358,12,FALSE),"niet bekend")))</f>
        <v>2661.62</v>
      </c>
    </row>
    <row r="2288" spans="1:35" s="1156" customFormat="1" x14ac:dyDescent="0.2">
      <c r="B2288" s="1331">
        <v>2017419</v>
      </c>
      <c r="C2288" s="1372">
        <v>121371</v>
      </c>
      <c r="D2288" s="1331">
        <v>649617</v>
      </c>
      <c r="E2288" s="1216" t="s">
        <v>26</v>
      </c>
      <c r="F2288" s="1216">
        <v>1</v>
      </c>
      <c r="G2288" s="1216">
        <v>7</v>
      </c>
      <c r="H2288" s="1216">
        <v>4</v>
      </c>
      <c r="I2288" s="1216">
        <v>3</v>
      </c>
      <c r="J2288" s="1147">
        <v>42892</v>
      </c>
      <c r="K2288" s="1147">
        <v>42893</v>
      </c>
      <c r="L2288" s="1147" t="s">
        <v>1524</v>
      </c>
      <c r="M2288" s="1147" t="s">
        <v>3211</v>
      </c>
      <c r="N2288" s="1184" t="s">
        <v>47</v>
      </c>
      <c r="O2288" s="1184" t="s">
        <v>47</v>
      </c>
      <c r="P2288" s="1184" t="s">
        <v>47</v>
      </c>
      <c r="Q2288" s="1184" t="s">
        <v>47</v>
      </c>
      <c r="R2288" s="1397" t="s">
        <v>960</v>
      </c>
      <c r="S2288" s="1397"/>
      <c r="T2288" s="1150">
        <v>25</v>
      </c>
      <c r="U2288" s="1151"/>
      <c r="V2288" s="1353" t="s">
        <v>162</v>
      </c>
      <c r="W2288" s="1353" t="s">
        <v>3320</v>
      </c>
      <c r="X2288" s="1144">
        <v>21.5</v>
      </c>
      <c r="Y2288" s="1152"/>
      <c r="Z2288" s="1154"/>
      <c r="AA2288" s="1720">
        <v>42877</v>
      </c>
      <c r="AC2288" s="1157"/>
      <c r="AD2288" s="1157"/>
      <c r="AE2288" s="1157"/>
      <c r="AF2288" s="1158">
        <f>IF(B2288="","",(IFERROR(VLOOKUP(B2288,Projecten!A$4:W$2358,5,FALSE),"niet bekend")))</f>
        <v>1</v>
      </c>
      <c r="AG2288" s="2403">
        <f t="shared" si="188"/>
        <v>4706.74</v>
      </c>
      <c r="AH2288" s="2403">
        <f>IF(B2288="","",(IFERROR(VLOOKUP(B2288,Projecten!A$4:W$2358,23,FALSE),"niet bekend")))</f>
        <v>4706.74</v>
      </c>
      <c r="AI2288" s="2403">
        <f>IF(B2288="","",(IFERROR(VLOOKUP(B2288,Projecten!A$4:W$2358,12,FALSE),"niet bekend")))</f>
        <v>4706.74</v>
      </c>
    </row>
    <row r="2289" spans="2:36" s="1156" customFormat="1" x14ac:dyDescent="0.2">
      <c r="B2289" s="1331">
        <v>2017420</v>
      </c>
      <c r="C2289" s="1372">
        <v>121371</v>
      </c>
      <c r="D2289" s="1331">
        <v>676817</v>
      </c>
      <c r="E2289" s="1216" t="s">
        <v>26</v>
      </c>
      <c r="F2289" s="1216">
        <v>1</v>
      </c>
      <c r="G2289" s="1216">
        <v>2</v>
      </c>
      <c r="H2289" s="1216">
        <v>1</v>
      </c>
      <c r="I2289" s="1216">
        <v>1</v>
      </c>
      <c r="J2289" s="1147">
        <v>42892</v>
      </c>
      <c r="K2289" s="1147" t="s">
        <v>1524</v>
      </c>
      <c r="L2289" s="1147" t="s">
        <v>1524</v>
      </c>
      <c r="M2289" s="1147" t="s">
        <v>1524</v>
      </c>
      <c r="N2289" s="1184" t="s">
        <v>47</v>
      </c>
      <c r="O2289" s="1184" t="s">
        <v>47</v>
      </c>
      <c r="P2289" s="1184" t="s">
        <v>47</v>
      </c>
      <c r="Q2289" s="1184" t="s">
        <v>47</v>
      </c>
      <c r="R2289" s="1397" t="s">
        <v>960</v>
      </c>
      <c r="S2289" s="1397"/>
      <c r="T2289" s="1150">
        <v>25</v>
      </c>
      <c r="U2289" s="1151"/>
      <c r="V2289" s="1353" t="s">
        <v>162</v>
      </c>
      <c r="W2289" s="1353"/>
      <c r="X2289" s="1144">
        <v>6</v>
      </c>
      <c r="Y2289" s="1152"/>
      <c r="Z2289" s="1154"/>
      <c r="AA2289" s="1720">
        <v>42877</v>
      </c>
      <c r="AC2289" s="1157"/>
      <c r="AD2289" s="1157"/>
      <c r="AE2289" s="1157"/>
      <c r="AF2289" s="1158">
        <f>IF(B2289="","",(IFERROR(VLOOKUP(B2289,Projecten!A$4:W$2358,5,FALSE),"niet bekend")))</f>
        <v>1</v>
      </c>
      <c r="AG2289" s="2403">
        <f t="shared" si="188"/>
        <v>905.93</v>
      </c>
      <c r="AH2289" s="2403">
        <f>IF(B2289="","",(IFERROR(VLOOKUP(B2289,Projecten!A$4:W$2358,23,FALSE),"niet bekend")))</f>
        <v>905.93</v>
      </c>
      <c r="AI2289" s="2403">
        <f>IF(B2289="","",(IFERROR(VLOOKUP(B2289,Projecten!A$4:W$2358,12,FALSE),"niet bekend")))</f>
        <v>905.93</v>
      </c>
    </row>
    <row r="2290" spans="2:36" s="1156" customFormat="1" x14ac:dyDescent="0.2">
      <c r="B2290" s="1331">
        <v>2017421</v>
      </c>
      <c r="C2290" s="1372">
        <v>121372</v>
      </c>
      <c r="D2290" s="1331">
        <v>625417</v>
      </c>
      <c r="E2290" s="1216" t="s">
        <v>26</v>
      </c>
      <c r="F2290" s="1216">
        <v>1</v>
      </c>
      <c r="G2290" s="1216">
        <v>12</v>
      </c>
      <c r="H2290" s="1216">
        <v>5</v>
      </c>
      <c r="I2290" s="1216">
        <v>2</v>
      </c>
      <c r="J2290" s="1183">
        <v>42892</v>
      </c>
      <c r="K2290" s="1183" t="s">
        <v>1524</v>
      </c>
      <c r="L2290" s="1183" t="s">
        <v>1524</v>
      </c>
      <c r="M2290" s="1183" t="s">
        <v>1524</v>
      </c>
      <c r="N2290" s="1184" t="s">
        <v>47</v>
      </c>
      <c r="O2290" s="1184" t="s">
        <v>47</v>
      </c>
      <c r="P2290" s="1184" t="s">
        <v>47</v>
      </c>
      <c r="Q2290" s="1184" t="s">
        <v>47</v>
      </c>
      <c r="R2290" s="1397" t="s">
        <v>960</v>
      </c>
      <c r="S2290" s="1147"/>
      <c r="T2290" s="1150">
        <v>25</v>
      </c>
      <c r="U2290" s="1151"/>
      <c r="V2290" s="1353" t="s">
        <v>162</v>
      </c>
      <c r="W2290" s="1353" t="s">
        <v>3213</v>
      </c>
      <c r="X2290" s="1144">
        <v>15</v>
      </c>
      <c r="Y2290" s="1152"/>
      <c r="Z2290" s="1353"/>
      <c r="AA2290" s="1720">
        <v>42879</v>
      </c>
      <c r="AC2290" s="1157"/>
      <c r="AD2290" s="1157"/>
      <c r="AE2290" s="1157"/>
      <c r="AF2290" s="1158">
        <f>IF(B2290="","",(IFERROR(VLOOKUP(B2290,Projecten!A$4:W$2358,5,FALSE),"niet bekend")))</f>
        <v>1</v>
      </c>
      <c r="AG2290" s="2403">
        <f t="shared" si="188"/>
        <v>3338.79</v>
      </c>
      <c r="AH2290" s="2403">
        <f>IF(B2290="","",(IFERROR(VLOOKUP(B2290,Projecten!A$4:W$2358,23,FALSE),"niet bekend")))</f>
        <v>3338.79</v>
      </c>
      <c r="AI2290" s="2403">
        <f>IF(B2290="","",(IFERROR(VLOOKUP(B2290,Projecten!A$4:W$2358,12,FALSE),"niet bekend")))</f>
        <v>3338.79</v>
      </c>
    </row>
    <row r="2291" spans="2:36" s="1156" customFormat="1" x14ac:dyDescent="0.2">
      <c r="B2291" s="1331">
        <v>2017429</v>
      </c>
      <c r="C2291" s="1372">
        <v>121372</v>
      </c>
      <c r="D2291" s="1331" t="s">
        <v>3162</v>
      </c>
      <c r="E2291" s="1216" t="s">
        <v>26</v>
      </c>
      <c r="F2291" s="1216">
        <v>1</v>
      </c>
      <c r="G2291" s="1216">
        <v>2</v>
      </c>
      <c r="H2291" s="1216">
        <v>1</v>
      </c>
      <c r="I2291" s="1216">
        <v>1</v>
      </c>
      <c r="J2291" s="1183">
        <v>42892</v>
      </c>
      <c r="K2291" s="1183" t="s">
        <v>1524</v>
      </c>
      <c r="L2291" s="1183" t="s">
        <v>1524</v>
      </c>
      <c r="M2291" s="1183" t="s">
        <v>1524</v>
      </c>
      <c r="N2291" s="1184" t="s">
        <v>47</v>
      </c>
      <c r="O2291" s="1184" t="s">
        <v>47</v>
      </c>
      <c r="P2291" s="1184" t="s">
        <v>47</v>
      </c>
      <c r="Q2291" s="1184" t="s">
        <v>47</v>
      </c>
      <c r="R2291" s="1397" t="s">
        <v>960</v>
      </c>
      <c r="S2291" s="1147"/>
      <c r="T2291" s="1150">
        <v>25</v>
      </c>
      <c r="U2291" s="1151"/>
      <c r="V2291" s="1353" t="s">
        <v>162</v>
      </c>
      <c r="W2291" s="1353"/>
      <c r="X2291" s="1144">
        <v>4</v>
      </c>
      <c r="Y2291" s="1152"/>
      <c r="Z2291" s="1353"/>
      <c r="AA2291" s="1720">
        <v>42879</v>
      </c>
      <c r="AC2291" s="1157"/>
      <c r="AD2291" s="1157"/>
      <c r="AE2291" s="1157"/>
      <c r="AF2291" s="1158">
        <f>IF(B2291="","",(IFERROR(VLOOKUP(B2291,Projecten!A$4:W$2358,5,FALSE),"niet bekend")))</f>
        <v>1</v>
      </c>
      <c r="AG2291" s="2403">
        <f t="shared" si="188"/>
        <v>503.34</v>
      </c>
      <c r="AH2291" s="2403">
        <f>IF(B2291="","",(IFERROR(VLOOKUP(B2291,Projecten!A$4:W$2358,23,FALSE),"niet bekend")))</f>
        <v>503.34</v>
      </c>
      <c r="AI2291" s="2403">
        <f>IF(B2291="","",(IFERROR(VLOOKUP(B2291,Projecten!A$4:W$2358,12,FALSE),"niet bekend")))</f>
        <v>503.34</v>
      </c>
    </row>
    <row r="2292" spans="2:36" s="1156" customFormat="1" x14ac:dyDescent="0.2">
      <c r="B2292" s="1331">
        <v>2017454</v>
      </c>
      <c r="C2292" s="1372">
        <v>121372</v>
      </c>
      <c r="D2292" s="1331" t="s">
        <v>3230</v>
      </c>
      <c r="E2292" s="1216" t="s">
        <v>26</v>
      </c>
      <c r="F2292" s="1216">
        <v>0</v>
      </c>
      <c r="G2292" s="1216">
        <v>2</v>
      </c>
      <c r="H2292" s="1216">
        <v>1</v>
      </c>
      <c r="I2292" s="1216">
        <v>1</v>
      </c>
      <c r="J2292" s="1183">
        <v>42894</v>
      </c>
      <c r="K2292" s="1183" t="s">
        <v>1524</v>
      </c>
      <c r="L2292" s="1183" t="s">
        <v>1524</v>
      </c>
      <c r="M2292" s="1183" t="s">
        <v>1524</v>
      </c>
      <c r="N2292" s="1184" t="s">
        <v>47</v>
      </c>
      <c r="O2292" s="1184" t="s">
        <v>47</v>
      </c>
      <c r="P2292" s="1184" t="s">
        <v>47</v>
      </c>
      <c r="Q2292" s="1184" t="s">
        <v>47</v>
      </c>
      <c r="R2292" s="1397" t="s">
        <v>960</v>
      </c>
      <c r="S2292" s="1147"/>
      <c r="T2292" s="1150"/>
      <c r="U2292" s="1151"/>
      <c r="V2292" s="1353"/>
      <c r="W2292" s="1353"/>
      <c r="X2292" s="1144"/>
      <c r="Y2292" s="1152"/>
      <c r="Z2292" s="1353"/>
      <c r="AA2292" s="1720"/>
      <c r="AC2292" s="1157"/>
      <c r="AD2292" s="1157"/>
      <c r="AE2292" s="1157"/>
      <c r="AF2292" s="1158">
        <f>IF(B2292="","",(IFERROR(VLOOKUP(B2292,Projecten!A$4:W$2358,5,FALSE),"niet bekend")))</f>
        <v>0</v>
      </c>
      <c r="AG2292" s="2403">
        <f t="shared" si="188"/>
        <v>702.51</v>
      </c>
      <c r="AH2292" s="2403">
        <f>IF(B2292="","",(IFERROR(VLOOKUP(B2292,Projecten!A$4:W$2358,23,FALSE),"niet bekend")))</f>
        <v>702.51</v>
      </c>
      <c r="AI2292" s="2403">
        <f>IF(B2292="","",(IFERROR(VLOOKUP(B2292,Projecten!A$4:W$2358,12,FALSE),"niet bekend")))</f>
        <v>702.51</v>
      </c>
    </row>
    <row r="2293" spans="2:36" x14ac:dyDescent="0.2">
      <c r="B2293" s="131"/>
      <c r="AE2293" s="8"/>
      <c r="AF2293" s="1158" t="str">
        <f>IF(B2293="","",(IFERROR(VLOOKUP(B2293,Projecten!A$4:W$2358,5,FALSE),"niet bekend")))</f>
        <v/>
      </c>
      <c r="AG2293" s="2403" t="str">
        <f t="shared" si="188"/>
        <v/>
      </c>
      <c r="AH2293" s="2403" t="str">
        <f>IF(B2293="","",(IFERROR(VLOOKUP(B2293,Projecten!A$4:W$2358,23,FALSE),"niet bekend")))</f>
        <v/>
      </c>
      <c r="AI2293" s="2403" t="str">
        <f>IF(B2293="","",(IFERROR(VLOOKUP(B2293,Projecten!A$4:W$2358,12,FALSE),"niet bekend")))</f>
        <v/>
      </c>
      <c r="AJ2293" s="979"/>
    </row>
    <row r="2294" spans="2:36" s="1156" customFormat="1" x14ac:dyDescent="0.2">
      <c r="B2294" s="1331">
        <v>2017428</v>
      </c>
      <c r="C2294" s="1722">
        <v>121379</v>
      </c>
      <c r="D2294" s="1331" t="s">
        <v>1338</v>
      </c>
      <c r="E2294" s="1216" t="s">
        <v>318</v>
      </c>
      <c r="F2294" s="1216">
        <v>1</v>
      </c>
      <c r="G2294" s="1216">
        <v>6</v>
      </c>
      <c r="H2294" s="1216">
        <v>2</v>
      </c>
      <c r="I2294" s="1216">
        <v>5</v>
      </c>
      <c r="J2294" s="1147">
        <v>42899</v>
      </c>
      <c r="K2294" s="1365" t="s">
        <v>1524</v>
      </c>
      <c r="L2294" s="1365" t="s">
        <v>1524</v>
      </c>
      <c r="M2294" s="1365" t="s">
        <v>1524</v>
      </c>
      <c r="N2294" s="1148" t="s">
        <v>47</v>
      </c>
      <c r="O2294" s="1148" t="s">
        <v>47</v>
      </c>
      <c r="P2294" s="1148" t="s">
        <v>47</v>
      </c>
      <c r="Q2294" s="1148" t="s">
        <v>47</v>
      </c>
      <c r="R2294" s="1149" t="s">
        <v>960</v>
      </c>
      <c r="S2294" s="1147"/>
      <c r="T2294" s="1150">
        <v>26</v>
      </c>
      <c r="U2294" s="1151"/>
      <c r="V2294" s="1152" t="s">
        <v>786</v>
      </c>
      <c r="W2294" s="1152" t="s">
        <v>1284</v>
      </c>
      <c r="X2294" s="1144">
        <v>20</v>
      </c>
      <c r="Y2294" s="1152"/>
      <c r="Z2294" s="1353"/>
      <c r="AA2294" s="1720">
        <v>42887</v>
      </c>
      <c r="AC2294" s="1157"/>
      <c r="AD2294" s="1157"/>
      <c r="AE2294" s="1157"/>
      <c r="AF2294" s="1158">
        <f>IF(B2294="","",(IFERROR(VLOOKUP(B2294,Projecten!A$4:W$2358,5,FALSE),"niet bekend")))</f>
        <v>1</v>
      </c>
      <c r="AG2294" s="2403">
        <f t="shared" si="188"/>
        <v>3568.55</v>
      </c>
      <c r="AH2294" s="2403">
        <f>IF(B2294="","",(IFERROR(VLOOKUP(B2294,Projecten!A$4:W$2358,23,FALSE),"niet bekend")))</f>
        <v>3568.55</v>
      </c>
      <c r="AI2294" s="2403">
        <f>IF(B2294="","",(IFERROR(VLOOKUP(B2294,Projecten!A$4:W$2358,12,FALSE),"niet bekend")))</f>
        <v>3568.55</v>
      </c>
      <c r="AJ2294" s="1718"/>
    </row>
    <row r="2295" spans="2:36" s="4" customFormat="1" x14ac:dyDescent="0.2">
      <c r="C2295" s="1792"/>
      <c r="D2295" s="378"/>
      <c r="F2295" s="1793"/>
      <c r="J2295" s="1793"/>
      <c r="K2295" s="1793"/>
      <c r="L2295" s="1793"/>
      <c r="M2295" s="1793"/>
      <c r="N2295" s="1793"/>
      <c r="O2295" s="1793"/>
      <c r="P2295" s="1793"/>
      <c r="Q2295" s="1793"/>
      <c r="R2295" s="1793"/>
      <c r="S2295" s="376"/>
      <c r="T2295" s="1793"/>
      <c r="U2295" s="377"/>
      <c r="X2295" s="1794"/>
      <c r="Y2295" s="378"/>
      <c r="AF2295" s="1158" t="str">
        <f>IF(B2295="","",(IFERROR(VLOOKUP(B2295,Projecten!A$4:W$2358,5,FALSE),"niet bekend")))</f>
        <v/>
      </c>
      <c r="AG2295" s="2403" t="str">
        <f t="shared" si="188"/>
        <v/>
      </c>
      <c r="AH2295" s="2403" t="str">
        <f>IF(B2295="","",(IFERROR(VLOOKUP(B2295,Projecten!A$4:W$2358,23,FALSE),"niet bekend")))</f>
        <v/>
      </c>
      <c r="AI2295" s="2403" t="str">
        <f>IF(B2295="","",(IFERROR(VLOOKUP(B2295,Projecten!A$4:W$2358,12,FALSE),"niet bekend")))</f>
        <v/>
      </c>
      <c r="AJ2295" s="1795"/>
    </row>
    <row r="2296" spans="2:36" s="1156" customFormat="1" x14ac:dyDescent="0.2">
      <c r="B2296" s="1331">
        <v>2017400</v>
      </c>
      <c r="C2296" s="1722">
        <v>121375</v>
      </c>
      <c r="D2296" s="1331" t="s">
        <v>3111</v>
      </c>
      <c r="E2296" s="1216" t="s">
        <v>3112</v>
      </c>
      <c r="F2296" s="1216">
        <v>1</v>
      </c>
      <c r="G2296" s="1216">
        <v>11</v>
      </c>
      <c r="H2296" s="1216">
        <v>4</v>
      </c>
      <c r="I2296" s="1216">
        <v>1</v>
      </c>
      <c r="J2296" s="1147">
        <v>42899</v>
      </c>
      <c r="K2296" s="1365" t="s">
        <v>1524</v>
      </c>
      <c r="L2296" s="1365" t="s">
        <v>1524</v>
      </c>
      <c r="M2296" s="1365" t="s">
        <v>1524</v>
      </c>
      <c r="N2296" s="1148" t="s">
        <v>47</v>
      </c>
      <c r="O2296" s="1148" t="s">
        <v>47</v>
      </c>
      <c r="P2296" s="1148" t="s">
        <v>47</v>
      </c>
      <c r="Q2296" s="1148" t="s">
        <v>47</v>
      </c>
      <c r="R2296" s="1149" t="s">
        <v>960</v>
      </c>
      <c r="S2296" s="1147"/>
      <c r="T2296" s="1150">
        <v>26</v>
      </c>
      <c r="U2296" s="1151"/>
      <c r="V2296" s="1152" t="s">
        <v>1948</v>
      </c>
      <c r="W2296" s="1152"/>
      <c r="X2296" s="1144">
        <v>12</v>
      </c>
      <c r="Y2296" s="1152"/>
      <c r="Z2296" s="1353"/>
      <c r="AA2296" s="1720">
        <v>42887</v>
      </c>
      <c r="AC2296" s="1157"/>
      <c r="AD2296" s="1157"/>
      <c r="AE2296" s="1157"/>
      <c r="AF2296" s="1158">
        <f>IF(B2296="","",(IFERROR(VLOOKUP(B2296,Projecten!A$4:W$2358,5,FALSE),"niet bekend")))</f>
        <v>1</v>
      </c>
      <c r="AG2296" s="2403">
        <f t="shared" si="188"/>
        <v>2083.4</v>
      </c>
      <c r="AH2296" s="2403">
        <f>IF(B2296="","",(IFERROR(VLOOKUP(B2296,Projecten!A$4:W$2358,23,FALSE),"niet bekend")))</f>
        <v>2083.4</v>
      </c>
      <c r="AI2296" s="2403">
        <f>IF(B2296="","",(IFERROR(VLOOKUP(B2296,Projecten!A$4:W$2358,12,FALSE),"niet bekend")))</f>
        <v>2083.4</v>
      </c>
      <c r="AJ2296" s="1718"/>
    </row>
    <row r="2297" spans="2:36" s="1156" customFormat="1" x14ac:dyDescent="0.2">
      <c r="B2297" s="1331">
        <v>2017401</v>
      </c>
      <c r="C2297" s="1722">
        <v>121375</v>
      </c>
      <c r="D2297" s="1331" t="s">
        <v>3113</v>
      </c>
      <c r="E2297" s="1216" t="s">
        <v>3112</v>
      </c>
      <c r="F2297" s="1216">
        <v>1</v>
      </c>
      <c r="G2297" s="1216">
        <v>12</v>
      </c>
      <c r="H2297" s="1216">
        <v>5</v>
      </c>
      <c r="I2297" s="1216">
        <v>1</v>
      </c>
      <c r="J2297" s="1147">
        <v>42899</v>
      </c>
      <c r="K2297" s="1365" t="s">
        <v>1524</v>
      </c>
      <c r="L2297" s="1365" t="s">
        <v>1524</v>
      </c>
      <c r="M2297" s="1365" t="s">
        <v>1524</v>
      </c>
      <c r="N2297" s="1148" t="s">
        <v>47</v>
      </c>
      <c r="O2297" s="1148" t="s">
        <v>47</v>
      </c>
      <c r="P2297" s="1148" t="s">
        <v>47</v>
      </c>
      <c r="Q2297" s="1148" t="s">
        <v>47</v>
      </c>
      <c r="R2297" s="1149" t="s">
        <v>960</v>
      </c>
      <c r="S2297" s="1147"/>
      <c r="T2297" s="1150">
        <v>26</v>
      </c>
      <c r="U2297" s="1151"/>
      <c r="V2297" s="1152" t="s">
        <v>1948</v>
      </c>
      <c r="W2297" s="1152"/>
      <c r="X2297" s="1144">
        <v>16</v>
      </c>
      <c r="Y2297" s="1152"/>
      <c r="Z2297" s="1353"/>
      <c r="AA2297" s="1720">
        <v>42887</v>
      </c>
      <c r="AC2297" s="1157"/>
      <c r="AD2297" s="1157"/>
      <c r="AE2297" s="1157"/>
      <c r="AF2297" s="1158">
        <f>IF(B2297="","",(IFERROR(VLOOKUP(B2297,Projecten!A$4:W$2358,5,FALSE),"niet bekend")))</f>
        <v>1</v>
      </c>
      <c r="AG2297" s="2403">
        <f t="shared" si="188"/>
        <v>3000.41</v>
      </c>
      <c r="AH2297" s="2403">
        <f>IF(B2297="","",(IFERROR(VLOOKUP(B2297,Projecten!A$4:W$2358,23,FALSE),"niet bekend")))</f>
        <v>3000.41</v>
      </c>
      <c r="AI2297" s="2403">
        <f>IF(B2297="","",(IFERROR(VLOOKUP(B2297,Projecten!A$4:W$2358,12,FALSE),"niet bekend")))</f>
        <v>3000.41</v>
      </c>
      <c r="AJ2297" s="1718"/>
    </row>
    <row r="2298" spans="2:36" s="1156" customFormat="1" x14ac:dyDescent="0.2">
      <c r="B2298" s="1331">
        <v>2017407</v>
      </c>
      <c r="C2298" s="1722">
        <v>121376</v>
      </c>
      <c r="D2298" s="1331" t="s">
        <v>3114</v>
      </c>
      <c r="E2298" s="1216" t="s">
        <v>3112</v>
      </c>
      <c r="F2298" s="1216">
        <v>1</v>
      </c>
      <c r="G2298" s="1216">
        <v>11</v>
      </c>
      <c r="H2298" s="1216">
        <v>7</v>
      </c>
      <c r="I2298" s="1216">
        <v>1</v>
      </c>
      <c r="J2298" s="1147">
        <v>42899</v>
      </c>
      <c r="K2298" s="1147">
        <v>42900</v>
      </c>
      <c r="L2298" s="1365" t="s">
        <v>1524</v>
      </c>
      <c r="M2298" s="1365" t="s">
        <v>1524</v>
      </c>
      <c r="N2298" s="1148" t="s">
        <v>47</v>
      </c>
      <c r="O2298" s="1148" t="s">
        <v>47</v>
      </c>
      <c r="P2298" s="1148" t="s">
        <v>47</v>
      </c>
      <c r="Q2298" s="1148" t="s">
        <v>47</v>
      </c>
      <c r="R2298" s="1149" t="s">
        <v>960</v>
      </c>
      <c r="S2298" s="1147"/>
      <c r="T2298" s="1150">
        <v>26</v>
      </c>
      <c r="U2298" s="1151"/>
      <c r="V2298" s="1152" t="s">
        <v>1948</v>
      </c>
      <c r="W2298" s="1152"/>
      <c r="X2298" s="1144">
        <v>15</v>
      </c>
      <c r="Y2298" s="1152"/>
      <c r="Z2298" s="1353"/>
      <c r="AA2298" s="1720">
        <v>42887</v>
      </c>
      <c r="AC2298" s="1157"/>
      <c r="AD2298" s="1157"/>
      <c r="AE2298" s="1157"/>
      <c r="AF2298" s="1158">
        <f>IF(B2298="","",(IFERROR(VLOOKUP(B2298,Projecten!A$4:W$2358,5,FALSE),"niet bekend")))</f>
        <v>1</v>
      </c>
      <c r="AG2298" s="2403">
        <f t="shared" si="188"/>
        <v>2696.05</v>
      </c>
      <c r="AH2298" s="2403">
        <f>IF(B2298="","",(IFERROR(VLOOKUP(B2298,Projecten!A$4:W$2358,23,FALSE),"niet bekend")))</f>
        <v>2696.05</v>
      </c>
      <c r="AI2298" s="2403">
        <f>IF(B2298="","",(IFERROR(VLOOKUP(B2298,Projecten!A$4:W$2358,12,FALSE),"niet bekend")))</f>
        <v>2696.05</v>
      </c>
      <c r="AJ2298" s="1718"/>
    </row>
    <row r="2299" spans="2:36" s="1156" customFormat="1" x14ac:dyDescent="0.2">
      <c r="B2299" s="1331">
        <v>2017408</v>
      </c>
      <c r="C2299" s="1722">
        <v>121376</v>
      </c>
      <c r="D2299" s="1331" t="s">
        <v>3115</v>
      </c>
      <c r="E2299" s="1216" t="s">
        <v>3112</v>
      </c>
      <c r="F2299" s="1216">
        <v>1</v>
      </c>
      <c r="G2299" s="1216">
        <v>12</v>
      </c>
      <c r="H2299" s="1216">
        <v>7</v>
      </c>
      <c r="I2299" s="1216">
        <v>2</v>
      </c>
      <c r="J2299" s="1147">
        <v>42899</v>
      </c>
      <c r="K2299" s="1365" t="s">
        <v>1524</v>
      </c>
      <c r="L2299" s="1365" t="s">
        <v>1524</v>
      </c>
      <c r="M2299" s="1365" t="s">
        <v>1524</v>
      </c>
      <c r="N2299" s="1148" t="s">
        <v>47</v>
      </c>
      <c r="O2299" s="1148" t="s">
        <v>47</v>
      </c>
      <c r="P2299" s="1148" t="s">
        <v>47</v>
      </c>
      <c r="Q2299" s="1148" t="s">
        <v>473</v>
      </c>
      <c r="R2299" s="1149" t="s">
        <v>960</v>
      </c>
      <c r="S2299" s="1147"/>
      <c r="T2299" s="1150">
        <v>26</v>
      </c>
      <c r="U2299" s="1151"/>
      <c r="V2299" s="1152" t="s">
        <v>1948</v>
      </c>
      <c r="W2299" s="1152" t="s">
        <v>3368</v>
      </c>
      <c r="X2299" s="1144">
        <v>17</v>
      </c>
      <c r="Y2299" s="1152"/>
      <c r="Z2299" s="1353"/>
      <c r="AA2299" s="1720">
        <v>42887</v>
      </c>
      <c r="AC2299" s="1157"/>
      <c r="AD2299" s="1157"/>
      <c r="AE2299" s="1157"/>
      <c r="AF2299" s="1158">
        <f>IF(B2299="","",(IFERROR(VLOOKUP(B2299,Projecten!A$4:W$2358,5,FALSE),"niet bekend")))</f>
        <v>1</v>
      </c>
      <c r="AG2299" s="2403">
        <f t="shared" si="188"/>
        <v>2824.75</v>
      </c>
      <c r="AH2299" s="2403">
        <f>IF(B2299="","",(IFERROR(VLOOKUP(B2299,Projecten!A$4:W$2358,23,FALSE),"niet bekend")))</f>
        <v>2824.75</v>
      </c>
      <c r="AI2299" s="2403">
        <f>IF(B2299="","",(IFERROR(VLOOKUP(B2299,Projecten!A$4:W$2358,12,FALSE),"niet bekend")))</f>
        <v>2824.75</v>
      </c>
      <c r="AJ2299" s="1718"/>
    </row>
    <row r="2300" spans="2:36" s="1156" customFormat="1" x14ac:dyDescent="0.2">
      <c r="B2300" s="1331"/>
      <c r="C2300" s="1723"/>
      <c r="D2300" s="1331"/>
      <c r="E2300" s="1216"/>
      <c r="F2300" s="1216"/>
      <c r="G2300" s="1216"/>
      <c r="H2300" s="1216"/>
      <c r="I2300" s="1216"/>
      <c r="J2300" s="1147"/>
      <c r="K2300" s="1365"/>
      <c r="L2300" s="1365"/>
      <c r="M2300" s="1365"/>
      <c r="N2300" s="1148"/>
      <c r="O2300" s="1148"/>
      <c r="P2300" s="1148"/>
      <c r="Q2300" s="1148"/>
      <c r="R2300" s="1149"/>
      <c r="S2300" s="1147"/>
      <c r="T2300" s="1150"/>
      <c r="U2300" s="1151"/>
      <c r="V2300" s="1152"/>
      <c r="W2300" s="1152"/>
      <c r="X2300" s="1144"/>
      <c r="Y2300" s="1152"/>
      <c r="Z2300" s="1353"/>
      <c r="AA2300" s="1720"/>
      <c r="AC2300" s="1157"/>
      <c r="AD2300" s="1157"/>
      <c r="AE2300" s="1157"/>
      <c r="AF2300" s="1158" t="str">
        <f>IF(B2300="","",(IFERROR(VLOOKUP(B2300,Projecten!A$4:W$2358,5,FALSE),"niet bekend")))</f>
        <v/>
      </c>
      <c r="AG2300" s="2403" t="str">
        <f t="shared" si="188"/>
        <v/>
      </c>
      <c r="AH2300" s="2403" t="str">
        <f>IF(B2300="","",(IFERROR(VLOOKUP(B2300,Projecten!A$4:W$2358,23,FALSE),"niet bekend")))</f>
        <v/>
      </c>
      <c r="AI2300" s="2403" t="str">
        <f>IF(B2300="","",(IFERROR(VLOOKUP(B2300,Projecten!A$4:W$2358,12,FALSE),"niet bekend")))</f>
        <v/>
      </c>
      <c r="AJ2300" s="1718"/>
    </row>
    <row r="2301" spans="2:36" s="1156" customFormat="1" x14ac:dyDescent="0.2">
      <c r="B2301" s="1589">
        <v>2017425</v>
      </c>
      <c r="C2301" s="1143">
        <v>121378</v>
      </c>
      <c r="D2301" s="1408" t="s">
        <v>3152</v>
      </c>
      <c r="E2301" s="1395" t="s">
        <v>2376</v>
      </c>
      <c r="F2301" s="1395">
        <v>1</v>
      </c>
      <c r="G2301" s="1821">
        <v>3</v>
      </c>
      <c r="H2301" s="1821">
        <v>0</v>
      </c>
      <c r="I2301" s="1821">
        <v>2</v>
      </c>
      <c r="J2301" s="1147">
        <v>42899</v>
      </c>
      <c r="K2301" s="1365" t="s">
        <v>1524</v>
      </c>
      <c r="L2301" s="1365" t="s">
        <v>1524</v>
      </c>
      <c r="M2301" s="1365" t="s">
        <v>1524</v>
      </c>
      <c r="N2301" s="1184" t="s">
        <v>47</v>
      </c>
      <c r="O2301" s="1184" t="s">
        <v>47</v>
      </c>
      <c r="P2301" s="1184" t="s">
        <v>47</v>
      </c>
      <c r="Q2301" s="1184" t="s">
        <v>47</v>
      </c>
      <c r="R2301" s="1397" t="s">
        <v>960</v>
      </c>
      <c r="S2301" s="1397" t="s">
        <v>1315</v>
      </c>
      <c r="T2301" s="1150">
        <v>26</v>
      </c>
      <c r="U2301" s="1151"/>
      <c r="V2301" s="1152" t="s">
        <v>2583</v>
      </c>
      <c r="W2301" s="1353" t="s">
        <v>1420</v>
      </c>
      <c r="X2301" s="1144">
        <v>8</v>
      </c>
      <c r="Y2301" s="1152"/>
      <c r="Z2301" s="1154"/>
      <c r="AA2301" s="1720">
        <v>42892</v>
      </c>
      <c r="AC2301" s="1157"/>
      <c r="AD2301" s="1157"/>
      <c r="AE2301" s="1157"/>
      <c r="AF2301" s="1158">
        <f>IF(B2301="","",(IFERROR(VLOOKUP(B2301,Projecten!A$4:W$2358,5,FALSE),"niet bekend")))</f>
        <v>1</v>
      </c>
      <c r="AG2301" s="2403">
        <f t="shared" si="188"/>
        <v>1460.71</v>
      </c>
      <c r="AH2301" s="2403">
        <f>IF(B2301="","",(IFERROR(VLOOKUP(B2301,Projecten!A$4:W$2358,23,FALSE),"niet bekend")))</f>
        <v>1460.71</v>
      </c>
      <c r="AI2301" s="2403">
        <f>IF(B2301="","",(IFERROR(VLOOKUP(B2301,Projecten!A$4:W$2358,12,FALSE),"niet bekend")))</f>
        <v>1460.71</v>
      </c>
    </row>
    <row r="2302" spans="2:36" s="1156" customFormat="1" x14ac:dyDescent="0.2">
      <c r="B2302" s="1181">
        <v>2017399</v>
      </c>
      <c r="C2302" s="1145">
        <v>121377</v>
      </c>
      <c r="D2302" s="1181" t="s">
        <v>3105</v>
      </c>
      <c r="E2302" s="1208" t="s">
        <v>2376</v>
      </c>
      <c r="F2302" s="1208">
        <v>1</v>
      </c>
      <c r="G2302" s="1208">
        <v>8</v>
      </c>
      <c r="H2302" s="1208">
        <v>4</v>
      </c>
      <c r="I2302" s="1208">
        <v>1</v>
      </c>
      <c r="J2302" s="1147">
        <v>42899</v>
      </c>
      <c r="K2302" s="1147">
        <v>42900</v>
      </c>
      <c r="L2302" s="1147" t="s">
        <v>1524</v>
      </c>
      <c r="M2302" s="1147" t="s">
        <v>1524</v>
      </c>
      <c r="N2302" s="1148" t="s">
        <v>47</v>
      </c>
      <c r="O2302" s="1148" t="s">
        <v>47</v>
      </c>
      <c r="P2302" s="1148" t="s">
        <v>47</v>
      </c>
      <c r="Q2302" s="1148" t="s">
        <v>47</v>
      </c>
      <c r="R2302" s="1397" t="s">
        <v>3361</v>
      </c>
      <c r="S2302" s="1724" t="s">
        <v>3256</v>
      </c>
      <c r="T2302" s="1150">
        <v>26</v>
      </c>
      <c r="U2302" s="1151"/>
      <c r="V2302" s="1152" t="s">
        <v>2583</v>
      </c>
      <c r="W2302" s="1152" t="s">
        <v>3129</v>
      </c>
      <c r="X2302" s="1144">
        <v>17</v>
      </c>
      <c r="Y2302" s="1152"/>
      <c r="Z2302" s="1154"/>
      <c r="AA2302" s="1720">
        <v>42892</v>
      </c>
      <c r="AC2302" s="1157"/>
      <c r="AD2302" s="1157"/>
      <c r="AE2302" s="1157"/>
      <c r="AF2302" s="1158">
        <f>IF(B2302="","",(IFERROR(VLOOKUP(B2302,Projecten!A$4:W$2358,5,FALSE),"niet bekend")))</f>
        <v>1</v>
      </c>
      <c r="AG2302" s="2403">
        <f t="shared" si="188"/>
        <v>2988.62</v>
      </c>
      <c r="AH2302" s="2403">
        <f>IF(B2302="","",(IFERROR(VLOOKUP(B2302,Projecten!A$4:W$2358,23,FALSE),"niet bekend")))</f>
        <v>2988.62</v>
      </c>
      <c r="AI2302" s="2403">
        <f>IF(B2302="","",(IFERROR(VLOOKUP(B2302,Projecten!A$4:W$2358,12,FALSE),"niet bekend")))</f>
        <v>2988.62</v>
      </c>
      <c r="AJ2302" s="1719"/>
    </row>
    <row r="2303" spans="2:36" s="1156" customFormat="1" x14ac:dyDescent="0.2">
      <c r="B2303" s="1331">
        <v>2017449</v>
      </c>
      <c r="C2303" s="1145">
        <v>121378</v>
      </c>
      <c r="D2303" s="1331" t="s">
        <v>3216</v>
      </c>
      <c r="E2303" s="1216" t="s">
        <v>2376</v>
      </c>
      <c r="F2303" s="1216">
        <v>1</v>
      </c>
      <c r="G2303" s="1216">
        <v>7</v>
      </c>
      <c r="H2303" s="1216">
        <v>5</v>
      </c>
      <c r="I2303" s="1216">
        <v>2</v>
      </c>
      <c r="J2303" s="1147">
        <v>42899</v>
      </c>
      <c r="K2303" s="1147">
        <v>42907</v>
      </c>
      <c r="L2303" s="1365" t="s">
        <v>1524</v>
      </c>
      <c r="M2303" s="1365" t="s">
        <v>1524</v>
      </c>
      <c r="N2303" s="1148" t="s">
        <v>47</v>
      </c>
      <c r="O2303" s="1148" t="s">
        <v>47</v>
      </c>
      <c r="P2303" s="1148" t="s">
        <v>47</v>
      </c>
      <c r="Q2303" s="1148" t="s">
        <v>47</v>
      </c>
      <c r="R2303" s="1397" t="s">
        <v>3361</v>
      </c>
      <c r="S2303" s="1724" t="s">
        <v>3256</v>
      </c>
      <c r="T2303" s="1150">
        <v>26</v>
      </c>
      <c r="U2303" s="1151"/>
      <c r="V2303" s="1152" t="s">
        <v>2583</v>
      </c>
      <c r="W2303" s="1152" t="s">
        <v>1420</v>
      </c>
      <c r="X2303" s="1144">
        <v>15</v>
      </c>
      <c r="Y2303" s="1152"/>
      <c r="Z2303" s="1353"/>
      <c r="AA2303" s="1720">
        <v>42892</v>
      </c>
      <c r="AC2303" s="1157"/>
      <c r="AD2303" s="1157"/>
      <c r="AE2303" s="1157"/>
      <c r="AF2303" s="1158">
        <f>IF(B2303="","",(IFERROR(VLOOKUP(B2303,Projecten!A$4:W$2358,5,FALSE),"niet bekend")))</f>
        <v>1</v>
      </c>
      <c r="AG2303" s="2403">
        <f t="shared" si="188"/>
        <v>2507.0500000000002</v>
      </c>
      <c r="AH2303" s="2403">
        <f>IF(B2303="","",(IFERROR(VLOOKUP(B2303,Projecten!A$4:W$2358,23,FALSE),"niet bekend")))</f>
        <v>2507.0500000000002</v>
      </c>
      <c r="AI2303" s="2403">
        <f>IF(B2303="","",(IFERROR(VLOOKUP(B2303,Projecten!A$4:W$2358,12,FALSE),"niet bekend")))</f>
        <v>2507.0500000000002</v>
      </c>
      <c r="AJ2303" s="1718"/>
    </row>
    <row r="2304" spans="2:36" s="131" customFormat="1" x14ac:dyDescent="0.2">
      <c r="B2304" s="71"/>
      <c r="C2304" s="1257"/>
      <c r="D2304" s="141"/>
      <c r="E2304" s="80"/>
      <c r="F2304" s="59"/>
      <c r="G2304" s="80"/>
      <c r="H2304" s="80"/>
      <c r="I2304" s="80"/>
      <c r="J2304" s="59"/>
      <c r="K2304" s="59"/>
      <c r="L2304" s="59"/>
      <c r="M2304" s="59"/>
      <c r="N2304" s="59"/>
      <c r="O2304" s="59"/>
      <c r="P2304" s="59"/>
      <c r="Q2304" s="59"/>
      <c r="R2304" s="59"/>
      <c r="S2304" s="77"/>
      <c r="T2304" s="59"/>
      <c r="U2304" s="156"/>
      <c r="V2304" s="80"/>
      <c r="W2304" s="80"/>
      <c r="X2304" s="431"/>
      <c r="Y2304" s="141"/>
      <c r="AE2304" s="71"/>
      <c r="AF2304" s="1158" t="str">
        <f>IF(B2304="","",(IFERROR(VLOOKUP(B2304,Projecten!A$4:W$2358,5,FALSE),"niet bekend")))</f>
        <v/>
      </c>
      <c r="AG2304" s="2403" t="str">
        <f t="shared" si="188"/>
        <v/>
      </c>
      <c r="AH2304" s="2403" t="str">
        <f>IF(B2304="","",(IFERROR(VLOOKUP(B2304,Projecten!A$4:W$2358,23,FALSE),"niet bekend")))</f>
        <v/>
      </c>
      <c r="AI2304" s="2403" t="str">
        <f>IF(B2304="","",(IFERROR(VLOOKUP(B2304,Projecten!A$4:W$2358,12,FALSE),"niet bekend")))</f>
        <v/>
      </c>
      <c r="AJ2304" s="908"/>
    </row>
    <row r="2305" spans="1:36" s="1156" customFormat="1" x14ac:dyDescent="0.2">
      <c r="A2305" s="2389"/>
      <c r="B2305" s="1416">
        <v>2017458</v>
      </c>
      <c r="C2305" s="1722">
        <v>121379</v>
      </c>
      <c r="D2305" s="1417" t="s">
        <v>3241</v>
      </c>
      <c r="E2305" s="1418" t="s">
        <v>891</v>
      </c>
      <c r="F2305" s="1418">
        <v>1</v>
      </c>
      <c r="G2305" s="1418">
        <v>6</v>
      </c>
      <c r="H2305" s="1418">
        <v>0</v>
      </c>
      <c r="I2305" s="1418">
        <v>6</v>
      </c>
      <c r="J2305" s="1147">
        <v>42899</v>
      </c>
      <c r="K2305" s="1365" t="s">
        <v>1524</v>
      </c>
      <c r="L2305" s="1365" t="s">
        <v>1524</v>
      </c>
      <c r="M2305" s="1365" t="s">
        <v>1524</v>
      </c>
      <c r="N2305" s="1148" t="s">
        <v>47</v>
      </c>
      <c r="O2305" s="1148" t="s">
        <v>47</v>
      </c>
      <c r="P2305" s="1148" t="s">
        <v>47</v>
      </c>
      <c r="Q2305" s="1148" t="s">
        <v>47</v>
      </c>
      <c r="R2305" s="1149" t="s">
        <v>960</v>
      </c>
      <c r="S2305" s="1147"/>
      <c r="T2305" s="1150">
        <v>26</v>
      </c>
      <c r="U2305" s="1151"/>
      <c r="V2305" s="1152" t="s">
        <v>915</v>
      </c>
      <c r="W2305" s="1152" t="s">
        <v>3249</v>
      </c>
      <c r="X2305" s="1144">
        <v>19</v>
      </c>
      <c r="Y2305" s="1152"/>
      <c r="Z2305" s="1154"/>
      <c r="AA2305" s="1720">
        <v>42892</v>
      </c>
      <c r="AC2305" s="1157"/>
      <c r="AD2305" s="1157"/>
      <c r="AE2305" s="1157"/>
      <c r="AF2305" s="1158">
        <f>IF(B2305="","",(IFERROR(VLOOKUP(B2305,Projecten!A$4:W$2358,5,FALSE),"niet bekend")))</f>
        <v>1</v>
      </c>
      <c r="AG2305" s="2403">
        <f t="shared" si="188"/>
        <v>3190.92</v>
      </c>
      <c r="AH2305" s="2403">
        <f>IF(B2305="","",(IFERROR(VLOOKUP(B2305,Projecten!A$4:W$2358,23,FALSE),"niet bekend")))</f>
        <v>3190.92</v>
      </c>
      <c r="AI2305" s="2403">
        <f>IF(B2305="","",(IFERROR(VLOOKUP(B2305,Projecten!A$4:W$2358,12,FALSE),"niet bekend")))</f>
        <v>3190.92</v>
      </c>
      <c r="AJ2305" s="1719"/>
    </row>
    <row r="2306" spans="1:36" s="131" customFormat="1" x14ac:dyDescent="0.2">
      <c r="B2306" s="71"/>
      <c r="C2306" s="1257"/>
      <c r="D2306" s="141"/>
      <c r="E2306" s="80"/>
      <c r="F2306" s="59"/>
      <c r="G2306" s="80"/>
      <c r="H2306" s="80"/>
      <c r="I2306" s="80"/>
      <c r="J2306" s="59"/>
      <c r="K2306" s="59"/>
      <c r="L2306" s="59"/>
      <c r="M2306" s="59"/>
      <c r="N2306" s="59"/>
      <c r="O2306" s="59"/>
      <c r="P2306" s="59"/>
      <c r="Q2306" s="59"/>
      <c r="R2306" s="59"/>
      <c r="S2306" s="77"/>
      <c r="T2306" s="59"/>
      <c r="U2306" s="156"/>
      <c r="V2306" s="80"/>
      <c r="W2306" s="80"/>
      <c r="X2306" s="431"/>
      <c r="Y2306" s="141"/>
      <c r="AE2306" s="71"/>
      <c r="AF2306" s="1158" t="str">
        <f>IF(B2306="","",(IFERROR(VLOOKUP(B2306,Projecten!A$4:W$2358,5,FALSE),"niet bekend")))</f>
        <v/>
      </c>
      <c r="AG2306" s="2403" t="str">
        <f t="shared" si="188"/>
        <v/>
      </c>
      <c r="AH2306" s="2403" t="str">
        <f>IF(B2306="","",(IFERROR(VLOOKUP(B2306,Projecten!A$4:W$2358,23,FALSE),"niet bekend")))</f>
        <v/>
      </c>
      <c r="AI2306" s="2403" t="str">
        <f>IF(B2306="","",(IFERROR(VLOOKUP(B2306,Projecten!A$4:W$2358,12,FALSE),"niet bekend")))</f>
        <v/>
      </c>
      <c r="AJ2306" s="908"/>
    </row>
    <row r="2307" spans="1:36" s="1808" customFormat="1" x14ac:dyDescent="0.2">
      <c r="B2307" s="1811"/>
      <c r="C2307" s="1797"/>
      <c r="D2307" s="1798"/>
      <c r="E2307" s="1798"/>
      <c r="F2307" s="1799"/>
      <c r="G2307" s="1799"/>
      <c r="H2307" s="1799"/>
      <c r="I2307" s="1799"/>
      <c r="J2307" s="1800"/>
      <c r="K2307" s="1800"/>
      <c r="L2307" s="1800"/>
      <c r="M2307" s="1799"/>
      <c r="N2307" s="1799"/>
      <c r="O2307" s="1799"/>
      <c r="P2307" s="1799"/>
      <c r="Q2307" s="1799"/>
      <c r="R2307" s="1801"/>
      <c r="S2307" s="1802"/>
      <c r="T2307" s="1803"/>
      <c r="U2307" s="1803"/>
      <c r="V2307" s="1804"/>
      <c r="W2307" s="1804"/>
      <c r="X2307" s="1804"/>
      <c r="Y2307" s="1805"/>
      <c r="Z2307" s="1806"/>
      <c r="AA2307" s="1807"/>
      <c r="AC2307" s="1809"/>
      <c r="AD2307" s="1809"/>
      <c r="AE2307" s="1809"/>
      <c r="AF2307" s="1810"/>
      <c r="AG2307" s="2404"/>
      <c r="AH2307" s="2404" t="str">
        <f>IF(B2307="","",(IFERROR(VLOOKUP(B2307,Projecten!A$4:W$2358,23,FALSE),"niet bekend")))</f>
        <v/>
      </c>
      <c r="AI2307" s="2404" t="str">
        <f>IF(B2307="","",(IFERROR(VLOOKUP(B2307,Projecten!A$4:W$2358,12,FALSE),"niet bekend")))</f>
        <v/>
      </c>
      <c r="AJ2307" s="1812"/>
    </row>
    <row r="2308" spans="1:36" s="1835" customFormat="1" x14ac:dyDescent="0.2">
      <c r="C2308" s="1822"/>
      <c r="D2308" s="1823">
        <f>SUM(G2308:I2308)</f>
        <v>1318</v>
      </c>
      <c r="E2308" s="1824"/>
      <c r="F2308" s="1825">
        <f>SUM(F2309:F2350)</f>
        <v>79</v>
      </c>
      <c r="G2308" s="1825">
        <f>SUM(G2309:G2350)</f>
        <v>752</v>
      </c>
      <c r="H2308" s="1825">
        <f>SUM(H2309:H2350)</f>
        <v>338</v>
      </c>
      <c r="I2308" s="1825">
        <f>SUM(I2309:I2350)</f>
        <v>228</v>
      </c>
      <c r="J2308" s="1826"/>
      <c r="K2308" s="1826"/>
      <c r="L2308" s="1826"/>
      <c r="M2308" s="1825"/>
      <c r="N2308" s="1825"/>
      <c r="O2308" s="1825"/>
      <c r="P2308" s="1825"/>
      <c r="Q2308" s="1825"/>
      <c r="R2308" s="1827">
        <v>26</v>
      </c>
      <c r="S2308" s="1828"/>
      <c r="T2308" s="1829"/>
      <c r="U2308" s="1829"/>
      <c r="V2308" s="1830"/>
      <c r="W2308" s="1831">
        <f>SUM(X2308:X2341)</f>
        <v>524.75</v>
      </c>
      <c r="X2308" s="1832"/>
      <c r="Y2308" s="1832">
        <f>Productiemedewerkers!C2812</f>
        <v>0</v>
      </c>
      <c r="Z2308" s="1833">
        <f>W2308-Y2308</f>
        <v>524.75</v>
      </c>
      <c r="AA2308" s="1834"/>
      <c r="AC2308" s="1836"/>
      <c r="AD2308" s="1836"/>
      <c r="AE2308" s="1837" t="str">
        <f>CONCATENATE("week ",R2308)</f>
        <v>week 26</v>
      </c>
      <c r="AF2308" s="1838"/>
      <c r="AG2308" s="2402">
        <f>SUM(AG2309:AG2341)</f>
        <v>84640.34</v>
      </c>
      <c r="AH2308" s="2402" t="str">
        <f>IF(B2308="","",(IFERROR(VLOOKUP(B2308,Projecten!A$4:W$2358,23,FALSE),"niet bekend")))</f>
        <v/>
      </c>
      <c r="AI2308" s="2402" t="str">
        <f>IF(B2308="","",(IFERROR(VLOOKUP(B2308,Projecten!A$4:W$2358,12,FALSE),"niet bekend")))</f>
        <v/>
      </c>
      <c r="AJ2308" s="1839"/>
    </row>
    <row r="2309" spans="1:36" s="1848" customFormat="1" x14ac:dyDescent="0.2">
      <c r="B2309" s="1852"/>
      <c r="C2309" s="1842"/>
      <c r="D2309" s="1846"/>
      <c r="E2309" s="1846"/>
      <c r="F2309" s="1853"/>
      <c r="G2309" s="1853"/>
      <c r="H2309" s="1853"/>
      <c r="I2309" s="1853"/>
      <c r="J2309" s="1840"/>
      <c r="K2309" s="1840"/>
      <c r="L2309" s="1840"/>
      <c r="M2309" s="1841"/>
      <c r="N2309" s="1841"/>
      <c r="O2309" s="1841"/>
      <c r="P2309" s="1841"/>
      <c r="Q2309" s="1841"/>
      <c r="R2309" s="1842" t="s">
        <v>2795</v>
      </c>
      <c r="S2309" s="1843"/>
      <c r="T2309" s="1844"/>
      <c r="U2309" s="1845"/>
      <c r="V2309" s="1846"/>
      <c r="W2309" s="1854" t="s">
        <v>2081</v>
      </c>
      <c r="X2309" s="1847"/>
      <c r="Y2309" s="1846"/>
      <c r="AA2309" s="1849"/>
      <c r="AC2309" s="1850"/>
      <c r="AD2309" s="1850"/>
      <c r="AE2309" s="1850"/>
      <c r="AF2309" s="1851" t="str">
        <f>IF(B2309="","",(IFERROR(VLOOKUP(B2309,Projecten!A$4:W$2358,5,FALSE),"niet bekend")))</f>
        <v/>
      </c>
      <c r="AG2309" s="2399" t="str">
        <f>IF(AF2309="","",(IF(F2309=0,AI2309,(F2309/AF2309*AI2309))))</f>
        <v/>
      </c>
      <c r="AH2309" s="2399" t="str">
        <f>IF(B2309="","",(IFERROR(VLOOKUP(B2309,Projecten!A$4:W$2358,23,FALSE),"niet bekend")))</f>
        <v/>
      </c>
      <c r="AI2309" s="2399" t="str">
        <f>IF(B2309="","",(IFERROR(VLOOKUP(B2309,Projecten!A$4:W$2358,12,FALSE),"niet bekend")))</f>
        <v/>
      </c>
      <c r="AJ2309" s="1855"/>
    </row>
    <row r="2310" spans="1:36" s="1095" customFormat="1" x14ac:dyDescent="0.2">
      <c r="B2310" s="1118"/>
      <c r="C2310" s="1217"/>
      <c r="D2310" s="1225" t="s">
        <v>3340</v>
      </c>
      <c r="E2310" s="1223"/>
      <c r="F2310" s="1224"/>
      <c r="G2310" s="1224"/>
      <c r="H2310" s="1224"/>
      <c r="I2310" s="1224"/>
      <c r="J2310" s="1123"/>
      <c r="K2310" s="1123"/>
      <c r="L2310" s="1123"/>
      <c r="M2310" s="1124"/>
      <c r="N2310" s="1124"/>
      <c r="O2310" s="1124"/>
      <c r="P2310" s="1124"/>
      <c r="Q2310" s="1124"/>
      <c r="R2310" s="1096"/>
      <c r="S2310" s="1125"/>
      <c r="T2310" s="1126"/>
      <c r="U2310" s="1127"/>
      <c r="V2310" s="1120"/>
      <c r="W2310" s="1141"/>
      <c r="X2310" s="1180">
        <v>8.25</v>
      </c>
      <c r="Y2310" s="1120"/>
      <c r="Z2310" s="1120"/>
      <c r="AA2310" s="1096"/>
      <c r="AC2310" s="1097"/>
      <c r="AD2310" s="1097"/>
      <c r="AE2310" s="1097"/>
      <c r="AF2310" s="1186"/>
      <c r="AG2310" s="2399"/>
      <c r="AH2310" s="2399"/>
      <c r="AI2310" s="2399"/>
    </row>
    <row r="2311" spans="1:36" s="1095" customFormat="1" x14ac:dyDescent="0.2">
      <c r="B2311" s="1118"/>
      <c r="C2311" s="1217"/>
      <c r="D2311" s="1225" t="s">
        <v>3328</v>
      </c>
      <c r="E2311" s="1223"/>
      <c r="F2311" s="1224"/>
      <c r="G2311" s="1224"/>
      <c r="H2311" s="1224"/>
      <c r="I2311" s="1224"/>
      <c r="J2311" s="1123"/>
      <c r="K2311" s="1123"/>
      <c r="L2311" s="1123"/>
      <c r="M2311" s="1124"/>
      <c r="N2311" s="1124"/>
      <c r="O2311" s="1124"/>
      <c r="P2311" s="1124"/>
      <c r="Q2311" s="1124"/>
      <c r="R2311" s="1096"/>
      <c r="S2311" s="1125"/>
      <c r="T2311" s="1126"/>
      <c r="U2311" s="1127"/>
      <c r="V2311" s="1120"/>
      <c r="W2311" s="1141"/>
      <c r="X2311" s="1180">
        <v>5</v>
      </c>
      <c r="Y2311" s="1120"/>
      <c r="Z2311" s="1120"/>
      <c r="AA2311" s="1096"/>
      <c r="AC2311" s="1097"/>
      <c r="AD2311" s="1097"/>
      <c r="AE2311" s="1097"/>
      <c r="AF2311" s="1186"/>
      <c r="AG2311" s="2399"/>
      <c r="AH2311" s="2399"/>
      <c r="AI2311" s="2399"/>
    </row>
    <row r="2312" spans="1:36" s="1095" customFormat="1" x14ac:dyDescent="0.2">
      <c r="B2312" s="1118"/>
      <c r="C2312" s="1217"/>
      <c r="D2312" s="1225" t="s">
        <v>3404</v>
      </c>
      <c r="E2312" s="1223"/>
      <c r="F2312" s="1224"/>
      <c r="G2312" s="1224"/>
      <c r="H2312" s="1224"/>
      <c r="I2312" s="1224"/>
      <c r="J2312" s="1123"/>
      <c r="K2312" s="1123"/>
      <c r="L2312" s="1123"/>
      <c r="M2312" s="1124"/>
      <c r="N2312" s="1124"/>
      <c r="O2312" s="1124"/>
      <c r="P2312" s="1124"/>
      <c r="Q2312" s="1124"/>
      <c r="R2312" s="1096"/>
      <c r="S2312" s="1125"/>
      <c r="T2312" s="1126"/>
      <c r="U2312" s="1127"/>
      <c r="V2312" s="1120"/>
      <c r="W2312" s="1141"/>
      <c r="X2312" s="1180">
        <v>5</v>
      </c>
      <c r="Y2312" s="1120"/>
      <c r="Z2312" s="1120"/>
      <c r="AA2312" s="1096"/>
      <c r="AC2312" s="1097"/>
      <c r="AD2312" s="1097"/>
      <c r="AE2312" s="1097"/>
      <c r="AF2312" s="1186"/>
      <c r="AG2312" s="2399"/>
      <c r="AH2312" s="2399"/>
      <c r="AI2312" s="2399"/>
    </row>
    <row r="2313" spans="1:36" s="1095" customFormat="1" x14ac:dyDescent="0.2">
      <c r="B2313" s="1118"/>
      <c r="C2313" s="1217"/>
      <c r="D2313" s="1225" t="s">
        <v>3398</v>
      </c>
      <c r="E2313" s="1223"/>
      <c r="F2313" s="1224"/>
      <c r="G2313" s="1224"/>
      <c r="H2313" s="1224"/>
      <c r="I2313" s="1224"/>
      <c r="J2313" s="1123"/>
      <c r="K2313" s="1123"/>
      <c r="L2313" s="1123"/>
      <c r="M2313" s="1124"/>
      <c r="N2313" s="1124"/>
      <c r="O2313" s="1124"/>
      <c r="P2313" s="1124"/>
      <c r="Q2313" s="1124"/>
      <c r="R2313" s="1096"/>
      <c r="S2313" s="1125"/>
      <c r="T2313" s="1126"/>
      <c r="U2313" s="1127"/>
      <c r="V2313" s="1120"/>
      <c r="W2313" s="1141"/>
      <c r="X2313" s="1180">
        <v>8.25</v>
      </c>
      <c r="Y2313" s="1120"/>
      <c r="Z2313" s="1120"/>
      <c r="AA2313" s="1096"/>
      <c r="AC2313" s="1097"/>
      <c r="AD2313" s="1097"/>
      <c r="AE2313" s="1097"/>
      <c r="AF2313" s="1186"/>
      <c r="AG2313" s="2399"/>
      <c r="AH2313" s="2399"/>
      <c r="AI2313" s="2399"/>
    </row>
    <row r="2314" spans="1:36" s="1095" customFormat="1" x14ac:dyDescent="0.2">
      <c r="B2314" s="1118"/>
      <c r="C2314" s="1217"/>
      <c r="D2314" s="1225" t="s">
        <v>3399</v>
      </c>
      <c r="E2314" s="1223"/>
      <c r="F2314" s="1224"/>
      <c r="G2314" s="1224"/>
      <c r="H2314" s="1224"/>
      <c r="I2314" s="1224"/>
      <c r="J2314" s="1123"/>
      <c r="K2314" s="1123"/>
      <c r="L2314" s="1123"/>
      <c r="M2314" s="1124"/>
      <c r="N2314" s="1124"/>
      <c r="O2314" s="1124"/>
      <c r="P2314" s="1124"/>
      <c r="Q2314" s="1124"/>
      <c r="R2314" s="1096"/>
      <c r="S2314" s="1125"/>
      <c r="T2314" s="1126"/>
      <c r="U2314" s="1127"/>
      <c r="V2314" s="1120"/>
      <c r="W2314" s="1141"/>
      <c r="X2314" s="1180">
        <v>8.25</v>
      </c>
      <c r="Y2314" s="1120"/>
      <c r="Z2314" s="1120"/>
      <c r="AA2314" s="1096"/>
      <c r="AC2314" s="1097"/>
      <c r="AD2314" s="1097"/>
      <c r="AE2314" s="1097"/>
      <c r="AF2314" s="1186"/>
      <c r="AG2314" s="2399"/>
      <c r="AH2314" s="2399"/>
      <c r="AI2314" s="2399"/>
    </row>
    <row r="2315" spans="1:36" s="1095" customFormat="1" x14ac:dyDescent="0.2">
      <c r="B2315" s="1118"/>
      <c r="C2315" s="1217"/>
      <c r="D2315" s="1128" t="s">
        <v>3339</v>
      </c>
      <c r="E2315" s="1223"/>
      <c r="F2315" s="1224"/>
      <c r="G2315" s="1224"/>
      <c r="H2315" s="1224"/>
      <c r="I2315" s="1224"/>
      <c r="J2315" s="1123"/>
      <c r="K2315" s="1123"/>
      <c r="L2315" s="1123"/>
      <c r="M2315" s="1124"/>
      <c r="N2315" s="1124"/>
      <c r="O2315" s="1124"/>
      <c r="P2315" s="1124"/>
      <c r="Q2315" s="1124"/>
      <c r="R2315" s="1096"/>
      <c r="S2315" s="1125"/>
      <c r="T2315" s="1126"/>
      <c r="U2315" s="1127"/>
      <c r="V2315" s="1120"/>
      <c r="W2315" s="1141"/>
      <c r="X2315" s="1180">
        <v>40</v>
      </c>
      <c r="Y2315" s="1120"/>
      <c r="Z2315" s="1120"/>
      <c r="AA2315" s="1096"/>
      <c r="AC2315" s="1097"/>
      <c r="AD2315" s="1097"/>
      <c r="AE2315" s="1097"/>
      <c r="AF2315" s="1186"/>
      <c r="AG2315" s="2399"/>
      <c r="AH2315" s="2399"/>
      <c r="AI2315" s="2399"/>
    </row>
    <row r="2316" spans="1:36" s="1879" customFormat="1" x14ac:dyDescent="0.2">
      <c r="A2316" s="2397"/>
      <c r="B2316" s="1884"/>
      <c r="C2316" s="1870"/>
      <c r="D2316" s="1885"/>
      <c r="E2316" s="1886"/>
      <c r="F2316" s="1887"/>
      <c r="G2316" s="1887"/>
      <c r="H2316" s="1887"/>
      <c r="I2316" s="1887"/>
      <c r="J2316" s="1872"/>
      <c r="K2316" s="1872"/>
      <c r="L2316" s="1872"/>
      <c r="M2316" s="1873"/>
      <c r="N2316" s="1873"/>
      <c r="O2316" s="1873"/>
      <c r="P2316" s="1873"/>
      <c r="Q2316" s="1873"/>
      <c r="R2316" s="1870"/>
      <c r="S2316" s="1874"/>
      <c r="T2316" s="1875"/>
      <c r="U2316" s="1876"/>
      <c r="V2316" s="1871"/>
      <c r="W2316" s="1877"/>
      <c r="X2316" s="1878"/>
      <c r="Y2316" s="1871"/>
      <c r="AA2316" s="1880"/>
      <c r="AC2316" s="1881"/>
      <c r="AD2316" s="1881"/>
      <c r="AE2316" s="1881"/>
      <c r="AF2316" s="1882"/>
      <c r="AG2316" s="2399"/>
      <c r="AH2316" s="2399"/>
      <c r="AI2316" s="2399"/>
      <c r="AJ2316" s="1883"/>
    </row>
    <row r="2317" spans="1:36" s="1156" customFormat="1" x14ac:dyDescent="0.2">
      <c r="A2317" s="2389"/>
      <c r="B2317" s="1416">
        <v>2017439</v>
      </c>
      <c r="C2317" s="1145">
        <v>121380</v>
      </c>
      <c r="D2317" s="1417">
        <v>614517</v>
      </c>
      <c r="E2317" s="1418" t="s">
        <v>26</v>
      </c>
      <c r="F2317" s="1418">
        <v>1</v>
      </c>
      <c r="G2317" s="1418">
        <v>8</v>
      </c>
      <c r="H2317" s="1418">
        <v>5</v>
      </c>
      <c r="I2317" s="1418">
        <v>3</v>
      </c>
      <c r="J2317" s="1147">
        <v>42899</v>
      </c>
      <c r="K2317" s="1365" t="s">
        <v>1524</v>
      </c>
      <c r="L2317" s="1365" t="s">
        <v>1524</v>
      </c>
      <c r="M2317" s="1365" t="s">
        <v>1524</v>
      </c>
      <c r="N2317" s="1148" t="s">
        <v>47</v>
      </c>
      <c r="O2317" s="1148" t="s">
        <v>47</v>
      </c>
      <c r="P2317" s="1148" t="s">
        <v>47</v>
      </c>
      <c r="Q2317" s="1148" t="s">
        <v>47</v>
      </c>
      <c r="R2317" s="1149" t="s">
        <v>960</v>
      </c>
      <c r="S2317" s="1147"/>
      <c r="T2317" s="1150">
        <v>26</v>
      </c>
      <c r="U2317" s="1151"/>
      <c r="V2317" s="1152" t="s">
        <v>162</v>
      </c>
      <c r="W2317" s="1152"/>
      <c r="X2317" s="1144">
        <v>16</v>
      </c>
      <c r="Y2317" s="1152"/>
      <c r="Z2317" s="1154"/>
      <c r="AA2317" s="1720">
        <v>42893</v>
      </c>
      <c r="AC2317" s="1157"/>
      <c r="AD2317" s="1157"/>
      <c r="AE2317" s="1157"/>
      <c r="AF2317" s="1158">
        <f>IF(B2317="","",(IFERROR(VLOOKUP(B2317,Projecten!A$4:W$2358,5,FALSE),"niet bekend")))</f>
        <v>1</v>
      </c>
      <c r="AG2317" s="2403">
        <f t="shared" ref="AG2317:AG2328" si="189">IF(AF2317="","",(IF(F2317=0,AI2317,(F2317/AF2317*AI2317))))</f>
        <v>2352.48</v>
      </c>
      <c r="AH2317" s="2403">
        <f>IF(B2317="","",(IFERROR(VLOOKUP(B2317,Projecten!A$4:W$2358,23,FALSE),"niet bekend")))</f>
        <v>2352.48</v>
      </c>
      <c r="AI2317" s="2403">
        <f>IF(B2317="","",(IFERROR(VLOOKUP(B2317,Projecten!A$4:W$2358,12,FALSE),"niet bekend")))</f>
        <v>2352.48</v>
      </c>
      <c r="AJ2317" s="1719"/>
    </row>
    <row r="2318" spans="1:36" s="1906" customFormat="1" x14ac:dyDescent="0.2">
      <c r="B2318" s="1892">
        <v>2017440</v>
      </c>
      <c r="C2318" s="1893">
        <v>121380</v>
      </c>
      <c r="D2318" s="1892">
        <v>650317</v>
      </c>
      <c r="E2318" s="1894" t="s">
        <v>26</v>
      </c>
      <c r="F2318" s="1895">
        <v>1</v>
      </c>
      <c r="G2318" s="1895">
        <v>12</v>
      </c>
      <c r="H2318" s="1895">
        <v>5</v>
      </c>
      <c r="I2318" s="1895">
        <v>4</v>
      </c>
      <c r="J2318" s="1896">
        <v>42899</v>
      </c>
      <c r="K2318" s="1897" t="s">
        <v>1524</v>
      </c>
      <c r="L2318" s="1897" t="s">
        <v>1524</v>
      </c>
      <c r="M2318" s="1897" t="s">
        <v>1524</v>
      </c>
      <c r="N2318" s="1898" t="s">
        <v>47</v>
      </c>
      <c r="O2318" s="1898" t="s">
        <v>47</v>
      </c>
      <c r="P2318" s="1898" t="s">
        <v>47</v>
      </c>
      <c r="Q2318" s="1898" t="s">
        <v>47</v>
      </c>
      <c r="R2318" s="1899" t="s">
        <v>960</v>
      </c>
      <c r="S2318" s="1896"/>
      <c r="T2318" s="1900">
        <v>27</v>
      </c>
      <c r="U2318" s="1901"/>
      <c r="V2318" s="1902" t="s">
        <v>162</v>
      </c>
      <c r="W2318" s="1902" t="s">
        <v>3375</v>
      </c>
      <c r="X2318" s="1903">
        <v>19</v>
      </c>
      <c r="Y2318" s="1902"/>
      <c r="Z2318" s="1904"/>
      <c r="AA2318" s="1905">
        <v>42893</v>
      </c>
      <c r="AC2318" s="1907"/>
      <c r="AD2318" s="1907"/>
      <c r="AE2318" s="1907"/>
      <c r="AF2318" s="1908">
        <f>IF(B2318="","",(IFERROR(VLOOKUP(B2318,Projecten!A$4:W$2358,5,FALSE),"niet bekend")))</f>
        <v>1</v>
      </c>
      <c r="AG2318" s="2413">
        <f t="shared" si="189"/>
        <v>3413.59</v>
      </c>
      <c r="AH2318" s="2413">
        <f>IF(B2318="","",(IFERROR(VLOOKUP(B2318,Projecten!A$4:W$2358,23,FALSE),"niet bekend")))</f>
        <v>3413.59</v>
      </c>
      <c r="AI2318" s="2413">
        <f>IF(B2318="","",(IFERROR(VLOOKUP(B2318,Projecten!A$4:W$2358,12,FALSE),"niet bekend")))</f>
        <v>3413.59</v>
      </c>
      <c r="AJ2318" s="1909"/>
    </row>
    <row r="2319" spans="1:36" s="1156" customFormat="1" x14ac:dyDescent="0.2">
      <c r="A2319" s="2389"/>
      <c r="B2319" s="1416" t="s">
        <v>3210</v>
      </c>
      <c r="C2319" s="1722">
        <v>121381</v>
      </c>
      <c r="D2319" s="1417">
        <v>647917</v>
      </c>
      <c r="E2319" s="1418" t="s">
        <v>26</v>
      </c>
      <c r="F2319" s="1418">
        <v>1</v>
      </c>
      <c r="G2319" s="1418">
        <v>9</v>
      </c>
      <c r="H2319" s="1418">
        <v>6</v>
      </c>
      <c r="I2319" s="1418">
        <v>2</v>
      </c>
      <c r="J2319" s="1147">
        <v>42899</v>
      </c>
      <c r="K2319" s="1147">
        <v>42905</v>
      </c>
      <c r="L2319" s="1147">
        <v>42905</v>
      </c>
      <c r="M2319" s="1147" t="s">
        <v>3102</v>
      </c>
      <c r="N2319" s="1148" t="s">
        <v>47</v>
      </c>
      <c r="O2319" s="1148" t="s">
        <v>47</v>
      </c>
      <c r="P2319" s="1148" t="s">
        <v>47</v>
      </c>
      <c r="Q2319" s="1148" t="s">
        <v>47</v>
      </c>
      <c r="R2319" s="1149" t="s">
        <v>960</v>
      </c>
      <c r="S2319" s="1147"/>
      <c r="T2319" s="1150">
        <v>26</v>
      </c>
      <c r="U2319" s="1151"/>
      <c r="V2319" s="1152" t="s">
        <v>162</v>
      </c>
      <c r="W2319" s="1152" t="s">
        <v>1284</v>
      </c>
      <c r="X2319" s="1144">
        <v>32</v>
      </c>
      <c r="Y2319" s="1152"/>
      <c r="Z2319" s="1154"/>
      <c r="AA2319" s="1720">
        <v>42888</v>
      </c>
      <c r="AC2319" s="1157"/>
      <c r="AD2319" s="1157"/>
      <c r="AE2319" s="1157"/>
      <c r="AF2319" s="1158">
        <f>IF(B2319="","",(IFERROR(VLOOKUP(B2319,Projecten!A$4:W$2358,5,FALSE),"niet bekend")))</f>
        <v>1</v>
      </c>
      <c r="AG2319" s="2403">
        <f t="shared" si="189"/>
        <v>6580.36</v>
      </c>
      <c r="AH2319" s="2403">
        <f>IF(B2319="","",(IFERROR(VLOOKUP(B2319,Projecten!A$4:W$2358,23,FALSE),"niet bekend")))</f>
        <v>6580.36</v>
      </c>
      <c r="AI2319" s="2403">
        <f>IF(B2319="","",(IFERROR(VLOOKUP(B2319,Projecten!A$4:W$2358,12,FALSE),"niet bekend")))</f>
        <v>6580.36</v>
      </c>
      <c r="AJ2319" s="1719"/>
    </row>
    <row r="2320" spans="1:36" s="1156" customFormat="1" x14ac:dyDescent="0.2">
      <c r="A2320" s="2389"/>
      <c r="B2320" s="1416">
        <v>2017442</v>
      </c>
      <c r="C2320" s="1722">
        <v>121382</v>
      </c>
      <c r="D2320" s="1417">
        <v>605117</v>
      </c>
      <c r="E2320" s="1418" t="s">
        <v>26</v>
      </c>
      <c r="F2320" s="1418">
        <v>1</v>
      </c>
      <c r="G2320" s="1418">
        <v>14</v>
      </c>
      <c r="H2320" s="1418">
        <v>5</v>
      </c>
      <c r="I2320" s="1418">
        <v>4</v>
      </c>
      <c r="J2320" s="1147">
        <v>42899</v>
      </c>
      <c r="K2320" s="1147">
        <v>42905</v>
      </c>
      <c r="L2320" s="1365" t="s">
        <v>1524</v>
      </c>
      <c r="M2320" s="1147" t="s">
        <v>3309</v>
      </c>
      <c r="N2320" s="1148" t="s">
        <v>47</v>
      </c>
      <c r="O2320" s="1148" t="s">
        <v>47</v>
      </c>
      <c r="P2320" s="1148" t="s">
        <v>47</v>
      </c>
      <c r="Q2320" s="1148" t="s">
        <v>47</v>
      </c>
      <c r="R2320" s="1149" t="s">
        <v>960</v>
      </c>
      <c r="S2320" s="1147"/>
      <c r="T2320" s="1150">
        <v>26</v>
      </c>
      <c r="U2320" s="1151"/>
      <c r="V2320" s="1152" t="s">
        <v>162</v>
      </c>
      <c r="W2320" s="1152" t="s">
        <v>1284</v>
      </c>
      <c r="X2320" s="1144">
        <v>26</v>
      </c>
      <c r="Y2320" s="1152"/>
      <c r="Z2320" s="1154"/>
      <c r="AA2320" s="1720">
        <v>42893</v>
      </c>
      <c r="AC2320" s="1157"/>
      <c r="AD2320" s="1157"/>
      <c r="AE2320" s="1157"/>
      <c r="AF2320" s="1158">
        <f>IF(B2320="","",(IFERROR(VLOOKUP(B2320,Projecten!A$4:W$2358,5,FALSE),"niet bekend")))</f>
        <v>1</v>
      </c>
      <c r="AG2320" s="2403">
        <f t="shared" si="189"/>
        <v>5567.53</v>
      </c>
      <c r="AH2320" s="2403">
        <f>IF(B2320="","",(IFERROR(VLOOKUP(B2320,Projecten!A$4:W$2358,23,FALSE),"niet bekend")))</f>
        <v>5567.53</v>
      </c>
      <c r="AI2320" s="2403">
        <f>IF(B2320="","",(IFERROR(VLOOKUP(B2320,Projecten!A$4:W$2358,12,FALSE),"niet bekend")))</f>
        <v>5567.53</v>
      </c>
      <c r="AJ2320" s="1719"/>
    </row>
    <row r="2321" spans="1:36" s="1156" customFormat="1" x14ac:dyDescent="0.2">
      <c r="B2321" s="1181">
        <v>2017443</v>
      </c>
      <c r="C2321" s="1722">
        <v>121383</v>
      </c>
      <c r="D2321" s="1181">
        <v>637517</v>
      </c>
      <c r="E2321" s="1208" t="s">
        <v>26</v>
      </c>
      <c r="F2321" s="1418">
        <v>1</v>
      </c>
      <c r="G2321" s="1418">
        <v>7</v>
      </c>
      <c r="H2321" s="1418">
        <v>4</v>
      </c>
      <c r="I2321" s="1418">
        <v>3</v>
      </c>
      <c r="J2321" s="1147">
        <v>42899</v>
      </c>
      <c r="K2321" s="1365" t="s">
        <v>1524</v>
      </c>
      <c r="L2321" s="1365" t="s">
        <v>1524</v>
      </c>
      <c r="M2321" s="1365" t="s">
        <v>1524</v>
      </c>
      <c r="N2321" s="1148" t="s">
        <v>47</v>
      </c>
      <c r="O2321" s="1148" t="s">
        <v>47</v>
      </c>
      <c r="P2321" s="1148" t="s">
        <v>47</v>
      </c>
      <c r="Q2321" s="1148" t="s">
        <v>47</v>
      </c>
      <c r="R2321" s="1149" t="s">
        <v>960</v>
      </c>
      <c r="S2321" s="1147"/>
      <c r="T2321" s="1150">
        <v>26</v>
      </c>
      <c r="U2321" s="1151"/>
      <c r="V2321" s="1152" t="s">
        <v>162</v>
      </c>
      <c r="W2321" s="1152"/>
      <c r="X2321" s="1144">
        <v>14</v>
      </c>
      <c r="Y2321" s="1152"/>
      <c r="Z2321" s="1154"/>
      <c r="AA2321" s="1720">
        <v>42893</v>
      </c>
      <c r="AC2321" s="1157"/>
      <c r="AD2321" s="1157"/>
      <c r="AE2321" s="1157"/>
      <c r="AF2321" s="1158">
        <f>IF(B2321="","",(IFERROR(VLOOKUP(B2321,Projecten!A$4:W$2358,5,FALSE),"niet bekend")))</f>
        <v>1</v>
      </c>
      <c r="AG2321" s="2403">
        <f t="shared" si="189"/>
        <v>2130.23</v>
      </c>
      <c r="AH2321" s="2403">
        <f>IF(B2321="","",(IFERROR(VLOOKUP(B2321,Projecten!A$4:W$2358,23,FALSE),"niet bekend")))</f>
        <v>2130.23</v>
      </c>
      <c r="AI2321" s="2403">
        <f>IF(B2321="","",(IFERROR(VLOOKUP(B2321,Projecten!A$4:W$2358,12,FALSE),"niet bekend")))</f>
        <v>2130.23</v>
      </c>
      <c r="AJ2321" s="1719"/>
    </row>
    <row r="2322" spans="1:36" s="1156" customFormat="1" x14ac:dyDescent="0.2">
      <c r="B2322" s="1181">
        <v>2017445</v>
      </c>
      <c r="C2322" s="1145">
        <v>121383</v>
      </c>
      <c r="D2322" s="1181">
        <v>668817</v>
      </c>
      <c r="E2322" s="1208" t="s">
        <v>26</v>
      </c>
      <c r="F2322" s="1208">
        <v>1</v>
      </c>
      <c r="G2322" s="1857">
        <v>9</v>
      </c>
      <c r="H2322" s="1857">
        <v>5</v>
      </c>
      <c r="I2322" s="1857">
        <v>3</v>
      </c>
      <c r="J2322" s="1147">
        <v>42899</v>
      </c>
      <c r="K2322" s="1365" t="s">
        <v>1524</v>
      </c>
      <c r="L2322" s="1365" t="s">
        <v>1524</v>
      </c>
      <c r="M2322" s="1365" t="s">
        <v>1524</v>
      </c>
      <c r="N2322" s="1148" t="s">
        <v>47</v>
      </c>
      <c r="O2322" s="1148" t="s">
        <v>47</v>
      </c>
      <c r="P2322" s="1148" t="s">
        <v>47</v>
      </c>
      <c r="Q2322" s="1148" t="s">
        <v>47</v>
      </c>
      <c r="R2322" s="1149" t="s">
        <v>960</v>
      </c>
      <c r="S2322" s="1147"/>
      <c r="T2322" s="1150">
        <v>26</v>
      </c>
      <c r="U2322" s="1151"/>
      <c r="V2322" s="1152" t="s">
        <v>162</v>
      </c>
      <c r="W2322" s="1152" t="s">
        <v>3312</v>
      </c>
      <c r="X2322" s="1144">
        <v>16</v>
      </c>
      <c r="Y2322" s="1152"/>
      <c r="Z2322" s="1154"/>
      <c r="AA2322" s="1720">
        <v>42888</v>
      </c>
      <c r="AC2322" s="1157"/>
      <c r="AD2322" s="1157"/>
      <c r="AE2322" s="1157"/>
      <c r="AF2322" s="1158">
        <f>IF(B2322="","",(IFERROR(VLOOKUP(B2322,Projecten!A$4:W$2358,5,FALSE),"niet bekend")))</f>
        <v>1</v>
      </c>
      <c r="AG2322" s="2403">
        <f t="shared" si="189"/>
        <v>2658.56</v>
      </c>
      <c r="AH2322" s="2403">
        <f>IF(B2322="","",(IFERROR(VLOOKUP(B2322,Projecten!A$4:W$2358,23,FALSE),"niet bekend")))</f>
        <v>2658.56</v>
      </c>
      <c r="AI2322" s="2403">
        <f>IF(B2322="","",(IFERROR(VLOOKUP(B2322,Projecten!A$4:W$2358,12,FALSE),"niet bekend")))</f>
        <v>2658.56</v>
      </c>
      <c r="AJ2322" s="1719"/>
    </row>
    <row r="2323" spans="1:36" s="1156" customFormat="1" x14ac:dyDescent="0.2">
      <c r="B2323" s="1181">
        <v>2017446</v>
      </c>
      <c r="C2323" s="1722">
        <v>121382</v>
      </c>
      <c r="D2323" s="1181">
        <v>637017</v>
      </c>
      <c r="E2323" s="1208" t="s">
        <v>26</v>
      </c>
      <c r="F2323" s="1208">
        <v>1</v>
      </c>
      <c r="G2323" s="1857">
        <v>7</v>
      </c>
      <c r="H2323" s="1857">
        <v>4</v>
      </c>
      <c r="I2323" s="1857">
        <v>3</v>
      </c>
      <c r="J2323" s="1147">
        <v>42899</v>
      </c>
      <c r="K2323" s="1365" t="s">
        <v>1524</v>
      </c>
      <c r="L2323" s="1365" t="s">
        <v>1524</v>
      </c>
      <c r="M2323" s="1365" t="s">
        <v>1524</v>
      </c>
      <c r="N2323" s="1148" t="s">
        <v>47</v>
      </c>
      <c r="O2323" s="1148" t="s">
        <v>47</v>
      </c>
      <c r="P2323" s="1148" t="s">
        <v>47</v>
      </c>
      <c r="Q2323" s="1148" t="s">
        <v>47</v>
      </c>
      <c r="R2323" s="1149" t="s">
        <v>960</v>
      </c>
      <c r="S2323" s="1147"/>
      <c r="T2323" s="1150">
        <v>26</v>
      </c>
      <c r="U2323" s="1151"/>
      <c r="V2323" s="1152" t="s">
        <v>162</v>
      </c>
      <c r="W2323" s="1152" t="s">
        <v>1284</v>
      </c>
      <c r="X2323" s="1144">
        <v>21</v>
      </c>
      <c r="Y2323" s="1152"/>
      <c r="Z2323" s="1154"/>
      <c r="AA2323" s="1720">
        <v>42888</v>
      </c>
      <c r="AC2323" s="1157"/>
      <c r="AD2323" s="1157"/>
      <c r="AE2323" s="1157"/>
      <c r="AF2323" s="1158">
        <f>IF(B2323="","",(IFERROR(VLOOKUP(B2323,Projecten!A$4:W$2358,5,FALSE),"niet bekend")))</f>
        <v>1</v>
      </c>
      <c r="AG2323" s="2403">
        <f t="shared" si="189"/>
        <v>3704.14</v>
      </c>
      <c r="AH2323" s="2403">
        <f>IF(B2323="","",(IFERROR(VLOOKUP(B2323,Projecten!A$4:W$2358,23,FALSE),"niet bekend")))</f>
        <v>3704.14</v>
      </c>
      <c r="AI2323" s="2403">
        <f>IF(B2323="","",(IFERROR(VLOOKUP(B2323,Projecten!A$4:W$2358,12,FALSE),"niet bekend")))</f>
        <v>3704.14</v>
      </c>
      <c r="AJ2323" s="1719"/>
    </row>
    <row r="2324" spans="1:36" s="1156" customFormat="1" x14ac:dyDescent="0.2">
      <c r="A2324" s="2389"/>
      <c r="B2324" s="1416">
        <v>2017456</v>
      </c>
      <c r="C2324" s="1722">
        <v>121385</v>
      </c>
      <c r="D2324" s="1417" t="s">
        <v>3238</v>
      </c>
      <c r="E2324" s="1418" t="s">
        <v>26</v>
      </c>
      <c r="F2324" s="1418">
        <v>0</v>
      </c>
      <c r="G2324" s="1418">
        <v>1</v>
      </c>
      <c r="H2324" s="1418">
        <v>1</v>
      </c>
      <c r="I2324" s="1418">
        <v>0</v>
      </c>
      <c r="J2324" s="1147">
        <v>42899</v>
      </c>
      <c r="K2324" s="1147">
        <v>42900</v>
      </c>
      <c r="L2324" s="1365" t="s">
        <v>1524</v>
      </c>
      <c r="M2324" s="1365" t="s">
        <v>1524</v>
      </c>
      <c r="N2324" s="1148" t="s">
        <v>47</v>
      </c>
      <c r="O2324" s="1148" t="s">
        <v>47</v>
      </c>
      <c r="P2324" s="1148" t="s">
        <v>47</v>
      </c>
      <c r="Q2324" s="1148" t="s">
        <v>47</v>
      </c>
      <c r="R2324" s="1149" t="s">
        <v>960</v>
      </c>
      <c r="S2324" s="1147"/>
      <c r="T2324" s="1150">
        <v>26</v>
      </c>
      <c r="U2324" s="1151"/>
      <c r="V2324" s="1152" t="s">
        <v>162</v>
      </c>
      <c r="W2324" s="1152"/>
      <c r="X2324" s="1144">
        <v>2</v>
      </c>
      <c r="Y2324" s="1152"/>
      <c r="Z2324" s="1154"/>
      <c r="AA2324" s="1720">
        <v>42888</v>
      </c>
      <c r="AC2324" s="1157"/>
      <c r="AD2324" s="1157"/>
      <c r="AE2324" s="1157"/>
      <c r="AF2324" s="1158">
        <f>IF(B2324="","",(IFERROR(VLOOKUP(B2324,Projecten!A$4:W$2358,5,FALSE),"niet bekend")))</f>
        <v>0</v>
      </c>
      <c r="AG2324" s="2403">
        <f t="shared" si="189"/>
        <v>249.98</v>
      </c>
      <c r="AH2324" s="2403">
        <f>IF(B2324="","",(IFERROR(VLOOKUP(B2324,Projecten!A$4:W$2358,23,FALSE),"niet bekend")))</f>
        <v>249.98</v>
      </c>
      <c r="AI2324" s="2403">
        <f>IF(B2324="","",(IFERROR(VLOOKUP(B2324,Projecten!A$4:W$2358,12,FALSE),"niet bekend")))</f>
        <v>249.98</v>
      </c>
      <c r="AJ2324" s="1719"/>
    </row>
    <row r="2325" spans="1:36" s="1156" customFormat="1" x14ac:dyDescent="0.2">
      <c r="A2325" s="2389"/>
      <c r="B2325" s="1416">
        <v>2017457</v>
      </c>
      <c r="C2325" s="1722">
        <v>121385</v>
      </c>
      <c r="D2325" s="1417" t="s">
        <v>3239</v>
      </c>
      <c r="E2325" s="1418" t="s">
        <v>26</v>
      </c>
      <c r="F2325" s="1418">
        <v>0</v>
      </c>
      <c r="G2325" s="1418">
        <v>1</v>
      </c>
      <c r="H2325" s="1418">
        <v>1</v>
      </c>
      <c r="I2325" s="1418">
        <v>0</v>
      </c>
      <c r="J2325" s="1147">
        <v>42899</v>
      </c>
      <c r="K2325" s="1147">
        <v>42907</v>
      </c>
      <c r="L2325" s="1365" t="s">
        <v>1524</v>
      </c>
      <c r="M2325" s="1365" t="s">
        <v>1524</v>
      </c>
      <c r="N2325" s="1148" t="s">
        <v>47</v>
      </c>
      <c r="O2325" s="1148" t="s">
        <v>47</v>
      </c>
      <c r="P2325" s="1148" t="s">
        <v>47</v>
      </c>
      <c r="Q2325" s="1148" t="s">
        <v>47</v>
      </c>
      <c r="R2325" s="1149" t="s">
        <v>960</v>
      </c>
      <c r="S2325" s="1147"/>
      <c r="T2325" s="1150">
        <v>26</v>
      </c>
      <c r="U2325" s="1151"/>
      <c r="V2325" s="1152" t="s">
        <v>162</v>
      </c>
      <c r="W2325" s="1152"/>
      <c r="X2325" s="1144">
        <v>2</v>
      </c>
      <c r="Y2325" s="1152"/>
      <c r="Z2325" s="1154"/>
      <c r="AA2325" s="1720">
        <v>42888</v>
      </c>
      <c r="AC2325" s="1157"/>
      <c r="AD2325" s="1157"/>
      <c r="AE2325" s="1157"/>
      <c r="AF2325" s="1158">
        <f>IF(B2325="","",(IFERROR(VLOOKUP(B2325,Projecten!A$4:W$2358,5,FALSE),"niet bekend")))</f>
        <v>0</v>
      </c>
      <c r="AG2325" s="2403">
        <f t="shared" si="189"/>
        <v>248.62</v>
      </c>
      <c r="AH2325" s="2403">
        <f>IF(B2325="","",(IFERROR(VLOOKUP(B2325,Projecten!A$4:W$2358,23,FALSE),"niet bekend")))</f>
        <v>248.62</v>
      </c>
      <c r="AI2325" s="2403">
        <f>IF(B2325="","",(IFERROR(VLOOKUP(B2325,Projecten!A$4:W$2358,12,FALSE),"niet bekend")))</f>
        <v>248.62</v>
      </c>
      <c r="AJ2325" s="1719"/>
    </row>
    <row r="2326" spans="1:36" s="1156" customFormat="1" x14ac:dyDescent="0.2">
      <c r="A2326" s="2389"/>
      <c r="B2326" s="1416">
        <v>2017466</v>
      </c>
      <c r="C2326" s="1722">
        <v>121385</v>
      </c>
      <c r="D2326" s="1417" t="s">
        <v>3288</v>
      </c>
      <c r="E2326" s="1418" t="s">
        <v>26</v>
      </c>
      <c r="F2326" s="1418">
        <v>0</v>
      </c>
      <c r="G2326" s="1418">
        <v>1</v>
      </c>
      <c r="H2326" s="1418">
        <v>0</v>
      </c>
      <c r="I2326" s="1418">
        <v>2</v>
      </c>
      <c r="J2326" s="1147">
        <v>42899</v>
      </c>
      <c r="K2326" s="1365" t="s">
        <v>1524</v>
      </c>
      <c r="L2326" s="1365" t="s">
        <v>1524</v>
      </c>
      <c r="M2326" s="1365" t="s">
        <v>1524</v>
      </c>
      <c r="N2326" s="1148" t="s">
        <v>47</v>
      </c>
      <c r="O2326" s="1148" t="s">
        <v>47</v>
      </c>
      <c r="P2326" s="1148" t="s">
        <v>47</v>
      </c>
      <c r="Q2326" s="1148" t="s">
        <v>47</v>
      </c>
      <c r="R2326" s="1149" t="s">
        <v>960</v>
      </c>
      <c r="S2326" s="1147"/>
      <c r="T2326" s="1150">
        <v>26</v>
      </c>
      <c r="U2326" s="1151"/>
      <c r="V2326" s="1152" t="s">
        <v>162</v>
      </c>
      <c r="W2326" s="1152"/>
      <c r="X2326" s="1144">
        <v>4</v>
      </c>
      <c r="Y2326" s="1152"/>
      <c r="Z2326" s="1154"/>
      <c r="AA2326" s="1720">
        <v>42895</v>
      </c>
      <c r="AC2326" s="1157"/>
      <c r="AD2326" s="1157"/>
      <c r="AE2326" s="1157"/>
      <c r="AF2326" s="1158">
        <f>IF(B2326="","",(IFERROR(VLOOKUP(B2326,Projecten!A$4:W$2358,5,FALSE),"niet bekend")))</f>
        <v>0</v>
      </c>
      <c r="AG2326" s="2403">
        <f t="shared" si="189"/>
        <v>908.74</v>
      </c>
      <c r="AH2326" s="2403">
        <f>IF(B2326="","",(IFERROR(VLOOKUP(B2326,Projecten!A$4:W$2358,23,FALSE),"niet bekend")))</f>
        <v>908.74</v>
      </c>
      <c r="AI2326" s="2403">
        <f>IF(B2326="","",(IFERROR(VLOOKUP(B2326,Projecten!A$4:W$2358,12,FALSE),"niet bekend")))</f>
        <v>908.74</v>
      </c>
      <c r="AJ2326" s="1719"/>
    </row>
    <row r="2327" spans="1:36" s="1156" customFormat="1" x14ac:dyDescent="0.2">
      <c r="B2327" s="1181" t="s">
        <v>3215</v>
      </c>
      <c r="C2327" s="1722">
        <v>121384</v>
      </c>
      <c r="D2327" s="1181">
        <v>650517</v>
      </c>
      <c r="E2327" s="1208" t="s">
        <v>26</v>
      </c>
      <c r="F2327" s="1208">
        <v>1</v>
      </c>
      <c r="G2327" s="1857">
        <v>8</v>
      </c>
      <c r="H2327" s="1857">
        <v>4</v>
      </c>
      <c r="I2327" s="1857">
        <v>3</v>
      </c>
      <c r="J2327" s="1147">
        <v>42906</v>
      </c>
      <c r="K2327" s="1147">
        <v>42905</v>
      </c>
      <c r="L2327" s="1365" t="s">
        <v>1524</v>
      </c>
      <c r="M2327" s="1365" t="s">
        <v>1524</v>
      </c>
      <c r="N2327" s="1148" t="s">
        <v>47</v>
      </c>
      <c r="O2327" s="1148" t="s">
        <v>47</v>
      </c>
      <c r="P2327" s="1148" t="s">
        <v>47</v>
      </c>
      <c r="Q2327" s="1148" t="s">
        <v>47</v>
      </c>
      <c r="R2327" s="1149" t="s">
        <v>960</v>
      </c>
      <c r="S2327" s="1147"/>
      <c r="T2327" s="1150">
        <v>26</v>
      </c>
      <c r="U2327" s="1151"/>
      <c r="V2327" s="1152" t="s">
        <v>162</v>
      </c>
      <c r="W2327" s="1152" t="s">
        <v>1284</v>
      </c>
      <c r="X2327" s="1144">
        <v>40</v>
      </c>
      <c r="Y2327" s="1152"/>
      <c r="Z2327" s="1154"/>
      <c r="AA2327" s="1720">
        <v>42888</v>
      </c>
      <c r="AC2327" s="1157"/>
      <c r="AD2327" s="1157"/>
      <c r="AE2327" s="1157"/>
      <c r="AF2327" s="1158">
        <f>IF(B2327="","",(IFERROR(VLOOKUP(B2327,Projecten!A$4:W$2358,5,FALSE),"niet bekend")))</f>
        <v>1</v>
      </c>
      <c r="AG2327" s="2403">
        <f t="shared" si="189"/>
        <v>6958.05</v>
      </c>
      <c r="AH2327" s="2403">
        <f>IF(B2327="","",(IFERROR(VLOOKUP(B2327,Projecten!A$4:W$2358,23,FALSE),"niet bekend")))</f>
        <v>6958.05</v>
      </c>
      <c r="AI2327" s="2403">
        <f>IF(B2327="","",(IFERROR(VLOOKUP(B2327,Projecten!A$4:W$2358,12,FALSE),"niet bekend")))</f>
        <v>6958.05</v>
      </c>
      <c r="AJ2327" s="1719"/>
    </row>
    <row r="2328" spans="1:36" s="1156" customFormat="1" x14ac:dyDescent="0.2">
      <c r="A2328" s="2389"/>
      <c r="B2328" s="1416">
        <v>2017479</v>
      </c>
      <c r="C2328" s="1722">
        <v>121385</v>
      </c>
      <c r="D2328" s="1417" t="s">
        <v>3303</v>
      </c>
      <c r="E2328" s="1418" t="s">
        <v>26</v>
      </c>
      <c r="F2328" s="1418">
        <v>1</v>
      </c>
      <c r="G2328" s="1858">
        <v>2</v>
      </c>
      <c r="H2328" s="1858">
        <v>1</v>
      </c>
      <c r="I2328" s="1858">
        <v>1</v>
      </c>
      <c r="J2328" s="1147">
        <v>42906</v>
      </c>
      <c r="K2328" s="1365" t="s">
        <v>1524</v>
      </c>
      <c r="L2328" s="1365" t="s">
        <v>1524</v>
      </c>
      <c r="M2328" s="1365" t="s">
        <v>1524</v>
      </c>
      <c r="N2328" s="1148" t="s">
        <v>47</v>
      </c>
      <c r="O2328" s="1148" t="s">
        <v>47</v>
      </c>
      <c r="P2328" s="1148" t="s">
        <v>47</v>
      </c>
      <c r="Q2328" s="1148" t="s">
        <v>47</v>
      </c>
      <c r="R2328" s="1149" t="s">
        <v>960</v>
      </c>
      <c r="S2328" s="1147"/>
      <c r="T2328" s="1150">
        <v>26</v>
      </c>
      <c r="U2328" s="1151"/>
      <c r="V2328" s="1152" t="s">
        <v>162</v>
      </c>
      <c r="W2328" s="1152"/>
      <c r="X2328" s="1144">
        <v>5</v>
      </c>
      <c r="Y2328" s="1152"/>
      <c r="Z2328" s="1154"/>
      <c r="AA2328" s="1720">
        <v>42898</v>
      </c>
      <c r="AC2328" s="1157"/>
      <c r="AD2328" s="1157"/>
      <c r="AE2328" s="1157"/>
      <c r="AF2328" s="1158">
        <f>IF(B2328="","",(IFERROR(VLOOKUP(B2328,Projecten!A$4:W$2358,5,FALSE),"niet bekend")))</f>
        <v>1</v>
      </c>
      <c r="AG2328" s="2403">
        <f t="shared" si="189"/>
        <v>635.91</v>
      </c>
      <c r="AH2328" s="2403">
        <f>IF(B2328="","",(IFERROR(VLOOKUP(B2328,Projecten!A$4:W$2358,23,FALSE),"niet bekend")))</f>
        <v>635.91</v>
      </c>
      <c r="AI2328" s="2403">
        <f>IF(B2328="","",(IFERROR(VLOOKUP(B2328,Projecten!A$4:W$2358,12,FALSE),"niet bekend")))</f>
        <v>635.91</v>
      </c>
      <c r="AJ2328" s="1719"/>
    </row>
    <row r="2329" spans="1:36" s="1156" customFormat="1" x14ac:dyDescent="0.2">
      <c r="A2329" s="2389"/>
      <c r="B2329" s="1859"/>
      <c r="C2329" s="1410" t="s">
        <v>3235</v>
      </c>
      <c r="D2329" s="1859"/>
      <c r="E2329" s="1860"/>
      <c r="F2329" s="1860"/>
      <c r="G2329" s="1861"/>
      <c r="H2329" s="1861"/>
      <c r="I2329" s="1861"/>
      <c r="J2329" s="1862"/>
      <c r="K2329" s="1862"/>
      <c r="L2329" s="1862"/>
      <c r="M2329" s="1862"/>
      <c r="N2329" s="1863"/>
      <c r="O2329" s="1863"/>
      <c r="P2329" s="1863"/>
      <c r="Q2329" s="1863"/>
      <c r="R2329" s="1864"/>
      <c r="S2329" s="1862"/>
      <c r="T2329" s="1359"/>
      <c r="U2329" s="1360"/>
      <c r="X2329" s="1865"/>
      <c r="Z2329" s="1866"/>
      <c r="AA2329" s="1864"/>
      <c r="AC2329" s="1157"/>
      <c r="AD2329" s="1157"/>
      <c r="AE2329" s="1157"/>
      <c r="AF2329" s="1867"/>
      <c r="AG2329" s="2403"/>
      <c r="AH2329" s="2403"/>
      <c r="AI2329" s="2403"/>
      <c r="AJ2329" s="1719"/>
    </row>
    <row r="2330" spans="1:36" s="1156" customFormat="1" x14ac:dyDescent="0.2">
      <c r="B2330" s="1181" t="s">
        <v>3183</v>
      </c>
      <c r="C2330" s="1722">
        <v>121392</v>
      </c>
      <c r="D2330" s="1181" t="s">
        <v>3185</v>
      </c>
      <c r="E2330" s="1208" t="s">
        <v>353</v>
      </c>
      <c r="F2330" s="1208">
        <v>1</v>
      </c>
      <c r="G2330" s="1208">
        <v>7</v>
      </c>
      <c r="H2330" s="1208">
        <v>2</v>
      </c>
      <c r="I2330" s="1208">
        <v>3</v>
      </c>
      <c r="J2330" s="1147">
        <v>42909</v>
      </c>
      <c r="K2330" s="1147">
        <v>42900</v>
      </c>
      <c r="L2330" s="1365" t="s">
        <v>1524</v>
      </c>
      <c r="M2330" s="1365" t="s">
        <v>1524</v>
      </c>
      <c r="N2330" s="1148" t="s">
        <v>47</v>
      </c>
      <c r="O2330" s="1148" t="s">
        <v>47</v>
      </c>
      <c r="P2330" s="1148" t="s">
        <v>47</v>
      </c>
      <c r="Q2330" s="1148" t="s">
        <v>47</v>
      </c>
      <c r="R2330" s="1149" t="s">
        <v>960</v>
      </c>
      <c r="S2330" s="1147"/>
      <c r="T2330" s="1150">
        <v>26</v>
      </c>
      <c r="U2330" s="1151"/>
      <c r="V2330" s="1152" t="s">
        <v>535</v>
      </c>
      <c r="W2330" s="1152" t="s">
        <v>3150</v>
      </c>
      <c r="X2330" s="1144">
        <v>18</v>
      </c>
      <c r="Y2330" s="1152"/>
      <c r="Z2330" s="1154"/>
      <c r="AA2330" s="1720">
        <v>42887</v>
      </c>
      <c r="AC2330" s="1157"/>
      <c r="AD2330" s="1157"/>
      <c r="AE2330" s="1157"/>
      <c r="AF2330" s="1158">
        <f>IF(B2330="","",(IFERROR(VLOOKUP(B2330,Projecten!A$4:W$2358,5,FALSE),"niet bekend")))</f>
        <v>1</v>
      </c>
      <c r="AG2330" s="2403">
        <f t="shared" ref="AG2330:AG2335" si="190">IF(AF2330="","",(IF(F2330=0,AI2330,(F2330/AF2330*AI2330))))</f>
        <v>3119.59</v>
      </c>
      <c r="AH2330" s="2403">
        <f>IF(B2330="","",(IFERROR(VLOOKUP(B2330,Projecten!A$4:W$2358,23,FALSE),"niet bekend")))</f>
        <v>3119.59</v>
      </c>
      <c r="AI2330" s="2403">
        <f>IF(B2330="","",(IFERROR(VLOOKUP(B2330,Projecten!A$4:W$2358,12,FALSE),"niet bekend")))</f>
        <v>3119.59</v>
      </c>
      <c r="AJ2330" s="1719"/>
    </row>
    <row r="2331" spans="1:36" s="1156" customFormat="1" x14ac:dyDescent="0.2">
      <c r="B2331" s="1181" t="s">
        <v>3184</v>
      </c>
      <c r="C2331" s="1722">
        <v>121392</v>
      </c>
      <c r="D2331" s="1181" t="s">
        <v>3186</v>
      </c>
      <c r="E2331" s="1208" t="s">
        <v>353</v>
      </c>
      <c r="F2331" s="1208">
        <v>0</v>
      </c>
      <c r="G2331" s="1208">
        <v>1</v>
      </c>
      <c r="H2331" s="1208">
        <v>0</v>
      </c>
      <c r="I2331" s="1208">
        <v>1</v>
      </c>
      <c r="J2331" s="1365" t="s">
        <v>1524</v>
      </c>
      <c r="K2331" s="1365" t="s">
        <v>1524</v>
      </c>
      <c r="L2331" s="1365" t="s">
        <v>1524</v>
      </c>
      <c r="M2331" s="1365" t="s">
        <v>1524</v>
      </c>
      <c r="N2331" s="1148" t="s">
        <v>47</v>
      </c>
      <c r="O2331" s="1148" t="s">
        <v>47</v>
      </c>
      <c r="P2331" s="1148" t="s">
        <v>47</v>
      </c>
      <c r="Q2331" s="1148" t="s">
        <v>47</v>
      </c>
      <c r="R2331" s="1149" t="s">
        <v>960</v>
      </c>
      <c r="S2331" s="1147"/>
      <c r="T2331" s="1150">
        <v>26</v>
      </c>
      <c r="U2331" s="1151"/>
      <c r="V2331" s="1152" t="s">
        <v>535</v>
      </c>
      <c r="W2331" s="1152" t="s">
        <v>3150</v>
      </c>
      <c r="X2331" s="1144">
        <v>3</v>
      </c>
      <c r="Y2331" s="1152"/>
      <c r="Z2331" s="1154"/>
      <c r="AA2331" s="1720">
        <v>42887</v>
      </c>
      <c r="AC2331" s="1157"/>
      <c r="AD2331" s="1157"/>
      <c r="AE2331" s="1157"/>
      <c r="AF2331" s="1158">
        <f>IF(B2331="","",(IFERROR(VLOOKUP(B2331,Projecten!A$4:W$2358,5,FALSE),"niet bekend")))</f>
        <v>0</v>
      </c>
      <c r="AG2331" s="2403">
        <f t="shared" si="190"/>
        <v>502.39</v>
      </c>
      <c r="AH2331" s="2403">
        <f>IF(B2331="","",(IFERROR(VLOOKUP(B2331,Projecten!A$4:W$2358,23,FALSE),"niet bekend")))</f>
        <v>502.39</v>
      </c>
      <c r="AI2331" s="2403">
        <f>IF(B2331="","",(IFERROR(VLOOKUP(B2331,Projecten!A$4:W$2358,12,FALSE),"niet bekend")))</f>
        <v>502.39</v>
      </c>
      <c r="AJ2331" s="1719"/>
    </row>
    <row r="2332" spans="1:36" s="1156" customFormat="1" x14ac:dyDescent="0.2">
      <c r="B2332" s="1181" t="s">
        <v>3189</v>
      </c>
      <c r="C2332" s="1722">
        <v>121393</v>
      </c>
      <c r="D2332" s="1181" t="s">
        <v>3193</v>
      </c>
      <c r="E2332" s="1208" t="s">
        <v>353</v>
      </c>
      <c r="F2332" s="1208">
        <v>1</v>
      </c>
      <c r="G2332" s="1216">
        <v>7</v>
      </c>
      <c r="H2332" s="1216">
        <v>2</v>
      </c>
      <c r="I2332" s="1216">
        <v>3</v>
      </c>
      <c r="J2332" s="1147">
        <v>42909</v>
      </c>
      <c r="K2332" s="1147">
        <v>42900</v>
      </c>
      <c r="L2332" s="1365" t="s">
        <v>1524</v>
      </c>
      <c r="M2332" s="1365" t="s">
        <v>1524</v>
      </c>
      <c r="N2332" s="1148" t="s">
        <v>47</v>
      </c>
      <c r="O2332" s="1148" t="s">
        <v>47</v>
      </c>
      <c r="P2332" s="1148" t="s">
        <v>47</v>
      </c>
      <c r="Q2332" s="1148" t="s">
        <v>47</v>
      </c>
      <c r="R2332" s="1149" t="s">
        <v>960</v>
      </c>
      <c r="S2332" s="1147"/>
      <c r="T2332" s="1150">
        <v>26</v>
      </c>
      <c r="U2332" s="1151"/>
      <c r="V2332" s="1152" t="s">
        <v>535</v>
      </c>
      <c r="W2332" s="1152" t="s">
        <v>3150</v>
      </c>
      <c r="X2332" s="1144">
        <v>18</v>
      </c>
      <c r="Y2332" s="1152"/>
      <c r="Z2332" s="1154"/>
      <c r="AA2332" s="1720">
        <v>42887</v>
      </c>
      <c r="AC2332" s="1157"/>
      <c r="AD2332" s="1157"/>
      <c r="AE2332" s="1157"/>
      <c r="AF2332" s="1158">
        <f>IF(B2332="","",(IFERROR(VLOOKUP(B2332,Projecten!A$4:W$2358,5,FALSE),"niet bekend")))</f>
        <v>1</v>
      </c>
      <c r="AG2332" s="2403">
        <f t="shared" si="190"/>
        <v>3086.35</v>
      </c>
      <c r="AH2332" s="2403">
        <f>IF(B2332="","",(IFERROR(VLOOKUP(B2332,Projecten!A$4:W$2358,23,FALSE),"niet bekend")))</f>
        <v>3086.35</v>
      </c>
      <c r="AI2332" s="2403">
        <f>IF(B2332="","",(IFERROR(VLOOKUP(B2332,Projecten!A$4:W$2358,12,FALSE),"niet bekend")))</f>
        <v>3086.35</v>
      </c>
      <c r="AJ2332" s="1719"/>
    </row>
    <row r="2333" spans="1:36" s="1368" customFormat="1" x14ac:dyDescent="0.2">
      <c r="B2333" s="1331" t="s">
        <v>3190</v>
      </c>
      <c r="C2333" s="1722">
        <v>121393</v>
      </c>
      <c r="D2333" s="1331" t="s">
        <v>3192</v>
      </c>
      <c r="E2333" s="1216" t="s">
        <v>353</v>
      </c>
      <c r="F2333" s="1216">
        <v>1</v>
      </c>
      <c r="G2333" s="1216">
        <v>1</v>
      </c>
      <c r="H2333" s="1216">
        <v>0</v>
      </c>
      <c r="I2333" s="1216">
        <v>1</v>
      </c>
      <c r="J2333" s="1365" t="s">
        <v>1524</v>
      </c>
      <c r="K2333" s="1365" t="s">
        <v>1524</v>
      </c>
      <c r="L2333" s="1365" t="s">
        <v>1524</v>
      </c>
      <c r="M2333" s="1365" t="s">
        <v>1524</v>
      </c>
      <c r="N2333" s="1148" t="s">
        <v>47</v>
      </c>
      <c r="O2333" s="1148" t="s">
        <v>47</v>
      </c>
      <c r="P2333" s="1148" t="s">
        <v>47</v>
      </c>
      <c r="Q2333" s="1148" t="s">
        <v>47</v>
      </c>
      <c r="R2333" s="1149" t="s">
        <v>960</v>
      </c>
      <c r="S2333" s="1147"/>
      <c r="T2333" s="1150">
        <v>26</v>
      </c>
      <c r="U2333" s="1151"/>
      <c r="V2333" s="1152" t="s">
        <v>535</v>
      </c>
      <c r="W2333" s="1152" t="s">
        <v>3150</v>
      </c>
      <c r="X2333" s="1144">
        <v>3</v>
      </c>
      <c r="Y2333" s="1152"/>
      <c r="Z2333" s="1353"/>
      <c r="AA2333" s="1720">
        <v>42887</v>
      </c>
      <c r="AC2333" s="1369"/>
      <c r="AD2333" s="1369"/>
      <c r="AE2333" s="1369"/>
      <c r="AF2333" s="1370">
        <f>IF(B2333="","",(IFERROR(VLOOKUP(B2333,Projecten!A$4:W$2358,5,FALSE),"niet bekend")))</f>
        <v>1</v>
      </c>
      <c r="AG2333" s="2403">
        <f t="shared" si="190"/>
        <v>502.39</v>
      </c>
      <c r="AH2333" s="2403">
        <f>IF(B2333="","",(IFERROR(VLOOKUP(B2333,Projecten!A$4:W$2358,23,FALSE),"niet bekend")))</f>
        <v>502.39</v>
      </c>
      <c r="AI2333" s="2403">
        <f>IF(B2333="","",(IFERROR(VLOOKUP(B2333,Projecten!A$4:W$2358,12,FALSE),"niet bekend")))</f>
        <v>502.39</v>
      </c>
      <c r="AJ2333" s="1891"/>
    </row>
    <row r="2334" spans="1:36" s="1156" customFormat="1" x14ac:dyDescent="0.2">
      <c r="B2334" s="1331" t="s">
        <v>3194</v>
      </c>
      <c r="C2334" s="1722">
        <v>121394</v>
      </c>
      <c r="D2334" s="1331" t="s">
        <v>3196</v>
      </c>
      <c r="E2334" s="1216" t="s">
        <v>353</v>
      </c>
      <c r="F2334" s="1216">
        <v>1</v>
      </c>
      <c r="G2334" s="1216">
        <v>7</v>
      </c>
      <c r="H2334" s="1216">
        <v>2</v>
      </c>
      <c r="I2334" s="1216">
        <v>3</v>
      </c>
      <c r="J2334" s="1147">
        <v>42909</v>
      </c>
      <c r="K2334" s="1147">
        <v>42900</v>
      </c>
      <c r="L2334" s="1365" t="s">
        <v>1524</v>
      </c>
      <c r="M2334" s="1365" t="s">
        <v>1524</v>
      </c>
      <c r="N2334" s="1148" t="s">
        <v>47</v>
      </c>
      <c r="O2334" s="1148" t="s">
        <v>47</v>
      </c>
      <c r="P2334" s="1148" t="s">
        <v>47</v>
      </c>
      <c r="Q2334" s="1148" t="s">
        <v>47</v>
      </c>
      <c r="R2334" s="1149" t="s">
        <v>960</v>
      </c>
      <c r="S2334" s="1147"/>
      <c r="T2334" s="1150">
        <v>26</v>
      </c>
      <c r="U2334" s="1151"/>
      <c r="V2334" s="1152" t="s">
        <v>535</v>
      </c>
      <c r="W2334" s="1152" t="s">
        <v>3150</v>
      </c>
      <c r="X2334" s="1144">
        <v>18</v>
      </c>
      <c r="Y2334" s="1152" t="s">
        <v>229</v>
      </c>
      <c r="Z2334" s="1353"/>
      <c r="AA2334" s="1720">
        <v>42887</v>
      </c>
      <c r="AC2334" s="1157"/>
      <c r="AD2334" s="1157"/>
      <c r="AE2334" s="1157"/>
      <c r="AF2334" s="1158">
        <f>IF(B2334="","",(IFERROR(VLOOKUP(B2334,Projecten!A$4:W$2358,5,FALSE),"niet bekend")))</f>
        <v>1</v>
      </c>
      <c r="AG2334" s="2403">
        <f t="shared" si="190"/>
        <v>3119.59</v>
      </c>
      <c r="AH2334" s="2403">
        <f>IF(B2334="","",(IFERROR(VLOOKUP(B2334,Projecten!A$4:W$2358,23,FALSE),"niet bekend")))</f>
        <v>3119.59</v>
      </c>
      <c r="AI2334" s="2403">
        <f>IF(B2334="","",(IFERROR(VLOOKUP(B2334,Projecten!A$4:W$2358,12,FALSE),"niet bekend")))</f>
        <v>3119.59</v>
      </c>
      <c r="AJ2334" s="1718"/>
    </row>
    <row r="2335" spans="1:36" s="1156" customFormat="1" x14ac:dyDescent="0.2">
      <c r="B2335" s="1331" t="s">
        <v>3195</v>
      </c>
      <c r="C2335" s="1722">
        <v>121394</v>
      </c>
      <c r="D2335" s="1331" t="s">
        <v>3197</v>
      </c>
      <c r="E2335" s="1216" t="s">
        <v>353</v>
      </c>
      <c r="F2335" s="1216">
        <v>0</v>
      </c>
      <c r="G2335" s="1216">
        <v>1</v>
      </c>
      <c r="H2335" s="1216">
        <v>0</v>
      </c>
      <c r="I2335" s="1216">
        <v>1</v>
      </c>
      <c r="J2335" s="1365" t="s">
        <v>1524</v>
      </c>
      <c r="K2335" s="1365" t="s">
        <v>1524</v>
      </c>
      <c r="L2335" s="1365" t="s">
        <v>1524</v>
      </c>
      <c r="M2335" s="1365" t="s">
        <v>1524</v>
      </c>
      <c r="N2335" s="1148" t="s">
        <v>47</v>
      </c>
      <c r="O2335" s="1148" t="s">
        <v>47</v>
      </c>
      <c r="P2335" s="1148" t="s">
        <v>47</v>
      </c>
      <c r="Q2335" s="1148" t="s">
        <v>47</v>
      </c>
      <c r="R2335" s="1149" t="s">
        <v>960</v>
      </c>
      <c r="S2335" s="1147"/>
      <c r="T2335" s="1150">
        <v>26</v>
      </c>
      <c r="U2335" s="1151"/>
      <c r="V2335" s="1152" t="s">
        <v>535</v>
      </c>
      <c r="W2335" s="1152" t="s">
        <v>3150</v>
      </c>
      <c r="X2335" s="1144">
        <v>3</v>
      </c>
      <c r="Y2335" s="1152"/>
      <c r="Z2335" s="1353"/>
      <c r="AA2335" s="1720">
        <v>42887</v>
      </c>
      <c r="AC2335" s="1157"/>
      <c r="AD2335" s="1157"/>
      <c r="AE2335" s="1157"/>
      <c r="AF2335" s="1158">
        <f>IF(B2335="","",(IFERROR(VLOOKUP(B2335,Projecten!A$4:W$2358,5,FALSE),"niet bekend")))</f>
        <v>0</v>
      </c>
      <c r="AG2335" s="2403">
        <f t="shared" si="190"/>
        <v>502.39</v>
      </c>
      <c r="AH2335" s="2403">
        <f>IF(B2335="","",(IFERROR(VLOOKUP(B2335,Projecten!A$4:W$2358,23,FALSE),"niet bekend")))</f>
        <v>502.39</v>
      </c>
      <c r="AI2335" s="2403">
        <f>IF(B2335="","",(IFERROR(VLOOKUP(B2335,Projecten!A$4:W$2358,12,FALSE),"niet bekend")))</f>
        <v>502.39</v>
      </c>
      <c r="AJ2335" s="1718"/>
    </row>
    <row r="2336" spans="1:36" s="1156" customFormat="1" x14ac:dyDescent="0.2">
      <c r="B2336" s="1181" t="s">
        <v>3366</v>
      </c>
      <c r="C2336" s="1181">
        <v>121398</v>
      </c>
      <c r="D2336" s="1181" t="s">
        <v>3367</v>
      </c>
      <c r="E2336" s="1208" t="s">
        <v>353</v>
      </c>
      <c r="F2336" s="1208">
        <v>0</v>
      </c>
      <c r="G2336" s="1208">
        <v>3</v>
      </c>
      <c r="H2336" s="1208">
        <v>0</v>
      </c>
      <c r="I2336" s="1208">
        <v>0</v>
      </c>
      <c r="J2336" s="1147">
        <v>42913</v>
      </c>
      <c r="K2336" s="1365" t="s">
        <v>1524</v>
      </c>
      <c r="L2336" s="1365" t="s">
        <v>1524</v>
      </c>
      <c r="M2336" s="1365" t="s">
        <v>1524</v>
      </c>
      <c r="N2336" s="1148" t="s">
        <v>47</v>
      </c>
      <c r="O2336" s="1148" t="s">
        <v>47</v>
      </c>
      <c r="P2336" s="1148" t="s">
        <v>47</v>
      </c>
      <c r="Q2336" s="1148" t="s">
        <v>47</v>
      </c>
      <c r="R2336" s="1149" t="s">
        <v>960</v>
      </c>
      <c r="S2336" s="1147"/>
      <c r="T2336" s="1150">
        <v>26</v>
      </c>
      <c r="U2336" s="1151"/>
      <c r="V2336" s="1152" t="s">
        <v>535</v>
      </c>
      <c r="W2336" s="1152" t="s">
        <v>3150</v>
      </c>
      <c r="X2336" s="1144">
        <v>3</v>
      </c>
      <c r="Y2336" s="1152"/>
      <c r="Z2336" s="1353"/>
      <c r="AA2336" s="1720">
        <v>42908</v>
      </c>
      <c r="AC2336" s="1157"/>
      <c r="AD2336" s="1157"/>
      <c r="AE2336" s="1157"/>
      <c r="AF2336" s="1158"/>
      <c r="AG2336" s="2403"/>
      <c r="AH2336" s="2403"/>
      <c r="AI2336" s="2403"/>
      <c r="AJ2336" s="1718"/>
    </row>
    <row r="2337" spans="2:36" s="1156" customFormat="1" x14ac:dyDescent="0.2">
      <c r="B2337" s="1181">
        <v>2017506</v>
      </c>
      <c r="C2337" s="1868">
        <v>121412</v>
      </c>
      <c r="D2337" s="1181" t="s">
        <v>3403</v>
      </c>
      <c r="E2337" s="1208" t="s">
        <v>353</v>
      </c>
      <c r="F2337" s="1208">
        <v>0</v>
      </c>
      <c r="G2337" s="1208">
        <v>0</v>
      </c>
      <c r="H2337" s="1208">
        <v>1</v>
      </c>
      <c r="I2337" s="1208">
        <v>0</v>
      </c>
      <c r="J2337" s="1365" t="s">
        <v>1524</v>
      </c>
      <c r="K2337" s="1365" t="s">
        <v>1524</v>
      </c>
      <c r="L2337" s="1365" t="s">
        <v>1524</v>
      </c>
      <c r="M2337" s="1365" t="s">
        <v>1524</v>
      </c>
      <c r="N2337" s="1148" t="s">
        <v>47</v>
      </c>
      <c r="O2337" s="1148" t="s">
        <v>47</v>
      </c>
      <c r="P2337" s="1148" t="s">
        <v>47</v>
      </c>
      <c r="Q2337" s="1148" t="s">
        <v>47</v>
      </c>
      <c r="R2337" s="1149"/>
      <c r="S2337" s="1147"/>
      <c r="T2337" s="1150">
        <v>26</v>
      </c>
      <c r="U2337" s="1151"/>
      <c r="V2337" s="1152" t="s">
        <v>535</v>
      </c>
      <c r="W2337" s="1152" t="s">
        <v>3411</v>
      </c>
      <c r="X2337" s="1144">
        <v>2</v>
      </c>
      <c r="Y2337" s="1152"/>
      <c r="Z2337" s="1353"/>
      <c r="AA2337" s="1720">
        <v>42913</v>
      </c>
      <c r="AC2337" s="1157"/>
      <c r="AD2337" s="1157"/>
      <c r="AE2337" s="1157"/>
      <c r="AF2337" s="1158"/>
      <c r="AG2337" s="2403"/>
      <c r="AH2337" s="2403"/>
      <c r="AI2337" s="2403"/>
      <c r="AJ2337" s="1718"/>
    </row>
    <row r="2339" spans="2:36" s="1156" customFormat="1" x14ac:dyDescent="0.2">
      <c r="B2339" s="1589" t="s">
        <v>2894</v>
      </c>
      <c r="C2339" s="1145">
        <v>121395</v>
      </c>
      <c r="D2339" s="1408" t="s">
        <v>3060</v>
      </c>
      <c r="E2339" s="1395" t="s">
        <v>26</v>
      </c>
      <c r="F2339" s="1711">
        <v>5</v>
      </c>
      <c r="G2339" s="1587">
        <v>50</v>
      </c>
      <c r="H2339" s="1587">
        <v>25</v>
      </c>
      <c r="I2339" s="1587">
        <v>20</v>
      </c>
      <c r="J2339" s="1147" t="s">
        <v>47</v>
      </c>
      <c r="K2339" s="1147">
        <v>42872</v>
      </c>
      <c r="L2339" s="1147">
        <v>42870</v>
      </c>
      <c r="M2339" s="1147" t="s">
        <v>1524</v>
      </c>
      <c r="N2339" s="1184" t="s">
        <v>47</v>
      </c>
      <c r="O2339" s="1184" t="s">
        <v>47</v>
      </c>
      <c r="P2339" s="1184" t="s">
        <v>47</v>
      </c>
      <c r="Q2339" s="1184" t="s">
        <v>47</v>
      </c>
      <c r="R2339" s="1721" t="s">
        <v>960</v>
      </c>
      <c r="S2339" s="1397" t="s">
        <v>3061</v>
      </c>
      <c r="T2339" s="1150">
        <v>27</v>
      </c>
      <c r="U2339" s="1151"/>
      <c r="V2339" s="1353" t="s">
        <v>2310</v>
      </c>
      <c r="W2339" s="1353" t="s">
        <v>2802</v>
      </c>
      <c r="X2339" s="1144">
        <v>185</v>
      </c>
      <c r="Y2339" s="1152"/>
      <c r="Z2339" s="1154"/>
      <c r="AA2339" s="1149"/>
      <c r="AC2339" s="1157"/>
      <c r="AD2339" s="1157"/>
      <c r="AE2339" s="1157"/>
      <c r="AF2339" s="1158">
        <f>IF(B2339="","",(IFERROR(VLOOKUP(B2339,Projecten!A$4:W$2358,5,FALSE),"niet bekend")))</f>
        <v>10</v>
      </c>
      <c r="AG2339" s="2403">
        <f>IF(AF2339="","",(IF(F2339=0,AI2339,(F2339/AF2339*AI2339))))</f>
        <v>38399.449999999997</v>
      </c>
      <c r="AH2339" s="2403">
        <f>IF(B2339="","",(IFERROR(VLOOKUP(B2339,Projecten!A$4:W$2358,23,FALSE),"niet bekend")))</f>
        <v>76798.899999999994</v>
      </c>
      <c r="AI2339" s="2403">
        <f>IF(B2339="","",(IFERROR(VLOOKUP(B2339,Projecten!A$4:W$2358,12,FALSE),"niet bekend")))</f>
        <v>76798.899999999994</v>
      </c>
    </row>
    <row r="2340" spans="2:36" x14ac:dyDescent="0.2">
      <c r="AE2340" s="4"/>
      <c r="AF2340" s="4"/>
    </row>
    <row r="2341" spans="2:36" s="1172" customFormat="1" x14ac:dyDescent="0.2">
      <c r="B2341" s="775"/>
      <c r="C2341" s="1161"/>
      <c r="D2341" s="1162"/>
      <c r="E2341" s="1162"/>
      <c r="F2341" s="1163"/>
      <c r="G2341" s="1163"/>
      <c r="H2341" s="1163"/>
      <c r="I2341" s="1163"/>
      <c r="J2341" s="1164"/>
      <c r="K2341" s="1164"/>
      <c r="L2341" s="1164"/>
      <c r="M2341" s="1163"/>
      <c r="N2341" s="1163"/>
      <c r="O2341" s="1163"/>
      <c r="P2341" s="1163"/>
      <c r="Q2341" s="1163"/>
      <c r="R2341" s="1165"/>
      <c r="S2341" s="1166"/>
      <c r="T2341" s="1167"/>
      <c r="U2341" s="1167"/>
      <c r="V2341" s="1168"/>
      <c r="W2341" s="1168"/>
      <c r="X2341" s="1168"/>
      <c r="Y2341" s="1169"/>
      <c r="Z2341" s="1170"/>
      <c r="AA2341" s="1171"/>
      <c r="AC2341" s="1173"/>
      <c r="AD2341" s="1173"/>
      <c r="AE2341" s="1173"/>
      <c r="AF2341" s="1174"/>
      <c r="AG2341" s="2404"/>
      <c r="AH2341" s="2404" t="str">
        <f>IF(B2341="","",(IFERROR(VLOOKUP(B2341,Projecten!A$4:W$2358,23,FALSE),"niet bekend")))</f>
        <v/>
      </c>
      <c r="AI2341" s="2404" t="str">
        <f>IF(B2341="","",(IFERROR(VLOOKUP(B2341,Projecten!A$4:W$2358,12,FALSE),"niet bekend")))</f>
        <v/>
      </c>
    </row>
    <row r="2342" spans="2:36" s="1677" customFormat="1" x14ac:dyDescent="0.2">
      <c r="C2342" s="1664"/>
      <c r="D2342" s="1665">
        <f>SUM(G2342:I2342)</f>
        <v>1014</v>
      </c>
      <c r="E2342" s="1666"/>
      <c r="F2342" s="1667">
        <f>SUM(F2343:F2374)</f>
        <v>60</v>
      </c>
      <c r="G2342" s="1667">
        <f>SUM(G2343:G2374)</f>
        <v>588</v>
      </c>
      <c r="H2342" s="1667">
        <f>SUM(H2343:H2374)</f>
        <v>259</v>
      </c>
      <c r="I2342" s="1667">
        <f>SUM(I2343:I2374)</f>
        <v>167</v>
      </c>
      <c r="J2342" s="1668"/>
      <c r="K2342" s="1668"/>
      <c r="L2342" s="1668"/>
      <c r="M2342" s="1667"/>
      <c r="N2342" s="1667"/>
      <c r="O2342" s="1667"/>
      <c r="P2342" s="1667"/>
      <c r="Q2342" s="1667"/>
      <c r="R2342" s="1669">
        <v>27</v>
      </c>
      <c r="S2342" s="1670"/>
      <c r="T2342" s="1671"/>
      <c r="U2342" s="1671"/>
      <c r="V2342" s="1672"/>
      <c r="W2342" s="1673">
        <f>SUM(X2342:X2365)</f>
        <v>164.5</v>
      </c>
      <c r="X2342" s="1674"/>
      <c r="Y2342" s="1674">
        <f>Productiemedewerkers!C2853</f>
        <v>0</v>
      </c>
      <c r="Z2342" s="1675">
        <f>W2342-Y2342</f>
        <v>164.5</v>
      </c>
      <c r="AA2342" s="1676"/>
      <c r="AC2342" s="1116"/>
      <c r="AD2342" s="1116"/>
      <c r="AE2342" s="1678" t="str">
        <f>CONCATENATE("week ",R2342)</f>
        <v>week 27</v>
      </c>
      <c r="AF2342" s="1679"/>
      <c r="AG2342" s="2402">
        <f>SUM(AG2343:AG2365)</f>
        <v>23281.84</v>
      </c>
      <c r="AH2342" s="2402" t="str">
        <f>IF(B2342="","",(IFERROR(VLOOKUP(B2342,Projecten!A$4:W$2358,23,FALSE),"niet bekend")))</f>
        <v/>
      </c>
      <c r="AI2342" s="2402" t="str">
        <f>IF(B2342="","",(IFERROR(VLOOKUP(B2342,Projecten!A$4:W$2358,12,FALSE),"niet bekend")))</f>
        <v/>
      </c>
      <c r="AJ2342" s="1680"/>
    </row>
    <row r="2343" spans="2:36" s="1734" customFormat="1" x14ac:dyDescent="0.2">
      <c r="B2343" s="1632"/>
      <c r="C2343" s="1731"/>
      <c r="D2343" s="1133"/>
      <c r="E2343" s="1133"/>
      <c r="F2343" s="1739"/>
      <c r="G2343" s="1739"/>
      <c r="H2343" s="1739"/>
      <c r="I2343" s="1739"/>
      <c r="J2343" s="1729"/>
      <c r="K2343" s="1729"/>
      <c r="L2343" s="1729"/>
      <c r="M2343" s="1730"/>
      <c r="N2343" s="1730"/>
      <c r="O2343" s="1730"/>
      <c r="P2343" s="1730"/>
      <c r="Q2343" s="1730"/>
      <c r="R2343" s="1731" t="s">
        <v>2796</v>
      </c>
      <c r="S2343" s="1732"/>
      <c r="T2343" s="1621"/>
      <c r="U2343" s="1733"/>
      <c r="V2343" s="1133"/>
      <c r="W2343" s="1725" t="s">
        <v>2081</v>
      </c>
      <c r="X2343" s="1137"/>
      <c r="Y2343" s="1133"/>
      <c r="AA2343" s="1735"/>
      <c r="AC2343" s="1736"/>
      <c r="AD2343" s="1736"/>
      <c r="AE2343" s="1736"/>
      <c r="AF2343" s="1737" t="str">
        <f>IF(B2343="","",(IFERROR(VLOOKUP(B2343,Projecten!A$4:W$2358,5,FALSE),"niet bekend")))</f>
        <v/>
      </c>
      <c r="AG2343" s="2399" t="str">
        <f>IF(AF2343="","",(IF(F2343=0,AI2343,(F2343/AF2343*AI2343))))</f>
        <v/>
      </c>
      <c r="AH2343" s="2399" t="str">
        <f>IF(B2343="","",(IFERROR(VLOOKUP(B2343,Projecten!A$4:W$2358,23,FALSE),"niet bekend")))</f>
        <v/>
      </c>
      <c r="AI2343" s="2399" t="str">
        <f>IF(B2343="","",(IFERROR(VLOOKUP(B2343,Projecten!A$4:W$2358,12,FALSE),"niet bekend")))</f>
        <v/>
      </c>
      <c r="AJ2343" s="1738"/>
    </row>
    <row r="2344" spans="2:36" s="1734" customFormat="1" x14ac:dyDescent="0.2">
      <c r="B2344" s="1632"/>
      <c r="C2344" s="1731"/>
      <c r="D2344" s="1177" t="s">
        <v>3329</v>
      </c>
      <c r="E2344" s="1133"/>
      <c r="F2344" s="1739"/>
      <c r="G2344" s="1739"/>
      <c r="H2344" s="1739"/>
      <c r="I2344" s="1739"/>
      <c r="J2344" s="1729"/>
      <c r="K2344" s="1729"/>
      <c r="L2344" s="1729"/>
      <c r="M2344" s="1730"/>
      <c r="N2344" s="1730"/>
      <c r="O2344" s="1730"/>
      <c r="P2344" s="1730"/>
      <c r="Q2344" s="1730"/>
      <c r="R2344" s="1731"/>
      <c r="S2344" s="1732"/>
      <c r="T2344" s="1621"/>
      <c r="U2344" s="1733"/>
      <c r="V2344" s="1133"/>
      <c r="W2344" s="1725"/>
      <c r="X2344" s="1142">
        <v>8.25</v>
      </c>
      <c r="Y2344" s="1133"/>
      <c r="AA2344" s="1735"/>
      <c r="AC2344" s="1736"/>
      <c r="AD2344" s="1736"/>
      <c r="AE2344" s="1736"/>
      <c r="AF2344" s="1737"/>
      <c r="AG2344" s="2399"/>
      <c r="AH2344" s="2399"/>
      <c r="AI2344" s="2399"/>
      <c r="AJ2344" s="1738"/>
    </row>
    <row r="2345" spans="2:36" s="1734" customFormat="1" x14ac:dyDescent="0.2">
      <c r="B2345" s="1632"/>
      <c r="C2345" s="1731"/>
      <c r="D2345" s="1177" t="s">
        <v>3421</v>
      </c>
      <c r="E2345" s="1133"/>
      <c r="F2345" s="1739"/>
      <c r="G2345" s="1739"/>
      <c r="H2345" s="1739"/>
      <c r="I2345" s="1739"/>
      <c r="J2345" s="1729"/>
      <c r="K2345" s="1729"/>
      <c r="L2345" s="1729"/>
      <c r="M2345" s="1730"/>
      <c r="N2345" s="1730"/>
      <c r="O2345" s="1730"/>
      <c r="P2345" s="1730"/>
      <c r="Q2345" s="1730"/>
      <c r="R2345" s="1731"/>
      <c r="S2345" s="1732"/>
      <c r="T2345" s="1621"/>
      <c r="U2345" s="1733"/>
      <c r="V2345" s="1133"/>
      <c r="W2345" s="1725"/>
      <c r="X2345" s="1142">
        <v>4</v>
      </c>
      <c r="Y2345" s="1133"/>
      <c r="AA2345" s="1735"/>
      <c r="AC2345" s="1736"/>
      <c r="AD2345" s="1736"/>
      <c r="AE2345" s="1736"/>
      <c r="AF2345" s="1737"/>
      <c r="AG2345" s="2399"/>
      <c r="AH2345" s="2399"/>
      <c r="AI2345" s="2399"/>
      <c r="AJ2345" s="1738"/>
    </row>
    <row r="2346" spans="2:36" x14ac:dyDescent="0.2">
      <c r="AE2346" s="4"/>
      <c r="AF2346" s="4"/>
    </row>
    <row r="2347" spans="2:36" s="1156" customFormat="1" x14ac:dyDescent="0.2">
      <c r="B2347" s="1181">
        <v>2017511</v>
      </c>
      <c r="C2347" s="1868">
        <v>121414</v>
      </c>
      <c r="D2347" s="1181" t="s">
        <v>3406</v>
      </c>
      <c r="E2347" s="1208" t="s">
        <v>2376</v>
      </c>
      <c r="F2347" s="1208">
        <v>0</v>
      </c>
      <c r="G2347" s="1208">
        <v>1</v>
      </c>
      <c r="H2347" s="1208">
        <v>0</v>
      </c>
      <c r="I2347" s="1208">
        <v>0</v>
      </c>
      <c r="J2347" s="1365" t="s">
        <v>1524</v>
      </c>
      <c r="K2347" s="1365" t="s">
        <v>1524</v>
      </c>
      <c r="L2347" s="1365" t="s">
        <v>1524</v>
      </c>
      <c r="M2347" s="1365" t="s">
        <v>1524</v>
      </c>
      <c r="N2347" s="1148" t="s">
        <v>47</v>
      </c>
      <c r="O2347" s="1148" t="s">
        <v>47</v>
      </c>
      <c r="P2347" s="1148" t="s">
        <v>47</v>
      </c>
      <c r="Q2347" s="1148" t="s">
        <v>47</v>
      </c>
      <c r="R2347" s="1149" t="s">
        <v>3413</v>
      </c>
      <c r="S2347" s="1147" t="s">
        <v>3412</v>
      </c>
      <c r="T2347" s="1150">
        <v>26</v>
      </c>
      <c r="U2347" s="1151"/>
      <c r="V2347" s="1152" t="s">
        <v>2310</v>
      </c>
      <c r="W2347" s="1152" t="s">
        <v>3410</v>
      </c>
      <c r="X2347" s="1144">
        <v>2</v>
      </c>
      <c r="Y2347" s="1152"/>
      <c r="Z2347" s="1353"/>
      <c r="AA2347" s="1720">
        <v>42913</v>
      </c>
      <c r="AC2347" s="1157"/>
      <c r="AD2347" s="1157"/>
      <c r="AE2347" s="1157"/>
      <c r="AF2347" s="1158">
        <f>IF(B2347="","",(IFERROR(VLOOKUP(B2347,Projecten!A$4:W$2358,5,FALSE),"niet bekend")))</f>
        <v>0</v>
      </c>
      <c r="AG2347" s="2403">
        <f>IF(AF2347="","",(IF(F2347=0,AI2347,(F2347/AF2347*AI2347))))</f>
        <v>226.19</v>
      </c>
      <c r="AH2347" s="2403">
        <f>IF(B2347="","",(IFERROR(VLOOKUP(B2347,Projecten!A$4:W$2358,23,FALSE),"niet bekend")))</f>
        <v>226.19</v>
      </c>
      <c r="AI2347" s="2403">
        <f>IF(B2347="","",(IFERROR(VLOOKUP(B2347,Projecten!A$4:W$2358,12,FALSE),"niet bekend")))</f>
        <v>226.19</v>
      </c>
      <c r="AJ2347" s="1718"/>
    </row>
    <row r="2348" spans="2:36" s="1156" customFormat="1" x14ac:dyDescent="0.2">
      <c r="B2348" s="1181"/>
      <c r="C2348" s="1868"/>
      <c r="D2348" s="1181"/>
      <c r="E2348" s="1208"/>
      <c r="F2348" s="1208"/>
      <c r="G2348" s="1208"/>
      <c r="H2348" s="1208"/>
      <c r="I2348" s="1208"/>
      <c r="J2348" s="1365"/>
      <c r="K2348" s="1365"/>
      <c r="L2348" s="1365"/>
      <c r="M2348" s="1365"/>
      <c r="N2348" s="1148"/>
      <c r="O2348" s="1148"/>
      <c r="P2348" s="1148"/>
      <c r="Q2348" s="1148"/>
      <c r="R2348" s="1149"/>
      <c r="S2348" s="1147"/>
      <c r="T2348" s="1150"/>
      <c r="U2348" s="1151"/>
      <c r="V2348" s="1152"/>
      <c r="W2348" s="1152"/>
      <c r="X2348" s="1144"/>
      <c r="Y2348" s="1152"/>
      <c r="Z2348" s="1353"/>
      <c r="AA2348" s="1720"/>
      <c r="AC2348" s="1157"/>
      <c r="AD2348" s="1157"/>
      <c r="AE2348" s="1157"/>
      <c r="AF2348" s="1158" t="str">
        <f>IF(B2348="","",(IFERROR(VLOOKUP(B2348,Projecten!A$4:W$2358,5,FALSE),"niet bekend")))</f>
        <v/>
      </c>
      <c r="AG2348" s="2403" t="str">
        <f>IF(AF2348="","",(IF(F2348=0,AI2348,(F2348/AF2348*AI2348))))</f>
        <v/>
      </c>
      <c r="AH2348" s="2403" t="str">
        <f>IF(B2348="","",(IFERROR(VLOOKUP(B2348,Projecten!A$4:W$2358,23,FALSE),"niet bekend")))</f>
        <v/>
      </c>
      <c r="AI2348" s="2403" t="str">
        <f>IF(B2348="","",(IFERROR(VLOOKUP(B2348,Projecten!A$4:W$2358,12,FALSE),"niet bekend")))</f>
        <v/>
      </c>
      <c r="AJ2348" s="1718"/>
    </row>
    <row r="2349" spans="2:36" s="1368" customFormat="1" x14ac:dyDescent="0.2">
      <c r="B2349" s="1145">
        <v>2017409</v>
      </c>
      <c r="C2349" s="1145">
        <v>121397</v>
      </c>
      <c r="D2349" s="1145" t="s">
        <v>3116</v>
      </c>
      <c r="E2349" s="1199" t="s">
        <v>491</v>
      </c>
      <c r="F2349" s="1146">
        <v>1</v>
      </c>
      <c r="G2349" s="1146">
        <v>7</v>
      </c>
      <c r="H2349" s="1146">
        <v>6</v>
      </c>
      <c r="I2349" s="1146">
        <v>1</v>
      </c>
      <c r="J2349" s="1365">
        <v>42899</v>
      </c>
      <c r="K2349" s="1365"/>
      <c r="L2349" s="1365"/>
      <c r="M2349" s="1365"/>
      <c r="N2349" s="1148" t="s">
        <v>47</v>
      </c>
      <c r="O2349" s="1148" t="s">
        <v>47</v>
      </c>
      <c r="P2349" s="1148" t="s">
        <v>47</v>
      </c>
      <c r="Q2349" s="1148" t="s">
        <v>47</v>
      </c>
      <c r="R2349" s="1721" t="s">
        <v>960</v>
      </c>
      <c r="S2349" s="1365"/>
      <c r="T2349" s="1150">
        <v>27</v>
      </c>
      <c r="U2349" s="1151"/>
      <c r="V2349" s="1152" t="s">
        <v>915</v>
      </c>
      <c r="W2349" s="1152"/>
      <c r="X2349" s="1144">
        <v>11</v>
      </c>
      <c r="Y2349" s="1367"/>
      <c r="Z2349" s="1367"/>
      <c r="AA2349" s="1712"/>
      <c r="AC2349" s="1369"/>
      <c r="AD2349" s="1369"/>
      <c r="AE2349" s="1369"/>
      <c r="AF2349" s="1158">
        <f>IF(B2349="","",(IFERROR(VLOOKUP(B2349,Projecten!A$4:W$2358,5,FALSE),"niet bekend")))</f>
        <v>1</v>
      </c>
      <c r="AG2349" s="2403">
        <f>IF(AF2349="","",(IF(F2349=0,AI2349,(F2349/AF2349*AI2349))))</f>
        <v>1470.65</v>
      </c>
      <c r="AH2349" s="2403">
        <f>IF(B2349="","",(IFERROR(VLOOKUP(B2349,Projecten!A$4:W$2358,23,FALSE),"niet bekend")))</f>
        <v>1470.65</v>
      </c>
      <c r="AI2349" s="2403">
        <f>IF(B2349="","",(IFERROR(VLOOKUP(B2349,Projecten!A$4:W$2358,12,FALSE),"niet bekend")))</f>
        <v>1470.65</v>
      </c>
    </row>
    <row r="2350" spans="2:36" x14ac:dyDescent="0.2">
      <c r="AE2350" s="4"/>
      <c r="AF2350" s="4"/>
    </row>
    <row r="2351" spans="2:36" s="1368" customFormat="1" x14ac:dyDescent="0.2">
      <c r="B2351" s="1181">
        <v>2017448</v>
      </c>
      <c r="C2351" s="1856">
        <v>121399</v>
      </c>
      <c r="D2351" s="1181" t="s">
        <v>3214</v>
      </c>
      <c r="E2351" s="1208" t="s">
        <v>353</v>
      </c>
      <c r="F2351" s="1208">
        <v>1</v>
      </c>
      <c r="G2351" s="1208">
        <v>8</v>
      </c>
      <c r="H2351" s="1208">
        <v>5</v>
      </c>
      <c r="I2351" s="1208">
        <v>3</v>
      </c>
      <c r="J2351" s="1147">
        <v>42906</v>
      </c>
      <c r="K2351" s="1147">
        <v>42907</v>
      </c>
      <c r="L2351" s="1365" t="s">
        <v>1524</v>
      </c>
      <c r="M2351" s="1365" t="s">
        <v>1524</v>
      </c>
      <c r="N2351" s="1148" t="s">
        <v>47</v>
      </c>
      <c r="O2351" s="1148" t="s">
        <v>47</v>
      </c>
      <c r="P2351" s="1148" t="s">
        <v>47</v>
      </c>
      <c r="Q2351" s="1148" t="s">
        <v>47</v>
      </c>
      <c r="R2351" s="1721" t="s">
        <v>960</v>
      </c>
      <c r="S2351" s="1365"/>
      <c r="T2351" s="1150">
        <v>27</v>
      </c>
      <c r="U2351" s="1151"/>
      <c r="V2351" s="1152" t="s">
        <v>535</v>
      </c>
      <c r="W2351" s="1152" t="s">
        <v>1284</v>
      </c>
      <c r="X2351" s="1144">
        <v>17</v>
      </c>
      <c r="Y2351" s="1367"/>
      <c r="Z2351" s="1367"/>
      <c r="AA2351" s="1720">
        <v>42892</v>
      </c>
      <c r="AC2351" s="1369"/>
      <c r="AD2351" s="1369"/>
      <c r="AE2351" s="1369"/>
      <c r="AF2351" s="1158">
        <f>IF(B2351="","",(IFERROR(VLOOKUP(B2351,Projecten!A$4:W$2358,5,FALSE),"niet bekend")))</f>
        <v>1</v>
      </c>
      <c r="AG2351" s="2403">
        <f>IF(AF2351="","",(IF(F2351=0,AI2351,(F2351/AF2351*AI2351))))</f>
        <v>2931.04</v>
      </c>
      <c r="AH2351" s="2403">
        <f>IF(B2351="","",(IFERROR(VLOOKUP(B2351,Projecten!A$4:W$2358,23,FALSE),"niet bekend")))</f>
        <v>2931.04</v>
      </c>
      <c r="AI2351" s="2403">
        <f>IF(B2351="","",(IFERROR(VLOOKUP(B2351,Projecten!A$4:W$2358,12,FALSE),"niet bekend")))</f>
        <v>2931.04</v>
      </c>
    </row>
    <row r="2352" spans="2:36" s="1368" customFormat="1" x14ac:dyDescent="0.2">
      <c r="B2352" s="1181">
        <v>2017452</v>
      </c>
      <c r="C2352" s="1856">
        <v>121400</v>
      </c>
      <c r="D2352" s="1181" t="s">
        <v>3101</v>
      </c>
      <c r="E2352" s="1208" t="s">
        <v>353</v>
      </c>
      <c r="F2352" s="1208">
        <v>2</v>
      </c>
      <c r="G2352" s="1208">
        <v>14</v>
      </c>
      <c r="H2352" s="1208">
        <v>8</v>
      </c>
      <c r="I2352" s="1208">
        <v>6</v>
      </c>
      <c r="J2352" s="1147">
        <v>42906</v>
      </c>
      <c r="K2352" s="1147">
        <v>42907</v>
      </c>
      <c r="L2352" s="1365" t="s">
        <v>1524</v>
      </c>
      <c r="M2352" s="1365" t="s">
        <v>1524</v>
      </c>
      <c r="N2352" s="1148" t="s">
        <v>47</v>
      </c>
      <c r="O2352" s="1148" t="s">
        <v>47</v>
      </c>
      <c r="P2352" s="1148" t="s">
        <v>47</v>
      </c>
      <c r="Q2352" s="1148" t="s">
        <v>47</v>
      </c>
      <c r="R2352" s="1721" t="s">
        <v>960</v>
      </c>
      <c r="S2352" s="1365"/>
      <c r="T2352" s="1150">
        <v>27</v>
      </c>
      <c r="U2352" s="1151"/>
      <c r="V2352" s="1152" t="s">
        <v>535</v>
      </c>
      <c r="W2352" s="1152" t="s">
        <v>978</v>
      </c>
      <c r="X2352" s="1144">
        <v>32</v>
      </c>
      <c r="Y2352" s="1367"/>
      <c r="Z2352" s="1367"/>
      <c r="AA2352" s="1720">
        <v>42892</v>
      </c>
      <c r="AC2352" s="1369"/>
      <c r="AD2352" s="1369"/>
      <c r="AE2352" s="1369"/>
      <c r="AF2352" s="1158">
        <f>IF(B2352="","",(IFERROR(VLOOKUP(B2352,Projecten!A$4:W$2358,5,FALSE),"niet bekend")))</f>
        <v>2</v>
      </c>
      <c r="AG2352" s="2403">
        <f>IF(AF2352="","",(IF(F2352=0,AI2352,(F2352/AF2352*AI2352))))</f>
        <v>4671.58</v>
      </c>
      <c r="AH2352" s="2403">
        <f>IF(B2352="","",(IFERROR(VLOOKUP(B2352,Projecten!A$4:W$2358,23,FALSE),"niet bekend")))</f>
        <v>4671.58</v>
      </c>
      <c r="AI2352" s="2403">
        <f>IF(B2352="","",(IFERROR(VLOOKUP(B2352,Projecten!A$4:W$2358,12,FALSE),"niet bekend")))</f>
        <v>4671.58</v>
      </c>
    </row>
    <row r="2353" spans="2:36" s="1156" customFormat="1" x14ac:dyDescent="0.2">
      <c r="B2353" s="1331">
        <v>2017436</v>
      </c>
      <c r="C2353" s="1722">
        <v>121401</v>
      </c>
      <c r="D2353" s="1331" t="s">
        <v>3206</v>
      </c>
      <c r="E2353" s="1216" t="s">
        <v>353</v>
      </c>
      <c r="F2353" s="1216">
        <v>1</v>
      </c>
      <c r="G2353" s="1216">
        <v>7</v>
      </c>
      <c r="H2353" s="1216">
        <v>5</v>
      </c>
      <c r="I2353" s="1216">
        <v>2</v>
      </c>
      <c r="J2353" s="1147">
        <v>42899</v>
      </c>
      <c r="K2353" s="1147">
        <v>42907</v>
      </c>
      <c r="L2353" s="1365" t="s">
        <v>1524</v>
      </c>
      <c r="M2353" s="1365" t="s">
        <v>1524</v>
      </c>
      <c r="N2353" s="1148" t="s">
        <v>47</v>
      </c>
      <c r="O2353" s="1148" t="s">
        <v>47</v>
      </c>
      <c r="P2353" s="1148" t="s">
        <v>47</v>
      </c>
      <c r="Q2353" s="1148" t="s">
        <v>47</v>
      </c>
      <c r="R2353" s="1721" t="s">
        <v>960</v>
      </c>
      <c r="S2353" s="1147"/>
      <c r="T2353" s="1150">
        <v>27</v>
      </c>
      <c r="U2353" s="1151"/>
      <c r="V2353" s="1152" t="s">
        <v>535</v>
      </c>
      <c r="W2353" s="1152" t="s">
        <v>978</v>
      </c>
      <c r="X2353" s="1144">
        <v>17</v>
      </c>
      <c r="Y2353" s="1152"/>
      <c r="Z2353" s="1353"/>
      <c r="AA2353" s="1720">
        <v>42892</v>
      </c>
      <c r="AC2353" s="1157"/>
      <c r="AD2353" s="1157"/>
      <c r="AE2353" s="1157"/>
      <c r="AF2353" s="1158">
        <f>IF(B2353="","",(IFERROR(VLOOKUP(B2353,Projecten!A$4:W$2358,5,FALSE),"niet bekend")))</f>
        <v>1</v>
      </c>
      <c r="AG2353" s="2403">
        <f>IF(AF2353="","",(IF(F2353=0,AI2353,(F2353/AF2353*AI2353))))</f>
        <v>2387.09</v>
      </c>
      <c r="AH2353" s="2403">
        <f>IF(B2353="","",(IFERROR(VLOOKUP(B2353,Projecten!A$4:W$2358,23,FALSE),"niet bekend")))</f>
        <v>2387.09</v>
      </c>
      <c r="AI2353" s="2403">
        <f>IF(B2353="","",(IFERROR(VLOOKUP(B2353,Projecten!A$4:W$2358,12,FALSE),"niet bekend")))</f>
        <v>2387.09</v>
      </c>
      <c r="AJ2353" s="1718"/>
    </row>
    <row r="2354" spans="2:36" s="1156" customFormat="1" x14ac:dyDescent="0.2">
      <c r="B2354" s="1331">
        <v>2017437</v>
      </c>
      <c r="C2354" s="1722">
        <v>121402</v>
      </c>
      <c r="D2354" s="1331" t="s">
        <v>3207</v>
      </c>
      <c r="E2354" s="1216" t="s">
        <v>353</v>
      </c>
      <c r="F2354" s="1216">
        <v>1</v>
      </c>
      <c r="G2354" s="1216">
        <v>8</v>
      </c>
      <c r="H2354" s="1216">
        <v>5</v>
      </c>
      <c r="I2354" s="1216">
        <v>3</v>
      </c>
      <c r="J2354" s="1147">
        <v>42899</v>
      </c>
      <c r="K2354" s="1147">
        <v>42907</v>
      </c>
      <c r="L2354" s="1365" t="s">
        <v>1524</v>
      </c>
      <c r="M2354" s="1365" t="s">
        <v>1524</v>
      </c>
      <c r="N2354" s="1148" t="s">
        <v>47</v>
      </c>
      <c r="O2354" s="1148" t="s">
        <v>47</v>
      </c>
      <c r="P2354" s="1148" t="s">
        <v>47</v>
      </c>
      <c r="Q2354" s="1148" t="s">
        <v>47</v>
      </c>
      <c r="R2354" s="1721" t="s">
        <v>960</v>
      </c>
      <c r="S2354" s="1147"/>
      <c r="T2354" s="1150">
        <v>27</v>
      </c>
      <c r="U2354" s="1151"/>
      <c r="V2354" s="1152" t="s">
        <v>535</v>
      </c>
      <c r="W2354" s="1152" t="s">
        <v>978</v>
      </c>
      <c r="X2354" s="1144">
        <v>20</v>
      </c>
      <c r="Y2354" s="1152"/>
      <c r="Z2354" s="1353"/>
      <c r="AA2354" s="1720">
        <v>42892</v>
      </c>
      <c r="AC2354" s="1157"/>
      <c r="AD2354" s="1157"/>
      <c r="AE2354" s="1157"/>
      <c r="AF2354" s="1158">
        <f>IF(B2354="","",(IFERROR(VLOOKUP(B2354,Projecten!A$4:W$2358,5,FALSE),"niet bekend")))</f>
        <v>1</v>
      </c>
      <c r="AG2354" s="2403">
        <f>IF(AF2354="","",(IF(F2354=0,AI2354,(F2354/AF2354*AI2354))))</f>
        <v>2805.77</v>
      </c>
      <c r="AH2354" s="2403">
        <f>IF(B2354="","",(IFERROR(VLOOKUP(B2354,Projecten!A$4:W$2358,23,FALSE),"niet bekend")))</f>
        <v>2805.77</v>
      </c>
      <c r="AI2354" s="2403">
        <f>IF(B2354="","",(IFERROR(VLOOKUP(B2354,Projecten!A$4:W$2358,12,FALSE),"niet bekend")))</f>
        <v>2805.77</v>
      </c>
      <c r="AJ2354" s="1718"/>
    </row>
    <row r="2355" spans="2:36" s="1156" customFormat="1" x14ac:dyDescent="0.2">
      <c r="B2355" s="1331" t="s">
        <v>3217</v>
      </c>
      <c r="C2355" s="1722">
        <v>121403</v>
      </c>
      <c r="D2355" s="1331" t="s">
        <v>3208</v>
      </c>
      <c r="E2355" s="1216" t="s">
        <v>353</v>
      </c>
      <c r="F2355" s="1216">
        <v>1</v>
      </c>
      <c r="G2355" s="1216">
        <v>9</v>
      </c>
      <c r="H2355" s="1216">
        <v>5</v>
      </c>
      <c r="I2355" s="1216">
        <v>3</v>
      </c>
      <c r="J2355" s="1147">
        <v>42899</v>
      </c>
      <c r="K2355" s="1147">
        <v>42907</v>
      </c>
      <c r="L2355" s="1365" t="s">
        <v>1524</v>
      </c>
      <c r="M2355" s="1365" t="s">
        <v>1524</v>
      </c>
      <c r="N2355" s="1148" t="s">
        <v>47</v>
      </c>
      <c r="O2355" s="1148" t="s">
        <v>47</v>
      </c>
      <c r="P2355" s="1148" t="s">
        <v>47</v>
      </c>
      <c r="Q2355" s="1148" t="s">
        <v>47</v>
      </c>
      <c r="R2355" s="1721" t="s">
        <v>960</v>
      </c>
      <c r="S2355" s="1724" t="s">
        <v>3447</v>
      </c>
      <c r="T2355" s="1150">
        <v>27</v>
      </c>
      <c r="U2355" s="1151"/>
      <c r="V2355" s="1152" t="s">
        <v>535</v>
      </c>
      <c r="W2355" s="1152" t="s">
        <v>3333</v>
      </c>
      <c r="X2355" s="1144">
        <v>20</v>
      </c>
      <c r="Y2355" s="1152"/>
      <c r="Z2355" s="1353"/>
      <c r="AA2355" s="1720">
        <v>42892</v>
      </c>
      <c r="AC2355" s="1157"/>
      <c r="AD2355" s="1157"/>
      <c r="AE2355" s="1157"/>
      <c r="AF2355" s="1158">
        <f>IF(B2355="","",(IFERROR(VLOOKUP(B2355,Projecten!A$4:W$2358,5,FALSE),"niet bekend")))</f>
        <v>1</v>
      </c>
      <c r="AG2355" s="2403">
        <f>IF(AF2355="","",(IF(F2355=0,AI2355,(F2355/AF2355*AI2355))))</f>
        <v>3342.46</v>
      </c>
      <c r="AH2355" s="2403">
        <f>IF(B2355="","",(IFERROR(VLOOKUP(B2355,Projecten!A$4:W$2358,23,FALSE),"niet bekend")))</f>
        <v>3342.46</v>
      </c>
      <c r="AI2355" s="2403">
        <f>IF(B2355="","",(IFERROR(VLOOKUP(B2355,Projecten!A$4:W$2358,12,FALSE),"niet bekend")))</f>
        <v>3342.46</v>
      </c>
      <c r="AJ2355" s="1718"/>
    </row>
    <row r="2356" spans="2:36" x14ac:dyDescent="0.2">
      <c r="AE2356" s="4"/>
      <c r="AF2356" s="4"/>
    </row>
    <row r="2357" spans="2:36" s="1156" customFormat="1" x14ac:dyDescent="0.2">
      <c r="B2357" s="1181">
        <v>2017462</v>
      </c>
      <c r="C2357" s="1145">
        <v>121404</v>
      </c>
      <c r="D2357" s="1181" t="s">
        <v>3247</v>
      </c>
      <c r="E2357" s="1208" t="s">
        <v>353</v>
      </c>
      <c r="F2357" s="1208">
        <v>1</v>
      </c>
      <c r="G2357" s="1208">
        <v>1</v>
      </c>
      <c r="H2357" s="1208">
        <v>0</v>
      </c>
      <c r="I2357" s="1208">
        <v>2</v>
      </c>
      <c r="J2357" s="1201">
        <v>42913</v>
      </c>
      <c r="K2357" s="1147" t="s">
        <v>1524</v>
      </c>
      <c r="L2357" s="1147" t="s">
        <v>1524</v>
      </c>
      <c r="M2357" s="1147" t="s">
        <v>1524</v>
      </c>
      <c r="N2357" s="1202" t="s">
        <v>47</v>
      </c>
      <c r="O2357" s="1202" t="s">
        <v>47</v>
      </c>
      <c r="P2357" s="1202" t="s">
        <v>47</v>
      </c>
      <c r="Q2357" s="1202" t="s">
        <v>47</v>
      </c>
      <c r="R2357" s="1149" t="s">
        <v>960</v>
      </c>
      <c r="S2357" s="1147"/>
      <c r="T2357" s="1150">
        <v>28</v>
      </c>
      <c r="U2357" s="1151"/>
      <c r="V2357" s="1152" t="s">
        <v>535</v>
      </c>
      <c r="W2357" s="1152"/>
      <c r="X2357" s="1144">
        <v>5</v>
      </c>
      <c r="Y2357" s="1152"/>
      <c r="Z2357" s="1152"/>
      <c r="AA2357" s="1720">
        <v>42894</v>
      </c>
      <c r="AC2357" s="1157"/>
      <c r="AD2357" s="1157"/>
      <c r="AE2357" s="1157"/>
      <c r="AF2357" s="1158">
        <f>IF(B2357="","",(IFERROR(VLOOKUP(B2357,Projecten!A$4:W$2358,5,FALSE),"niet bekend")))</f>
        <v>1</v>
      </c>
      <c r="AG2357" s="2403">
        <f>IF(AF2357="","",(IF(F2357=0,AI2357,(F2357/AF2357*AI2357))))</f>
        <v>929.34</v>
      </c>
      <c r="AH2357" s="2403">
        <f>IF(B2357="","",(IFERROR(VLOOKUP(B2357,Projecten!A$4:W$2358,23,FALSE),"niet bekend")))</f>
        <v>929.34</v>
      </c>
      <c r="AI2357" s="2403">
        <f>IF(B2357="","",(IFERROR(VLOOKUP(B2357,Projecten!A$4:W$2358,12,FALSE),"niet bekend")))</f>
        <v>929.34</v>
      </c>
    </row>
    <row r="2358" spans="2:36" x14ac:dyDescent="0.2">
      <c r="C2358" s="1257"/>
      <c r="D2358" s="141"/>
      <c r="E2358" s="80"/>
      <c r="F2358" s="59"/>
      <c r="G2358" s="80"/>
      <c r="H2358" s="80"/>
      <c r="I2358" s="80"/>
      <c r="J2358" s="59"/>
      <c r="K2358" s="59"/>
      <c r="L2358" s="59"/>
      <c r="M2358" s="59"/>
      <c r="N2358" s="59"/>
      <c r="O2358" s="59"/>
      <c r="P2358" s="59"/>
      <c r="Q2358" s="59"/>
      <c r="R2358" s="59"/>
      <c r="AE2358" s="4"/>
      <c r="AF2358" s="4"/>
    </row>
    <row r="2359" spans="2:36" s="1156" customFormat="1" x14ac:dyDescent="0.2">
      <c r="B2359" s="1181">
        <v>2017477</v>
      </c>
      <c r="C2359" s="1145">
        <v>121404</v>
      </c>
      <c r="D2359" s="1181" t="s">
        <v>3301</v>
      </c>
      <c r="E2359" s="1208" t="s">
        <v>318</v>
      </c>
      <c r="F2359" s="1208">
        <v>1</v>
      </c>
      <c r="G2359" s="1208">
        <v>2</v>
      </c>
      <c r="H2359" s="1208">
        <v>1</v>
      </c>
      <c r="I2359" s="1208">
        <v>1</v>
      </c>
      <c r="J2359" s="1147">
        <v>42913</v>
      </c>
      <c r="K2359" s="1147" t="s">
        <v>1524</v>
      </c>
      <c r="L2359" s="1147" t="s">
        <v>1524</v>
      </c>
      <c r="M2359" s="1147" t="s">
        <v>1524</v>
      </c>
      <c r="N2359" s="1148" t="s">
        <v>47</v>
      </c>
      <c r="O2359" s="1148" t="s">
        <v>47</v>
      </c>
      <c r="P2359" s="1148" t="s">
        <v>47</v>
      </c>
      <c r="Q2359" s="1148" t="s">
        <v>47</v>
      </c>
      <c r="R2359" s="1149" t="s">
        <v>960</v>
      </c>
      <c r="S2359" s="1147"/>
      <c r="T2359" s="1150">
        <v>28</v>
      </c>
      <c r="U2359" s="1151"/>
      <c r="V2359" s="1152" t="s">
        <v>786</v>
      </c>
      <c r="W2359" s="1152" t="s">
        <v>3331</v>
      </c>
      <c r="X2359" s="1144">
        <v>6</v>
      </c>
      <c r="Y2359" s="1152"/>
      <c r="Z2359" s="1154"/>
      <c r="AA2359" s="1720">
        <v>42899</v>
      </c>
      <c r="AC2359" s="1157"/>
      <c r="AD2359" s="1157"/>
      <c r="AE2359" s="1157"/>
      <c r="AF2359" s="1158">
        <f>IF(B2359="","",(IFERROR(VLOOKUP(B2359,Projecten!A$4:W$2358,5,FALSE),"niet bekend")))</f>
        <v>1</v>
      </c>
      <c r="AG2359" s="2403">
        <f>IF(AF2359="","",(IF(F2359=0,AI2359,(F2359/AF2359*AI2359))))</f>
        <v>968.93</v>
      </c>
      <c r="AH2359" s="2403">
        <f>IF(B2359="","",(IFERROR(VLOOKUP(B2359,Projecten!A$4:W$2358,23,FALSE),"niet bekend")))</f>
        <v>968.93</v>
      </c>
      <c r="AI2359" s="2403">
        <f>IF(B2359="","",(IFERROR(VLOOKUP(B2359,Projecten!A$4:W$2358,12,FALSE),"niet bekend")))</f>
        <v>968.93</v>
      </c>
    </row>
    <row r="2360" spans="2:36" s="1156" customFormat="1" x14ac:dyDescent="0.2">
      <c r="B2360" s="1181"/>
      <c r="C2360" s="1145"/>
      <c r="D2360" s="1181"/>
      <c r="E2360" s="1208"/>
      <c r="F2360" s="1208"/>
      <c r="G2360" s="1208"/>
      <c r="H2360" s="1208"/>
      <c r="I2360" s="1208"/>
      <c r="J2360" s="1147"/>
      <c r="K2360" s="1147"/>
      <c r="L2360" s="1147"/>
      <c r="M2360" s="1147"/>
      <c r="N2360" s="1148"/>
      <c r="O2360" s="1148"/>
      <c r="P2360" s="1148"/>
      <c r="Q2360" s="1148"/>
      <c r="R2360" s="1149"/>
      <c r="S2360" s="1147"/>
      <c r="T2360" s="1150"/>
      <c r="U2360" s="1151"/>
      <c r="V2360" s="1152"/>
      <c r="W2360" s="1152"/>
      <c r="X2360" s="1144"/>
      <c r="Y2360" s="1152"/>
      <c r="Z2360" s="1154"/>
      <c r="AA2360" s="1720"/>
      <c r="AC2360" s="1157"/>
      <c r="AD2360" s="1157"/>
      <c r="AE2360" s="1157"/>
      <c r="AF2360" s="1158"/>
      <c r="AG2360" s="2403"/>
      <c r="AH2360" s="2403"/>
      <c r="AI2360" s="2403"/>
    </row>
    <row r="2361" spans="2:36" s="1231" customFormat="1" x14ac:dyDescent="0.2">
      <c r="B2361" s="1181">
        <v>2017468</v>
      </c>
      <c r="C2361" s="1856">
        <v>121405</v>
      </c>
      <c r="D2361" s="1181">
        <v>676917</v>
      </c>
      <c r="E2361" s="1208" t="s">
        <v>26</v>
      </c>
      <c r="F2361" s="1208">
        <v>1</v>
      </c>
      <c r="G2361" s="1208">
        <v>9</v>
      </c>
      <c r="H2361" s="1208">
        <v>5</v>
      </c>
      <c r="I2361" s="1208">
        <v>3</v>
      </c>
      <c r="J2361" s="1365">
        <v>42906</v>
      </c>
      <c r="K2361" s="1365" t="s">
        <v>1524</v>
      </c>
      <c r="L2361" s="1365" t="s">
        <v>1524</v>
      </c>
      <c r="M2361" s="1365" t="s">
        <v>1524</v>
      </c>
      <c r="N2361" s="1148" t="s">
        <v>47</v>
      </c>
      <c r="O2361" s="1148" t="s">
        <v>47</v>
      </c>
      <c r="P2361" s="1148" t="s">
        <v>47</v>
      </c>
      <c r="Q2361" s="1148" t="s">
        <v>47</v>
      </c>
      <c r="R2361" s="1721" t="s">
        <v>960</v>
      </c>
      <c r="S2361" s="1226"/>
      <c r="T2361" s="1126">
        <v>27</v>
      </c>
      <c r="U2361" s="1127"/>
      <c r="V2361" s="1120" t="s">
        <v>162</v>
      </c>
      <c r="W2361" s="1120"/>
      <c r="X2361" s="1129">
        <v>18</v>
      </c>
      <c r="Y2361" s="1225"/>
      <c r="Z2361" s="1225"/>
      <c r="AA2361" s="1581">
        <v>42898</v>
      </c>
      <c r="AC2361" s="1232"/>
      <c r="AD2361" s="1232"/>
      <c r="AE2361" s="1232"/>
      <c r="AF2361" s="1186">
        <f>IF(B2361="","",(IFERROR(VLOOKUP(B2361,Projecten!A$4:W$2358,5,FALSE),"niet bekend")))</f>
        <v>1</v>
      </c>
      <c r="AG2361" s="2399">
        <f>IF(AF2361="","",(IF(F2361=0,AI2361,(F2361/AF2361*AI2361))))</f>
        <v>2892.36</v>
      </c>
      <c r="AH2361" s="2399">
        <f>IF(B2361="","",(IFERROR(VLOOKUP(B2361,Projecten!A$4:W$2358,23,FALSE),"niet bekend")))</f>
        <v>2892.36</v>
      </c>
      <c r="AI2361" s="2399">
        <f>IF(B2361="","",(IFERROR(VLOOKUP(B2361,Projecten!A$4:W$2358,12,FALSE),"niet bekend")))</f>
        <v>2892.36</v>
      </c>
    </row>
    <row r="2362" spans="2:36" s="1231" customFormat="1" x14ac:dyDescent="0.2">
      <c r="B2362" s="1181"/>
      <c r="C2362" s="1856"/>
      <c r="D2362" s="1181"/>
      <c r="E2362" s="1208"/>
      <c r="F2362" s="1208"/>
      <c r="G2362" s="1208"/>
      <c r="H2362" s="1208"/>
      <c r="I2362" s="1208"/>
      <c r="J2362" s="1365"/>
      <c r="K2362" s="1365"/>
      <c r="L2362" s="1365"/>
      <c r="M2362" s="1365"/>
      <c r="N2362" s="1148"/>
      <c r="O2362" s="1148"/>
      <c r="P2362" s="1148"/>
      <c r="Q2362" s="1148"/>
      <c r="R2362" s="1721"/>
      <c r="S2362" s="1226"/>
      <c r="T2362" s="1126"/>
      <c r="U2362" s="1127"/>
      <c r="V2362" s="1120"/>
      <c r="W2362" s="1120"/>
      <c r="X2362" s="1129"/>
      <c r="Y2362" s="1225"/>
      <c r="Z2362" s="1225"/>
      <c r="AA2362" s="1581"/>
      <c r="AC2362" s="1232"/>
      <c r="AD2362" s="1232"/>
      <c r="AE2362" s="1232"/>
      <c r="AF2362" s="1186"/>
      <c r="AG2362" s="2399"/>
      <c r="AH2362" s="2399"/>
      <c r="AI2362" s="2399"/>
    </row>
    <row r="2363" spans="2:36" s="1156" customFormat="1" x14ac:dyDescent="0.2">
      <c r="B2363" s="1181">
        <v>2017432</v>
      </c>
      <c r="C2363" s="1145">
        <v>121405</v>
      </c>
      <c r="D2363" s="1181" t="s">
        <v>3209</v>
      </c>
      <c r="E2363" s="1208" t="s">
        <v>26</v>
      </c>
      <c r="F2363" s="1208">
        <v>0</v>
      </c>
      <c r="G2363" s="1208">
        <v>1</v>
      </c>
      <c r="H2363" s="1208">
        <v>0</v>
      </c>
      <c r="I2363" s="1208">
        <v>2</v>
      </c>
      <c r="J2363" s="1147">
        <v>42906</v>
      </c>
      <c r="K2363" s="1147" t="s">
        <v>1524</v>
      </c>
      <c r="L2363" s="1147" t="s">
        <v>1524</v>
      </c>
      <c r="M2363" s="1147" t="s">
        <v>1524</v>
      </c>
      <c r="N2363" s="1148" t="s">
        <v>47</v>
      </c>
      <c r="O2363" s="1148" t="s">
        <v>47</v>
      </c>
      <c r="P2363" s="1148" t="s">
        <v>47</v>
      </c>
      <c r="Q2363" s="1148" t="s">
        <v>47</v>
      </c>
      <c r="R2363" s="1149" t="s">
        <v>960</v>
      </c>
      <c r="S2363" s="1147"/>
      <c r="T2363" s="1150">
        <v>28</v>
      </c>
      <c r="U2363" s="1151"/>
      <c r="V2363" s="1152" t="s">
        <v>162</v>
      </c>
      <c r="W2363" s="1152"/>
      <c r="X2363" s="1144">
        <v>4.25</v>
      </c>
      <c r="Y2363" s="1152"/>
      <c r="Z2363" s="1154"/>
      <c r="AA2363" s="1720">
        <v>42894</v>
      </c>
      <c r="AC2363" s="1157"/>
      <c r="AD2363" s="1157"/>
      <c r="AE2363" s="1157"/>
      <c r="AF2363" s="1186">
        <f>IF(B2363="","",(IFERROR(VLOOKUP(B2363,Projecten!A$4:W$2358,5,FALSE),"niet bekend")))</f>
        <v>0</v>
      </c>
      <c r="AG2363" s="2399">
        <f>IF(AF2363="","",(IF(F2363=0,AI2363,(F2363/AF2363*AI2363))))</f>
        <v>656.43</v>
      </c>
      <c r="AH2363" s="2399">
        <f>IF(B2363="","",(IFERROR(VLOOKUP(B2363,Projecten!A$4:W$2358,23,FALSE),"niet bekend")))</f>
        <v>656.43</v>
      </c>
      <c r="AI2363" s="2399">
        <f>IF(B2363="","",(IFERROR(VLOOKUP(B2363,Projecten!A$4:W$2358,12,FALSE),"niet bekend")))</f>
        <v>656.43</v>
      </c>
      <c r="AJ2363" s="1796"/>
    </row>
    <row r="2364" spans="2:36" x14ac:dyDescent="0.2">
      <c r="AE2364" s="4"/>
      <c r="AF2364" s="4"/>
    </row>
    <row r="2365" spans="2:36" s="1808" customFormat="1" x14ac:dyDescent="0.2">
      <c r="B2365" s="1811"/>
      <c r="C2365" s="1797"/>
      <c r="D2365" s="1798"/>
      <c r="E2365" s="1798"/>
      <c r="F2365" s="1799"/>
      <c r="G2365" s="1799"/>
      <c r="H2365" s="1799"/>
      <c r="I2365" s="1799"/>
      <c r="J2365" s="1800"/>
      <c r="K2365" s="1800"/>
      <c r="L2365" s="1800"/>
      <c r="M2365" s="1799"/>
      <c r="N2365" s="1799"/>
      <c r="O2365" s="1799"/>
      <c r="P2365" s="1799"/>
      <c r="Q2365" s="1799"/>
      <c r="R2365" s="1801"/>
      <c r="S2365" s="1802"/>
      <c r="T2365" s="1803"/>
      <c r="U2365" s="1803"/>
      <c r="V2365" s="1804"/>
      <c r="W2365" s="1804"/>
      <c r="X2365" s="1804"/>
      <c r="Y2365" s="1805"/>
      <c r="Z2365" s="1806"/>
      <c r="AA2365" s="1807"/>
      <c r="AC2365" s="1809"/>
      <c r="AD2365" s="1809"/>
      <c r="AE2365" s="1809"/>
      <c r="AF2365" s="1810"/>
      <c r="AG2365" s="2404"/>
      <c r="AH2365" s="2404" t="str">
        <f>IF(B2365="","",(IFERROR(VLOOKUP(B2365,Projecten!A$4:W$2358,23,FALSE),"niet bekend")))</f>
        <v/>
      </c>
      <c r="AI2365" s="2404" t="str">
        <f>IF(B2365="","",(IFERROR(VLOOKUP(B2365,Projecten!A$4:W$2358,12,FALSE),"niet bekend")))</f>
        <v/>
      </c>
      <c r="AJ2365" s="1812"/>
    </row>
    <row r="2366" spans="2:36" s="1677" customFormat="1" x14ac:dyDescent="0.2">
      <c r="C2366" s="1664"/>
      <c r="D2366" s="1665">
        <f>SUM(G2366:I2366)</f>
        <v>881</v>
      </c>
      <c r="E2366" s="1666"/>
      <c r="F2366" s="1667">
        <f>SUM(F2367:F2419)</f>
        <v>50</v>
      </c>
      <c r="G2366" s="1667">
        <f>SUM(G2367:G2419)</f>
        <v>521</v>
      </c>
      <c r="H2366" s="1667">
        <f>SUM(H2367:H2419)</f>
        <v>219</v>
      </c>
      <c r="I2366" s="1667">
        <f>SUM(I2367:I2419)</f>
        <v>141</v>
      </c>
      <c r="J2366" s="1668"/>
      <c r="K2366" s="1668"/>
      <c r="L2366" s="1668"/>
      <c r="M2366" s="1667"/>
      <c r="N2366" s="1667"/>
      <c r="O2366" s="1667"/>
      <c r="P2366" s="1667"/>
      <c r="Q2366" s="1667"/>
      <c r="R2366" s="1669">
        <v>28</v>
      </c>
      <c r="S2366" s="1670"/>
      <c r="T2366" s="1671"/>
      <c r="U2366" s="1671"/>
      <c r="V2366" s="1672"/>
      <c r="W2366" s="1673">
        <f>SUM(X2366:X2385)</f>
        <v>523</v>
      </c>
      <c r="X2366" s="1674"/>
      <c r="Y2366" s="1674">
        <f>Productiemedewerkers!C2888</f>
        <v>0</v>
      </c>
      <c r="Z2366" s="1675">
        <f>W2366-Y2366</f>
        <v>523</v>
      </c>
      <c r="AA2366" s="1676"/>
      <c r="AC2366" s="1116"/>
      <c r="AD2366" s="1116"/>
      <c r="AE2366" s="1678" t="str">
        <f>CONCATENATE("week ",R2366)</f>
        <v>week 28</v>
      </c>
      <c r="AF2366" s="1679"/>
      <c r="AG2366" s="2402">
        <f>SUM(AG2367:AG2385)</f>
        <v>91409.19</v>
      </c>
      <c r="AH2366" s="2402" t="str">
        <f>IF(B2366="","",(IFERROR(VLOOKUP(B2366,Projecten!A$4:W$2358,23,FALSE),"niet bekend")))</f>
        <v/>
      </c>
      <c r="AI2366" s="2402" t="str">
        <f>IF(B2366="","",(IFERROR(VLOOKUP(B2366,Projecten!A$4:W$2358,12,FALSE),"niet bekend")))</f>
        <v/>
      </c>
      <c r="AJ2366" s="1680"/>
    </row>
    <row r="2367" spans="2:36" s="1848" customFormat="1" x14ac:dyDescent="0.2">
      <c r="B2367" s="1852"/>
      <c r="C2367" s="1842"/>
      <c r="D2367" s="1846"/>
      <c r="E2367" s="1846"/>
      <c r="F2367" s="1853"/>
      <c r="G2367" s="1853"/>
      <c r="H2367" s="1853"/>
      <c r="I2367" s="1853"/>
      <c r="J2367" s="1840"/>
      <c r="K2367" s="1840"/>
      <c r="L2367" s="1840"/>
      <c r="M2367" s="1841"/>
      <c r="N2367" s="1841"/>
      <c r="O2367" s="1841"/>
      <c r="P2367" s="1841"/>
      <c r="Q2367" s="1841"/>
      <c r="R2367" s="1842" t="s">
        <v>2797</v>
      </c>
      <c r="S2367" s="1843"/>
      <c r="T2367" s="1844"/>
      <c r="U2367" s="1845"/>
      <c r="V2367" s="1846"/>
      <c r="W2367" s="1854" t="s">
        <v>2081</v>
      </c>
      <c r="X2367" s="1847"/>
      <c r="Y2367" s="1846"/>
      <c r="AA2367" s="1849"/>
      <c r="AC2367" s="1850"/>
      <c r="AD2367" s="1850"/>
      <c r="AE2367" s="1850"/>
      <c r="AF2367" s="1851" t="str">
        <f>IF(B2367="","",(IFERROR(VLOOKUP(B2367,Projecten!A$4:W$2358,5,FALSE),"niet bekend")))</f>
        <v/>
      </c>
      <c r="AG2367" s="2399" t="str">
        <f>IF(AF2367="","",(IF(F2367=0,AI2367,(F2367/AF2367*AI2367))))</f>
        <v/>
      </c>
      <c r="AH2367" s="2399" t="str">
        <f>IF(B2367="","",(IFERROR(VLOOKUP(B2367,Projecten!A$4:W$2358,23,FALSE),"niet bekend")))</f>
        <v/>
      </c>
      <c r="AI2367" s="2399" t="str">
        <f>IF(B2367="","",(IFERROR(VLOOKUP(B2367,Projecten!A$4:W$2358,12,FALSE),"niet bekend")))</f>
        <v/>
      </c>
      <c r="AJ2367" s="1855"/>
    </row>
    <row r="2368" spans="2:36" s="1879" customFormat="1" x14ac:dyDescent="0.2">
      <c r="B2368" s="1921"/>
      <c r="C2368" s="1870"/>
      <c r="D2368" s="1870" t="s">
        <v>2513</v>
      </c>
      <c r="E2368" s="1871"/>
      <c r="F2368" s="1922"/>
      <c r="G2368" s="1922"/>
      <c r="H2368" s="1922"/>
      <c r="I2368" s="1922"/>
      <c r="J2368" s="1874"/>
      <c r="K2368" s="1874"/>
      <c r="L2368" s="1874"/>
      <c r="M2368" s="1874"/>
      <c r="N2368" s="1922"/>
      <c r="O2368" s="1922"/>
      <c r="P2368" s="1922"/>
      <c r="Q2368" s="1922"/>
      <c r="R2368" s="1870"/>
      <c r="S2368" s="1874"/>
      <c r="T2368" s="1875"/>
      <c r="U2368" s="1876"/>
      <c r="V2368" s="1871"/>
      <c r="W2368" s="1871"/>
      <c r="X2368" s="1878">
        <v>40</v>
      </c>
      <c r="Y2368" s="1871"/>
      <c r="AA2368" s="1923"/>
      <c r="AC2368" s="1881"/>
      <c r="AD2368" s="1881"/>
      <c r="AE2368" s="1881"/>
      <c r="AF2368" s="1882" t="str">
        <f>IF(B2368="","",(IFERROR(VLOOKUP(B2368,Projecten!A$4:W$2358,5,FALSE),"niet bekend")))</f>
        <v/>
      </c>
      <c r="AG2368" s="2399" t="str">
        <f>IF(AF2368="","",(IF(F2368=0,AI2368,(F2368/AF2368*AI2368))))</f>
        <v/>
      </c>
      <c r="AH2368" s="2399" t="str">
        <f>IF(B2368="","",(IFERROR(VLOOKUP(B2368,Projecten!A$4:W$2358,23,FALSE),"niet bekend")))</f>
        <v/>
      </c>
      <c r="AI2368" s="2399" t="str">
        <f>IF(B2368="","",(IFERROR(VLOOKUP(B2368,Projecten!A$4:W$2358,12,FALSE),"niet bekend")))</f>
        <v/>
      </c>
      <c r="AJ2368" s="1883"/>
    </row>
    <row r="2369" spans="1:36" s="1879" customFormat="1" x14ac:dyDescent="0.2">
      <c r="B2369" s="1921"/>
      <c r="C2369" s="1870"/>
      <c r="D2369" s="1870" t="s">
        <v>3165</v>
      </c>
      <c r="E2369" s="1871"/>
      <c r="F2369" s="1922"/>
      <c r="G2369" s="1922"/>
      <c r="H2369" s="1922"/>
      <c r="I2369" s="1922"/>
      <c r="J2369" s="1874"/>
      <c r="K2369" s="1874"/>
      <c r="L2369" s="1874"/>
      <c r="M2369" s="1874"/>
      <c r="N2369" s="1922"/>
      <c r="O2369" s="1922"/>
      <c r="P2369" s="1922"/>
      <c r="Q2369" s="1922"/>
      <c r="R2369" s="1870"/>
      <c r="S2369" s="1874"/>
      <c r="T2369" s="1875"/>
      <c r="U2369" s="1876"/>
      <c r="V2369" s="1871"/>
      <c r="W2369" s="1871"/>
      <c r="X2369" s="1878">
        <v>13.25</v>
      </c>
      <c r="Y2369" s="1871"/>
      <c r="AA2369" s="1923"/>
      <c r="AC2369" s="1881"/>
      <c r="AD2369" s="1881"/>
      <c r="AE2369" s="1881"/>
      <c r="AF2369" s="1882" t="str">
        <f>IF(B2369="","",(IFERROR(VLOOKUP(B2369,Projecten!A$4:W$2358,5,FALSE),"niet bekend")))</f>
        <v/>
      </c>
      <c r="AG2369" s="2399" t="str">
        <f>IF(AF2369="","",(IF(F2369=0,AI2369,(F2369/AF2369*AI2369))))</f>
        <v/>
      </c>
      <c r="AH2369" s="2399" t="str">
        <f>IF(B2369="","",(IFERROR(VLOOKUP(B2369,Projecten!A$4:W$2358,23,FALSE),"niet bekend")))</f>
        <v/>
      </c>
      <c r="AI2369" s="2399" t="str">
        <f>IF(B2369="","",(IFERROR(VLOOKUP(B2369,Projecten!A$4:W$2358,12,FALSE),"niet bekend")))</f>
        <v/>
      </c>
      <c r="AJ2369" s="1883"/>
    </row>
    <row r="2370" spans="1:36" s="1879" customFormat="1" x14ac:dyDescent="0.2">
      <c r="B2370" s="1921"/>
      <c r="C2370" s="1870"/>
      <c r="D2370" s="1870" t="s">
        <v>3337</v>
      </c>
      <c r="E2370" s="1871"/>
      <c r="F2370" s="1922"/>
      <c r="G2370" s="1922"/>
      <c r="H2370" s="1922"/>
      <c r="I2370" s="1922"/>
      <c r="J2370" s="1874"/>
      <c r="K2370" s="1874"/>
      <c r="L2370" s="1874"/>
      <c r="M2370" s="1874"/>
      <c r="N2370" s="1922"/>
      <c r="O2370" s="1922"/>
      <c r="P2370" s="1922"/>
      <c r="Q2370" s="1922"/>
      <c r="R2370" s="1870"/>
      <c r="S2370" s="1874"/>
      <c r="T2370" s="1875"/>
      <c r="U2370" s="1876"/>
      <c r="V2370" s="1871"/>
      <c r="W2370" s="1871"/>
      <c r="X2370" s="1878">
        <v>11.25</v>
      </c>
      <c r="Y2370" s="1871"/>
      <c r="AA2370" s="1923"/>
      <c r="AC2370" s="1881"/>
      <c r="AD2370" s="1881"/>
      <c r="AE2370" s="1881"/>
      <c r="AF2370" s="1882" t="str">
        <f>IF(B2370="","",(IFERROR(VLOOKUP(B2370,Projecten!A$4:W$2358,5,FALSE),"niet bekend")))</f>
        <v/>
      </c>
      <c r="AG2370" s="2399" t="str">
        <f>IF(AF2370="","",(IF(F2370=0,AI2370,(F2370/AF2370*AI2370))))</f>
        <v/>
      </c>
      <c r="AH2370" s="2399" t="str">
        <f>IF(B2370="","",(IFERROR(VLOOKUP(B2370,Projecten!A$4:W$2358,23,FALSE),"niet bekend")))</f>
        <v/>
      </c>
      <c r="AI2370" s="2399" t="str">
        <f>IF(B2370="","",(IFERROR(VLOOKUP(B2370,Projecten!A$4:W$2358,12,FALSE),"niet bekend")))</f>
        <v/>
      </c>
      <c r="AJ2370" s="1883"/>
    </row>
    <row r="2371" spans="1:36" s="1879" customFormat="1" x14ac:dyDescent="0.2">
      <c r="B2371" s="1921"/>
      <c r="C2371" s="1870"/>
      <c r="D2371" s="1870" t="s">
        <v>3481</v>
      </c>
      <c r="E2371" s="1871"/>
      <c r="F2371" s="1922"/>
      <c r="G2371" s="1922"/>
      <c r="H2371" s="1922"/>
      <c r="I2371" s="1922"/>
      <c r="J2371" s="1874"/>
      <c r="K2371" s="1874"/>
      <c r="L2371" s="1874"/>
      <c r="M2371" s="1874"/>
      <c r="N2371" s="1922"/>
      <c r="O2371" s="1922"/>
      <c r="P2371" s="1922"/>
      <c r="Q2371" s="1922"/>
      <c r="R2371" s="1870"/>
      <c r="S2371" s="1874"/>
      <c r="T2371" s="1875"/>
      <c r="U2371" s="1876"/>
      <c r="V2371" s="1871"/>
      <c r="W2371" s="1871"/>
      <c r="X2371" s="1878">
        <v>1</v>
      </c>
      <c r="Y2371" s="1871"/>
      <c r="AA2371" s="1923"/>
      <c r="AC2371" s="1881"/>
      <c r="AD2371" s="1881"/>
      <c r="AE2371" s="1881"/>
      <c r="AF2371" s="1882"/>
      <c r="AG2371" s="2399"/>
      <c r="AH2371" s="2399"/>
      <c r="AI2371" s="2399"/>
      <c r="AJ2371" s="1883"/>
    </row>
    <row r="2372" spans="1:36" s="1879" customFormat="1" x14ac:dyDescent="0.2">
      <c r="B2372" s="1921"/>
      <c r="C2372" s="1870"/>
      <c r="D2372" s="1870" t="s">
        <v>3485</v>
      </c>
      <c r="E2372" s="1871"/>
      <c r="F2372" s="1922"/>
      <c r="G2372" s="1922"/>
      <c r="H2372" s="1922"/>
      <c r="I2372" s="1922"/>
      <c r="J2372" s="1874"/>
      <c r="K2372" s="1874"/>
      <c r="L2372" s="1874"/>
      <c r="M2372" s="1874"/>
      <c r="N2372" s="1922"/>
      <c r="O2372" s="1922"/>
      <c r="P2372" s="1922"/>
      <c r="Q2372" s="1922"/>
      <c r="R2372" s="1870"/>
      <c r="S2372" s="1874"/>
      <c r="T2372" s="1875"/>
      <c r="U2372" s="1876"/>
      <c r="V2372" s="1871"/>
      <c r="W2372" s="1871"/>
      <c r="X2372" s="1878">
        <v>8.25</v>
      </c>
      <c r="Y2372" s="1871"/>
      <c r="AA2372" s="1923"/>
      <c r="AC2372" s="1881"/>
      <c r="AD2372" s="1881"/>
      <c r="AE2372" s="1881"/>
      <c r="AF2372" s="1882"/>
      <c r="AG2372" s="2399"/>
      <c r="AH2372" s="2399"/>
      <c r="AI2372" s="2399"/>
      <c r="AJ2372" s="1883"/>
    </row>
    <row r="2373" spans="1:36" s="1879" customFormat="1" x14ac:dyDescent="0.2">
      <c r="B2373" s="1921"/>
      <c r="C2373" s="1870"/>
      <c r="D2373" s="1870" t="s">
        <v>3493</v>
      </c>
      <c r="E2373" s="1871"/>
      <c r="F2373" s="1922"/>
      <c r="G2373" s="1922"/>
      <c r="H2373" s="1922"/>
      <c r="I2373" s="1922"/>
      <c r="J2373" s="1874"/>
      <c r="K2373" s="1874"/>
      <c r="L2373" s="1874"/>
      <c r="M2373" s="1874"/>
      <c r="N2373" s="1922"/>
      <c r="O2373" s="1922"/>
      <c r="P2373" s="1922"/>
      <c r="Q2373" s="1922"/>
      <c r="R2373" s="1870"/>
      <c r="S2373" s="1874"/>
      <c r="T2373" s="1875"/>
      <c r="U2373" s="1876"/>
      <c r="V2373" s="1871"/>
      <c r="W2373" s="1871"/>
      <c r="X2373" s="1878">
        <v>4.25</v>
      </c>
      <c r="Y2373" s="1871"/>
      <c r="AA2373" s="1923"/>
      <c r="AC2373" s="1881"/>
      <c r="AD2373" s="1881"/>
      <c r="AE2373" s="1881"/>
      <c r="AF2373" s="1882"/>
      <c r="AG2373" s="2399"/>
      <c r="AH2373" s="2399"/>
      <c r="AI2373" s="2399"/>
      <c r="AJ2373" s="1883"/>
    </row>
    <row r="2374" spans="1:36" s="1879" customFormat="1" x14ac:dyDescent="0.2">
      <c r="B2374" s="1921"/>
      <c r="C2374" s="1870"/>
      <c r="D2374" s="1870"/>
      <c r="E2374" s="1871"/>
      <c r="F2374" s="1922"/>
      <c r="G2374" s="1922"/>
      <c r="H2374" s="1922"/>
      <c r="I2374" s="1922"/>
      <c r="J2374" s="1874"/>
      <c r="K2374" s="1874"/>
      <c r="L2374" s="1874"/>
      <c r="M2374" s="1874"/>
      <c r="N2374" s="1922"/>
      <c r="O2374" s="1922"/>
      <c r="P2374" s="1922"/>
      <c r="Q2374" s="1922"/>
      <c r="R2374" s="1870"/>
      <c r="S2374" s="1874"/>
      <c r="T2374" s="1875"/>
      <c r="U2374" s="1876"/>
      <c r="V2374" s="1871"/>
      <c r="W2374" s="1871"/>
      <c r="X2374" s="1878"/>
      <c r="Y2374" s="1871"/>
      <c r="AA2374" s="1923"/>
      <c r="AC2374" s="1881"/>
      <c r="AD2374" s="1881"/>
      <c r="AE2374" s="1881"/>
      <c r="AF2374" s="1882"/>
      <c r="AG2374" s="2399"/>
      <c r="AH2374" s="2399"/>
      <c r="AI2374" s="2399"/>
      <c r="AJ2374" s="1883"/>
    </row>
    <row r="2375" spans="1:36" s="1879" customFormat="1" x14ac:dyDescent="0.2">
      <c r="B2375" s="1924" t="s">
        <v>3356</v>
      </c>
      <c r="C2375" s="1870" t="s">
        <v>3426</v>
      </c>
      <c r="D2375" s="1870" t="s">
        <v>3257</v>
      </c>
      <c r="E2375" s="1871" t="s">
        <v>26</v>
      </c>
      <c r="F2375" s="1871">
        <v>4</v>
      </c>
      <c r="G2375" s="1871">
        <f>F2375*8</f>
        <v>32</v>
      </c>
      <c r="H2375" s="1871">
        <f>F2375*4</f>
        <v>16</v>
      </c>
      <c r="I2375" s="1871">
        <f>F2375*4</f>
        <v>16</v>
      </c>
      <c r="J2375" s="1925">
        <v>42914</v>
      </c>
      <c r="K2375" s="1925">
        <v>42914</v>
      </c>
      <c r="L2375" s="1925" t="s">
        <v>1524</v>
      </c>
      <c r="M2375" s="1874" t="s">
        <v>47</v>
      </c>
      <c r="N2375" s="1922" t="s">
        <v>47</v>
      </c>
      <c r="O2375" s="1922" t="s">
        <v>47</v>
      </c>
      <c r="P2375" s="1922" t="s">
        <v>47</v>
      </c>
      <c r="Q2375" s="1922" t="s">
        <v>47</v>
      </c>
      <c r="R2375" s="1870" t="s">
        <v>960</v>
      </c>
      <c r="S2375" s="1874" t="s">
        <v>3259</v>
      </c>
      <c r="T2375" s="1875">
        <v>28</v>
      </c>
      <c r="U2375" s="1876"/>
      <c r="V2375" s="1871" t="s">
        <v>162</v>
      </c>
      <c r="W2375" s="1871" t="s">
        <v>3397</v>
      </c>
      <c r="X2375" s="1878">
        <f>F2375*31</f>
        <v>124</v>
      </c>
      <c r="Y2375" s="1871">
        <v>4</v>
      </c>
      <c r="AA2375" s="1923">
        <v>42906</v>
      </c>
      <c r="AC2375" s="1881"/>
      <c r="AD2375" s="1881"/>
      <c r="AE2375" s="1881"/>
      <c r="AF2375" s="1882">
        <f>IF(B2375="","",(IFERROR(VLOOKUP(B2375,Projecten!A$4:W$2358,5,FALSE),"niet bekend")))</f>
        <v>28</v>
      </c>
      <c r="AG2375" s="2399">
        <f t="shared" ref="AG2375:AG2382" si="191">IF(AF2375="","",(IF(F2375=0,AI2375,(F2375/AF2375*AI2375))))</f>
        <v>26320</v>
      </c>
      <c r="AH2375" s="2399">
        <f>IF(B2375="","",(IFERROR(VLOOKUP(B2375,Projecten!A$4:W$2358,23,FALSE),"niet bekend")))</f>
        <v>184240</v>
      </c>
      <c r="AI2375" s="2399">
        <f>IF(B2375="","",(IFERROR(VLOOKUP(B2375,Projecten!A$4:W$2358,12,FALSE),"niet bekend")))</f>
        <v>184240</v>
      </c>
      <c r="AJ2375" s="1883"/>
    </row>
    <row r="2376" spans="1:36" s="1879" customFormat="1" x14ac:dyDescent="0.2">
      <c r="B2376" s="1924" t="s">
        <v>3356</v>
      </c>
      <c r="C2376" s="1870" t="s">
        <v>3427</v>
      </c>
      <c r="D2376" s="1870" t="s">
        <v>3258</v>
      </c>
      <c r="E2376" s="1871" t="s">
        <v>26</v>
      </c>
      <c r="F2376" s="1871">
        <v>3</v>
      </c>
      <c r="G2376" s="1871">
        <f>F2376*8</f>
        <v>24</v>
      </c>
      <c r="H2376" s="1871">
        <f>F2376*4</f>
        <v>12</v>
      </c>
      <c r="I2376" s="1871">
        <f>F2376*4</f>
        <v>12</v>
      </c>
      <c r="J2376" s="1925">
        <v>42914</v>
      </c>
      <c r="K2376" s="1925">
        <v>42914</v>
      </c>
      <c r="L2376" s="1925" t="s">
        <v>1524</v>
      </c>
      <c r="M2376" s="1874" t="s">
        <v>47</v>
      </c>
      <c r="N2376" s="1922" t="s">
        <v>47</v>
      </c>
      <c r="O2376" s="1922" t="s">
        <v>47</v>
      </c>
      <c r="P2376" s="1922" t="s">
        <v>47</v>
      </c>
      <c r="Q2376" s="1922" t="s">
        <v>47</v>
      </c>
      <c r="R2376" s="1870" t="s">
        <v>960</v>
      </c>
      <c r="S2376" s="1874" t="s">
        <v>3260</v>
      </c>
      <c r="T2376" s="1875">
        <v>28</v>
      </c>
      <c r="U2376" s="1876"/>
      <c r="V2376" s="1871" t="s">
        <v>162</v>
      </c>
      <c r="W2376" s="1871" t="s">
        <v>3397</v>
      </c>
      <c r="X2376" s="1878">
        <f>F2376*31</f>
        <v>93</v>
      </c>
      <c r="Y2376" s="1871">
        <v>20</v>
      </c>
      <c r="AA2376" s="1923">
        <v>42906</v>
      </c>
      <c r="AC2376" s="1881"/>
      <c r="AD2376" s="1881"/>
      <c r="AE2376" s="1881"/>
      <c r="AF2376" s="1882">
        <f>IF(B2376="","",(IFERROR(VLOOKUP(B2376,Projecten!A$4:W$2358,5,FALSE),"niet bekend")))</f>
        <v>28</v>
      </c>
      <c r="AG2376" s="2399">
        <f t="shared" si="191"/>
        <v>19740</v>
      </c>
      <c r="AH2376" s="2399">
        <f>IF(B2376="","",(IFERROR(VLOOKUP(B2376,Projecten!A$4:W$2358,23,FALSE),"niet bekend")))</f>
        <v>184240</v>
      </c>
      <c r="AI2376" s="2399">
        <f>IF(B2376="","",(IFERROR(VLOOKUP(B2376,Projecten!A$4:W$2358,12,FALSE),"niet bekend")))</f>
        <v>184240</v>
      </c>
      <c r="AJ2376" s="1883"/>
    </row>
    <row r="2377" spans="1:36" s="1727" customFormat="1" x14ac:dyDescent="0.2">
      <c r="B2377" s="1138">
        <v>2017495</v>
      </c>
      <c r="C2377" s="1145">
        <v>121408</v>
      </c>
      <c r="D2377" s="1138">
        <v>633617</v>
      </c>
      <c r="E2377" s="1139" t="s">
        <v>26</v>
      </c>
      <c r="F2377" s="1139">
        <v>0</v>
      </c>
      <c r="G2377" s="1139">
        <v>1</v>
      </c>
      <c r="H2377" s="1139">
        <v>0</v>
      </c>
      <c r="I2377" s="1139">
        <v>4</v>
      </c>
      <c r="J2377" s="1742">
        <v>42920</v>
      </c>
      <c r="K2377" s="1627" t="s">
        <v>1524</v>
      </c>
      <c r="L2377" s="1627" t="s">
        <v>1524</v>
      </c>
      <c r="M2377" s="1627" t="s">
        <v>1524</v>
      </c>
      <c r="N2377" s="1739" t="s">
        <v>47</v>
      </c>
      <c r="O2377" s="1739" t="s">
        <v>47</v>
      </c>
      <c r="P2377" s="1739" t="s">
        <v>47</v>
      </c>
      <c r="Q2377" s="1739" t="s">
        <v>47</v>
      </c>
      <c r="R2377" s="1731" t="s">
        <v>960</v>
      </c>
      <c r="S2377" s="1732"/>
      <c r="T2377" s="1621">
        <v>28</v>
      </c>
      <c r="U2377" s="1733"/>
      <c r="V2377" s="1133" t="s">
        <v>162</v>
      </c>
      <c r="W2377" s="1133" t="s">
        <v>3388</v>
      </c>
      <c r="X2377" s="1137">
        <v>11.5</v>
      </c>
      <c r="Y2377" s="1128">
        <v>5</v>
      </c>
      <c r="Z2377" s="1726"/>
      <c r="AA2377" s="1790">
        <v>42909</v>
      </c>
      <c r="AC2377" s="1728"/>
      <c r="AD2377" s="1728"/>
      <c r="AE2377" s="1728"/>
      <c r="AF2377" s="1766">
        <f>IF(B2377="","",(IFERROR(VLOOKUP(B2377,Projecten!A$4:W$2358,5,FALSE),"niet bekend")))</f>
        <v>0</v>
      </c>
      <c r="AG2377" s="2399">
        <f t="shared" si="191"/>
        <v>1831.98</v>
      </c>
      <c r="AH2377" s="2399">
        <f>IF(B2377="","",(IFERROR(VLOOKUP(B2377,Projecten!A$4:W$2358,23,FALSE),"niet bekend")))</f>
        <v>1831.98</v>
      </c>
      <c r="AI2377" s="2399">
        <f>IF(B2377="","",(IFERROR(VLOOKUP(B2377,Projecten!A$4:W$2358,12,FALSE),"niet bekend")))</f>
        <v>1831.98</v>
      </c>
    </row>
    <row r="2378" spans="1:36" s="1231" customFormat="1" ht="24" x14ac:dyDescent="0.2">
      <c r="B2378" s="1926" t="s">
        <v>3505</v>
      </c>
      <c r="C2378" s="1145">
        <v>121438</v>
      </c>
      <c r="D2378" s="1138" t="s">
        <v>3489</v>
      </c>
      <c r="E2378" s="1139" t="s">
        <v>353</v>
      </c>
      <c r="F2378" s="1139">
        <v>0</v>
      </c>
      <c r="G2378" s="1139">
        <v>0</v>
      </c>
      <c r="H2378" s="1139">
        <v>0</v>
      </c>
      <c r="I2378" s="1139">
        <v>1</v>
      </c>
      <c r="J2378" s="1140"/>
      <c r="K2378" s="1140"/>
      <c r="L2378" s="1147"/>
      <c r="M2378" s="1147"/>
      <c r="N2378" s="1136" t="s">
        <v>47</v>
      </c>
      <c r="O2378" s="1136" t="s">
        <v>47</v>
      </c>
      <c r="P2378" s="1136" t="s">
        <v>47</v>
      </c>
      <c r="Q2378" s="1136" t="s">
        <v>47</v>
      </c>
      <c r="R2378" s="1096"/>
      <c r="S2378" s="1226"/>
      <c r="T2378" s="1126">
        <v>28</v>
      </c>
      <c r="U2378" s="1127"/>
      <c r="V2378" s="1120" t="s">
        <v>535</v>
      </c>
      <c r="W2378" s="1120" t="s">
        <v>3491</v>
      </c>
      <c r="X2378" s="1129">
        <v>2</v>
      </c>
      <c r="Y2378" s="1225"/>
      <c r="Z2378" s="1225"/>
      <c r="AA2378" s="1581"/>
      <c r="AC2378" s="1232"/>
      <c r="AD2378" s="1232"/>
      <c r="AE2378" s="1232"/>
      <c r="AF2378" s="1766" t="str">
        <f>IF(B2378="","",(IFERROR(VLOOKUP(B2378,Projecten!A$4:W$2358,5,FALSE),"niet bekend")))</f>
        <v>niet bekend</v>
      </c>
      <c r="AG2378" s="2399" t="str">
        <f t="shared" si="191"/>
        <v>niet bekend</v>
      </c>
      <c r="AH2378" s="2399" t="str">
        <f>IF(B2378="","",(IFERROR(VLOOKUP(B2378,Projecten!A$4:W$2358,23,FALSE),"niet bekend")))</f>
        <v>niet bekend</v>
      </c>
      <c r="AI2378" s="2399" t="str">
        <f>IF(B2378="","",(IFERROR(VLOOKUP(B2378,Projecten!A$4:W$2358,12,FALSE),"niet bekend")))</f>
        <v>niet bekend</v>
      </c>
    </row>
    <row r="2379" spans="1:36" s="1095" customFormat="1" x14ac:dyDescent="0.2">
      <c r="B2379" s="1717">
        <v>2017485</v>
      </c>
      <c r="C2379" s="1145">
        <v>121422</v>
      </c>
      <c r="D2379" s="1138" t="s">
        <v>3319</v>
      </c>
      <c r="E2379" s="1139" t="s">
        <v>318</v>
      </c>
      <c r="F2379" s="1139">
        <v>0</v>
      </c>
      <c r="G2379" s="1139">
        <v>1</v>
      </c>
      <c r="H2379" s="1139">
        <v>1</v>
      </c>
      <c r="I2379" s="1139">
        <v>0</v>
      </c>
      <c r="J2379" s="1125" t="s">
        <v>47</v>
      </c>
      <c r="K2379" s="1147" t="s">
        <v>1524</v>
      </c>
      <c r="L2379" s="1147" t="s">
        <v>1524</v>
      </c>
      <c r="M2379" s="1147" t="s">
        <v>1524</v>
      </c>
      <c r="N2379" s="1136" t="s">
        <v>47</v>
      </c>
      <c r="O2379" s="1136" t="s">
        <v>47</v>
      </c>
      <c r="P2379" s="1136" t="s">
        <v>47</v>
      </c>
      <c r="Q2379" s="1136" t="s">
        <v>47</v>
      </c>
      <c r="R2379" s="1096" t="s">
        <v>960</v>
      </c>
      <c r="S2379" s="1125"/>
      <c r="T2379" s="1126">
        <v>29</v>
      </c>
      <c r="U2379" s="1127"/>
      <c r="V2379" s="1120" t="s">
        <v>786</v>
      </c>
      <c r="W2379" s="1120" t="s">
        <v>3332</v>
      </c>
      <c r="X2379" s="1129">
        <v>1.5</v>
      </c>
      <c r="Y2379" s="1120"/>
      <c r="Z2379" s="1134"/>
      <c r="AA2379" s="1581">
        <v>42901</v>
      </c>
      <c r="AC2379" s="1097"/>
      <c r="AD2379" s="1097"/>
      <c r="AE2379" s="1097"/>
      <c r="AF2379" s="1186">
        <f>IF(B2379="","",(IFERROR(VLOOKUP(B2379,Projecten!A$4:W$2358,5,FALSE),"niet bekend")))</f>
        <v>0</v>
      </c>
      <c r="AG2379" s="2399">
        <f t="shared" si="191"/>
        <v>217.36</v>
      </c>
      <c r="AH2379" s="2399">
        <f>IF(B2379="","",(IFERROR(VLOOKUP(B2379,Projecten!A$4:W$2358,23,FALSE),"niet bekend")))</f>
        <v>217.36</v>
      </c>
      <c r="AI2379" s="2399">
        <f>IF(B2379="","",(IFERROR(VLOOKUP(B2379,Projecten!A$4:W$2358,12,FALSE),"niet bekend")))</f>
        <v>217.36</v>
      </c>
    </row>
    <row r="2380" spans="1:36" s="1095" customFormat="1" x14ac:dyDescent="0.2">
      <c r="B2380" s="1717">
        <v>2017478</v>
      </c>
      <c r="C2380" s="1145">
        <v>121422</v>
      </c>
      <c r="D2380" s="1138" t="s">
        <v>3302</v>
      </c>
      <c r="E2380" s="1139" t="s">
        <v>318</v>
      </c>
      <c r="F2380" s="1139">
        <v>1</v>
      </c>
      <c r="G2380" s="1139">
        <v>2</v>
      </c>
      <c r="H2380" s="1139">
        <v>1</v>
      </c>
      <c r="I2380" s="1139">
        <v>1</v>
      </c>
      <c r="J2380" s="1140">
        <v>42920</v>
      </c>
      <c r="K2380" s="1147" t="s">
        <v>1524</v>
      </c>
      <c r="L2380" s="1147" t="s">
        <v>1524</v>
      </c>
      <c r="M2380" s="1147" t="s">
        <v>1524</v>
      </c>
      <c r="N2380" s="1136" t="s">
        <v>47</v>
      </c>
      <c r="O2380" s="1136" t="s">
        <v>47</v>
      </c>
      <c r="P2380" s="1136" t="s">
        <v>47</v>
      </c>
      <c r="Q2380" s="1136" t="s">
        <v>47</v>
      </c>
      <c r="R2380" s="1096" t="s">
        <v>960</v>
      </c>
      <c r="S2380" s="1125"/>
      <c r="T2380" s="1126">
        <v>29</v>
      </c>
      <c r="U2380" s="1127"/>
      <c r="V2380" s="1120" t="s">
        <v>786</v>
      </c>
      <c r="W2380" s="1120"/>
      <c r="X2380" s="1129">
        <v>5</v>
      </c>
      <c r="Y2380" s="1120"/>
      <c r="Z2380" s="1134"/>
      <c r="AA2380" s="1581">
        <v>42899</v>
      </c>
      <c r="AC2380" s="1097"/>
      <c r="AD2380" s="1097"/>
      <c r="AE2380" s="1097"/>
      <c r="AF2380" s="1186">
        <f>IF(B2380="","",(IFERROR(VLOOKUP(B2380,Projecten!A$4:W$2358,5,FALSE),"niet bekend")))</f>
        <v>1</v>
      </c>
      <c r="AG2380" s="2399">
        <f t="shared" si="191"/>
        <v>843.66</v>
      </c>
      <c r="AH2380" s="2399">
        <f>IF(B2380="","",(IFERROR(VLOOKUP(B2380,Projecten!A$4:W$2358,23,FALSE),"niet bekend")))</f>
        <v>843.66</v>
      </c>
      <c r="AI2380" s="2399">
        <f>IF(B2380="","",(IFERROR(VLOOKUP(B2380,Projecten!A$4:W$2358,12,FALSE),"niet bekend")))</f>
        <v>843.66</v>
      </c>
    </row>
    <row r="2381" spans="1:36" s="1095" customFormat="1" x14ac:dyDescent="0.2">
      <c r="B2381" s="1717">
        <v>2017480</v>
      </c>
      <c r="C2381" s="1145">
        <v>121422</v>
      </c>
      <c r="D2381" s="1138" t="s">
        <v>3304</v>
      </c>
      <c r="E2381" s="1139" t="s">
        <v>318</v>
      </c>
      <c r="F2381" s="1139">
        <v>1</v>
      </c>
      <c r="G2381" s="1139">
        <v>3</v>
      </c>
      <c r="H2381" s="1139">
        <v>1</v>
      </c>
      <c r="I2381" s="1139">
        <v>3</v>
      </c>
      <c r="J2381" s="1140">
        <v>42920</v>
      </c>
      <c r="K2381" s="1147" t="s">
        <v>1524</v>
      </c>
      <c r="L2381" s="1147" t="s">
        <v>1524</v>
      </c>
      <c r="M2381" s="1147" t="s">
        <v>1524</v>
      </c>
      <c r="N2381" s="1136" t="s">
        <v>47</v>
      </c>
      <c r="O2381" s="1136" t="s">
        <v>47</v>
      </c>
      <c r="P2381" s="1136" t="s">
        <v>47</v>
      </c>
      <c r="Q2381" s="1136" t="s">
        <v>47</v>
      </c>
      <c r="R2381" s="1096" t="s">
        <v>960</v>
      </c>
      <c r="S2381" s="1125"/>
      <c r="T2381" s="1126">
        <v>29</v>
      </c>
      <c r="U2381" s="1127"/>
      <c r="V2381" s="1120" t="s">
        <v>786</v>
      </c>
      <c r="W2381" s="1120"/>
      <c r="X2381" s="1129">
        <v>10</v>
      </c>
      <c r="Y2381" s="1120"/>
      <c r="Z2381" s="1134"/>
      <c r="AA2381" s="1581">
        <v>42899</v>
      </c>
      <c r="AC2381" s="1097"/>
      <c r="AD2381" s="1097"/>
      <c r="AE2381" s="1097"/>
      <c r="AF2381" s="1186">
        <f>IF(B2381="","",(IFERROR(VLOOKUP(B2381,Projecten!A$4:W$2358,5,FALSE),"niet bekend")))</f>
        <v>1</v>
      </c>
      <c r="AG2381" s="2399">
        <f t="shared" si="191"/>
        <v>1594.79</v>
      </c>
      <c r="AH2381" s="2399">
        <f>IF(B2381="","",(IFERROR(VLOOKUP(B2381,Projecten!A$4:W$2358,23,FALSE),"niet bekend")))</f>
        <v>1594.79</v>
      </c>
      <c r="AI2381" s="2399">
        <f>IF(B2381="","",(IFERROR(VLOOKUP(B2381,Projecten!A$4:W$2358,12,FALSE),"niet bekend")))</f>
        <v>1594.79</v>
      </c>
    </row>
    <row r="2382" spans="1:36" s="1156" customFormat="1" x14ac:dyDescent="0.2">
      <c r="B2382" s="1920" t="s">
        <v>2893</v>
      </c>
      <c r="C2382" s="1145">
        <v>121413</v>
      </c>
      <c r="D2382" s="1248" t="s">
        <v>3062</v>
      </c>
      <c r="E2382" s="71" t="s">
        <v>26</v>
      </c>
      <c r="F2382" s="1427">
        <v>5</v>
      </c>
      <c r="G2382" s="1588">
        <v>55</v>
      </c>
      <c r="H2382" s="1588">
        <v>30</v>
      </c>
      <c r="I2382" s="1588">
        <v>20</v>
      </c>
      <c r="J2382" s="1140" t="s">
        <v>3102</v>
      </c>
      <c r="K2382" s="1140">
        <v>42893</v>
      </c>
      <c r="L2382" s="1140" t="s">
        <v>47</v>
      </c>
      <c r="M2382" s="1147" t="s">
        <v>1524</v>
      </c>
      <c r="N2382" s="1148" t="s">
        <v>47</v>
      </c>
      <c r="O2382" s="1148" t="s">
        <v>47</v>
      </c>
      <c r="P2382" s="1148" t="s">
        <v>47</v>
      </c>
      <c r="Q2382" s="1148" t="s">
        <v>47</v>
      </c>
      <c r="R2382" s="1397" t="s">
        <v>960</v>
      </c>
      <c r="S2382" s="1364" t="s">
        <v>3484</v>
      </c>
      <c r="T2382" s="1150">
        <v>28</v>
      </c>
      <c r="U2382" s="1151"/>
      <c r="V2382" s="1356" t="s">
        <v>2310</v>
      </c>
      <c r="W2382" s="1152" t="s">
        <v>2802</v>
      </c>
      <c r="X2382" s="1144">
        <v>193</v>
      </c>
      <c r="Y2382" s="1367">
        <v>100</v>
      </c>
      <c r="Z2382" s="1154"/>
      <c r="AA2382" s="1149"/>
      <c r="AC2382" s="1157"/>
      <c r="AD2382" s="1157"/>
      <c r="AE2382" s="1157"/>
      <c r="AF2382" s="1186">
        <f>IF(B2382="","",(IFERROR(VLOOKUP(B2382,Projecten!A$4:W$2358,5,FALSE),"niet bekend")))</f>
        <v>10</v>
      </c>
      <c r="AG2382" s="2399">
        <f t="shared" si="191"/>
        <v>40861.4</v>
      </c>
      <c r="AH2382" s="2399">
        <f>IF(B2382="","",(IFERROR(VLOOKUP(B2382,Projecten!A$4:W$2358,23,FALSE),"niet bekend")))</f>
        <v>81722.8</v>
      </c>
      <c r="AI2382" s="2399">
        <f>IF(B2382="","",(IFERROR(VLOOKUP(B2382,Projecten!A$4:W$2358,12,FALSE),"niet bekend")))</f>
        <v>81722.8</v>
      </c>
      <c r="AJ2382" s="1796"/>
    </row>
    <row r="2383" spans="1:36" s="1368" customFormat="1" x14ac:dyDescent="0.2">
      <c r="A2383" s="2398"/>
      <c r="B2383" s="1917">
        <v>2017533</v>
      </c>
      <c r="C2383" s="1181">
        <v>121436</v>
      </c>
      <c r="D2383" s="1181" t="s">
        <v>3482</v>
      </c>
      <c r="E2383" s="1208" t="s">
        <v>26</v>
      </c>
      <c r="F2383" s="1208">
        <v>0</v>
      </c>
      <c r="G2383" s="1208">
        <v>1</v>
      </c>
      <c r="H2383" s="1208">
        <v>0</v>
      </c>
      <c r="I2383" s="1208">
        <v>0</v>
      </c>
      <c r="J2383" s="1140">
        <v>42929</v>
      </c>
      <c r="K2383" s="1627" t="s">
        <v>1524</v>
      </c>
      <c r="L2383" s="1627" t="s">
        <v>1524</v>
      </c>
      <c r="M2383" s="1627" t="s">
        <v>1524</v>
      </c>
      <c r="N2383" s="1148" t="s">
        <v>47</v>
      </c>
      <c r="O2383" s="1148" t="s">
        <v>47</v>
      </c>
      <c r="P2383" s="1148" t="s">
        <v>47</v>
      </c>
      <c r="Q2383" s="1148" t="s">
        <v>47</v>
      </c>
      <c r="R2383" s="1149"/>
      <c r="S2383" s="1364" t="s">
        <v>3484</v>
      </c>
      <c r="T2383" s="1150">
        <v>28</v>
      </c>
      <c r="U2383" s="1366"/>
      <c r="V2383" s="1152" t="s">
        <v>2310</v>
      </c>
      <c r="W2383" s="1152" t="s">
        <v>2802</v>
      </c>
      <c r="X2383" s="1144">
        <v>5</v>
      </c>
      <c r="Y2383" s="1367"/>
      <c r="Z2383" s="1367"/>
      <c r="AA2383" s="1720">
        <v>42926</v>
      </c>
      <c r="AC2383" s="1369"/>
      <c r="AD2383" s="1369"/>
      <c r="AE2383" s="1369"/>
      <c r="AF2383" s="1370"/>
      <c r="AG2383" s="2403"/>
      <c r="AH2383" s="2403"/>
      <c r="AI2383" s="2403"/>
    </row>
    <row r="2384" spans="1:36" x14ac:dyDescent="0.2">
      <c r="AE2384" s="4"/>
      <c r="AF2384" s="4"/>
    </row>
    <row r="2385" spans="2:36" s="1692" customFormat="1" x14ac:dyDescent="0.2">
      <c r="B2385" s="1695" t="s">
        <v>115</v>
      </c>
      <c r="C2385" s="1681"/>
      <c r="D2385" s="1682"/>
      <c r="E2385" s="1682"/>
      <c r="F2385" s="1683"/>
      <c r="G2385" s="1683"/>
      <c r="H2385" s="1683"/>
      <c r="I2385" s="1683"/>
      <c r="J2385" s="1684"/>
      <c r="K2385" s="1684"/>
      <c r="L2385" s="1684"/>
      <c r="M2385" s="1683"/>
      <c r="N2385" s="1683"/>
      <c r="O2385" s="1683"/>
      <c r="P2385" s="1683"/>
      <c r="Q2385" s="1683"/>
      <c r="R2385" s="1685"/>
      <c r="S2385" s="1686"/>
      <c r="T2385" s="1687"/>
      <c r="U2385" s="1687"/>
      <c r="V2385" s="1688"/>
      <c r="W2385" s="1688"/>
      <c r="X2385" s="1688"/>
      <c r="Y2385" s="1689"/>
      <c r="Z2385" s="1690"/>
      <c r="AA2385" s="1691"/>
      <c r="AC2385" s="1175"/>
      <c r="AD2385" s="1175"/>
      <c r="AE2385" s="1175"/>
      <c r="AF2385" s="1693"/>
      <c r="AG2385" s="2404"/>
      <c r="AH2385" s="2404"/>
      <c r="AI2385" s="2404"/>
      <c r="AJ2385" s="1694"/>
    </row>
    <row r="2386" spans="2:36" s="1835" customFormat="1" x14ac:dyDescent="0.2">
      <c r="C2386" s="1822"/>
      <c r="D2386" s="1823">
        <f>SUM(G2386:I2386)</f>
        <v>326</v>
      </c>
      <c r="E2386" s="1824"/>
      <c r="F2386" s="1825">
        <f>SUM(F2388:F2422)</f>
        <v>19</v>
      </c>
      <c r="G2386" s="1825">
        <f>SUM(G2388:G2422)</f>
        <v>203</v>
      </c>
      <c r="H2386" s="1825">
        <f>SUM(H2388:H2422)</f>
        <v>81</v>
      </c>
      <c r="I2386" s="1825">
        <f>SUM(I2388:I2422)</f>
        <v>42</v>
      </c>
      <c r="J2386" s="1826"/>
      <c r="K2386" s="1826"/>
      <c r="L2386" s="1826"/>
      <c r="M2386" s="1825"/>
      <c r="N2386" s="1825"/>
      <c r="O2386" s="1825"/>
      <c r="P2386" s="1825"/>
      <c r="Q2386" s="1825"/>
      <c r="R2386" s="1827">
        <v>29</v>
      </c>
      <c r="S2386" s="1828"/>
      <c r="T2386" s="1829"/>
      <c r="U2386" s="1829"/>
      <c r="V2386" s="1830"/>
      <c r="W2386" s="1831">
        <f>SUM(X2386:X2422)</f>
        <v>497.25</v>
      </c>
      <c r="X2386" s="1832"/>
      <c r="Y2386" s="1832">
        <f>Productiemedewerkers!C2919</f>
        <v>0</v>
      </c>
      <c r="Z2386" s="1833">
        <f>W2386-Y2386</f>
        <v>497.25</v>
      </c>
      <c r="AA2386" s="1834"/>
      <c r="AC2386" s="1836"/>
      <c r="AD2386" s="1836"/>
      <c r="AE2386" s="1837" t="str">
        <f>CONCATENATE("week ",R2386)</f>
        <v>week 29</v>
      </c>
      <c r="AF2386" s="1838"/>
      <c r="AG2386" s="2402">
        <f>SUM(AG2388:AG2415)</f>
        <v>74882.05</v>
      </c>
      <c r="AH2386" s="2402" t="str">
        <f>IF(B2386="","",(IFERROR(VLOOKUP(B2386,Projecten!A$4:W$2358,23,FALSE),"niet bekend")))</f>
        <v/>
      </c>
      <c r="AI2386" s="2402" t="str">
        <f>IF(B2386="","",(IFERROR(VLOOKUP(B2386,Projecten!A$4:W$2358,12,FALSE),"niet bekend")))</f>
        <v/>
      </c>
      <c r="AJ2386" s="1839"/>
    </row>
    <row r="2387" spans="2:36" s="1852" customFormat="1" x14ac:dyDescent="0.2">
      <c r="C2387" s="1929"/>
      <c r="D2387" s="1930"/>
      <c r="E2387" s="1931"/>
      <c r="F2387" s="1928"/>
      <c r="G2387" s="1928"/>
      <c r="H2387" s="1928"/>
      <c r="I2387" s="1928"/>
      <c r="J2387" s="1932"/>
      <c r="K2387" s="1932"/>
      <c r="L2387" s="1932"/>
      <c r="M2387" s="1928"/>
      <c r="N2387" s="1928"/>
      <c r="O2387" s="1928"/>
      <c r="P2387" s="1928"/>
      <c r="Q2387" s="1928"/>
      <c r="R2387" s="1933"/>
      <c r="S2387" s="1934"/>
      <c r="T2387" s="1935"/>
      <c r="U2387" s="1935"/>
      <c r="V2387" s="1936"/>
      <c r="W2387" s="1937"/>
      <c r="X2387" s="1938"/>
      <c r="Y2387" s="1938"/>
      <c r="Z2387" s="1939"/>
      <c r="AA2387" s="1940"/>
      <c r="AC2387" s="1941"/>
      <c r="AD2387" s="1941"/>
      <c r="AE2387" s="1942"/>
      <c r="AF2387" s="1943"/>
      <c r="AG2387" s="2403"/>
      <c r="AH2387" s="2403"/>
      <c r="AI2387" s="2403"/>
      <c r="AJ2387" s="1944"/>
    </row>
    <row r="2388" spans="2:36" s="1231" customFormat="1" x14ac:dyDescent="0.2">
      <c r="B2388" s="1138"/>
      <c r="C2388" s="1145"/>
      <c r="D2388" s="1138"/>
      <c r="E2388" s="1139"/>
      <c r="F2388" s="1139"/>
      <c r="G2388" s="1139"/>
      <c r="H2388" s="1139"/>
      <c r="I2388" s="1208"/>
      <c r="J2388" s="1147"/>
      <c r="K2388" s="1147"/>
      <c r="L2388" s="1147"/>
      <c r="M2388" s="1147"/>
      <c r="N2388" s="1136"/>
      <c r="O2388" s="1136" t="s">
        <v>115</v>
      </c>
      <c r="P2388" s="1136"/>
      <c r="Q2388" s="1136"/>
      <c r="R2388" s="1096"/>
      <c r="S2388" s="1226"/>
      <c r="T2388" s="1126"/>
      <c r="U2388" s="1127"/>
      <c r="V2388" s="1120"/>
      <c r="W2388" s="1120"/>
      <c r="X2388" s="1129"/>
      <c r="Y2388" s="1225"/>
      <c r="Z2388" s="1225"/>
      <c r="AA2388" s="1581"/>
      <c r="AC2388" s="1232"/>
      <c r="AD2388" s="1232"/>
      <c r="AE2388" s="1232"/>
      <c r="AF2388" s="1186"/>
      <c r="AG2388" s="2399"/>
      <c r="AH2388" s="2399"/>
      <c r="AI2388" s="2399"/>
    </row>
    <row r="2389" spans="2:36" s="1231" customFormat="1" x14ac:dyDescent="0.2">
      <c r="B2389" s="1188"/>
      <c r="C2389" s="1187"/>
      <c r="D2389" s="1187" t="s">
        <v>3166</v>
      </c>
      <c r="E2389" s="1225"/>
      <c r="F2389" s="1227"/>
      <c r="G2389" s="1227"/>
      <c r="H2389" s="1227"/>
      <c r="I2389" s="1227"/>
      <c r="J2389" s="1226"/>
      <c r="K2389" s="1226"/>
      <c r="L2389" s="1226"/>
      <c r="M2389" s="1226"/>
      <c r="N2389" s="1136"/>
      <c r="O2389" s="1136"/>
      <c r="P2389" s="1136"/>
      <c r="Q2389" s="1136"/>
      <c r="R2389" s="1187"/>
      <c r="S2389" s="1226"/>
      <c r="T2389" s="1228"/>
      <c r="U2389" s="1229"/>
      <c r="V2389" s="1225"/>
      <c r="W2389" s="1225"/>
      <c r="X2389" s="1180">
        <v>16.5</v>
      </c>
      <c r="Y2389" s="1225"/>
      <c r="Z2389" s="1225"/>
      <c r="AA2389" s="1433"/>
      <c r="AC2389" s="1232"/>
      <c r="AD2389" s="1232"/>
      <c r="AE2389" s="1232"/>
      <c r="AF2389" s="1233" t="str">
        <f>IF(B2389="","",(IFERROR(VLOOKUP(B2389,Projecten!A$4:W$2358,5,FALSE),"niet bekend")))</f>
        <v/>
      </c>
      <c r="AG2389" s="2399" t="str">
        <f>IF(AF2389="","",(IF(F2389=0,AI2389,(F2389/AF2389*AI2389))))</f>
        <v/>
      </c>
      <c r="AH2389" s="2399" t="str">
        <f>IF(B2389="","",(IFERROR(VLOOKUP(B2389,Projecten!A$4:W$2358,23,FALSE),"niet bekend")))</f>
        <v/>
      </c>
      <c r="AI2389" s="2399" t="str">
        <f>IF(B2389="","",(IFERROR(VLOOKUP(B2389,Projecten!A$4:W$2358,12,FALSE),"niet bekend")))</f>
        <v/>
      </c>
    </row>
    <row r="2390" spans="2:36" s="1231" customFormat="1" x14ac:dyDescent="0.2">
      <c r="B2390" s="1188"/>
      <c r="C2390" s="1187"/>
      <c r="D2390" s="1187" t="s">
        <v>3289</v>
      </c>
      <c r="E2390" s="1225"/>
      <c r="F2390" s="1227"/>
      <c r="G2390" s="1227"/>
      <c r="H2390" s="1227"/>
      <c r="I2390" s="1227"/>
      <c r="J2390" s="1226"/>
      <c r="K2390" s="1226"/>
      <c r="L2390" s="1226"/>
      <c r="M2390" s="1226"/>
      <c r="N2390" s="1136"/>
      <c r="O2390" s="1136"/>
      <c r="P2390" s="1136"/>
      <c r="Q2390" s="1136"/>
      <c r="R2390" s="1187"/>
      <c r="S2390" s="1226"/>
      <c r="T2390" s="1228"/>
      <c r="U2390" s="1229"/>
      <c r="V2390" s="1225"/>
      <c r="W2390" s="1225"/>
      <c r="X2390" s="1180">
        <v>8.25</v>
      </c>
      <c r="Y2390" s="1225"/>
      <c r="Z2390" s="1225"/>
      <c r="AA2390" s="1433"/>
      <c r="AC2390" s="1232"/>
      <c r="AD2390" s="1232"/>
      <c r="AE2390" s="1232"/>
      <c r="AF2390" s="1233" t="str">
        <f>IF(B2390="","",(IFERROR(VLOOKUP(B2390,Projecten!A$4:W$2358,5,FALSE),"niet bekend")))</f>
        <v/>
      </c>
      <c r="AG2390" s="2399" t="str">
        <f>IF(AF2390="","",(IF(F2390=0,AI2390,(F2390/AF2390*AI2390))))</f>
        <v/>
      </c>
      <c r="AH2390" s="2399" t="str">
        <f>IF(B2390="","",(IFERROR(VLOOKUP(B2390,Projecten!A$4:W$2358,23,FALSE),"niet bekend")))</f>
        <v/>
      </c>
      <c r="AI2390" s="2399" t="str">
        <f>IF(B2390="","",(IFERROR(VLOOKUP(B2390,Projecten!A$4:W$2358,12,FALSE),"niet bekend")))</f>
        <v/>
      </c>
    </row>
    <row r="2391" spans="2:36" s="1231" customFormat="1" x14ac:dyDescent="0.2">
      <c r="B2391" s="1188"/>
      <c r="C2391" s="1187"/>
      <c r="D2391" s="1187" t="s">
        <v>3330</v>
      </c>
      <c r="E2391" s="1225"/>
      <c r="F2391" s="1227"/>
      <c r="G2391" s="1227"/>
      <c r="H2391" s="1227"/>
      <c r="I2391" s="1227"/>
      <c r="J2391" s="1226"/>
      <c r="K2391" s="1226"/>
      <c r="L2391" s="1226"/>
      <c r="M2391" s="1226"/>
      <c r="N2391" s="1136"/>
      <c r="O2391" s="1136"/>
      <c r="P2391" s="1136"/>
      <c r="Q2391" s="1136"/>
      <c r="R2391" s="1187"/>
      <c r="S2391" s="1226"/>
      <c r="T2391" s="1228"/>
      <c r="U2391" s="1229"/>
      <c r="V2391" s="1225"/>
      <c r="W2391" s="1225"/>
      <c r="X2391" s="1180">
        <v>11.25</v>
      </c>
      <c r="Y2391" s="1225"/>
      <c r="Z2391" s="1225"/>
      <c r="AA2391" s="1433"/>
      <c r="AC2391" s="1232"/>
      <c r="AD2391" s="1232"/>
      <c r="AE2391" s="1232"/>
      <c r="AF2391" s="1233" t="str">
        <f>IF(B2391="","",(IFERROR(VLOOKUP(B2391,Projecten!A$4:W$2358,5,FALSE),"niet bekend")))</f>
        <v/>
      </c>
      <c r="AG2391" s="2399" t="str">
        <f>IF(AF2391="","",(IF(F2391=0,AI2391,(F2391/AF2391*AI2391))))</f>
        <v/>
      </c>
      <c r="AH2391" s="2399" t="str">
        <f>IF(B2391="","",(IFERROR(VLOOKUP(B2391,Projecten!A$4:W$2358,23,FALSE),"niet bekend")))</f>
        <v/>
      </c>
      <c r="AI2391" s="2399" t="str">
        <f>IF(B2391="","",(IFERROR(VLOOKUP(B2391,Projecten!A$4:W$2358,12,FALSE),"niet bekend")))</f>
        <v/>
      </c>
    </row>
    <row r="2392" spans="2:36" s="1231" customFormat="1" x14ac:dyDescent="0.2">
      <c r="B2392" s="1188"/>
      <c r="C2392" s="1187"/>
      <c r="D2392" s="1187" t="s">
        <v>3546</v>
      </c>
      <c r="E2392" s="1225"/>
      <c r="F2392" s="1227"/>
      <c r="G2392" s="1227"/>
      <c r="H2392" s="1227"/>
      <c r="I2392" s="1227"/>
      <c r="J2392" s="1226"/>
      <c r="K2392" s="1226"/>
      <c r="L2392" s="1226"/>
      <c r="M2392" s="1226"/>
      <c r="N2392" s="1136"/>
      <c r="O2392" s="1136"/>
      <c r="P2392" s="1136"/>
      <c r="Q2392" s="1136"/>
      <c r="R2392" s="1187"/>
      <c r="S2392" s="1226"/>
      <c r="T2392" s="1228"/>
      <c r="U2392" s="1229"/>
      <c r="V2392" s="1225"/>
      <c r="W2392" s="1225"/>
      <c r="X2392" s="1180">
        <v>35</v>
      </c>
      <c r="Y2392" s="1225"/>
      <c r="Z2392" s="1225"/>
      <c r="AA2392" s="1433"/>
      <c r="AC2392" s="1232"/>
      <c r="AD2392" s="1232"/>
      <c r="AE2392" s="1232"/>
      <c r="AF2392" s="1233"/>
      <c r="AG2392" s="2399"/>
      <c r="AH2392" s="2399"/>
      <c r="AI2392" s="2399"/>
    </row>
    <row r="2393" spans="2:36" s="1231" customFormat="1" x14ac:dyDescent="0.2">
      <c r="B2393" s="1188"/>
      <c r="C2393" s="1187"/>
      <c r="D2393" s="1187" t="s">
        <v>3543</v>
      </c>
      <c r="E2393" s="1225"/>
      <c r="F2393" s="1227"/>
      <c r="G2393" s="1227"/>
      <c r="H2393" s="1227"/>
      <c r="I2393" s="1227"/>
      <c r="J2393" s="1226"/>
      <c r="K2393" s="1226"/>
      <c r="L2393" s="1226"/>
      <c r="M2393" s="1226"/>
      <c r="N2393" s="1136"/>
      <c r="O2393" s="1136"/>
      <c r="P2393" s="1136"/>
      <c r="Q2393" s="1136"/>
      <c r="R2393" s="1187"/>
      <c r="S2393" s="1226"/>
      <c r="T2393" s="1228"/>
      <c r="U2393" s="1229"/>
      <c r="V2393" s="1225"/>
      <c r="W2393" s="1225"/>
      <c r="X2393" s="1180">
        <v>8.25</v>
      </c>
      <c r="Y2393" s="1225"/>
      <c r="Z2393" s="1225"/>
      <c r="AA2393" s="1433"/>
      <c r="AC2393" s="1232"/>
      <c r="AD2393" s="1232"/>
      <c r="AE2393" s="1232"/>
      <c r="AF2393" s="1233"/>
      <c r="AG2393" s="2399"/>
      <c r="AH2393" s="2399"/>
      <c r="AI2393" s="2399"/>
    </row>
    <row r="2394" spans="2:36" s="1231" customFormat="1" x14ac:dyDescent="0.2">
      <c r="B2394" s="1188"/>
      <c r="C2394" s="1187"/>
      <c r="D2394" s="1187" t="s">
        <v>3545</v>
      </c>
      <c r="E2394" s="1225"/>
      <c r="F2394" s="1227"/>
      <c r="G2394" s="1227"/>
      <c r="H2394" s="1227"/>
      <c r="I2394" s="1227"/>
      <c r="J2394" s="1226"/>
      <c r="K2394" s="1226"/>
      <c r="L2394" s="1226"/>
      <c r="M2394" s="1226"/>
      <c r="N2394" s="1136"/>
      <c r="O2394" s="1136"/>
      <c r="P2394" s="1136"/>
      <c r="Q2394" s="1136"/>
      <c r="R2394" s="1187"/>
      <c r="S2394" s="1226"/>
      <c r="T2394" s="1228"/>
      <c r="U2394" s="1229"/>
      <c r="V2394" s="1225"/>
      <c r="W2394" s="1225"/>
      <c r="X2394" s="1180">
        <v>2</v>
      </c>
      <c r="Y2394" s="1225"/>
      <c r="Z2394" s="1225"/>
      <c r="AA2394" s="1433"/>
      <c r="AC2394" s="1232"/>
      <c r="AD2394" s="1232"/>
      <c r="AE2394" s="1232"/>
      <c r="AF2394" s="1233"/>
      <c r="AG2394" s="2399"/>
      <c r="AH2394" s="2399"/>
      <c r="AI2394" s="2399"/>
    </row>
    <row r="2395" spans="2:36" s="1231" customFormat="1" x14ac:dyDescent="0.2">
      <c r="B2395" s="1138">
        <v>2017422</v>
      </c>
      <c r="C2395" s="1145">
        <v>121439</v>
      </c>
      <c r="D2395" s="1138" t="s">
        <v>3107</v>
      </c>
      <c r="E2395" s="1139" t="s">
        <v>684</v>
      </c>
      <c r="F2395" s="1139">
        <v>1</v>
      </c>
      <c r="G2395" s="1139">
        <v>11</v>
      </c>
      <c r="H2395" s="1139">
        <v>8</v>
      </c>
      <c r="I2395" s="1139">
        <v>1</v>
      </c>
      <c r="J2395" s="1147">
        <v>42927</v>
      </c>
      <c r="K2395" s="1147" t="s">
        <v>1524</v>
      </c>
      <c r="L2395" s="1147" t="s">
        <v>1524</v>
      </c>
      <c r="M2395" s="1147" t="s">
        <v>1524</v>
      </c>
      <c r="N2395" s="1136" t="s">
        <v>47</v>
      </c>
      <c r="O2395" s="1136" t="s">
        <v>47</v>
      </c>
      <c r="P2395" s="1136" t="s">
        <v>47</v>
      </c>
      <c r="Q2395" s="1136" t="s">
        <v>47</v>
      </c>
      <c r="R2395" s="1187"/>
      <c r="S2395" s="1125" t="s">
        <v>3494</v>
      </c>
      <c r="T2395" s="1126">
        <v>29</v>
      </c>
      <c r="U2395" s="1127"/>
      <c r="V2395" s="1120" t="s">
        <v>3137</v>
      </c>
      <c r="W2395" s="1120" t="s">
        <v>3506</v>
      </c>
      <c r="X2395" s="1129">
        <v>20</v>
      </c>
      <c r="Y2395" s="1225"/>
      <c r="Z2395" s="1225"/>
      <c r="AA2395" s="1433"/>
      <c r="AC2395" s="1232"/>
      <c r="AD2395" s="1232"/>
      <c r="AE2395" s="1232"/>
      <c r="AF2395" s="1186">
        <f>IF(B2395="","",(IFERROR(VLOOKUP(B2395,Projecten!A$4:W$2358,5,FALSE),"niet bekend")))</f>
        <v>1</v>
      </c>
      <c r="AG2395" s="2399">
        <f>IF(AF2395="","",(IF(F2395=0,AI2395,(F2395/AF2395*AI2395))))</f>
        <v>3648.18</v>
      </c>
      <c r="AH2395" s="2399">
        <f>IF(B2395="","",(IFERROR(VLOOKUP(B2395,Projecten!A$4:W$2358,23,FALSE),"niet bekend")))</f>
        <v>3648.18</v>
      </c>
      <c r="AI2395" s="2399">
        <f>IF(B2395="","",(IFERROR(VLOOKUP(B2395,Projecten!A$4:W$2358,12,FALSE),"niet bekend")))</f>
        <v>3648.18</v>
      </c>
    </row>
    <row r="2396" spans="2:36" x14ac:dyDescent="0.2">
      <c r="J2396" s="59"/>
      <c r="AE2396" s="4"/>
      <c r="AF2396" s="4"/>
    </row>
    <row r="2397" spans="2:36" s="1368" customFormat="1" x14ac:dyDescent="0.2">
      <c r="B2397" s="1181" t="s">
        <v>3356</v>
      </c>
      <c r="C2397" s="1145" t="s">
        <v>3519</v>
      </c>
      <c r="D2397" s="1181" t="s">
        <v>3261</v>
      </c>
      <c r="E2397" s="1208" t="s">
        <v>26</v>
      </c>
      <c r="F2397" s="1208">
        <v>4</v>
      </c>
      <c r="G2397" s="1208">
        <f>F2397*8</f>
        <v>32</v>
      </c>
      <c r="H2397" s="1208">
        <f>F2397*4</f>
        <v>16</v>
      </c>
      <c r="I2397" s="1208">
        <f>F2397*4</f>
        <v>16</v>
      </c>
      <c r="J2397" s="1147">
        <v>42921</v>
      </c>
      <c r="K2397" s="1147">
        <v>42921</v>
      </c>
      <c r="L2397" s="1147" t="s">
        <v>1524</v>
      </c>
      <c r="M2397" s="1147" t="s">
        <v>47</v>
      </c>
      <c r="N2397" s="1148" t="s">
        <v>47</v>
      </c>
      <c r="O2397" s="1148" t="s">
        <v>47</v>
      </c>
      <c r="P2397" s="1148" t="s">
        <v>47</v>
      </c>
      <c r="Q2397" s="1148" t="s">
        <v>47</v>
      </c>
      <c r="R2397" s="1149" t="s">
        <v>960</v>
      </c>
      <c r="S2397" s="1365" t="s">
        <v>3526</v>
      </c>
      <c r="T2397" s="1150">
        <v>29</v>
      </c>
      <c r="U2397" s="1151"/>
      <c r="V2397" s="1152" t="s">
        <v>162</v>
      </c>
      <c r="W2397" s="1152" t="s">
        <v>3397</v>
      </c>
      <c r="X2397" s="1144">
        <f>F2397*33</f>
        <v>132</v>
      </c>
      <c r="Y2397" s="1367"/>
      <c r="Z2397" s="1367"/>
      <c r="AA2397" s="1720">
        <v>42906</v>
      </c>
      <c r="AC2397" s="1369"/>
      <c r="AD2397" s="1369"/>
      <c r="AE2397" s="1369"/>
      <c r="AF2397" s="1158">
        <f>IF(B2397="","",(IFERROR(VLOOKUP(B2397,Projecten!A$4:W$2358,5,FALSE),"niet bekend")))</f>
        <v>28</v>
      </c>
      <c r="AG2397" s="2403">
        <f>IF(AF2397="","",(IF(F2397=0,AI2397,(F2397/AF2397*AI2397))))</f>
        <v>26320</v>
      </c>
      <c r="AH2397" s="2403">
        <f>IF(B2397="","",(IFERROR(VLOOKUP(B2397,Projecten!A$4:W$2358,23,FALSE),"niet bekend")))</f>
        <v>184240</v>
      </c>
      <c r="AI2397" s="2403">
        <f>IF(B2397="","",(IFERROR(VLOOKUP(B2397,Projecten!A$4:W$2358,12,FALSE),"niet bekend")))</f>
        <v>184240</v>
      </c>
    </row>
    <row r="2398" spans="2:36" s="1368" customFormat="1" x14ac:dyDescent="0.2">
      <c r="B2398" s="1181" t="s">
        <v>3356</v>
      </c>
      <c r="C2398" s="1145">
        <v>121421</v>
      </c>
      <c r="D2398" s="1181" t="s">
        <v>3262</v>
      </c>
      <c r="E2398" s="1208" t="s">
        <v>26</v>
      </c>
      <c r="F2398" s="1208">
        <v>3</v>
      </c>
      <c r="G2398" s="1208">
        <f>F2398*8</f>
        <v>24</v>
      </c>
      <c r="H2398" s="1208">
        <f>F2398*4</f>
        <v>12</v>
      </c>
      <c r="I2398" s="1208">
        <f>F2398*4</f>
        <v>12</v>
      </c>
      <c r="J2398" s="1147">
        <v>42921</v>
      </c>
      <c r="K2398" s="1147">
        <v>42921</v>
      </c>
      <c r="L2398" s="1147" t="s">
        <v>1524</v>
      </c>
      <c r="M2398" s="1147" t="s">
        <v>47</v>
      </c>
      <c r="N2398" s="1148" t="s">
        <v>47</v>
      </c>
      <c r="O2398" s="1148" t="s">
        <v>47</v>
      </c>
      <c r="P2398" s="1148" t="s">
        <v>47</v>
      </c>
      <c r="Q2398" s="1148" t="s">
        <v>47</v>
      </c>
      <c r="R2398" s="1149" t="s">
        <v>960</v>
      </c>
      <c r="S2398" s="1365" t="s">
        <v>3263</v>
      </c>
      <c r="T2398" s="1150">
        <v>29</v>
      </c>
      <c r="U2398" s="1151"/>
      <c r="V2398" s="1152" t="s">
        <v>162</v>
      </c>
      <c r="W2398" s="1152" t="s">
        <v>3397</v>
      </c>
      <c r="X2398" s="1144">
        <f>F2398*33</f>
        <v>99</v>
      </c>
      <c r="Y2398" s="1367"/>
      <c r="Z2398" s="1367"/>
      <c r="AA2398" s="1720">
        <v>42906</v>
      </c>
      <c r="AC2398" s="1369"/>
      <c r="AD2398" s="1369"/>
      <c r="AE2398" s="1369"/>
      <c r="AF2398" s="1158">
        <f>IF(B2398="","",(IFERROR(VLOOKUP(B2398,Projecten!A$4:W$2358,5,FALSE),"niet bekend")))</f>
        <v>28</v>
      </c>
      <c r="AG2398" s="2403">
        <f>IF(AF2398="","",(IF(F2398=0,AI2398,(F2398/AF2398*AI2398))))</f>
        <v>19740</v>
      </c>
      <c r="AH2398" s="2403">
        <f>IF(B2398="","",(IFERROR(VLOOKUP(B2398,Projecten!A$4:W$2358,23,FALSE),"niet bekend")))</f>
        <v>184240</v>
      </c>
      <c r="AI2398" s="2403">
        <f>IF(B2398="","",(IFERROR(VLOOKUP(B2398,Projecten!A$4:W$2358,12,FALSE),"niet bekend")))</f>
        <v>184240</v>
      </c>
    </row>
    <row r="2399" spans="2:36" x14ac:dyDescent="0.2">
      <c r="AE2399" s="4"/>
      <c r="AF2399" s="4"/>
    </row>
    <row r="2400" spans="2:36" x14ac:dyDescent="0.2">
      <c r="AE2400" s="4"/>
      <c r="AF2400" s="4"/>
    </row>
    <row r="2401" spans="1:16384" s="1156" customFormat="1" x14ac:dyDescent="0.2">
      <c r="B2401" s="1181" t="s">
        <v>3365</v>
      </c>
      <c r="C2401" s="1145">
        <v>121425</v>
      </c>
      <c r="D2401" s="1181" t="s">
        <v>3244</v>
      </c>
      <c r="E2401" s="1208" t="s">
        <v>1976</v>
      </c>
      <c r="F2401" s="1208">
        <v>1</v>
      </c>
      <c r="G2401" s="1208">
        <v>10</v>
      </c>
      <c r="H2401" s="1208">
        <v>0</v>
      </c>
      <c r="I2401" s="1208">
        <v>0</v>
      </c>
      <c r="J2401" s="1147">
        <v>42923</v>
      </c>
      <c r="K2401" s="1147"/>
      <c r="L2401" s="1147"/>
      <c r="M2401" s="1147"/>
      <c r="N2401" s="1148" t="s">
        <v>47</v>
      </c>
      <c r="O2401" s="1148" t="s">
        <v>47</v>
      </c>
      <c r="P2401" s="1148" t="s">
        <v>47</v>
      </c>
      <c r="Q2401" s="1148" t="s">
        <v>47</v>
      </c>
      <c r="R2401" s="1149" t="s">
        <v>960</v>
      </c>
      <c r="S2401" s="1147"/>
      <c r="T2401" s="1150">
        <v>29</v>
      </c>
      <c r="U2401" s="1151"/>
      <c r="V2401" s="1152" t="s">
        <v>1979</v>
      </c>
      <c r="W2401" s="1152" t="s">
        <v>3528</v>
      </c>
      <c r="X2401" s="1144">
        <v>7</v>
      </c>
      <c r="Y2401" s="1152"/>
      <c r="Z2401" s="1154"/>
      <c r="AA2401" s="1720">
        <v>42906</v>
      </c>
      <c r="AC2401" s="1157"/>
      <c r="AD2401" s="1157"/>
      <c r="AE2401" s="1157"/>
      <c r="AF2401" s="1158">
        <f>IF(B2401="","",(IFERROR(VLOOKUP(B2401,Projecten!A$4:W$2358,5,FALSE),"niet bekend")))</f>
        <v>1</v>
      </c>
      <c r="AG2401" s="2403">
        <f>IF(AF2401="","",(IF(F2401=0,AI2401,(F2401/AF2401*AI2401))))</f>
        <v>1246.76</v>
      </c>
      <c r="AH2401" s="2403">
        <f>IF(B2401="","",(IFERROR(VLOOKUP(B2401,Projecten!A$4:W$2358,23,FALSE),"niet bekend")))</f>
        <v>1246.76</v>
      </c>
      <c r="AI2401" s="2403">
        <f>IF(B2401="","",(IFERROR(VLOOKUP(B2401,Projecten!A$4:W$2358,12,FALSE),"niet bekend")))</f>
        <v>1246.76</v>
      </c>
    </row>
    <row r="2402" spans="1:16384" x14ac:dyDescent="0.2">
      <c r="AE2402" s="4"/>
      <c r="AF2402" s="4"/>
    </row>
    <row r="2403" spans="1:16384" s="1156" customFormat="1" x14ac:dyDescent="0.2">
      <c r="B2403" s="1181">
        <v>2017460</v>
      </c>
      <c r="C2403" s="1145">
        <v>121423</v>
      </c>
      <c r="D2403" s="1181" t="s">
        <v>3245</v>
      </c>
      <c r="E2403" s="1208" t="s">
        <v>3112</v>
      </c>
      <c r="F2403" s="1208">
        <v>1</v>
      </c>
      <c r="G2403" s="1208">
        <v>12</v>
      </c>
      <c r="H2403" s="1208">
        <v>8</v>
      </c>
      <c r="I2403" s="1208">
        <v>1</v>
      </c>
      <c r="J2403" s="1147">
        <v>42920</v>
      </c>
      <c r="K2403" s="1147" t="s">
        <v>1524</v>
      </c>
      <c r="L2403" s="1147" t="s">
        <v>1524</v>
      </c>
      <c r="M2403" s="1147" t="s">
        <v>1524</v>
      </c>
      <c r="N2403" s="1148" t="s">
        <v>47</v>
      </c>
      <c r="O2403" s="1148" t="s">
        <v>47</v>
      </c>
      <c r="P2403" s="1148" t="s">
        <v>47</v>
      </c>
      <c r="Q2403" s="1148" t="s">
        <v>47</v>
      </c>
      <c r="R2403" s="1149" t="s">
        <v>960</v>
      </c>
      <c r="S2403" s="1147"/>
      <c r="T2403" s="1150">
        <v>34</v>
      </c>
      <c r="U2403" s="1151"/>
      <c r="V2403" s="1152" t="s">
        <v>1948</v>
      </c>
      <c r="W2403" s="1152"/>
      <c r="X2403" s="1144">
        <v>19</v>
      </c>
      <c r="Y2403" s="1152"/>
      <c r="Z2403" s="1154"/>
      <c r="AA2403" s="1720">
        <v>42899</v>
      </c>
      <c r="AC2403" s="1157"/>
      <c r="AD2403" s="1157"/>
      <c r="AE2403" s="1157"/>
      <c r="AF2403" s="1158">
        <f>IF(B2403="","",(IFERROR(VLOOKUP(B2403,Projecten!A$4:W$2358,5,FALSE),"niet bekend")))</f>
        <v>1</v>
      </c>
      <c r="AG2403" s="2403">
        <f>IF(AF2403="","",(IF(F2403=0,AI2403,(F2403/AF2403*AI2403))))</f>
        <v>3562.69</v>
      </c>
      <c r="AH2403" s="2403">
        <f>IF(B2403="","",(IFERROR(VLOOKUP(B2403,Projecten!A$4:W$2358,23,FALSE),"niet bekend")))</f>
        <v>3562.69</v>
      </c>
      <c r="AI2403" s="2403">
        <f>IF(B2403="","",(IFERROR(VLOOKUP(B2403,Projecten!A$4:W$2358,12,FALSE),"niet bekend")))</f>
        <v>3562.69</v>
      </c>
    </row>
    <row r="2404" spans="1:16384" s="1156" customFormat="1" x14ac:dyDescent="0.2">
      <c r="B2404" s="1181">
        <v>2017461</v>
      </c>
      <c r="C2404" s="1145">
        <v>121423</v>
      </c>
      <c r="D2404" s="1181" t="s">
        <v>3246</v>
      </c>
      <c r="E2404" s="1208" t="s">
        <v>3112</v>
      </c>
      <c r="F2404" s="1208">
        <v>1</v>
      </c>
      <c r="G2404" s="1208">
        <v>13</v>
      </c>
      <c r="H2404" s="1208">
        <v>8</v>
      </c>
      <c r="I2404" s="1208">
        <v>2</v>
      </c>
      <c r="J2404" s="1147">
        <v>42920</v>
      </c>
      <c r="K2404" s="1147" t="s">
        <v>1524</v>
      </c>
      <c r="L2404" s="1147" t="s">
        <v>1524</v>
      </c>
      <c r="M2404" s="1147" t="s">
        <v>1524</v>
      </c>
      <c r="N2404" s="1148" t="s">
        <v>47</v>
      </c>
      <c r="O2404" s="1148" t="s">
        <v>47</v>
      </c>
      <c r="P2404" s="1148" t="s">
        <v>47</v>
      </c>
      <c r="Q2404" s="1148" t="s">
        <v>47</v>
      </c>
      <c r="R2404" s="1149" t="s">
        <v>960</v>
      </c>
      <c r="S2404" s="1147"/>
      <c r="T2404" s="1150">
        <v>34</v>
      </c>
      <c r="U2404" s="1151"/>
      <c r="V2404" s="1152" t="s">
        <v>1948</v>
      </c>
      <c r="W2404" s="1152" t="s">
        <v>3326</v>
      </c>
      <c r="X2404" s="1144">
        <v>19</v>
      </c>
      <c r="Y2404" s="1152"/>
      <c r="Z2404" s="1154"/>
      <c r="AA2404" s="1720">
        <v>42899</v>
      </c>
      <c r="AC2404" s="1157"/>
      <c r="AD2404" s="1157"/>
      <c r="AE2404" s="1157"/>
      <c r="AF2404" s="1158">
        <f>IF(B2404="","",(IFERROR(VLOOKUP(B2404,Projecten!A$4:W$2358,5,FALSE),"niet bekend")))</f>
        <v>1</v>
      </c>
      <c r="AG2404" s="2403">
        <f>IF(AF2404="","",(IF(F2404=0,AI2404,(F2404/AF2404*AI2404))))</f>
        <v>3085.86</v>
      </c>
      <c r="AH2404" s="2403">
        <f>IF(B2404="","",(IFERROR(VLOOKUP(B2404,Projecten!A$4:W$2358,23,FALSE),"niet bekend")))</f>
        <v>3085.86</v>
      </c>
      <c r="AI2404" s="2403">
        <f>IF(B2404="","",(IFERROR(VLOOKUP(B2404,Projecten!A$4:W$2358,12,FALSE),"niet bekend")))</f>
        <v>3085.86</v>
      </c>
    </row>
    <row r="2405" spans="1:16384" x14ac:dyDescent="0.2">
      <c r="AE2405" s="4"/>
      <c r="AF2405" s="4"/>
    </row>
    <row r="2406" spans="1:16384" s="1156" customFormat="1" x14ac:dyDescent="0.2">
      <c r="B2406" s="1722">
        <v>2017470</v>
      </c>
      <c r="C2406" s="1145">
        <v>121427</v>
      </c>
      <c r="D2406" s="1248" t="s">
        <v>3294</v>
      </c>
      <c r="E2406" s="1358" t="s">
        <v>353</v>
      </c>
      <c r="F2406" s="1358">
        <v>1</v>
      </c>
      <c r="G2406" s="1358">
        <v>9</v>
      </c>
      <c r="H2406" s="1358">
        <v>6</v>
      </c>
      <c r="I2406" s="1358">
        <v>2</v>
      </c>
      <c r="J2406" s="1147">
        <v>42920</v>
      </c>
      <c r="K2406" s="1147">
        <v>42919</v>
      </c>
      <c r="L2406" s="1147" t="s">
        <v>1524</v>
      </c>
      <c r="M2406" s="1147" t="s">
        <v>1524</v>
      </c>
      <c r="N2406" s="1148" t="s">
        <v>47</v>
      </c>
      <c r="O2406" s="1148" t="s">
        <v>47</v>
      </c>
      <c r="P2406" s="1148" t="s">
        <v>47</v>
      </c>
      <c r="Q2406" s="1148" t="s">
        <v>47</v>
      </c>
      <c r="R2406" s="1149" t="s">
        <v>960</v>
      </c>
      <c r="S2406" s="1147"/>
      <c r="T2406" s="1150">
        <v>33</v>
      </c>
      <c r="U2406" s="1151"/>
      <c r="V2406" s="1152" t="s">
        <v>535</v>
      </c>
      <c r="W2406" s="1152"/>
      <c r="X2406" s="1144">
        <v>19</v>
      </c>
      <c r="Y2406" s="1152"/>
      <c r="Z2406" s="1154"/>
      <c r="AA2406" s="1720">
        <v>42898</v>
      </c>
      <c r="AC2406" s="1157"/>
      <c r="AD2406" s="1157"/>
      <c r="AE2406" s="1157"/>
      <c r="AF2406" s="1158">
        <f>IF(B2406="","",(IFERROR(VLOOKUP(B2406,Projecten!A$4:W$2358,5,FALSE),"niet bekend")))</f>
        <v>1</v>
      </c>
      <c r="AG2406" s="2403">
        <f t="shared" ref="AG2406:AG2414" si="192">IF(AF2406="","",(IF(F2406=0,AI2406,(F2406/AF2406*AI2406))))</f>
        <v>2973.98</v>
      </c>
      <c r="AH2406" s="2403">
        <f>IF(B2406="","",(IFERROR(VLOOKUP(B2406,Projecten!A$4:W$2358,23,FALSE),"niet bekend")))</f>
        <v>2973.98</v>
      </c>
      <c r="AI2406" s="2403">
        <f>IF(B2406="","",(IFERROR(VLOOKUP(B2406,Projecten!A$4:W$2358,12,FALSE),"niet bekend")))</f>
        <v>2973.98</v>
      </c>
    </row>
    <row r="2407" spans="1:16384" s="1156" customFormat="1" x14ac:dyDescent="0.2">
      <c r="B2407" s="1722">
        <v>2017471</v>
      </c>
      <c r="C2407" s="1145">
        <v>121427</v>
      </c>
      <c r="D2407" s="1248" t="s">
        <v>3295</v>
      </c>
      <c r="E2407" s="1358" t="s">
        <v>353</v>
      </c>
      <c r="F2407" s="1358">
        <v>1</v>
      </c>
      <c r="G2407" s="1358">
        <v>8</v>
      </c>
      <c r="H2407" s="1358">
        <v>5</v>
      </c>
      <c r="I2407" s="1358">
        <v>1</v>
      </c>
      <c r="J2407" s="1147">
        <v>42920</v>
      </c>
      <c r="K2407" s="1147">
        <v>42919</v>
      </c>
      <c r="L2407" s="1147" t="s">
        <v>1524</v>
      </c>
      <c r="M2407" s="1147" t="s">
        <v>1524</v>
      </c>
      <c r="N2407" s="1148" t="s">
        <v>47</v>
      </c>
      <c r="O2407" s="1148" t="s">
        <v>47</v>
      </c>
      <c r="P2407" s="1148" t="s">
        <v>47</v>
      </c>
      <c r="Q2407" s="1148" t="s">
        <v>47</v>
      </c>
      <c r="R2407" s="1149" t="s">
        <v>960</v>
      </c>
      <c r="S2407" s="1147"/>
      <c r="T2407" s="1150">
        <v>33</v>
      </c>
      <c r="U2407" s="1151"/>
      <c r="V2407" s="1152" t="s">
        <v>535</v>
      </c>
      <c r="W2407" s="1152"/>
      <c r="X2407" s="1144">
        <v>14</v>
      </c>
      <c r="Y2407" s="1152"/>
      <c r="Z2407" s="1154"/>
      <c r="AA2407" s="1720">
        <v>42898</v>
      </c>
      <c r="AC2407" s="1157"/>
      <c r="AD2407" s="1157"/>
      <c r="AE2407" s="1157"/>
      <c r="AF2407" s="1158">
        <f>IF(B2407="","",(IFERROR(VLOOKUP(B2407,Projecten!A$4:W$2358,5,FALSE),"niet bekend")))</f>
        <v>1</v>
      </c>
      <c r="AG2407" s="2403">
        <f t="shared" si="192"/>
        <v>2461.7199999999998</v>
      </c>
      <c r="AH2407" s="2403">
        <f>IF(B2407="","",(IFERROR(VLOOKUP(B2407,Projecten!A$4:W$2358,23,FALSE),"niet bekend")))</f>
        <v>2461.7199999999998</v>
      </c>
      <c r="AI2407" s="2403">
        <f>IF(B2407="","",(IFERROR(VLOOKUP(B2407,Projecten!A$4:W$2358,12,FALSE),"niet bekend")))</f>
        <v>2461.7199999999998</v>
      </c>
    </row>
    <row r="2408" spans="1:16384" s="1156" customFormat="1" x14ac:dyDescent="0.2">
      <c r="B2408" s="1722">
        <v>2017473</v>
      </c>
      <c r="C2408" s="1145">
        <v>121428</v>
      </c>
      <c r="D2408" s="1181" t="s">
        <v>3297</v>
      </c>
      <c r="E2408" s="1358" t="s">
        <v>353</v>
      </c>
      <c r="F2408" s="1358">
        <v>1</v>
      </c>
      <c r="G2408" s="1358">
        <v>8</v>
      </c>
      <c r="H2408" s="1358">
        <v>5</v>
      </c>
      <c r="I2408" s="1358">
        <v>2</v>
      </c>
      <c r="J2408" s="1147">
        <v>42920</v>
      </c>
      <c r="K2408" s="1147">
        <v>42919</v>
      </c>
      <c r="L2408" s="1147" t="s">
        <v>1524</v>
      </c>
      <c r="M2408" s="1147" t="s">
        <v>1524</v>
      </c>
      <c r="N2408" s="1148" t="s">
        <v>47</v>
      </c>
      <c r="O2408" s="1148" t="s">
        <v>47</v>
      </c>
      <c r="P2408" s="1148" t="s">
        <v>47</v>
      </c>
      <c r="Q2408" s="1148" t="s">
        <v>47</v>
      </c>
      <c r="R2408" s="1149" t="s">
        <v>960</v>
      </c>
      <c r="S2408" s="1147"/>
      <c r="T2408" s="1150">
        <v>33</v>
      </c>
      <c r="U2408" s="1151"/>
      <c r="V2408" s="1152" t="s">
        <v>535</v>
      </c>
      <c r="W2408" s="1152"/>
      <c r="X2408" s="1144">
        <v>16</v>
      </c>
      <c r="Y2408" s="1152"/>
      <c r="Z2408" s="1154"/>
      <c r="AA2408" s="1720">
        <v>42898</v>
      </c>
      <c r="AC2408" s="1157"/>
      <c r="AD2408" s="1157"/>
      <c r="AE2408" s="1157"/>
      <c r="AF2408" s="1158">
        <f>IF(B2408="","",(IFERROR(VLOOKUP(B2408,Projecten!A$4:W$2358,5,FALSE),"niet bekend")))</f>
        <v>1</v>
      </c>
      <c r="AG2408" s="2403">
        <f t="shared" si="192"/>
        <v>2130.9</v>
      </c>
      <c r="AH2408" s="2403">
        <f>IF(B2408="","",(IFERROR(VLOOKUP(B2408,Projecten!A$4:W$2358,23,FALSE),"niet bekend")))</f>
        <v>2130.9</v>
      </c>
      <c r="AI2408" s="2403">
        <f>IF(B2408="","",(IFERROR(VLOOKUP(B2408,Projecten!A$4:W$2358,12,FALSE),"niet bekend")))</f>
        <v>2130.9</v>
      </c>
    </row>
    <row r="2409" spans="1:16384" s="1156" customFormat="1" x14ac:dyDescent="0.2">
      <c r="B2409" s="1722">
        <v>2017475</v>
      </c>
      <c r="C2409" s="1145">
        <v>121428</v>
      </c>
      <c r="D2409" s="1248" t="s">
        <v>3299</v>
      </c>
      <c r="E2409" s="1358" t="s">
        <v>353</v>
      </c>
      <c r="F2409" s="1358">
        <v>1</v>
      </c>
      <c r="G2409" s="1358">
        <v>8</v>
      </c>
      <c r="H2409" s="1358">
        <v>5</v>
      </c>
      <c r="I2409" s="1358">
        <v>3</v>
      </c>
      <c r="J2409" s="1147">
        <v>42920</v>
      </c>
      <c r="K2409" s="1147">
        <v>42919</v>
      </c>
      <c r="L2409" s="1147" t="s">
        <v>1524</v>
      </c>
      <c r="M2409" s="1147" t="s">
        <v>1524</v>
      </c>
      <c r="N2409" s="1148" t="s">
        <v>47</v>
      </c>
      <c r="O2409" s="1148" t="s">
        <v>47</v>
      </c>
      <c r="P2409" s="1148" t="s">
        <v>47</v>
      </c>
      <c r="Q2409" s="1148" t="s">
        <v>47</v>
      </c>
      <c r="R2409" s="1149" t="s">
        <v>960</v>
      </c>
      <c r="S2409" s="1147"/>
      <c r="T2409" s="1150">
        <v>33</v>
      </c>
      <c r="U2409" s="1151"/>
      <c r="V2409" s="1152" t="s">
        <v>535</v>
      </c>
      <c r="W2409" s="1152"/>
      <c r="X2409" s="1144">
        <v>15.25</v>
      </c>
      <c r="Y2409" s="1152"/>
      <c r="Z2409" s="1154"/>
      <c r="AA2409" s="1720">
        <v>42898</v>
      </c>
      <c r="AC2409" s="1157"/>
      <c r="AD2409" s="1157"/>
      <c r="AE2409" s="1157"/>
      <c r="AF2409" s="1158">
        <f>IF(B2409="","",(IFERROR(VLOOKUP(B2409,Projecten!A$4:W$2358,5,FALSE),"niet bekend")))</f>
        <v>1</v>
      </c>
      <c r="AG2409" s="2403">
        <f t="shared" si="192"/>
        <v>2775.31</v>
      </c>
      <c r="AH2409" s="2403">
        <f>IF(B2409="","",(IFERROR(VLOOKUP(B2409,Projecten!A$4:W$2358,23,FALSE),"niet bekend")))</f>
        <v>2775.31</v>
      </c>
      <c r="AI2409" s="2403">
        <f>IF(B2409="","",(IFERROR(VLOOKUP(B2409,Projecten!A$4:W$2358,12,FALSE),"niet bekend")))</f>
        <v>2775.31</v>
      </c>
    </row>
    <row r="2410" spans="1:16384" s="1095" customFormat="1" x14ac:dyDescent="0.2">
      <c r="B2410" s="1946" t="s">
        <v>3307</v>
      </c>
      <c r="C2410" s="1145">
        <v>121426</v>
      </c>
      <c r="D2410" s="1217" t="s">
        <v>3296</v>
      </c>
      <c r="E2410" s="1223" t="s">
        <v>353</v>
      </c>
      <c r="F2410" s="1223">
        <v>0</v>
      </c>
      <c r="G2410" s="1223">
        <v>13</v>
      </c>
      <c r="H2410" s="1223">
        <v>0</v>
      </c>
      <c r="I2410" s="1223">
        <v>0</v>
      </c>
      <c r="J2410" s="1140">
        <v>42916</v>
      </c>
      <c r="K2410" s="1147" t="s">
        <v>1524</v>
      </c>
      <c r="L2410" s="1147" t="s">
        <v>1524</v>
      </c>
      <c r="M2410" s="1147" t="s">
        <v>1524</v>
      </c>
      <c r="N2410" s="1136" t="s">
        <v>47</v>
      </c>
      <c r="O2410" s="1136" t="s">
        <v>47</v>
      </c>
      <c r="P2410" s="1136" t="s">
        <v>47</v>
      </c>
      <c r="Q2410" s="1136" t="s">
        <v>47</v>
      </c>
      <c r="R2410" s="1096" t="s">
        <v>960</v>
      </c>
      <c r="S2410" s="1125"/>
      <c r="T2410" s="1126">
        <v>33</v>
      </c>
      <c r="U2410" s="1127"/>
      <c r="V2410" s="1120" t="s">
        <v>535</v>
      </c>
      <c r="W2410" s="1120" t="s">
        <v>3325</v>
      </c>
      <c r="X2410" s="1129">
        <v>9.25</v>
      </c>
      <c r="Y2410" s="1120"/>
      <c r="Z2410" s="1134"/>
      <c r="AA2410" s="1581">
        <v>42898</v>
      </c>
      <c r="AC2410" s="1097"/>
      <c r="AD2410" s="1097"/>
      <c r="AE2410" s="1097"/>
      <c r="AF2410" s="1186">
        <f>IF(B2410="","",(IFERROR(VLOOKUP(B2410,Projecten!A$4:W$2358,5,FALSE),"niet bekend")))</f>
        <v>0</v>
      </c>
      <c r="AG2410" s="2399">
        <f t="shared" si="192"/>
        <v>1479.73</v>
      </c>
      <c r="AH2410" s="2399">
        <f>IF(B2410="","",(IFERROR(VLOOKUP(B2410,Projecten!A$4:W$2358,23,FALSE),"niet bekend")))</f>
        <v>1479.73</v>
      </c>
      <c r="AI2410" s="2399">
        <f>IF(B2410="","",(IFERROR(VLOOKUP(B2410,Projecten!A$4:W$2358,12,FALSE),"niet bekend")))</f>
        <v>1479.73</v>
      </c>
    </row>
    <row r="2411" spans="1:16384" s="1095" customFormat="1" x14ac:dyDescent="0.2">
      <c r="B2411" s="1946" t="s">
        <v>3308</v>
      </c>
      <c r="C2411" s="1145">
        <v>121426</v>
      </c>
      <c r="D2411" s="1217" t="s">
        <v>3298</v>
      </c>
      <c r="E2411" s="1223" t="s">
        <v>353</v>
      </c>
      <c r="F2411" s="1223">
        <v>0</v>
      </c>
      <c r="G2411" s="1223">
        <v>15</v>
      </c>
      <c r="H2411" s="1223">
        <v>0</v>
      </c>
      <c r="I2411" s="1223">
        <v>0</v>
      </c>
      <c r="J2411" s="1140">
        <v>42916</v>
      </c>
      <c r="K2411" s="1147" t="s">
        <v>1524</v>
      </c>
      <c r="L2411" s="1147" t="s">
        <v>1524</v>
      </c>
      <c r="M2411" s="1147" t="s">
        <v>1524</v>
      </c>
      <c r="N2411" s="1136" t="s">
        <v>47</v>
      </c>
      <c r="O2411" s="1136" t="s">
        <v>47</v>
      </c>
      <c r="P2411" s="1136" t="s">
        <v>47</v>
      </c>
      <c r="Q2411" s="1136" t="s">
        <v>47</v>
      </c>
      <c r="R2411" s="1096" t="s">
        <v>960</v>
      </c>
      <c r="S2411" s="1125"/>
      <c r="T2411" s="1126">
        <v>33</v>
      </c>
      <c r="U2411" s="1127"/>
      <c r="V2411" s="1120" t="s">
        <v>535</v>
      </c>
      <c r="W2411" s="1120" t="s">
        <v>3325</v>
      </c>
      <c r="X2411" s="1129">
        <v>11</v>
      </c>
      <c r="Y2411" s="1120"/>
      <c r="Z2411" s="1134"/>
      <c r="AA2411" s="1581">
        <v>42898</v>
      </c>
      <c r="AC2411" s="1097"/>
      <c r="AD2411" s="1097"/>
      <c r="AE2411" s="1097"/>
      <c r="AF2411" s="1186">
        <f>IF(B2411="","",(IFERROR(VLOOKUP(B2411,Projecten!A$4:W$2358,5,FALSE),"niet bekend")))</f>
        <v>0</v>
      </c>
      <c r="AG2411" s="2399">
        <f t="shared" si="192"/>
        <v>1643.93</v>
      </c>
      <c r="AH2411" s="2399">
        <f>IF(B2411="","",(IFERROR(VLOOKUP(B2411,Projecten!A$4:W$2358,23,FALSE),"niet bekend")))</f>
        <v>1643.93</v>
      </c>
      <c r="AI2411" s="2399">
        <f>IF(B2411="","",(IFERROR(VLOOKUP(B2411,Projecten!A$4:W$2358,12,FALSE),"niet bekend")))</f>
        <v>1643.93</v>
      </c>
    </row>
    <row r="2412" spans="1:16384" s="1095" customFormat="1" x14ac:dyDescent="0.2">
      <c r="B2412" s="1946" t="s">
        <v>3310</v>
      </c>
      <c r="C2412" s="1145">
        <v>121426</v>
      </c>
      <c r="D2412" s="1217" t="s">
        <v>3300</v>
      </c>
      <c r="E2412" s="1223" t="s">
        <v>353</v>
      </c>
      <c r="F2412" s="1223">
        <v>0</v>
      </c>
      <c r="G2412" s="1223">
        <v>13</v>
      </c>
      <c r="H2412" s="1223">
        <v>0</v>
      </c>
      <c r="I2412" s="1223">
        <v>0</v>
      </c>
      <c r="J2412" s="1140">
        <v>42916</v>
      </c>
      <c r="K2412" s="1147" t="s">
        <v>1524</v>
      </c>
      <c r="L2412" s="1147" t="s">
        <v>1524</v>
      </c>
      <c r="M2412" s="1147" t="s">
        <v>1524</v>
      </c>
      <c r="N2412" s="1136" t="s">
        <v>47</v>
      </c>
      <c r="O2412" s="1136" t="s">
        <v>47</v>
      </c>
      <c r="P2412" s="1136" t="s">
        <v>47</v>
      </c>
      <c r="Q2412" s="1136" t="s">
        <v>47</v>
      </c>
      <c r="R2412" s="1096" t="s">
        <v>960</v>
      </c>
      <c r="S2412" s="1125"/>
      <c r="T2412" s="1126">
        <v>33</v>
      </c>
      <c r="U2412" s="1127"/>
      <c r="V2412" s="1120" t="s">
        <v>535</v>
      </c>
      <c r="W2412" s="1120" t="s">
        <v>3325</v>
      </c>
      <c r="X2412" s="1129">
        <v>9.25</v>
      </c>
      <c r="Y2412" s="1120"/>
      <c r="Z2412" s="1134"/>
      <c r="AA2412" s="1581">
        <v>42898</v>
      </c>
      <c r="AC2412" s="1097"/>
      <c r="AD2412" s="1097"/>
      <c r="AE2412" s="1097"/>
      <c r="AF2412" s="1186">
        <f>IF(B2412="","",(IFERROR(VLOOKUP(B2412,Projecten!A$4:W$2358,5,FALSE),"niet bekend")))</f>
        <v>0</v>
      </c>
      <c r="AG2412" s="2399">
        <f t="shared" si="192"/>
        <v>1590.03</v>
      </c>
      <c r="AH2412" s="2399">
        <f>IF(B2412="","",(IFERROR(VLOOKUP(B2412,Projecten!A$4:W$2358,23,FALSE),"niet bekend")))</f>
        <v>1590.03</v>
      </c>
      <c r="AI2412" s="2399">
        <f>IF(B2412="","",(IFERROR(VLOOKUP(B2412,Projecten!A$4:W$2358,12,FALSE),"niet bekend")))</f>
        <v>1590.03</v>
      </c>
    </row>
    <row r="2413" spans="1:16384" s="1231" customFormat="1" x14ac:dyDescent="0.2">
      <c r="B2413" s="1138" t="s">
        <v>3386</v>
      </c>
      <c r="C2413" s="1145">
        <v>121447</v>
      </c>
      <c r="D2413" s="1138" t="s">
        <v>3385</v>
      </c>
      <c r="E2413" s="1139" t="s">
        <v>353</v>
      </c>
      <c r="F2413" s="1139">
        <v>0</v>
      </c>
      <c r="G2413" s="1139">
        <v>18</v>
      </c>
      <c r="H2413" s="1139">
        <v>0</v>
      </c>
      <c r="I2413" s="1139">
        <v>0</v>
      </c>
      <c r="J2413" s="1918">
        <v>42933</v>
      </c>
      <c r="K2413" s="1147" t="s">
        <v>1524</v>
      </c>
      <c r="L2413" s="1147" t="s">
        <v>1524</v>
      </c>
      <c r="M2413" s="1147" t="s">
        <v>1524</v>
      </c>
      <c r="N2413" s="1136" t="s">
        <v>47</v>
      </c>
      <c r="O2413" s="1136" t="s">
        <v>47</v>
      </c>
      <c r="P2413" s="1136" t="s">
        <v>47</v>
      </c>
      <c r="Q2413" s="1136" t="s">
        <v>47</v>
      </c>
      <c r="R2413" s="1096" t="s">
        <v>960</v>
      </c>
      <c r="S2413" s="1125" t="s">
        <v>3513</v>
      </c>
      <c r="T2413" s="1126">
        <v>33</v>
      </c>
      <c r="U2413" s="1127"/>
      <c r="V2413" s="1120" t="s">
        <v>535</v>
      </c>
      <c r="W2413" s="1120" t="s">
        <v>3325</v>
      </c>
      <c r="X2413" s="1129">
        <v>13</v>
      </c>
      <c r="Y2413" s="1120"/>
      <c r="Z2413" s="1120"/>
      <c r="AA2413" s="1581">
        <v>42916</v>
      </c>
      <c r="AB2413" s="1095"/>
      <c r="AC2413" s="1097"/>
      <c r="AD2413" s="1097"/>
      <c r="AE2413" s="1097"/>
      <c r="AF2413" s="1186">
        <f>IF(B2413="","",(IFERROR(VLOOKUP(B2413,Projecten!A$4:W$2358,5,FALSE),"niet bekend")))</f>
        <v>0</v>
      </c>
      <c r="AG2413" s="2399">
        <f t="shared" si="192"/>
        <v>2222.96</v>
      </c>
      <c r="AH2413" s="2399">
        <f>IF(B2413="","",(IFERROR(VLOOKUP(B2413,Projecten!A$4:W$2358,23,FALSE),"niet bekend")))</f>
        <v>2222.96</v>
      </c>
      <c r="AI2413" s="2399">
        <f>IF(B2413="","",(IFERROR(VLOOKUP(B2413,Projecten!A$4:W$2358,12,FALSE),"niet bekend")))</f>
        <v>2222.96</v>
      </c>
    </row>
    <row r="2414" spans="1:16384" s="1095" customFormat="1" ht="24" x14ac:dyDescent="0.2">
      <c r="B2414" s="1119" t="s">
        <v>3392</v>
      </c>
      <c r="C2414" s="1145">
        <v>121441</v>
      </c>
      <c r="D2414" s="1120" t="s">
        <v>115</v>
      </c>
      <c r="E2414" s="1121"/>
      <c r="F2414" s="1121">
        <v>0</v>
      </c>
      <c r="G2414" s="1182">
        <v>1</v>
      </c>
      <c r="H2414" s="1182">
        <v>0</v>
      </c>
      <c r="I2414" s="1182">
        <v>2</v>
      </c>
      <c r="J2414" s="1916">
        <v>42920</v>
      </c>
      <c r="K2414" s="1916">
        <v>42921</v>
      </c>
      <c r="L2414" s="1147" t="s">
        <v>1524</v>
      </c>
      <c r="M2414" s="1147" t="s">
        <v>1524</v>
      </c>
      <c r="N2414" s="1124" t="s">
        <v>47</v>
      </c>
      <c r="O2414" s="1124" t="s">
        <v>47</v>
      </c>
      <c r="P2414" s="1124" t="s">
        <v>47</v>
      </c>
      <c r="Q2414" s="1124" t="s">
        <v>47</v>
      </c>
      <c r="R2414" s="1096"/>
      <c r="S2414" s="1125" t="s">
        <v>3494</v>
      </c>
      <c r="T2414" s="1126">
        <v>33</v>
      </c>
      <c r="U2414" s="1127"/>
      <c r="V2414" s="1120" t="s">
        <v>985</v>
      </c>
      <c r="W2414" s="1120" t="s">
        <v>3389</v>
      </c>
      <c r="X2414" s="1129">
        <v>7</v>
      </c>
      <c r="Y2414" s="1120"/>
      <c r="Z2414" s="1120"/>
      <c r="AA2414" s="1096"/>
      <c r="AC2414" s="1097"/>
      <c r="AD2414" s="1097"/>
      <c r="AE2414" s="1097"/>
      <c r="AF2414" s="1186" t="str">
        <f>IF(B2414="","",(IFERROR(VLOOKUP(B2414,Projecten!A$4:W$2358,5,FALSE),"niet bekend")))</f>
        <v>niet bekend</v>
      </c>
      <c r="AG2414" s="2399" t="str">
        <f t="shared" si="192"/>
        <v>niet bekend</v>
      </c>
      <c r="AH2414" s="2399" t="str">
        <f>IF(B2414="","",(IFERROR(VLOOKUP(B2414,Projecten!A$4:W$2358,23,FALSE),"niet bekend")))</f>
        <v>niet bekend</v>
      </c>
      <c r="AI2414" s="2399" t="str">
        <f>IF(B2414="","",(IFERROR(VLOOKUP(B2414,Projecten!A$4:W$2358,12,FALSE),"niet bekend")))</f>
        <v>niet bekend</v>
      </c>
    </row>
    <row r="2415" spans="1:16384" s="1172" customFormat="1" x14ac:dyDescent="0.2">
      <c r="C2415" s="1160"/>
      <c r="D2415" s="1161"/>
      <c r="E2415" s="1162"/>
      <c r="F2415" s="1162"/>
      <c r="G2415" s="1162"/>
      <c r="H2415" s="1162"/>
      <c r="I2415" s="1162"/>
      <c r="J2415" s="1162"/>
      <c r="K2415" s="1756"/>
      <c r="L2415" s="1756"/>
      <c r="M2415" s="1756"/>
      <c r="N2415" s="1755"/>
      <c r="O2415" s="1163"/>
      <c r="P2415" s="1163"/>
      <c r="Q2415" s="1163"/>
      <c r="R2415" s="1163"/>
      <c r="S2415" s="1165"/>
      <c r="T2415" s="1166"/>
      <c r="U2415" s="1167"/>
      <c r="V2415" s="1167"/>
      <c r="W2415" s="1168"/>
      <c r="X2415" s="1168"/>
      <c r="Y2415" s="1168"/>
      <c r="Z2415" s="1169"/>
      <c r="AA2415" s="1170"/>
      <c r="AB2415" s="1171"/>
      <c r="AD2415" s="1173"/>
      <c r="AE2415" s="1173"/>
      <c r="AF2415" s="1173"/>
      <c r="AG2415" s="2415"/>
      <c r="AH2415" s="2404"/>
      <c r="AI2415" s="2404"/>
      <c r="AJ2415" s="1176"/>
    </row>
    <row r="2416" spans="1:16384" x14ac:dyDescent="0.2">
      <c r="A2416" s="911"/>
      <c r="B2416" s="911"/>
      <c r="C2416" s="1111"/>
      <c r="D2416" s="1428">
        <f>SUM(G2416:I2416)</f>
        <v>8</v>
      </c>
      <c r="E2416" s="1429"/>
      <c r="F2416" s="1429">
        <f>SUM(F2417:F2423)</f>
        <v>2</v>
      </c>
      <c r="G2416" s="1429">
        <f>SUM(G2417:G2423)</f>
        <v>4</v>
      </c>
      <c r="H2416" s="1429">
        <f>SUM(H2417:H2423)</f>
        <v>4</v>
      </c>
      <c r="I2416" s="1429">
        <f>SUM(I2417:I2423)</f>
        <v>0</v>
      </c>
      <c r="J2416" s="1431"/>
      <c r="K2416" s="1431"/>
      <c r="L2416" s="1431"/>
      <c r="M2416" s="1430"/>
      <c r="N2416" s="1430"/>
      <c r="O2416" s="1430"/>
      <c r="P2416" s="1430"/>
      <c r="Q2416" s="1430"/>
      <c r="R2416" s="1387">
        <v>33</v>
      </c>
      <c r="S2416" s="1388"/>
      <c r="T2416" s="1389"/>
      <c r="U2416" s="1389"/>
      <c r="V2416" s="1432"/>
      <c r="W2416" s="1391">
        <f>SUM(X2416:X2423)</f>
        <v>6.25</v>
      </c>
      <c r="X2416" s="1109"/>
      <c r="Y2416" s="1109">
        <v>0</v>
      </c>
      <c r="Z2416" s="1110">
        <f>W2416-Y2416</f>
        <v>6.25</v>
      </c>
      <c r="AA2416" s="1111"/>
      <c r="AB2416" s="1111"/>
      <c r="AC2416" s="1111"/>
      <c r="AD2416" s="1111"/>
      <c r="AE2416" s="1111"/>
      <c r="AF2416" s="1111"/>
      <c r="AG2416" s="2425">
        <f>SUM(AG2417:AG2423)</f>
        <v>782.24</v>
      </c>
      <c r="AH2416" s="1111"/>
      <c r="AI2416" s="1111"/>
      <c r="AJ2416" s="1111"/>
      <c r="AK2416" s="1111"/>
      <c r="AL2416" s="1111"/>
      <c r="AM2416" s="1111"/>
      <c r="AN2416" s="1111"/>
      <c r="AO2416" s="1111"/>
      <c r="AP2416" s="1111"/>
      <c r="AQ2416" s="1111"/>
      <c r="AR2416" s="1111"/>
      <c r="AS2416" s="1111"/>
      <c r="AT2416" s="1111"/>
      <c r="AU2416" s="1111"/>
      <c r="AV2416" s="1111"/>
      <c r="AW2416" s="1111"/>
      <c r="AX2416" s="1111"/>
      <c r="AY2416" s="1111"/>
      <c r="AZ2416" s="1111"/>
      <c r="BA2416" s="1111"/>
      <c r="BB2416" s="1111"/>
      <c r="BC2416" s="1111"/>
      <c r="BD2416" s="1111"/>
      <c r="BE2416" s="1111"/>
      <c r="BF2416" s="1111"/>
      <c r="BG2416" s="1111"/>
      <c r="BH2416" s="1111"/>
      <c r="BI2416" s="1111"/>
      <c r="BJ2416" s="1111"/>
      <c r="BK2416" s="1111"/>
      <c r="BL2416" s="1111"/>
      <c r="BM2416" s="1111"/>
      <c r="BN2416" s="1111"/>
      <c r="BO2416" s="1111"/>
      <c r="BP2416" s="1111"/>
      <c r="BQ2416" s="1111"/>
      <c r="BR2416" s="1111"/>
      <c r="BS2416" s="1111"/>
      <c r="BT2416" s="1111"/>
      <c r="BU2416" s="1111"/>
      <c r="BV2416" s="1111"/>
      <c r="BW2416" s="1111"/>
      <c r="BX2416" s="1111"/>
      <c r="BY2416" s="1111"/>
      <c r="BZ2416" s="1111"/>
      <c r="CA2416" s="1111"/>
      <c r="CB2416" s="1111"/>
      <c r="CC2416" s="1111"/>
      <c r="CD2416" s="1111"/>
      <c r="CE2416" s="1111"/>
      <c r="CF2416" s="1111"/>
      <c r="CG2416" s="1111"/>
      <c r="CH2416" s="1111"/>
      <c r="CI2416" s="1111"/>
      <c r="CJ2416" s="1111"/>
      <c r="CK2416" s="1111"/>
      <c r="CL2416" s="1111"/>
      <c r="CM2416" s="1111"/>
      <c r="CN2416" s="1111"/>
      <c r="CO2416" s="1111"/>
      <c r="CP2416" s="1111"/>
      <c r="CQ2416" s="1111"/>
      <c r="CR2416" s="1111"/>
      <c r="CS2416" s="1111"/>
      <c r="CT2416" s="1111"/>
      <c r="CU2416" s="1111"/>
      <c r="CV2416" s="1111"/>
      <c r="CW2416" s="1111"/>
      <c r="CX2416" s="1111"/>
      <c r="CY2416" s="1111"/>
      <c r="CZ2416" s="1111"/>
      <c r="DA2416" s="1111"/>
      <c r="DB2416" s="1111"/>
      <c r="DC2416" s="1111"/>
      <c r="DD2416" s="1111"/>
      <c r="DE2416" s="1111"/>
      <c r="DF2416" s="1111"/>
      <c r="DG2416" s="1111"/>
      <c r="DH2416" s="1111"/>
      <c r="DI2416" s="1111"/>
      <c r="DJ2416" s="1111"/>
      <c r="DK2416" s="1111"/>
      <c r="DL2416" s="1111"/>
      <c r="DM2416" s="1111"/>
      <c r="DN2416" s="1111"/>
      <c r="DO2416" s="1111"/>
      <c r="DP2416" s="1111"/>
      <c r="DQ2416" s="1111"/>
      <c r="DR2416" s="1111"/>
      <c r="DS2416" s="1111"/>
      <c r="DT2416" s="1111"/>
      <c r="DU2416" s="1111"/>
      <c r="DV2416" s="1111"/>
      <c r="DW2416" s="1111"/>
      <c r="DX2416" s="1111"/>
      <c r="DY2416" s="1111"/>
      <c r="DZ2416" s="1111"/>
      <c r="EA2416" s="1111"/>
      <c r="EB2416" s="1111"/>
      <c r="EC2416" s="1111"/>
      <c r="ED2416" s="1111"/>
      <c r="EE2416" s="1111"/>
      <c r="EF2416" s="1111"/>
      <c r="EG2416" s="1111"/>
      <c r="EH2416" s="1111"/>
      <c r="EI2416" s="1111"/>
      <c r="EJ2416" s="1111"/>
      <c r="EK2416" s="1111"/>
      <c r="EL2416" s="1111"/>
      <c r="EM2416" s="1111"/>
      <c r="EN2416" s="1111"/>
      <c r="EO2416" s="1111"/>
      <c r="EP2416" s="1111"/>
      <c r="EQ2416" s="1111"/>
      <c r="ER2416" s="1111"/>
      <c r="ES2416" s="1111"/>
      <c r="ET2416" s="1111"/>
      <c r="EU2416" s="1111"/>
      <c r="EV2416" s="1111"/>
      <c r="EW2416" s="1111"/>
      <c r="EX2416" s="1111"/>
      <c r="EY2416" s="1111"/>
      <c r="EZ2416" s="1111"/>
      <c r="FA2416" s="1111"/>
      <c r="FB2416" s="1111"/>
      <c r="FC2416" s="1111"/>
      <c r="FD2416" s="1111"/>
      <c r="FE2416" s="1111"/>
      <c r="FF2416" s="1111"/>
      <c r="FG2416" s="1111"/>
      <c r="FH2416" s="1111"/>
      <c r="FI2416" s="1111"/>
      <c r="FJ2416" s="1111"/>
      <c r="FK2416" s="1111"/>
      <c r="FL2416" s="1111"/>
      <c r="FM2416" s="1111"/>
      <c r="FN2416" s="1111"/>
      <c r="FO2416" s="1111"/>
      <c r="FP2416" s="1111"/>
      <c r="FQ2416" s="1111"/>
      <c r="FR2416" s="1111"/>
      <c r="FS2416" s="1111"/>
      <c r="FT2416" s="1111"/>
      <c r="FU2416" s="1111"/>
      <c r="FV2416" s="1111"/>
      <c r="FW2416" s="1111"/>
      <c r="FX2416" s="1111"/>
      <c r="FY2416" s="1111"/>
      <c r="FZ2416" s="1111"/>
      <c r="GA2416" s="1111"/>
      <c r="GB2416" s="1111"/>
      <c r="GC2416" s="1111"/>
      <c r="GD2416" s="1111"/>
      <c r="GE2416" s="1111"/>
      <c r="GF2416" s="1111"/>
      <c r="GG2416" s="1111"/>
      <c r="GH2416" s="1111"/>
      <c r="GI2416" s="1111"/>
      <c r="GJ2416" s="1111"/>
      <c r="GK2416" s="1111"/>
      <c r="GL2416" s="1111"/>
      <c r="GM2416" s="1111"/>
      <c r="GN2416" s="1111"/>
      <c r="GO2416" s="1111"/>
      <c r="GP2416" s="1111"/>
      <c r="GQ2416" s="1111"/>
      <c r="GR2416" s="1111"/>
      <c r="GS2416" s="1111"/>
      <c r="GT2416" s="1111"/>
      <c r="GU2416" s="1111"/>
      <c r="GV2416" s="1111"/>
      <c r="GW2416" s="1111"/>
      <c r="GX2416" s="1111"/>
      <c r="GY2416" s="1111"/>
      <c r="GZ2416" s="1111"/>
      <c r="HA2416" s="1111"/>
      <c r="HB2416" s="1111"/>
      <c r="HC2416" s="1111"/>
      <c r="HD2416" s="1111"/>
      <c r="HE2416" s="1111"/>
      <c r="HF2416" s="1111"/>
      <c r="HG2416" s="1111"/>
      <c r="HH2416" s="1111"/>
      <c r="HI2416" s="1111"/>
      <c r="HJ2416" s="1111"/>
      <c r="HK2416" s="1111"/>
      <c r="HL2416" s="1111"/>
      <c r="HM2416" s="1111"/>
      <c r="HN2416" s="1111"/>
      <c r="HO2416" s="1111"/>
      <c r="HP2416" s="1111"/>
      <c r="HQ2416" s="1111"/>
      <c r="HR2416" s="1111"/>
      <c r="HS2416" s="1111"/>
      <c r="HT2416" s="1111"/>
      <c r="HU2416" s="1111"/>
      <c r="HV2416" s="1111"/>
      <c r="HW2416" s="1111"/>
      <c r="HX2416" s="1111"/>
      <c r="HY2416" s="1111"/>
      <c r="HZ2416" s="1111"/>
      <c r="IA2416" s="1111"/>
      <c r="IB2416" s="1111"/>
      <c r="IC2416" s="1111"/>
      <c r="ID2416" s="1111"/>
      <c r="IE2416" s="1111"/>
      <c r="IF2416" s="1111"/>
      <c r="IG2416" s="1111"/>
      <c r="IH2416" s="1111"/>
      <c r="II2416" s="1111"/>
      <c r="IJ2416" s="1111"/>
      <c r="IK2416" s="1111"/>
      <c r="IL2416" s="1111"/>
      <c r="IM2416" s="1111"/>
      <c r="IN2416" s="1111"/>
      <c r="IO2416" s="1111"/>
      <c r="IP2416" s="1111"/>
      <c r="IQ2416" s="1111"/>
      <c r="IR2416" s="1111"/>
      <c r="IS2416" s="1111"/>
      <c r="IT2416" s="1111"/>
      <c r="IU2416" s="1111"/>
      <c r="IV2416" s="1111"/>
      <c r="IW2416" s="1111"/>
      <c r="IX2416" s="1111"/>
      <c r="IY2416" s="1111"/>
      <c r="IZ2416" s="1111"/>
      <c r="JA2416" s="1111"/>
      <c r="JB2416" s="1111"/>
      <c r="JC2416" s="1111"/>
      <c r="JD2416" s="1111"/>
      <c r="JE2416" s="1111"/>
      <c r="JF2416" s="1111"/>
      <c r="JG2416" s="1111"/>
      <c r="JH2416" s="1111"/>
      <c r="JI2416" s="1111"/>
      <c r="JJ2416" s="1111"/>
      <c r="JK2416" s="1111"/>
      <c r="JL2416" s="1111"/>
      <c r="JM2416" s="1111"/>
      <c r="JN2416" s="1111"/>
      <c r="JO2416" s="1111"/>
      <c r="JP2416" s="1111"/>
      <c r="JQ2416" s="1111"/>
      <c r="JR2416" s="1111"/>
      <c r="JS2416" s="1111"/>
      <c r="JT2416" s="1111"/>
      <c r="JU2416" s="1111"/>
      <c r="JV2416" s="1111"/>
      <c r="JW2416" s="1111"/>
      <c r="JX2416" s="1111"/>
      <c r="JY2416" s="1111"/>
      <c r="JZ2416" s="1111"/>
      <c r="KA2416" s="1111"/>
      <c r="KB2416" s="1111"/>
      <c r="KC2416" s="1111"/>
      <c r="KD2416" s="1111"/>
      <c r="KE2416" s="1111"/>
      <c r="KF2416" s="1111"/>
      <c r="KG2416" s="1111"/>
      <c r="KH2416" s="1111"/>
      <c r="KI2416" s="1111"/>
      <c r="KJ2416" s="1111"/>
      <c r="KK2416" s="1111"/>
      <c r="KL2416" s="1111"/>
      <c r="KM2416" s="1111"/>
      <c r="KN2416" s="1111"/>
      <c r="KO2416" s="1111"/>
      <c r="KP2416" s="1111"/>
      <c r="KQ2416" s="1111"/>
      <c r="KR2416" s="1111"/>
      <c r="KS2416" s="1111"/>
      <c r="KT2416" s="1111"/>
      <c r="KU2416" s="1111"/>
      <c r="KV2416" s="1111"/>
      <c r="KW2416" s="1111"/>
      <c r="KX2416" s="1111"/>
      <c r="KY2416" s="1111"/>
      <c r="KZ2416" s="1111"/>
      <c r="LA2416" s="1111"/>
      <c r="LB2416" s="1111"/>
      <c r="LC2416" s="1111"/>
      <c r="LD2416" s="1111"/>
      <c r="LE2416" s="1111"/>
      <c r="LF2416" s="1111"/>
      <c r="LG2416" s="1111"/>
      <c r="LH2416" s="1111"/>
      <c r="LI2416" s="1111"/>
      <c r="LJ2416" s="1111"/>
      <c r="LK2416" s="1111"/>
      <c r="LL2416" s="1111"/>
      <c r="LM2416" s="1111"/>
      <c r="LN2416" s="1111"/>
      <c r="LO2416" s="1111"/>
      <c r="LP2416" s="1111"/>
      <c r="LQ2416" s="1111"/>
      <c r="LR2416" s="1111"/>
      <c r="LS2416" s="1111"/>
      <c r="LT2416" s="1111"/>
      <c r="LU2416" s="1111"/>
      <c r="LV2416" s="1111"/>
      <c r="LW2416" s="1111"/>
      <c r="LX2416" s="1111"/>
      <c r="LY2416" s="1111"/>
      <c r="LZ2416" s="1111"/>
      <c r="MA2416" s="1111"/>
      <c r="MB2416" s="1111"/>
      <c r="MC2416" s="1111"/>
      <c r="MD2416" s="1111"/>
      <c r="ME2416" s="1111"/>
      <c r="MF2416" s="1111"/>
      <c r="MG2416" s="1111"/>
      <c r="MH2416" s="1111"/>
      <c r="MI2416" s="1111"/>
      <c r="MJ2416" s="1111"/>
      <c r="MK2416" s="1111"/>
      <c r="ML2416" s="1111"/>
      <c r="MM2416" s="1111"/>
      <c r="MN2416" s="1111"/>
      <c r="MO2416" s="1111"/>
      <c r="MP2416" s="1111"/>
      <c r="MQ2416" s="1111"/>
      <c r="MR2416" s="1111"/>
      <c r="MS2416" s="1111"/>
      <c r="MT2416" s="1111"/>
      <c r="MU2416" s="1111"/>
      <c r="MV2416" s="1111"/>
      <c r="MW2416" s="1111"/>
      <c r="MX2416" s="1111"/>
      <c r="MY2416" s="1111"/>
      <c r="MZ2416" s="1111"/>
      <c r="NA2416" s="1111"/>
      <c r="NB2416" s="1111"/>
      <c r="NC2416" s="1111"/>
      <c r="ND2416" s="1111"/>
      <c r="NE2416" s="1111"/>
      <c r="NF2416" s="1111"/>
      <c r="NG2416" s="1111"/>
      <c r="NH2416" s="1111"/>
      <c r="NI2416" s="1111"/>
      <c r="NJ2416" s="1111"/>
      <c r="NK2416" s="1111"/>
      <c r="NL2416" s="1111"/>
      <c r="NM2416" s="1111"/>
      <c r="NN2416" s="1111"/>
      <c r="NO2416" s="1111"/>
      <c r="NP2416" s="1111"/>
      <c r="NQ2416" s="1111"/>
      <c r="NR2416" s="1111"/>
      <c r="NS2416" s="1111"/>
      <c r="NT2416" s="1111"/>
      <c r="NU2416" s="1111"/>
      <c r="NV2416" s="1111"/>
      <c r="NW2416" s="1111"/>
      <c r="NX2416" s="1111"/>
      <c r="NY2416" s="1111"/>
      <c r="NZ2416" s="1111"/>
      <c r="OA2416" s="1111"/>
      <c r="OB2416" s="1111"/>
      <c r="OC2416" s="1111"/>
      <c r="OD2416" s="1111"/>
      <c r="OE2416" s="1111"/>
      <c r="OF2416" s="1111"/>
      <c r="OG2416" s="1111"/>
      <c r="OH2416" s="1111"/>
      <c r="OI2416" s="1111"/>
      <c r="OJ2416" s="1111"/>
      <c r="OK2416" s="1111"/>
      <c r="OL2416" s="1111"/>
      <c r="OM2416" s="1111"/>
      <c r="ON2416" s="1111"/>
      <c r="OO2416" s="1111"/>
      <c r="OP2416" s="1111"/>
      <c r="OQ2416" s="1111"/>
      <c r="OR2416" s="1111"/>
      <c r="OS2416" s="1111"/>
      <c r="OT2416" s="1111"/>
      <c r="OU2416" s="1111"/>
      <c r="OV2416" s="1111"/>
      <c r="OW2416" s="1111"/>
      <c r="OX2416" s="1111"/>
      <c r="OY2416" s="1111"/>
      <c r="OZ2416" s="1111"/>
      <c r="PA2416" s="1111"/>
      <c r="PB2416" s="1111"/>
      <c r="PC2416" s="1111"/>
      <c r="PD2416" s="1111"/>
      <c r="PE2416" s="1111"/>
      <c r="PF2416" s="1111"/>
      <c r="PG2416" s="1111"/>
      <c r="PH2416" s="1111"/>
      <c r="PI2416" s="1111"/>
      <c r="PJ2416" s="1111"/>
      <c r="PK2416" s="1111"/>
      <c r="PL2416" s="1111"/>
      <c r="PM2416" s="1111"/>
      <c r="PN2416" s="1111"/>
      <c r="PO2416" s="1111"/>
      <c r="PP2416" s="1111"/>
      <c r="PQ2416" s="1111"/>
      <c r="PR2416" s="1111"/>
      <c r="PS2416" s="1111"/>
      <c r="PT2416" s="1111"/>
      <c r="PU2416" s="1111"/>
      <c r="PV2416" s="1111"/>
      <c r="PW2416" s="1111"/>
      <c r="PX2416" s="1111"/>
      <c r="PY2416" s="1111"/>
      <c r="PZ2416" s="1111"/>
      <c r="QA2416" s="1111"/>
      <c r="QB2416" s="1111"/>
      <c r="QC2416" s="1111"/>
      <c r="QD2416" s="1111"/>
      <c r="QE2416" s="1111"/>
      <c r="QF2416" s="1111"/>
      <c r="QG2416" s="1111"/>
      <c r="QH2416" s="1111"/>
      <c r="QI2416" s="1111"/>
      <c r="QJ2416" s="1111"/>
      <c r="QK2416" s="1111"/>
      <c r="QL2416" s="1111"/>
      <c r="QM2416" s="1111"/>
      <c r="QN2416" s="1111"/>
      <c r="QO2416" s="1111"/>
      <c r="QP2416" s="1111"/>
      <c r="QQ2416" s="1111"/>
      <c r="QR2416" s="1111"/>
      <c r="QS2416" s="1111"/>
      <c r="QT2416" s="1111"/>
      <c r="QU2416" s="1111"/>
      <c r="QV2416" s="1111"/>
      <c r="QW2416" s="1111"/>
      <c r="QX2416" s="1111"/>
      <c r="QY2416" s="1111"/>
      <c r="QZ2416" s="1111"/>
      <c r="RA2416" s="1111"/>
      <c r="RB2416" s="1111"/>
      <c r="RC2416" s="1111"/>
      <c r="RD2416" s="1111"/>
      <c r="RE2416" s="1111"/>
      <c r="RF2416" s="1111"/>
      <c r="RG2416" s="1111"/>
      <c r="RH2416" s="1111"/>
      <c r="RI2416" s="1111"/>
      <c r="RJ2416" s="1111"/>
      <c r="RK2416" s="1111"/>
      <c r="RL2416" s="1111"/>
      <c r="RM2416" s="1111"/>
      <c r="RN2416" s="1111"/>
      <c r="RO2416" s="1111"/>
      <c r="RP2416" s="1111"/>
      <c r="RQ2416" s="1111"/>
      <c r="RR2416" s="1111"/>
      <c r="RS2416" s="1111"/>
      <c r="RT2416" s="1111"/>
      <c r="RU2416" s="1111"/>
      <c r="RV2416" s="1111"/>
      <c r="RW2416" s="1111"/>
      <c r="RX2416" s="1111"/>
      <c r="RY2416" s="1111"/>
      <c r="RZ2416" s="1111"/>
      <c r="SA2416" s="1111"/>
      <c r="SB2416" s="1111"/>
      <c r="SC2416" s="1111"/>
      <c r="SD2416" s="1111"/>
      <c r="SE2416" s="1111"/>
      <c r="SF2416" s="1111"/>
      <c r="SG2416" s="1111"/>
      <c r="SH2416" s="1111"/>
      <c r="SI2416" s="1111"/>
      <c r="SJ2416" s="1111"/>
      <c r="SK2416" s="1111"/>
      <c r="SL2416" s="1111"/>
      <c r="SM2416" s="1111"/>
      <c r="SN2416" s="1111"/>
      <c r="SO2416" s="1111"/>
      <c r="SP2416" s="1111"/>
      <c r="SQ2416" s="1111"/>
      <c r="SR2416" s="1111"/>
      <c r="SS2416" s="1111"/>
      <c r="ST2416" s="1111"/>
      <c r="SU2416" s="1111"/>
      <c r="SV2416" s="1111"/>
      <c r="SW2416" s="1111"/>
      <c r="SX2416" s="1111"/>
      <c r="SY2416" s="1111"/>
      <c r="SZ2416" s="1111"/>
      <c r="TA2416" s="1111"/>
      <c r="TB2416" s="1111"/>
      <c r="TC2416" s="1111"/>
      <c r="TD2416" s="1111"/>
      <c r="TE2416" s="1111"/>
      <c r="TF2416" s="1111"/>
      <c r="TG2416" s="1111"/>
      <c r="TH2416" s="1111"/>
      <c r="TI2416" s="1111"/>
      <c r="TJ2416" s="1111"/>
      <c r="TK2416" s="1111"/>
      <c r="TL2416" s="1111"/>
      <c r="TM2416" s="1111"/>
      <c r="TN2416" s="1111"/>
      <c r="TO2416" s="1111"/>
      <c r="TP2416" s="1111"/>
      <c r="TQ2416" s="1111"/>
      <c r="TR2416" s="1111"/>
      <c r="TS2416" s="1111"/>
      <c r="TT2416" s="1111"/>
      <c r="TU2416" s="1111"/>
      <c r="TV2416" s="1111"/>
      <c r="TW2416" s="1111"/>
      <c r="TX2416" s="1111"/>
      <c r="TY2416" s="1111"/>
      <c r="TZ2416" s="1111"/>
      <c r="UA2416" s="1111"/>
      <c r="UB2416" s="1111"/>
      <c r="UC2416" s="1111"/>
      <c r="UD2416" s="1111"/>
      <c r="UE2416" s="1111"/>
      <c r="UF2416" s="1111"/>
      <c r="UG2416" s="1111"/>
      <c r="UH2416" s="1111"/>
      <c r="UI2416" s="1111"/>
      <c r="UJ2416" s="1111"/>
      <c r="UK2416" s="1111"/>
      <c r="UL2416" s="1111"/>
      <c r="UM2416" s="1111"/>
      <c r="UN2416" s="1111"/>
      <c r="UO2416" s="1111"/>
      <c r="UP2416" s="1111"/>
      <c r="UQ2416" s="1111"/>
      <c r="UR2416" s="1111"/>
      <c r="US2416" s="1111"/>
      <c r="UT2416" s="1111"/>
      <c r="UU2416" s="1111"/>
      <c r="UV2416" s="1111"/>
      <c r="UW2416" s="1111"/>
      <c r="UX2416" s="1111"/>
      <c r="UY2416" s="1111"/>
      <c r="UZ2416" s="1111"/>
      <c r="VA2416" s="1111"/>
      <c r="VB2416" s="1111"/>
      <c r="VC2416" s="1111"/>
      <c r="VD2416" s="1111"/>
      <c r="VE2416" s="1111"/>
      <c r="VF2416" s="1111"/>
      <c r="VG2416" s="1111"/>
      <c r="VH2416" s="1111"/>
      <c r="VI2416" s="1111"/>
      <c r="VJ2416" s="1111"/>
      <c r="VK2416" s="1111"/>
      <c r="VL2416" s="1111"/>
      <c r="VM2416" s="1111"/>
      <c r="VN2416" s="1111"/>
      <c r="VO2416" s="1111"/>
      <c r="VP2416" s="1111"/>
      <c r="VQ2416" s="1111"/>
      <c r="VR2416" s="1111"/>
      <c r="VS2416" s="1111"/>
      <c r="VT2416" s="1111"/>
      <c r="VU2416" s="1111"/>
      <c r="VV2416" s="1111"/>
      <c r="VW2416" s="1111"/>
      <c r="VX2416" s="1111"/>
      <c r="VY2416" s="1111"/>
      <c r="VZ2416" s="1111"/>
      <c r="WA2416" s="1111"/>
      <c r="WB2416" s="1111"/>
      <c r="WC2416" s="1111"/>
      <c r="WD2416" s="1111"/>
      <c r="WE2416" s="1111"/>
      <c r="WF2416" s="1111"/>
      <c r="WG2416" s="1111"/>
      <c r="WH2416" s="1111"/>
      <c r="WI2416" s="1111"/>
      <c r="WJ2416" s="1111"/>
      <c r="WK2416" s="1111"/>
      <c r="WL2416" s="1111"/>
      <c r="WM2416" s="1111"/>
      <c r="WN2416" s="1111"/>
      <c r="WO2416" s="1111"/>
      <c r="WP2416" s="1111"/>
      <c r="WQ2416" s="1111"/>
      <c r="WR2416" s="1111"/>
      <c r="WS2416" s="1111"/>
      <c r="WT2416" s="1111"/>
      <c r="WU2416" s="1111"/>
      <c r="WV2416" s="1111"/>
      <c r="WW2416" s="1111"/>
      <c r="WX2416" s="1111"/>
      <c r="WY2416" s="1111"/>
      <c r="WZ2416" s="1111"/>
      <c r="XA2416" s="1111"/>
      <c r="XB2416" s="1111"/>
      <c r="XC2416" s="1111"/>
      <c r="XD2416" s="1111"/>
      <c r="XE2416" s="1111"/>
      <c r="XF2416" s="1111"/>
      <c r="XG2416" s="1111"/>
      <c r="XH2416" s="1111"/>
      <c r="XI2416" s="1111"/>
      <c r="XJ2416" s="1111"/>
      <c r="XK2416" s="1111"/>
      <c r="XL2416" s="1111"/>
      <c r="XM2416" s="1111"/>
      <c r="XN2416" s="1111"/>
      <c r="XO2416" s="1111"/>
      <c r="XP2416" s="1111"/>
      <c r="XQ2416" s="1111"/>
      <c r="XR2416" s="1111"/>
      <c r="XS2416" s="1111"/>
      <c r="XT2416" s="1111"/>
      <c r="XU2416" s="1111"/>
      <c r="XV2416" s="1111"/>
      <c r="XW2416" s="1111"/>
      <c r="XX2416" s="1111"/>
      <c r="XY2416" s="1111"/>
      <c r="XZ2416" s="1111"/>
      <c r="YA2416" s="1111"/>
      <c r="YB2416" s="1111"/>
      <c r="YC2416" s="1111"/>
      <c r="YD2416" s="1111"/>
      <c r="YE2416" s="1111"/>
      <c r="YF2416" s="1111"/>
      <c r="YG2416" s="1111"/>
      <c r="YH2416" s="1111"/>
      <c r="YI2416" s="1111"/>
      <c r="YJ2416" s="1111"/>
      <c r="YK2416" s="1111"/>
      <c r="YL2416" s="1111"/>
      <c r="YM2416" s="1111"/>
      <c r="YN2416" s="1111"/>
      <c r="YO2416" s="1111"/>
      <c r="YP2416" s="1111"/>
      <c r="YQ2416" s="1111"/>
      <c r="YR2416" s="1111"/>
      <c r="YS2416" s="1111"/>
      <c r="YT2416" s="1111"/>
      <c r="YU2416" s="1111"/>
      <c r="YV2416" s="1111"/>
      <c r="YW2416" s="1111"/>
      <c r="YX2416" s="1111"/>
      <c r="YY2416" s="1111"/>
      <c r="YZ2416" s="1111"/>
      <c r="ZA2416" s="1111"/>
      <c r="ZB2416" s="1111"/>
      <c r="ZC2416" s="1111"/>
      <c r="ZD2416" s="1111"/>
      <c r="ZE2416" s="1111"/>
      <c r="ZF2416" s="1111"/>
      <c r="ZG2416" s="1111"/>
      <c r="ZH2416" s="1111"/>
      <c r="ZI2416" s="1111"/>
      <c r="ZJ2416" s="1111"/>
      <c r="ZK2416" s="1111"/>
      <c r="ZL2416" s="1111"/>
      <c r="ZM2416" s="1111"/>
      <c r="ZN2416" s="1111"/>
      <c r="ZO2416" s="1111"/>
      <c r="ZP2416" s="1111"/>
      <c r="ZQ2416" s="1111"/>
      <c r="ZR2416" s="1111"/>
      <c r="ZS2416" s="1111"/>
      <c r="ZT2416" s="1111"/>
      <c r="ZU2416" s="1111"/>
      <c r="ZV2416" s="1111"/>
      <c r="ZW2416" s="1111"/>
      <c r="ZX2416" s="1111"/>
      <c r="ZY2416" s="1111"/>
      <c r="ZZ2416" s="1111"/>
      <c r="AAA2416" s="1111"/>
      <c r="AAB2416" s="1111"/>
      <c r="AAC2416" s="1111"/>
      <c r="AAD2416" s="1111"/>
      <c r="AAE2416" s="1111"/>
      <c r="AAF2416" s="1111"/>
      <c r="AAG2416" s="1111"/>
      <c r="AAH2416" s="1111"/>
      <c r="AAI2416" s="1111"/>
      <c r="AAJ2416" s="1111"/>
      <c r="AAK2416" s="1111"/>
      <c r="AAL2416" s="1111"/>
      <c r="AAM2416" s="1111"/>
      <c r="AAN2416" s="1111"/>
      <c r="AAO2416" s="1111"/>
      <c r="AAP2416" s="1111"/>
      <c r="AAQ2416" s="1111"/>
      <c r="AAR2416" s="1111"/>
      <c r="AAS2416" s="1111"/>
      <c r="AAT2416" s="1111"/>
      <c r="AAU2416" s="1111"/>
      <c r="AAV2416" s="1111"/>
      <c r="AAW2416" s="1111"/>
      <c r="AAX2416" s="1111"/>
      <c r="AAY2416" s="1111"/>
      <c r="AAZ2416" s="1111"/>
      <c r="ABA2416" s="1111"/>
      <c r="ABB2416" s="1111"/>
      <c r="ABC2416" s="1111"/>
      <c r="ABD2416" s="1111"/>
      <c r="ABE2416" s="1111"/>
      <c r="ABF2416" s="1111"/>
      <c r="ABG2416" s="1111"/>
      <c r="ABH2416" s="1111"/>
      <c r="ABI2416" s="1111"/>
      <c r="ABJ2416" s="1111"/>
      <c r="ABK2416" s="1111"/>
      <c r="ABL2416" s="1111"/>
      <c r="ABM2416" s="1111"/>
      <c r="ABN2416" s="1111"/>
      <c r="ABO2416" s="1111"/>
      <c r="ABP2416" s="1111"/>
      <c r="ABQ2416" s="1111"/>
      <c r="ABR2416" s="1111"/>
      <c r="ABS2416" s="1111"/>
      <c r="ABT2416" s="1111"/>
      <c r="ABU2416" s="1111"/>
      <c r="ABV2416" s="1111"/>
      <c r="ABW2416" s="1111"/>
      <c r="ABX2416" s="1111"/>
      <c r="ABY2416" s="1111"/>
      <c r="ABZ2416" s="1111"/>
      <c r="ACA2416" s="1111"/>
      <c r="ACB2416" s="1111"/>
      <c r="ACC2416" s="1111"/>
      <c r="ACD2416" s="1111"/>
      <c r="ACE2416" s="1111"/>
      <c r="ACF2416" s="1111"/>
      <c r="ACG2416" s="1111"/>
      <c r="ACH2416" s="1111"/>
      <c r="ACI2416" s="1111"/>
      <c r="ACJ2416" s="1111"/>
      <c r="ACK2416" s="1111"/>
      <c r="ACL2416" s="1111"/>
      <c r="ACM2416" s="1111"/>
      <c r="ACN2416" s="1111"/>
      <c r="ACO2416" s="1111"/>
      <c r="ACP2416" s="1111"/>
      <c r="ACQ2416" s="1111"/>
      <c r="ACR2416" s="1111"/>
      <c r="ACS2416" s="1111"/>
      <c r="ACT2416" s="1111"/>
      <c r="ACU2416" s="1111"/>
      <c r="ACV2416" s="1111"/>
      <c r="ACW2416" s="1111"/>
      <c r="ACX2416" s="1111"/>
      <c r="ACY2416" s="1111"/>
      <c r="ACZ2416" s="1111"/>
      <c r="ADA2416" s="1111"/>
      <c r="ADB2416" s="1111"/>
      <c r="ADC2416" s="1111"/>
      <c r="ADD2416" s="1111"/>
      <c r="ADE2416" s="1111"/>
      <c r="ADF2416" s="1111"/>
      <c r="ADG2416" s="1111"/>
      <c r="ADH2416" s="1111"/>
      <c r="ADI2416" s="1111"/>
      <c r="ADJ2416" s="1111"/>
      <c r="ADK2416" s="1111"/>
      <c r="ADL2416" s="1111"/>
      <c r="ADM2416" s="1111"/>
      <c r="ADN2416" s="1111"/>
      <c r="ADO2416" s="1111"/>
      <c r="ADP2416" s="1111"/>
      <c r="ADQ2416" s="1111"/>
      <c r="ADR2416" s="1111"/>
      <c r="ADS2416" s="1111"/>
      <c r="ADT2416" s="1111"/>
      <c r="ADU2416" s="1111"/>
      <c r="ADV2416" s="1111"/>
      <c r="ADW2416" s="1111"/>
      <c r="ADX2416" s="1111"/>
      <c r="ADY2416" s="1111"/>
      <c r="ADZ2416" s="1111"/>
      <c r="AEA2416" s="1111"/>
      <c r="AEB2416" s="1111"/>
      <c r="AEC2416" s="1111"/>
      <c r="AED2416" s="1111"/>
      <c r="AEE2416" s="1111"/>
      <c r="AEF2416" s="1111"/>
      <c r="AEG2416" s="1111"/>
      <c r="AEH2416" s="1111"/>
      <c r="AEI2416" s="1111"/>
      <c r="AEJ2416" s="1111"/>
      <c r="AEK2416" s="1111"/>
      <c r="AEL2416" s="1111"/>
      <c r="AEM2416" s="1111"/>
      <c r="AEN2416" s="1111"/>
      <c r="AEO2416" s="1111"/>
      <c r="AEP2416" s="1111"/>
      <c r="AEQ2416" s="1111"/>
      <c r="AER2416" s="1111"/>
      <c r="AES2416" s="1111"/>
      <c r="AET2416" s="1111"/>
      <c r="AEU2416" s="1111"/>
      <c r="AEV2416" s="1111"/>
      <c r="AEW2416" s="1111"/>
      <c r="AEX2416" s="1111"/>
      <c r="AEY2416" s="1111"/>
      <c r="AEZ2416" s="1111"/>
      <c r="AFA2416" s="1111"/>
      <c r="AFB2416" s="1111"/>
      <c r="AFC2416" s="1111"/>
      <c r="AFD2416" s="1111"/>
      <c r="AFE2416" s="1111"/>
      <c r="AFF2416" s="1111"/>
      <c r="AFG2416" s="1111"/>
      <c r="AFH2416" s="1111"/>
      <c r="AFI2416" s="1111"/>
      <c r="AFJ2416" s="1111"/>
      <c r="AFK2416" s="1111"/>
      <c r="AFL2416" s="1111"/>
      <c r="AFM2416" s="1111"/>
      <c r="AFN2416" s="1111"/>
      <c r="AFO2416" s="1111"/>
      <c r="AFP2416" s="1111"/>
      <c r="AFQ2416" s="1111"/>
      <c r="AFR2416" s="1111"/>
      <c r="AFS2416" s="1111"/>
      <c r="AFT2416" s="1111"/>
      <c r="AFU2416" s="1111"/>
      <c r="AFV2416" s="1111"/>
      <c r="AFW2416" s="1111"/>
      <c r="AFX2416" s="1111"/>
      <c r="AFY2416" s="1111"/>
      <c r="AFZ2416" s="1111"/>
      <c r="AGA2416" s="1111"/>
      <c r="AGB2416" s="1111"/>
      <c r="AGC2416" s="1111"/>
      <c r="AGD2416" s="1111"/>
      <c r="AGE2416" s="1111"/>
      <c r="AGF2416" s="1111"/>
      <c r="AGG2416" s="1111"/>
      <c r="AGH2416" s="1111"/>
      <c r="AGI2416" s="1111"/>
      <c r="AGJ2416" s="1111"/>
      <c r="AGK2416" s="1111"/>
      <c r="AGL2416" s="1111"/>
      <c r="AGM2416" s="1111"/>
      <c r="AGN2416" s="1111"/>
      <c r="AGO2416" s="1111"/>
      <c r="AGP2416" s="1111"/>
      <c r="AGQ2416" s="1111"/>
      <c r="AGR2416" s="1111"/>
      <c r="AGS2416" s="1111"/>
      <c r="AGT2416" s="1111"/>
      <c r="AGU2416" s="1111"/>
      <c r="AGV2416" s="1111"/>
      <c r="AGW2416" s="1111"/>
      <c r="AGX2416" s="1111"/>
      <c r="AGY2416" s="1111"/>
      <c r="AGZ2416" s="1111"/>
      <c r="AHA2416" s="1111"/>
      <c r="AHB2416" s="1111"/>
      <c r="AHC2416" s="1111"/>
      <c r="AHD2416" s="1111"/>
      <c r="AHE2416" s="1111"/>
      <c r="AHF2416" s="1111"/>
      <c r="AHG2416" s="1111"/>
      <c r="AHH2416" s="1111"/>
      <c r="AHI2416" s="1111"/>
      <c r="AHJ2416" s="1111"/>
      <c r="AHK2416" s="1111"/>
      <c r="AHL2416" s="1111"/>
      <c r="AHM2416" s="1111"/>
      <c r="AHN2416" s="1111"/>
      <c r="AHO2416" s="1111"/>
      <c r="AHP2416" s="1111"/>
      <c r="AHQ2416" s="1111"/>
      <c r="AHR2416" s="1111"/>
      <c r="AHS2416" s="1111"/>
      <c r="AHT2416" s="1111"/>
      <c r="AHU2416" s="1111"/>
      <c r="AHV2416" s="1111"/>
      <c r="AHW2416" s="1111"/>
      <c r="AHX2416" s="1111"/>
      <c r="AHY2416" s="1111"/>
      <c r="AHZ2416" s="1111"/>
      <c r="AIA2416" s="1111"/>
      <c r="AIB2416" s="1111"/>
      <c r="AIC2416" s="1111"/>
      <c r="AID2416" s="1111"/>
      <c r="AIE2416" s="1111"/>
      <c r="AIF2416" s="1111"/>
      <c r="AIG2416" s="1111"/>
      <c r="AIH2416" s="1111"/>
      <c r="AII2416" s="1111"/>
      <c r="AIJ2416" s="1111"/>
      <c r="AIK2416" s="1111"/>
      <c r="AIL2416" s="1111"/>
      <c r="AIM2416" s="1111"/>
      <c r="AIN2416" s="1111"/>
      <c r="AIO2416" s="1111"/>
      <c r="AIP2416" s="1111"/>
      <c r="AIQ2416" s="1111"/>
      <c r="AIR2416" s="1111"/>
      <c r="AIS2416" s="1111"/>
      <c r="AIT2416" s="1111"/>
      <c r="AIU2416" s="1111"/>
      <c r="AIV2416" s="1111"/>
      <c r="AIW2416" s="1111"/>
      <c r="AIX2416" s="1111"/>
      <c r="AIY2416" s="1111"/>
      <c r="AIZ2416" s="1111"/>
      <c r="AJA2416" s="1111"/>
      <c r="AJB2416" s="1111"/>
      <c r="AJC2416" s="1111"/>
      <c r="AJD2416" s="1111"/>
      <c r="AJE2416" s="1111"/>
      <c r="AJF2416" s="1111"/>
      <c r="AJG2416" s="1111"/>
      <c r="AJH2416" s="1111"/>
      <c r="AJI2416" s="1111"/>
      <c r="AJJ2416" s="1111"/>
      <c r="AJK2416" s="1111"/>
      <c r="AJL2416" s="1111"/>
      <c r="AJM2416" s="1111"/>
      <c r="AJN2416" s="1111"/>
      <c r="AJO2416" s="1111"/>
      <c r="AJP2416" s="1111"/>
      <c r="AJQ2416" s="1111"/>
      <c r="AJR2416" s="1111"/>
      <c r="AJS2416" s="1111"/>
      <c r="AJT2416" s="1111"/>
      <c r="AJU2416" s="1111"/>
      <c r="AJV2416" s="1111"/>
      <c r="AJW2416" s="1111"/>
      <c r="AJX2416" s="1111"/>
      <c r="AJY2416" s="1111"/>
      <c r="AJZ2416" s="1111"/>
      <c r="AKA2416" s="1111"/>
      <c r="AKB2416" s="1111"/>
      <c r="AKC2416" s="1111"/>
      <c r="AKD2416" s="1111"/>
      <c r="AKE2416" s="1111"/>
      <c r="AKF2416" s="1111"/>
      <c r="AKG2416" s="1111"/>
      <c r="AKH2416" s="1111"/>
      <c r="AKI2416" s="1111"/>
      <c r="AKJ2416" s="1111"/>
      <c r="AKK2416" s="1111"/>
      <c r="AKL2416" s="1111"/>
      <c r="AKM2416" s="1111"/>
      <c r="AKN2416" s="1111"/>
      <c r="AKO2416" s="1111"/>
      <c r="AKP2416" s="1111"/>
      <c r="AKQ2416" s="1111"/>
      <c r="AKR2416" s="1111"/>
      <c r="AKS2416" s="1111"/>
      <c r="AKT2416" s="1111"/>
      <c r="AKU2416" s="1111"/>
      <c r="AKV2416" s="1111"/>
      <c r="AKW2416" s="1111"/>
      <c r="AKX2416" s="1111"/>
      <c r="AKY2416" s="1111"/>
      <c r="AKZ2416" s="1111"/>
      <c r="ALA2416" s="1111"/>
      <c r="ALB2416" s="1111"/>
      <c r="ALC2416" s="1111"/>
      <c r="ALD2416" s="1111"/>
      <c r="ALE2416" s="1111"/>
      <c r="ALF2416" s="1111"/>
      <c r="ALG2416" s="1111"/>
      <c r="ALH2416" s="1111"/>
      <c r="ALI2416" s="1111"/>
      <c r="ALJ2416" s="1111"/>
      <c r="ALK2416" s="1111"/>
      <c r="ALL2416" s="1111"/>
      <c r="ALM2416" s="1111"/>
      <c r="ALN2416" s="1111"/>
      <c r="ALO2416" s="1111"/>
      <c r="ALP2416" s="1111"/>
      <c r="ALQ2416" s="1111"/>
      <c r="ALR2416" s="1111"/>
      <c r="ALS2416" s="1111"/>
      <c r="ALT2416" s="1111"/>
      <c r="ALU2416" s="1111"/>
      <c r="ALV2416" s="1111"/>
      <c r="ALW2416" s="1111"/>
      <c r="ALX2416" s="1111"/>
      <c r="ALY2416" s="1111"/>
      <c r="ALZ2416" s="1111"/>
      <c r="AMA2416" s="1111"/>
      <c r="AMB2416" s="1111"/>
      <c r="AMC2416" s="1111"/>
      <c r="AMD2416" s="1111"/>
      <c r="AME2416" s="1111"/>
      <c r="AMF2416" s="1111"/>
      <c r="AMG2416" s="1111"/>
      <c r="AMH2416" s="1111"/>
      <c r="AMI2416" s="1111"/>
      <c r="AMJ2416" s="1111"/>
      <c r="AMK2416" s="1111"/>
      <c r="AML2416" s="1111"/>
      <c r="AMM2416" s="1111"/>
      <c r="AMN2416" s="1111"/>
      <c r="AMO2416" s="1111"/>
      <c r="AMP2416" s="1111"/>
      <c r="AMQ2416" s="1111"/>
      <c r="AMR2416" s="1111"/>
      <c r="AMS2416" s="1111"/>
      <c r="AMT2416" s="1111"/>
      <c r="AMU2416" s="1111"/>
      <c r="AMV2416" s="1111"/>
      <c r="AMW2416" s="1111"/>
      <c r="AMX2416" s="1111"/>
      <c r="AMY2416" s="1111"/>
      <c r="AMZ2416" s="1111"/>
      <c r="ANA2416" s="1111"/>
      <c r="ANB2416" s="1111"/>
      <c r="ANC2416" s="1111"/>
      <c r="AND2416" s="1111"/>
      <c r="ANE2416" s="1111"/>
      <c r="ANF2416" s="1111"/>
      <c r="ANG2416" s="1111"/>
      <c r="ANH2416" s="1111"/>
      <c r="ANI2416" s="1111"/>
      <c r="ANJ2416" s="1111"/>
      <c r="ANK2416" s="1111"/>
      <c r="ANL2416" s="1111"/>
      <c r="ANM2416" s="1111"/>
      <c r="ANN2416" s="1111"/>
      <c r="ANO2416" s="1111"/>
      <c r="ANP2416" s="1111"/>
      <c r="ANQ2416" s="1111"/>
      <c r="ANR2416" s="1111"/>
      <c r="ANS2416" s="1111"/>
      <c r="ANT2416" s="1111"/>
      <c r="ANU2416" s="1111"/>
      <c r="ANV2416" s="1111"/>
      <c r="ANW2416" s="1111"/>
      <c r="ANX2416" s="1111"/>
      <c r="ANY2416" s="1111"/>
      <c r="ANZ2416" s="1111"/>
      <c r="AOA2416" s="1111"/>
      <c r="AOB2416" s="1111"/>
      <c r="AOC2416" s="1111"/>
      <c r="AOD2416" s="1111"/>
      <c r="AOE2416" s="1111"/>
      <c r="AOF2416" s="1111"/>
      <c r="AOG2416" s="1111"/>
      <c r="AOH2416" s="1111"/>
      <c r="AOI2416" s="1111"/>
      <c r="AOJ2416" s="1111"/>
      <c r="AOK2416" s="1111"/>
      <c r="AOL2416" s="1111"/>
      <c r="AOM2416" s="1111"/>
      <c r="AON2416" s="1111"/>
      <c r="AOO2416" s="1111"/>
      <c r="AOP2416" s="1111"/>
      <c r="AOQ2416" s="1111"/>
      <c r="AOR2416" s="1111"/>
      <c r="AOS2416" s="1111"/>
      <c r="AOT2416" s="1111"/>
      <c r="AOU2416" s="1111"/>
      <c r="AOV2416" s="1111"/>
      <c r="AOW2416" s="1111"/>
      <c r="AOX2416" s="1111"/>
      <c r="AOY2416" s="1111"/>
      <c r="AOZ2416" s="1111"/>
      <c r="APA2416" s="1111"/>
      <c r="APB2416" s="1111"/>
      <c r="APC2416" s="1111"/>
      <c r="APD2416" s="1111"/>
      <c r="APE2416" s="1111"/>
      <c r="APF2416" s="1111"/>
      <c r="APG2416" s="1111"/>
      <c r="APH2416" s="1111"/>
      <c r="API2416" s="1111"/>
      <c r="APJ2416" s="1111"/>
      <c r="APK2416" s="1111"/>
      <c r="APL2416" s="1111"/>
      <c r="APM2416" s="1111"/>
      <c r="APN2416" s="1111"/>
      <c r="APO2416" s="1111"/>
      <c r="APP2416" s="1111"/>
      <c r="APQ2416" s="1111"/>
      <c r="APR2416" s="1111"/>
      <c r="APS2416" s="1111"/>
      <c r="APT2416" s="1111"/>
      <c r="APU2416" s="1111"/>
      <c r="APV2416" s="1111"/>
      <c r="APW2416" s="1111"/>
      <c r="APX2416" s="1111"/>
      <c r="APY2416" s="1111"/>
      <c r="APZ2416" s="1111"/>
      <c r="AQA2416" s="1111"/>
      <c r="AQB2416" s="1111"/>
      <c r="AQC2416" s="1111"/>
      <c r="AQD2416" s="1111"/>
      <c r="AQE2416" s="1111"/>
      <c r="AQF2416" s="1111"/>
      <c r="AQG2416" s="1111"/>
      <c r="AQH2416" s="1111"/>
      <c r="AQI2416" s="1111"/>
      <c r="AQJ2416" s="1111"/>
      <c r="AQK2416" s="1111"/>
      <c r="AQL2416" s="1111"/>
      <c r="AQM2416" s="1111"/>
      <c r="AQN2416" s="1111"/>
      <c r="AQO2416" s="1111"/>
      <c r="AQP2416" s="1111"/>
      <c r="AQQ2416" s="1111"/>
      <c r="AQR2416" s="1111"/>
      <c r="AQS2416" s="1111"/>
      <c r="AQT2416" s="1111"/>
      <c r="AQU2416" s="1111"/>
      <c r="AQV2416" s="1111"/>
      <c r="AQW2416" s="1111"/>
      <c r="AQX2416" s="1111"/>
      <c r="AQY2416" s="1111"/>
      <c r="AQZ2416" s="1111"/>
      <c r="ARA2416" s="1111"/>
      <c r="ARB2416" s="1111"/>
      <c r="ARC2416" s="1111"/>
      <c r="ARD2416" s="1111"/>
      <c r="ARE2416" s="1111"/>
      <c r="ARF2416" s="1111"/>
      <c r="ARG2416" s="1111"/>
      <c r="ARH2416" s="1111"/>
      <c r="ARI2416" s="1111"/>
      <c r="ARJ2416" s="1111"/>
      <c r="ARK2416" s="1111"/>
      <c r="ARL2416" s="1111"/>
      <c r="ARM2416" s="1111"/>
      <c r="ARN2416" s="1111"/>
      <c r="ARO2416" s="1111"/>
      <c r="ARP2416" s="1111"/>
      <c r="ARQ2416" s="1111"/>
      <c r="ARR2416" s="1111"/>
      <c r="ARS2416" s="1111"/>
      <c r="ART2416" s="1111"/>
      <c r="ARU2416" s="1111"/>
      <c r="ARV2416" s="1111"/>
      <c r="ARW2416" s="1111"/>
      <c r="ARX2416" s="1111"/>
      <c r="ARY2416" s="1111"/>
      <c r="ARZ2416" s="1111"/>
      <c r="ASA2416" s="1111"/>
      <c r="ASB2416" s="1111"/>
      <c r="ASC2416" s="1111"/>
      <c r="ASD2416" s="1111"/>
      <c r="ASE2416" s="1111"/>
      <c r="ASF2416" s="1111"/>
      <c r="ASG2416" s="1111"/>
      <c r="ASH2416" s="1111"/>
      <c r="ASI2416" s="1111"/>
      <c r="ASJ2416" s="1111"/>
      <c r="ASK2416" s="1111"/>
      <c r="ASL2416" s="1111"/>
      <c r="ASM2416" s="1111"/>
      <c r="ASN2416" s="1111"/>
      <c r="ASO2416" s="1111"/>
      <c r="ASP2416" s="1111"/>
      <c r="ASQ2416" s="1111"/>
      <c r="ASR2416" s="1111"/>
      <c r="ASS2416" s="1111"/>
      <c r="AST2416" s="1111"/>
      <c r="ASU2416" s="1111"/>
      <c r="ASV2416" s="1111"/>
      <c r="ASW2416" s="1111"/>
      <c r="ASX2416" s="1111"/>
      <c r="ASY2416" s="1111"/>
      <c r="ASZ2416" s="1111"/>
      <c r="ATA2416" s="1111"/>
      <c r="ATB2416" s="1111"/>
      <c r="ATC2416" s="1111"/>
      <c r="ATD2416" s="1111"/>
      <c r="ATE2416" s="1111"/>
      <c r="ATF2416" s="1111"/>
      <c r="ATG2416" s="1111"/>
      <c r="ATH2416" s="1111"/>
      <c r="ATI2416" s="1111"/>
      <c r="ATJ2416" s="1111"/>
      <c r="ATK2416" s="1111"/>
      <c r="ATL2416" s="1111"/>
      <c r="ATM2416" s="1111"/>
      <c r="ATN2416" s="1111"/>
      <c r="ATO2416" s="1111"/>
      <c r="ATP2416" s="1111"/>
      <c r="ATQ2416" s="1111"/>
      <c r="ATR2416" s="1111"/>
      <c r="ATS2416" s="1111"/>
      <c r="ATT2416" s="1111"/>
      <c r="ATU2416" s="1111"/>
      <c r="ATV2416" s="1111"/>
      <c r="ATW2416" s="1111"/>
      <c r="ATX2416" s="1111"/>
      <c r="ATY2416" s="1111"/>
      <c r="ATZ2416" s="1111"/>
      <c r="AUA2416" s="1111"/>
      <c r="AUB2416" s="1111"/>
      <c r="AUC2416" s="1111"/>
      <c r="AUD2416" s="1111"/>
      <c r="AUE2416" s="1111"/>
      <c r="AUF2416" s="1111"/>
      <c r="AUG2416" s="1111"/>
      <c r="AUH2416" s="1111"/>
      <c r="AUI2416" s="1111"/>
      <c r="AUJ2416" s="1111"/>
      <c r="AUK2416" s="1111"/>
      <c r="AUL2416" s="1111"/>
      <c r="AUM2416" s="1111"/>
      <c r="AUN2416" s="1111"/>
      <c r="AUO2416" s="1111"/>
      <c r="AUP2416" s="1111"/>
      <c r="AUQ2416" s="1111"/>
      <c r="AUR2416" s="1111"/>
      <c r="AUS2416" s="1111"/>
      <c r="AUT2416" s="1111"/>
      <c r="AUU2416" s="1111"/>
      <c r="AUV2416" s="1111"/>
      <c r="AUW2416" s="1111"/>
      <c r="AUX2416" s="1111"/>
      <c r="AUY2416" s="1111"/>
      <c r="AUZ2416" s="1111"/>
      <c r="AVA2416" s="1111"/>
      <c r="AVB2416" s="1111"/>
      <c r="AVC2416" s="1111"/>
      <c r="AVD2416" s="1111"/>
      <c r="AVE2416" s="1111"/>
      <c r="AVF2416" s="1111"/>
      <c r="AVG2416" s="1111"/>
      <c r="AVH2416" s="1111"/>
      <c r="AVI2416" s="1111"/>
      <c r="AVJ2416" s="1111"/>
      <c r="AVK2416" s="1111"/>
      <c r="AVL2416" s="1111"/>
      <c r="AVM2416" s="1111"/>
      <c r="AVN2416" s="1111"/>
      <c r="AVO2416" s="1111"/>
      <c r="AVP2416" s="1111"/>
      <c r="AVQ2416" s="1111"/>
      <c r="AVR2416" s="1111"/>
      <c r="AVS2416" s="1111"/>
      <c r="AVT2416" s="1111"/>
      <c r="AVU2416" s="1111"/>
      <c r="AVV2416" s="1111"/>
      <c r="AVW2416" s="1111"/>
      <c r="AVX2416" s="1111"/>
      <c r="AVY2416" s="1111"/>
      <c r="AVZ2416" s="1111"/>
      <c r="AWA2416" s="1111"/>
      <c r="AWB2416" s="1111"/>
      <c r="AWC2416" s="1111"/>
      <c r="AWD2416" s="1111"/>
      <c r="AWE2416" s="1111"/>
      <c r="AWF2416" s="1111"/>
      <c r="AWG2416" s="1111"/>
      <c r="AWH2416" s="1111"/>
      <c r="AWI2416" s="1111"/>
      <c r="AWJ2416" s="1111"/>
      <c r="AWK2416" s="1111"/>
      <c r="AWL2416" s="1111"/>
      <c r="AWM2416" s="1111"/>
      <c r="AWN2416" s="1111"/>
      <c r="AWO2416" s="1111"/>
      <c r="AWP2416" s="1111"/>
      <c r="AWQ2416" s="1111"/>
      <c r="AWR2416" s="1111"/>
      <c r="AWS2416" s="1111"/>
      <c r="AWT2416" s="1111"/>
      <c r="AWU2416" s="1111"/>
      <c r="AWV2416" s="1111"/>
      <c r="AWW2416" s="1111"/>
      <c r="AWX2416" s="1111"/>
      <c r="AWY2416" s="1111"/>
      <c r="AWZ2416" s="1111"/>
      <c r="AXA2416" s="1111"/>
      <c r="AXB2416" s="1111"/>
      <c r="AXC2416" s="1111"/>
      <c r="AXD2416" s="1111"/>
      <c r="AXE2416" s="1111"/>
      <c r="AXF2416" s="1111"/>
      <c r="AXG2416" s="1111"/>
      <c r="AXH2416" s="1111"/>
      <c r="AXI2416" s="1111"/>
      <c r="AXJ2416" s="1111"/>
      <c r="AXK2416" s="1111"/>
      <c r="AXL2416" s="1111"/>
      <c r="AXM2416" s="1111"/>
      <c r="AXN2416" s="1111"/>
      <c r="AXO2416" s="1111"/>
      <c r="AXP2416" s="1111"/>
      <c r="AXQ2416" s="1111"/>
      <c r="AXR2416" s="1111"/>
      <c r="AXS2416" s="1111"/>
      <c r="AXT2416" s="1111"/>
      <c r="AXU2416" s="1111"/>
      <c r="AXV2416" s="1111"/>
      <c r="AXW2416" s="1111"/>
      <c r="AXX2416" s="1111"/>
      <c r="AXY2416" s="1111"/>
      <c r="AXZ2416" s="1111"/>
      <c r="AYA2416" s="1111"/>
      <c r="AYB2416" s="1111"/>
      <c r="AYC2416" s="1111"/>
      <c r="AYD2416" s="1111"/>
      <c r="AYE2416" s="1111"/>
      <c r="AYF2416" s="1111"/>
      <c r="AYG2416" s="1111"/>
      <c r="AYH2416" s="1111"/>
      <c r="AYI2416" s="1111"/>
      <c r="AYJ2416" s="1111"/>
      <c r="AYK2416" s="1111"/>
      <c r="AYL2416" s="1111"/>
      <c r="AYM2416" s="1111"/>
      <c r="AYN2416" s="1111"/>
      <c r="AYO2416" s="1111"/>
      <c r="AYP2416" s="1111"/>
      <c r="AYQ2416" s="1111"/>
      <c r="AYR2416" s="1111"/>
      <c r="AYS2416" s="1111"/>
      <c r="AYT2416" s="1111"/>
      <c r="AYU2416" s="1111"/>
      <c r="AYV2416" s="1111"/>
      <c r="AYW2416" s="1111"/>
      <c r="AYX2416" s="1111"/>
      <c r="AYY2416" s="1111"/>
      <c r="AYZ2416" s="1111"/>
      <c r="AZA2416" s="1111"/>
      <c r="AZB2416" s="1111"/>
      <c r="AZC2416" s="1111"/>
      <c r="AZD2416" s="1111"/>
      <c r="AZE2416" s="1111"/>
      <c r="AZF2416" s="1111"/>
      <c r="AZG2416" s="1111"/>
      <c r="AZH2416" s="1111"/>
      <c r="AZI2416" s="1111"/>
      <c r="AZJ2416" s="1111"/>
      <c r="AZK2416" s="1111"/>
      <c r="AZL2416" s="1111"/>
      <c r="AZM2416" s="1111"/>
      <c r="AZN2416" s="1111"/>
      <c r="AZO2416" s="1111"/>
      <c r="AZP2416" s="1111"/>
      <c r="AZQ2416" s="1111"/>
      <c r="AZR2416" s="1111"/>
      <c r="AZS2416" s="1111"/>
      <c r="AZT2416" s="1111"/>
      <c r="AZU2416" s="1111"/>
      <c r="AZV2416" s="1111"/>
      <c r="AZW2416" s="1111"/>
      <c r="AZX2416" s="1111"/>
      <c r="AZY2416" s="1111"/>
      <c r="AZZ2416" s="1111"/>
      <c r="BAA2416" s="1111"/>
      <c r="BAB2416" s="1111"/>
      <c r="BAC2416" s="1111"/>
      <c r="BAD2416" s="1111"/>
      <c r="BAE2416" s="1111"/>
      <c r="BAF2416" s="1111"/>
      <c r="BAG2416" s="1111"/>
      <c r="BAH2416" s="1111"/>
      <c r="BAI2416" s="1111"/>
      <c r="BAJ2416" s="1111"/>
      <c r="BAK2416" s="1111"/>
      <c r="BAL2416" s="1111"/>
      <c r="BAM2416" s="1111"/>
      <c r="BAN2416" s="1111"/>
      <c r="BAO2416" s="1111"/>
      <c r="BAP2416" s="1111"/>
      <c r="BAQ2416" s="1111"/>
      <c r="BAR2416" s="1111"/>
      <c r="BAS2416" s="1111"/>
      <c r="BAT2416" s="1111"/>
      <c r="BAU2416" s="1111"/>
      <c r="BAV2416" s="1111"/>
      <c r="BAW2416" s="1111"/>
      <c r="BAX2416" s="1111"/>
      <c r="BAY2416" s="1111"/>
      <c r="BAZ2416" s="1111"/>
      <c r="BBA2416" s="1111"/>
      <c r="BBB2416" s="1111"/>
      <c r="BBC2416" s="1111"/>
      <c r="BBD2416" s="1111"/>
      <c r="BBE2416" s="1111"/>
      <c r="BBF2416" s="1111"/>
      <c r="BBG2416" s="1111"/>
      <c r="BBH2416" s="1111"/>
      <c r="BBI2416" s="1111"/>
      <c r="BBJ2416" s="1111"/>
      <c r="BBK2416" s="1111"/>
      <c r="BBL2416" s="1111"/>
      <c r="BBM2416" s="1111"/>
      <c r="BBN2416" s="1111"/>
      <c r="BBO2416" s="1111"/>
      <c r="BBP2416" s="1111"/>
      <c r="BBQ2416" s="1111"/>
      <c r="BBR2416" s="1111"/>
      <c r="BBS2416" s="1111"/>
      <c r="BBT2416" s="1111"/>
      <c r="BBU2416" s="1111"/>
      <c r="BBV2416" s="1111"/>
      <c r="BBW2416" s="1111"/>
      <c r="BBX2416" s="1111"/>
      <c r="BBY2416" s="1111"/>
      <c r="BBZ2416" s="1111"/>
      <c r="BCA2416" s="1111"/>
      <c r="BCB2416" s="1111"/>
      <c r="BCC2416" s="1111"/>
      <c r="BCD2416" s="1111"/>
      <c r="BCE2416" s="1111"/>
      <c r="BCF2416" s="1111"/>
      <c r="BCG2416" s="1111"/>
      <c r="BCH2416" s="1111"/>
      <c r="BCI2416" s="1111"/>
      <c r="BCJ2416" s="1111"/>
      <c r="BCK2416" s="1111"/>
      <c r="BCL2416" s="1111"/>
      <c r="BCM2416" s="1111"/>
      <c r="BCN2416" s="1111"/>
      <c r="BCO2416" s="1111"/>
      <c r="BCP2416" s="1111"/>
      <c r="BCQ2416" s="1111"/>
      <c r="BCR2416" s="1111"/>
      <c r="BCS2416" s="1111"/>
      <c r="BCT2416" s="1111"/>
      <c r="BCU2416" s="1111"/>
      <c r="BCV2416" s="1111"/>
      <c r="BCW2416" s="1111"/>
      <c r="BCX2416" s="1111"/>
      <c r="BCY2416" s="1111"/>
      <c r="BCZ2416" s="1111"/>
      <c r="BDA2416" s="1111"/>
      <c r="BDB2416" s="1111"/>
      <c r="BDC2416" s="1111"/>
      <c r="BDD2416" s="1111"/>
      <c r="BDE2416" s="1111"/>
      <c r="BDF2416" s="1111"/>
      <c r="BDG2416" s="1111"/>
      <c r="BDH2416" s="1111"/>
      <c r="BDI2416" s="1111"/>
      <c r="BDJ2416" s="1111"/>
      <c r="BDK2416" s="1111"/>
      <c r="BDL2416" s="1111"/>
      <c r="BDM2416" s="1111"/>
      <c r="BDN2416" s="1111"/>
      <c r="BDO2416" s="1111"/>
      <c r="BDP2416" s="1111"/>
      <c r="BDQ2416" s="1111"/>
      <c r="BDR2416" s="1111"/>
      <c r="BDS2416" s="1111"/>
      <c r="BDT2416" s="1111"/>
      <c r="BDU2416" s="1111"/>
      <c r="BDV2416" s="1111"/>
      <c r="BDW2416" s="1111"/>
      <c r="BDX2416" s="1111"/>
      <c r="BDY2416" s="1111"/>
      <c r="BDZ2416" s="1111"/>
      <c r="BEA2416" s="1111"/>
      <c r="BEB2416" s="1111"/>
      <c r="BEC2416" s="1111"/>
      <c r="BED2416" s="1111"/>
      <c r="BEE2416" s="1111"/>
      <c r="BEF2416" s="1111"/>
      <c r="BEG2416" s="1111"/>
      <c r="BEH2416" s="1111"/>
      <c r="BEI2416" s="1111"/>
      <c r="BEJ2416" s="1111"/>
      <c r="BEK2416" s="1111"/>
      <c r="BEL2416" s="1111"/>
      <c r="BEM2416" s="1111"/>
      <c r="BEN2416" s="1111"/>
      <c r="BEO2416" s="1111"/>
      <c r="BEP2416" s="1111"/>
      <c r="BEQ2416" s="1111"/>
      <c r="BER2416" s="1111"/>
      <c r="BES2416" s="1111"/>
      <c r="BET2416" s="1111"/>
      <c r="BEU2416" s="1111"/>
      <c r="BEV2416" s="1111"/>
      <c r="BEW2416" s="1111"/>
      <c r="BEX2416" s="1111"/>
      <c r="BEY2416" s="1111"/>
      <c r="BEZ2416" s="1111"/>
      <c r="BFA2416" s="1111"/>
      <c r="BFB2416" s="1111"/>
      <c r="BFC2416" s="1111"/>
      <c r="BFD2416" s="1111"/>
      <c r="BFE2416" s="1111"/>
      <c r="BFF2416" s="1111"/>
      <c r="BFG2416" s="1111"/>
      <c r="BFH2416" s="1111"/>
      <c r="BFI2416" s="1111"/>
      <c r="BFJ2416" s="1111"/>
      <c r="BFK2416" s="1111"/>
      <c r="BFL2416" s="1111"/>
      <c r="BFM2416" s="1111"/>
      <c r="BFN2416" s="1111"/>
      <c r="BFO2416" s="1111"/>
      <c r="BFP2416" s="1111"/>
      <c r="BFQ2416" s="1111"/>
      <c r="BFR2416" s="1111"/>
      <c r="BFS2416" s="1111"/>
      <c r="BFT2416" s="1111"/>
      <c r="BFU2416" s="1111"/>
      <c r="BFV2416" s="1111"/>
      <c r="BFW2416" s="1111"/>
      <c r="BFX2416" s="1111"/>
      <c r="BFY2416" s="1111"/>
      <c r="BFZ2416" s="1111"/>
      <c r="BGA2416" s="1111"/>
      <c r="BGB2416" s="1111"/>
      <c r="BGC2416" s="1111"/>
      <c r="BGD2416" s="1111"/>
      <c r="BGE2416" s="1111"/>
      <c r="BGF2416" s="1111"/>
      <c r="BGG2416" s="1111"/>
      <c r="BGH2416" s="1111"/>
      <c r="BGI2416" s="1111"/>
      <c r="BGJ2416" s="1111"/>
      <c r="BGK2416" s="1111"/>
      <c r="BGL2416" s="1111"/>
      <c r="BGM2416" s="1111"/>
      <c r="BGN2416" s="1111"/>
      <c r="BGO2416" s="1111"/>
      <c r="BGP2416" s="1111"/>
      <c r="BGQ2416" s="1111"/>
      <c r="BGR2416" s="1111"/>
      <c r="BGS2416" s="1111"/>
      <c r="BGT2416" s="1111"/>
      <c r="BGU2416" s="1111"/>
      <c r="BGV2416" s="1111"/>
      <c r="BGW2416" s="1111"/>
      <c r="BGX2416" s="1111"/>
      <c r="BGY2416" s="1111"/>
      <c r="BGZ2416" s="1111"/>
      <c r="BHA2416" s="1111"/>
      <c r="BHB2416" s="1111"/>
      <c r="BHC2416" s="1111"/>
      <c r="BHD2416" s="1111"/>
      <c r="BHE2416" s="1111"/>
      <c r="BHF2416" s="1111"/>
      <c r="BHG2416" s="1111"/>
      <c r="BHH2416" s="1111"/>
      <c r="BHI2416" s="1111"/>
      <c r="BHJ2416" s="1111"/>
      <c r="BHK2416" s="1111"/>
      <c r="BHL2416" s="1111"/>
      <c r="BHM2416" s="1111"/>
      <c r="BHN2416" s="1111"/>
      <c r="BHO2416" s="1111"/>
      <c r="BHP2416" s="1111"/>
      <c r="BHQ2416" s="1111"/>
      <c r="BHR2416" s="1111"/>
      <c r="BHS2416" s="1111"/>
      <c r="BHT2416" s="1111"/>
      <c r="BHU2416" s="1111"/>
      <c r="BHV2416" s="1111"/>
      <c r="BHW2416" s="1111"/>
      <c r="BHX2416" s="1111"/>
      <c r="BHY2416" s="1111"/>
      <c r="BHZ2416" s="1111"/>
      <c r="BIA2416" s="1111"/>
      <c r="BIB2416" s="1111"/>
      <c r="BIC2416" s="1111"/>
      <c r="BID2416" s="1111"/>
      <c r="BIE2416" s="1111"/>
      <c r="BIF2416" s="1111"/>
      <c r="BIG2416" s="1111"/>
      <c r="BIH2416" s="1111"/>
      <c r="BII2416" s="1111"/>
      <c r="BIJ2416" s="1111"/>
      <c r="BIK2416" s="1111"/>
      <c r="BIL2416" s="1111"/>
      <c r="BIM2416" s="1111"/>
      <c r="BIN2416" s="1111"/>
      <c r="BIO2416" s="1111"/>
      <c r="BIP2416" s="1111"/>
      <c r="BIQ2416" s="1111"/>
      <c r="BIR2416" s="1111"/>
      <c r="BIS2416" s="1111"/>
      <c r="BIT2416" s="1111"/>
      <c r="BIU2416" s="1111"/>
      <c r="BIV2416" s="1111"/>
      <c r="BIW2416" s="1111"/>
      <c r="BIX2416" s="1111"/>
      <c r="BIY2416" s="1111"/>
      <c r="BIZ2416" s="1111"/>
      <c r="BJA2416" s="1111"/>
      <c r="BJB2416" s="1111"/>
      <c r="BJC2416" s="1111"/>
      <c r="BJD2416" s="1111"/>
      <c r="BJE2416" s="1111"/>
      <c r="BJF2416" s="1111"/>
      <c r="BJG2416" s="1111"/>
      <c r="BJH2416" s="1111"/>
      <c r="BJI2416" s="1111"/>
      <c r="BJJ2416" s="1111"/>
      <c r="BJK2416" s="1111"/>
      <c r="BJL2416" s="1111"/>
      <c r="BJM2416" s="1111"/>
      <c r="BJN2416" s="1111"/>
      <c r="BJO2416" s="1111"/>
      <c r="BJP2416" s="1111"/>
      <c r="BJQ2416" s="1111"/>
      <c r="BJR2416" s="1111"/>
      <c r="BJS2416" s="1111"/>
      <c r="BJT2416" s="1111"/>
      <c r="BJU2416" s="1111"/>
      <c r="BJV2416" s="1111"/>
      <c r="BJW2416" s="1111"/>
      <c r="BJX2416" s="1111"/>
      <c r="BJY2416" s="1111"/>
      <c r="BJZ2416" s="1111"/>
      <c r="BKA2416" s="1111"/>
      <c r="BKB2416" s="1111"/>
      <c r="BKC2416" s="1111"/>
      <c r="BKD2416" s="1111"/>
      <c r="BKE2416" s="1111"/>
      <c r="BKF2416" s="1111"/>
      <c r="BKG2416" s="1111"/>
      <c r="BKH2416" s="1111"/>
      <c r="BKI2416" s="1111"/>
      <c r="BKJ2416" s="1111"/>
      <c r="BKK2416" s="1111"/>
      <c r="BKL2416" s="1111"/>
      <c r="BKM2416" s="1111"/>
      <c r="BKN2416" s="1111"/>
      <c r="BKO2416" s="1111"/>
      <c r="BKP2416" s="1111"/>
      <c r="BKQ2416" s="1111"/>
      <c r="BKR2416" s="1111"/>
      <c r="BKS2416" s="1111"/>
      <c r="BKT2416" s="1111"/>
      <c r="BKU2416" s="1111"/>
      <c r="BKV2416" s="1111"/>
      <c r="BKW2416" s="1111"/>
      <c r="BKX2416" s="1111"/>
      <c r="BKY2416" s="1111"/>
      <c r="BKZ2416" s="1111"/>
      <c r="BLA2416" s="1111"/>
      <c r="BLB2416" s="1111"/>
      <c r="BLC2416" s="1111"/>
      <c r="BLD2416" s="1111"/>
      <c r="BLE2416" s="1111"/>
      <c r="BLF2416" s="1111"/>
      <c r="BLG2416" s="1111"/>
      <c r="BLH2416" s="1111"/>
      <c r="BLI2416" s="1111"/>
      <c r="BLJ2416" s="1111"/>
      <c r="BLK2416" s="1111"/>
      <c r="BLL2416" s="1111"/>
      <c r="BLM2416" s="1111"/>
      <c r="BLN2416" s="1111"/>
      <c r="BLO2416" s="1111"/>
      <c r="BLP2416" s="1111"/>
      <c r="BLQ2416" s="1111"/>
      <c r="BLR2416" s="1111"/>
      <c r="BLS2416" s="1111"/>
      <c r="BLT2416" s="1111"/>
      <c r="BLU2416" s="1111"/>
      <c r="BLV2416" s="1111"/>
      <c r="BLW2416" s="1111"/>
      <c r="BLX2416" s="1111"/>
      <c r="BLY2416" s="1111"/>
      <c r="BLZ2416" s="1111"/>
      <c r="BMA2416" s="1111"/>
      <c r="BMB2416" s="1111"/>
      <c r="BMC2416" s="1111"/>
      <c r="BMD2416" s="1111"/>
      <c r="BME2416" s="1111"/>
      <c r="BMF2416" s="1111"/>
      <c r="BMG2416" s="1111"/>
      <c r="BMH2416" s="1111"/>
      <c r="BMI2416" s="1111"/>
      <c r="BMJ2416" s="1111"/>
      <c r="BMK2416" s="1111"/>
      <c r="BML2416" s="1111"/>
      <c r="BMM2416" s="1111"/>
      <c r="BMN2416" s="1111"/>
      <c r="BMO2416" s="1111"/>
      <c r="BMP2416" s="1111"/>
      <c r="BMQ2416" s="1111"/>
      <c r="BMR2416" s="1111"/>
      <c r="BMS2416" s="1111"/>
      <c r="BMT2416" s="1111"/>
      <c r="BMU2416" s="1111"/>
      <c r="BMV2416" s="1111"/>
      <c r="BMW2416" s="1111"/>
      <c r="BMX2416" s="1111"/>
      <c r="BMY2416" s="1111"/>
      <c r="BMZ2416" s="1111"/>
      <c r="BNA2416" s="1111"/>
      <c r="BNB2416" s="1111"/>
      <c r="BNC2416" s="1111"/>
      <c r="BND2416" s="1111"/>
      <c r="BNE2416" s="1111"/>
      <c r="BNF2416" s="1111"/>
      <c r="BNG2416" s="1111"/>
      <c r="BNH2416" s="1111"/>
      <c r="BNI2416" s="1111"/>
      <c r="BNJ2416" s="1111"/>
      <c r="BNK2416" s="1111"/>
      <c r="BNL2416" s="1111"/>
      <c r="BNM2416" s="1111"/>
      <c r="BNN2416" s="1111"/>
      <c r="BNO2416" s="1111"/>
      <c r="BNP2416" s="1111"/>
      <c r="BNQ2416" s="1111"/>
      <c r="BNR2416" s="1111"/>
      <c r="BNS2416" s="1111"/>
      <c r="BNT2416" s="1111"/>
      <c r="BNU2416" s="1111"/>
      <c r="BNV2416" s="1111"/>
      <c r="BNW2416" s="1111"/>
      <c r="BNX2416" s="1111"/>
      <c r="BNY2416" s="1111"/>
      <c r="BNZ2416" s="1111"/>
      <c r="BOA2416" s="1111"/>
      <c r="BOB2416" s="1111"/>
      <c r="BOC2416" s="1111"/>
      <c r="BOD2416" s="1111"/>
      <c r="BOE2416" s="1111"/>
      <c r="BOF2416" s="1111"/>
      <c r="BOG2416" s="1111"/>
      <c r="BOH2416" s="1111"/>
      <c r="BOI2416" s="1111"/>
      <c r="BOJ2416" s="1111"/>
      <c r="BOK2416" s="1111"/>
      <c r="BOL2416" s="1111"/>
      <c r="BOM2416" s="1111"/>
      <c r="BON2416" s="1111"/>
      <c r="BOO2416" s="1111"/>
      <c r="BOP2416" s="1111"/>
      <c r="BOQ2416" s="1111"/>
      <c r="BOR2416" s="1111"/>
      <c r="BOS2416" s="1111"/>
      <c r="BOT2416" s="1111"/>
      <c r="BOU2416" s="1111"/>
      <c r="BOV2416" s="1111"/>
      <c r="BOW2416" s="1111"/>
      <c r="BOX2416" s="1111"/>
      <c r="BOY2416" s="1111"/>
      <c r="BOZ2416" s="1111"/>
      <c r="BPA2416" s="1111"/>
      <c r="BPB2416" s="1111"/>
      <c r="BPC2416" s="1111"/>
      <c r="BPD2416" s="1111"/>
      <c r="BPE2416" s="1111"/>
      <c r="BPF2416" s="1111"/>
      <c r="BPG2416" s="1111"/>
      <c r="BPH2416" s="1111"/>
      <c r="BPI2416" s="1111"/>
      <c r="BPJ2416" s="1111"/>
      <c r="BPK2416" s="1111"/>
      <c r="BPL2416" s="1111"/>
      <c r="BPM2416" s="1111"/>
      <c r="BPN2416" s="1111"/>
      <c r="BPO2416" s="1111"/>
      <c r="BPP2416" s="1111"/>
      <c r="BPQ2416" s="1111"/>
      <c r="BPR2416" s="1111"/>
      <c r="BPS2416" s="1111"/>
      <c r="BPT2416" s="1111"/>
      <c r="BPU2416" s="1111"/>
      <c r="BPV2416" s="1111"/>
      <c r="BPW2416" s="1111"/>
      <c r="BPX2416" s="1111"/>
      <c r="BPY2416" s="1111"/>
      <c r="BPZ2416" s="1111"/>
      <c r="BQA2416" s="1111"/>
      <c r="BQB2416" s="1111"/>
      <c r="BQC2416" s="1111"/>
      <c r="BQD2416" s="1111"/>
      <c r="BQE2416" s="1111"/>
      <c r="BQF2416" s="1111"/>
      <c r="BQG2416" s="1111"/>
      <c r="BQH2416" s="1111"/>
      <c r="BQI2416" s="1111"/>
      <c r="BQJ2416" s="1111"/>
      <c r="BQK2416" s="1111"/>
      <c r="BQL2416" s="1111"/>
      <c r="BQM2416" s="1111"/>
      <c r="BQN2416" s="1111"/>
      <c r="BQO2416" s="1111"/>
      <c r="BQP2416" s="1111"/>
      <c r="BQQ2416" s="1111"/>
      <c r="BQR2416" s="1111"/>
      <c r="BQS2416" s="1111"/>
      <c r="BQT2416" s="1111"/>
      <c r="BQU2416" s="1111"/>
      <c r="BQV2416" s="1111"/>
      <c r="BQW2416" s="1111"/>
      <c r="BQX2416" s="1111"/>
      <c r="BQY2416" s="1111"/>
      <c r="BQZ2416" s="1111"/>
      <c r="BRA2416" s="1111"/>
      <c r="BRB2416" s="1111"/>
      <c r="BRC2416" s="1111"/>
      <c r="BRD2416" s="1111"/>
      <c r="BRE2416" s="1111"/>
      <c r="BRF2416" s="1111"/>
      <c r="BRG2416" s="1111"/>
      <c r="BRH2416" s="1111"/>
      <c r="BRI2416" s="1111"/>
      <c r="BRJ2416" s="1111"/>
      <c r="BRK2416" s="1111"/>
      <c r="BRL2416" s="1111"/>
      <c r="BRM2416" s="1111"/>
      <c r="BRN2416" s="1111"/>
      <c r="BRO2416" s="1111"/>
      <c r="BRP2416" s="1111"/>
      <c r="BRQ2416" s="1111"/>
      <c r="BRR2416" s="1111"/>
      <c r="BRS2416" s="1111"/>
      <c r="BRT2416" s="1111"/>
      <c r="BRU2416" s="1111"/>
      <c r="BRV2416" s="1111"/>
      <c r="BRW2416" s="1111"/>
      <c r="BRX2416" s="1111"/>
      <c r="BRY2416" s="1111"/>
      <c r="BRZ2416" s="1111"/>
      <c r="BSA2416" s="1111"/>
      <c r="BSB2416" s="1111"/>
      <c r="BSC2416" s="1111"/>
      <c r="BSD2416" s="1111"/>
      <c r="BSE2416" s="1111"/>
      <c r="BSF2416" s="1111"/>
      <c r="BSG2416" s="1111"/>
      <c r="BSH2416" s="1111"/>
      <c r="BSI2416" s="1111"/>
      <c r="BSJ2416" s="1111"/>
      <c r="BSK2416" s="1111"/>
      <c r="BSL2416" s="1111"/>
      <c r="BSM2416" s="1111"/>
      <c r="BSN2416" s="1111"/>
      <c r="BSO2416" s="1111"/>
      <c r="BSP2416" s="1111"/>
      <c r="BSQ2416" s="1111"/>
      <c r="BSR2416" s="1111"/>
      <c r="BSS2416" s="1111"/>
      <c r="BST2416" s="1111"/>
      <c r="BSU2416" s="1111"/>
      <c r="BSV2416" s="1111"/>
      <c r="BSW2416" s="1111"/>
      <c r="BSX2416" s="1111"/>
      <c r="BSY2416" s="1111"/>
      <c r="BSZ2416" s="1111"/>
      <c r="BTA2416" s="1111"/>
      <c r="BTB2416" s="1111"/>
      <c r="BTC2416" s="1111"/>
      <c r="BTD2416" s="1111"/>
      <c r="BTE2416" s="1111"/>
      <c r="BTF2416" s="1111"/>
      <c r="BTG2416" s="1111"/>
      <c r="BTH2416" s="1111"/>
      <c r="BTI2416" s="1111"/>
      <c r="BTJ2416" s="1111"/>
      <c r="BTK2416" s="1111"/>
      <c r="BTL2416" s="1111"/>
      <c r="BTM2416" s="1111"/>
      <c r="BTN2416" s="1111"/>
      <c r="BTO2416" s="1111"/>
      <c r="BTP2416" s="1111"/>
      <c r="BTQ2416" s="1111"/>
      <c r="BTR2416" s="1111"/>
      <c r="BTS2416" s="1111"/>
      <c r="BTT2416" s="1111"/>
      <c r="BTU2416" s="1111"/>
      <c r="BTV2416" s="1111"/>
      <c r="BTW2416" s="1111"/>
      <c r="BTX2416" s="1111"/>
      <c r="BTY2416" s="1111"/>
      <c r="BTZ2416" s="1111"/>
      <c r="BUA2416" s="1111"/>
      <c r="BUB2416" s="1111"/>
      <c r="BUC2416" s="1111"/>
      <c r="BUD2416" s="1111"/>
      <c r="BUE2416" s="1111"/>
      <c r="BUF2416" s="1111"/>
      <c r="BUG2416" s="1111"/>
      <c r="BUH2416" s="1111"/>
      <c r="BUI2416" s="1111"/>
      <c r="BUJ2416" s="1111"/>
      <c r="BUK2416" s="1111"/>
      <c r="BUL2416" s="1111"/>
      <c r="BUM2416" s="1111"/>
      <c r="BUN2416" s="1111"/>
      <c r="BUO2416" s="1111"/>
      <c r="BUP2416" s="1111"/>
      <c r="BUQ2416" s="1111"/>
      <c r="BUR2416" s="1111"/>
      <c r="BUS2416" s="1111"/>
      <c r="BUT2416" s="1111"/>
      <c r="BUU2416" s="1111"/>
      <c r="BUV2416" s="1111"/>
      <c r="BUW2416" s="1111"/>
      <c r="BUX2416" s="1111"/>
      <c r="BUY2416" s="1111"/>
      <c r="BUZ2416" s="1111"/>
      <c r="BVA2416" s="1111"/>
      <c r="BVB2416" s="1111"/>
      <c r="BVC2416" s="1111"/>
      <c r="BVD2416" s="1111"/>
      <c r="BVE2416" s="1111"/>
      <c r="BVF2416" s="1111"/>
      <c r="BVG2416" s="1111"/>
      <c r="BVH2416" s="1111"/>
      <c r="BVI2416" s="1111"/>
      <c r="BVJ2416" s="1111"/>
      <c r="BVK2416" s="1111"/>
      <c r="BVL2416" s="1111"/>
      <c r="BVM2416" s="1111"/>
      <c r="BVN2416" s="1111"/>
      <c r="BVO2416" s="1111"/>
      <c r="BVP2416" s="1111"/>
      <c r="BVQ2416" s="1111"/>
      <c r="BVR2416" s="1111"/>
      <c r="BVS2416" s="1111"/>
      <c r="BVT2416" s="1111"/>
      <c r="BVU2416" s="1111"/>
      <c r="BVV2416" s="1111"/>
      <c r="BVW2416" s="1111"/>
      <c r="BVX2416" s="1111"/>
      <c r="BVY2416" s="1111"/>
      <c r="BVZ2416" s="1111"/>
      <c r="BWA2416" s="1111"/>
      <c r="BWB2416" s="1111"/>
      <c r="BWC2416" s="1111"/>
      <c r="BWD2416" s="1111"/>
      <c r="BWE2416" s="1111"/>
      <c r="BWF2416" s="1111"/>
      <c r="BWG2416" s="1111"/>
      <c r="BWH2416" s="1111"/>
      <c r="BWI2416" s="1111"/>
      <c r="BWJ2416" s="1111"/>
      <c r="BWK2416" s="1111"/>
      <c r="BWL2416" s="1111"/>
      <c r="BWM2416" s="1111"/>
      <c r="BWN2416" s="1111"/>
      <c r="BWO2416" s="1111"/>
      <c r="BWP2416" s="1111"/>
      <c r="BWQ2416" s="1111"/>
      <c r="BWR2416" s="1111"/>
      <c r="BWS2416" s="1111"/>
      <c r="BWT2416" s="1111"/>
      <c r="BWU2416" s="1111"/>
      <c r="BWV2416" s="1111"/>
      <c r="BWW2416" s="1111"/>
      <c r="BWX2416" s="1111"/>
      <c r="BWY2416" s="1111"/>
      <c r="BWZ2416" s="1111"/>
      <c r="BXA2416" s="1111"/>
      <c r="BXB2416" s="1111"/>
      <c r="BXC2416" s="1111"/>
      <c r="BXD2416" s="1111"/>
      <c r="BXE2416" s="1111"/>
      <c r="BXF2416" s="1111"/>
      <c r="BXG2416" s="1111"/>
      <c r="BXH2416" s="1111"/>
      <c r="BXI2416" s="1111"/>
      <c r="BXJ2416" s="1111"/>
      <c r="BXK2416" s="1111"/>
      <c r="BXL2416" s="1111"/>
      <c r="BXM2416" s="1111"/>
      <c r="BXN2416" s="1111"/>
      <c r="BXO2416" s="1111"/>
      <c r="BXP2416" s="1111"/>
      <c r="BXQ2416" s="1111"/>
      <c r="BXR2416" s="1111"/>
      <c r="BXS2416" s="1111"/>
      <c r="BXT2416" s="1111"/>
      <c r="BXU2416" s="1111"/>
      <c r="BXV2416" s="1111"/>
      <c r="BXW2416" s="1111"/>
      <c r="BXX2416" s="1111"/>
      <c r="BXY2416" s="1111"/>
      <c r="BXZ2416" s="1111"/>
      <c r="BYA2416" s="1111"/>
      <c r="BYB2416" s="1111"/>
      <c r="BYC2416" s="1111"/>
      <c r="BYD2416" s="1111"/>
      <c r="BYE2416" s="1111"/>
      <c r="BYF2416" s="1111"/>
      <c r="BYG2416" s="1111"/>
      <c r="BYH2416" s="1111"/>
      <c r="BYI2416" s="1111"/>
      <c r="BYJ2416" s="1111"/>
      <c r="BYK2416" s="1111"/>
      <c r="BYL2416" s="1111"/>
      <c r="BYM2416" s="1111"/>
      <c r="BYN2416" s="1111"/>
      <c r="BYO2416" s="1111"/>
      <c r="BYP2416" s="1111"/>
      <c r="BYQ2416" s="1111"/>
      <c r="BYR2416" s="1111"/>
      <c r="BYS2416" s="1111"/>
      <c r="BYT2416" s="1111"/>
      <c r="BYU2416" s="1111"/>
      <c r="BYV2416" s="1111"/>
      <c r="BYW2416" s="1111"/>
      <c r="BYX2416" s="1111"/>
      <c r="BYY2416" s="1111"/>
      <c r="BYZ2416" s="1111"/>
      <c r="BZA2416" s="1111"/>
      <c r="BZB2416" s="1111"/>
      <c r="BZC2416" s="1111"/>
      <c r="BZD2416" s="1111"/>
      <c r="BZE2416" s="1111"/>
      <c r="BZF2416" s="1111"/>
      <c r="BZG2416" s="1111"/>
      <c r="BZH2416" s="1111"/>
      <c r="BZI2416" s="1111"/>
      <c r="BZJ2416" s="1111"/>
      <c r="BZK2416" s="1111"/>
      <c r="BZL2416" s="1111"/>
      <c r="BZM2416" s="1111"/>
      <c r="BZN2416" s="1111"/>
      <c r="BZO2416" s="1111"/>
      <c r="BZP2416" s="1111"/>
      <c r="BZQ2416" s="1111"/>
      <c r="BZR2416" s="1111"/>
      <c r="BZS2416" s="1111"/>
      <c r="BZT2416" s="1111"/>
      <c r="BZU2416" s="1111"/>
      <c r="BZV2416" s="1111"/>
      <c r="BZW2416" s="1111"/>
      <c r="BZX2416" s="1111"/>
      <c r="BZY2416" s="1111"/>
      <c r="BZZ2416" s="1111"/>
      <c r="CAA2416" s="1111"/>
      <c r="CAB2416" s="1111"/>
      <c r="CAC2416" s="1111"/>
      <c r="CAD2416" s="1111"/>
      <c r="CAE2416" s="1111"/>
      <c r="CAF2416" s="1111"/>
      <c r="CAG2416" s="1111"/>
      <c r="CAH2416" s="1111"/>
      <c r="CAI2416" s="1111"/>
      <c r="CAJ2416" s="1111"/>
      <c r="CAK2416" s="1111"/>
      <c r="CAL2416" s="1111"/>
      <c r="CAM2416" s="1111"/>
      <c r="CAN2416" s="1111"/>
      <c r="CAO2416" s="1111"/>
      <c r="CAP2416" s="1111"/>
      <c r="CAQ2416" s="1111"/>
      <c r="CAR2416" s="1111"/>
      <c r="CAS2416" s="1111"/>
      <c r="CAT2416" s="1111"/>
      <c r="CAU2416" s="1111"/>
      <c r="CAV2416" s="1111"/>
      <c r="CAW2416" s="1111"/>
      <c r="CAX2416" s="1111"/>
      <c r="CAY2416" s="1111"/>
      <c r="CAZ2416" s="1111"/>
      <c r="CBA2416" s="1111"/>
      <c r="CBB2416" s="1111"/>
      <c r="CBC2416" s="1111"/>
      <c r="CBD2416" s="1111"/>
      <c r="CBE2416" s="1111"/>
      <c r="CBF2416" s="1111"/>
      <c r="CBG2416" s="1111"/>
      <c r="CBH2416" s="1111"/>
      <c r="CBI2416" s="1111"/>
      <c r="CBJ2416" s="1111"/>
      <c r="CBK2416" s="1111"/>
      <c r="CBL2416" s="1111"/>
      <c r="CBM2416" s="1111"/>
      <c r="CBN2416" s="1111"/>
      <c r="CBO2416" s="1111"/>
      <c r="CBP2416" s="1111"/>
      <c r="CBQ2416" s="1111"/>
      <c r="CBR2416" s="1111"/>
      <c r="CBS2416" s="1111"/>
      <c r="CBT2416" s="1111"/>
      <c r="CBU2416" s="1111"/>
      <c r="CBV2416" s="1111"/>
      <c r="CBW2416" s="1111"/>
      <c r="CBX2416" s="1111"/>
      <c r="CBY2416" s="1111"/>
      <c r="CBZ2416" s="1111"/>
      <c r="CCA2416" s="1111"/>
      <c r="CCB2416" s="1111"/>
      <c r="CCC2416" s="1111"/>
      <c r="CCD2416" s="1111"/>
      <c r="CCE2416" s="1111"/>
      <c r="CCF2416" s="1111"/>
      <c r="CCG2416" s="1111"/>
      <c r="CCH2416" s="1111"/>
      <c r="CCI2416" s="1111"/>
      <c r="CCJ2416" s="1111"/>
      <c r="CCK2416" s="1111"/>
      <c r="CCL2416" s="1111"/>
      <c r="CCM2416" s="1111"/>
      <c r="CCN2416" s="1111"/>
      <c r="CCO2416" s="1111"/>
      <c r="CCP2416" s="1111"/>
      <c r="CCQ2416" s="1111"/>
      <c r="CCR2416" s="1111"/>
      <c r="CCS2416" s="1111"/>
      <c r="CCT2416" s="1111"/>
      <c r="CCU2416" s="1111"/>
      <c r="CCV2416" s="1111"/>
      <c r="CCW2416" s="1111"/>
      <c r="CCX2416" s="1111"/>
      <c r="CCY2416" s="1111"/>
      <c r="CCZ2416" s="1111"/>
      <c r="CDA2416" s="1111"/>
      <c r="CDB2416" s="1111"/>
      <c r="CDC2416" s="1111"/>
      <c r="CDD2416" s="1111"/>
      <c r="CDE2416" s="1111"/>
      <c r="CDF2416" s="1111"/>
      <c r="CDG2416" s="1111"/>
      <c r="CDH2416" s="1111"/>
      <c r="CDI2416" s="1111"/>
      <c r="CDJ2416" s="1111"/>
      <c r="CDK2416" s="1111"/>
      <c r="CDL2416" s="1111"/>
      <c r="CDM2416" s="1111"/>
      <c r="CDN2416" s="1111"/>
      <c r="CDO2416" s="1111"/>
      <c r="CDP2416" s="1111"/>
      <c r="CDQ2416" s="1111"/>
      <c r="CDR2416" s="1111"/>
      <c r="CDS2416" s="1111"/>
      <c r="CDT2416" s="1111"/>
      <c r="CDU2416" s="1111"/>
      <c r="CDV2416" s="1111"/>
      <c r="CDW2416" s="1111"/>
      <c r="CDX2416" s="1111"/>
      <c r="CDY2416" s="1111"/>
      <c r="CDZ2416" s="1111"/>
      <c r="CEA2416" s="1111"/>
      <c r="CEB2416" s="1111"/>
      <c r="CEC2416" s="1111"/>
      <c r="CED2416" s="1111"/>
      <c r="CEE2416" s="1111"/>
      <c r="CEF2416" s="1111"/>
      <c r="CEG2416" s="1111"/>
      <c r="CEH2416" s="1111"/>
      <c r="CEI2416" s="1111"/>
      <c r="CEJ2416" s="1111"/>
      <c r="CEK2416" s="1111"/>
      <c r="CEL2416" s="1111"/>
      <c r="CEM2416" s="1111"/>
      <c r="CEN2416" s="1111"/>
      <c r="CEO2416" s="1111"/>
      <c r="CEP2416" s="1111"/>
      <c r="CEQ2416" s="1111"/>
      <c r="CER2416" s="1111"/>
      <c r="CES2416" s="1111"/>
      <c r="CET2416" s="1111"/>
      <c r="CEU2416" s="1111"/>
      <c r="CEV2416" s="1111"/>
      <c r="CEW2416" s="1111"/>
      <c r="CEX2416" s="1111"/>
      <c r="CEY2416" s="1111"/>
      <c r="CEZ2416" s="1111"/>
      <c r="CFA2416" s="1111"/>
      <c r="CFB2416" s="1111"/>
      <c r="CFC2416" s="1111"/>
      <c r="CFD2416" s="1111"/>
      <c r="CFE2416" s="1111"/>
      <c r="CFF2416" s="1111"/>
      <c r="CFG2416" s="1111"/>
      <c r="CFH2416" s="1111"/>
      <c r="CFI2416" s="1111"/>
      <c r="CFJ2416" s="1111"/>
      <c r="CFK2416" s="1111"/>
      <c r="CFL2416" s="1111"/>
      <c r="CFM2416" s="1111"/>
      <c r="CFN2416" s="1111"/>
      <c r="CFO2416" s="1111"/>
      <c r="CFP2416" s="1111"/>
      <c r="CFQ2416" s="1111"/>
      <c r="CFR2416" s="1111"/>
      <c r="CFS2416" s="1111"/>
      <c r="CFT2416" s="1111"/>
      <c r="CFU2416" s="1111"/>
      <c r="CFV2416" s="1111"/>
      <c r="CFW2416" s="1111"/>
      <c r="CFX2416" s="1111"/>
      <c r="CFY2416" s="1111"/>
      <c r="CFZ2416" s="1111"/>
      <c r="CGA2416" s="1111"/>
      <c r="CGB2416" s="1111"/>
      <c r="CGC2416" s="1111"/>
      <c r="CGD2416" s="1111"/>
      <c r="CGE2416" s="1111"/>
      <c r="CGF2416" s="1111"/>
      <c r="CGG2416" s="1111"/>
      <c r="CGH2416" s="1111"/>
      <c r="CGI2416" s="1111"/>
      <c r="CGJ2416" s="1111"/>
      <c r="CGK2416" s="1111"/>
      <c r="CGL2416" s="1111"/>
      <c r="CGM2416" s="1111"/>
      <c r="CGN2416" s="1111"/>
      <c r="CGO2416" s="1111"/>
      <c r="CGP2416" s="1111"/>
      <c r="CGQ2416" s="1111"/>
      <c r="CGR2416" s="1111"/>
      <c r="CGS2416" s="1111"/>
      <c r="CGT2416" s="1111"/>
      <c r="CGU2416" s="1111"/>
      <c r="CGV2416" s="1111"/>
      <c r="CGW2416" s="1111"/>
      <c r="CGX2416" s="1111"/>
      <c r="CGY2416" s="1111"/>
      <c r="CGZ2416" s="1111"/>
      <c r="CHA2416" s="1111"/>
      <c r="CHB2416" s="1111"/>
      <c r="CHC2416" s="1111"/>
      <c r="CHD2416" s="1111"/>
      <c r="CHE2416" s="1111"/>
      <c r="CHF2416" s="1111"/>
      <c r="CHG2416" s="1111"/>
      <c r="CHH2416" s="1111"/>
      <c r="CHI2416" s="1111"/>
      <c r="CHJ2416" s="1111"/>
      <c r="CHK2416" s="1111"/>
      <c r="CHL2416" s="1111"/>
      <c r="CHM2416" s="1111"/>
      <c r="CHN2416" s="1111"/>
      <c r="CHO2416" s="1111"/>
      <c r="CHP2416" s="1111"/>
      <c r="CHQ2416" s="1111"/>
      <c r="CHR2416" s="1111"/>
      <c r="CHS2416" s="1111"/>
      <c r="CHT2416" s="1111"/>
      <c r="CHU2416" s="1111"/>
      <c r="CHV2416" s="1111"/>
      <c r="CHW2416" s="1111"/>
      <c r="CHX2416" s="1111"/>
      <c r="CHY2416" s="1111"/>
      <c r="CHZ2416" s="1111"/>
      <c r="CIA2416" s="1111"/>
      <c r="CIB2416" s="1111"/>
      <c r="CIC2416" s="1111"/>
      <c r="CID2416" s="1111"/>
      <c r="CIE2416" s="1111"/>
      <c r="CIF2416" s="1111"/>
      <c r="CIG2416" s="1111"/>
      <c r="CIH2416" s="1111"/>
      <c r="CII2416" s="1111"/>
      <c r="CIJ2416" s="1111"/>
      <c r="CIK2416" s="1111"/>
      <c r="CIL2416" s="1111"/>
      <c r="CIM2416" s="1111"/>
      <c r="CIN2416" s="1111"/>
      <c r="CIO2416" s="1111"/>
      <c r="CIP2416" s="1111"/>
      <c r="CIQ2416" s="1111"/>
      <c r="CIR2416" s="1111"/>
      <c r="CIS2416" s="1111"/>
      <c r="CIT2416" s="1111"/>
      <c r="CIU2416" s="1111"/>
      <c r="CIV2416" s="1111"/>
      <c r="CIW2416" s="1111"/>
      <c r="CIX2416" s="1111"/>
      <c r="CIY2416" s="1111"/>
      <c r="CIZ2416" s="1111"/>
      <c r="CJA2416" s="1111"/>
      <c r="CJB2416" s="1111"/>
      <c r="CJC2416" s="1111"/>
      <c r="CJD2416" s="1111"/>
      <c r="CJE2416" s="1111"/>
      <c r="CJF2416" s="1111"/>
      <c r="CJG2416" s="1111"/>
      <c r="CJH2416" s="1111"/>
      <c r="CJI2416" s="1111"/>
      <c r="CJJ2416" s="1111"/>
      <c r="CJK2416" s="1111"/>
      <c r="CJL2416" s="1111"/>
      <c r="CJM2416" s="1111"/>
      <c r="CJN2416" s="1111"/>
      <c r="CJO2416" s="1111"/>
      <c r="CJP2416" s="1111"/>
      <c r="CJQ2416" s="1111"/>
      <c r="CJR2416" s="1111"/>
      <c r="CJS2416" s="1111"/>
      <c r="CJT2416" s="1111"/>
      <c r="CJU2416" s="1111"/>
      <c r="CJV2416" s="1111"/>
      <c r="CJW2416" s="1111"/>
      <c r="CJX2416" s="1111"/>
      <c r="CJY2416" s="1111"/>
      <c r="CJZ2416" s="1111"/>
      <c r="CKA2416" s="1111"/>
      <c r="CKB2416" s="1111"/>
      <c r="CKC2416" s="1111"/>
      <c r="CKD2416" s="1111"/>
      <c r="CKE2416" s="1111"/>
      <c r="CKF2416" s="1111"/>
      <c r="CKG2416" s="1111"/>
      <c r="CKH2416" s="1111"/>
      <c r="CKI2416" s="1111"/>
      <c r="CKJ2416" s="1111"/>
      <c r="CKK2416" s="1111"/>
      <c r="CKL2416" s="1111"/>
      <c r="CKM2416" s="1111"/>
      <c r="CKN2416" s="1111"/>
      <c r="CKO2416" s="1111"/>
      <c r="CKP2416" s="1111"/>
      <c r="CKQ2416" s="1111"/>
      <c r="CKR2416" s="1111"/>
      <c r="CKS2416" s="1111"/>
      <c r="CKT2416" s="1111"/>
      <c r="CKU2416" s="1111"/>
      <c r="CKV2416" s="1111"/>
      <c r="CKW2416" s="1111"/>
      <c r="CKX2416" s="1111"/>
      <c r="CKY2416" s="1111"/>
      <c r="CKZ2416" s="1111"/>
      <c r="CLA2416" s="1111"/>
      <c r="CLB2416" s="1111"/>
      <c r="CLC2416" s="1111"/>
      <c r="CLD2416" s="1111"/>
      <c r="CLE2416" s="1111"/>
      <c r="CLF2416" s="1111"/>
      <c r="CLG2416" s="1111"/>
      <c r="CLH2416" s="1111"/>
      <c r="CLI2416" s="1111"/>
      <c r="CLJ2416" s="1111"/>
      <c r="CLK2416" s="1111"/>
      <c r="CLL2416" s="1111"/>
      <c r="CLM2416" s="1111"/>
      <c r="CLN2416" s="1111"/>
      <c r="CLO2416" s="1111"/>
      <c r="CLP2416" s="1111"/>
      <c r="CLQ2416" s="1111"/>
      <c r="CLR2416" s="1111"/>
      <c r="CLS2416" s="1111"/>
      <c r="CLT2416" s="1111"/>
      <c r="CLU2416" s="1111"/>
      <c r="CLV2416" s="1111"/>
      <c r="CLW2416" s="1111"/>
      <c r="CLX2416" s="1111"/>
      <c r="CLY2416" s="1111"/>
      <c r="CLZ2416" s="1111"/>
      <c r="CMA2416" s="1111"/>
      <c r="CMB2416" s="1111"/>
      <c r="CMC2416" s="1111"/>
      <c r="CMD2416" s="1111"/>
      <c r="CME2416" s="1111"/>
      <c r="CMF2416" s="1111"/>
      <c r="CMG2416" s="1111"/>
      <c r="CMH2416" s="1111"/>
      <c r="CMI2416" s="1111"/>
      <c r="CMJ2416" s="1111"/>
      <c r="CMK2416" s="1111"/>
      <c r="CML2416" s="1111"/>
      <c r="CMM2416" s="1111"/>
      <c r="CMN2416" s="1111"/>
      <c r="CMO2416" s="1111"/>
      <c r="CMP2416" s="1111"/>
      <c r="CMQ2416" s="1111"/>
      <c r="CMR2416" s="1111"/>
      <c r="CMS2416" s="1111"/>
      <c r="CMT2416" s="1111"/>
      <c r="CMU2416" s="1111"/>
      <c r="CMV2416" s="1111"/>
      <c r="CMW2416" s="1111"/>
      <c r="CMX2416" s="1111"/>
      <c r="CMY2416" s="1111"/>
      <c r="CMZ2416" s="1111"/>
      <c r="CNA2416" s="1111"/>
      <c r="CNB2416" s="1111"/>
      <c r="CNC2416" s="1111"/>
      <c r="CND2416" s="1111"/>
      <c r="CNE2416" s="1111"/>
      <c r="CNF2416" s="1111"/>
      <c r="CNG2416" s="1111"/>
      <c r="CNH2416" s="1111"/>
      <c r="CNI2416" s="1111"/>
      <c r="CNJ2416" s="1111"/>
      <c r="CNK2416" s="1111"/>
      <c r="CNL2416" s="1111"/>
      <c r="CNM2416" s="1111"/>
      <c r="CNN2416" s="1111"/>
      <c r="CNO2416" s="1111"/>
      <c r="CNP2416" s="1111"/>
      <c r="CNQ2416" s="1111"/>
      <c r="CNR2416" s="1111"/>
      <c r="CNS2416" s="1111"/>
      <c r="CNT2416" s="1111"/>
      <c r="CNU2416" s="1111"/>
      <c r="CNV2416" s="1111"/>
      <c r="CNW2416" s="1111"/>
      <c r="CNX2416" s="1111"/>
      <c r="CNY2416" s="1111"/>
      <c r="CNZ2416" s="1111"/>
      <c r="COA2416" s="1111"/>
      <c r="COB2416" s="1111"/>
      <c r="COC2416" s="1111"/>
      <c r="COD2416" s="1111"/>
      <c r="COE2416" s="1111"/>
      <c r="COF2416" s="1111"/>
      <c r="COG2416" s="1111"/>
      <c r="COH2416" s="1111"/>
      <c r="COI2416" s="1111"/>
      <c r="COJ2416" s="1111"/>
      <c r="COK2416" s="1111"/>
      <c r="COL2416" s="1111"/>
      <c r="COM2416" s="1111"/>
      <c r="CON2416" s="1111"/>
      <c r="COO2416" s="1111"/>
      <c r="COP2416" s="1111"/>
      <c r="COQ2416" s="1111"/>
      <c r="COR2416" s="1111"/>
      <c r="COS2416" s="1111"/>
      <c r="COT2416" s="1111"/>
      <c r="COU2416" s="1111"/>
      <c r="COV2416" s="1111"/>
      <c r="COW2416" s="1111"/>
      <c r="COX2416" s="1111"/>
      <c r="COY2416" s="1111"/>
      <c r="COZ2416" s="1111"/>
      <c r="CPA2416" s="1111"/>
      <c r="CPB2416" s="1111"/>
      <c r="CPC2416" s="1111"/>
      <c r="CPD2416" s="1111"/>
      <c r="CPE2416" s="1111"/>
      <c r="CPF2416" s="1111"/>
      <c r="CPG2416" s="1111"/>
      <c r="CPH2416" s="1111"/>
      <c r="CPI2416" s="1111"/>
      <c r="CPJ2416" s="1111"/>
      <c r="CPK2416" s="1111"/>
      <c r="CPL2416" s="1111"/>
      <c r="CPM2416" s="1111"/>
      <c r="CPN2416" s="1111"/>
      <c r="CPO2416" s="1111"/>
      <c r="CPP2416" s="1111"/>
      <c r="CPQ2416" s="1111"/>
      <c r="CPR2416" s="1111"/>
      <c r="CPS2416" s="1111"/>
      <c r="CPT2416" s="1111"/>
      <c r="CPU2416" s="1111"/>
      <c r="CPV2416" s="1111"/>
      <c r="CPW2416" s="1111"/>
      <c r="CPX2416" s="1111"/>
      <c r="CPY2416" s="1111"/>
      <c r="CPZ2416" s="1111"/>
      <c r="CQA2416" s="1111"/>
      <c r="CQB2416" s="1111"/>
      <c r="CQC2416" s="1111"/>
      <c r="CQD2416" s="1111"/>
      <c r="CQE2416" s="1111"/>
      <c r="CQF2416" s="1111"/>
      <c r="CQG2416" s="1111"/>
      <c r="CQH2416" s="1111"/>
      <c r="CQI2416" s="1111"/>
      <c r="CQJ2416" s="1111"/>
      <c r="CQK2416" s="1111"/>
      <c r="CQL2416" s="1111"/>
      <c r="CQM2416" s="1111"/>
      <c r="CQN2416" s="1111"/>
      <c r="CQO2416" s="1111"/>
      <c r="CQP2416" s="1111"/>
      <c r="CQQ2416" s="1111"/>
      <c r="CQR2416" s="1111"/>
      <c r="CQS2416" s="1111"/>
      <c r="CQT2416" s="1111"/>
      <c r="CQU2416" s="1111"/>
      <c r="CQV2416" s="1111"/>
      <c r="CQW2416" s="1111"/>
      <c r="CQX2416" s="1111"/>
      <c r="CQY2416" s="1111"/>
      <c r="CQZ2416" s="1111"/>
      <c r="CRA2416" s="1111"/>
      <c r="CRB2416" s="1111"/>
      <c r="CRC2416" s="1111"/>
      <c r="CRD2416" s="1111"/>
      <c r="CRE2416" s="1111"/>
      <c r="CRF2416" s="1111"/>
      <c r="CRG2416" s="1111"/>
      <c r="CRH2416" s="1111"/>
      <c r="CRI2416" s="1111"/>
      <c r="CRJ2416" s="1111"/>
      <c r="CRK2416" s="1111"/>
      <c r="CRL2416" s="1111"/>
      <c r="CRM2416" s="1111"/>
      <c r="CRN2416" s="1111"/>
      <c r="CRO2416" s="1111"/>
      <c r="CRP2416" s="1111"/>
      <c r="CRQ2416" s="1111"/>
      <c r="CRR2416" s="1111"/>
      <c r="CRS2416" s="1111"/>
      <c r="CRT2416" s="1111"/>
      <c r="CRU2416" s="1111"/>
      <c r="CRV2416" s="1111"/>
      <c r="CRW2416" s="1111"/>
      <c r="CRX2416" s="1111"/>
      <c r="CRY2416" s="1111"/>
      <c r="CRZ2416" s="1111"/>
      <c r="CSA2416" s="1111"/>
      <c r="CSB2416" s="1111"/>
      <c r="CSC2416" s="1111"/>
      <c r="CSD2416" s="1111"/>
      <c r="CSE2416" s="1111"/>
      <c r="CSF2416" s="1111"/>
      <c r="CSG2416" s="1111"/>
      <c r="CSH2416" s="1111"/>
      <c r="CSI2416" s="1111"/>
      <c r="CSJ2416" s="1111"/>
      <c r="CSK2416" s="1111"/>
      <c r="CSL2416" s="1111"/>
      <c r="CSM2416" s="1111"/>
      <c r="CSN2416" s="1111"/>
      <c r="CSO2416" s="1111"/>
      <c r="CSP2416" s="1111"/>
      <c r="CSQ2416" s="1111"/>
      <c r="CSR2416" s="1111"/>
      <c r="CSS2416" s="1111"/>
      <c r="CST2416" s="1111"/>
      <c r="CSU2416" s="1111"/>
      <c r="CSV2416" s="1111"/>
      <c r="CSW2416" s="1111"/>
      <c r="CSX2416" s="1111"/>
      <c r="CSY2416" s="1111"/>
      <c r="CSZ2416" s="1111"/>
      <c r="CTA2416" s="1111"/>
      <c r="CTB2416" s="1111"/>
      <c r="CTC2416" s="1111"/>
      <c r="CTD2416" s="1111"/>
      <c r="CTE2416" s="1111"/>
      <c r="CTF2416" s="1111"/>
      <c r="CTG2416" s="1111"/>
      <c r="CTH2416" s="1111"/>
      <c r="CTI2416" s="1111"/>
      <c r="CTJ2416" s="1111"/>
      <c r="CTK2416" s="1111"/>
      <c r="CTL2416" s="1111"/>
      <c r="CTM2416" s="1111"/>
      <c r="CTN2416" s="1111"/>
      <c r="CTO2416" s="1111"/>
      <c r="CTP2416" s="1111"/>
      <c r="CTQ2416" s="1111"/>
      <c r="CTR2416" s="1111"/>
      <c r="CTS2416" s="1111"/>
      <c r="CTT2416" s="1111"/>
      <c r="CTU2416" s="1111"/>
      <c r="CTV2416" s="1111"/>
      <c r="CTW2416" s="1111"/>
      <c r="CTX2416" s="1111"/>
      <c r="CTY2416" s="1111"/>
      <c r="CTZ2416" s="1111"/>
      <c r="CUA2416" s="1111"/>
      <c r="CUB2416" s="1111"/>
      <c r="CUC2416" s="1111"/>
      <c r="CUD2416" s="1111"/>
      <c r="CUE2416" s="1111"/>
      <c r="CUF2416" s="1111"/>
      <c r="CUG2416" s="1111"/>
      <c r="CUH2416" s="1111"/>
      <c r="CUI2416" s="1111"/>
      <c r="CUJ2416" s="1111"/>
      <c r="CUK2416" s="1111"/>
      <c r="CUL2416" s="1111"/>
      <c r="CUM2416" s="1111"/>
      <c r="CUN2416" s="1111"/>
      <c r="CUO2416" s="1111"/>
      <c r="CUP2416" s="1111"/>
      <c r="CUQ2416" s="1111"/>
      <c r="CUR2416" s="1111"/>
      <c r="CUS2416" s="1111"/>
      <c r="CUT2416" s="1111"/>
      <c r="CUU2416" s="1111"/>
      <c r="CUV2416" s="1111"/>
      <c r="CUW2416" s="1111"/>
      <c r="CUX2416" s="1111"/>
      <c r="CUY2416" s="1111"/>
      <c r="CUZ2416" s="1111"/>
      <c r="CVA2416" s="1111"/>
      <c r="CVB2416" s="1111"/>
      <c r="CVC2416" s="1111"/>
      <c r="CVD2416" s="1111"/>
      <c r="CVE2416" s="1111"/>
      <c r="CVF2416" s="1111"/>
      <c r="CVG2416" s="1111"/>
      <c r="CVH2416" s="1111"/>
      <c r="CVI2416" s="1111"/>
      <c r="CVJ2416" s="1111"/>
      <c r="CVK2416" s="1111"/>
      <c r="CVL2416" s="1111"/>
      <c r="CVM2416" s="1111"/>
      <c r="CVN2416" s="1111"/>
      <c r="CVO2416" s="1111"/>
      <c r="CVP2416" s="1111"/>
      <c r="CVQ2416" s="1111"/>
      <c r="CVR2416" s="1111"/>
      <c r="CVS2416" s="1111"/>
      <c r="CVT2416" s="1111"/>
      <c r="CVU2416" s="1111"/>
      <c r="CVV2416" s="1111"/>
      <c r="CVW2416" s="1111"/>
      <c r="CVX2416" s="1111"/>
      <c r="CVY2416" s="1111"/>
      <c r="CVZ2416" s="1111"/>
      <c r="CWA2416" s="1111"/>
      <c r="CWB2416" s="1111"/>
      <c r="CWC2416" s="1111"/>
      <c r="CWD2416" s="1111"/>
      <c r="CWE2416" s="1111"/>
      <c r="CWF2416" s="1111"/>
      <c r="CWG2416" s="1111"/>
      <c r="CWH2416" s="1111"/>
      <c r="CWI2416" s="1111"/>
      <c r="CWJ2416" s="1111"/>
      <c r="CWK2416" s="1111"/>
      <c r="CWL2416" s="1111"/>
      <c r="CWM2416" s="1111"/>
      <c r="CWN2416" s="1111"/>
      <c r="CWO2416" s="1111"/>
      <c r="CWP2416" s="1111"/>
      <c r="CWQ2416" s="1111"/>
      <c r="CWR2416" s="1111"/>
      <c r="CWS2416" s="1111"/>
      <c r="CWT2416" s="1111"/>
      <c r="CWU2416" s="1111"/>
      <c r="CWV2416" s="1111"/>
      <c r="CWW2416" s="1111"/>
      <c r="CWX2416" s="1111"/>
      <c r="CWY2416" s="1111"/>
      <c r="CWZ2416" s="1111"/>
      <c r="CXA2416" s="1111"/>
      <c r="CXB2416" s="1111"/>
      <c r="CXC2416" s="1111"/>
      <c r="CXD2416" s="1111"/>
      <c r="CXE2416" s="1111"/>
      <c r="CXF2416" s="1111"/>
      <c r="CXG2416" s="1111"/>
      <c r="CXH2416" s="1111"/>
      <c r="CXI2416" s="1111"/>
      <c r="CXJ2416" s="1111"/>
      <c r="CXK2416" s="1111"/>
      <c r="CXL2416" s="1111"/>
      <c r="CXM2416" s="1111"/>
      <c r="CXN2416" s="1111"/>
      <c r="CXO2416" s="1111"/>
      <c r="CXP2416" s="1111"/>
      <c r="CXQ2416" s="1111"/>
      <c r="CXR2416" s="1111"/>
      <c r="CXS2416" s="1111"/>
      <c r="CXT2416" s="1111"/>
      <c r="CXU2416" s="1111"/>
      <c r="CXV2416" s="1111"/>
      <c r="CXW2416" s="1111"/>
      <c r="CXX2416" s="1111"/>
      <c r="CXY2416" s="1111"/>
      <c r="CXZ2416" s="1111"/>
      <c r="CYA2416" s="1111"/>
      <c r="CYB2416" s="1111"/>
      <c r="CYC2416" s="1111"/>
      <c r="CYD2416" s="1111"/>
      <c r="CYE2416" s="1111"/>
      <c r="CYF2416" s="1111"/>
      <c r="CYG2416" s="1111"/>
      <c r="CYH2416" s="1111"/>
      <c r="CYI2416" s="1111"/>
      <c r="CYJ2416" s="1111"/>
      <c r="CYK2416" s="1111"/>
      <c r="CYL2416" s="1111"/>
      <c r="CYM2416" s="1111"/>
      <c r="CYN2416" s="1111"/>
      <c r="CYO2416" s="1111"/>
      <c r="CYP2416" s="1111"/>
      <c r="CYQ2416" s="1111"/>
      <c r="CYR2416" s="1111"/>
      <c r="CYS2416" s="1111"/>
      <c r="CYT2416" s="1111"/>
      <c r="CYU2416" s="1111"/>
      <c r="CYV2416" s="1111"/>
      <c r="CYW2416" s="1111"/>
      <c r="CYX2416" s="1111"/>
      <c r="CYY2416" s="1111"/>
      <c r="CYZ2416" s="1111"/>
      <c r="CZA2416" s="1111"/>
      <c r="CZB2416" s="1111"/>
      <c r="CZC2416" s="1111"/>
      <c r="CZD2416" s="1111"/>
      <c r="CZE2416" s="1111"/>
      <c r="CZF2416" s="1111"/>
      <c r="CZG2416" s="1111"/>
      <c r="CZH2416" s="1111"/>
      <c r="CZI2416" s="1111"/>
      <c r="CZJ2416" s="1111"/>
      <c r="CZK2416" s="1111"/>
      <c r="CZL2416" s="1111"/>
      <c r="CZM2416" s="1111"/>
      <c r="CZN2416" s="1111"/>
      <c r="CZO2416" s="1111"/>
      <c r="CZP2416" s="1111"/>
      <c r="CZQ2416" s="1111"/>
      <c r="CZR2416" s="1111"/>
      <c r="CZS2416" s="1111"/>
      <c r="CZT2416" s="1111"/>
      <c r="CZU2416" s="1111"/>
      <c r="CZV2416" s="1111"/>
      <c r="CZW2416" s="1111"/>
      <c r="CZX2416" s="1111"/>
      <c r="CZY2416" s="1111"/>
      <c r="CZZ2416" s="1111"/>
      <c r="DAA2416" s="1111"/>
      <c r="DAB2416" s="1111"/>
      <c r="DAC2416" s="1111"/>
      <c r="DAD2416" s="1111"/>
      <c r="DAE2416" s="1111"/>
      <c r="DAF2416" s="1111"/>
      <c r="DAG2416" s="1111"/>
      <c r="DAH2416" s="1111"/>
      <c r="DAI2416" s="1111"/>
      <c r="DAJ2416" s="1111"/>
      <c r="DAK2416" s="1111"/>
      <c r="DAL2416" s="1111"/>
      <c r="DAM2416" s="1111"/>
      <c r="DAN2416" s="1111"/>
      <c r="DAO2416" s="1111"/>
      <c r="DAP2416" s="1111"/>
      <c r="DAQ2416" s="1111"/>
      <c r="DAR2416" s="1111"/>
      <c r="DAS2416" s="1111"/>
      <c r="DAT2416" s="1111"/>
      <c r="DAU2416" s="1111"/>
      <c r="DAV2416" s="1111"/>
      <c r="DAW2416" s="1111"/>
      <c r="DAX2416" s="1111"/>
      <c r="DAY2416" s="1111"/>
      <c r="DAZ2416" s="1111"/>
      <c r="DBA2416" s="1111"/>
      <c r="DBB2416" s="1111"/>
      <c r="DBC2416" s="1111"/>
      <c r="DBD2416" s="1111"/>
      <c r="DBE2416" s="1111"/>
      <c r="DBF2416" s="1111"/>
      <c r="DBG2416" s="1111"/>
      <c r="DBH2416" s="1111"/>
      <c r="DBI2416" s="1111"/>
      <c r="DBJ2416" s="1111"/>
      <c r="DBK2416" s="1111"/>
      <c r="DBL2416" s="1111"/>
      <c r="DBM2416" s="1111"/>
      <c r="DBN2416" s="1111"/>
      <c r="DBO2416" s="1111"/>
      <c r="DBP2416" s="1111"/>
      <c r="DBQ2416" s="1111"/>
      <c r="DBR2416" s="1111"/>
      <c r="DBS2416" s="1111"/>
      <c r="DBT2416" s="1111"/>
      <c r="DBU2416" s="1111"/>
      <c r="DBV2416" s="1111"/>
      <c r="DBW2416" s="1111"/>
      <c r="DBX2416" s="1111"/>
      <c r="DBY2416" s="1111"/>
      <c r="DBZ2416" s="1111"/>
      <c r="DCA2416" s="1111"/>
      <c r="DCB2416" s="1111"/>
      <c r="DCC2416" s="1111"/>
      <c r="DCD2416" s="1111"/>
      <c r="DCE2416" s="1111"/>
      <c r="DCF2416" s="1111"/>
      <c r="DCG2416" s="1111"/>
      <c r="DCH2416" s="1111"/>
      <c r="DCI2416" s="1111"/>
      <c r="DCJ2416" s="1111"/>
      <c r="DCK2416" s="1111"/>
      <c r="DCL2416" s="1111"/>
      <c r="DCM2416" s="1111"/>
      <c r="DCN2416" s="1111"/>
      <c r="DCO2416" s="1111"/>
      <c r="DCP2416" s="1111"/>
      <c r="DCQ2416" s="1111"/>
      <c r="DCR2416" s="1111"/>
      <c r="DCS2416" s="1111"/>
      <c r="DCT2416" s="1111"/>
      <c r="DCU2416" s="1111"/>
      <c r="DCV2416" s="1111"/>
      <c r="DCW2416" s="1111"/>
      <c r="DCX2416" s="1111"/>
      <c r="DCY2416" s="1111"/>
      <c r="DCZ2416" s="1111"/>
      <c r="DDA2416" s="1111"/>
      <c r="DDB2416" s="1111"/>
      <c r="DDC2416" s="1111"/>
      <c r="DDD2416" s="1111"/>
      <c r="DDE2416" s="1111"/>
      <c r="DDF2416" s="1111"/>
      <c r="DDG2416" s="1111"/>
      <c r="DDH2416" s="1111"/>
      <c r="DDI2416" s="1111"/>
      <c r="DDJ2416" s="1111"/>
      <c r="DDK2416" s="1111"/>
      <c r="DDL2416" s="1111"/>
      <c r="DDM2416" s="1111"/>
      <c r="DDN2416" s="1111"/>
      <c r="DDO2416" s="1111"/>
      <c r="DDP2416" s="1111"/>
      <c r="DDQ2416" s="1111"/>
      <c r="DDR2416" s="1111"/>
      <c r="DDS2416" s="1111"/>
      <c r="DDT2416" s="1111"/>
      <c r="DDU2416" s="1111"/>
      <c r="DDV2416" s="1111"/>
      <c r="DDW2416" s="1111"/>
      <c r="DDX2416" s="1111"/>
      <c r="DDY2416" s="1111"/>
      <c r="DDZ2416" s="1111"/>
      <c r="DEA2416" s="1111"/>
      <c r="DEB2416" s="1111"/>
      <c r="DEC2416" s="1111"/>
      <c r="DED2416" s="1111"/>
      <c r="DEE2416" s="1111"/>
      <c r="DEF2416" s="1111"/>
      <c r="DEG2416" s="1111"/>
      <c r="DEH2416" s="1111"/>
      <c r="DEI2416" s="1111"/>
      <c r="DEJ2416" s="1111"/>
      <c r="DEK2416" s="1111"/>
      <c r="DEL2416" s="1111"/>
      <c r="DEM2416" s="1111"/>
      <c r="DEN2416" s="1111"/>
      <c r="DEO2416" s="1111"/>
      <c r="DEP2416" s="1111"/>
      <c r="DEQ2416" s="1111"/>
      <c r="DER2416" s="1111"/>
      <c r="DES2416" s="1111"/>
      <c r="DET2416" s="1111"/>
      <c r="DEU2416" s="1111"/>
      <c r="DEV2416" s="1111"/>
      <c r="DEW2416" s="1111"/>
      <c r="DEX2416" s="1111"/>
      <c r="DEY2416" s="1111"/>
      <c r="DEZ2416" s="1111"/>
      <c r="DFA2416" s="1111"/>
      <c r="DFB2416" s="1111"/>
      <c r="DFC2416" s="1111"/>
      <c r="DFD2416" s="1111"/>
      <c r="DFE2416" s="1111"/>
      <c r="DFF2416" s="1111"/>
      <c r="DFG2416" s="1111"/>
      <c r="DFH2416" s="1111"/>
      <c r="DFI2416" s="1111"/>
      <c r="DFJ2416" s="1111"/>
      <c r="DFK2416" s="1111"/>
      <c r="DFL2416" s="1111"/>
      <c r="DFM2416" s="1111"/>
      <c r="DFN2416" s="1111"/>
      <c r="DFO2416" s="1111"/>
      <c r="DFP2416" s="1111"/>
      <c r="DFQ2416" s="1111"/>
      <c r="DFR2416" s="1111"/>
      <c r="DFS2416" s="1111"/>
      <c r="DFT2416" s="1111"/>
      <c r="DFU2416" s="1111"/>
      <c r="DFV2416" s="1111"/>
      <c r="DFW2416" s="1111"/>
      <c r="DFX2416" s="1111"/>
      <c r="DFY2416" s="1111"/>
      <c r="DFZ2416" s="1111"/>
      <c r="DGA2416" s="1111"/>
      <c r="DGB2416" s="1111"/>
      <c r="DGC2416" s="1111"/>
      <c r="DGD2416" s="1111"/>
      <c r="DGE2416" s="1111"/>
      <c r="DGF2416" s="1111"/>
      <c r="DGG2416" s="1111"/>
      <c r="DGH2416" s="1111"/>
      <c r="DGI2416" s="1111"/>
      <c r="DGJ2416" s="1111"/>
      <c r="DGK2416" s="1111"/>
      <c r="DGL2416" s="1111"/>
      <c r="DGM2416" s="1111"/>
      <c r="DGN2416" s="1111"/>
      <c r="DGO2416" s="1111"/>
      <c r="DGP2416" s="1111"/>
      <c r="DGQ2416" s="1111"/>
      <c r="DGR2416" s="1111"/>
      <c r="DGS2416" s="1111"/>
      <c r="DGT2416" s="1111"/>
      <c r="DGU2416" s="1111"/>
      <c r="DGV2416" s="1111"/>
      <c r="DGW2416" s="1111"/>
      <c r="DGX2416" s="1111"/>
      <c r="DGY2416" s="1111"/>
      <c r="DGZ2416" s="1111"/>
      <c r="DHA2416" s="1111"/>
      <c r="DHB2416" s="1111"/>
      <c r="DHC2416" s="1111"/>
      <c r="DHD2416" s="1111"/>
      <c r="DHE2416" s="1111"/>
      <c r="DHF2416" s="1111"/>
      <c r="DHG2416" s="1111"/>
      <c r="DHH2416" s="1111"/>
      <c r="DHI2416" s="1111"/>
      <c r="DHJ2416" s="1111"/>
      <c r="DHK2416" s="1111"/>
      <c r="DHL2416" s="1111"/>
      <c r="DHM2416" s="1111"/>
      <c r="DHN2416" s="1111"/>
      <c r="DHO2416" s="1111"/>
      <c r="DHP2416" s="1111"/>
      <c r="DHQ2416" s="1111"/>
      <c r="DHR2416" s="1111"/>
      <c r="DHS2416" s="1111"/>
      <c r="DHT2416" s="1111"/>
      <c r="DHU2416" s="1111"/>
      <c r="DHV2416" s="1111"/>
      <c r="DHW2416" s="1111"/>
      <c r="DHX2416" s="1111"/>
      <c r="DHY2416" s="1111"/>
      <c r="DHZ2416" s="1111"/>
      <c r="DIA2416" s="1111"/>
      <c r="DIB2416" s="1111"/>
      <c r="DIC2416" s="1111"/>
      <c r="DID2416" s="1111"/>
      <c r="DIE2416" s="1111"/>
      <c r="DIF2416" s="1111"/>
      <c r="DIG2416" s="1111"/>
      <c r="DIH2416" s="1111"/>
      <c r="DII2416" s="1111"/>
      <c r="DIJ2416" s="1111"/>
      <c r="DIK2416" s="1111"/>
      <c r="DIL2416" s="1111"/>
      <c r="DIM2416" s="1111"/>
      <c r="DIN2416" s="1111"/>
      <c r="DIO2416" s="1111"/>
      <c r="DIP2416" s="1111"/>
      <c r="DIQ2416" s="1111"/>
      <c r="DIR2416" s="1111"/>
      <c r="DIS2416" s="1111"/>
      <c r="DIT2416" s="1111"/>
      <c r="DIU2416" s="1111"/>
      <c r="DIV2416" s="1111"/>
      <c r="DIW2416" s="1111"/>
      <c r="DIX2416" s="1111"/>
      <c r="DIY2416" s="1111"/>
      <c r="DIZ2416" s="1111"/>
      <c r="DJA2416" s="1111"/>
      <c r="DJB2416" s="1111"/>
      <c r="DJC2416" s="1111"/>
      <c r="DJD2416" s="1111"/>
      <c r="DJE2416" s="1111"/>
      <c r="DJF2416" s="1111"/>
      <c r="DJG2416" s="1111"/>
      <c r="DJH2416" s="1111"/>
      <c r="DJI2416" s="1111"/>
      <c r="DJJ2416" s="1111"/>
      <c r="DJK2416" s="1111"/>
      <c r="DJL2416" s="1111"/>
      <c r="DJM2416" s="1111"/>
      <c r="DJN2416" s="1111"/>
      <c r="DJO2416" s="1111"/>
      <c r="DJP2416" s="1111"/>
      <c r="DJQ2416" s="1111"/>
      <c r="DJR2416" s="1111"/>
      <c r="DJS2416" s="1111"/>
      <c r="DJT2416" s="1111"/>
      <c r="DJU2416" s="1111"/>
      <c r="DJV2416" s="1111"/>
      <c r="DJW2416" s="1111"/>
      <c r="DJX2416" s="1111"/>
      <c r="DJY2416" s="1111"/>
      <c r="DJZ2416" s="1111"/>
      <c r="DKA2416" s="1111"/>
      <c r="DKB2416" s="1111"/>
      <c r="DKC2416" s="1111"/>
      <c r="DKD2416" s="1111"/>
      <c r="DKE2416" s="1111"/>
      <c r="DKF2416" s="1111"/>
      <c r="DKG2416" s="1111"/>
      <c r="DKH2416" s="1111"/>
      <c r="DKI2416" s="1111"/>
      <c r="DKJ2416" s="1111"/>
      <c r="DKK2416" s="1111"/>
      <c r="DKL2416" s="1111"/>
      <c r="DKM2416" s="1111"/>
      <c r="DKN2416" s="1111"/>
      <c r="DKO2416" s="1111"/>
      <c r="DKP2416" s="1111"/>
      <c r="DKQ2416" s="1111"/>
      <c r="DKR2416" s="1111"/>
      <c r="DKS2416" s="1111"/>
      <c r="DKT2416" s="1111"/>
      <c r="DKU2416" s="1111"/>
      <c r="DKV2416" s="1111"/>
      <c r="DKW2416" s="1111"/>
      <c r="DKX2416" s="1111"/>
      <c r="DKY2416" s="1111"/>
      <c r="DKZ2416" s="1111"/>
      <c r="DLA2416" s="1111"/>
      <c r="DLB2416" s="1111"/>
      <c r="DLC2416" s="1111"/>
      <c r="DLD2416" s="1111"/>
      <c r="DLE2416" s="1111"/>
      <c r="DLF2416" s="1111"/>
      <c r="DLG2416" s="1111"/>
      <c r="DLH2416" s="1111"/>
      <c r="DLI2416" s="1111"/>
      <c r="DLJ2416" s="1111"/>
      <c r="DLK2416" s="1111"/>
      <c r="DLL2416" s="1111"/>
      <c r="DLM2416" s="1111"/>
      <c r="DLN2416" s="1111"/>
      <c r="DLO2416" s="1111"/>
      <c r="DLP2416" s="1111"/>
      <c r="DLQ2416" s="1111"/>
      <c r="DLR2416" s="1111"/>
      <c r="DLS2416" s="1111"/>
      <c r="DLT2416" s="1111"/>
      <c r="DLU2416" s="1111"/>
      <c r="DLV2416" s="1111"/>
      <c r="DLW2416" s="1111"/>
      <c r="DLX2416" s="1111"/>
      <c r="DLY2416" s="1111"/>
      <c r="DLZ2416" s="1111"/>
      <c r="DMA2416" s="1111"/>
      <c r="DMB2416" s="1111"/>
      <c r="DMC2416" s="1111"/>
      <c r="DMD2416" s="1111"/>
      <c r="DME2416" s="1111"/>
      <c r="DMF2416" s="1111"/>
      <c r="DMG2416" s="1111"/>
      <c r="DMH2416" s="1111"/>
      <c r="DMI2416" s="1111"/>
      <c r="DMJ2416" s="1111"/>
      <c r="DMK2416" s="1111"/>
      <c r="DML2416" s="1111"/>
      <c r="DMM2416" s="1111"/>
      <c r="DMN2416" s="1111"/>
      <c r="DMO2416" s="1111"/>
      <c r="DMP2416" s="1111"/>
      <c r="DMQ2416" s="1111"/>
      <c r="DMR2416" s="1111"/>
      <c r="DMS2416" s="1111"/>
      <c r="DMT2416" s="1111"/>
      <c r="DMU2416" s="1111"/>
      <c r="DMV2416" s="1111"/>
      <c r="DMW2416" s="1111"/>
      <c r="DMX2416" s="1111"/>
      <c r="DMY2416" s="1111"/>
      <c r="DMZ2416" s="1111"/>
      <c r="DNA2416" s="1111"/>
      <c r="DNB2416" s="1111"/>
      <c r="DNC2416" s="1111"/>
      <c r="DND2416" s="1111"/>
      <c r="DNE2416" s="1111"/>
      <c r="DNF2416" s="1111"/>
      <c r="DNG2416" s="1111"/>
      <c r="DNH2416" s="1111"/>
      <c r="DNI2416" s="1111"/>
      <c r="DNJ2416" s="1111"/>
      <c r="DNK2416" s="1111"/>
      <c r="DNL2416" s="1111"/>
      <c r="DNM2416" s="1111"/>
      <c r="DNN2416" s="1111"/>
      <c r="DNO2416" s="1111"/>
      <c r="DNP2416" s="1111"/>
      <c r="DNQ2416" s="1111"/>
      <c r="DNR2416" s="1111"/>
      <c r="DNS2416" s="1111"/>
      <c r="DNT2416" s="1111"/>
      <c r="DNU2416" s="1111"/>
      <c r="DNV2416" s="1111"/>
      <c r="DNW2416" s="1111"/>
      <c r="DNX2416" s="1111"/>
      <c r="DNY2416" s="1111"/>
      <c r="DNZ2416" s="1111"/>
      <c r="DOA2416" s="1111"/>
      <c r="DOB2416" s="1111"/>
      <c r="DOC2416" s="1111"/>
      <c r="DOD2416" s="1111"/>
      <c r="DOE2416" s="1111"/>
      <c r="DOF2416" s="1111"/>
      <c r="DOG2416" s="1111"/>
      <c r="DOH2416" s="1111"/>
      <c r="DOI2416" s="1111"/>
      <c r="DOJ2416" s="1111"/>
      <c r="DOK2416" s="1111"/>
      <c r="DOL2416" s="1111"/>
      <c r="DOM2416" s="1111"/>
      <c r="DON2416" s="1111"/>
      <c r="DOO2416" s="1111"/>
      <c r="DOP2416" s="1111"/>
      <c r="DOQ2416" s="1111"/>
      <c r="DOR2416" s="1111"/>
      <c r="DOS2416" s="1111"/>
      <c r="DOT2416" s="1111"/>
      <c r="DOU2416" s="1111"/>
      <c r="DOV2416" s="1111"/>
      <c r="DOW2416" s="1111"/>
      <c r="DOX2416" s="1111"/>
      <c r="DOY2416" s="1111"/>
      <c r="DOZ2416" s="1111"/>
      <c r="DPA2416" s="1111"/>
      <c r="DPB2416" s="1111"/>
      <c r="DPC2416" s="1111"/>
      <c r="DPD2416" s="1111"/>
      <c r="DPE2416" s="1111"/>
      <c r="DPF2416" s="1111"/>
      <c r="DPG2416" s="1111"/>
      <c r="DPH2416" s="1111"/>
      <c r="DPI2416" s="1111"/>
      <c r="DPJ2416" s="1111"/>
      <c r="DPK2416" s="1111"/>
      <c r="DPL2416" s="1111"/>
      <c r="DPM2416" s="1111"/>
      <c r="DPN2416" s="1111"/>
      <c r="DPO2416" s="1111"/>
      <c r="DPP2416" s="1111"/>
      <c r="DPQ2416" s="1111"/>
      <c r="DPR2416" s="1111"/>
      <c r="DPS2416" s="1111"/>
      <c r="DPT2416" s="1111"/>
      <c r="DPU2416" s="1111"/>
      <c r="DPV2416" s="1111"/>
      <c r="DPW2416" s="1111"/>
      <c r="DPX2416" s="1111"/>
      <c r="DPY2416" s="1111"/>
      <c r="DPZ2416" s="1111"/>
      <c r="DQA2416" s="1111"/>
      <c r="DQB2416" s="1111"/>
      <c r="DQC2416" s="1111"/>
      <c r="DQD2416" s="1111"/>
      <c r="DQE2416" s="1111"/>
      <c r="DQF2416" s="1111"/>
      <c r="DQG2416" s="1111"/>
      <c r="DQH2416" s="1111"/>
      <c r="DQI2416" s="1111"/>
      <c r="DQJ2416" s="1111"/>
      <c r="DQK2416" s="1111"/>
      <c r="DQL2416" s="1111"/>
      <c r="DQM2416" s="1111"/>
      <c r="DQN2416" s="1111"/>
      <c r="DQO2416" s="1111"/>
      <c r="DQP2416" s="1111"/>
      <c r="DQQ2416" s="1111"/>
      <c r="DQR2416" s="1111"/>
      <c r="DQS2416" s="1111"/>
      <c r="DQT2416" s="1111"/>
      <c r="DQU2416" s="1111"/>
      <c r="DQV2416" s="1111"/>
      <c r="DQW2416" s="1111"/>
      <c r="DQX2416" s="1111"/>
      <c r="DQY2416" s="1111"/>
      <c r="DQZ2416" s="1111"/>
      <c r="DRA2416" s="1111"/>
      <c r="DRB2416" s="1111"/>
      <c r="DRC2416" s="1111"/>
      <c r="DRD2416" s="1111"/>
      <c r="DRE2416" s="1111"/>
      <c r="DRF2416" s="1111"/>
      <c r="DRG2416" s="1111"/>
      <c r="DRH2416" s="1111"/>
      <c r="DRI2416" s="1111"/>
      <c r="DRJ2416" s="1111"/>
      <c r="DRK2416" s="1111"/>
      <c r="DRL2416" s="1111"/>
      <c r="DRM2416" s="1111"/>
      <c r="DRN2416" s="1111"/>
      <c r="DRO2416" s="1111"/>
      <c r="DRP2416" s="1111"/>
      <c r="DRQ2416" s="1111"/>
      <c r="DRR2416" s="1111"/>
      <c r="DRS2416" s="1111"/>
      <c r="DRT2416" s="1111"/>
      <c r="DRU2416" s="1111"/>
      <c r="DRV2416" s="1111"/>
      <c r="DRW2416" s="1111"/>
      <c r="DRX2416" s="1111"/>
      <c r="DRY2416" s="1111"/>
      <c r="DRZ2416" s="1111"/>
      <c r="DSA2416" s="1111"/>
      <c r="DSB2416" s="1111"/>
      <c r="DSC2416" s="1111"/>
      <c r="DSD2416" s="1111"/>
      <c r="DSE2416" s="1111"/>
      <c r="DSF2416" s="1111"/>
      <c r="DSG2416" s="1111"/>
      <c r="DSH2416" s="1111"/>
      <c r="DSI2416" s="1111"/>
      <c r="DSJ2416" s="1111"/>
      <c r="DSK2416" s="1111"/>
      <c r="DSL2416" s="1111"/>
      <c r="DSM2416" s="1111"/>
      <c r="DSN2416" s="1111"/>
      <c r="DSO2416" s="1111"/>
      <c r="DSP2416" s="1111"/>
      <c r="DSQ2416" s="1111"/>
      <c r="DSR2416" s="1111"/>
      <c r="DSS2416" s="1111"/>
      <c r="DST2416" s="1111"/>
      <c r="DSU2416" s="1111"/>
      <c r="DSV2416" s="1111"/>
      <c r="DSW2416" s="1111"/>
      <c r="DSX2416" s="1111"/>
      <c r="DSY2416" s="1111"/>
      <c r="DSZ2416" s="1111"/>
      <c r="DTA2416" s="1111"/>
      <c r="DTB2416" s="1111"/>
      <c r="DTC2416" s="1111"/>
      <c r="DTD2416" s="1111"/>
      <c r="DTE2416" s="1111"/>
      <c r="DTF2416" s="1111"/>
      <c r="DTG2416" s="1111"/>
      <c r="DTH2416" s="1111"/>
      <c r="DTI2416" s="1111"/>
      <c r="DTJ2416" s="1111"/>
      <c r="DTK2416" s="1111"/>
      <c r="DTL2416" s="1111"/>
      <c r="DTM2416" s="1111"/>
      <c r="DTN2416" s="1111"/>
      <c r="DTO2416" s="1111"/>
      <c r="DTP2416" s="1111"/>
      <c r="DTQ2416" s="1111"/>
      <c r="DTR2416" s="1111"/>
      <c r="DTS2416" s="1111"/>
      <c r="DTT2416" s="1111"/>
      <c r="DTU2416" s="1111"/>
      <c r="DTV2416" s="1111"/>
      <c r="DTW2416" s="1111"/>
      <c r="DTX2416" s="1111"/>
      <c r="DTY2416" s="1111"/>
      <c r="DTZ2416" s="1111"/>
      <c r="DUA2416" s="1111"/>
      <c r="DUB2416" s="1111"/>
      <c r="DUC2416" s="1111"/>
      <c r="DUD2416" s="1111"/>
      <c r="DUE2416" s="1111"/>
      <c r="DUF2416" s="1111"/>
      <c r="DUG2416" s="1111"/>
      <c r="DUH2416" s="1111"/>
      <c r="DUI2416" s="1111"/>
      <c r="DUJ2416" s="1111"/>
      <c r="DUK2416" s="1111"/>
      <c r="DUL2416" s="1111"/>
      <c r="DUM2416" s="1111"/>
      <c r="DUN2416" s="1111"/>
      <c r="DUO2416" s="1111"/>
      <c r="DUP2416" s="1111"/>
      <c r="DUQ2416" s="1111"/>
      <c r="DUR2416" s="1111"/>
      <c r="DUS2416" s="1111"/>
      <c r="DUT2416" s="1111"/>
      <c r="DUU2416" s="1111"/>
      <c r="DUV2416" s="1111"/>
      <c r="DUW2416" s="1111"/>
      <c r="DUX2416" s="1111"/>
      <c r="DUY2416" s="1111"/>
      <c r="DUZ2416" s="1111"/>
      <c r="DVA2416" s="1111"/>
      <c r="DVB2416" s="1111"/>
      <c r="DVC2416" s="1111"/>
      <c r="DVD2416" s="1111"/>
      <c r="DVE2416" s="1111"/>
      <c r="DVF2416" s="1111"/>
      <c r="DVG2416" s="1111"/>
      <c r="DVH2416" s="1111"/>
      <c r="DVI2416" s="1111"/>
      <c r="DVJ2416" s="1111"/>
      <c r="DVK2416" s="1111"/>
      <c r="DVL2416" s="1111"/>
      <c r="DVM2416" s="1111"/>
      <c r="DVN2416" s="1111"/>
      <c r="DVO2416" s="1111"/>
      <c r="DVP2416" s="1111"/>
      <c r="DVQ2416" s="1111"/>
      <c r="DVR2416" s="1111"/>
      <c r="DVS2416" s="1111"/>
      <c r="DVT2416" s="1111"/>
      <c r="DVU2416" s="1111"/>
      <c r="DVV2416" s="1111"/>
      <c r="DVW2416" s="1111"/>
      <c r="DVX2416" s="1111"/>
      <c r="DVY2416" s="1111"/>
      <c r="DVZ2416" s="1111"/>
      <c r="DWA2416" s="1111"/>
      <c r="DWB2416" s="1111"/>
      <c r="DWC2416" s="1111"/>
      <c r="DWD2416" s="1111"/>
      <c r="DWE2416" s="1111"/>
      <c r="DWF2416" s="1111"/>
      <c r="DWG2416" s="1111"/>
      <c r="DWH2416" s="1111"/>
      <c r="DWI2416" s="1111"/>
      <c r="DWJ2416" s="1111"/>
      <c r="DWK2416" s="1111"/>
      <c r="DWL2416" s="1111"/>
      <c r="DWM2416" s="1111"/>
      <c r="DWN2416" s="1111"/>
      <c r="DWO2416" s="1111"/>
      <c r="DWP2416" s="1111"/>
      <c r="DWQ2416" s="1111"/>
      <c r="DWR2416" s="1111"/>
      <c r="DWS2416" s="1111"/>
      <c r="DWT2416" s="1111"/>
      <c r="DWU2416" s="1111"/>
      <c r="DWV2416" s="1111"/>
      <c r="DWW2416" s="1111"/>
      <c r="DWX2416" s="1111"/>
      <c r="DWY2416" s="1111"/>
      <c r="DWZ2416" s="1111"/>
      <c r="DXA2416" s="1111"/>
      <c r="DXB2416" s="1111"/>
      <c r="DXC2416" s="1111"/>
      <c r="DXD2416" s="1111"/>
      <c r="DXE2416" s="1111"/>
      <c r="DXF2416" s="1111"/>
      <c r="DXG2416" s="1111"/>
      <c r="DXH2416" s="1111"/>
      <c r="DXI2416" s="1111"/>
      <c r="DXJ2416" s="1111"/>
      <c r="DXK2416" s="1111"/>
      <c r="DXL2416" s="1111"/>
      <c r="DXM2416" s="1111"/>
      <c r="DXN2416" s="1111"/>
      <c r="DXO2416" s="1111"/>
      <c r="DXP2416" s="1111"/>
      <c r="DXQ2416" s="1111"/>
      <c r="DXR2416" s="1111"/>
      <c r="DXS2416" s="1111"/>
      <c r="DXT2416" s="1111"/>
      <c r="DXU2416" s="1111"/>
      <c r="DXV2416" s="1111"/>
      <c r="DXW2416" s="1111"/>
      <c r="DXX2416" s="1111"/>
      <c r="DXY2416" s="1111"/>
      <c r="DXZ2416" s="1111"/>
      <c r="DYA2416" s="1111"/>
      <c r="DYB2416" s="1111"/>
      <c r="DYC2416" s="1111"/>
      <c r="DYD2416" s="1111"/>
      <c r="DYE2416" s="1111"/>
      <c r="DYF2416" s="1111"/>
      <c r="DYG2416" s="1111"/>
      <c r="DYH2416" s="1111"/>
      <c r="DYI2416" s="1111"/>
      <c r="DYJ2416" s="1111"/>
      <c r="DYK2416" s="1111"/>
      <c r="DYL2416" s="1111"/>
      <c r="DYM2416" s="1111"/>
      <c r="DYN2416" s="1111"/>
      <c r="DYO2416" s="1111"/>
      <c r="DYP2416" s="1111"/>
      <c r="DYQ2416" s="1111"/>
      <c r="DYR2416" s="1111"/>
      <c r="DYS2416" s="1111"/>
      <c r="DYT2416" s="1111"/>
      <c r="DYU2416" s="1111"/>
      <c r="DYV2416" s="1111"/>
      <c r="DYW2416" s="1111"/>
      <c r="DYX2416" s="1111"/>
      <c r="DYY2416" s="1111"/>
      <c r="DYZ2416" s="1111"/>
      <c r="DZA2416" s="1111"/>
      <c r="DZB2416" s="1111"/>
      <c r="DZC2416" s="1111"/>
      <c r="DZD2416" s="1111"/>
      <c r="DZE2416" s="1111"/>
      <c r="DZF2416" s="1111"/>
      <c r="DZG2416" s="1111"/>
      <c r="DZH2416" s="1111"/>
      <c r="DZI2416" s="1111"/>
      <c r="DZJ2416" s="1111"/>
      <c r="DZK2416" s="1111"/>
      <c r="DZL2416" s="1111"/>
      <c r="DZM2416" s="1111"/>
      <c r="DZN2416" s="1111"/>
      <c r="DZO2416" s="1111"/>
      <c r="DZP2416" s="1111"/>
      <c r="DZQ2416" s="1111"/>
      <c r="DZR2416" s="1111"/>
      <c r="DZS2416" s="1111"/>
      <c r="DZT2416" s="1111"/>
      <c r="DZU2416" s="1111"/>
      <c r="DZV2416" s="1111"/>
      <c r="DZW2416" s="1111"/>
      <c r="DZX2416" s="1111"/>
      <c r="DZY2416" s="1111"/>
      <c r="DZZ2416" s="1111"/>
      <c r="EAA2416" s="1111"/>
      <c r="EAB2416" s="1111"/>
      <c r="EAC2416" s="1111"/>
      <c r="EAD2416" s="1111"/>
      <c r="EAE2416" s="1111"/>
      <c r="EAF2416" s="1111"/>
      <c r="EAG2416" s="1111"/>
      <c r="EAH2416" s="1111"/>
      <c r="EAI2416" s="1111"/>
      <c r="EAJ2416" s="1111"/>
      <c r="EAK2416" s="1111"/>
      <c r="EAL2416" s="1111"/>
      <c r="EAM2416" s="1111"/>
      <c r="EAN2416" s="1111"/>
      <c r="EAO2416" s="1111"/>
      <c r="EAP2416" s="1111"/>
      <c r="EAQ2416" s="1111"/>
      <c r="EAR2416" s="1111"/>
      <c r="EAS2416" s="1111"/>
      <c r="EAT2416" s="1111"/>
      <c r="EAU2416" s="1111"/>
      <c r="EAV2416" s="1111"/>
      <c r="EAW2416" s="1111"/>
      <c r="EAX2416" s="1111"/>
      <c r="EAY2416" s="1111"/>
      <c r="EAZ2416" s="1111"/>
      <c r="EBA2416" s="1111"/>
      <c r="EBB2416" s="1111"/>
      <c r="EBC2416" s="1111"/>
      <c r="EBD2416" s="1111"/>
      <c r="EBE2416" s="1111"/>
      <c r="EBF2416" s="1111"/>
      <c r="EBG2416" s="1111"/>
      <c r="EBH2416" s="1111"/>
      <c r="EBI2416" s="1111"/>
      <c r="EBJ2416" s="1111"/>
      <c r="EBK2416" s="1111"/>
      <c r="EBL2416" s="1111"/>
      <c r="EBM2416" s="1111"/>
      <c r="EBN2416" s="1111"/>
      <c r="EBO2416" s="1111"/>
      <c r="EBP2416" s="1111"/>
      <c r="EBQ2416" s="1111"/>
      <c r="EBR2416" s="1111"/>
      <c r="EBS2416" s="1111"/>
      <c r="EBT2416" s="1111"/>
      <c r="EBU2416" s="1111"/>
      <c r="EBV2416" s="1111"/>
      <c r="EBW2416" s="1111"/>
      <c r="EBX2416" s="1111"/>
      <c r="EBY2416" s="1111"/>
      <c r="EBZ2416" s="1111"/>
      <c r="ECA2416" s="1111"/>
      <c r="ECB2416" s="1111"/>
      <c r="ECC2416" s="1111"/>
      <c r="ECD2416" s="1111"/>
      <c r="ECE2416" s="1111"/>
      <c r="ECF2416" s="1111"/>
      <c r="ECG2416" s="1111"/>
      <c r="ECH2416" s="1111"/>
      <c r="ECI2416" s="1111"/>
      <c r="ECJ2416" s="1111"/>
      <c r="ECK2416" s="1111"/>
      <c r="ECL2416" s="1111"/>
      <c r="ECM2416" s="1111"/>
      <c r="ECN2416" s="1111"/>
      <c r="ECO2416" s="1111"/>
      <c r="ECP2416" s="1111"/>
      <c r="ECQ2416" s="1111"/>
      <c r="ECR2416" s="1111"/>
      <c r="ECS2416" s="1111"/>
      <c r="ECT2416" s="1111"/>
      <c r="ECU2416" s="1111"/>
      <c r="ECV2416" s="1111"/>
      <c r="ECW2416" s="1111"/>
      <c r="ECX2416" s="1111"/>
      <c r="ECY2416" s="1111"/>
      <c r="ECZ2416" s="1111"/>
      <c r="EDA2416" s="1111"/>
      <c r="EDB2416" s="1111"/>
      <c r="EDC2416" s="1111"/>
      <c r="EDD2416" s="1111"/>
      <c r="EDE2416" s="1111"/>
      <c r="EDF2416" s="1111"/>
      <c r="EDG2416" s="1111"/>
      <c r="EDH2416" s="1111"/>
      <c r="EDI2416" s="1111"/>
      <c r="EDJ2416" s="1111"/>
      <c r="EDK2416" s="1111"/>
      <c r="EDL2416" s="1111"/>
      <c r="EDM2416" s="1111"/>
      <c r="EDN2416" s="1111"/>
      <c r="EDO2416" s="1111"/>
      <c r="EDP2416" s="1111"/>
      <c r="EDQ2416" s="1111"/>
      <c r="EDR2416" s="1111"/>
      <c r="EDS2416" s="1111"/>
      <c r="EDT2416" s="1111"/>
      <c r="EDU2416" s="1111"/>
      <c r="EDV2416" s="1111"/>
      <c r="EDW2416" s="1111"/>
      <c r="EDX2416" s="1111"/>
      <c r="EDY2416" s="1111"/>
      <c r="EDZ2416" s="1111"/>
      <c r="EEA2416" s="1111"/>
      <c r="EEB2416" s="1111"/>
      <c r="EEC2416" s="1111"/>
      <c r="EED2416" s="1111"/>
      <c r="EEE2416" s="1111"/>
      <c r="EEF2416" s="1111"/>
      <c r="EEG2416" s="1111"/>
      <c r="EEH2416" s="1111"/>
      <c r="EEI2416" s="1111"/>
      <c r="EEJ2416" s="1111"/>
      <c r="EEK2416" s="1111"/>
      <c r="EEL2416" s="1111"/>
      <c r="EEM2416" s="1111"/>
      <c r="EEN2416" s="1111"/>
      <c r="EEO2416" s="1111"/>
      <c r="EEP2416" s="1111"/>
      <c r="EEQ2416" s="1111"/>
      <c r="EER2416" s="1111"/>
      <c r="EES2416" s="1111"/>
      <c r="EET2416" s="1111"/>
      <c r="EEU2416" s="1111"/>
      <c r="EEV2416" s="1111"/>
      <c r="EEW2416" s="1111"/>
      <c r="EEX2416" s="1111"/>
      <c r="EEY2416" s="1111"/>
      <c r="EEZ2416" s="1111"/>
      <c r="EFA2416" s="1111"/>
      <c r="EFB2416" s="1111"/>
      <c r="EFC2416" s="1111"/>
      <c r="EFD2416" s="1111"/>
      <c r="EFE2416" s="1111"/>
      <c r="EFF2416" s="1111"/>
      <c r="EFG2416" s="1111"/>
      <c r="EFH2416" s="1111"/>
      <c r="EFI2416" s="1111"/>
      <c r="EFJ2416" s="1111"/>
      <c r="EFK2416" s="1111"/>
      <c r="EFL2416" s="1111"/>
      <c r="EFM2416" s="1111"/>
      <c r="EFN2416" s="1111"/>
      <c r="EFO2416" s="1111"/>
      <c r="EFP2416" s="1111"/>
      <c r="EFQ2416" s="1111"/>
      <c r="EFR2416" s="1111"/>
      <c r="EFS2416" s="1111"/>
      <c r="EFT2416" s="1111"/>
      <c r="EFU2416" s="1111"/>
      <c r="EFV2416" s="1111"/>
      <c r="EFW2416" s="1111"/>
      <c r="EFX2416" s="1111"/>
      <c r="EFY2416" s="1111"/>
      <c r="EFZ2416" s="1111"/>
      <c r="EGA2416" s="1111"/>
      <c r="EGB2416" s="1111"/>
      <c r="EGC2416" s="1111"/>
      <c r="EGD2416" s="1111"/>
      <c r="EGE2416" s="1111"/>
      <c r="EGF2416" s="1111"/>
      <c r="EGG2416" s="1111"/>
      <c r="EGH2416" s="1111"/>
      <c r="EGI2416" s="1111"/>
      <c r="EGJ2416" s="1111"/>
      <c r="EGK2416" s="1111"/>
      <c r="EGL2416" s="1111"/>
      <c r="EGM2416" s="1111"/>
      <c r="EGN2416" s="1111"/>
      <c r="EGO2416" s="1111"/>
      <c r="EGP2416" s="1111"/>
      <c r="EGQ2416" s="1111"/>
      <c r="EGR2416" s="1111"/>
      <c r="EGS2416" s="1111"/>
      <c r="EGT2416" s="1111"/>
      <c r="EGU2416" s="1111"/>
      <c r="EGV2416" s="1111"/>
      <c r="EGW2416" s="1111"/>
      <c r="EGX2416" s="1111"/>
      <c r="EGY2416" s="1111"/>
      <c r="EGZ2416" s="1111"/>
      <c r="EHA2416" s="1111"/>
      <c r="EHB2416" s="1111"/>
      <c r="EHC2416" s="1111"/>
      <c r="EHD2416" s="1111"/>
      <c r="EHE2416" s="1111"/>
      <c r="EHF2416" s="1111"/>
      <c r="EHG2416" s="1111"/>
      <c r="EHH2416" s="1111"/>
      <c r="EHI2416" s="1111"/>
      <c r="EHJ2416" s="1111"/>
      <c r="EHK2416" s="1111"/>
      <c r="EHL2416" s="1111"/>
      <c r="EHM2416" s="1111"/>
      <c r="EHN2416" s="1111"/>
      <c r="EHO2416" s="1111"/>
      <c r="EHP2416" s="1111"/>
      <c r="EHQ2416" s="1111"/>
      <c r="EHR2416" s="1111"/>
      <c r="EHS2416" s="1111"/>
      <c r="EHT2416" s="1111"/>
      <c r="EHU2416" s="1111"/>
      <c r="EHV2416" s="1111"/>
      <c r="EHW2416" s="1111"/>
      <c r="EHX2416" s="1111"/>
      <c r="EHY2416" s="1111"/>
      <c r="EHZ2416" s="1111"/>
      <c r="EIA2416" s="1111"/>
      <c r="EIB2416" s="1111"/>
      <c r="EIC2416" s="1111"/>
      <c r="EID2416" s="1111"/>
      <c r="EIE2416" s="1111"/>
      <c r="EIF2416" s="1111"/>
      <c r="EIG2416" s="1111"/>
      <c r="EIH2416" s="1111"/>
      <c r="EII2416" s="1111"/>
      <c r="EIJ2416" s="1111"/>
      <c r="EIK2416" s="1111"/>
      <c r="EIL2416" s="1111"/>
      <c r="EIM2416" s="1111"/>
      <c r="EIN2416" s="1111"/>
      <c r="EIO2416" s="1111"/>
      <c r="EIP2416" s="1111"/>
      <c r="EIQ2416" s="1111"/>
      <c r="EIR2416" s="1111"/>
      <c r="EIS2416" s="1111"/>
      <c r="EIT2416" s="1111"/>
      <c r="EIU2416" s="1111"/>
      <c r="EIV2416" s="1111"/>
      <c r="EIW2416" s="1111"/>
      <c r="EIX2416" s="1111"/>
      <c r="EIY2416" s="1111"/>
      <c r="EIZ2416" s="1111"/>
      <c r="EJA2416" s="1111"/>
      <c r="EJB2416" s="1111"/>
      <c r="EJC2416" s="1111"/>
      <c r="EJD2416" s="1111"/>
      <c r="EJE2416" s="1111"/>
      <c r="EJF2416" s="1111"/>
      <c r="EJG2416" s="1111"/>
      <c r="EJH2416" s="1111"/>
      <c r="EJI2416" s="1111"/>
      <c r="EJJ2416" s="1111"/>
      <c r="EJK2416" s="1111"/>
      <c r="EJL2416" s="1111"/>
      <c r="EJM2416" s="1111"/>
      <c r="EJN2416" s="1111"/>
      <c r="EJO2416" s="1111"/>
      <c r="EJP2416" s="1111"/>
      <c r="EJQ2416" s="1111"/>
      <c r="EJR2416" s="1111"/>
      <c r="EJS2416" s="1111"/>
      <c r="EJT2416" s="1111"/>
      <c r="EJU2416" s="1111"/>
      <c r="EJV2416" s="1111"/>
      <c r="EJW2416" s="1111"/>
      <c r="EJX2416" s="1111"/>
      <c r="EJY2416" s="1111"/>
      <c r="EJZ2416" s="1111"/>
      <c r="EKA2416" s="1111"/>
      <c r="EKB2416" s="1111"/>
      <c r="EKC2416" s="1111"/>
      <c r="EKD2416" s="1111"/>
      <c r="EKE2416" s="1111"/>
      <c r="EKF2416" s="1111"/>
      <c r="EKG2416" s="1111"/>
      <c r="EKH2416" s="1111"/>
      <c r="EKI2416" s="1111"/>
      <c r="EKJ2416" s="1111"/>
      <c r="EKK2416" s="1111"/>
      <c r="EKL2416" s="1111"/>
      <c r="EKM2416" s="1111"/>
      <c r="EKN2416" s="1111"/>
      <c r="EKO2416" s="1111"/>
      <c r="EKP2416" s="1111"/>
      <c r="EKQ2416" s="1111"/>
      <c r="EKR2416" s="1111"/>
      <c r="EKS2416" s="1111"/>
      <c r="EKT2416" s="1111"/>
      <c r="EKU2416" s="1111"/>
      <c r="EKV2416" s="1111"/>
      <c r="EKW2416" s="1111"/>
      <c r="EKX2416" s="1111"/>
      <c r="EKY2416" s="1111"/>
      <c r="EKZ2416" s="1111"/>
      <c r="ELA2416" s="1111"/>
      <c r="ELB2416" s="1111"/>
      <c r="ELC2416" s="1111"/>
      <c r="ELD2416" s="1111"/>
      <c r="ELE2416" s="1111"/>
      <c r="ELF2416" s="1111"/>
      <c r="ELG2416" s="1111"/>
      <c r="ELH2416" s="1111"/>
      <c r="ELI2416" s="1111"/>
      <c r="ELJ2416" s="1111"/>
      <c r="ELK2416" s="1111"/>
      <c r="ELL2416" s="1111"/>
      <c r="ELM2416" s="1111"/>
      <c r="ELN2416" s="1111"/>
      <c r="ELO2416" s="1111"/>
      <c r="ELP2416" s="1111"/>
      <c r="ELQ2416" s="1111"/>
      <c r="ELR2416" s="1111"/>
      <c r="ELS2416" s="1111"/>
      <c r="ELT2416" s="1111"/>
      <c r="ELU2416" s="1111"/>
      <c r="ELV2416" s="1111"/>
      <c r="ELW2416" s="1111"/>
      <c r="ELX2416" s="1111"/>
      <c r="ELY2416" s="1111"/>
      <c r="ELZ2416" s="1111"/>
      <c r="EMA2416" s="1111"/>
      <c r="EMB2416" s="1111"/>
      <c r="EMC2416" s="1111"/>
      <c r="EMD2416" s="1111"/>
      <c r="EME2416" s="1111"/>
      <c r="EMF2416" s="1111"/>
      <c r="EMG2416" s="1111"/>
      <c r="EMH2416" s="1111"/>
      <c r="EMI2416" s="1111"/>
      <c r="EMJ2416" s="1111"/>
      <c r="EMK2416" s="1111"/>
      <c r="EML2416" s="1111"/>
      <c r="EMM2416" s="1111"/>
      <c r="EMN2416" s="1111"/>
      <c r="EMO2416" s="1111"/>
      <c r="EMP2416" s="1111"/>
      <c r="EMQ2416" s="1111"/>
      <c r="EMR2416" s="1111"/>
      <c r="EMS2416" s="1111"/>
      <c r="EMT2416" s="1111"/>
      <c r="EMU2416" s="1111"/>
      <c r="EMV2416" s="1111"/>
      <c r="EMW2416" s="1111"/>
      <c r="EMX2416" s="1111"/>
      <c r="EMY2416" s="1111"/>
      <c r="EMZ2416" s="1111"/>
      <c r="ENA2416" s="1111"/>
      <c r="ENB2416" s="1111"/>
      <c r="ENC2416" s="1111"/>
      <c r="END2416" s="1111"/>
      <c r="ENE2416" s="1111"/>
      <c r="ENF2416" s="1111"/>
      <c r="ENG2416" s="1111"/>
      <c r="ENH2416" s="1111"/>
      <c r="ENI2416" s="1111"/>
      <c r="ENJ2416" s="1111"/>
      <c r="ENK2416" s="1111"/>
      <c r="ENL2416" s="1111"/>
      <c r="ENM2416" s="1111"/>
      <c r="ENN2416" s="1111"/>
      <c r="ENO2416" s="1111"/>
      <c r="ENP2416" s="1111"/>
      <c r="ENQ2416" s="1111"/>
      <c r="ENR2416" s="1111"/>
      <c r="ENS2416" s="1111"/>
      <c r="ENT2416" s="1111"/>
      <c r="ENU2416" s="1111"/>
      <c r="ENV2416" s="1111"/>
      <c r="ENW2416" s="1111"/>
      <c r="ENX2416" s="1111"/>
      <c r="ENY2416" s="1111"/>
      <c r="ENZ2416" s="1111"/>
      <c r="EOA2416" s="1111"/>
      <c r="EOB2416" s="1111"/>
      <c r="EOC2416" s="1111"/>
      <c r="EOD2416" s="1111"/>
      <c r="EOE2416" s="1111"/>
      <c r="EOF2416" s="1111"/>
      <c r="EOG2416" s="1111"/>
      <c r="EOH2416" s="1111"/>
      <c r="EOI2416" s="1111"/>
      <c r="EOJ2416" s="1111"/>
      <c r="EOK2416" s="1111"/>
      <c r="EOL2416" s="1111"/>
      <c r="EOM2416" s="1111"/>
      <c r="EON2416" s="1111"/>
      <c r="EOO2416" s="1111"/>
      <c r="EOP2416" s="1111"/>
      <c r="EOQ2416" s="1111"/>
      <c r="EOR2416" s="1111"/>
      <c r="EOS2416" s="1111"/>
      <c r="EOT2416" s="1111"/>
      <c r="EOU2416" s="1111"/>
      <c r="EOV2416" s="1111"/>
      <c r="EOW2416" s="1111"/>
      <c r="EOX2416" s="1111"/>
      <c r="EOY2416" s="1111"/>
      <c r="EOZ2416" s="1111"/>
      <c r="EPA2416" s="1111"/>
      <c r="EPB2416" s="1111"/>
      <c r="EPC2416" s="1111"/>
      <c r="EPD2416" s="1111"/>
      <c r="EPE2416" s="1111"/>
      <c r="EPF2416" s="1111"/>
      <c r="EPG2416" s="1111"/>
      <c r="EPH2416" s="1111"/>
      <c r="EPI2416" s="1111"/>
      <c r="EPJ2416" s="1111"/>
      <c r="EPK2416" s="1111"/>
      <c r="EPL2416" s="1111"/>
      <c r="EPM2416" s="1111"/>
      <c r="EPN2416" s="1111"/>
      <c r="EPO2416" s="1111"/>
      <c r="EPP2416" s="1111"/>
      <c r="EPQ2416" s="1111"/>
      <c r="EPR2416" s="1111"/>
      <c r="EPS2416" s="1111"/>
      <c r="EPT2416" s="1111"/>
      <c r="EPU2416" s="1111"/>
      <c r="EPV2416" s="1111"/>
      <c r="EPW2416" s="1111"/>
      <c r="EPX2416" s="1111"/>
      <c r="EPY2416" s="1111"/>
      <c r="EPZ2416" s="1111"/>
      <c r="EQA2416" s="1111"/>
      <c r="EQB2416" s="1111"/>
      <c r="EQC2416" s="1111"/>
      <c r="EQD2416" s="1111"/>
      <c r="EQE2416" s="1111"/>
      <c r="EQF2416" s="1111"/>
      <c r="EQG2416" s="1111"/>
      <c r="EQH2416" s="1111"/>
      <c r="EQI2416" s="1111"/>
      <c r="EQJ2416" s="1111"/>
      <c r="EQK2416" s="1111"/>
      <c r="EQL2416" s="1111"/>
      <c r="EQM2416" s="1111"/>
      <c r="EQN2416" s="1111"/>
      <c r="EQO2416" s="1111"/>
      <c r="EQP2416" s="1111"/>
      <c r="EQQ2416" s="1111"/>
      <c r="EQR2416" s="1111"/>
      <c r="EQS2416" s="1111"/>
      <c r="EQT2416" s="1111"/>
      <c r="EQU2416" s="1111"/>
      <c r="EQV2416" s="1111"/>
      <c r="EQW2416" s="1111"/>
      <c r="EQX2416" s="1111"/>
      <c r="EQY2416" s="1111"/>
      <c r="EQZ2416" s="1111"/>
      <c r="ERA2416" s="1111"/>
      <c r="ERB2416" s="1111"/>
      <c r="ERC2416" s="1111"/>
      <c r="ERD2416" s="1111"/>
      <c r="ERE2416" s="1111"/>
      <c r="ERF2416" s="1111"/>
      <c r="ERG2416" s="1111"/>
      <c r="ERH2416" s="1111"/>
      <c r="ERI2416" s="1111"/>
      <c r="ERJ2416" s="1111"/>
      <c r="ERK2416" s="1111"/>
      <c r="ERL2416" s="1111"/>
      <c r="ERM2416" s="1111"/>
      <c r="ERN2416" s="1111"/>
      <c r="ERO2416" s="1111"/>
      <c r="ERP2416" s="1111"/>
      <c r="ERQ2416" s="1111"/>
      <c r="ERR2416" s="1111"/>
      <c r="ERS2416" s="1111"/>
      <c r="ERT2416" s="1111"/>
      <c r="ERU2416" s="1111"/>
      <c r="ERV2416" s="1111"/>
      <c r="ERW2416" s="1111"/>
      <c r="ERX2416" s="1111"/>
      <c r="ERY2416" s="1111"/>
      <c r="ERZ2416" s="1111"/>
      <c r="ESA2416" s="1111"/>
      <c r="ESB2416" s="1111"/>
      <c r="ESC2416" s="1111"/>
      <c r="ESD2416" s="1111"/>
      <c r="ESE2416" s="1111"/>
      <c r="ESF2416" s="1111"/>
      <c r="ESG2416" s="1111"/>
      <c r="ESH2416" s="1111"/>
      <c r="ESI2416" s="1111"/>
      <c r="ESJ2416" s="1111"/>
      <c r="ESK2416" s="1111"/>
      <c r="ESL2416" s="1111"/>
      <c r="ESM2416" s="1111"/>
      <c r="ESN2416" s="1111"/>
      <c r="ESO2416" s="1111"/>
      <c r="ESP2416" s="1111"/>
      <c r="ESQ2416" s="1111"/>
      <c r="ESR2416" s="1111"/>
      <c r="ESS2416" s="1111"/>
      <c r="EST2416" s="1111"/>
      <c r="ESU2416" s="1111"/>
      <c r="ESV2416" s="1111"/>
      <c r="ESW2416" s="1111"/>
      <c r="ESX2416" s="1111"/>
      <c r="ESY2416" s="1111"/>
      <c r="ESZ2416" s="1111"/>
      <c r="ETA2416" s="1111"/>
      <c r="ETB2416" s="1111"/>
      <c r="ETC2416" s="1111"/>
      <c r="ETD2416" s="1111"/>
      <c r="ETE2416" s="1111"/>
      <c r="ETF2416" s="1111"/>
      <c r="ETG2416" s="1111"/>
      <c r="ETH2416" s="1111"/>
      <c r="ETI2416" s="1111"/>
      <c r="ETJ2416" s="1111"/>
      <c r="ETK2416" s="1111"/>
      <c r="ETL2416" s="1111"/>
      <c r="ETM2416" s="1111"/>
      <c r="ETN2416" s="1111"/>
      <c r="ETO2416" s="1111"/>
      <c r="ETP2416" s="1111"/>
      <c r="ETQ2416" s="1111"/>
      <c r="ETR2416" s="1111"/>
      <c r="ETS2416" s="1111"/>
      <c r="ETT2416" s="1111"/>
      <c r="ETU2416" s="1111"/>
      <c r="ETV2416" s="1111"/>
      <c r="ETW2416" s="1111"/>
      <c r="ETX2416" s="1111"/>
      <c r="ETY2416" s="1111"/>
      <c r="ETZ2416" s="1111"/>
      <c r="EUA2416" s="1111"/>
      <c r="EUB2416" s="1111"/>
      <c r="EUC2416" s="1111"/>
      <c r="EUD2416" s="1111"/>
      <c r="EUE2416" s="1111"/>
      <c r="EUF2416" s="1111"/>
      <c r="EUG2416" s="1111"/>
      <c r="EUH2416" s="1111"/>
      <c r="EUI2416" s="1111"/>
      <c r="EUJ2416" s="1111"/>
      <c r="EUK2416" s="1111"/>
      <c r="EUL2416" s="1111"/>
      <c r="EUM2416" s="1111"/>
      <c r="EUN2416" s="1111"/>
      <c r="EUO2416" s="1111"/>
      <c r="EUP2416" s="1111"/>
      <c r="EUQ2416" s="1111"/>
      <c r="EUR2416" s="1111"/>
      <c r="EUS2416" s="1111"/>
      <c r="EUT2416" s="1111"/>
      <c r="EUU2416" s="1111"/>
      <c r="EUV2416" s="1111"/>
      <c r="EUW2416" s="1111"/>
      <c r="EUX2416" s="1111"/>
      <c r="EUY2416" s="1111"/>
      <c r="EUZ2416" s="1111"/>
      <c r="EVA2416" s="1111"/>
      <c r="EVB2416" s="1111"/>
      <c r="EVC2416" s="1111"/>
      <c r="EVD2416" s="1111"/>
      <c r="EVE2416" s="1111"/>
      <c r="EVF2416" s="1111"/>
      <c r="EVG2416" s="1111"/>
      <c r="EVH2416" s="1111"/>
      <c r="EVI2416" s="1111"/>
      <c r="EVJ2416" s="1111"/>
      <c r="EVK2416" s="1111"/>
      <c r="EVL2416" s="1111"/>
      <c r="EVM2416" s="1111"/>
      <c r="EVN2416" s="1111"/>
      <c r="EVO2416" s="1111"/>
      <c r="EVP2416" s="1111"/>
      <c r="EVQ2416" s="1111"/>
      <c r="EVR2416" s="1111"/>
      <c r="EVS2416" s="1111"/>
      <c r="EVT2416" s="1111"/>
      <c r="EVU2416" s="1111"/>
      <c r="EVV2416" s="1111"/>
      <c r="EVW2416" s="1111"/>
      <c r="EVX2416" s="1111"/>
      <c r="EVY2416" s="1111"/>
      <c r="EVZ2416" s="1111"/>
      <c r="EWA2416" s="1111"/>
      <c r="EWB2416" s="1111"/>
      <c r="EWC2416" s="1111"/>
      <c r="EWD2416" s="1111"/>
      <c r="EWE2416" s="1111"/>
      <c r="EWF2416" s="1111"/>
      <c r="EWG2416" s="1111"/>
      <c r="EWH2416" s="1111"/>
      <c r="EWI2416" s="1111"/>
      <c r="EWJ2416" s="1111"/>
      <c r="EWK2416" s="1111"/>
      <c r="EWL2416" s="1111"/>
      <c r="EWM2416" s="1111"/>
      <c r="EWN2416" s="1111"/>
      <c r="EWO2416" s="1111"/>
      <c r="EWP2416" s="1111"/>
      <c r="EWQ2416" s="1111"/>
      <c r="EWR2416" s="1111"/>
      <c r="EWS2416" s="1111"/>
      <c r="EWT2416" s="1111"/>
      <c r="EWU2416" s="1111"/>
      <c r="EWV2416" s="1111"/>
      <c r="EWW2416" s="1111"/>
      <c r="EWX2416" s="1111"/>
      <c r="EWY2416" s="1111"/>
      <c r="EWZ2416" s="1111"/>
      <c r="EXA2416" s="1111"/>
      <c r="EXB2416" s="1111"/>
      <c r="EXC2416" s="1111"/>
      <c r="EXD2416" s="1111"/>
      <c r="EXE2416" s="1111"/>
      <c r="EXF2416" s="1111"/>
      <c r="EXG2416" s="1111"/>
      <c r="EXH2416" s="1111"/>
      <c r="EXI2416" s="1111"/>
      <c r="EXJ2416" s="1111"/>
      <c r="EXK2416" s="1111"/>
      <c r="EXL2416" s="1111"/>
      <c r="EXM2416" s="1111"/>
      <c r="EXN2416" s="1111"/>
      <c r="EXO2416" s="1111"/>
      <c r="EXP2416" s="1111"/>
      <c r="EXQ2416" s="1111"/>
      <c r="EXR2416" s="1111"/>
      <c r="EXS2416" s="1111"/>
      <c r="EXT2416" s="1111"/>
      <c r="EXU2416" s="1111"/>
      <c r="EXV2416" s="1111"/>
      <c r="EXW2416" s="1111"/>
      <c r="EXX2416" s="1111"/>
      <c r="EXY2416" s="1111"/>
      <c r="EXZ2416" s="1111"/>
      <c r="EYA2416" s="1111"/>
      <c r="EYB2416" s="1111"/>
      <c r="EYC2416" s="1111"/>
      <c r="EYD2416" s="1111"/>
      <c r="EYE2416" s="1111"/>
      <c r="EYF2416" s="1111"/>
      <c r="EYG2416" s="1111"/>
      <c r="EYH2416" s="1111"/>
      <c r="EYI2416" s="1111"/>
      <c r="EYJ2416" s="1111"/>
      <c r="EYK2416" s="1111"/>
      <c r="EYL2416" s="1111"/>
      <c r="EYM2416" s="1111"/>
      <c r="EYN2416" s="1111"/>
      <c r="EYO2416" s="1111"/>
      <c r="EYP2416" s="1111"/>
      <c r="EYQ2416" s="1111"/>
      <c r="EYR2416" s="1111"/>
      <c r="EYS2416" s="1111"/>
      <c r="EYT2416" s="1111"/>
      <c r="EYU2416" s="1111"/>
      <c r="EYV2416" s="1111"/>
      <c r="EYW2416" s="1111"/>
      <c r="EYX2416" s="1111"/>
      <c r="EYY2416" s="1111"/>
      <c r="EYZ2416" s="1111"/>
      <c r="EZA2416" s="1111"/>
      <c r="EZB2416" s="1111"/>
      <c r="EZC2416" s="1111"/>
      <c r="EZD2416" s="1111"/>
      <c r="EZE2416" s="1111"/>
      <c r="EZF2416" s="1111"/>
      <c r="EZG2416" s="1111"/>
      <c r="EZH2416" s="1111"/>
      <c r="EZI2416" s="1111"/>
      <c r="EZJ2416" s="1111"/>
      <c r="EZK2416" s="1111"/>
      <c r="EZL2416" s="1111"/>
      <c r="EZM2416" s="1111"/>
      <c r="EZN2416" s="1111"/>
      <c r="EZO2416" s="1111"/>
      <c r="EZP2416" s="1111"/>
      <c r="EZQ2416" s="1111"/>
      <c r="EZR2416" s="1111"/>
      <c r="EZS2416" s="1111"/>
      <c r="EZT2416" s="1111"/>
      <c r="EZU2416" s="1111"/>
      <c r="EZV2416" s="1111"/>
      <c r="EZW2416" s="1111"/>
      <c r="EZX2416" s="1111"/>
      <c r="EZY2416" s="1111"/>
      <c r="EZZ2416" s="1111"/>
      <c r="FAA2416" s="1111"/>
      <c r="FAB2416" s="1111"/>
      <c r="FAC2416" s="1111"/>
      <c r="FAD2416" s="1111"/>
      <c r="FAE2416" s="1111"/>
      <c r="FAF2416" s="1111"/>
      <c r="FAG2416" s="1111"/>
      <c r="FAH2416" s="1111"/>
      <c r="FAI2416" s="1111"/>
      <c r="FAJ2416" s="1111"/>
      <c r="FAK2416" s="1111"/>
      <c r="FAL2416" s="1111"/>
      <c r="FAM2416" s="1111"/>
      <c r="FAN2416" s="1111"/>
      <c r="FAO2416" s="1111"/>
      <c r="FAP2416" s="1111"/>
      <c r="FAQ2416" s="1111"/>
      <c r="FAR2416" s="1111"/>
      <c r="FAS2416" s="1111"/>
      <c r="FAT2416" s="1111"/>
      <c r="FAU2416" s="1111"/>
      <c r="FAV2416" s="1111"/>
      <c r="FAW2416" s="1111"/>
      <c r="FAX2416" s="1111"/>
      <c r="FAY2416" s="1111"/>
      <c r="FAZ2416" s="1111"/>
      <c r="FBA2416" s="1111"/>
      <c r="FBB2416" s="1111"/>
      <c r="FBC2416" s="1111"/>
      <c r="FBD2416" s="1111"/>
      <c r="FBE2416" s="1111"/>
      <c r="FBF2416" s="1111"/>
      <c r="FBG2416" s="1111"/>
      <c r="FBH2416" s="1111"/>
      <c r="FBI2416" s="1111"/>
      <c r="FBJ2416" s="1111"/>
      <c r="FBK2416" s="1111"/>
      <c r="FBL2416" s="1111"/>
      <c r="FBM2416" s="1111"/>
      <c r="FBN2416" s="1111"/>
      <c r="FBO2416" s="1111"/>
      <c r="FBP2416" s="1111"/>
      <c r="FBQ2416" s="1111"/>
      <c r="FBR2416" s="1111"/>
      <c r="FBS2416" s="1111"/>
      <c r="FBT2416" s="1111"/>
      <c r="FBU2416" s="1111"/>
      <c r="FBV2416" s="1111"/>
      <c r="FBW2416" s="1111"/>
      <c r="FBX2416" s="1111"/>
      <c r="FBY2416" s="1111"/>
      <c r="FBZ2416" s="1111"/>
      <c r="FCA2416" s="1111"/>
      <c r="FCB2416" s="1111"/>
      <c r="FCC2416" s="1111"/>
      <c r="FCD2416" s="1111"/>
      <c r="FCE2416" s="1111"/>
      <c r="FCF2416" s="1111"/>
      <c r="FCG2416" s="1111"/>
      <c r="FCH2416" s="1111"/>
      <c r="FCI2416" s="1111"/>
      <c r="FCJ2416" s="1111"/>
      <c r="FCK2416" s="1111"/>
      <c r="FCL2416" s="1111"/>
      <c r="FCM2416" s="1111"/>
      <c r="FCN2416" s="1111"/>
      <c r="FCO2416" s="1111"/>
      <c r="FCP2416" s="1111"/>
      <c r="FCQ2416" s="1111"/>
      <c r="FCR2416" s="1111"/>
      <c r="FCS2416" s="1111"/>
      <c r="FCT2416" s="1111"/>
      <c r="FCU2416" s="1111"/>
      <c r="FCV2416" s="1111"/>
      <c r="FCW2416" s="1111"/>
      <c r="FCX2416" s="1111"/>
      <c r="FCY2416" s="1111"/>
      <c r="FCZ2416" s="1111"/>
      <c r="FDA2416" s="1111"/>
      <c r="FDB2416" s="1111"/>
      <c r="FDC2416" s="1111"/>
      <c r="FDD2416" s="1111"/>
      <c r="FDE2416" s="1111"/>
      <c r="FDF2416" s="1111"/>
      <c r="FDG2416" s="1111"/>
      <c r="FDH2416" s="1111"/>
      <c r="FDI2416" s="1111"/>
      <c r="FDJ2416" s="1111"/>
      <c r="FDK2416" s="1111"/>
      <c r="FDL2416" s="1111"/>
      <c r="FDM2416" s="1111"/>
      <c r="FDN2416" s="1111"/>
      <c r="FDO2416" s="1111"/>
      <c r="FDP2416" s="1111"/>
      <c r="FDQ2416" s="1111"/>
      <c r="FDR2416" s="1111"/>
      <c r="FDS2416" s="1111"/>
      <c r="FDT2416" s="1111"/>
      <c r="FDU2416" s="1111"/>
      <c r="FDV2416" s="1111"/>
      <c r="FDW2416" s="1111"/>
      <c r="FDX2416" s="1111"/>
      <c r="FDY2416" s="1111"/>
      <c r="FDZ2416" s="1111"/>
      <c r="FEA2416" s="1111"/>
      <c r="FEB2416" s="1111"/>
      <c r="FEC2416" s="1111"/>
      <c r="FED2416" s="1111"/>
      <c r="FEE2416" s="1111"/>
      <c r="FEF2416" s="1111"/>
      <c r="FEG2416" s="1111"/>
      <c r="FEH2416" s="1111"/>
      <c r="FEI2416" s="1111"/>
      <c r="FEJ2416" s="1111"/>
      <c r="FEK2416" s="1111"/>
      <c r="FEL2416" s="1111"/>
      <c r="FEM2416" s="1111"/>
      <c r="FEN2416" s="1111"/>
      <c r="FEO2416" s="1111"/>
      <c r="FEP2416" s="1111"/>
      <c r="FEQ2416" s="1111"/>
      <c r="FER2416" s="1111"/>
      <c r="FES2416" s="1111"/>
      <c r="FET2416" s="1111"/>
      <c r="FEU2416" s="1111"/>
      <c r="FEV2416" s="1111"/>
      <c r="FEW2416" s="1111"/>
      <c r="FEX2416" s="1111"/>
      <c r="FEY2416" s="1111"/>
      <c r="FEZ2416" s="1111"/>
      <c r="FFA2416" s="1111"/>
      <c r="FFB2416" s="1111"/>
      <c r="FFC2416" s="1111"/>
      <c r="FFD2416" s="1111"/>
      <c r="FFE2416" s="1111"/>
      <c r="FFF2416" s="1111"/>
      <c r="FFG2416" s="1111"/>
      <c r="FFH2416" s="1111"/>
      <c r="FFI2416" s="1111"/>
      <c r="FFJ2416" s="1111"/>
      <c r="FFK2416" s="1111"/>
      <c r="FFL2416" s="1111"/>
      <c r="FFM2416" s="1111"/>
      <c r="FFN2416" s="1111"/>
      <c r="FFO2416" s="1111"/>
      <c r="FFP2416" s="1111"/>
      <c r="FFQ2416" s="1111"/>
      <c r="FFR2416" s="1111"/>
      <c r="FFS2416" s="1111"/>
      <c r="FFT2416" s="1111"/>
      <c r="FFU2416" s="1111"/>
      <c r="FFV2416" s="1111"/>
      <c r="FFW2416" s="1111"/>
      <c r="FFX2416" s="1111"/>
      <c r="FFY2416" s="1111"/>
      <c r="FFZ2416" s="1111"/>
      <c r="FGA2416" s="1111"/>
      <c r="FGB2416" s="1111"/>
      <c r="FGC2416" s="1111"/>
      <c r="FGD2416" s="1111"/>
      <c r="FGE2416" s="1111"/>
      <c r="FGF2416" s="1111"/>
      <c r="FGG2416" s="1111"/>
      <c r="FGH2416" s="1111"/>
      <c r="FGI2416" s="1111"/>
      <c r="FGJ2416" s="1111"/>
      <c r="FGK2416" s="1111"/>
      <c r="FGL2416" s="1111"/>
      <c r="FGM2416" s="1111"/>
      <c r="FGN2416" s="1111"/>
      <c r="FGO2416" s="1111"/>
      <c r="FGP2416" s="1111"/>
      <c r="FGQ2416" s="1111"/>
      <c r="FGR2416" s="1111"/>
      <c r="FGS2416" s="1111"/>
      <c r="FGT2416" s="1111"/>
      <c r="FGU2416" s="1111"/>
      <c r="FGV2416" s="1111"/>
      <c r="FGW2416" s="1111"/>
      <c r="FGX2416" s="1111"/>
      <c r="FGY2416" s="1111"/>
      <c r="FGZ2416" s="1111"/>
      <c r="FHA2416" s="1111"/>
      <c r="FHB2416" s="1111"/>
      <c r="FHC2416" s="1111"/>
      <c r="FHD2416" s="1111"/>
      <c r="FHE2416" s="1111"/>
      <c r="FHF2416" s="1111"/>
      <c r="FHG2416" s="1111"/>
      <c r="FHH2416" s="1111"/>
      <c r="FHI2416" s="1111"/>
      <c r="FHJ2416" s="1111"/>
      <c r="FHK2416" s="1111"/>
      <c r="FHL2416" s="1111"/>
      <c r="FHM2416" s="1111"/>
      <c r="FHN2416" s="1111"/>
      <c r="FHO2416" s="1111"/>
      <c r="FHP2416" s="1111"/>
      <c r="FHQ2416" s="1111"/>
      <c r="FHR2416" s="1111"/>
      <c r="FHS2416" s="1111"/>
      <c r="FHT2416" s="1111"/>
      <c r="FHU2416" s="1111"/>
      <c r="FHV2416" s="1111"/>
      <c r="FHW2416" s="1111"/>
      <c r="FHX2416" s="1111"/>
      <c r="FHY2416" s="1111"/>
      <c r="FHZ2416" s="1111"/>
      <c r="FIA2416" s="1111"/>
      <c r="FIB2416" s="1111"/>
      <c r="FIC2416" s="1111"/>
      <c r="FID2416" s="1111"/>
      <c r="FIE2416" s="1111"/>
      <c r="FIF2416" s="1111"/>
      <c r="FIG2416" s="1111"/>
      <c r="FIH2416" s="1111"/>
      <c r="FII2416" s="1111"/>
      <c r="FIJ2416" s="1111"/>
      <c r="FIK2416" s="1111"/>
      <c r="FIL2416" s="1111"/>
      <c r="FIM2416" s="1111"/>
      <c r="FIN2416" s="1111"/>
      <c r="FIO2416" s="1111"/>
      <c r="FIP2416" s="1111"/>
      <c r="FIQ2416" s="1111"/>
      <c r="FIR2416" s="1111"/>
      <c r="FIS2416" s="1111"/>
      <c r="FIT2416" s="1111"/>
      <c r="FIU2416" s="1111"/>
      <c r="FIV2416" s="1111"/>
      <c r="FIW2416" s="1111"/>
      <c r="FIX2416" s="1111"/>
      <c r="FIY2416" s="1111"/>
      <c r="FIZ2416" s="1111"/>
      <c r="FJA2416" s="1111"/>
      <c r="FJB2416" s="1111"/>
      <c r="FJC2416" s="1111"/>
      <c r="FJD2416" s="1111"/>
      <c r="FJE2416" s="1111"/>
      <c r="FJF2416" s="1111"/>
      <c r="FJG2416" s="1111"/>
      <c r="FJH2416" s="1111"/>
      <c r="FJI2416" s="1111"/>
      <c r="FJJ2416" s="1111"/>
      <c r="FJK2416" s="1111"/>
      <c r="FJL2416" s="1111"/>
      <c r="FJM2416" s="1111"/>
      <c r="FJN2416" s="1111"/>
      <c r="FJO2416" s="1111"/>
      <c r="FJP2416" s="1111"/>
      <c r="FJQ2416" s="1111"/>
      <c r="FJR2416" s="1111"/>
      <c r="FJS2416" s="1111"/>
      <c r="FJT2416" s="1111"/>
      <c r="FJU2416" s="1111"/>
      <c r="FJV2416" s="1111"/>
      <c r="FJW2416" s="1111"/>
      <c r="FJX2416" s="1111"/>
      <c r="FJY2416" s="1111"/>
      <c r="FJZ2416" s="1111"/>
      <c r="FKA2416" s="1111"/>
      <c r="FKB2416" s="1111"/>
      <c r="FKC2416" s="1111"/>
      <c r="FKD2416" s="1111"/>
      <c r="FKE2416" s="1111"/>
      <c r="FKF2416" s="1111"/>
      <c r="FKG2416" s="1111"/>
      <c r="FKH2416" s="1111"/>
      <c r="FKI2416" s="1111"/>
      <c r="FKJ2416" s="1111"/>
      <c r="FKK2416" s="1111"/>
      <c r="FKL2416" s="1111"/>
      <c r="FKM2416" s="1111"/>
      <c r="FKN2416" s="1111"/>
      <c r="FKO2416" s="1111"/>
      <c r="FKP2416" s="1111"/>
      <c r="FKQ2416" s="1111"/>
      <c r="FKR2416" s="1111"/>
      <c r="FKS2416" s="1111"/>
      <c r="FKT2416" s="1111"/>
      <c r="FKU2416" s="1111"/>
      <c r="FKV2416" s="1111"/>
      <c r="FKW2416" s="1111"/>
      <c r="FKX2416" s="1111"/>
      <c r="FKY2416" s="1111"/>
      <c r="FKZ2416" s="1111"/>
      <c r="FLA2416" s="1111"/>
      <c r="FLB2416" s="1111"/>
      <c r="FLC2416" s="1111"/>
      <c r="FLD2416" s="1111"/>
      <c r="FLE2416" s="1111"/>
      <c r="FLF2416" s="1111"/>
      <c r="FLG2416" s="1111"/>
      <c r="FLH2416" s="1111"/>
      <c r="FLI2416" s="1111"/>
      <c r="FLJ2416" s="1111"/>
      <c r="FLK2416" s="1111"/>
      <c r="FLL2416" s="1111"/>
      <c r="FLM2416" s="1111"/>
      <c r="FLN2416" s="1111"/>
      <c r="FLO2416" s="1111"/>
      <c r="FLP2416" s="1111"/>
      <c r="FLQ2416" s="1111"/>
      <c r="FLR2416" s="1111"/>
      <c r="FLS2416" s="1111"/>
      <c r="FLT2416" s="1111"/>
      <c r="FLU2416" s="1111"/>
      <c r="FLV2416" s="1111"/>
      <c r="FLW2416" s="1111"/>
      <c r="FLX2416" s="1111"/>
      <c r="FLY2416" s="1111"/>
      <c r="FLZ2416" s="1111"/>
      <c r="FMA2416" s="1111"/>
      <c r="FMB2416" s="1111"/>
      <c r="FMC2416" s="1111"/>
      <c r="FMD2416" s="1111"/>
      <c r="FME2416" s="1111"/>
      <c r="FMF2416" s="1111"/>
      <c r="FMG2416" s="1111"/>
      <c r="FMH2416" s="1111"/>
      <c r="FMI2416" s="1111"/>
      <c r="FMJ2416" s="1111"/>
      <c r="FMK2416" s="1111"/>
      <c r="FML2416" s="1111"/>
      <c r="FMM2416" s="1111"/>
      <c r="FMN2416" s="1111"/>
      <c r="FMO2416" s="1111"/>
      <c r="FMP2416" s="1111"/>
      <c r="FMQ2416" s="1111"/>
      <c r="FMR2416" s="1111"/>
      <c r="FMS2416" s="1111"/>
      <c r="FMT2416" s="1111"/>
      <c r="FMU2416" s="1111"/>
      <c r="FMV2416" s="1111"/>
      <c r="FMW2416" s="1111"/>
      <c r="FMX2416" s="1111"/>
      <c r="FMY2416" s="1111"/>
      <c r="FMZ2416" s="1111"/>
      <c r="FNA2416" s="1111"/>
      <c r="FNB2416" s="1111"/>
      <c r="FNC2416" s="1111"/>
      <c r="FND2416" s="1111"/>
      <c r="FNE2416" s="1111"/>
      <c r="FNF2416" s="1111"/>
      <c r="FNG2416" s="1111"/>
      <c r="FNH2416" s="1111"/>
      <c r="FNI2416" s="1111"/>
      <c r="FNJ2416" s="1111"/>
      <c r="FNK2416" s="1111"/>
      <c r="FNL2416" s="1111"/>
      <c r="FNM2416" s="1111"/>
      <c r="FNN2416" s="1111"/>
      <c r="FNO2416" s="1111"/>
      <c r="FNP2416" s="1111"/>
      <c r="FNQ2416" s="1111"/>
      <c r="FNR2416" s="1111"/>
      <c r="FNS2416" s="1111"/>
      <c r="FNT2416" s="1111"/>
      <c r="FNU2416" s="1111"/>
      <c r="FNV2416" s="1111"/>
      <c r="FNW2416" s="1111"/>
      <c r="FNX2416" s="1111"/>
      <c r="FNY2416" s="1111"/>
      <c r="FNZ2416" s="1111"/>
      <c r="FOA2416" s="1111"/>
      <c r="FOB2416" s="1111"/>
      <c r="FOC2416" s="1111"/>
      <c r="FOD2416" s="1111"/>
      <c r="FOE2416" s="1111"/>
      <c r="FOF2416" s="1111"/>
      <c r="FOG2416" s="1111"/>
      <c r="FOH2416" s="1111"/>
      <c r="FOI2416" s="1111"/>
      <c r="FOJ2416" s="1111"/>
      <c r="FOK2416" s="1111"/>
      <c r="FOL2416" s="1111"/>
      <c r="FOM2416" s="1111"/>
      <c r="FON2416" s="1111"/>
      <c r="FOO2416" s="1111"/>
      <c r="FOP2416" s="1111"/>
      <c r="FOQ2416" s="1111"/>
      <c r="FOR2416" s="1111"/>
      <c r="FOS2416" s="1111"/>
      <c r="FOT2416" s="1111"/>
      <c r="FOU2416" s="1111"/>
      <c r="FOV2416" s="1111"/>
      <c r="FOW2416" s="1111"/>
      <c r="FOX2416" s="1111"/>
      <c r="FOY2416" s="1111"/>
      <c r="FOZ2416" s="1111"/>
      <c r="FPA2416" s="1111"/>
      <c r="FPB2416" s="1111"/>
      <c r="FPC2416" s="1111"/>
      <c r="FPD2416" s="1111"/>
      <c r="FPE2416" s="1111"/>
      <c r="FPF2416" s="1111"/>
      <c r="FPG2416" s="1111"/>
      <c r="FPH2416" s="1111"/>
      <c r="FPI2416" s="1111"/>
      <c r="FPJ2416" s="1111"/>
      <c r="FPK2416" s="1111"/>
      <c r="FPL2416" s="1111"/>
      <c r="FPM2416" s="1111"/>
      <c r="FPN2416" s="1111"/>
      <c r="FPO2416" s="1111"/>
      <c r="FPP2416" s="1111"/>
      <c r="FPQ2416" s="1111"/>
      <c r="FPR2416" s="1111"/>
      <c r="FPS2416" s="1111"/>
      <c r="FPT2416" s="1111"/>
      <c r="FPU2416" s="1111"/>
      <c r="FPV2416" s="1111"/>
      <c r="FPW2416" s="1111"/>
      <c r="FPX2416" s="1111"/>
      <c r="FPY2416" s="1111"/>
      <c r="FPZ2416" s="1111"/>
      <c r="FQA2416" s="1111"/>
      <c r="FQB2416" s="1111"/>
      <c r="FQC2416" s="1111"/>
      <c r="FQD2416" s="1111"/>
      <c r="FQE2416" s="1111"/>
      <c r="FQF2416" s="1111"/>
      <c r="FQG2416" s="1111"/>
      <c r="FQH2416" s="1111"/>
      <c r="FQI2416" s="1111"/>
      <c r="FQJ2416" s="1111"/>
      <c r="FQK2416" s="1111"/>
      <c r="FQL2416" s="1111"/>
      <c r="FQM2416" s="1111"/>
      <c r="FQN2416" s="1111"/>
      <c r="FQO2416" s="1111"/>
      <c r="FQP2416" s="1111"/>
      <c r="FQQ2416" s="1111"/>
      <c r="FQR2416" s="1111"/>
      <c r="FQS2416" s="1111"/>
      <c r="FQT2416" s="1111"/>
      <c r="FQU2416" s="1111"/>
      <c r="FQV2416" s="1111"/>
      <c r="FQW2416" s="1111"/>
      <c r="FQX2416" s="1111"/>
      <c r="FQY2416" s="1111"/>
      <c r="FQZ2416" s="1111"/>
      <c r="FRA2416" s="1111"/>
      <c r="FRB2416" s="1111"/>
      <c r="FRC2416" s="1111"/>
      <c r="FRD2416" s="1111"/>
      <c r="FRE2416" s="1111"/>
      <c r="FRF2416" s="1111"/>
      <c r="FRG2416" s="1111"/>
      <c r="FRH2416" s="1111"/>
      <c r="FRI2416" s="1111"/>
      <c r="FRJ2416" s="1111"/>
      <c r="FRK2416" s="1111"/>
      <c r="FRL2416" s="1111"/>
      <c r="FRM2416" s="1111"/>
      <c r="FRN2416" s="1111"/>
      <c r="FRO2416" s="1111"/>
      <c r="FRP2416" s="1111"/>
      <c r="FRQ2416" s="1111"/>
      <c r="FRR2416" s="1111"/>
      <c r="FRS2416" s="1111"/>
      <c r="FRT2416" s="1111"/>
      <c r="FRU2416" s="1111"/>
      <c r="FRV2416" s="1111"/>
      <c r="FRW2416" s="1111"/>
      <c r="FRX2416" s="1111"/>
      <c r="FRY2416" s="1111"/>
      <c r="FRZ2416" s="1111"/>
      <c r="FSA2416" s="1111"/>
      <c r="FSB2416" s="1111"/>
      <c r="FSC2416" s="1111"/>
      <c r="FSD2416" s="1111"/>
      <c r="FSE2416" s="1111"/>
      <c r="FSF2416" s="1111"/>
      <c r="FSG2416" s="1111"/>
      <c r="FSH2416" s="1111"/>
      <c r="FSI2416" s="1111"/>
      <c r="FSJ2416" s="1111"/>
      <c r="FSK2416" s="1111"/>
      <c r="FSL2416" s="1111"/>
      <c r="FSM2416" s="1111"/>
      <c r="FSN2416" s="1111"/>
      <c r="FSO2416" s="1111"/>
      <c r="FSP2416" s="1111"/>
      <c r="FSQ2416" s="1111"/>
      <c r="FSR2416" s="1111"/>
      <c r="FSS2416" s="1111"/>
      <c r="FST2416" s="1111"/>
      <c r="FSU2416" s="1111"/>
      <c r="FSV2416" s="1111"/>
      <c r="FSW2416" s="1111"/>
      <c r="FSX2416" s="1111"/>
      <c r="FSY2416" s="1111"/>
      <c r="FSZ2416" s="1111"/>
      <c r="FTA2416" s="1111"/>
      <c r="FTB2416" s="1111"/>
      <c r="FTC2416" s="1111"/>
      <c r="FTD2416" s="1111"/>
      <c r="FTE2416" s="1111"/>
      <c r="FTF2416" s="1111"/>
      <c r="FTG2416" s="1111"/>
      <c r="FTH2416" s="1111"/>
      <c r="FTI2416" s="1111"/>
      <c r="FTJ2416" s="1111"/>
      <c r="FTK2416" s="1111"/>
      <c r="FTL2416" s="1111"/>
      <c r="FTM2416" s="1111"/>
      <c r="FTN2416" s="1111"/>
      <c r="FTO2416" s="1111"/>
      <c r="FTP2416" s="1111"/>
      <c r="FTQ2416" s="1111"/>
      <c r="FTR2416" s="1111"/>
      <c r="FTS2416" s="1111"/>
      <c r="FTT2416" s="1111"/>
      <c r="FTU2416" s="1111"/>
      <c r="FTV2416" s="1111"/>
      <c r="FTW2416" s="1111"/>
      <c r="FTX2416" s="1111"/>
      <c r="FTY2416" s="1111"/>
      <c r="FTZ2416" s="1111"/>
      <c r="FUA2416" s="1111"/>
      <c r="FUB2416" s="1111"/>
      <c r="FUC2416" s="1111"/>
      <c r="FUD2416" s="1111"/>
      <c r="FUE2416" s="1111"/>
      <c r="FUF2416" s="1111"/>
      <c r="FUG2416" s="1111"/>
      <c r="FUH2416" s="1111"/>
      <c r="FUI2416" s="1111"/>
      <c r="FUJ2416" s="1111"/>
      <c r="FUK2416" s="1111"/>
      <c r="FUL2416" s="1111"/>
      <c r="FUM2416" s="1111"/>
      <c r="FUN2416" s="1111"/>
      <c r="FUO2416" s="1111"/>
      <c r="FUP2416" s="1111"/>
      <c r="FUQ2416" s="1111"/>
      <c r="FUR2416" s="1111"/>
      <c r="FUS2416" s="1111"/>
      <c r="FUT2416" s="1111"/>
      <c r="FUU2416" s="1111"/>
      <c r="FUV2416" s="1111"/>
      <c r="FUW2416" s="1111"/>
      <c r="FUX2416" s="1111"/>
      <c r="FUY2416" s="1111"/>
      <c r="FUZ2416" s="1111"/>
      <c r="FVA2416" s="1111"/>
      <c r="FVB2416" s="1111"/>
      <c r="FVC2416" s="1111"/>
      <c r="FVD2416" s="1111"/>
      <c r="FVE2416" s="1111"/>
      <c r="FVF2416" s="1111"/>
      <c r="FVG2416" s="1111"/>
      <c r="FVH2416" s="1111"/>
      <c r="FVI2416" s="1111"/>
      <c r="FVJ2416" s="1111"/>
      <c r="FVK2416" s="1111"/>
      <c r="FVL2416" s="1111"/>
      <c r="FVM2416" s="1111"/>
      <c r="FVN2416" s="1111"/>
      <c r="FVO2416" s="1111"/>
      <c r="FVP2416" s="1111"/>
      <c r="FVQ2416" s="1111"/>
      <c r="FVR2416" s="1111"/>
      <c r="FVS2416" s="1111"/>
      <c r="FVT2416" s="1111"/>
      <c r="FVU2416" s="1111"/>
      <c r="FVV2416" s="1111"/>
      <c r="FVW2416" s="1111"/>
      <c r="FVX2416" s="1111"/>
      <c r="FVY2416" s="1111"/>
      <c r="FVZ2416" s="1111"/>
      <c r="FWA2416" s="1111"/>
      <c r="FWB2416" s="1111"/>
      <c r="FWC2416" s="1111"/>
      <c r="FWD2416" s="1111"/>
      <c r="FWE2416" s="1111"/>
      <c r="FWF2416" s="1111"/>
      <c r="FWG2416" s="1111"/>
      <c r="FWH2416" s="1111"/>
      <c r="FWI2416" s="1111"/>
      <c r="FWJ2416" s="1111"/>
      <c r="FWK2416" s="1111"/>
      <c r="FWL2416" s="1111"/>
      <c r="FWM2416" s="1111"/>
      <c r="FWN2416" s="1111"/>
      <c r="FWO2416" s="1111"/>
      <c r="FWP2416" s="1111"/>
      <c r="FWQ2416" s="1111"/>
      <c r="FWR2416" s="1111"/>
      <c r="FWS2416" s="1111"/>
      <c r="FWT2416" s="1111"/>
      <c r="FWU2416" s="1111"/>
      <c r="FWV2416" s="1111"/>
      <c r="FWW2416" s="1111"/>
      <c r="FWX2416" s="1111"/>
      <c r="FWY2416" s="1111"/>
      <c r="FWZ2416" s="1111"/>
      <c r="FXA2416" s="1111"/>
      <c r="FXB2416" s="1111"/>
      <c r="FXC2416" s="1111"/>
      <c r="FXD2416" s="1111"/>
      <c r="FXE2416" s="1111"/>
      <c r="FXF2416" s="1111"/>
      <c r="FXG2416" s="1111"/>
      <c r="FXH2416" s="1111"/>
      <c r="FXI2416" s="1111"/>
      <c r="FXJ2416" s="1111"/>
      <c r="FXK2416" s="1111"/>
      <c r="FXL2416" s="1111"/>
      <c r="FXM2416" s="1111"/>
      <c r="FXN2416" s="1111"/>
      <c r="FXO2416" s="1111"/>
      <c r="FXP2416" s="1111"/>
      <c r="FXQ2416" s="1111"/>
      <c r="FXR2416" s="1111"/>
      <c r="FXS2416" s="1111"/>
      <c r="FXT2416" s="1111"/>
      <c r="FXU2416" s="1111"/>
      <c r="FXV2416" s="1111"/>
      <c r="FXW2416" s="1111"/>
      <c r="FXX2416" s="1111"/>
      <c r="FXY2416" s="1111"/>
      <c r="FXZ2416" s="1111"/>
      <c r="FYA2416" s="1111"/>
      <c r="FYB2416" s="1111"/>
      <c r="FYC2416" s="1111"/>
      <c r="FYD2416" s="1111"/>
      <c r="FYE2416" s="1111"/>
      <c r="FYF2416" s="1111"/>
      <c r="FYG2416" s="1111"/>
      <c r="FYH2416" s="1111"/>
      <c r="FYI2416" s="1111"/>
      <c r="FYJ2416" s="1111"/>
      <c r="FYK2416" s="1111"/>
      <c r="FYL2416" s="1111"/>
      <c r="FYM2416" s="1111"/>
      <c r="FYN2416" s="1111"/>
      <c r="FYO2416" s="1111"/>
      <c r="FYP2416" s="1111"/>
      <c r="FYQ2416" s="1111"/>
      <c r="FYR2416" s="1111"/>
      <c r="FYS2416" s="1111"/>
      <c r="FYT2416" s="1111"/>
      <c r="FYU2416" s="1111"/>
      <c r="FYV2416" s="1111"/>
      <c r="FYW2416" s="1111"/>
      <c r="FYX2416" s="1111"/>
      <c r="FYY2416" s="1111"/>
      <c r="FYZ2416" s="1111"/>
      <c r="FZA2416" s="1111"/>
      <c r="FZB2416" s="1111"/>
      <c r="FZC2416" s="1111"/>
      <c r="FZD2416" s="1111"/>
      <c r="FZE2416" s="1111"/>
      <c r="FZF2416" s="1111"/>
      <c r="FZG2416" s="1111"/>
      <c r="FZH2416" s="1111"/>
      <c r="FZI2416" s="1111"/>
      <c r="FZJ2416" s="1111"/>
      <c r="FZK2416" s="1111"/>
      <c r="FZL2416" s="1111"/>
      <c r="FZM2416" s="1111"/>
      <c r="FZN2416" s="1111"/>
      <c r="FZO2416" s="1111"/>
      <c r="FZP2416" s="1111"/>
      <c r="FZQ2416" s="1111"/>
      <c r="FZR2416" s="1111"/>
      <c r="FZS2416" s="1111"/>
      <c r="FZT2416" s="1111"/>
      <c r="FZU2416" s="1111"/>
      <c r="FZV2416" s="1111"/>
      <c r="FZW2416" s="1111"/>
      <c r="FZX2416" s="1111"/>
      <c r="FZY2416" s="1111"/>
      <c r="FZZ2416" s="1111"/>
      <c r="GAA2416" s="1111"/>
      <c r="GAB2416" s="1111"/>
      <c r="GAC2416" s="1111"/>
      <c r="GAD2416" s="1111"/>
      <c r="GAE2416" s="1111"/>
      <c r="GAF2416" s="1111"/>
      <c r="GAG2416" s="1111"/>
      <c r="GAH2416" s="1111"/>
      <c r="GAI2416" s="1111"/>
      <c r="GAJ2416" s="1111"/>
      <c r="GAK2416" s="1111"/>
      <c r="GAL2416" s="1111"/>
      <c r="GAM2416" s="1111"/>
      <c r="GAN2416" s="1111"/>
      <c r="GAO2416" s="1111"/>
      <c r="GAP2416" s="1111"/>
      <c r="GAQ2416" s="1111"/>
      <c r="GAR2416" s="1111"/>
      <c r="GAS2416" s="1111"/>
      <c r="GAT2416" s="1111"/>
      <c r="GAU2416" s="1111"/>
      <c r="GAV2416" s="1111"/>
      <c r="GAW2416" s="1111"/>
      <c r="GAX2416" s="1111"/>
      <c r="GAY2416" s="1111"/>
      <c r="GAZ2416" s="1111"/>
      <c r="GBA2416" s="1111"/>
      <c r="GBB2416" s="1111"/>
      <c r="GBC2416" s="1111"/>
      <c r="GBD2416" s="1111"/>
      <c r="GBE2416" s="1111"/>
      <c r="GBF2416" s="1111"/>
      <c r="GBG2416" s="1111"/>
      <c r="GBH2416" s="1111"/>
      <c r="GBI2416" s="1111"/>
      <c r="GBJ2416" s="1111"/>
      <c r="GBK2416" s="1111"/>
      <c r="GBL2416" s="1111"/>
      <c r="GBM2416" s="1111"/>
      <c r="GBN2416" s="1111"/>
      <c r="GBO2416" s="1111"/>
      <c r="GBP2416" s="1111"/>
      <c r="GBQ2416" s="1111"/>
      <c r="GBR2416" s="1111"/>
      <c r="GBS2416" s="1111"/>
      <c r="GBT2416" s="1111"/>
      <c r="GBU2416" s="1111"/>
      <c r="GBV2416" s="1111"/>
      <c r="GBW2416" s="1111"/>
      <c r="GBX2416" s="1111"/>
      <c r="GBY2416" s="1111"/>
      <c r="GBZ2416" s="1111"/>
      <c r="GCA2416" s="1111"/>
      <c r="GCB2416" s="1111"/>
      <c r="GCC2416" s="1111"/>
      <c r="GCD2416" s="1111"/>
      <c r="GCE2416" s="1111"/>
      <c r="GCF2416" s="1111"/>
      <c r="GCG2416" s="1111"/>
      <c r="GCH2416" s="1111"/>
      <c r="GCI2416" s="1111"/>
      <c r="GCJ2416" s="1111"/>
      <c r="GCK2416" s="1111"/>
      <c r="GCL2416" s="1111"/>
      <c r="GCM2416" s="1111"/>
      <c r="GCN2416" s="1111"/>
      <c r="GCO2416" s="1111"/>
      <c r="GCP2416" s="1111"/>
      <c r="GCQ2416" s="1111"/>
      <c r="GCR2416" s="1111"/>
      <c r="GCS2416" s="1111"/>
      <c r="GCT2416" s="1111"/>
      <c r="GCU2416" s="1111"/>
      <c r="GCV2416" s="1111"/>
      <c r="GCW2416" s="1111"/>
      <c r="GCX2416" s="1111"/>
      <c r="GCY2416" s="1111"/>
      <c r="GCZ2416" s="1111"/>
      <c r="GDA2416" s="1111"/>
      <c r="GDB2416" s="1111"/>
      <c r="GDC2416" s="1111"/>
      <c r="GDD2416" s="1111"/>
      <c r="GDE2416" s="1111"/>
      <c r="GDF2416" s="1111"/>
      <c r="GDG2416" s="1111"/>
      <c r="GDH2416" s="1111"/>
      <c r="GDI2416" s="1111"/>
      <c r="GDJ2416" s="1111"/>
      <c r="GDK2416" s="1111"/>
      <c r="GDL2416" s="1111"/>
      <c r="GDM2416" s="1111"/>
      <c r="GDN2416" s="1111"/>
      <c r="GDO2416" s="1111"/>
      <c r="GDP2416" s="1111"/>
      <c r="GDQ2416" s="1111"/>
      <c r="GDR2416" s="1111"/>
      <c r="GDS2416" s="1111"/>
      <c r="GDT2416" s="1111"/>
      <c r="GDU2416" s="1111"/>
      <c r="GDV2416" s="1111"/>
      <c r="GDW2416" s="1111"/>
      <c r="GDX2416" s="1111"/>
      <c r="GDY2416" s="1111"/>
      <c r="GDZ2416" s="1111"/>
      <c r="GEA2416" s="1111"/>
      <c r="GEB2416" s="1111"/>
      <c r="GEC2416" s="1111"/>
      <c r="GED2416" s="1111"/>
      <c r="GEE2416" s="1111"/>
      <c r="GEF2416" s="1111"/>
      <c r="GEG2416" s="1111"/>
      <c r="GEH2416" s="1111"/>
      <c r="GEI2416" s="1111"/>
      <c r="GEJ2416" s="1111"/>
      <c r="GEK2416" s="1111"/>
      <c r="GEL2416" s="1111"/>
      <c r="GEM2416" s="1111"/>
      <c r="GEN2416" s="1111"/>
      <c r="GEO2416" s="1111"/>
      <c r="GEP2416" s="1111"/>
      <c r="GEQ2416" s="1111"/>
      <c r="GER2416" s="1111"/>
      <c r="GES2416" s="1111"/>
      <c r="GET2416" s="1111"/>
      <c r="GEU2416" s="1111"/>
      <c r="GEV2416" s="1111"/>
      <c r="GEW2416" s="1111"/>
      <c r="GEX2416" s="1111"/>
      <c r="GEY2416" s="1111"/>
      <c r="GEZ2416" s="1111"/>
      <c r="GFA2416" s="1111"/>
      <c r="GFB2416" s="1111"/>
      <c r="GFC2416" s="1111"/>
      <c r="GFD2416" s="1111"/>
      <c r="GFE2416" s="1111"/>
      <c r="GFF2416" s="1111"/>
      <c r="GFG2416" s="1111"/>
      <c r="GFH2416" s="1111"/>
      <c r="GFI2416" s="1111"/>
      <c r="GFJ2416" s="1111"/>
      <c r="GFK2416" s="1111"/>
      <c r="GFL2416" s="1111"/>
      <c r="GFM2416" s="1111"/>
      <c r="GFN2416" s="1111"/>
      <c r="GFO2416" s="1111"/>
      <c r="GFP2416" s="1111"/>
      <c r="GFQ2416" s="1111"/>
      <c r="GFR2416" s="1111"/>
      <c r="GFS2416" s="1111"/>
      <c r="GFT2416" s="1111"/>
      <c r="GFU2416" s="1111"/>
      <c r="GFV2416" s="1111"/>
      <c r="GFW2416" s="1111"/>
      <c r="GFX2416" s="1111"/>
      <c r="GFY2416" s="1111"/>
      <c r="GFZ2416" s="1111"/>
      <c r="GGA2416" s="1111"/>
      <c r="GGB2416" s="1111"/>
      <c r="GGC2416" s="1111"/>
      <c r="GGD2416" s="1111"/>
      <c r="GGE2416" s="1111"/>
      <c r="GGF2416" s="1111"/>
      <c r="GGG2416" s="1111"/>
      <c r="GGH2416" s="1111"/>
      <c r="GGI2416" s="1111"/>
      <c r="GGJ2416" s="1111"/>
      <c r="GGK2416" s="1111"/>
      <c r="GGL2416" s="1111"/>
      <c r="GGM2416" s="1111"/>
      <c r="GGN2416" s="1111"/>
      <c r="GGO2416" s="1111"/>
      <c r="GGP2416" s="1111"/>
      <c r="GGQ2416" s="1111"/>
      <c r="GGR2416" s="1111"/>
      <c r="GGS2416" s="1111"/>
      <c r="GGT2416" s="1111"/>
      <c r="GGU2416" s="1111"/>
      <c r="GGV2416" s="1111"/>
      <c r="GGW2416" s="1111"/>
      <c r="GGX2416" s="1111"/>
      <c r="GGY2416" s="1111"/>
      <c r="GGZ2416" s="1111"/>
      <c r="GHA2416" s="1111"/>
      <c r="GHB2416" s="1111"/>
      <c r="GHC2416" s="1111"/>
      <c r="GHD2416" s="1111"/>
      <c r="GHE2416" s="1111"/>
      <c r="GHF2416" s="1111"/>
      <c r="GHG2416" s="1111"/>
      <c r="GHH2416" s="1111"/>
      <c r="GHI2416" s="1111"/>
      <c r="GHJ2416" s="1111"/>
      <c r="GHK2416" s="1111"/>
      <c r="GHL2416" s="1111"/>
      <c r="GHM2416" s="1111"/>
      <c r="GHN2416" s="1111"/>
      <c r="GHO2416" s="1111"/>
      <c r="GHP2416" s="1111"/>
      <c r="GHQ2416" s="1111"/>
      <c r="GHR2416" s="1111"/>
      <c r="GHS2416" s="1111"/>
      <c r="GHT2416" s="1111"/>
      <c r="GHU2416" s="1111"/>
      <c r="GHV2416" s="1111"/>
      <c r="GHW2416" s="1111"/>
      <c r="GHX2416" s="1111"/>
      <c r="GHY2416" s="1111"/>
      <c r="GHZ2416" s="1111"/>
      <c r="GIA2416" s="1111"/>
      <c r="GIB2416" s="1111"/>
      <c r="GIC2416" s="1111"/>
      <c r="GID2416" s="1111"/>
      <c r="GIE2416" s="1111"/>
      <c r="GIF2416" s="1111"/>
      <c r="GIG2416" s="1111"/>
      <c r="GIH2416" s="1111"/>
      <c r="GII2416" s="1111"/>
      <c r="GIJ2416" s="1111"/>
      <c r="GIK2416" s="1111"/>
      <c r="GIL2416" s="1111"/>
      <c r="GIM2416" s="1111"/>
      <c r="GIN2416" s="1111"/>
      <c r="GIO2416" s="1111"/>
      <c r="GIP2416" s="1111"/>
      <c r="GIQ2416" s="1111"/>
      <c r="GIR2416" s="1111"/>
      <c r="GIS2416" s="1111"/>
      <c r="GIT2416" s="1111"/>
      <c r="GIU2416" s="1111"/>
      <c r="GIV2416" s="1111"/>
      <c r="GIW2416" s="1111"/>
      <c r="GIX2416" s="1111"/>
      <c r="GIY2416" s="1111"/>
      <c r="GIZ2416" s="1111"/>
      <c r="GJA2416" s="1111"/>
      <c r="GJB2416" s="1111"/>
      <c r="GJC2416" s="1111"/>
      <c r="GJD2416" s="1111"/>
      <c r="GJE2416" s="1111"/>
      <c r="GJF2416" s="1111"/>
      <c r="GJG2416" s="1111"/>
      <c r="GJH2416" s="1111"/>
      <c r="GJI2416" s="1111"/>
      <c r="GJJ2416" s="1111"/>
      <c r="GJK2416" s="1111"/>
      <c r="GJL2416" s="1111"/>
      <c r="GJM2416" s="1111"/>
      <c r="GJN2416" s="1111"/>
      <c r="GJO2416" s="1111"/>
      <c r="GJP2416" s="1111"/>
      <c r="GJQ2416" s="1111"/>
      <c r="GJR2416" s="1111"/>
      <c r="GJS2416" s="1111"/>
      <c r="GJT2416" s="1111"/>
      <c r="GJU2416" s="1111"/>
      <c r="GJV2416" s="1111"/>
      <c r="GJW2416" s="1111"/>
      <c r="GJX2416" s="1111"/>
      <c r="GJY2416" s="1111"/>
      <c r="GJZ2416" s="1111"/>
      <c r="GKA2416" s="1111"/>
      <c r="GKB2416" s="1111"/>
      <c r="GKC2416" s="1111"/>
      <c r="GKD2416" s="1111"/>
      <c r="GKE2416" s="1111"/>
      <c r="GKF2416" s="1111"/>
      <c r="GKG2416" s="1111"/>
      <c r="GKH2416" s="1111"/>
      <c r="GKI2416" s="1111"/>
      <c r="GKJ2416" s="1111"/>
      <c r="GKK2416" s="1111"/>
      <c r="GKL2416" s="1111"/>
      <c r="GKM2416" s="1111"/>
      <c r="GKN2416" s="1111"/>
      <c r="GKO2416" s="1111"/>
      <c r="GKP2416" s="1111"/>
      <c r="GKQ2416" s="1111"/>
      <c r="GKR2416" s="1111"/>
      <c r="GKS2416" s="1111"/>
      <c r="GKT2416" s="1111"/>
      <c r="GKU2416" s="1111"/>
      <c r="GKV2416" s="1111"/>
      <c r="GKW2416" s="1111"/>
      <c r="GKX2416" s="1111"/>
      <c r="GKY2416" s="1111"/>
      <c r="GKZ2416" s="1111"/>
      <c r="GLA2416" s="1111"/>
      <c r="GLB2416" s="1111"/>
      <c r="GLC2416" s="1111"/>
      <c r="GLD2416" s="1111"/>
      <c r="GLE2416" s="1111"/>
      <c r="GLF2416" s="1111"/>
      <c r="GLG2416" s="1111"/>
      <c r="GLH2416" s="1111"/>
      <c r="GLI2416" s="1111"/>
      <c r="GLJ2416" s="1111"/>
      <c r="GLK2416" s="1111"/>
      <c r="GLL2416" s="1111"/>
      <c r="GLM2416" s="1111"/>
      <c r="GLN2416" s="1111"/>
      <c r="GLO2416" s="1111"/>
      <c r="GLP2416" s="1111"/>
      <c r="GLQ2416" s="1111"/>
      <c r="GLR2416" s="1111"/>
      <c r="GLS2416" s="1111"/>
      <c r="GLT2416" s="1111"/>
      <c r="GLU2416" s="1111"/>
      <c r="GLV2416" s="1111"/>
      <c r="GLW2416" s="1111"/>
      <c r="GLX2416" s="1111"/>
      <c r="GLY2416" s="1111"/>
      <c r="GLZ2416" s="1111"/>
      <c r="GMA2416" s="1111"/>
      <c r="GMB2416" s="1111"/>
      <c r="GMC2416" s="1111"/>
      <c r="GMD2416" s="1111"/>
      <c r="GME2416" s="1111"/>
      <c r="GMF2416" s="1111"/>
      <c r="GMG2416" s="1111"/>
      <c r="GMH2416" s="1111"/>
      <c r="GMI2416" s="1111"/>
      <c r="GMJ2416" s="1111"/>
      <c r="GMK2416" s="1111"/>
      <c r="GML2416" s="1111"/>
      <c r="GMM2416" s="1111"/>
      <c r="GMN2416" s="1111"/>
      <c r="GMO2416" s="1111"/>
      <c r="GMP2416" s="1111"/>
      <c r="GMQ2416" s="1111"/>
      <c r="GMR2416" s="1111"/>
      <c r="GMS2416" s="1111"/>
      <c r="GMT2416" s="1111"/>
      <c r="GMU2416" s="1111"/>
      <c r="GMV2416" s="1111"/>
      <c r="GMW2416" s="1111"/>
      <c r="GMX2416" s="1111"/>
      <c r="GMY2416" s="1111"/>
      <c r="GMZ2416" s="1111"/>
      <c r="GNA2416" s="1111"/>
      <c r="GNB2416" s="1111"/>
      <c r="GNC2416" s="1111"/>
      <c r="GND2416" s="1111"/>
      <c r="GNE2416" s="1111"/>
      <c r="GNF2416" s="1111"/>
      <c r="GNG2416" s="1111"/>
      <c r="GNH2416" s="1111"/>
      <c r="GNI2416" s="1111"/>
      <c r="GNJ2416" s="1111"/>
      <c r="GNK2416" s="1111"/>
      <c r="GNL2416" s="1111"/>
      <c r="GNM2416" s="1111"/>
      <c r="GNN2416" s="1111"/>
      <c r="GNO2416" s="1111"/>
      <c r="GNP2416" s="1111"/>
      <c r="GNQ2416" s="1111"/>
      <c r="GNR2416" s="1111"/>
      <c r="GNS2416" s="1111"/>
      <c r="GNT2416" s="1111"/>
      <c r="GNU2416" s="1111"/>
      <c r="GNV2416" s="1111"/>
      <c r="GNW2416" s="1111"/>
      <c r="GNX2416" s="1111"/>
      <c r="GNY2416" s="1111"/>
      <c r="GNZ2416" s="1111"/>
      <c r="GOA2416" s="1111"/>
      <c r="GOB2416" s="1111"/>
      <c r="GOC2416" s="1111"/>
      <c r="GOD2416" s="1111"/>
      <c r="GOE2416" s="1111"/>
      <c r="GOF2416" s="1111"/>
      <c r="GOG2416" s="1111"/>
      <c r="GOH2416" s="1111"/>
      <c r="GOI2416" s="1111"/>
      <c r="GOJ2416" s="1111"/>
      <c r="GOK2416" s="1111"/>
      <c r="GOL2416" s="1111"/>
      <c r="GOM2416" s="1111"/>
      <c r="GON2416" s="1111"/>
      <c r="GOO2416" s="1111"/>
      <c r="GOP2416" s="1111"/>
      <c r="GOQ2416" s="1111"/>
      <c r="GOR2416" s="1111"/>
      <c r="GOS2416" s="1111"/>
      <c r="GOT2416" s="1111"/>
      <c r="GOU2416" s="1111"/>
      <c r="GOV2416" s="1111"/>
      <c r="GOW2416" s="1111"/>
      <c r="GOX2416" s="1111"/>
      <c r="GOY2416" s="1111"/>
      <c r="GOZ2416" s="1111"/>
      <c r="GPA2416" s="1111"/>
      <c r="GPB2416" s="1111"/>
      <c r="GPC2416" s="1111"/>
      <c r="GPD2416" s="1111"/>
      <c r="GPE2416" s="1111"/>
      <c r="GPF2416" s="1111"/>
      <c r="GPG2416" s="1111"/>
      <c r="GPH2416" s="1111"/>
      <c r="GPI2416" s="1111"/>
      <c r="GPJ2416" s="1111"/>
      <c r="GPK2416" s="1111"/>
      <c r="GPL2416" s="1111"/>
      <c r="GPM2416" s="1111"/>
      <c r="GPN2416" s="1111"/>
      <c r="GPO2416" s="1111"/>
      <c r="GPP2416" s="1111"/>
      <c r="GPQ2416" s="1111"/>
      <c r="GPR2416" s="1111"/>
      <c r="GPS2416" s="1111"/>
      <c r="GPT2416" s="1111"/>
      <c r="GPU2416" s="1111"/>
      <c r="GPV2416" s="1111"/>
      <c r="GPW2416" s="1111"/>
      <c r="GPX2416" s="1111"/>
      <c r="GPY2416" s="1111"/>
      <c r="GPZ2416" s="1111"/>
      <c r="GQA2416" s="1111"/>
      <c r="GQB2416" s="1111"/>
      <c r="GQC2416" s="1111"/>
      <c r="GQD2416" s="1111"/>
      <c r="GQE2416" s="1111"/>
      <c r="GQF2416" s="1111"/>
      <c r="GQG2416" s="1111"/>
      <c r="GQH2416" s="1111"/>
      <c r="GQI2416" s="1111"/>
      <c r="GQJ2416" s="1111"/>
      <c r="GQK2416" s="1111"/>
      <c r="GQL2416" s="1111"/>
      <c r="GQM2416" s="1111"/>
      <c r="GQN2416" s="1111"/>
      <c r="GQO2416" s="1111"/>
      <c r="GQP2416" s="1111"/>
      <c r="GQQ2416" s="1111"/>
      <c r="GQR2416" s="1111"/>
      <c r="GQS2416" s="1111"/>
      <c r="GQT2416" s="1111"/>
      <c r="GQU2416" s="1111"/>
      <c r="GQV2416" s="1111"/>
      <c r="GQW2416" s="1111"/>
      <c r="GQX2416" s="1111"/>
      <c r="GQY2416" s="1111"/>
      <c r="GQZ2416" s="1111"/>
      <c r="GRA2416" s="1111"/>
      <c r="GRB2416" s="1111"/>
      <c r="GRC2416" s="1111"/>
      <c r="GRD2416" s="1111"/>
      <c r="GRE2416" s="1111"/>
      <c r="GRF2416" s="1111"/>
      <c r="GRG2416" s="1111"/>
      <c r="GRH2416" s="1111"/>
      <c r="GRI2416" s="1111"/>
      <c r="GRJ2416" s="1111"/>
      <c r="GRK2416" s="1111"/>
      <c r="GRL2416" s="1111"/>
      <c r="GRM2416" s="1111"/>
      <c r="GRN2416" s="1111"/>
      <c r="GRO2416" s="1111"/>
      <c r="GRP2416" s="1111"/>
      <c r="GRQ2416" s="1111"/>
      <c r="GRR2416" s="1111"/>
      <c r="GRS2416" s="1111"/>
      <c r="GRT2416" s="1111"/>
      <c r="GRU2416" s="1111"/>
      <c r="GRV2416" s="1111"/>
      <c r="GRW2416" s="1111"/>
      <c r="GRX2416" s="1111"/>
      <c r="GRY2416" s="1111"/>
      <c r="GRZ2416" s="1111"/>
      <c r="GSA2416" s="1111"/>
      <c r="GSB2416" s="1111"/>
      <c r="GSC2416" s="1111"/>
      <c r="GSD2416" s="1111"/>
      <c r="GSE2416" s="1111"/>
      <c r="GSF2416" s="1111"/>
      <c r="GSG2416" s="1111"/>
      <c r="GSH2416" s="1111"/>
      <c r="GSI2416" s="1111"/>
      <c r="GSJ2416" s="1111"/>
      <c r="GSK2416" s="1111"/>
      <c r="GSL2416" s="1111"/>
      <c r="GSM2416" s="1111"/>
      <c r="GSN2416" s="1111"/>
      <c r="GSO2416" s="1111"/>
      <c r="GSP2416" s="1111"/>
      <c r="GSQ2416" s="1111"/>
      <c r="GSR2416" s="1111"/>
      <c r="GSS2416" s="1111"/>
      <c r="GST2416" s="1111"/>
      <c r="GSU2416" s="1111"/>
      <c r="GSV2416" s="1111"/>
      <c r="GSW2416" s="1111"/>
      <c r="GSX2416" s="1111"/>
      <c r="GSY2416" s="1111"/>
      <c r="GSZ2416" s="1111"/>
      <c r="GTA2416" s="1111"/>
      <c r="GTB2416" s="1111"/>
      <c r="GTC2416" s="1111"/>
      <c r="GTD2416" s="1111"/>
      <c r="GTE2416" s="1111"/>
      <c r="GTF2416" s="1111"/>
      <c r="GTG2416" s="1111"/>
      <c r="GTH2416" s="1111"/>
      <c r="GTI2416" s="1111"/>
      <c r="GTJ2416" s="1111"/>
      <c r="GTK2416" s="1111"/>
      <c r="GTL2416" s="1111"/>
      <c r="GTM2416" s="1111"/>
      <c r="GTN2416" s="1111"/>
      <c r="GTO2416" s="1111"/>
      <c r="GTP2416" s="1111"/>
      <c r="GTQ2416" s="1111"/>
      <c r="GTR2416" s="1111"/>
      <c r="GTS2416" s="1111"/>
      <c r="GTT2416" s="1111"/>
      <c r="GTU2416" s="1111"/>
      <c r="GTV2416" s="1111"/>
      <c r="GTW2416" s="1111"/>
      <c r="GTX2416" s="1111"/>
      <c r="GTY2416" s="1111"/>
      <c r="GTZ2416" s="1111"/>
      <c r="GUA2416" s="1111"/>
      <c r="GUB2416" s="1111"/>
      <c r="GUC2416" s="1111"/>
      <c r="GUD2416" s="1111"/>
      <c r="GUE2416" s="1111"/>
      <c r="GUF2416" s="1111"/>
      <c r="GUG2416" s="1111"/>
      <c r="GUH2416" s="1111"/>
      <c r="GUI2416" s="1111"/>
      <c r="GUJ2416" s="1111"/>
      <c r="GUK2416" s="1111"/>
      <c r="GUL2416" s="1111"/>
      <c r="GUM2416" s="1111"/>
      <c r="GUN2416" s="1111"/>
      <c r="GUO2416" s="1111"/>
      <c r="GUP2416" s="1111"/>
      <c r="GUQ2416" s="1111"/>
      <c r="GUR2416" s="1111"/>
      <c r="GUS2416" s="1111"/>
      <c r="GUT2416" s="1111"/>
      <c r="GUU2416" s="1111"/>
      <c r="GUV2416" s="1111"/>
      <c r="GUW2416" s="1111"/>
      <c r="GUX2416" s="1111"/>
      <c r="GUY2416" s="1111"/>
      <c r="GUZ2416" s="1111"/>
      <c r="GVA2416" s="1111"/>
      <c r="GVB2416" s="1111"/>
      <c r="GVC2416" s="1111"/>
      <c r="GVD2416" s="1111"/>
      <c r="GVE2416" s="1111"/>
      <c r="GVF2416" s="1111"/>
      <c r="GVG2416" s="1111"/>
      <c r="GVH2416" s="1111"/>
      <c r="GVI2416" s="1111"/>
      <c r="GVJ2416" s="1111"/>
      <c r="GVK2416" s="1111"/>
      <c r="GVL2416" s="1111"/>
      <c r="GVM2416" s="1111"/>
      <c r="GVN2416" s="1111"/>
      <c r="GVO2416" s="1111"/>
      <c r="GVP2416" s="1111"/>
      <c r="GVQ2416" s="1111"/>
      <c r="GVR2416" s="1111"/>
      <c r="GVS2416" s="1111"/>
      <c r="GVT2416" s="1111"/>
      <c r="GVU2416" s="1111"/>
      <c r="GVV2416" s="1111"/>
      <c r="GVW2416" s="1111"/>
      <c r="GVX2416" s="1111"/>
      <c r="GVY2416" s="1111"/>
      <c r="GVZ2416" s="1111"/>
      <c r="GWA2416" s="1111"/>
      <c r="GWB2416" s="1111"/>
      <c r="GWC2416" s="1111"/>
      <c r="GWD2416" s="1111"/>
      <c r="GWE2416" s="1111"/>
      <c r="GWF2416" s="1111"/>
      <c r="GWG2416" s="1111"/>
      <c r="GWH2416" s="1111"/>
      <c r="GWI2416" s="1111"/>
      <c r="GWJ2416" s="1111"/>
      <c r="GWK2416" s="1111"/>
      <c r="GWL2416" s="1111"/>
      <c r="GWM2416" s="1111"/>
      <c r="GWN2416" s="1111"/>
      <c r="GWO2416" s="1111"/>
      <c r="GWP2416" s="1111"/>
      <c r="GWQ2416" s="1111"/>
      <c r="GWR2416" s="1111"/>
      <c r="GWS2416" s="1111"/>
      <c r="GWT2416" s="1111"/>
      <c r="GWU2416" s="1111"/>
      <c r="GWV2416" s="1111"/>
      <c r="GWW2416" s="1111"/>
      <c r="GWX2416" s="1111"/>
      <c r="GWY2416" s="1111"/>
      <c r="GWZ2416" s="1111"/>
      <c r="GXA2416" s="1111"/>
      <c r="GXB2416" s="1111"/>
      <c r="GXC2416" s="1111"/>
      <c r="GXD2416" s="1111"/>
      <c r="GXE2416" s="1111"/>
      <c r="GXF2416" s="1111"/>
      <c r="GXG2416" s="1111"/>
      <c r="GXH2416" s="1111"/>
      <c r="GXI2416" s="1111"/>
      <c r="GXJ2416" s="1111"/>
      <c r="GXK2416" s="1111"/>
      <c r="GXL2416" s="1111"/>
      <c r="GXM2416" s="1111"/>
      <c r="GXN2416" s="1111"/>
      <c r="GXO2416" s="1111"/>
      <c r="GXP2416" s="1111"/>
      <c r="GXQ2416" s="1111"/>
      <c r="GXR2416" s="1111"/>
      <c r="GXS2416" s="1111"/>
      <c r="GXT2416" s="1111"/>
      <c r="GXU2416" s="1111"/>
      <c r="GXV2416" s="1111"/>
      <c r="GXW2416" s="1111"/>
      <c r="GXX2416" s="1111"/>
      <c r="GXY2416" s="1111"/>
      <c r="GXZ2416" s="1111"/>
      <c r="GYA2416" s="1111"/>
      <c r="GYB2416" s="1111"/>
      <c r="GYC2416" s="1111"/>
      <c r="GYD2416" s="1111"/>
      <c r="GYE2416" s="1111"/>
      <c r="GYF2416" s="1111"/>
      <c r="GYG2416" s="1111"/>
      <c r="GYH2416" s="1111"/>
      <c r="GYI2416" s="1111"/>
      <c r="GYJ2416" s="1111"/>
      <c r="GYK2416" s="1111"/>
      <c r="GYL2416" s="1111"/>
      <c r="GYM2416" s="1111"/>
      <c r="GYN2416" s="1111"/>
      <c r="GYO2416" s="1111"/>
      <c r="GYP2416" s="1111"/>
      <c r="GYQ2416" s="1111"/>
      <c r="GYR2416" s="1111"/>
      <c r="GYS2416" s="1111"/>
      <c r="GYT2416" s="1111"/>
      <c r="GYU2416" s="1111"/>
      <c r="GYV2416" s="1111"/>
      <c r="GYW2416" s="1111"/>
      <c r="GYX2416" s="1111"/>
      <c r="GYY2416" s="1111"/>
      <c r="GYZ2416" s="1111"/>
      <c r="GZA2416" s="1111"/>
      <c r="GZB2416" s="1111"/>
      <c r="GZC2416" s="1111"/>
      <c r="GZD2416" s="1111"/>
      <c r="GZE2416" s="1111"/>
      <c r="GZF2416" s="1111"/>
      <c r="GZG2416" s="1111"/>
      <c r="GZH2416" s="1111"/>
      <c r="GZI2416" s="1111"/>
      <c r="GZJ2416" s="1111"/>
      <c r="GZK2416" s="1111"/>
      <c r="GZL2416" s="1111"/>
      <c r="GZM2416" s="1111"/>
      <c r="GZN2416" s="1111"/>
      <c r="GZO2416" s="1111"/>
      <c r="GZP2416" s="1111"/>
      <c r="GZQ2416" s="1111"/>
      <c r="GZR2416" s="1111"/>
      <c r="GZS2416" s="1111"/>
      <c r="GZT2416" s="1111"/>
      <c r="GZU2416" s="1111"/>
      <c r="GZV2416" s="1111"/>
      <c r="GZW2416" s="1111"/>
      <c r="GZX2416" s="1111"/>
      <c r="GZY2416" s="1111"/>
      <c r="GZZ2416" s="1111"/>
      <c r="HAA2416" s="1111"/>
      <c r="HAB2416" s="1111"/>
      <c r="HAC2416" s="1111"/>
      <c r="HAD2416" s="1111"/>
      <c r="HAE2416" s="1111"/>
      <c r="HAF2416" s="1111"/>
      <c r="HAG2416" s="1111"/>
      <c r="HAH2416" s="1111"/>
      <c r="HAI2416" s="1111"/>
      <c r="HAJ2416" s="1111"/>
      <c r="HAK2416" s="1111"/>
      <c r="HAL2416" s="1111"/>
      <c r="HAM2416" s="1111"/>
      <c r="HAN2416" s="1111"/>
      <c r="HAO2416" s="1111"/>
      <c r="HAP2416" s="1111"/>
      <c r="HAQ2416" s="1111"/>
      <c r="HAR2416" s="1111"/>
      <c r="HAS2416" s="1111"/>
      <c r="HAT2416" s="1111"/>
      <c r="HAU2416" s="1111"/>
      <c r="HAV2416" s="1111"/>
      <c r="HAW2416" s="1111"/>
      <c r="HAX2416" s="1111"/>
      <c r="HAY2416" s="1111"/>
      <c r="HAZ2416" s="1111"/>
      <c r="HBA2416" s="1111"/>
      <c r="HBB2416" s="1111"/>
      <c r="HBC2416" s="1111"/>
      <c r="HBD2416" s="1111"/>
      <c r="HBE2416" s="1111"/>
      <c r="HBF2416" s="1111"/>
      <c r="HBG2416" s="1111"/>
      <c r="HBH2416" s="1111"/>
      <c r="HBI2416" s="1111"/>
      <c r="HBJ2416" s="1111"/>
      <c r="HBK2416" s="1111"/>
      <c r="HBL2416" s="1111"/>
      <c r="HBM2416" s="1111"/>
      <c r="HBN2416" s="1111"/>
      <c r="HBO2416" s="1111"/>
      <c r="HBP2416" s="1111"/>
      <c r="HBQ2416" s="1111"/>
      <c r="HBR2416" s="1111"/>
      <c r="HBS2416" s="1111"/>
      <c r="HBT2416" s="1111"/>
      <c r="HBU2416" s="1111"/>
      <c r="HBV2416" s="1111"/>
      <c r="HBW2416" s="1111"/>
      <c r="HBX2416" s="1111"/>
      <c r="HBY2416" s="1111"/>
      <c r="HBZ2416" s="1111"/>
      <c r="HCA2416" s="1111"/>
      <c r="HCB2416" s="1111"/>
      <c r="HCC2416" s="1111"/>
      <c r="HCD2416" s="1111"/>
      <c r="HCE2416" s="1111"/>
      <c r="HCF2416" s="1111"/>
      <c r="HCG2416" s="1111"/>
      <c r="HCH2416" s="1111"/>
      <c r="HCI2416" s="1111"/>
      <c r="HCJ2416" s="1111"/>
      <c r="HCK2416" s="1111"/>
      <c r="HCL2416" s="1111"/>
      <c r="HCM2416" s="1111"/>
      <c r="HCN2416" s="1111"/>
      <c r="HCO2416" s="1111"/>
      <c r="HCP2416" s="1111"/>
      <c r="HCQ2416" s="1111"/>
      <c r="HCR2416" s="1111"/>
      <c r="HCS2416" s="1111"/>
      <c r="HCT2416" s="1111"/>
      <c r="HCU2416" s="1111"/>
      <c r="HCV2416" s="1111"/>
      <c r="HCW2416" s="1111"/>
      <c r="HCX2416" s="1111"/>
      <c r="HCY2416" s="1111"/>
      <c r="HCZ2416" s="1111"/>
      <c r="HDA2416" s="1111"/>
      <c r="HDB2416" s="1111"/>
      <c r="HDC2416" s="1111"/>
      <c r="HDD2416" s="1111"/>
      <c r="HDE2416" s="1111"/>
      <c r="HDF2416" s="1111"/>
      <c r="HDG2416" s="1111"/>
      <c r="HDH2416" s="1111"/>
      <c r="HDI2416" s="1111"/>
      <c r="HDJ2416" s="1111"/>
      <c r="HDK2416" s="1111"/>
      <c r="HDL2416" s="1111"/>
      <c r="HDM2416" s="1111"/>
      <c r="HDN2416" s="1111"/>
      <c r="HDO2416" s="1111"/>
      <c r="HDP2416" s="1111"/>
      <c r="HDQ2416" s="1111"/>
      <c r="HDR2416" s="1111"/>
      <c r="HDS2416" s="1111"/>
      <c r="HDT2416" s="1111"/>
      <c r="HDU2416" s="1111"/>
      <c r="HDV2416" s="1111"/>
      <c r="HDW2416" s="1111"/>
      <c r="HDX2416" s="1111"/>
      <c r="HDY2416" s="1111"/>
      <c r="HDZ2416" s="1111"/>
      <c r="HEA2416" s="1111"/>
      <c r="HEB2416" s="1111"/>
      <c r="HEC2416" s="1111"/>
      <c r="HED2416" s="1111"/>
      <c r="HEE2416" s="1111"/>
      <c r="HEF2416" s="1111"/>
      <c r="HEG2416" s="1111"/>
      <c r="HEH2416" s="1111"/>
      <c r="HEI2416" s="1111"/>
      <c r="HEJ2416" s="1111"/>
      <c r="HEK2416" s="1111"/>
      <c r="HEL2416" s="1111"/>
      <c r="HEM2416" s="1111"/>
      <c r="HEN2416" s="1111"/>
      <c r="HEO2416" s="1111"/>
      <c r="HEP2416" s="1111"/>
      <c r="HEQ2416" s="1111"/>
      <c r="HER2416" s="1111"/>
      <c r="HES2416" s="1111"/>
      <c r="HET2416" s="1111"/>
      <c r="HEU2416" s="1111"/>
      <c r="HEV2416" s="1111"/>
      <c r="HEW2416" s="1111"/>
      <c r="HEX2416" s="1111"/>
      <c r="HEY2416" s="1111"/>
      <c r="HEZ2416" s="1111"/>
      <c r="HFA2416" s="1111"/>
      <c r="HFB2416" s="1111"/>
      <c r="HFC2416" s="1111"/>
      <c r="HFD2416" s="1111"/>
      <c r="HFE2416" s="1111"/>
      <c r="HFF2416" s="1111"/>
      <c r="HFG2416" s="1111"/>
      <c r="HFH2416" s="1111"/>
      <c r="HFI2416" s="1111"/>
      <c r="HFJ2416" s="1111"/>
      <c r="HFK2416" s="1111"/>
      <c r="HFL2416" s="1111"/>
      <c r="HFM2416" s="1111"/>
      <c r="HFN2416" s="1111"/>
      <c r="HFO2416" s="1111"/>
      <c r="HFP2416" s="1111"/>
      <c r="HFQ2416" s="1111"/>
      <c r="HFR2416" s="1111"/>
      <c r="HFS2416" s="1111"/>
      <c r="HFT2416" s="1111"/>
      <c r="HFU2416" s="1111"/>
      <c r="HFV2416" s="1111"/>
      <c r="HFW2416" s="1111"/>
      <c r="HFX2416" s="1111"/>
      <c r="HFY2416" s="1111"/>
      <c r="HFZ2416" s="1111"/>
      <c r="HGA2416" s="1111"/>
      <c r="HGB2416" s="1111"/>
      <c r="HGC2416" s="1111"/>
      <c r="HGD2416" s="1111"/>
      <c r="HGE2416" s="1111"/>
      <c r="HGF2416" s="1111"/>
      <c r="HGG2416" s="1111"/>
      <c r="HGH2416" s="1111"/>
      <c r="HGI2416" s="1111"/>
      <c r="HGJ2416" s="1111"/>
      <c r="HGK2416" s="1111"/>
      <c r="HGL2416" s="1111"/>
      <c r="HGM2416" s="1111"/>
      <c r="HGN2416" s="1111"/>
      <c r="HGO2416" s="1111"/>
      <c r="HGP2416" s="1111"/>
      <c r="HGQ2416" s="1111"/>
      <c r="HGR2416" s="1111"/>
      <c r="HGS2416" s="1111"/>
      <c r="HGT2416" s="1111"/>
      <c r="HGU2416" s="1111"/>
      <c r="HGV2416" s="1111"/>
      <c r="HGW2416" s="1111"/>
      <c r="HGX2416" s="1111"/>
      <c r="HGY2416" s="1111"/>
      <c r="HGZ2416" s="1111"/>
      <c r="HHA2416" s="1111"/>
      <c r="HHB2416" s="1111"/>
      <c r="HHC2416" s="1111"/>
      <c r="HHD2416" s="1111"/>
      <c r="HHE2416" s="1111"/>
      <c r="HHF2416" s="1111"/>
      <c r="HHG2416" s="1111"/>
      <c r="HHH2416" s="1111"/>
      <c r="HHI2416" s="1111"/>
      <c r="HHJ2416" s="1111"/>
      <c r="HHK2416" s="1111"/>
      <c r="HHL2416" s="1111"/>
      <c r="HHM2416" s="1111"/>
      <c r="HHN2416" s="1111"/>
      <c r="HHO2416" s="1111"/>
      <c r="HHP2416" s="1111"/>
      <c r="HHQ2416" s="1111"/>
      <c r="HHR2416" s="1111"/>
      <c r="HHS2416" s="1111"/>
      <c r="HHT2416" s="1111"/>
      <c r="HHU2416" s="1111"/>
      <c r="HHV2416" s="1111"/>
      <c r="HHW2416" s="1111"/>
      <c r="HHX2416" s="1111"/>
      <c r="HHY2416" s="1111"/>
      <c r="HHZ2416" s="1111"/>
      <c r="HIA2416" s="1111"/>
      <c r="HIB2416" s="1111"/>
      <c r="HIC2416" s="1111"/>
      <c r="HID2416" s="1111"/>
      <c r="HIE2416" s="1111"/>
      <c r="HIF2416" s="1111"/>
      <c r="HIG2416" s="1111"/>
      <c r="HIH2416" s="1111"/>
      <c r="HII2416" s="1111"/>
      <c r="HIJ2416" s="1111"/>
      <c r="HIK2416" s="1111"/>
      <c r="HIL2416" s="1111"/>
      <c r="HIM2416" s="1111"/>
      <c r="HIN2416" s="1111"/>
      <c r="HIO2416" s="1111"/>
      <c r="HIP2416" s="1111"/>
      <c r="HIQ2416" s="1111"/>
      <c r="HIR2416" s="1111"/>
      <c r="HIS2416" s="1111"/>
      <c r="HIT2416" s="1111"/>
      <c r="HIU2416" s="1111"/>
      <c r="HIV2416" s="1111"/>
      <c r="HIW2416" s="1111"/>
      <c r="HIX2416" s="1111"/>
      <c r="HIY2416" s="1111"/>
      <c r="HIZ2416" s="1111"/>
      <c r="HJA2416" s="1111"/>
      <c r="HJB2416" s="1111"/>
      <c r="HJC2416" s="1111"/>
      <c r="HJD2416" s="1111"/>
      <c r="HJE2416" s="1111"/>
      <c r="HJF2416" s="1111"/>
      <c r="HJG2416" s="1111"/>
      <c r="HJH2416" s="1111"/>
      <c r="HJI2416" s="1111"/>
      <c r="HJJ2416" s="1111"/>
      <c r="HJK2416" s="1111"/>
      <c r="HJL2416" s="1111"/>
      <c r="HJM2416" s="1111"/>
      <c r="HJN2416" s="1111"/>
      <c r="HJO2416" s="1111"/>
      <c r="HJP2416" s="1111"/>
      <c r="HJQ2416" s="1111"/>
      <c r="HJR2416" s="1111"/>
      <c r="HJS2416" s="1111"/>
      <c r="HJT2416" s="1111"/>
      <c r="HJU2416" s="1111"/>
      <c r="HJV2416" s="1111"/>
      <c r="HJW2416" s="1111"/>
      <c r="HJX2416" s="1111"/>
      <c r="HJY2416" s="1111"/>
      <c r="HJZ2416" s="1111"/>
      <c r="HKA2416" s="1111"/>
      <c r="HKB2416" s="1111"/>
      <c r="HKC2416" s="1111"/>
      <c r="HKD2416" s="1111"/>
      <c r="HKE2416" s="1111"/>
      <c r="HKF2416" s="1111"/>
      <c r="HKG2416" s="1111"/>
      <c r="HKH2416" s="1111"/>
      <c r="HKI2416" s="1111"/>
      <c r="HKJ2416" s="1111"/>
      <c r="HKK2416" s="1111"/>
      <c r="HKL2416" s="1111"/>
      <c r="HKM2416" s="1111"/>
      <c r="HKN2416" s="1111"/>
      <c r="HKO2416" s="1111"/>
      <c r="HKP2416" s="1111"/>
      <c r="HKQ2416" s="1111"/>
      <c r="HKR2416" s="1111"/>
      <c r="HKS2416" s="1111"/>
      <c r="HKT2416" s="1111"/>
      <c r="HKU2416" s="1111"/>
      <c r="HKV2416" s="1111"/>
      <c r="HKW2416" s="1111"/>
      <c r="HKX2416" s="1111"/>
      <c r="HKY2416" s="1111"/>
      <c r="HKZ2416" s="1111"/>
      <c r="HLA2416" s="1111"/>
      <c r="HLB2416" s="1111"/>
      <c r="HLC2416" s="1111"/>
      <c r="HLD2416" s="1111"/>
      <c r="HLE2416" s="1111"/>
      <c r="HLF2416" s="1111"/>
      <c r="HLG2416" s="1111"/>
      <c r="HLH2416" s="1111"/>
      <c r="HLI2416" s="1111"/>
      <c r="HLJ2416" s="1111"/>
      <c r="HLK2416" s="1111"/>
      <c r="HLL2416" s="1111"/>
      <c r="HLM2416" s="1111"/>
      <c r="HLN2416" s="1111"/>
      <c r="HLO2416" s="1111"/>
      <c r="HLP2416" s="1111"/>
      <c r="HLQ2416" s="1111"/>
      <c r="HLR2416" s="1111"/>
      <c r="HLS2416" s="1111"/>
      <c r="HLT2416" s="1111"/>
      <c r="HLU2416" s="1111"/>
      <c r="HLV2416" s="1111"/>
      <c r="HLW2416" s="1111"/>
      <c r="HLX2416" s="1111"/>
      <c r="HLY2416" s="1111"/>
      <c r="HLZ2416" s="1111"/>
      <c r="HMA2416" s="1111"/>
      <c r="HMB2416" s="1111"/>
      <c r="HMC2416" s="1111"/>
      <c r="HMD2416" s="1111"/>
      <c r="HME2416" s="1111"/>
      <c r="HMF2416" s="1111"/>
      <c r="HMG2416" s="1111"/>
      <c r="HMH2416" s="1111"/>
      <c r="HMI2416" s="1111"/>
      <c r="HMJ2416" s="1111"/>
      <c r="HMK2416" s="1111"/>
      <c r="HML2416" s="1111"/>
      <c r="HMM2416" s="1111"/>
      <c r="HMN2416" s="1111"/>
      <c r="HMO2416" s="1111"/>
      <c r="HMP2416" s="1111"/>
      <c r="HMQ2416" s="1111"/>
      <c r="HMR2416" s="1111"/>
      <c r="HMS2416" s="1111"/>
      <c r="HMT2416" s="1111"/>
      <c r="HMU2416" s="1111"/>
      <c r="HMV2416" s="1111"/>
      <c r="HMW2416" s="1111"/>
      <c r="HMX2416" s="1111"/>
      <c r="HMY2416" s="1111"/>
      <c r="HMZ2416" s="1111"/>
      <c r="HNA2416" s="1111"/>
      <c r="HNB2416" s="1111"/>
      <c r="HNC2416" s="1111"/>
      <c r="HND2416" s="1111"/>
      <c r="HNE2416" s="1111"/>
      <c r="HNF2416" s="1111"/>
      <c r="HNG2416" s="1111"/>
      <c r="HNH2416" s="1111"/>
      <c r="HNI2416" s="1111"/>
      <c r="HNJ2416" s="1111"/>
      <c r="HNK2416" s="1111"/>
      <c r="HNL2416" s="1111"/>
      <c r="HNM2416" s="1111"/>
      <c r="HNN2416" s="1111"/>
      <c r="HNO2416" s="1111"/>
      <c r="HNP2416" s="1111"/>
      <c r="HNQ2416" s="1111"/>
      <c r="HNR2416" s="1111"/>
      <c r="HNS2416" s="1111"/>
      <c r="HNT2416" s="1111"/>
      <c r="HNU2416" s="1111"/>
      <c r="HNV2416" s="1111"/>
      <c r="HNW2416" s="1111"/>
      <c r="HNX2416" s="1111"/>
      <c r="HNY2416" s="1111"/>
      <c r="HNZ2416" s="1111"/>
      <c r="HOA2416" s="1111"/>
      <c r="HOB2416" s="1111"/>
      <c r="HOC2416" s="1111"/>
      <c r="HOD2416" s="1111"/>
      <c r="HOE2416" s="1111"/>
      <c r="HOF2416" s="1111"/>
      <c r="HOG2416" s="1111"/>
      <c r="HOH2416" s="1111"/>
      <c r="HOI2416" s="1111"/>
      <c r="HOJ2416" s="1111"/>
      <c r="HOK2416" s="1111"/>
      <c r="HOL2416" s="1111"/>
      <c r="HOM2416" s="1111"/>
      <c r="HON2416" s="1111"/>
      <c r="HOO2416" s="1111"/>
      <c r="HOP2416" s="1111"/>
      <c r="HOQ2416" s="1111"/>
      <c r="HOR2416" s="1111"/>
      <c r="HOS2416" s="1111"/>
      <c r="HOT2416" s="1111"/>
      <c r="HOU2416" s="1111"/>
      <c r="HOV2416" s="1111"/>
      <c r="HOW2416" s="1111"/>
      <c r="HOX2416" s="1111"/>
      <c r="HOY2416" s="1111"/>
      <c r="HOZ2416" s="1111"/>
      <c r="HPA2416" s="1111"/>
      <c r="HPB2416" s="1111"/>
      <c r="HPC2416" s="1111"/>
      <c r="HPD2416" s="1111"/>
      <c r="HPE2416" s="1111"/>
      <c r="HPF2416" s="1111"/>
      <c r="HPG2416" s="1111"/>
      <c r="HPH2416" s="1111"/>
      <c r="HPI2416" s="1111"/>
      <c r="HPJ2416" s="1111"/>
      <c r="HPK2416" s="1111"/>
      <c r="HPL2416" s="1111"/>
      <c r="HPM2416" s="1111"/>
      <c r="HPN2416" s="1111"/>
      <c r="HPO2416" s="1111"/>
      <c r="HPP2416" s="1111"/>
      <c r="HPQ2416" s="1111"/>
      <c r="HPR2416" s="1111"/>
      <c r="HPS2416" s="1111"/>
      <c r="HPT2416" s="1111"/>
      <c r="HPU2416" s="1111"/>
      <c r="HPV2416" s="1111"/>
      <c r="HPW2416" s="1111"/>
      <c r="HPX2416" s="1111"/>
      <c r="HPY2416" s="1111"/>
      <c r="HPZ2416" s="1111"/>
      <c r="HQA2416" s="1111"/>
      <c r="HQB2416" s="1111"/>
      <c r="HQC2416" s="1111"/>
      <c r="HQD2416" s="1111"/>
      <c r="HQE2416" s="1111"/>
      <c r="HQF2416" s="1111"/>
      <c r="HQG2416" s="1111"/>
      <c r="HQH2416" s="1111"/>
      <c r="HQI2416" s="1111"/>
      <c r="HQJ2416" s="1111"/>
      <c r="HQK2416" s="1111"/>
      <c r="HQL2416" s="1111"/>
      <c r="HQM2416" s="1111"/>
      <c r="HQN2416" s="1111"/>
      <c r="HQO2416" s="1111"/>
      <c r="HQP2416" s="1111"/>
      <c r="HQQ2416" s="1111"/>
      <c r="HQR2416" s="1111"/>
      <c r="HQS2416" s="1111"/>
      <c r="HQT2416" s="1111"/>
      <c r="HQU2416" s="1111"/>
      <c r="HQV2416" s="1111"/>
      <c r="HQW2416" s="1111"/>
      <c r="HQX2416" s="1111"/>
      <c r="HQY2416" s="1111"/>
      <c r="HQZ2416" s="1111"/>
      <c r="HRA2416" s="1111"/>
      <c r="HRB2416" s="1111"/>
      <c r="HRC2416" s="1111"/>
      <c r="HRD2416" s="1111"/>
      <c r="HRE2416" s="1111"/>
      <c r="HRF2416" s="1111"/>
      <c r="HRG2416" s="1111"/>
      <c r="HRH2416" s="1111"/>
      <c r="HRI2416" s="1111"/>
      <c r="HRJ2416" s="1111"/>
      <c r="HRK2416" s="1111"/>
      <c r="HRL2416" s="1111"/>
      <c r="HRM2416" s="1111"/>
      <c r="HRN2416" s="1111"/>
      <c r="HRO2416" s="1111"/>
      <c r="HRP2416" s="1111"/>
      <c r="HRQ2416" s="1111"/>
      <c r="HRR2416" s="1111"/>
      <c r="HRS2416" s="1111"/>
      <c r="HRT2416" s="1111"/>
      <c r="HRU2416" s="1111"/>
      <c r="HRV2416" s="1111"/>
      <c r="HRW2416" s="1111"/>
      <c r="HRX2416" s="1111"/>
      <c r="HRY2416" s="1111"/>
      <c r="HRZ2416" s="1111"/>
      <c r="HSA2416" s="1111"/>
      <c r="HSB2416" s="1111"/>
      <c r="HSC2416" s="1111"/>
      <c r="HSD2416" s="1111"/>
      <c r="HSE2416" s="1111"/>
      <c r="HSF2416" s="1111"/>
      <c r="HSG2416" s="1111"/>
      <c r="HSH2416" s="1111"/>
      <c r="HSI2416" s="1111"/>
      <c r="HSJ2416" s="1111"/>
      <c r="HSK2416" s="1111"/>
      <c r="HSL2416" s="1111"/>
      <c r="HSM2416" s="1111"/>
      <c r="HSN2416" s="1111"/>
      <c r="HSO2416" s="1111"/>
      <c r="HSP2416" s="1111"/>
      <c r="HSQ2416" s="1111"/>
      <c r="HSR2416" s="1111"/>
      <c r="HSS2416" s="1111"/>
      <c r="HST2416" s="1111"/>
      <c r="HSU2416" s="1111"/>
      <c r="HSV2416" s="1111"/>
      <c r="HSW2416" s="1111"/>
      <c r="HSX2416" s="1111"/>
      <c r="HSY2416" s="1111"/>
      <c r="HSZ2416" s="1111"/>
      <c r="HTA2416" s="1111"/>
      <c r="HTB2416" s="1111"/>
      <c r="HTC2416" s="1111"/>
      <c r="HTD2416" s="1111"/>
      <c r="HTE2416" s="1111"/>
      <c r="HTF2416" s="1111"/>
      <c r="HTG2416" s="1111"/>
      <c r="HTH2416" s="1111"/>
      <c r="HTI2416" s="1111"/>
      <c r="HTJ2416" s="1111"/>
      <c r="HTK2416" s="1111"/>
      <c r="HTL2416" s="1111"/>
      <c r="HTM2416" s="1111"/>
      <c r="HTN2416" s="1111"/>
      <c r="HTO2416" s="1111"/>
      <c r="HTP2416" s="1111"/>
      <c r="HTQ2416" s="1111"/>
      <c r="HTR2416" s="1111"/>
      <c r="HTS2416" s="1111"/>
      <c r="HTT2416" s="1111"/>
      <c r="HTU2416" s="1111"/>
      <c r="HTV2416" s="1111"/>
      <c r="HTW2416" s="1111"/>
      <c r="HTX2416" s="1111"/>
      <c r="HTY2416" s="1111"/>
      <c r="HTZ2416" s="1111"/>
      <c r="HUA2416" s="1111"/>
      <c r="HUB2416" s="1111"/>
      <c r="HUC2416" s="1111"/>
      <c r="HUD2416" s="1111"/>
      <c r="HUE2416" s="1111"/>
      <c r="HUF2416" s="1111"/>
      <c r="HUG2416" s="1111"/>
      <c r="HUH2416" s="1111"/>
      <c r="HUI2416" s="1111"/>
      <c r="HUJ2416" s="1111"/>
      <c r="HUK2416" s="1111"/>
      <c r="HUL2416" s="1111"/>
      <c r="HUM2416" s="1111"/>
      <c r="HUN2416" s="1111"/>
      <c r="HUO2416" s="1111"/>
      <c r="HUP2416" s="1111"/>
      <c r="HUQ2416" s="1111"/>
      <c r="HUR2416" s="1111"/>
      <c r="HUS2416" s="1111"/>
      <c r="HUT2416" s="1111"/>
      <c r="HUU2416" s="1111"/>
      <c r="HUV2416" s="1111"/>
      <c r="HUW2416" s="1111"/>
      <c r="HUX2416" s="1111"/>
      <c r="HUY2416" s="1111"/>
      <c r="HUZ2416" s="1111"/>
      <c r="HVA2416" s="1111"/>
      <c r="HVB2416" s="1111"/>
      <c r="HVC2416" s="1111"/>
      <c r="HVD2416" s="1111"/>
      <c r="HVE2416" s="1111"/>
      <c r="HVF2416" s="1111"/>
      <c r="HVG2416" s="1111"/>
      <c r="HVH2416" s="1111"/>
      <c r="HVI2416" s="1111"/>
      <c r="HVJ2416" s="1111"/>
      <c r="HVK2416" s="1111"/>
      <c r="HVL2416" s="1111"/>
      <c r="HVM2416" s="1111"/>
      <c r="HVN2416" s="1111"/>
      <c r="HVO2416" s="1111"/>
      <c r="HVP2416" s="1111"/>
      <c r="HVQ2416" s="1111"/>
      <c r="HVR2416" s="1111"/>
      <c r="HVS2416" s="1111"/>
      <c r="HVT2416" s="1111"/>
      <c r="HVU2416" s="1111"/>
      <c r="HVV2416" s="1111"/>
      <c r="HVW2416" s="1111"/>
      <c r="HVX2416" s="1111"/>
      <c r="HVY2416" s="1111"/>
      <c r="HVZ2416" s="1111"/>
      <c r="HWA2416" s="1111"/>
      <c r="HWB2416" s="1111"/>
      <c r="HWC2416" s="1111"/>
      <c r="HWD2416" s="1111"/>
      <c r="HWE2416" s="1111"/>
      <c r="HWF2416" s="1111"/>
      <c r="HWG2416" s="1111"/>
      <c r="HWH2416" s="1111"/>
      <c r="HWI2416" s="1111"/>
      <c r="HWJ2416" s="1111"/>
      <c r="HWK2416" s="1111"/>
      <c r="HWL2416" s="1111"/>
      <c r="HWM2416" s="1111"/>
      <c r="HWN2416" s="1111"/>
      <c r="HWO2416" s="1111"/>
      <c r="HWP2416" s="1111"/>
      <c r="HWQ2416" s="1111"/>
      <c r="HWR2416" s="1111"/>
      <c r="HWS2416" s="1111"/>
      <c r="HWT2416" s="1111"/>
      <c r="HWU2416" s="1111"/>
      <c r="HWV2416" s="1111"/>
      <c r="HWW2416" s="1111"/>
      <c r="HWX2416" s="1111"/>
      <c r="HWY2416" s="1111"/>
      <c r="HWZ2416" s="1111"/>
      <c r="HXA2416" s="1111"/>
      <c r="HXB2416" s="1111"/>
      <c r="HXC2416" s="1111"/>
      <c r="HXD2416" s="1111"/>
      <c r="HXE2416" s="1111"/>
      <c r="HXF2416" s="1111"/>
      <c r="HXG2416" s="1111"/>
      <c r="HXH2416" s="1111"/>
      <c r="HXI2416" s="1111"/>
      <c r="HXJ2416" s="1111"/>
      <c r="HXK2416" s="1111"/>
      <c r="HXL2416" s="1111"/>
      <c r="HXM2416" s="1111"/>
      <c r="HXN2416" s="1111"/>
      <c r="HXO2416" s="1111"/>
      <c r="HXP2416" s="1111"/>
      <c r="HXQ2416" s="1111"/>
      <c r="HXR2416" s="1111"/>
      <c r="HXS2416" s="1111"/>
      <c r="HXT2416" s="1111"/>
      <c r="HXU2416" s="1111"/>
      <c r="HXV2416" s="1111"/>
      <c r="HXW2416" s="1111"/>
      <c r="HXX2416" s="1111"/>
      <c r="HXY2416" s="1111"/>
      <c r="HXZ2416" s="1111"/>
      <c r="HYA2416" s="1111"/>
      <c r="HYB2416" s="1111"/>
      <c r="HYC2416" s="1111"/>
      <c r="HYD2416" s="1111"/>
      <c r="HYE2416" s="1111"/>
      <c r="HYF2416" s="1111"/>
      <c r="HYG2416" s="1111"/>
      <c r="HYH2416" s="1111"/>
      <c r="HYI2416" s="1111"/>
      <c r="HYJ2416" s="1111"/>
      <c r="HYK2416" s="1111"/>
      <c r="HYL2416" s="1111"/>
      <c r="HYM2416" s="1111"/>
      <c r="HYN2416" s="1111"/>
      <c r="HYO2416" s="1111"/>
      <c r="HYP2416" s="1111"/>
      <c r="HYQ2416" s="1111"/>
      <c r="HYR2416" s="1111"/>
      <c r="HYS2416" s="1111"/>
      <c r="HYT2416" s="1111"/>
      <c r="HYU2416" s="1111"/>
      <c r="HYV2416" s="1111"/>
      <c r="HYW2416" s="1111"/>
      <c r="HYX2416" s="1111"/>
      <c r="HYY2416" s="1111"/>
      <c r="HYZ2416" s="1111"/>
      <c r="HZA2416" s="1111"/>
      <c r="HZB2416" s="1111"/>
      <c r="HZC2416" s="1111"/>
      <c r="HZD2416" s="1111"/>
      <c r="HZE2416" s="1111"/>
      <c r="HZF2416" s="1111"/>
      <c r="HZG2416" s="1111"/>
      <c r="HZH2416" s="1111"/>
      <c r="HZI2416" s="1111"/>
      <c r="HZJ2416" s="1111"/>
      <c r="HZK2416" s="1111"/>
      <c r="HZL2416" s="1111"/>
      <c r="HZM2416" s="1111"/>
      <c r="HZN2416" s="1111"/>
      <c r="HZO2416" s="1111"/>
      <c r="HZP2416" s="1111"/>
      <c r="HZQ2416" s="1111"/>
      <c r="HZR2416" s="1111"/>
      <c r="HZS2416" s="1111"/>
      <c r="HZT2416" s="1111"/>
      <c r="HZU2416" s="1111"/>
      <c r="HZV2416" s="1111"/>
      <c r="HZW2416" s="1111"/>
      <c r="HZX2416" s="1111"/>
      <c r="HZY2416" s="1111"/>
      <c r="HZZ2416" s="1111"/>
      <c r="IAA2416" s="1111"/>
      <c r="IAB2416" s="1111"/>
      <c r="IAC2416" s="1111"/>
      <c r="IAD2416" s="1111"/>
      <c r="IAE2416" s="1111"/>
      <c r="IAF2416" s="1111"/>
      <c r="IAG2416" s="1111"/>
      <c r="IAH2416" s="1111"/>
      <c r="IAI2416" s="1111"/>
      <c r="IAJ2416" s="1111"/>
      <c r="IAK2416" s="1111"/>
      <c r="IAL2416" s="1111"/>
      <c r="IAM2416" s="1111"/>
      <c r="IAN2416" s="1111"/>
      <c r="IAO2416" s="1111"/>
      <c r="IAP2416" s="1111"/>
      <c r="IAQ2416" s="1111"/>
      <c r="IAR2416" s="1111"/>
      <c r="IAS2416" s="1111"/>
      <c r="IAT2416" s="1111"/>
      <c r="IAU2416" s="1111"/>
      <c r="IAV2416" s="1111"/>
      <c r="IAW2416" s="1111"/>
      <c r="IAX2416" s="1111"/>
      <c r="IAY2416" s="1111"/>
      <c r="IAZ2416" s="1111"/>
      <c r="IBA2416" s="1111"/>
      <c r="IBB2416" s="1111"/>
      <c r="IBC2416" s="1111"/>
      <c r="IBD2416" s="1111"/>
      <c r="IBE2416" s="1111"/>
      <c r="IBF2416" s="1111"/>
      <c r="IBG2416" s="1111"/>
      <c r="IBH2416" s="1111"/>
      <c r="IBI2416" s="1111"/>
      <c r="IBJ2416" s="1111"/>
      <c r="IBK2416" s="1111"/>
      <c r="IBL2416" s="1111"/>
      <c r="IBM2416" s="1111"/>
      <c r="IBN2416" s="1111"/>
      <c r="IBO2416" s="1111"/>
      <c r="IBP2416" s="1111"/>
      <c r="IBQ2416" s="1111"/>
      <c r="IBR2416" s="1111"/>
      <c r="IBS2416" s="1111"/>
      <c r="IBT2416" s="1111"/>
      <c r="IBU2416" s="1111"/>
      <c r="IBV2416" s="1111"/>
      <c r="IBW2416" s="1111"/>
      <c r="IBX2416" s="1111"/>
      <c r="IBY2416" s="1111"/>
      <c r="IBZ2416" s="1111"/>
      <c r="ICA2416" s="1111"/>
      <c r="ICB2416" s="1111"/>
      <c r="ICC2416" s="1111"/>
      <c r="ICD2416" s="1111"/>
      <c r="ICE2416" s="1111"/>
      <c r="ICF2416" s="1111"/>
      <c r="ICG2416" s="1111"/>
      <c r="ICH2416" s="1111"/>
      <c r="ICI2416" s="1111"/>
      <c r="ICJ2416" s="1111"/>
      <c r="ICK2416" s="1111"/>
      <c r="ICL2416" s="1111"/>
      <c r="ICM2416" s="1111"/>
      <c r="ICN2416" s="1111"/>
      <c r="ICO2416" s="1111"/>
      <c r="ICP2416" s="1111"/>
      <c r="ICQ2416" s="1111"/>
      <c r="ICR2416" s="1111"/>
      <c r="ICS2416" s="1111"/>
      <c r="ICT2416" s="1111"/>
      <c r="ICU2416" s="1111"/>
      <c r="ICV2416" s="1111"/>
      <c r="ICW2416" s="1111"/>
      <c r="ICX2416" s="1111"/>
      <c r="ICY2416" s="1111"/>
      <c r="ICZ2416" s="1111"/>
      <c r="IDA2416" s="1111"/>
      <c r="IDB2416" s="1111"/>
      <c r="IDC2416" s="1111"/>
      <c r="IDD2416" s="1111"/>
      <c r="IDE2416" s="1111"/>
      <c r="IDF2416" s="1111"/>
      <c r="IDG2416" s="1111"/>
      <c r="IDH2416" s="1111"/>
      <c r="IDI2416" s="1111"/>
      <c r="IDJ2416" s="1111"/>
      <c r="IDK2416" s="1111"/>
      <c r="IDL2416" s="1111"/>
      <c r="IDM2416" s="1111"/>
      <c r="IDN2416" s="1111"/>
      <c r="IDO2416" s="1111"/>
      <c r="IDP2416" s="1111"/>
      <c r="IDQ2416" s="1111"/>
      <c r="IDR2416" s="1111"/>
      <c r="IDS2416" s="1111"/>
      <c r="IDT2416" s="1111"/>
      <c r="IDU2416" s="1111"/>
      <c r="IDV2416" s="1111"/>
      <c r="IDW2416" s="1111"/>
      <c r="IDX2416" s="1111"/>
      <c r="IDY2416" s="1111"/>
      <c r="IDZ2416" s="1111"/>
      <c r="IEA2416" s="1111"/>
      <c r="IEB2416" s="1111"/>
      <c r="IEC2416" s="1111"/>
      <c r="IED2416" s="1111"/>
      <c r="IEE2416" s="1111"/>
      <c r="IEF2416" s="1111"/>
      <c r="IEG2416" s="1111"/>
      <c r="IEH2416" s="1111"/>
      <c r="IEI2416" s="1111"/>
      <c r="IEJ2416" s="1111"/>
      <c r="IEK2416" s="1111"/>
      <c r="IEL2416" s="1111"/>
      <c r="IEM2416" s="1111"/>
      <c r="IEN2416" s="1111"/>
      <c r="IEO2416" s="1111"/>
      <c r="IEP2416" s="1111"/>
      <c r="IEQ2416" s="1111"/>
      <c r="IER2416" s="1111"/>
      <c r="IES2416" s="1111"/>
      <c r="IET2416" s="1111"/>
      <c r="IEU2416" s="1111"/>
      <c r="IEV2416" s="1111"/>
      <c r="IEW2416" s="1111"/>
      <c r="IEX2416" s="1111"/>
      <c r="IEY2416" s="1111"/>
      <c r="IEZ2416" s="1111"/>
      <c r="IFA2416" s="1111"/>
      <c r="IFB2416" s="1111"/>
      <c r="IFC2416" s="1111"/>
      <c r="IFD2416" s="1111"/>
      <c r="IFE2416" s="1111"/>
      <c r="IFF2416" s="1111"/>
      <c r="IFG2416" s="1111"/>
      <c r="IFH2416" s="1111"/>
      <c r="IFI2416" s="1111"/>
      <c r="IFJ2416" s="1111"/>
      <c r="IFK2416" s="1111"/>
      <c r="IFL2416" s="1111"/>
      <c r="IFM2416" s="1111"/>
      <c r="IFN2416" s="1111"/>
      <c r="IFO2416" s="1111"/>
      <c r="IFP2416" s="1111"/>
      <c r="IFQ2416" s="1111"/>
      <c r="IFR2416" s="1111"/>
      <c r="IFS2416" s="1111"/>
      <c r="IFT2416" s="1111"/>
      <c r="IFU2416" s="1111"/>
      <c r="IFV2416" s="1111"/>
      <c r="IFW2416" s="1111"/>
      <c r="IFX2416" s="1111"/>
      <c r="IFY2416" s="1111"/>
      <c r="IFZ2416" s="1111"/>
      <c r="IGA2416" s="1111"/>
      <c r="IGB2416" s="1111"/>
      <c r="IGC2416" s="1111"/>
      <c r="IGD2416" s="1111"/>
      <c r="IGE2416" s="1111"/>
      <c r="IGF2416" s="1111"/>
      <c r="IGG2416" s="1111"/>
      <c r="IGH2416" s="1111"/>
      <c r="IGI2416" s="1111"/>
      <c r="IGJ2416" s="1111"/>
      <c r="IGK2416" s="1111"/>
      <c r="IGL2416" s="1111"/>
      <c r="IGM2416" s="1111"/>
      <c r="IGN2416" s="1111"/>
      <c r="IGO2416" s="1111"/>
      <c r="IGP2416" s="1111"/>
      <c r="IGQ2416" s="1111"/>
      <c r="IGR2416" s="1111"/>
      <c r="IGS2416" s="1111"/>
      <c r="IGT2416" s="1111"/>
      <c r="IGU2416" s="1111"/>
      <c r="IGV2416" s="1111"/>
      <c r="IGW2416" s="1111"/>
      <c r="IGX2416" s="1111"/>
      <c r="IGY2416" s="1111"/>
      <c r="IGZ2416" s="1111"/>
      <c r="IHA2416" s="1111"/>
      <c r="IHB2416" s="1111"/>
      <c r="IHC2416" s="1111"/>
      <c r="IHD2416" s="1111"/>
      <c r="IHE2416" s="1111"/>
      <c r="IHF2416" s="1111"/>
      <c r="IHG2416" s="1111"/>
      <c r="IHH2416" s="1111"/>
      <c r="IHI2416" s="1111"/>
      <c r="IHJ2416" s="1111"/>
      <c r="IHK2416" s="1111"/>
      <c r="IHL2416" s="1111"/>
      <c r="IHM2416" s="1111"/>
      <c r="IHN2416" s="1111"/>
      <c r="IHO2416" s="1111"/>
      <c r="IHP2416" s="1111"/>
      <c r="IHQ2416" s="1111"/>
      <c r="IHR2416" s="1111"/>
      <c r="IHS2416" s="1111"/>
      <c r="IHT2416" s="1111"/>
      <c r="IHU2416" s="1111"/>
      <c r="IHV2416" s="1111"/>
      <c r="IHW2416" s="1111"/>
      <c r="IHX2416" s="1111"/>
      <c r="IHY2416" s="1111"/>
      <c r="IHZ2416" s="1111"/>
      <c r="IIA2416" s="1111"/>
      <c r="IIB2416" s="1111"/>
      <c r="IIC2416" s="1111"/>
      <c r="IID2416" s="1111"/>
      <c r="IIE2416" s="1111"/>
      <c r="IIF2416" s="1111"/>
      <c r="IIG2416" s="1111"/>
      <c r="IIH2416" s="1111"/>
      <c r="III2416" s="1111"/>
      <c r="IIJ2416" s="1111"/>
      <c r="IIK2416" s="1111"/>
      <c r="IIL2416" s="1111"/>
      <c r="IIM2416" s="1111"/>
      <c r="IIN2416" s="1111"/>
      <c r="IIO2416" s="1111"/>
      <c r="IIP2416" s="1111"/>
      <c r="IIQ2416" s="1111"/>
      <c r="IIR2416" s="1111"/>
      <c r="IIS2416" s="1111"/>
      <c r="IIT2416" s="1111"/>
      <c r="IIU2416" s="1111"/>
      <c r="IIV2416" s="1111"/>
      <c r="IIW2416" s="1111"/>
      <c r="IIX2416" s="1111"/>
      <c r="IIY2416" s="1111"/>
      <c r="IIZ2416" s="1111"/>
      <c r="IJA2416" s="1111"/>
      <c r="IJB2416" s="1111"/>
      <c r="IJC2416" s="1111"/>
      <c r="IJD2416" s="1111"/>
      <c r="IJE2416" s="1111"/>
      <c r="IJF2416" s="1111"/>
      <c r="IJG2416" s="1111"/>
      <c r="IJH2416" s="1111"/>
      <c r="IJI2416" s="1111"/>
      <c r="IJJ2416" s="1111"/>
      <c r="IJK2416" s="1111"/>
      <c r="IJL2416" s="1111"/>
      <c r="IJM2416" s="1111"/>
      <c r="IJN2416" s="1111"/>
      <c r="IJO2416" s="1111"/>
      <c r="IJP2416" s="1111"/>
      <c r="IJQ2416" s="1111"/>
      <c r="IJR2416" s="1111"/>
      <c r="IJS2416" s="1111"/>
      <c r="IJT2416" s="1111"/>
      <c r="IJU2416" s="1111"/>
      <c r="IJV2416" s="1111"/>
      <c r="IJW2416" s="1111"/>
      <c r="IJX2416" s="1111"/>
      <c r="IJY2416" s="1111"/>
      <c r="IJZ2416" s="1111"/>
      <c r="IKA2416" s="1111"/>
      <c r="IKB2416" s="1111"/>
      <c r="IKC2416" s="1111"/>
      <c r="IKD2416" s="1111"/>
      <c r="IKE2416" s="1111"/>
      <c r="IKF2416" s="1111"/>
      <c r="IKG2416" s="1111"/>
      <c r="IKH2416" s="1111"/>
      <c r="IKI2416" s="1111"/>
      <c r="IKJ2416" s="1111"/>
      <c r="IKK2416" s="1111"/>
      <c r="IKL2416" s="1111"/>
      <c r="IKM2416" s="1111"/>
      <c r="IKN2416" s="1111"/>
      <c r="IKO2416" s="1111"/>
      <c r="IKP2416" s="1111"/>
      <c r="IKQ2416" s="1111"/>
      <c r="IKR2416" s="1111"/>
      <c r="IKS2416" s="1111"/>
      <c r="IKT2416" s="1111"/>
      <c r="IKU2416" s="1111"/>
      <c r="IKV2416" s="1111"/>
      <c r="IKW2416" s="1111"/>
      <c r="IKX2416" s="1111"/>
      <c r="IKY2416" s="1111"/>
      <c r="IKZ2416" s="1111"/>
      <c r="ILA2416" s="1111"/>
      <c r="ILB2416" s="1111"/>
      <c r="ILC2416" s="1111"/>
      <c r="ILD2416" s="1111"/>
      <c r="ILE2416" s="1111"/>
      <c r="ILF2416" s="1111"/>
      <c r="ILG2416" s="1111"/>
      <c r="ILH2416" s="1111"/>
      <c r="ILI2416" s="1111"/>
      <c r="ILJ2416" s="1111"/>
      <c r="ILK2416" s="1111"/>
      <c r="ILL2416" s="1111"/>
      <c r="ILM2416" s="1111"/>
      <c r="ILN2416" s="1111"/>
      <c r="ILO2416" s="1111"/>
      <c r="ILP2416" s="1111"/>
      <c r="ILQ2416" s="1111"/>
      <c r="ILR2416" s="1111"/>
      <c r="ILS2416" s="1111"/>
      <c r="ILT2416" s="1111"/>
      <c r="ILU2416" s="1111"/>
      <c r="ILV2416" s="1111"/>
      <c r="ILW2416" s="1111"/>
      <c r="ILX2416" s="1111"/>
      <c r="ILY2416" s="1111"/>
      <c r="ILZ2416" s="1111"/>
      <c r="IMA2416" s="1111"/>
      <c r="IMB2416" s="1111"/>
      <c r="IMC2416" s="1111"/>
      <c r="IMD2416" s="1111"/>
      <c r="IME2416" s="1111"/>
      <c r="IMF2416" s="1111"/>
      <c r="IMG2416" s="1111"/>
      <c r="IMH2416" s="1111"/>
      <c r="IMI2416" s="1111"/>
      <c r="IMJ2416" s="1111"/>
      <c r="IMK2416" s="1111"/>
      <c r="IML2416" s="1111"/>
      <c r="IMM2416" s="1111"/>
      <c r="IMN2416" s="1111"/>
      <c r="IMO2416" s="1111"/>
      <c r="IMP2416" s="1111"/>
      <c r="IMQ2416" s="1111"/>
      <c r="IMR2416" s="1111"/>
      <c r="IMS2416" s="1111"/>
      <c r="IMT2416" s="1111"/>
      <c r="IMU2416" s="1111"/>
      <c r="IMV2416" s="1111"/>
      <c r="IMW2416" s="1111"/>
      <c r="IMX2416" s="1111"/>
      <c r="IMY2416" s="1111"/>
      <c r="IMZ2416" s="1111"/>
      <c r="INA2416" s="1111"/>
      <c r="INB2416" s="1111"/>
      <c r="INC2416" s="1111"/>
      <c r="IND2416" s="1111"/>
      <c r="INE2416" s="1111"/>
      <c r="INF2416" s="1111"/>
      <c r="ING2416" s="1111"/>
      <c r="INH2416" s="1111"/>
      <c r="INI2416" s="1111"/>
      <c r="INJ2416" s="1111"/>
      <c r="INK2416" s="1111"/>
      <c r="INL2416" s="1111"/>
      <c r="INM2416" s="1111"/>
      <c r="INN2416" s="1111"/>
      <c r="INO2416" s="1111"/>
      <c r="INP2416" s="1111"/>
      <c r="INQ2416" s="1111"/>
      <c r="INR2416" s="1111"/>
      <c r="INS2416" s="1111"/>
      <c r="INT2416" s="1111"/>
      <c r="INU2416" s="1111"/>
      <c r="INV2416" s="1111"/>
      <c r="INW2416" s="1111"/>
      <c r="INX2416" s="1111"/>
      <c r="INY2416" s="1111"/>
      <c r="INZ2416" s="1111"/>
      <c r="IOA2416" s="1111"/>
      <c r="IOB2416" s="1111"/>
      <c r="IOC2416" s="1111"/>
      <c r="IOD2416" s="1111"/>
      <c r="IOE2416" s="1111"/>
      <c r="IOF2416" s="1111"/>
      <c r="IOG2416" s="1111"/>
      <c r="IOH2416" s="1111"/>
      <c r="IOI2416" s="1111"/>
      <c r="IOJ2416" s="1111"/>
      <c r="IOK2416" s="1111"/>
      <c r="IOL2416" s="1111"/>
      <c r="IOM2416" s="1111"/>
      <c r="ION2416" s="1111"/>
      <c r="IOO2416" s="1111"/>
      <c r="IOP2416" s="1111"/>
      <c r="IOQ2416" s="1111"/>
      <c r="IOR2416" s="1111"/>
      <c r="IOS2416" s="1111"/>
      <c r="IOT2416" s="1111"/>
      <c r="IOU2416" s="1111"/>
      <c r="IOV2416" s="1111"/>
      <c r="IOW2416" s="1111"/>
      <c r="IOX2416" s="1111"/>
      <c r="IOY2416" s="1111"/>
      <c r="IOZ2416" s="1111"/>
      <c r="IPA2416" s="1111"/>
      <c r="IPB2416" s="1111"/>
      <c r="IPC2416" s="1111"/>
      <c r="IPD2416" s="1111"/>
      <c r="IPE2416" s="1111"/>
      <c r="IPF2416" s="1111"/>
      <c r="IPG2416" s="1111"/>
      <c r="IPH2416" s="1111"/>
      <c r="IPI2416" s="1111"/>
      <c r="IPJ2416" s="1111"/>
      <c r="IPK2416" s="1111"/>
      <c r="IPL2416" s="1111"/>
      <c r="IPM2416" s="1111"/>
      <c r="IPN2416" s="1111"/>
      <c r="IPO2416" s="1111"/>
      <c r="IPP2416" s="1111"/>
      <c r="IPQ2416" s="1111"/>
      <c r="IPR2416" s="1111"/>
      <c r="IPS2416" s="1111"/>
      <c r="IPT2416" s="1111"/>
      <c r="IPU2416" s="1111"/>
      <c r="IPV2416" s="1111"/>
      <c r="IPW2416" s="1111"/>
      <c r="IPX2416" s="1111"/>
      <c r="IPY2416" s="1111"/>
      <c r="IPZ2416" s="1111"/>
      <c r="IQA2416" s="1111"/>
      <c r="IQB2416" s="1111"/>
      <c r="IQC2416" s="1111"/>
      <c r="IQD2416" s="1111"/>
      <c r="IQE2416" s="1111"/>
      <c r="IQF2416" s="1111"/>
      <c r="IQG2416" s="1111"/>
      <c r="IQH2416" s="1111"/>
      <c r="IQI2416" s="1111"/>
      <c r="IQJ2416" s="1111"/>
      <c r="IQK2416" s="1111"/>
      <c r="IQL2416" s="1111"/>
      <c r="IQM2416" s="1111"/>
      <c r="IQN2416" s="1111"/>
      <c r="IQO2416" s="1111"/>
      <c r="IQP2416" s="1111"/>
      <c r="IQQ2416" s="1111"/>
      <c r="IQR2416" s="1111"/>
      <c r="IQS2416" s="1111"/>
      <c r="IQT2416" s="1111"/>
      <c r="IQU2416" s="1111"/>
      <c r="IQV2416" s="1111"/>
      <c r="IQW2416" s="1111"/>
      <c r="IQX2416" s="1111"/>
      <c r="IQY2416" s="1111"/>
      <c r="IQZ2416" s="1111"/>
      <c r="IRA2416" s="1111"/>
      <c r="IRB2416" s="1111"/>
      <c r="IRC2416" s="1111"/>
      <c r="IRD2416" s="1111"/>
      <c r="IRE2416" s="1111"/>
      <c r="IRF2416" s="1111"/>
      <c r="IRG2416" s="1111"/>
      <c r="IRH2416" s="1111"/>
      <c r="IRI2416" s="1111"/>
      <c r="IRJ2416" s="1111"/>
      <c r="IRK2416" s="1111"/>
      <c r="IRL2416" s="1111"/>
      <c r="IRM2416" s="1111"/>
      <c r="IRN2416" s="1111"/>
      <c r="IRO2416" s="1111"/>
      <c r="IRP2416" s="1111"/>
      <c r="IRQ2416" s="1111"/>
      <c r="IRR2416" s="1111"/>
      <c r="IRS2416" s="1111"/>
      <c r="IRT2416" s="1111"/>
      <c r="IRU2416" s="1111"/>
      <c r="IRV2416" s="1111"/>
      <c r="IRW2416" s="1111"/>
      <c r="IRX2416" s="1111"/>
      <c r="IRY2416" s="1111"/>
      <c r="IRZ2416" s="1111"/>
      <c r="ISA2416" s="1111"/>
      <c r="ISB2416" s="1111"/>
      <c r="ISC2416" s="1111"/>
      <c r="ISD2416" s="1111"/>
      <c r="ISE2416" s="1111"/>
      <c r="ISF2416" s="1111"/>
      <c r="ISG2416" s="1111"/>
      <c r="ISH2416" s="1111"/>
      <c r="ISI2416" s="1111"/>
      <c r="ISJ2416" s="1111"/>
      <c r="ISK2416" s="1111"/>
      <c r="ISL2416" s="1111"/>
      <c r="ISM2416" s="1111"/>
      <c r="ISN2416" s="1111"/>
      <c r="ISO2416" s="1111"/>
      <c r="ISP2416" s="1111"/>
      <c r="ISQ2416" s="1111"/>
      <c r="ISR2416" s="1111"/>
      <c r="ISS2416" s="1111"/>
      <c r="IST2416" s="1111"/>
      <c r="ISU2416" s="1111"/>
      <c r="ISV2416" s="1111"/>
      <c r="ISW2416" s="1111"/>
      <c r="ISX2416" s="1111"/>
      <c r="ISY2416" s="1111"/>
      <c r="ISZ2416" s="1111"/>
      <c r="ITA2416" s="1111"/>
      <c r="ITB2416" s="1111"/>
      <c r="ITC2416" s="1111"/>
      <c r="ITD2416" s="1111"/>
      <c r="ITE2416" s="1111"/>
      <c r="ITF2416" s="1111"/>
      <c r="ITG2416" s="1111"/>
      <c r="ITH2416" s="1111"/>
      <c r="ITI2416" s="1111"/>
      <c r="ITJ2416" s="1111"/>
      <c r="ITK2416" s="1111"/>
      <c r="ITL2416" s="1111"/>
      <c r="ITM2416" s="1111"/>
      <c r="ITN2416" s="1111"/>
      <c r="ITO2416" s="1111"/>
      <c r="ITP2416" s="1111"/>
      <c r="ITQ2416" s="1111"/>
      <c r="ITR2416" s="1111"/>
      <c r="ITS2416" s="1111"/>
      <c r="ITT2416" s="1111"/>
      <c r="ITU2416" s="1111"/>
      <c r="ITV2416" s="1111"/>
      <c r="ITW2416" s="1111"/>
      <c r="ITX2416" s="1111"/>
      <c r="ITY2416" s="1111"/>
      <c r="ITZ2416" s="1111"/>
      <c r="IUA2416" s="1111"/>
      <c r="IUB2416" s="1111"/>
      <c r="IUC2416" s="1111"/>
      <c r="IUD2416" s="1111"/>
      <c r="IUE2416" s="1111"/>
      <c r="IUF2416" s="1111"/>
      <c r="IUG2416" s="1111"/>
      <c r="IUH2416" s="1111"/>
      <c r="IUI2416" s="1111"/>
      <c r="IUJ2416" s="1111"/>
      <c r="IUK2416" s="1111"/>
      <c r="IUL2416" s="1111"/>
      <c r="IUM2416" s="1111"/>
      <c r="IUN2416" s="1111"/>
      <c r="IUO2416" s="1111"/>
      <c r="IUP2416" s="1111"/>
      <c r="IUQ2416" s="1111"/>
      <c r="IUR2416" s="1111"/>
      <c r="IUS2416" s="1111"/>
      <c r="IUT2416" s="1111"/>
      <c r="IUU2416" s="1111"/>
      <c r="IUV2416" s="1111"/>
      <c r="IUW2416" s="1111"/>
      <c r="IUX2416" s="1111"/>
      <c r="IUY2416" s="1111"/>
      <c r="IUZ2416" s="1111"/>
      <c r="IVA2416" s="1111"/>
      <c r="IVB2416" s="1111"/>
      <c r="IVC2416" s="1111"/>
      <c r="IVD2416" s="1111"/>
      <c r="IVE2416" s="1111"/>
      <c r="IVF2416" s="1111"/>
      <c r="IVG2416" s="1111"/>
      <c r="IVH2416" s="1111"/>
      <c r="IVI2416" s="1111"/>
      <c r="IVJ2416" s="1111"/>
      <c r="IVK2416" s="1111"/>
      <c r="IVL2416" s="1111"/>
      <c r="IVM2416" s="1111"/>
      <c r="IVN2416" s="1111"/>
      <c r="IVO2416" s="1111"/>
      <c r="IVP2416" s="1111"/>
      <c r="IVQ2416" s="1111"/>
      <c r="IVR2416" s="1111"/>
      <c r="IVS2416" s="1111"/>
      <c r="IVT2416" s="1111"/>
      <c r="IVU2416" s="1111"/>
      <c r="IVV2416" s="1111"/>
      <c r="IVW2416" s="1111"/>
      <c r="IVX2416" s="1111"/>
      <c r="IVY2416" s="1111"/>
      <c r="IVZ2416" s="1111"/>
      <c r="IWA2416" s="1111"/>
      <c r="IWB2416" s="1111"/>
      <c r="IWC2416" s="1111"/>
      <c r="IWD2416" s="1111"/>
      <c r="IWE2416" s="1111"/>
      <c r="IWF2416" s="1111"/>
      <c r="IWG2416" s="1111"/>
      <c r="IWH2416" s="1111"/>
      <c r="IWI2416" s="1111"/>
      <c r="IWJ2416" s="1111"/>
      <c r="IWK2416" s="1111"/>
      <c r="IWL2416" s="1111"/>
      <c r="IWM2416" s="1111"/>
      <c r="IWN2416" s="1111"/>
      <c r="IWO2416" s="1111"/>
      <c r="IWP2416" s="1111"/>
      <c r="IWQ2416" s="1111"/>
      <c r="IWR2416" s="1111"/>
      <c r="IWS2416" s="1111"/>
      <c r="IWT2416" s="1111"/>
      <c r="IWU2416" s="1111"/>
      <c r="IWV2416" s="1111"/>
      <c r="IWW2416" s="1111"/>
      <c r="IWX2416" s="1111"/>
      <c r="IWY2416" s="1111"/>
      <c r="IWZ2416" s="1111"/>
      <c r="IXA2416" s="1111"/>
      <c r="IXB2416" s="1111"/>
      <c r="IXC2416" s="1111"/>
      <c r="IXD2416" s="1111"/>
      <c r="IXE2416" s="1111"/>
      <c r="IXF2416" s="1111"/>
      <c r="IXG2416" s="1111"/>
      <c r="IXH2416" s="1111"/>
      <c r="IXI2416" s="1111"/>
      <c r="IXJ2416" s="1111"/>
      <c r="IXK2416" s="1111"/>
      <c r="IXL2416" s="1111"/>
      <c r="IXM2416" s="1111"/>
      <c r="IXN2416" s="1111"/>
      <c r="IXO2416" s="1111"/>
      <c r="IXP2416" s="1111"/>
      <c r="IXQ2416" s="1111"/>
      <c r="IXR2416" s="1111"/>
      <c r="IXS2416" s="1111"/>
      <c r="IXT2416" s="1111"/>
      <c r="IXU2416" s="1111"/>
      <c r="IXV2416" s="1111"/>
      <c r="IXW2416" s="1111"/>
      <c r="IXX2416" s="1111"/>
      <c r="IXY2416" s="1111"/>
      <c r="IXZ2416" s="1111"/>
      <c r="IYA2416" s="1111"/>
      <c r="IYB2416" s="1111"/>
      <c r="IYC2416" s="1111"/>
      <c r="IYD2416" s="1111"/>
      <c r="IYE2416" s="1111"/>
      <c r="IYF2416" s="1111"/>
      <c r="IYG2416" s="1111"/>
      <c r="IYH2416" s="1111"/>
      <c r="IYI2416" s="1111"/>
      <c r="IYJ2416" s="1111"/>
      <c r="IYK2416" s="1111"/>
      <c r="IYL2416" s="1111"/>
      <c r="IYM2416" s="1111"/>
      <c r="IYN2416" s="1111"/>
      <c r="IYO2416" s="1111"/>
      <c r="IYP2416" s="1111"/>
      <c r="IYQ2416" s="1111"/>
      <c r="IYR2416" s="1111"/>
      <c r="IYS2416" s="1111"/>
      <c r="IYT2416" s="1111"/>
      <c r="IYU2416" s="1111"/>
      <c r="IYV2416" s="1111"/>
      <c r="IYW2416" s="1111"/>
      <c r="IYX2416" s="1111"/>
      <c r="IYY2416" s="1111"/>
      <c r="IYZ2416" s="1111"/>
      <c r="IZA2416" s="1111"/>
      <c r="IZB2416" s="1111"/>
      <c r="IZC2416" s="1111"/>
      <c r="IZD2416" s="1111"/>
      <c r="IZE2416" s="1111"/>
      <c r="IZF2416" s="1111"/>
      <c r="IZG2416" s="1111"/>
      <c r="IZH2416" s="1111"/>
      <c r="IZI2416" s="1111"/>
      <c r="IZJ2416" s="1111"/>
      <c r="IZK2416" s="1111"/>
      <c r="IZL2416" s="1111"/>
      <c r="IZM2416" s="1111"/>
      <c r="IZN2416" s="1111"/>
      <c r="IZO2416" s="1111"/>
      <c r="IZP2416" s="1111"/>
      <c r="IZQ2416" s="1111"/>
      <c r="IZR2416" s="1111"/>
      <c r="IZS2416" s="1111"/>
      <c r="IZT2416" s="1111"/>
      <c r="IZU2416" s="1111"/>
      <c r="IZV2416" s="1111"/>
      <c r="IZW2416" s="1111"/>
      <c r="IZX2416" s="1111"/>
      <c r="IZY2416" s="1111"/>
      <c r="IZZ2416" s="1111"/>
      <c r="JAA2416" s="1111"/>
      <c r="JAB2416" s="1111"/>
      <c r="JAC2416" s="1111"/>
      <c r="JAD2416" s="1111"/>
      <c r="JAE2416" s="1111"/>
      <c r="JAF2416" s="1111"/>
      <c r="JAG2416" s="1111"/>
      <c r="JAH2416" s="1111"/>
      <c r="JAI2416" s="1111"/>
      <c r="JAJ2416" s="1111"/>
      <c r="JAK2416" s="1111"/>
      <c r="JAL2416" s="1111"/>
      <c r="JAM2416" s="1111"/>
      <c r="JAN2416" s="1111"/>
      <c r="JAO2416" s="1111"/>
      <c r="JAP2416" s="1111"/>
      <c r="JAQ2416" s="1111"/>
      <c r="JAR2416" s="1111"/>
      <c r="JAS2416" s="1111"/>
      <c r="JAT2416" s="1111"/>
      <c r="JAU2416" s="1111"/>
      <c r="JAV2416" s="1111"/>
      <c r="JAW2416" s="1111"/>
      <c r="JAX2416" s="1111"/>
      <c r="JAY2416" s="1111"/>
      <c r="JAZ2416" s="1111"/>
      <c r="JBA2416" s="1111"/>
      <c r="JBB2416" s="1111"/>
      <c r="JBC2416" s="1111"/>
      <c r="JBD2416" s="1111"/>
      <c r="JBE2416" s="1111"/>
      <c r="JBF2416" s="1111"/>
      <c r="JBG2416" s="1111"/>
      <c r="JBH2416" s="1111"/>
      <c r="JBI2416" s="1111"/>
      <c r="JBJ2416" s="1111"/>
      <c r="JBK2416" s="1111"/>
      <c r="JBL2416" s="1111"/>
      <c r="JBM2416" s="1111"/>
      <c r="JBN2416" s="1111"/>
      <c r="JBO2416" s="1111"/>
      <c r="JBP2416" s="1111"/>
      <c r="JBQ2416" s="1111"/>
      <c r="JBR2416" s="1111"/>
      <c r="JBS2416" s="1111"/>
      <c r="JBT2416" s="1111"/>
      <c r="JBU2416" s="1111"/>
      <c r="JBV2416" s="1111"/>
      <c r="JBW2416" s="1111"/>
      <c r="JBX2416" s="1111"/>
      <c r="JBY2416" s="1111"/>
      <c r="JBZ2416" s="1111"/>
      <c r="JCA2416" s="1111"/>
      <c r="JCB2416" s="1111"/>
      <c r="JCC2416" s="1111"/>
      <c r="JCD2416" s="1111"/>
      <c r="JCE2416" s="1111"/>
      <c r="JCF2416" s="1111"/>
      <c r="JCG2416" s="1111"/>
      <c r="JCH2416" s="1111"/>
      <c r="JCI2416" s="1111"/>
      <c r="JCJ2416" s="1111"/>
      <c r="JCK2416" s="1111"/>
      <c r="JCL2416" s="1111"/>
      <c r="JCM2416" s="1111"/>
      <c r="JCN2416" s="1111"/>
      <c r="JCO2416" s="1111"/>
      <c r="JCP2416" s="1111"/>
      <c r="JCQ2416" s="1111"/>
      <c r="JCR2416" s="1111"/>
      <c r="JCS2416" s="1111"/>
      <c r="JCT2416" s="1111"/>
      <c r="JCU2416" s="1111"/>
      <c r="JCV2416" s="1111"/>
      <c r="JCW2416" s="1111"/>
      <c r="JCX2416" s="1111"/>
      <c r="JCY2416" s="1111"/>
      <c r="JCZ2416" s="1111"/>
      <c r="JDA2416" s="1111"/>
      <c r="JDB2416" s="1111"/>
      <c r="JDC2416" s="1111"/>
      <c r="JDD2416" s="1111"/>
      <c r="JDE2416" s="1111"/>
      <c r="JDF2416" s="1111"/>
      <c r="JDG2416" s="1111"/>
      <c r="JDH2416" s="1111"/>
      <c r="JDI2416" s="1111"/>
      <c r="JDJ2416" s="1111"/>
      <c r="JDK2416" s="1111"/>
      <c r="JDL2416" s="1111"/>
      <c r="JDM2416" s="1111"/>
      <c r="JDN2416" s="1111"/>
      <c r="JDO2416" s="1111"/>
      <c r="JDP2416" s="1111"/>
      <c r="JDQ2416" s="1111"/>
      <c r="JDR2416" s="1111"/>
      <c r="JDS2416" s="1111"/>
      <c r="JDT2416" s="1111"/>
      <c r="JDU2416" s="1111"/>
      <c r="JDV2416" s="1111"/>
      <c r="JDW2416" s="1111"/>
      <c r="JDX2416" s="1111"/>
      <c r="JDY2416" s="1111"/>
      <c r="JDZ2416" s="1111"/>
      <c r="JEA2416" s="1111"/>
      <c r="JEB2416" s="1111"/>
      <c r="JEC2416" s="1111"/>
      <c r="JED2416" s="1111"/>
      <c r="JEE2416" s="1111"/>
      <c r="JEF2416" s="1111"/>
      <c r="JEG2416" s="1111"/>
      <c r="JEH2416" s="1111"/>
      <c r="JEI2416" s="1111"/>
      <c r="JEJ2416" s="1111"/>
      <c r="JEK2416" s="1111"/>
      <c r="JEL2416" s="1111"/>
      <c r="JEM2416" s="1111"/>
      <c r="JEN2416" s="1111"/>
      <c r="JEO2416" s="1111"/>
      <c r="JEP2416" s="1111"/>
      <c r="JEQ2416" s="1111"/>
      <c r="JER2416" s="1111"/>
      <c r="JES2416" s="1111"/>
      <c r="JET2416" s="1111"/>
      <c r="JEU2416" s="1111"/>
      <c r="JEV2416" s="1111"/>
      <c r="JEW2416" s="1111"/>
      <c r="JEX2416" s="1111"/>
      <c r="JEY2416" s="1111"/>
      <c r="JEZ2416" s="1111"/>
      <c r="JFA2416" s="1111"/>
      <c r="JFB2416" s="1111"/>
      <c r="JFC2416" s="1111"/>
      <c r="JFD2416" s="1111"/>
      <c r="JFE2416" s="1111"/>
      <c r="JFF2416" s="1111"/>
      <c r="JFG2416" s="1111"/>
      <c r="JFH2416" s="1111"/>
      <c r="JFI2416" s="1111"/>
      <c r="JFJ2416" s="1111"/>
      <c r="JFK2416" s="1111"/>
      <c r="JFL2416" s="1111"/>
      <c r="JFM2416" s="1111"/>
      <c r="JFN2416" s="1111"/>
      <c r="JFO2416" s="1111"/>
      <c r="JFP2416" s="1111"/>
      <c r="JFQ2416" s="1111"/>
      <c r="JFR2416" s="1111"/>
      <c r="JFS2416" s="1111"/>
      <c r="JFT2416" s="1111"/>
      <c r="JFU2416" s="1111"/>
      <c r="JFV2416" s="1111"/>
      <c r="JFW2416" s="1111"/>
      <c r="JFX2416" s="1111"/>
      <c r="JFY2416" s="1111"/>
      <c r="JFZ2416" s="1111"/>
      <c r="JGA2416" s="1111"/>
      <c r="JGB2416" s="1111"/>
      <c r="JGC2416" s="1111"/>
      <c r="JGD2416" s="1111"/>
      <c r="JGE2416" s="1111"/>
      <c r="JGF2416" s="1111"/>
      <c r="JGG2416" s="1111"/>
      <c r="JGH2416" s="1111"/>
      <c r="JGI2416" s="1111"/>
      <c r="JGJ2416" s="1111"/>
      <c r="JGK2416" s="1111"/>
      <c r="JGL2416" s="1111"/>
      <c r="JGM2416" s="1111"/>
      <c r="JGN2416" s="1111"/>
      <c r="JGO2416" s="1111"/>
      <c r="JGP2416" s="1111"/>
      <c r="JGQ2416" s="1111"/>
      <c r="JGR2416" s="1111"/>
      <c r="JGS2416" s="1111"/>
      <c r="JGT2416" s="1111"/>
      <c r="JGU2416" s="1111"/>
      <c r="JGV2416" s="1111"/>
      <c r="JGW2416" s="1111"/>
      <c r="JGX2416" s="1111"/>
      <c r="JGY2416" s="1111"/>
      <c r="JGZ2416" s="1111"/>
      <c r="JHA2416" s="1111"/>
      <c r="JHB2416" s="1111"/>
      <c r="JHC2416" s="1111"/>
      <c r="JHD2416" s="1111"/>
      <c r="JHE2416" s="1111"/>
      <c r="JHF2416" s="1111"/>
      <c r="JHG2416" s="1111"/>
      <c r="JHH2416" s="1111"/>
      <c r="JHI2416" s="1111"/>
      <c r="JHJ2416" s="1111"/>
      <c r="JHK2416" s="1111"/>
      <c r="JHL2416" s="1111"/>
      <c r="JHM2416" s="1111"/>
      <c r="JHN2416" s="1111"/>
      <c r="JHO2416" s="1111"/>
      <c r="JHP2416" s="1111"/>
      <c r="JHQ2416" s="1111"/>
      <c r="JHR2416" s="1111"/>
      <c r="JHS2416" s="1111"/>
      <c r="JHT2416" s="1111"/>
      <c r="JHU2416" s="1111"/>
      <c r="JHV2416" s="1111"/>
      <c r="JHW2416" s="1111"/>
      <c r="JHX2416" s="1111"/>
      <c r="JHY2416" s="1111"/>
      <c r="JHZ2416" s="1111"/>
      <c r="JIA2416" s="1111"/>
      <c r="JIB2416" s="1111"/>
      <c r="JIC2416" s="1111"/>
      <c r="JID2416" s="1111"/>
      <c r="JIE2416" s="1111"/>
      <c r="JIF2416" s="1111"/>
      <c r="JIG2416" s="1111"/>
      <c r="JIH2416" s="1111"/>
      <c r="JII2416" s="1111"/>
      <c r="JIJ2416" s="1111"/>
      <c r="JIK2416" s="1111"/>
      <c r="JIL2416" s="1111"/>
      <c r="JIM2416" s="1111"/>
      <c r="JIN2416" s="1111"/>
      <c r="JIO2416" s="1111"/>
      <c r="JIP2416" s="1111"/>
      <c r="JIQ2416" s="1111"/>
      <c r="JIR2416" s="1111"/>
      <c r="JIS2416" s="1111"/>
      <c r="JIT2416" s="1111"/>
      <c r="JIU2416" s="1111"/>
      <c r="JIV2416" s="1111"/>
      <c r="JIW2416" s="1111"/>
      <c r="JIX2416" s="1111"/>
      <c r="JIY2416" s="1111"/>
      <c r="JIZ2416" s="1111"/>
      <c r="JJA2416" s="1111"/>
      <c r="JJB2416" s="1111"/>
      <c r="JJC2416" s="1111"/>
      <c r="JJD2416" s="1111"/>
      <c r="JJE2416" s="1111"/>
      <c r="JJF2416" s="1111"/>
      <c r="JJG2416" s="1111"/>
      <c r="JJH2416" s="1111"/>
      <c r="JJI2416" s="1111"/>
      <c r="JJJ2416" s="1111"/>
      <c r="JJK2416" s="1111"/>
      <c r="JJL2416" s="1111"/>
      <c r="JJM2416" s="1111"/>
      <c r="JJN2416" s="1111"/>
      <c r="JJO2416" s="1111"/>
      <c r="JJP2416" s="1111"/>
      <c r="JJQ2416" s="1111"/>
      <c r="JJR2416" s="1111"/>
      <c r="JJS2416" s="1111"/>
      <c r="JJT2416" s="1111"/>
      <c r="JJU2416" s="1111"/>
      <c r="JJV2416" s="1111"/>
      <c r="JJW2416" s="1111"/>
      <c r="JJX2416" s="1111"/>
      <c r="JJY2416" s="1111"/>
      <c r="JJZ2416" s="1111"/>
      <c r="JKA2416" s="1111"/>
      <c r="JKB2416" s="1111"/>
      <c r="JKC2416" s="1111"/>
      <c r="JKD2416" s="1111"/>
      <c r="JKE2416" s="1111"/>
      <c r="JKF2416" s="1111"/>
      <c r="JKG2416" s="1111"/>
      <c r="JKH2416" s="1111"/>
      <c r="JKI2416" s="1111"/>
      <c r="JKJ2416" s="1111"/>
      <c r="JKK2416" s="1111"/>
      <c r="JKL2416" s="1111"/>
      <c r="JKM2416" s="1111"/>
      <c r="JKN2416" s="1111"/>
      <c r="JKO2416" s="1111"/>
      <c r="JKP2416" s="1111"/>
      <c r="JKQ2416" s="1111"/>
      <c r="JKR2416" s="1111"/>
      <c r="JKS2416" s="1111"/>
      <c r="JKT2416" s="1111"/>
      <c r="JKU2416" s="1111"/>
      <c r="JKV2416" s="1111"/>
      <c r="JKW2416" s="1111"/>
      <c r="JKX2416" s="1111"/>
      <c r="JKY2416" s="1111"/>
      <c r="JKZ2416" s="1111"/>
      <c r="JLA2416" s="1111"/>
      <c r="JLB2416" s="1111"/>
      <c r="JLC2416" s="1111"/>
      <c r="JLD2416" s="1111"/>
      <c r="JLE2416" s="1111"/>
      <c r="JLF2416" s="1111"/>
      <c r="JLG2416" s="1111"/>
      <c r="JLH2416" s="1111"/>
      <c r="JLI2416" s="1111"/>
      <c r="JLJ2416" s="1111"/>
      <c r="JLK2416" s="1111"/>
      <c r="JLL2416" s="1111"/>
      <c r="JLM2416" s="1111"/>
      <c r="JLN2416" s="1111"/>
      <c r="JLO2416" s="1111"/>
      <c r="JLP2416" s="1111"/>
      <c r="JLQ2416" s="1111"/>
      <c r="JLR2416" s="1111"/>
      <c r="JLS2416" s="1111"/>
      <c r="JLT2416" s="1111"/>
      <c r="JLU2416" s="1111"/>
      <c r="JLV2416" s="1111"/>
      <c r="JLW2416" s="1111"/>
      <c r="JLX2416" s="1111"/>
      <c r="JLY2416" s="1111"/>
      <c r="JLZ2416" s="1111"/>
      <c r="JMA2416" s="1111"/>
      <c r="JMB2416" s="1111"/>
      <c r="JMC2416" s="1111"/>
      <c r="JMD2416" s="1111"/>
      <c r="JME2416" s="1111"/>
      <c r="JMF2416" s="1111"/>
      <c r="JMG2416" s="1111"/>
      <c r="JMH2416" s="1111"/>
      <c r="JMI2416" s="1111"/>
      <c r="JMJ2416" s="1111"/>
      <c r="JMK2416" s="1111"/>
      <c r="JML2416" s="1111"/>
      <c r="JMM2416" s="1111"/>
      <c r="JMN2416" s="1111"/>
      <c r="JMO2416" s="1111"/>
      <c r="JMP2416" s="1111"/>
      <c r="JMQ2416" s="1111"/>
      <c r="JMR2416" s="1111"/>
      <c r="JMS2416" s="1111"/>
      <c r="JMT2416" s="1111"/>
      <c r="JMU2416" s="1111"/>
      <c r="JMV2416" s="1111"/>
      <c r="JMW2416" s="1111"/>
      <c r="JMX2416" s="1111"/>
      <c r="JMY2416" s="1111"/>
      <c r="JMZ2416" s="1111"/>
      <c r="JNA2416" s="1111"/>
      <c r="JNB2416" s="1111"/>
      <c r="JNC2416" s="1111"/>
      <c r="JND2416" s="1111"/>
      <c r="JNE2416" s="1111"/>
      <c r="JNF2416" s="1111"/>
      <c r="JNG2416" s="1111"/>
      <c r="JNH2416" s="1111"/>
      <c r="JNI2416" s="1111"/>
      <c r="JNJ2416" s="1111"/>
      <c r="JNK2416" s="1111"/>
      <c r="JNL2416" s="1111"/>
      <c r="JNM2416" s="1111"/>
      <c r="JNN2416" s="1111"/>
      <c r="JNO2416" s="1111"/>
      <c r="JNP2416" s="1111"/>
      <c r="JNQ2416" s="1111"/>
      <c r="JNR2416" s="1111"/>
      <c r="JNS2416" s="1111"/>
      <c r="JNT2416" s="1111"/>
      <c r="JNU2416" s="1111"/>
      <c r="JNV2416" s="1111"/>
      <c r="JNW2416" s="1111"/>
      <c r="JNX2416" s="1111"/>
      <c r="JNY2416" s="1111"/>
      <c r="JNZ2416" s="1111"/>
      <c r="JOA2416" s="1111"/>
      <c r="JOB2416" s="1111"/>
      <c r="JOC2416" s="1111"/>
      <c r="JOD2416" s="1111"/>
      <c r="JOE2416" s="1111"/>
      <c r="JOF2416" s="1111"/>
      <c r="JOG2416" s="1111"/>
      <c r="JOH2416" s="1111"/>
      <c r="JOI2416" s="1111"/>
      <c r="JOJ2416" s="1111"/>
      <c r="JOK2416" s="1111"/>
      <c r="JOL2416" s="1111"/>
      <c r="JOM2416" s="1111"/>
      <c r="JON2416" s="1111"/>
      <c r="JOO2416" s="1111"/>
      <c r="JOP2416" s="1111"/>
      <c r="JOQ2416" s="1111"/>
      <c r="JOR2416" s="1111"/>
      <c r="JOS2416" s="1111"/>
      <c r="JOT2416" s="1111"/>
      <c r="JOU2416" s="1111"/>
      <c r="JOV2416" s="1111"/>
      <c r="JOW2416" s="1111"/>
      <c r="JOX2416" s="1111"/>
      <c r="JOY2416" s="1111"/>
      <c r="JOZ2416" s="1111"/>
      <c r="JPA2416" s="1111"/>
      <c r="JPB2416" s="1111"/>
      <c r="JPC2416" s="1111"/>
      <c r="JPD2416" s="1111"/>
      <c r="JPE2416" s="1111"/>
      <c r="JPF2416" s="1111"/>
      <c r="JPG2416" s="1111"/>
      <c r="JPH2416" s="1111"/>
      <c r="JPI2416" s="1111"/>
      <c r="JPJ2416" s="1111"/>
      <c r="JPK2416" s="1111"/>
      <c r="JPL2416" s="1111"/>
      <c r="JPM2416" s="1111"/>
      <c r="JPN2416" s="1111"/>
      <c r="JPO2416" s="1111"/>
      <c r="JPP2416" s="1111"/>
      <c r="JPQ2416" s="1111"/>
      <c r="JPR2416" s="1111"/>
      <c r="JPS2416" s="1111"/>
      <c r="JPT2416" s="1111"/>
      <c r="JPU2416" s="1111"/>
      <c r="JPV2416" s="1111"/>
      <c r="JPW2416" s="1111"/>
      <c r="JPX2416" s="1111"/>
      <c r="JPY2416" s="1111"/>
      <c r="JPZ2416" s="1111"/>
      <c r="JQA2416" s="1111"/>
      <c r="JQB2416" s="1111"/>
      <c r="JQC2416" s="1111"/>
      <c r="JQD2416" s="1111"/>
      <c r="JQE2416" s="1111"/>
      <c r="JQF2416" s="1111"/>
      <c r="JQG2416" s="1111"/>
      <c r="JQH2416" s="1111"/>
      <c r="JQI2416" s="1111"/>
      <c r="JQJ2416" s="1111"/>
      <c r="JQK2416" s="1111"/>
      <c r="JQL2416" s="1111"/>
      <c r="JQM2416" s="1111"/>
      <c r="JQN2416" s="1111"/>
      <c r="JQO2416" s="1111"/>
      <c r="JQP2416" s="1111"/>
      <c r="JQQ2416" s="1111"/>
      <c r="JQR2416" s="1111"/>
      <c r="JQS2416" s="1111"/>
      <c r="JQT2416" s="1111"/>
      <c r="JQU2416" s="1111"/>
      <c r="JQV2416" s="1111"/>
      <c r="JQW2416" s="1111"/>
      <c r="JQX2416" s="1111"/>
      <c r="JQY2416" s="1111"/>
      <c r="JQZ2416" s="1111"/>
      <c r="JRA2416" s="1111"/>
      <c r="JRB2416" s="1111"/>
      <c r="JRC2416" s="1111"/>
      <c r="JRD2416" s="1111"/>
      <c r="JRE2416" s="1111"/>
      <c r="JRF2416" s="1111"/>
      <c r="JRG2416" s="1111"/>
      <c r="JRH2416" s="1111"/>
      <c r="JRI2416" s="1111"/>
      <c r="JRJ2416" s="1111"/>
      <c r="JRK2416" s="1111"/>
      <c r="JRL2416" s="1111"/>
      <c r="JRM2416" s="1111"/>
      <c r="JRN2416" s="1111"/>
      <c r="JRO2416" s="1111"/>
      <c r="JRP2416" s="1111"/>
      <c r="JRQ2416" s="1111"/>
      <c r="JRR2416" s="1111"/>
      <c r="JRS2416" s="1111"/>
      <c r="JRT2416" s="1111"/>
      <c r="JRU2416" s="1111"/>
      <c r="JRV2416" s="1111"/>
      <c r="JRW2416" s="1111"/>
      <c r="JRX2416" s="1111"/>
      <c r="JRY2416" s="1111"/>
      <c r="JRZ2416" s="1111"/>
      <c r="JSA2416" s="1111"/>
      <c r="JSB2416" s="1111"/>
      <c r="JSC2416" s="1111"/>
      <c r="JSD2416" s="1111"/>
      <c r="JSE2416" s="1111"/>
      <c r="JSF2416" s="1111"/>
      <c r="JSG2416" s="1111"/>
      <c r="JSH2416" s="1111"/>
      <c r="JSI2416" s="1111"/>
      <c r="JSJ2416" s="1111"/>
      <c r="JSK2416" s="1111"/>
      <c r="JSL2416" s="1111"/>
      <c r="JSM2416" s="1111"/>
      <c r="JSN2416" s="1111"/>
      <c r="JSO2416" s="1111"/>
      <c r="JSP2416" s="1111"/>
      <c r="JSQ2416" s="1111"/>
      <c r="JSR2416" s="1111"/>
      <c r="JSS2416" s="1111"/>
      <c r="JST2416" s="1111"/>
      <c r="JSU2416" s="1111"/>
      <c r="JSV2416" s="1111"/>
      <c r="JSW2416" s="1111"/>
      <c r="JSX2416" s="1111"/>
      <c r="JSY2416" s="1111"/>
      <c r="JSZ2416" s="1111"/>
      <c r="JTA2416" s="1111"/>
      <c r="JTB2416" s="1111"/>
      <c r="JTC2416" s="1111"/>
      <c r="JTD2416" s="1111"/>
      <c r="JTE2416" s="1111"/>
      <c r="JTF2416" s="1111"/>
      <c r="JTG2416" s="1111"/>
      <c r="JTH2416" s="1111"/>
      <c r="JTI2416" s="1111"/>
      <c r="JTJ2416" s="1111"/>
      <c r="JTK2416" s="1111"/>
      <c r="JTL2416" s="1111"/>
      <c r="JTM2416" s="1111"/>
      <c r="JTN2416" s="1111"/>
      <c r="JTO2416" s="1111"/>
      <c r="JTP2416" s="1111"/>
      <c r="JTQ2416" s="1111"/>
      <c r="JTR2416" s="1111"/>
      <c r="JTS2416" s="1111"/>
      <c r="JTT2416" s="1111"/>
      <c r="JTU2416" s="1111"/>
      <c r="JTV2416" s="1111"/>
      <c r="JTW2416" s="1111"/>
      <c r="JTX2416" s="1111"/>
      <c r="JTY2416" s="1111"/>
      <c r="JTZ2416" s="1111"/>
      <c r="JUA2416" s="1111"/>
      <c r="JUB2416" s="1111"/>
      <c r="JUC2416" s="1111"/>
      <c r="JUD2416" s="1111"/>
      <c r="JUE2416" s="1111"/>
      <c r="JUF2416" s="1111"/>
      <c r="JUG2416" s="1111"/>
      <c r="JUH2416" s="1111"/>
      <c r="JUI2416" s="1111"/>
      <c r="JUJ2416" s="1111"/>
      <c r="JUK2416" s="1111"/>
      <c r="JUL2416" s="1111"/>
      <c r="JUM2416" s="1111"/>
      <c r="JUN2416" s="1111"/>
      <c r="JUO2416" s="1111"/>
      <c r="JUP2416" s="1111"/>
      <c r="JUQ2416" s="1111"/>
      <c r="JUR2416" s="1111"/>
      <c r="JUS2416" s="1111"/>
      <c r="JUT2416" s="1111"/>
      <c r="JUU2416" s="1111"/>
      <c r="JUV2416" s="1111"/>
      <c r="JUW2416" s="1111"/>
      <c r="JUX2416" s="1111"/>
      <c r="JUY2416" s="1111"/>
      <c r="JUZ2416" s="1111"/>
      <c r="JVA2416" s="1111"/>
      <c r="JVB2416" s="1111"/>
      <c r="JVC2416" s="1111"/>
      <c r="JVD2416" s="1111"/>
      <c r="JVE2416" s="1111"/>
      <c r="JVF2416" s="1111"/>
      <c r="JVG2416" s="1111"/>
      <c r="JVH2416" s="1111"/>
      <c r="JVI2416" s="1111"/>
      <c r="JVJ2416" s="1111"/>
      <c r="JVK2416" s="1111"/>
      <c r="JVL2416" s="1111"/>
      <c r="JVM2416" s="1111"/>
      <c r="JVN2416" s="1111"/>
      <c r="JVO2416" s="1111"/>
      <c r="JVP2416" s="1111"/>
      <c r="JVQ2416" s="1111"/>
      <c r="JVR2416" s="1111"/>
      <c r="JVS2416" s="1111"/>
      <c r="JVT2416" s="1111"/>
      <c r="JVU2416" s="1111"/>
      <c r="JVV2416" s="1111"/>
      <c r="JVW2416" s="1111"/>
      <c r="JVX2416" s="1111"/>
      <c r="JVY2416" s="1111"/>
      <c r="JVZ2416" s="1111"/>
      <c r="JWA2416" s="1111"/>
      <c r="JWB2416" s="1111"/>
      <c r="JWC2416" s="1111"/>
      <c r="JWD2416" s="1111"/>
      <c r="JWE2416" s="1111"/>
      <c r="JWF2416" s="1111"/>
      <c r="JWG2416" s="1111"/>
      <c r="JWH2416" s="1111"/>
      <c r="JWI2416" s="1111"/>
      <c r="JWJ2416" s="1111"/>
      <c r="JWK2416" s="1111"/>
      <c r="JWL2416" s="1111"/>
      <c r="JWM2416" s="1111"/>
      <c r="JWN2416" s="1111"/>
      <c r="JWO2416" s="1111"/>
      <c r="JWP2416" s="1111"/>
      <c r="JWQ2416" s="1111"/>
      <c r="JWR2416" s="1111"/>
      <c r="JWS2416" s="1111"/>
      <c r="JWT2416" s="1111"/>
      <c r="JWU2416" s="1111"/>
      <c r="JWV2416" s="1111"/>
      <c r="JWW2416" s="1111"/>
      <c r="JWX2416" s="1111"/>
      <c r="JWY2416" s="1111"/>
      <c r="JWZ2416" s="1111"/>
      <c r="JXA2416" s="1111"/>
      <c r="JXB2416" s="1111"/>
      <c r="JXC2416" s="1111"/>
      <c r="JXD2416" s="1111"/>
      <c r="JXE2416" s="1111"/>
      <c r="JXF2416" s="1111"/>
      <c r="JXG2416" s="1111"/>
      <c r="JXH2416" s="1111"/>
      <c r="JXI2416" s="1111"/>
      <c r="JXJ2416" s="1111"/>
      <c r="JXK2416" s="1111"/>
      <c r="JXL2416" s="1111"/>
      <c r="JXM2416" s="1111"/>
      <c r="JXN2416" s="1111"/>
      <c r="JXO2416" s="1111"/>
      <c r="JXP2416" s="1111"/>
      <c r="JXQ2416" s="1111"/>
      <c r="JXR2416" s="1111"/>
      <c r="JXS2416" s="1111"/>
      <c r="JXT2416" s="1111"/>
      <c r="JXU2416" s="1111"/>
      <c r="JXV2416" s="1111"/>
      <c r="JXW2416" s="1111"/>
      <c r="JXX2416" s="1111"/>
      <c r="JXY2416" s="1111"/>
      <c r="JXZ2416" s="1111"/>
      <c r="JYA2416" s="1111"/>
      <c r="JYB2416" s="1111"/>
      <c r="JYC2416" s="1111"/>
      <c r="JYD2416" s="1111"/>
      <c r="JYE2416" s="1111"/>
      <c r="JYF2416" s="1111"/>
      <c r="JYG2416" s="1111"/>
      <c r="JYH2416" s="1111"/>
      <c r="JYI2416" s="1111"/>
      <c r="JYJ2416" s="1111"/>
      <c r="JYK2416" s="1111"/>
      <c r="JYL2416" s="1111"/>
      <c r="JYM2416" s="1111"/>
      <c r="JYN2416" s="1111"/>
      <c r="JYO2416" s="1111"/>
      <c r="JYP2416" s="1111"/>
      <c r="JYQ2416" s="1111"/>
      <c r="JYR2416" s="1111"/>
      <c r="JYS2416" s="1111"/>
      <c r="JYT2416" s="1111"/>
      <c r="JYU2416" s="1111"/>
      <c r="JYV2416" s="1111"/>
      <c r="JYW2416" s="1111"/>
      <c r="JYX2416" s="1111"/>
      <c r="JYY2416" s="1111"/>
      <c r="JYZ2416" s="1111"/>
      <c r="JZA2416" s="1111"/>
      <c r="JZB2416" s="1111"/>
      <c r="JZC2416" s="1111"/>
      <c r="JZD2416" s="1111"/>
      <c r="JZE2416" s="1111"/>
      <c r="JZF2416" s="1111"/>
      <c r="JZG2416" s="1111"/>
      <c r="JZH2416" s="1111"/>
      <c r="JZI2416" s="1111"/>
      <c r="JZJ2416" s="1111"/>
      <c r="JZK2416" s="1111"/>
      <c r="JZL2416" s="1111"/>
      <c r="JZM2416" s="1111"/>
      <c r="JZN2416" s="1111"/>
      <c r="JZO2416" s="1111"/>
      <c r="JZP2416" s="1111"/>
      <c r="JZQ2416" s="1111"/>
      <c r="JZR2416" s="1111"/>
      <c r="JZS2416" s="1111"/>
      <c r="JZT2416" s="1111"/>
      <c r="JZU2416" s="1111"/>
      <c r="JZV2416" s="1111"/>
      <c r="JZW2416" s="1111"/>
      <c r="JZX2416" s="1111"/>
      <c r="JZY2416" s="1111"/>
      <c r="JZZ2416" s="1111"/>
      <c r="KAA2416" s="1111"/>
      <c r="KAB2416" s="1111"/>
      <c r="KAC2416" s="1111"/>
      <c r="KAD2416" s="1111"/>
      <c r="KAE2416" s="1111"/>
      <c r="KAF2416" s="1111"/>
      <c r="KAG2416" s="1111"/>
      <c r="KAH2416" s="1111"/>
      <c r="KAI2416" s="1111"/>
      <c r="KAJ2416" s="1111"/>
      <c r="KAK2416" s="1111"/>
      <c r="KAL2416" s="1111"/>
      <c r="KAM2416" s="1111"/>
      <c r="KAN2416" s="1111"/>
      <c r="KAO2416" s="1111"/>
      <c r="KAP2416" s="1111"/>
      <c r="KAQ2416" s="1111"/>
      <c r="KAR2416" s="1111"/>
      <c r="KAS2416" s="1111"/>
      <c r="KAT2416" s="1111"/>
      <c r="KAU2416" s="1111"/>
      <c r="KAV2416" s="1111"/>
      <c r="KAW2416" s="1111"/>
      <c r="KAX2416" s="1111"/>
      <c r="KAY2416" s="1111"/>
      <c r="KAZ2416" s="1111"/>
      <c r="KBA2416" s="1111"/>
      <c r="KBB2416" s="1111"/>
      <c r="KBC2416" s="1111"/>
      <c r="KBD2416" s="1111"/>
      <c r="KBE2416" s="1111"/>
      <c r="KBF2416" s="1111"/>
      <c r="KBG2416" s="1111"/>
      <c r="KBH2416" s="1111"/>
      <c r="KBI2416" s="1111"/>
      <c r="KBJ2416" s="1111"/>
      <c r="KBK2416" s="1111"/>
      <c r="KBL2416" s="1111"/>
      <c r="KBM2416" s="1111"/>
      <c r="KBN2416" s="1111"/>
      <c r="KBO2416" s="1111"/>
      <c r="KBP2416" s="1111"/>
      <c r="KBQ2416" s="1111"/>
      <c r="KBR2416" s="1111"/>
      <c r="KBS2416" s="1111"/>
      <c r="KBT2416" s="1111"/>
      <c r="KBU2416" s="1111"/>
      <c r="KBV2416" s="1111"/>
      <c r="KBW2416" s="1111"/>
      <c r="KBX2416" s="1111"/>
      <c r="KBY2416" s="1111"/>
      <c r="KBZ2416" s="1111"/>
      <c r="KCA2416" s="1111"/>
      <c r="KCB2416" s="1111"/>
      <c r="KCC2416" s="1111"/>
      <c r="KCD2416" s="1111"/>
      <c r="KCE2416" s="1111"/>
      <c r="KCF2416" s="1111"/>
      <c r="KCG2416" s="1111"/>
      <c r="KCH2416" s="1111"/>
      <c r="KCI2416" s="1111"/>
      <c r="KCJ2416" s="1111"/>
      <c r="KCK2416" s="1111"/>
      <c r="KCL2416" s="1111"/>
      <c r="KCM2416" s="1111"/>
      <c r="KCN2416" s="1111"/>
      <c r="KCO2416" s="1111"/>
      <c r="KCP2416" s="1111"/>
      <c r="KCQ2416" s="1111"/>
      <c r="KCR2416" s="1111"/>
      <c r="KCS2416" s="1111"/>
      <c r="KCT2416" s="1111"/>
      <c r="KCU2416" s="1111"/>
      <c r="KCV2416" s="1111"/>
      <c r="KCW2416" s="1111"/>
      <c r="KCX2416" s="1111"/>
      <c r="KCY2416" s="1111"/>
      <c r="KCZ2416" s="1111"/>
      <c r="KDA2416" s="1111"/>
      <c r="KDB2416" s="1111"/>
      <c r="KDC2416" s="1111"/>
      <c r="KDD2416" s="1111"/>
      <c r="KDE2416" s="1111"/>
      <c r="KDF2416" s="1111"/>
      <c r="KDG2416" s="1111"/>
      <c r="KDH2416" s="1111"/>
      <c r="KDI2416" s="1111"/>
      <c r="KDJ2416" s="1111"/>
      <c r="KDK2416" s="1111"/>
      <c r="KDL2416" s="1111"/>
      <c r="KDM2416" s="1111"/>
      <c r="KDN2416" s="1111"/>
      <c r="KDO2416" s="1111"/>
      <c r="KDP2416" s="1111"/>
      <c r="KDQ2416" s="1111"/>
      <c r="KDR2416" s="1111"/>
      <c r="KDS2416" s="1111"/>
      <c r="KDT2416" s="1111"/>
      <c r="KDU2416" s="1111"/>
      <c r="KDV2416" s="1111"/>
      <c r="KDW2416" s="1111"/>
      <c r="KDX2416" s="1111"/>
      <c r="KDY2416" s="1111"/>
      <c r="KDZ2416" s="1111"/>
      <c r="KEA2416" s="1111"/>
      <c r="KEB2416" s="1111"/>
      <c r="KEC2416" s="1111"/>
      <c r="KED2416" s="1111"/>
      <c r="KEE2416" s="1111"/>
      <c r="KEF2416" s="1111"/>
      <c r="KEG2416" s="1111"/>
      <c r="KEH2416" s="1111"/>
      <c r="KEI2416" s="1111"/>
      <c r="KEJ2416" s="1111"/>
      <c r="KEK2416" s="1111"/>
      <c r="KEL2416" s="1111"/>
      <c r="KEM2416" s="1111"/>
      <c r="KEN2416" s="1111"/>
      <c r="KEO2416" s="1111"/>
      <c r="KEP2416" s="1111"/>
      <c r="KEQ2416" s="1111"/>
      <c r="KER2416" s="1111"/>
      <c r="KES2416" s="1111"/>
      <c r="KET2416" s="1111"/>
      <c r="KEU2416" s="1111"/>
      <c r="KEV2416" s="1111"/>
      <c r="KEW2416" s="1111"/>
      <c r="KEX2416" s="1111"/>
      <c r="KEY2416" s="1111"/>
      <c r="KEZ2416" s="1111"/>
      <c r="KFA2416" s="1111"/>
      <c r="KFB2416" s="1111"/>
      <c r="KFC2416" s="1111"/>
      <c r="KFD2416" s="1111"/>
      <c r="KFE2416" s="1111"/>
      <c r="KFF2416" s="1111"/>
      <c r="KFG2416" s="1111"/>
      <c r="KFH2416" s="1111"/>
      <c r="KFI2416" s="1111"/>
      <c r="KFJ2416" s="1111"/>
      <c r="KFK2416" s="1111"/>
      <c r="KFL2416" s="1111"/>
      <c r="KFM2416" s="1111"/>
      <c r="KFN2416" s="1111"/>
      <c r="KFO2416" s="1111"/>
      <c r="KFP2416" s="1111"/>
      <c r="KFQ2416" s="1111"/>
      <c r="KFR2416" s="1111"/>
      <c r="KFS2416" s="1111"/>
      <c r="KFT2416" s="1111"/>
      <c r="KFU2416" s="1111"/>
      <c r="KFV2416" s="1111"/>
      <c r="KFW2416" s="1111"/>
      <c r="KFX2416" s="1111"/>
      <c r="KFY2416" s="1111"/>
      <c r="KFZ2416" s="1111"/>
      <c r="KGA2416" s="1111"/>
      <c r="KGB2416" s="1111"/>
      <c r="KGC2416" s="1111"/>
      <c r="KGD2416" s="1111"/>
      <c r="KGE2416" s="1111"/>
      <c r="KGF2416" s="1111"/>
      <c r="KGG2416" s="1111"/>
      <c r="KGH2416" s="1111"/>
      <c r="KGI2416" s="1111"/>
      <c r="KGJ2416" s="1111"/>
      <c r="KGK2416" s="1111"/>
      <c r="KGL2416" s="1111"/>
      <c r="KGM2416" s="1111"/>
      <c r="KGN2416" s="1111"/>
      <c r="KGO2416" s="1111"/>
      <c r="KGP2416" s="1111"/>
      <c r="KGQ2416" s="1111"/>
      <c r="KGR2416" s="1111"/>
      <c r="KGS2416" s="1111"/>
      <c r="KGT2416" s="1111"/>
      <c r="KGU2416" s="1111"/>
      <c r="KGV2416" s="1111"/>
      <c r="KGW2416" s="1111"/>
      <c r="KGX2416" s="1111"/>
      <c r="KGY2416" s="1111"/>
      <c r="KGZ2416" s="1111"/>
      <c r="KHA2416" s="1111"/>
      <c r="KHB2416" s="1111"/>
      <c r="KHC2416" s="1111"/>
      <c r="KHD2416" s="1111"/>
      <c r="KHE2416" s="1111"/>
      <c r="KHF2416" s="1111"/>
      <c r="KHG2416" s="1111"/>
      <c r="KHH2416" s="1111"/>
      <c r="KHI2416" s="1111"/>
      <c r="KHJ2416" s="1111"/>
      <c r="KHK2416" s="1111"/>
      <c r="KHL2416" s="1111"/>
      <c r="KHM2416" s="1111"/>
      <c r="KHN2416" s="1111"/>
      <c r="KHO2416" s="1111"/>
      <c r="KHP2416" s="1111"/>
      <c r="KHQ2416" s="1111"/>
      <c r="KHR2416" s="1111"/>
      <c r="KHS2416" s="1111"/>
      <c r="KHT2416" s="1111"/>
      <c r="KHU2416" s="1111"/>
      <c r="KHV2416" s="1111"/>
      <c r="KHW2416" s="1111"/>
      <c r="KHX2416" s="1111"/>
      <c r="KHY2416" s="1111"/>
      <c r="KHZ2416" s="1111"/>
      <c r="KIA2416" s="1111"/>
      <c r="KIB2416" s="1111"/>
      <c r="KIC2416" s="1111"/>
      <c r="KID2416" s="1111"/>
      <c r="KIE2416" s="1111"/>
      <c r="KIF2416" s="1111"/>
      <c r="KIG2416" s="1111"/>
      <c r="KIH2416" s="1111"/>
      <c r="KII2416" s="1111"/>
      <c r="KIJ2416" s="1111"/>
      <c r="KIK2416" s="1111"/>
      <c r="KIL2416" s="1111"/>
      <c r="KIM2416" s="1111"/>
      <c r="KIN2416" s="1111"/>
      <c r="KIO2416" s="1111"/>
      <c r="KIP2416" s="1111"/>
      <c r="KIQ2416" s="1111"/>
      <c r="KIR2416" s="1111"/>
      <c r="KIS2416" s="1111"/>
      <c r="KIT2416" s="1111"/>
      <c r="KIU2416" s="1111"/>
      <c r="KIV2416" s="1111"/>
      <c r="KIW2416" s="1111"/>
      <c r="KIX2416" s="1111"/>
      <c r="KIY2416" s="1111"/>
      <c r="KIZ2416" s="1111"/>
      <c r="KJA2416" s="1111"/>
      <c r="KJB2416" s="1111"/>
      <c r="KJC2416" s="1111"/>
      <c r="KJD2416" s="1111"/>
      <c r="KJE2416" s="1111"/>
      <c r="KJF2416" s="1111"/>
      <c r="KJG2416" s="1111"/>
      <c r="KJH2416" s="1111"/>
      <c r="KJI2416" s="1111"/>
      <c r="KJJ2416" s="1111"/>
      <c r="KJK2416" s="1111"/>
      <c r="KJL2416" s="1111"/>
      <c r="KJM2416" s="1111"/>
      <c r="KJN2416" s="1111"/>
      <c r="KJO2416" s="1111"/>
      <c r="KJP2416" s="1111"/>
      <c r="KJQ2416" s="1111"/>
      <c r="KJR2416" s="1111"/>
      <c r="KJS2416" s="1111"/>
      <c r="KJT2416" s="1111"/>
      <c r="KJU2416" s="1111"/>
      <c r="KJV2416" s="1111"/>
      <c r="KJW2416" s="1111"/>
      <c r="KJX2416" s="1111"/>
      <c r="KJY2416" s="1111"/>
      <c r="KJZ2416" s="1111"/>
      <c r="KKA2416" s="1111"/>
      <c r="KKB2416" s="1111"/>
      <c r="KKC2416" s="1111"/>
      <c r="KKD2416" s="1111"/>
      <c r="KKE2416" s="1111"/>
      <c r="KKF2416" s="1111"/>
      <c r="KKG2416" s="1111"/>
      <c r="KKH2416" s="1111"/>
      <c r="KKI2416" s="1111"/>
      <c r="KKJ2416" s="1111"/>
      <c r="KKK2416" s="1111"/>
      <c r="KKL2416" s="1111"/>
      <c r="KKM2416" s="1111"/>
      <c r="KKN2416" s="1111"/>
      <c r="KKO2416" s="1111"/>
      <c r="KKP2416" s="1111"/>
      <c r="KKQ2416" s="1111"/>
      <c r="KKR2416" s="1111"/>
      <c r="KKS2416" s="1111"/>
      <c r="KKT2416" s="1111"/>
      <c r="KKU2416" s="1111"/>
      <c r="KKV2416" s="1111"/>
      <c r="KKW2416" s="1111"/>
      <c r="KKX2416" s="1111"/>
      <c r="KKY2416" s="1111"/>
      <c r="KKZ2416" s="1111"/>
      <c r="KLA2416" s="1111"/>
      <c r="KLB2416" s="1111"/>
      <c r="KLC2416" s="1111"/>
      <c r="KLD2416" s="1111"/>
      <c r="KLE2416" s="1111"/>
      <c r="KLF2416" s="1111"/>
      <c r="KLG2416" s="1111"/>
      <c r="KLH2416" s="1111"/>
      <c r="KLI2416" s="1111"/>
      <c r="KLJ2416" s="1111"/>
      <c r="KLK2416" s="1111"/>
      <c r="KLL2416" s="1111"/>
      <c r="KLM2416" s="1111"/>
      <c r="KLN2416" s="1111"/>
      <c r="KLO2416" s="1111"/>
      <c r="KLP2416" s="1111"/>
      <c r="KLQ2416" s="1111"/>
      <c r="KLR2416" s="1111"/>
      <c r="KLS2416" s="1111"/>
      <c r="KLT2416" s="1111"/>
      <c r="KLU2416" s="1111"/>
      <c r="KLV2416" s="1111"/>
      <c r="KLW2416" s="1111"/>
      <c r="KLX2416" s="1111"/>
      <c r="KLY2416" s="1111"/>
      <c r="KLZ2416" s="1111"/>
      <c r="KMA2416" s="1111"/>
      <c r="KMB2416" s="1111"/>
      <c r="KMC2416" s="1111"/>
      <c r="KMD2416" s="1111"/>
      <c r="KME2416" s="1111"/>
      <c r="KMF2416" s="1111"/>
      <c r="KMG2416" s="1111"/>
      <c r="KMH2416" s="1111"/>
      <c r="KMI2416" s="1111"/>
      <c r="KMJ2416" s="1111"/>
      <c r="KMK2416" s="1111"/>
      <c r="KML2416" s="1111"/>
      <c r="KMM2416" s="1111"/>
      <c r="KMN2416" s="1111"/>
      <c r="KMO2416" s="1111"/>
      <c r="KMP2416" s="1111"/>
      <c r="KMQ2416" s="1111"/>
      <c r="KMR2416" s="1111"/>
      <c r="KMS2416" s="1111"/>
      <c r="KMT2416" s="1111"/>
      <c r="KMU2416" s="1111"/>
      <c r="KMV2416" s="1111"/>
      <c r="KMW2416" s="1111"/>
      <c r="KMX2416" s="1111"/>
      <c r="KMY2416" s="1111"/>
      <c r="KMZ2416" s="1111"/>
      <c r="KNA2416" s="1111"/>
      <c r="KNB2416" s="1111"/>
      <c r="KNC2416" s="1111"/>
      <c r="KND2416" s="1111"/>
      <c r="KNE2416" s="1111"/>
      <c r="KNF2416" s="1111"/>
      <c r="KNG2416" s="1111"/>
      <c r="KNH2416" s="1111"/>
      <c r="KNI2416" s="1111"/>
      <c r="KNJ2416" s="1111"/>
      <c r="KNK2416" s="1111"/>
      <c r="KNL2416" s="1111"/>
      <c r="KNM2416" s="1111"/>
      <c r="KNN2416" s="1111"/>
      <c r="KNO2416" s="1111"/>
      <c r="KNP2416" s="1111"/>
      <c r="KNQ2416" s="1111"/>
      <c r="KNR2416" s="1111"/>
      <c r="KNS2416" s="1111"/>
      <c r="KNT2416" s="1111"/>
      <c r="KNU2416" s="1111"/>
      <c r="KNV2416" s="1111"/>
      <c r="KNW2416" s="1111"/>
      <c r="KNX2416" s="1111"/>
      <c r="KNY2416" s="1111"/>
      <c r="KNZ2416" s="1111"/>
      <c r="KOA2416" s="1111"/>
      <c r="KOB2416" s="1111"/>
      <c r="KOC2416" s="1111"/>
      <c r="KOD2416" s="1111"/>
      <c r="KOE2416" s="1111"/>
      <c r="KOF2416" s="1111"/>
      <c r="KOG2416" s="1111"/>
      <c r="KOH2416" s="1111"/>
      <c r="KOI2416" s="1111"/>
      <c r="KOJ2416" s="1111"/>
      <c r="KOK2416" s="1111"/>
      <c r="KOL2416" s="1111"/>
      <c r="KOM2416" s="1111"/>
      <c r="KON2416" s="1111"/>
      <c r="KOO2416" s="1111"/>
      <c r="KOP2416" s="1111"/>
      <c r="KOQ2416" s="1111"/>
      <c r="KOR2416" s="1111"/>
      <c r="KOS2416" s="1111"/>
      <c r="KOT2416" s="1111"/>
      <c r="KOU2416" s="1111"/>
      <c r="KOV2416" s="1111"/>
      <c r="KOW2416" s="1111"/>
      <c r="KOX2416" s="1111"/>
      <c r="KOY2416" s="1111"/>
      <c r="KOZ2416" s="1111"/>
      <c r="KPA2416" s="1111"/>
      <c r="KPB2416" s="1111"/>
      <c r="KPC2416" s="1111"/>
      <c r="KPD2416" s="1111"/>
      <c r="KPE2416" s="1111"/>
      <c r="KPF2416" s="1111"/>
      <c r="KPG2416" s="1111"/>
      <c r="KPH2416" s="1111"/>
      <c r="KPI2416" s="1111"/>
      <c r="KPJ2416" s="1111"/>
      <c r="KPK2416" s="1111"/>
      <c r="KPL2416" s="1111"/>
      <c r="KPM2416" s="1111"/>
      <c r="KPN2416" s="1111"/>
      <c r="KPO2416" s="1111"/>
      <c r="KPP2416" s="1111"/>
      <c r="KPQ2416" s="1111"/>
      <c r="KPR2416" s="1111"/>
      <c r="KPS2416" s="1111"/>
      <c r="KPT2416" s="1111"/>
      <c r="KPU2416" s="1111"/>
      <c r="KPV2416" s="1111"/>
      <c r="KPW2416" s="1111"/>
      <c r="KPX2416" s="1111"/>
      <c r="KPY2416" s="1111"/>
      <c r="KPZ2416" s="1111"/>
      <c r="KQA2416" s="1111"/>
      <c r="KQB2416" s="1111"/>
      <c r="KQC2416" s="1111"/>
      <c r="KQD2416" s="1111"/>
      <c r="KQE2416" s="1111"/>
      <c r="KQF2416" s="1111"/>
      <c r="KQG2416" s="1111"/>
      <c r="KQH2416" s="1111"/>
      <c r="KQI2416" s="1111"/>
      <c r="KQJ2416" s="1111"/>
      <c r="KQK2416" s="1111"/>
      <c r="KQL2416" s="1111"/>
      <c r="KQM2416" s="1111"/>
      <c r="KQN2416" s="1111"/>
      <c r="KQO2416" s="1111"/>
      <c r="KQP2416" s="1111"/>
      <c r="KQQ2416" s="1111"/>
      <c r="KQR2416" s="1111"/>
      <c r="KQS2416" s="1111"/>
      <c r="KQT2416" s="1111"/>
      <c r="KQU2416" s="1111"/>
      <c r="KQV2416" s="1111"/>
      <c r="KQW2416" s="1111"/>
      <c r="KQX2416" s="1111"/>
      <c r="KQY2416" s="1111"/>
      <c r="KQZ2416" s="1111"/>
      <c r="KRA2416" s="1111"/>
      <c r="KRB2416" s="1111"/>
      <c r="KRC2416" s="1111"/>
      <c r="KRD2416" s="1111"/>
      <c r="KRE2416" s="1111"/>
      <c r="KRF2416" s="1111"/>
      <c r="KRG2416" s="1111"/>
      <c r="KRH2416" s="1111"/>
      <c r="KRI2416" s="1111"/>
      <c r="KRJ2416" s="1111"/>
      <c r="KRK2416" s="1111"/>
      <c r="KRL2416" s="1111"/>
      <c r="KRM2416" s="1111"/>
      <c r="KRN2416" s="1111"/>
      <c r="KRO2416" s="1111"/>
      <c r="KRP2416" s="1111"/>
      <c r="KRQ2416" s="1111"/>
      <c r="KRR2416" s="1111"/>
      <c r="KRS2416" s="1111"/>
      <c r="KRT2416" s="1111"/>
      <c r="KRU2416" s="1111"/>
      <c r="KRV2416" s="1111"/>
      <c r="KRW2416" s="1111"/>
      <c r="KRX2416" s="1111"/>
      <c r="KRY2416" s="1111"/>
      <c r="KRZ2416" s="1111"/>
      <c r="KSA2416" s="1111"/>
      <c r="KSB2416" s="1111"/>
      <c r="KSC2416" s="1111"/>
      <c r="KSD2416" s="1111"/>
      <c r="KSE2416" s="1111"/>
      <c r="KSF2416" s="1111"/>
      <c r="KSG2416" s="1111"/>
      <c r="KSH2416" s="1111"/>
      <c r="KSI2416" s="1111"/>
      <c r="KSJ2416" s="1111"/>
      <c r="KSK2416" s="1111"/>
      <c r="KSL2416" s="1111"/>
      <c r="KSM2416" s="1111"/>
      <c r="KSN2416" s="1111"/>
      <c r="KSO2416" s="1111"/>
      <c r="KSP2416" s="1111"/>
      <c r="KSQ2416" s="1111"/>
      <c r="KSR2416" s="1111"/>
      <c r="KSS2416" s="1111"/>
      <c r="KST2416" s="1111"/>
      <c r="KSU2416" s="1111"/>
      <c r="KSV2416" s="1111"/>
      <c r="KSW2416" s="1111"/>
      <c r="KSX2416" s="1111"/>
      <c r="KSY2416" s="1111"/>
      <c r="KSZ2416" s="1111"/>
      <c r="KTA2416" s="1111"/>
      <c r="KTB2416" s="1111"/>
      <c r="KTC2416" s="1111"/>
      <c r="KTD2416" s="1111"/>
      <c r="KTE2416" s="1111"/>
      <c r="KTF2416" s="1111"/>
      <c r="KTG2416" s="1111"/>
      <c r="KTH2416" s="1111"/>
      <c r="KTI2416" s="1111"/>
      <c r="KTJ2416" s="1111"/>
      <c r="KTK2416" s="1111"/>
      <c r="KTL2416" s="1111"/>
      <c r="KTM2416" s="1111"/>
      <c r="KTN2416" s="1111"/>
      <c r="KTO2416" s="1111"/>
      <c r="KTP2416" s="1111"/>
      <c r="KTQ2416" s="1111"/>
      <c r="KTR2416" s="1111"/>
      <c r="KTS2416" s="1111"/>
      <c r="KTT2416" s="1111"/>
      <c r="KTU2416" s="1111"/>
      <c r="KTV2416" s="1111"/>
      <c r="KTW2416" s="1111"/>
      <c r="KTX2416" s="1111"/>
      <c r="KTY2416" s="1111"/>
      <c r="KTZ2416" s="1111"/>
      <c r="KUA2416" s="1111"/>
      <c r="KUB2416" s="1111"/>
      <c r="KUC2416" s="1111"/>
      <c r="KUD2416" s="1111"/>
      <c r="KUE2416" s="1111"/>
      <c r="KUF2416" s="1111"/>
      <c r="KUG2416" s="1111"/>
      <c r="KUH2416" s="1111"/>
      <c r="KUI2416" s="1111"/>
      <c r="KUJ2416" s="1111"/>
      <c r="KUK2416" s="1111"/>
      <c r="KUL2416" s="1111"/>
      <c r="KUM2416" s="1111"/>
      <c r="KUN2416" s="1111"/>
      <c r="KUO2416" s="1111"/>
      <c r="KUP2416" s="1111"/>
      <c r="KUQ2416" s="1111"/>
      <c r="KUR2416" s="1111"/>
      <c r="KUS2416" s="1111"/>
      <c r="KUT2416" s="1111"/>
      <c r="KUU2416" s="1111"/>
      <c r="KUV2416" s="1111"/>
      <c r="KUW2416" s="1111"/>
      <c r="KUX2416" s="1111"/>
      <c r="KUY2416" s="1111"/>
      <c r="KUZ2416" s="1111"/>
      <c r="KVA2416" s="1111"/>
      <c r="KVB2416" s="1111"/>
      <c r="KVC2416" s="1111"/>
      <c r="KVD2416" s="1111"/>
      <c r="KVE2416" s="1111"/>
      <c r="KVF2416" s="1111"/>
      <c r="KVG2416" s="1111"/>
      <c r="KVH2416" s="1111"/>
      <c r="KVI2416" s="1111"/>
      <c r="KVJ2416" s="1111"/>
      <c r="KVK2416" s="1111"/>
      <c r="KVL2416" s="1111"/>
      <c r="KVM2416" s="1111"/>
      <c r="KVN2416" s="1111"/>
      <c r="KVO2416" s="1111"/>
      <c r="KVP2416" s="1111"/>
      <c r="KVQ2416" s="1111"/>
      <c r="KVR2416" s="1111"/>
      <c r="KVS2416" s="1111"/>
      <c r="KVT2416" s="1111"/>
      <c r="KVU2416" s="1111"/>
      <c r="KVV2416" s="1111"/>
      <c r="KVW2416" s="1111"/>
      <c r="KVX2416" s="1111"/>
      <c r="KVY2416" s="1111"/>
      <c r="KVZ2416" s="1111"/>
      <c r="KWA2416" s="1111"/>
      <c r="KWB2416" s="1111"/>
      <c r="KWC2416" s="1111"/>
      <c r="KWD2416" s="1111"/>
      <c r="KWE2416" s="1111"/>
      <c r="KWF2416" s="1111"/>
      <c r="KWG2416" s="1111"/>
      <c r="KWH2416" s="1111"/>
      <c r="KWI2416" s="1111"/>
      <c r="KWJ2416" s="1111"/>
      <c r="KWK2416" s="1111"/>
      <c r="KWL2416" s="1111"/>
      <c r="KWM2416" s="1111"/>
      <c r="KWN2416" s="1111"/>
      <c r="KWO2416" s="1111"/>
      <c r="KWP2416" s="1111"/>
      <c r="KWQ2416" s="1111"/>
      <c r="KWR2416" s="1111"/>
      <c r="KWS2416" s="1111"/>
      <c r="KWT2416" s="1111"/>
      <c r="KWU2416" s="1111"/>
      <c r="KWV2416" s="1111"/>
      <c r="KWW2416" s="1111"/>
      <c r="KWX2416" s="1111"/>
      <c r="KWY2416" s="1111"/>
      <c r="KWZ2416" s="1111"/>
      <c r="KXA2416" s="1111"/>
      <c r="KXB2416" s="1111"/>
      <c r="KXC2416" s="1111"/>
      <c r="KXD2416" s="1111"/>
      <c r="KXE2416" s="1111"/>
      <c r="KXF2416" s="1111"/>
      <c r="KXG2416" s="1111"/>
      <c r="KXH2416" s="1111"/>
      <c r="KXI2416" s="1111"/>
      <c r="KXJ2416" s="1111"/>
      <c r="KXK2416" s="1111"/>
      <c r="KXL2416" s="1111"/>
      <c r="KXM2416" s="1111"/>
      <c r="KXN2416" s="1111"/>
      <c r="KXO2416" s="1111"/>
      <c r="KXP2416" s="1111"/>
      <c r="KXQ2416" s="1111"/>
      <c r="KXR2416" s="1111"/>
      <c r="KXS2416" s="1111"/>
      <c r="KXT2416" s="1111"/>
      <c r="KXU2416" s="1111"/>
      <c r="KXV2416" s="1111"/>
      <c r="KXW2416" s="1111"/>
      <c r="KXX2416" s="1111"/>
      <c r="KXY2416" s="1111"/>
      <c r="KXZ2416" s="1111"/>
      <c r="KYA2416" s="1111"/>
      <c r="KYB2416" s="1111"/>
      <c r="KYC2416" s="1111"/>
      <c r="KYD2416" s="1111"/>
      <c r="KYE2416" s="1111"/>
      <c r="KYF2416" s="1111"/>
      <c r="KYG2416" s="1111"/>
      <c r="KYH2416" s="1111"/>
      <c r="KYI2416" s="1111"/>
      <c r="KYJ2416" s="1111"/>
      <c r="KYK2416" s="1111"/>
      <c r="KYL2416" s="1111"/>
      <c r="KYM2416" s="1111"/>
      <c r="KYN2416" s="1111"/>
      <c r="KYO2416" s="1111"/>
      <c r="KYP2416" s="1111"/>
      <c r="KYQ2416" s="1111"/>
      <c r="KYR2416" s="1111"/>
      <c r="KYS2416" s="1111"/>
      <c r="KYT2416" s="1111"/>
      <c r="KYU2416" s="1111"/>
      <c r="KYV2416" s="1111"/>
      <c r="KYW2416" s="1111"/>
      <c r="KYX2416" s="1111"/>
      <c r="KYY2416" s="1111"/>
      <c r="KYZ2416" s="1111"/>
      <c r="KZA2416" s="1111"/>
      <c r="KZB2416" s="1111"/>
      <c r="KZC2416" s="1111"/>
      <c r="KZD2416" s="1111"/>
      <c r="KZE2416" s="1111"/>
      <c r="KZF2416" s="1111"/>
      <c r="KZG2416" s="1111"/>
      <c r="KZH2416" s="1111"/>
      <c r="KZI2416" s="1111"/>
      <c r="KZJ2416" s="1111"/>
      <c r="KZK2416" s="1111"/>
      <c r="KZL2416" s="1111"/>
      <c r="KZM2416" s="1111"/>
      <c r="KZN2416" s="1111"/>
      <c r="KZO2416" s="1111"/>
      <c r="KZP2416" s="1111"/>
      <c r="KZQ2416" s="1111"/>
      <c r="KZR2416" s="1111"/>
      <c r="KZS2416" s="1111"/>
      <c r="KZT2416" s="1111"/>
      <c r="KZU2416" s="1111"/>
      <c r="KZV2416" s="1111"/>
      <c r="KZW2416" s="1111"/>
      <c r="KZX2416" s="1111"/>
      <c r="KZY2416" s="1111"/>
      <c r="KZZ2416" s="1111"/>
      <c r="LAA2416" s="1111"/>
      <c r="LAB2416" s="1111"/>
      <c r="LAC2416" s="1111"/>
      <c r="LAD2416" s="1111"/>
      <c r="LAE2416" s="1111"/>
      <c r="LAF2416" s="1111"/>
      <c r="LAG2416" s="1111"/>
      <c r="LAH2416" s="1111"/>
      <c r="LAI2416" s="1111"/>
      <c r="LAJ2416" s="1111"/>
      <c r="LAK2416" s="1111"/>
      <c r="LAL2416" s="1111"/>
      <c r="LAM2416" s="1111"/>
      <c r="LAN2416" s="1111"/>
      <c r="LAO2416" s="1111"/>
      <c r="LAP2416" s="1111"/>
      <c r="LAQ2416" s="1111"/>
      <c r="LAR2416" s="1111"/>
      <c r="LAS2416" s="1111"/>
      <c r="LAT2416" s="1111"/>
      <c r="LAU2416" s="1111"/>
      <c r="LAV2416" s="1111"/>
      <c r="LAW2416" s="1111"/>
      <c r="LAX2416" s="1111"/>
      <c r="LAY2416" s="1111"/>
      <c r="LAZ2416" s="1111"/>
      <c r="LBA2416" s="1111"/>
      <c r="LBB2416" s="1111"/>
      <c r="LBC2416" s="1111"/>
      <c r="LBD2416" s="1111"/>
      <c r="LBE2416" s="1111"/>
      <c r="LBF2416" s="1111"/>
      <c r="LBG2416" s="1111"/>
      <c r="LBH2416" s="1111"/>
      <c r="LBI2416" s="1111"/>
      <c r="LBJ2416" s="1111"/>
      <c r="LBK2416" s="1111"/>
      <c r="LBL2416" s="1111"/>
      <c r="LBM2416" s="1111"/>
      <c r="LBN2416" s="1111"/>
      <c r="LBO2416" s="1111"/>
      <c r="LBP2416" s="1111"/>
      <c r="LBQ2416" s="1111"/>
      <c r="LBR2416" s="1111"/>
      <c r="LBS2416" s="1111"/>
      <c r="LBT2416" s="1111"/>
      <c r="LBU2416" s="1111"/>
      <c r="LBV2416" s="1111"/>
      <c r="LBW2416" s="1111"/>
      <c r="LBX2416" s="1111"/>
      <c r="LBY2416" s="1111"/>
      <c r="LBZ2416" s="1111"/>
      <c r="LCA2416" s="1111"/>
      <c r="LCB2416" s="1111"/>
      <c r="LCC2416" s="1111"/>
      <c r="LCD2416" s="1111"/>
      <c r="LCE2416" s="1111"/>
      <c r="LCF2416" s="1111"/>
      <c r="LCG2416" s="1111"/>
      <c r="LCH2416" s="1111"/>
      <c r="LCI2416" s="1111"/>
      <c r="LCJ2416" s="1111"/>
      <c r="LCK2416" s="1111"/>
      <c r="LCL2416" s="1111"/>
      <c r="LCM2416" s="1111"/>
      <c r="LCN2416" s="1111"/>
      <c r="LCO2416" s="1111"/>
      <c r="LCP2416" s="1111"/>
      <c r="LCQ2416" s="1111"/>
      <c r="LCR2416" s="1111"/>
      <c r="LCS2416" s="1111"/>
      <c r="LCT2416" s="1111"/>
      <c r="LCU2416" s="1111"/>
      <c r="LCV2416" s="1111"/>
      <c r="LCW2416" s="1111"/>
      <c r="LCX2416" s="1111"/>
      <c r="LCY2416" s="1111"/>
      <c r="LCZ2416" s="1111"/>
      <c r="LDA2416" s="1111"/>
      <c r="LDB2416" s="1111"/>
      <c r="LDC2416" s="1111"/>
      <c r="LDD2416" s="1111"/>
      <c r="LDE2416" s="1111"/>
      <c r="LDF2416" s="1111"/>
      <c r="LDG2416" s="1111"/>
      <c r="LDH2416" s="1111"/>
      <c r="LDI2416" s="1111"/>
      <c r="LDJ2416" s="1111"/>
      <c r="LDK2416" s="1111"/>
      <c r="LDL2416" s="1111"/>
      <c r="LDM2416" s="1111"/>
      <c r="LDN2416" s="1111"/>
      <c r="LDO2416" s="1111"/>
      <c r="LDP2416" s="1111"/>
      <c r="LDQ2416" s="1111"/>
      <c r="LDR2416" s="1111"/>
      <c r="LDS2416" s="1111"/>
      <c r="LDT2416" s="1111"/>
      <c r="LDU2416" s="1111"/>
      <c r="LDV2416" s="1111"/>
      <c r="LDW2416" s="1111"/>
      <c r="LDX2416" s="1111"/>
      <c r="LDY2416" s="1111"/>
      <c r="LDZ2416" s="1111"/>
      <c r="LEA2416" s="1111"/>
      <c r="LEB2416" s="1111"/>
      <c r="LEC2416" s="1111"/>
      <c r="LED2416" s="1111"/>
      <c r="LEE2416" s="1111"/>
      <c r="LEF2416" s="1111"/>
      <c r="LEG2416" s="1111"/>
      <c r="LEH2416" s="1111"/>
      <c r="LEI2416" s="1111"/>
      <c r="LEJ2416" s="1111"/>
      <c r="LEK2416" s="1111"/>
      <c r="LEL2416" s="1111"/>
      <c r="LEM2416" s="1111"/>
      <c r="LEN2416" s="1111"/>
      <c r="LEO2416" s="1111"/>
      <c r="LEP2416" s="1111"/>
      <c r="LEQ2416" s="1111"/>
      <c r="LER2416" s="1111"/>
      <c r="LES2416" s="1111"/>
      <c r="LET2416" s="1111"/>
      <c r="LEU2416" s="1111"/>
      <c r="LEV2416" s="1111"/>
      <c r="LEW2416" s="1111"/>
      <c r="LEX2416" s="1111"/>
      <c r="LEY2416" s="1111"/>
      <c r="LEZ2416" s="1111"/>
      <c r="LFA2416" s="1111"/>
      <c r="LFB2416" s="1111"/>
      <c r="LFC2416" s="1111"/>
      <c r="LFD2416" s="1111"/>
      <c r="LFE2416" s="1111"/>
      <c r="LFF2416" s="1111"/>
      <c r="LFG2416" s="1111"/>
      <c r="LFH2416" s="1111"/>
      <c r="LFI2416" s="1111"/>
      <c r="LFJ2416" s="1111"/>
      <c r="LFK2416" s="1111"/>
      <c r="LFL2416" s="1111"/>
      <c r="LFM2416" s="1111"/>
      <c r="LFN2416" s="1111"/>
      <c r="LFO2416" s="1111"/>
      <c r="LFP2416" s="1111"/>
      <c r="LFQ2416" s="1111"/>
      <c r="LFR2416" s="1111"/>
      <c r="LFS2416" s="1111"/>
      <c r="LFT2416" s="1111"/>
      <c r="LFU2416" s="1111"/>
      <c r="LFV2416" s="1111"/>
      <c r="LFW2416" s="1111"/>
      <c r="LFX2416" s="1111"/>
      <c r="LFY2416" s="1111"/>
      <c r="LFZ2416" s="1111"/>
      <c r="LGA2416" s="1111"/>
      <c r="LGB2416" s="1111"/>
      <c r="LGC2416" s="1111"/>
      <c r="LGD2416" s="1111"/>
      <c r="LGE2416" s="1111"/>
      <c r="LGF2416" s="1111"/>
      <c r="LGG2416" s="1111"/>
      <c r="LGH2416" s="1111"/>
      <c r="LGI2416" s="1111"/>
      <c r="LGJ2416" s="1111"/>
      <c r="LGK2416" s="1111"/>
      <c r="LGL2416" s="1111"/>
      <c r="LGM2416" s="1111"/>
      <c r="LGN2416" s="1111"/>
      <c r="LGO2416" s="1111"/>
      <c r="LGP2416" s="1111"/>
      <c r="LGQ2416" s="1111"/>
      <c r="LGR2416" s="1111"/>
      <c r="LGS2416" s="1111"/>
      <c r="LGT2416" s="1111"/>
      <c r="LGU2416" s="1111"/>
      <c r="LGV2416" s="1111"/>
      <c r="LGW2416" s="1111"/>
      <c r="LGX2416" s="1111"/>
      <c r="LGY2416" s="1111"/>
      <c r="LGZ2416" s="1111"/>
      <c r="LHA2416" s="1111"/>
      <c r="LHB2416" s="1111"/>
      <c r="LHC2416" s="1111"/>
      <c r="LHD2416" s="1111"/>
      <c r="LHE2416" s="1111"/>
      <c r="LHF2416" s="1111"/>
      <c r="LHG2416" s="1111"/>
      <c r="LHH2416" s="1111"/>
      <c r="LHI2416" s="1111"/>
      <c r="LHJ2416" s="1111"/>
      <c r="LHK2416" s="1111"/>
      <c r="LHL2416" s="1111"/>
      <c r="LHM2416" s="1111"/>
      <c r="LHN2416" s="1111"/>
      <c r="LHO2416" s="1111"/>
      <c r="LHP2416" s="1111"/>
      <c r="LHQ2416" s="1111"/>
      <c r="LHR2416" s="1111"/>
      <c r="LHS2416" s="1111"/>
      <c r="LHT2416" s="1111"/>
      <c r="LHU2416" s="1111"/>
      <c r="LHV2416" s="1111"/>
      <c r="LHW2416" s="1111"/>
      <c r="LHX2416" s="1111"/>
      <c r="LHY2416" s="1111"/>
      <c r="LHZ2416" s="1111"/>
      <c r="LIA2416" s="1111"/>
      <c r="LIB2416" s="1111"/>
      <c r="LIC2416" s="1111"/>
      <c r="LID2416" s="1111"/>
      <c r="LIE2416" s="1111"/>
      <c r="LIF2416" s="1111"/>
      <c r="LIG2416" s="1111"/>
      <c r="LIH2416" s="1111"/>
      <c r="LII2416" s="1111"/>
      <c r="LIJ2416" s="1111"/>
      <c r="LIK2416" s="1111"/>
      <c r="LIL2416" s="1111"/>
      <c r="LIM2416" s="1111"/>
      <c r="LIN2416" s="1111"/>
      <c r="LIO2416" s="1111"/>
      <c r="LIP2416" s="1111"/>
      <c r="LIQ2416" s="1111"/>
      <c r="LIR2416" s="1111"/>
      <c r="LIS2416" s="1111"/>
      <c r="LIT2416" s="1111"/>
      <c r="LIU2416" s="1111"/>
      <c r="LIV2416" s="1111"/>
      <c r="LIW2416" s="1111"/>
      <c r="LIX2416" s="1111"/>
      <c r="LIY2416" s="1111"/>
      <c r="LIZ2416" s="1111"/>
      <c r="LJA2416" s="1111"/>
      <c r="LJB2416" s="1111"/>
      <c r="LJC2416" s="1111"/>
      <c r="LJD2416" s="1111"/>
      <c r="LJE2416" s="1111"/>
      <c r="LJF2416" s="1111"/>
      <c r="LJG2416" s="1111"/>
      <c r="LJH2416" s="1111"/>
      <c r="LJI2416" s="1111"/>
      <c r="LJJ2416" s="1111"/>
      <c r="LJK2416" s="1111"/>
      <c r="LJL2416" s="1111"/>
      <c r="LJM2416" s="1111"/>
      <c r="LJN2416" s="1111"/>
      <c r="LJO2416" s="1111"/>
      <c r="LJP2416" s="1111"/>
      <c r="LJQ2416" s="1111"/>
      <c r="LJR2416" s="1111"/>
      <c r="LJS2416" s="1111"/>
      <c r="LJT2416" s="1111"/>
      <c r="LJU2416" s="1111"/>
      <c r="LJV2416" s="1111"/>
      <c r="LJW2416" s="1111"/>
      <c r="LJX2416" s="1111"/>
      <c r="LJY2416" s="1111"/>
      <c r="LJZ2416" s="1111"/>
      <c r="LKA2416" s="1111"/>
      <c r="LKB2416" s="1111"/>
      <c r="LKC2416" s="1111"/>
      <c r="LKD2416" s="1111"/>
      <c r="LKE2416" s="1111"/>
      <c r="LKF2416" s="1111"/>
      <c r="LKG2416" s="1111"/>
      <c r="LKH2416" s="1111"/>
      <c r="LKI2416" s="1111"/>
      <c r="LKJ2416" s="1111"/>
      <c r="LKK2416" s="1111"/>
      <c r="LKL2416" s="1111"/>
      <c r="LKM2416" s="1111"/>
      <c r="LKN2416" s="1111"/>
      <c r="LKO2416" s="1111"/>
      <c r="LKP2416" s="1111"/>
      <c r="LKQ2416" s="1111"/>
      <c r="LKR2416" s="1111"/>
      <c r="LKS2416" s="1111"/>
      <c r="LKT2416" s="1111"/>
      <c r="LKU2416" s="1111"/>
      <c r="LKV2416" s="1111"/>
      <c r="LKW2416" s="1111"/>
      <c r="LKX2416" s="1111"/>
      <c r="LKY2416" s="1111"/>
      <c r="LKZ2416" s="1111"/>
      <c r="LLA2416" s="1111"/>
      <c r="LLB2416" s="1111"/>
      <c r="LLC2416" s="1111"/>
      <c r="LLD2416" s="1111"/>
      <c r="LLE2416" s="1111"/>
      <c r="LLF2416" s="1111"/>
      <c r="LLG2416" s="1111"/>
      <c r="LLH2416" s="1111"/>
      <c r="LLI2416" s="1111"/>
      <c r="LLJ2416" s="1111"/>
      <c r="LLK2416" s="1111"/>
      <c r="LLL2416" s="1111"/>
      <c r="LLM2416" s="1111"/>
      <c r="LLN2416" s="1111"/>
      <c r="LLO2416" s="1111"/>
      <c r="LLP2416" s="1111"/>
      <c r="LLQ2416" s="1111"/>
      <c r="LLR2416" s="1111"/>
      <c r="LLS2416" s="1111"/>
      <c r="LLT2416" s="1111"/>
      <c r="LLU2416" s="1111"/>
      <c r="LLV2416" s="1111"/>
      <c r="LLW2416" s="1111"/>
      <c r="LLX2416" s="1111"/>
      <c r="LLY2416" s="1111"/>
      <c r="LLZ2416" s="1111"/>
      <c r="LMA2416" s="1111"/>
      <c r="LMB2416" s="1111"/>
      <c r="LMC2416" s="1111"/>
      <c r="LMD2416" s="1111"/>
      <c r="LME2416" s="1111"/>
      <c r="LMF2416" s="1111"/>
      <c r="LMG2416" s="1111"/>
      <c r="LMH2416" s="1111"/>
      <c r="LMI2416" s="1111"/>
      <c r="LMJ2416" s="1111"/>
      <c r="LMK2416" s="1111"/>
      <c r="LML2416" s="1111"/>
      <c r="LMM2416" s="1111"/>
      <c r="LMN2416" s="1111"/>
      <c r="LMO2416" s="1111"/>
      <c r="LMP2416" s="1111"/>
      <c r="LMQ2416" s="1111"/>
      <c r="LMR2416" s="1111"/>
      <c r="LMS2416" s="1111"/>
      <c r="LMT2416" s="1111"/>
      <c r="LMU2416" s="1111"/>
      <c r="LMV2416" s="1111"/>
      <c r="LMW2416" s="1111"/>
      <c r="LMX2416" s="1111"/>
      <c r="LMY2416" s="1111"/>
      <c r="LMZ2416" s="1111"/>
      <c r="LNA2416" s="1111"/>
      <c r="LNB2416" s="1111"/>
      <c r="LNC2416" s="1111"/>
      <c r="LND2416" s="1111"/>
      <c r="LNE2416" s="1111"/>
      <c r="LNF2416" s="1111"/>
      <c r="LNG2416" s="1111"/>
      <c r="LNH2416" s="1111"/>
      <c r="LNI2416" s="1111"/>
      <c r="LNJ2416" s="1111"/>
      <c r="LNK2416" s="1111"/>
      <c r="LNL2416" s="1111"/>
      <c r="LNM2416" s="1111"/>
      <c r="LNN2416" s="1111"/>
      <c r="LNO2416" s="1111"/>
      <c r="LNP2416" s="1111"/>
      <c r="LNQ2416" s="1111"/>
      <c r="LNR2416" s="1111"/>
      <c r="LNS2416" s="1111"/>
      <c r="LNT2416" s="1111"/>
      <c r="LNU2416" s="1111"/>
      <c r="LNV2416" s="1111"/>
      <c r="LNW2416" s="1111"/>
      <c r="LNX2416" s="1111"/>
      <c r="LNY2416" s="1111"/>
      <c r="LNZ2416" s="1111"/>
      <c r="LOA2416" s="1111"/>
      <c r="LOB2416" s="1111"/>
      <c r="LOC2416" s="1111"/>
      <c r="LOD2416" s="1111"/>
      <c r="LOE2416" s="1111"/>
      <c r="LOF2416" s="1111"/>
      <c r="LOG2416" s="1111"/>
      <c r="LOH2416" s="1111"/>
      <c r="LOI2416" s="1111"/>
      <c r="LOJ2416" s="1111"/>
      <c r="LOK2416" s="1111"/>
      <c r="LOL2416" s="1111"/>
      <c r="LOM2416" s="1111"/>
      <c r="LON2416" s="1111"/>
      <c r="LOO2416" s="1111"/>
      <c r="LOP2416" s="1111"/>
      <c r="LOQ2416" s="1111"/>
      <c r="LOR2416" s="1111"/>
      <c r="LOS2416" s="1111"/>
      <c r="LOT2416" s="1111"/>
      <c r="LOU2416" s="1111"/>
      <c r="LOV2416" s="1111"/>
      <c r="LOW2416" s="1111"/>
      <c r="LOX2416" s="1111"/>
      <c r="LOY2416" s="1111"/>
      <c r="LOZ2416" s="1111"/>
      <c r="LPA2416" s="1111"/>
      <c r="LPB2416" s="1111"/>
      <c r="LPC2416" s="1111"/>
      <c r="LPD2416" s="1111"/>
      <c r="LPE2416" s="1111"/>
      <c r="LPF2416" s="1111"/>
      <c r="LPG2416" s="1111"/>
      <c r="LPH2416" s="1111"/>
      <c r="LPI2416" s="1111"/>
      <c r="LPJ2416" s="1111"/>
      <c r="LPK2416" s="1111"/>
      <c r="LPL2416" s="1111"/>
      <c r="LPM2416" s="1111"/>
      <c r="LPN2416" s="1111"/>
      <c r="LPO2416" s="1111"/>
      <c r="LPP2416" s="1111"/>
      <c r="LPQ2416" s="1111"/>
      <c r="LPR2416" s="1111"/>
      <c r="LPS2416" s="1111"/>
      <c r="LPT2416" s="1111"/>
      <c r="LPU2416" s="1111"/>
      <c r="LPV2416" s="1111"/>
      <c r="LPW2416" s="1111"/>
      <c r="LPX2416" s="1111"/>
      <c r="LPY2416" s="1111"/>
      <c r="LPZ2416" s="1111"/>
      <c r="LQA2416" s="1111"/>
      <c r="LQB2416" s="1111"/>
      <c r="LQC2416" s="1111"/>
      <c r="LQD2416" s="1111"/>
      <c r="LQE2416" s="1111"/>
      <c r="LQF2416" s="1111"/>
      <c r="LQG2416" s="1111"/>
      <c r="LQH2416" s="1111"/>
      <c r="LQI2416" s="1111"/>
      <c r="LQJ2416" s="1111"/>
      <c r="LQK2416" s="1111"/>
      <c r="LQL2416" s="1111"/>
      <c r="LQM2416" s="1111"/>
      <c r="LQN2416" s="1111"/>
      <c r="LQO2416" s="1111"/>
      <c r="LQP2416" s="1111"/>
      <c r="LQQ2416" s="1111"/>
      <c r="LQR2416" s="1111"/>
      <c r="LQS2416" s="1111"/>
      <c r="LQT2416" s="1111"/>
      <c r="LQU2416" s="1111"/>
      <c r="LQV2416" s="1111"/>
      <c r="LQW2416" s="1111"/>
      <c r="LQX2416" s="1111"/>
      <c r="LQY2416" s="1111"/>
      <c r="LQZ2416" s="1111"/>
      <c r="LRA2416" s="1111"/>
      <c r="LRB2416" s="1111"/>
      <c r="LRC2416" s="1111"/>
      <c r="LRD2416" s="1111"/>
      <c r="LRE2416" s="1111"/>
      <c r="LRF2416" s="1111"/>
      <c r="LRG2416" s="1111"/>
      <c r="LRH2416" s="1111"/>
      <c r="LRI2416" s="1111"/>
      <c r="LRJ2416" s="1111"/>
      <c r="LRK2416" s="1111"/>
      <c r="LRL2416" s="1111"/>
      <c r="LRM2416" s="1111"/>
      <c r="LRN2416" s="1111"/>
      <c r="LRO2416" s="1111"/>
      <c r="LRP2416" s="1111"/>
      <c r="LRQ2416" s="1111"/>
      <c r="LRR2416" s="1111"/>
      <c r="LRS2416" s="1111"/>
      <c r="LRT2416" s="1111"/>
      <c r="LRU2416" s="1111"/>
      <c r="LRV2416" s="1111"/>
      <c r="LRW2416" s="1111"/>
      <c r="LRX2416" s="1111"/>
      <c r="LRY2416" s="1111"/>
      <c r="LRZ2416" s="1111"/>
      <c r="LSA2416" s="1111"/>
      <c r="LSB2416" s="1111"/>
      <c r="LSC2416" s="1111"/>
      <c r="LSD2416" s="1111"/>
      <c r="LSE2416" s="1111"/>
      <c r="LSF2416" s="1111"/>
      <c r="LSG2416" s="1111"/>
      <c r="LSH2416" s="1111"/>
      <c r="LSI2416" s="1111"/>
      <c r="LSJ2416" s="1111"/>
      <c r="LSK2416" s="1111"/>
      <c r="LSL2416" s="1111"/>
      <c r="LSM2416" s="1111"/>
      <c r="LSN2416" s="1111"/>
      <c r="LSO2416" s="1111"/>
      <c r="LSP2416" s="1111"/>
      <c r="LSQ2416" s="1111"/>
      <c r="LSR2416" s="1111"/>
      <c r="LSS2416" s="1111"/>
      <c r="LST2416" s="1111"/>
      <c r="LSU2416" s="1111"/>
      <c r="LSV2416" s="1111"/>
      <c r="LSW2416" s="1111"/>
      <c r="LSX2416" s="1111"/>
      <c r="LSY2416" s="1111"/>
      <c r="LSZ2416" s="1111"/>
      <c r="LTA2416" s="1111"/>
      <c r="LTB2416" s="1111"/>
      <c r="LTC2416" s="1111"/>
      <c r="LTD2416" s="1111"/>
      <c r="LTE2416" s="1111"/>
      <c r="LTF2416" s="1111"/>
      <c r="LTG2416" s="1111"/>
      <c r="LTH2416" s="1111"/>
      <c r="LTI2416" s="1111"/>
      <c r="LTJ2416" s="1111"/>
      <c r="LTK2416" s="1111"/>
      <c r="LTL2416" s="1111"/>
      <c r="LTM2416" s="1111"/>
      <c r="LTN2416" s="1111"/>
      <c r="LTO2416" s="1111"/>
      <c r="LTP2416" s="1111"/>
      <c r="LTQ2416" s="1111"/>
      <c r="LTR2416" s="1111"/>
      <c r="LTS2416" s="1111"/>
      <c r="LTT2416" s="1111"/>
      <c r="LTU2416" s="1111"/>
      <c r="LTV2416" s="1111"/>
      <c r="LTW2416" s="1111"/>
      <c r="LTX2416" s="1111"/>
      <c r="LTY2416" s="1111"/>
      <c r="LTZ2416" s="1111"/>
      <c r="LUA2416" s="1111"/>
      <c r="LUB2416" s="1111"/>
      <c r="LUC2416" s="1111"/>
      <c r="LUD2416" s="1111"/>
      <c r="LUE2416" s="1111"/>
      <c r="LUF2416" s="1111"/>
      <c r="LUG2416" s="1111"/>
      <c r="LUH2416" s="1111"/>
      <c r="LUI2416" s="1111"/>
      <c r="LUJ2416" s="1111"/>
      <c r="LUK2416" s="1111"/>
      <c r="LUL2416" s="1111"/>
      <c r="LUM2416" s="1111"/>
      <c r="LUN2416" s="1111"/>
      <c r="LUO2416" s="1111"/>
      <c r="LUP2416" s="1111"/>
      <c r="LUQ2416" s="1111"/>
      <c r="LUR2416" s="1111"/>
      <c r="LUS2416" s="1111"/>
      <c r="LUT2416" s="1111"/>
      <c r="LUU2416" s="1111"/>
      <c r="LUV2416" s="1111"/>
      <c r="LUW2416" s="1111"/>
      <c r="LUX2416" s="1111"/>
      <c r="LUY2416" s="1111"/>
      <c r="LUZ2416" s="1111"/>
      <c r="LVA2416" s="1111"/>
      <c r="LVB2416" s="1111"/>
      <c r="LVC2416" s="1111"/>
      <c r="LVD2416" s="1111"/>
      <c r="LVE2416" s="1111"/>
      <c r="LVF2416" s="1111"/>
      <c r="LVG2416" s="1111"/>
      <c r="LVH2416" s="1111"/>
      <c r="LVI2416" s="1111"/>
      <c r="LVJ2416" s="1111"/>
      <c r="LVK2416" s="1111"/>
      <c r="LVL2416" s="1111"/>
      <c r="LVM2416" s="1111"/>
      <c r="LVN2416" s="1111"/>
      <c r="LVO2416" s="1111"/>
      <c r="LVP2416" s="1111"/>
      <c r="LVQ2416" s="1111"/>
      <c r="LVR2416" s="1111"/>
      <c r="LVS2416" s="1111"/>
      <c r="LVT2416" s="1111"/>
      <c r="LVU2416" s="1111"/>
      <c r="LVV2416" s="1111"/>
      <c r="LVW2416" s="1111"/>
      <c r="LVX2416" s="1111"/>
      <c r="LVY2416" s="1111"/>
      <c r="LVZ2416" s="1111"/>
      <c r="LWA2416" s="1111"/>
      <c r="LWB2416" s="1111"/>
      <c r="LWC2416" s="1111"/>
      <c r="LWD2416" s="1111"/>
      <c r="LWE2416" s="1111"/>
      <c r="LWF2416" s="1111"/>
      <c r="LWG2416" s="1111"/>
      <c r="LWH2416" s="1111"/>
      <c r="LWI2416" s="1111"/>
      <c r="LWJ2416" s="1111"/>
      <c r="LWK2416" s="1111"/>
      <c r="LWL2416" s="1111"/>
      <c r="LWM2416" s="1111"/>
      <c r="LWN2416" s="1111"/>
      <c r="LWO2416" s="1111"/>
      <c r="LWP2416" s="1111"/>
      <c r="LWQ2416" s="1111"/>
      <c r="LWR2416" s="1111"/>
      <c r="LWS2416" s="1111"/>
      <c r="LWT2416" s="1111"/>
      <c r="LWU2416" s="1111"/>
      <c r="LWV2416" s="1111"/>
      <c r="LWW2416" s="1111"/>
      <c r="LWX2416" s="1111"/>
      <c r="LWY2416" s="1111"/>
      <c r="LWZ2416" s="1111"/>
      <c r="LXA2416" s="1111"/>
      <c r="LXB2416" s="1111"/>
      <c r="LXC2416" s="1111"/>
      <c r="LXD2416" s="1111"/>
      <c r="LXE2416" s="1111"/>
      <c r="LXF2416" s="1111"/>
      <c r="LXG2416" s="1111"/>
      <c r="LXH2416" s="1111"/>
      <c r="LXI2416" s="1111"/>
      <c r="LXJ2416" s="1111"/>
      <c r="LXK2416" s="1111"/>
      <c r="LXL2416" s="1111"/>
      <c r="LXM2416" s="1111"/>
      <c r="LXN2416" s="1111"/>
      <c r="LXO2416" s="1111"/>
      <c r="LXP2416" s="1111"/>
      <c r="LXQ2416" s="1111"/>
      <c r="LXR2416" s="1111"/>
      <c r="LXS2416" s="1111"/>
      <c r="LXT2416" s="1111"/>
      <c r="LXU2416" s="1111"/>
      <c r="LXV2416" s="1111"/>
      <c r="LXW2416" s="1111"/>
      <c r="LXX2416" s="1111"/>
      <c r="LXY2416" s="1111"/>
      <c r="LXZ2416" s="1111"/>
      <c r="LYA2416" s="1111"/>
      <c r="LYB2416" s="1111"/>
      <c r="LYC2416" s="1111"/>
      <c r="LYD2416" s="1111"/>
      <c r="LYE2416" s="1111"/>
      <c r="LYF2416" s="1111"/>
      <c r="LYG2416" s="1111"/>
      <c r="LYH2416" s="1111"/>
      <c r="LYI2416" s="1111"/>
      <c r="LYJ2416" s="1111"/>
      <c r="LYK2416" s="1111"/>
      <c r="LYL2416" s="1111"/>
      <c r="LYM2416" s="1111"/>
      <c r="LYN2416" s="1111"/>
      <c r="LYO2416" s="1111"/>
      <c r="LYP2416" s="1111"/>
      <c r="LYQ2416" s="1111"/>
      <c r="LYR2416" s="1111"/>
      <c r="LYS2416" s="1111"/>
      <c r="LYT2416" s="1111"/>
      <c r="LYU2416" s="1111"/>
      <c r="LYV2416" s="1111"/>
      <c r="LYW2416" s="1111"/>
      <c r="LYX2416" s="1111"/>
      <c r="LYY2416" s="1111"/>
      <c r="LYZ2416" s="1111"/>
      <c r="LZA2416" s="1111"/>
      <c r="LZB2416" s="1111"/>
      <c r="LZC2416" s="1111"/>
      <c r="LZD2416" s="1111"/>
      <c r="LZE2416" s="1111"/>
      <c r="LZF2416" s="1111"/>
      <c r="LZG2416" s="1111"/>
      <c r="LZH2416" s="1111"/>
      <c r="LZI2416" s="1111"/>
      <c r="LZJ2416" s="1111"/>
      <c r="LZK2416" s="1111"/>
      <c r="LZL2416" s="1111"/>
      <c r="LZM2416" s="1111"/>
      <c r="LZN2416" s="1111"/>
      <c r="LZO2416" s="1111"/>
      <c r="LZP2416" s="1111"/>
      <c r="LZQ2416" s="1111"/>
      <c r="LZR2416" s="1111"/>
      <c r="LZS2416" s="1111"/>
      <c r="LZT2416" s="1111"/>
      <c r="LZU2416" s="1111"/>
      <c r="LZV2416" s="1111"/>
      <c r="LZW2416" s="1111"/>
      <c r="LZX2416" s="1111"/>
      <c r="LZY2416" s="1111"/>
      <c r="LZZ2416" s="1111"/>
      <c r="MAA2416" s="1111"/>
      <c r="MAB2416" s="1111"/>
      <c r="MAC2416" s="1111"/>
      <c r="MAD2416" s="1111"/>
      <c r="MAE2416" s="1111"/>
      <c r="MAF2416" s="1111"/>
      <c r="MAG2416" s="1111"/>
      <c r="MAH2416" s="1111"/>
      <c r="MAI2416" s="1111"/>
      <c r="MAJ2416" s="1111"/>
      <c r="MAK2416" s="1111"/>
      <c r="MAL2416" s="1111"/>
      <c r="MAM2416" s="1111"/>
      <c r="MAN2416" s="1111"/>
      <c r="MAO2416" s="1111"/>
      <c r="MAP2416" s="1111"/>
      <c r="MAQ2416" s="1111"/>
      <c r="MAR2416" s="1111"/>
      <c r="MAS2416" s="1111"/>
      <c r="MAT2416" s="1111"/>
      <c r="MAU2416" s="1111"/>
      <c r="MAV2416" s="1111"/>
      <c r="MAW2416" s="1111"/>
      <c r="MAX2416" s="1111"/>
      <c r="MAY2416" s="1111"/>
      <c r="MAZ2416" s="1111"/>
      <c r="MBA2416" s="1111"/>
      <c r="MBB2416" s="1111"/>
      <c r="MBC2416" s="1111"/>
      <c r="MBD2416" s="1111"/>
      <c r="MBE2416" s="1111"/>
      <c r="MBF2416" s="1111"/>
      <c r="MBG2416" s="1111"/>
      <c r="MBH2416" s="1111"/>
      <c r="MBI2416" s="1111"/>
      <c r="MBJ2416" s="1111"/>
      <c r="MBK2416" s="1111"/>
      <c r="MBL2416" s="1111"/>
      <c r="MBM2416" s="1111"/>
      <c r="MBN2416" s="1111"/>
      <c r="MBO2416" s="1111"/>
      <c r="MBP2416" s="1111"/>
      <c r="MBQ2416" s="1111"/>
      <c r="MBR2416" s="1111"/>
      <c r="MBS2416" s="1111"/>
      <c r="MBT2416" s="1111"/>
      <c r="MBU2416" s="1111"/>
      <c r="MBV2416" s="1111"/>
      <c r="MBW2416" s="1111"/>
      <c r="MBX2416" s="1111"/>
      <c r="MBY2416" s="1111"/>
      <c r="MBZ2416" s="1111"/>
      <c r="MCA2416" s="1111"/>
      <c r="MCB2416" s="1111"/>
      <c r="MCC2416" s="1111"/>
      <c r="MCD2416" s="1111"/>
      <c r="MCE2416" s="1111"/>
      <c r="MCF2416" s="1111"/>
      <c r="MCG2416" s="1111"/>
      <c r="MCH2416" s="1111"/>
      <c r="MCI2416" s="1111"/>
      <c r="MCJ2416" s="1111"/>
      <c r="MCK2416" s="1111"/>
      <c r="MCL2416" s="1111"/>
      <c r="MCM2416" s="1111"/>
      <c r="MCN2416" s="1111"/>
      <c r="MCO2416" s="1111"/>
      <c r="MCP2416" s="1111"/>
      <c r="MCQ2416" s="1111"/>
      <c r="MCR2416" s="1111"/>
      <c r="MCS2416" s="1111"/>
      <c r="MCT2416" s="1111"/>
      <c r="MCU2416" s="1111"/>
      <c r="MCV2416" s="1111"/>
      <c r="MCW2416" s="1111"/>
      <c r="MCX2416" s="1111"/>
      <c r="MCY2416" s="1111"/>
      <c r="MCZ2416" s="1111"/>
      <c r="MDA2416" s="1111"/>
      <c r="MDB2416" s="1111"/>
      <c r="MDC2416" s="1111"/>
      <c r="MDD2416" s="1111"/>
      <c r="MDE2416" s="1111"/>
      <c r="MDF2416" s="1111"/>
      <c r="MDG2416" s="1111"/>
      <c r="MDH2416" s="1111"/>
      <c r="MDI2416" s="1111"/>
      <c r="MDJ2416" s="1111"/>
      <c r="MDK2416" s="1111"/>
      <c r="MDL2416" s="1111"/>
      <c r="MDM2416" s="1111"/>
      <c r="MDN2416" s="1111"/>
      <c r="MDO2416" s="1111"/>
      <c r="MDP2416" s="1111"/>
      <c r="MDQ2416" s="1111"/>
      <c r="MDR2416" s="1111"/>
      <c r="MDS2416" s="1111"/>
      <c r="MDT2416" s="1111"/>
      <c r="MDU2416" s="1111"/>
      <c r="MDV2416" s="1111"/>
      <c r="MDW2416" s="1111"/>
      <c r="MDX2416" s="1111"/>
      <c r="MDY2416" s="1111"/>
      <c r="MDZ2416" s="1111"/>
      <c r="MEA2416" s="1111"/>
      <c r="MEB2416" s="1111"/>
      <c r="MEC2416" s="1111"/>
      <c r="MED2416" s="1111"/>
      <c r="MEE2416" s="1111"/>
      <c r="MEF2416" s="1111"/>
      <c r="MEG2416" s="1111"/>
      <c r="MEH2416" s="1111"/>
      <c r="MEI2416" s="1111"/>
      <c r="MEJ2416" s="1111"/>
      <c r="MEK2416" s="1111"/>
      <c r="MEL2416" s="1111"/>
      <c r="MEM2416" s="1111"/>
      <c r="MEN2416" s="1111"/>
      <c r="MEO2416" s="1111"/>
      <c r="MEP2416" s="1111"/>
      <c r="MEQ2416" s="1111"/>
      <c r="MER2416" s="1111"/>
      <c r="MES2416" s="1111"/>
      <c r="MET2416" s="1111"/>
      <c r="MEU2416" s="1111"/>
      <c r="MEV2416" s="1111"/>
      <c r="MEW2416" s="1111"/>
      <c r="MEX2416" s="1111"/>
      <c r="MEY2416" s="1111"/>
      <c r="MEZ2416" s="1111"/>
      <c r="MFA2416" s="1111"/>
      <c r="MFB2416" s="1111"/>
      <c r="MFC2416" s="1111"/>
      <c r="MFD2416" s="1111"/>
      <c r="MFE2416" s="1111"/>
      <c r="MFF2416" s="1111"/>
      <c r="MFG2416" s="1111"/>
      <c r="MFH2416" s="1111"/>
      <c r="MFI2416" s="1111"/>
      <c r="MFJ2416" s="1111"/>
      <c r="MFK2416" s="1111"/>
      <c r="MFL2416" s="1111"/>
      <c r="MFM2416" s="1111"/>
      <c r="MFN2416" s="1111"/>
      <c r="MFO2416" s="1111"/>
      <c r="MFP2416" s="1111"/>
      <c r="MFQ2416" s="1111"/>
      <c r="MFR2416" s="1111"/>
      <c r="MFS2416" s="1111"/>
      <c r="MFT2416" s="1111"/>
      <c r="MFU2416" s="1111"/>
      <c r="MFV2416" s="1111"/>
      <c r="MFW2416" s="1111"/>
      <c r="MFX2416" s="1111"/>
      <c r="MFY2416" s="1111"/>
      <c r="MFZ2416" s="1111"/>
      <c r="MGA2416" s="1111"/>
      <c r="MGB2416" s="1111"/>
      <c r="MGC2416" s="1111"/>
      <c r="MGD2416" s="1111"/>
      <c r="MGE2416" s="1111"/>
      <c r="MGF2416" s="1111"/>
      <c r="MGG2416" s="1111"/>
      <c r="MGH2416" s="1111"/>
      <c r="MGI2416" s="1111"/>
      <c r="MGJ2416" s="1111"/>
      <c r="MGK2416" s="1111"/>
      <c r="MGL2416" s="1111"/>
      <c r="MGM2416" s="1111"/>
      <c r="MGN2416" s="1111"/>
      <c r="MGO2416" s="1111"/>
      <c r="MGP2416" s="1111"/>
      <c r="MGQ2416" s="1111"/>
      <c r="MGR2416" s="1111"/>
      <c r="MGS2416" s="1111"/>
      <c r="MGT2416" s="1111"/>
      <c r="MGU2416" s="1111"/>
      <c r="MGV2416" s="1111"/>
      <c r="MGW2416" s="1111"/>
      <c r="MGX2416" s="1111"/>
      <c r="MGY2416" s="1111"/>
      <c r="MGZ2416" s="1111"/>
      <c r="MHA2416" s="1111"/>
      <c r="MHB2416" s="1111"/>
      <c r="MHC2416" s="1111"/>
      <c r="MHD2416" s="1111"/>
      <c r="MHE2416" s="1111"/>
      <c r="MHF2416" s="1111"/>
      <c r="MHG2416" s="1111"/>
      <c r="MHH2416" s="1111"/>
      <c r="MHI2416" s="1111"/>
      <c r="MHJ2416" s="1111"/>
      <c r="MHK2416" s="1111"/>
      <c r="MHL2416" s="1111"/>
      <c r="MHM2416" s="1111"/>
      <c r="MHN2416" s="1111"/>
      <c r="MHO2416" s="1111"/>
      <c r="MHP2416" s="1111"/>
      <c r="MHQ2416" s="1111"/>
      <c r="MHR2416" s="1111"/>
      <c r="MHS2416" s="1111"/>
      <c r="MHT2416" s="1111"/>
      <c r="MHU2416" s="1111"/>
      <c r="MHV2416" s="1111"/>
      <c r="MHW2416" s="1111"/>
      <c r="MHX2416" s="1111"/>
      <c r="MHY2416" s="1111"/>
      <c r="MHZ2416" s="1111"/>
      <c r="MIA2416" s="1111"/>
      <c r="MIB2416" s="1111"/>
      <c r="MIC2416" s="1111"/>
      <c r="MID2416" s="1111"/>
      <c r="MIE2416" s="1111"/>
      <c r="MIF2416" s="1111"/>
      <c r="MIG2416" s="1111"/>
      <c r="MIH2416" s="1111"/>
      <c r="MII2416" s="1111"/>
      <c r="MIJ2416" s="1111"/>
      <c r="MIK2416" s="1111"/>
      <c r="MIL2416" s="1111"/>
      <c r="MIM2416" s="1111"/>
      <c r="MIN2416" s="1111"/>
      <c r="MIO2416" s="1111"/>
      <c r="MIP2416" s="1111"/>
      <c r="MIQ2416" s="1111"/>
      <c r="MIR2416" s="1111"/>
      <c r="MIS2416" s="1111"/>
      <c r="MIT2416" s="1111"/>
      <c r="MIU2416" s="1111"/>
      <c r="MIV2416" s="1111"/>
      <c r="MIW2416" s="1111"/>
      <c r="MIX2416" s="1111"/>
      <c r="MIY2416" s="1111"/>
      <c r="MIZ2416" s="1111"/>
      <c r="MJA2416" s="1111"/>
      <c r="MJB2416" s="1111"/>
      <c r="MJC2416" s="1111"/>
      <c r="MJD2416" s="1111"/>
      <c r="MJE2416" s="1111"/>
      <c r="MJF2416" s="1111"/>
      <c r="MJG2416" s="1111"/>
      <c r="MJH2416" s="1111"/>
      <c r="MJI2416" s="1111"/>
      <c r="MJJ2416" s="1111"/>
      <c r="MJK2416" s="1111"/>
      <c r="MJL2416" s="1111"/>
      <c r="MJM2416" s="1111"/>
      <c r="MJN2416" s="1111"/>
      <c r="MJO2416" s="1111"/>
      <c r="MJP2416" s="1111"/>
      <c r="MJQ2416" s="1111"/>
      <c r="MJR2416" s="1111"/>
      <c r="MJS2416" s="1111"/>
      <c r="MJT2416" s="1111"/>
      <c r="MJU2416" s="1111"/>
      <c r="MJV2416" s="1111"/>
      <c r="MJW2416" s="1111"/>
      <c r="MJX2416" s="1111"/>
      <c r="MJY2416" s="1111"/>
      <c r="MJZ2416" s="1111"/>
      <c r="MKA2416" s="1111"/>
      <c r="MKB2416" s="1111"/>
      <c r="MKC2416" s="1111"/>
      <c r="MKD2416" s="1111"/>
      <c r="MKE2416" s="1111"/>
      <c r="MKF2416" s="1111"/>
      <c r="MKG2416" s="1111"/>
      <c r="MKH2416" s="1111"/>
      <c r="MKI2416" s="1111"/>
      <c r="MKJ2416" s="1111"/>
      <c r="MKK2416" s="1111"/>
      <c r="MKL2416" s="1111"/>
      <c r="MKM2416" s="1111"/>
      <c r="MKN2416" s="1111"/>
      <c r="MKO2416" s="1111"/>
      <c r="MKP2416" s="1111"/>
      <c r="MKQ2416" s="1111"/>
      <c r="MKR2416" s="1111"/>
      <c r="MKS2416" s="1111"/>
      <c r="MKT2416" s="1111"/>
      <c r="MKU2416" s="1111"/>
      <c r="MKV2416" s="1111"/>
      <c r="MKW2416" s="1111"/>
      <c r="MKX2416" s="1111"/>
      <c r="MKY2416" s="1111"/>
      <c r="MKZ2416" s="1111"/>
      <c r="MLA2416" s="1111"/>
      <c r="MLB2416" s="1111"/>
      <c r="MLC2416" s="1111"/>
      <c r="MLD2416" s="1111"/>
      <c r="MLE2416" s="1111"/>
      <c r="MLF2416" s="1111"/>
      <c r="MLG2416" s="1111"/>
      <c r="MLH2416" s="1111"/>
      <c r="MLI2416" s="1111"/>
      <c r="MLJ2416" s="1111"/>
      <c r="MLK2416" s="1111"/>
      <c r="MLL2416" s="1111"/>
      <c r="MLM2416" s="1111"/>
      <c r="MLN2416" s="1111"/>
      <c r="MLO2416" s="1111"/>
      <c r="MLP2416" s="1111"/>
      <c r="MLQ2416" s="1111"/>
      <c r="MLR2416" s="1111"/>
      <c r="MLS2416" s="1111"/>
      <c r="MLT2416" s="1111"/>
      <c r="MLU2416" s="1111"/>
      <c r="MLV2416" s="1111"/>
      <c r="MLW2416" s="1111"/>
      <c r="MLX2416" s="1111"/>
      <c r="MLY2416" s="1111"/>
      <c r="MLZ2416" s="1111"/>
      <c r="MMA2416" s="1111"/>
      <c r="MMB2416" s="1111"/>
      <c r="MMC2416" s="1111"/>
      <c r="MMD2416" s="1111"/>
      <c r="MME2416" s="1111"/>
      <c r="MMF2416" s="1111"/>
      <c r="MMG2416" s="1111"/>
      <c r="MMH2416" s="1111"/>
      <c r="MMI2416" s="1111"/>
      <c r="MMJ2416" s="1111"/>
      <c r="MMK2416" s="1111"/>
      <c r="MML2416" s="1111"/>
      <c r="MMM2416" s="1111"/>
      <c r="MMN2416" s="1111"/>
      <c r="MMO2416" s="1111"/>
      <c r="MMP2416" s="1111"/>
      <c r="MMQ2416" s="1111"/>
      <c r="MMR2416" s="1111"/>
      <c r="MMS2416" s="1111"/>
      <c r="MMT2416" s="1111"/>
      <c r="MMU2416" s="1111"/>
      <c r="MMV2416" s="1111"/>
      <c r="MMW2416" s="1111"/>
      <c r="MMX2416" s="1111"/>
      <c r="MMY2416" s="1111"/>
      <c r="MMZ2416" s="1111"/>
      <c r="MNA2416" s="1111"/>
      <c r="MNB2416" s="1111"/>
      <c r="MNC2416" s="1111"/>
      <c r="MND2416" s="1111"/>
      <c r="MNE2416" s="1111"/>
      <c r="MNF2416" s="1111"/>
      <c r="MNG2416" s="1111"/>
      <c r="MNH2416" s="1111"/>
      <c r="MNI2416" s="1111"/>
      <c r="MNJ2416" s="1111"/>
      <c r="MNK2416" s="1111"/>
      <c r="MNL2416" s="1111"/>
      <c r="MNM2416" s="1111"/>
      <c r="MNN2416" s="1111"/>
      <c r="MNO2416" s="1111"/>
      <c r="MNP2416" s="1111"/>
      <c r="MNQ2416" s="1111"/>
      <c r="MNR2416" s="1111"/>
      <c r="MNS2416" s="1111"/>
      <c r="MNT2416" s="1111"/>
      <c r="MNU2416" s="1111"/>
      <c r="MNV2416" s="1111"/>
      <c r="MNW2416" s="1111"/>
      <c r="MNX2416" s="1111"/>
      <c r="MNY2416" s="1111"/>
      <c r="MNZ2416" s="1111"/>
      <c r="MOA2416" s="1111"/>
      <c r="MOB2416" s="1111"/>
      <c r="MOC2416" s="1111"/>
      <c r="MOD2416" s="1111"/>
      <c r="MOE2416" s="1111"/>
      <c r="MOF2416" s="1111"/>
      <c r="MOG2416" s="1111"/>
      <c r="MOH2416" s="1111"/>
      <c r="MOI2416" s="1111"/>
      <c r="MOJ2416" s="1111"/>
      <c r="MOK2416" s="1111"/>
      <c r="MOL2416" s="1111"/>
      <c r="MOM2416" s="1111"/>
      <c r="MON2416" s="1111"/>
      <c r="MOO2416" s="1111"/>
      <c r="MOP2416" s="1111"/>
      <c r="MOQ2416" s="1111"/>
      <c r="MOR2416" s="1111"/>
      <c r="MOS2416" s="1111"/>
      <c r="MOT2416" s="1111"/>
      <c r="MOU2416" s="1111"/>
      <c r="MOV2416" s="1111"/>
      <c r="MOW2416" s="1111"/>
      <c r="MOX2416" s="1111"/>
      <c r="MOY2416" s="1111"/>
      <c r="MOZ2416" s="1111"/>
      <c r="MPA2416" s="1111"/>
      <c r="MPB2416" s="1111"/>
      <c r="MPC2416" s="1111"/>
      <c r="MPD2416" s="1111"/>
      <c r="MPE2416" s="1111"/>
      <c r="MPF2416" s="1111"/>
      <c r="MPG2416" s="1111"/>
      <c r="MPH2416" s="1111"/>
      <c r="MPI2416" s="1111"/>
      <c r="MPJ2416" s="1111"/>
      <c r="MPK2416" s="1111"/>
      <c r="MPL2416" s="1111"/>
      <c r="MPM2416" s="1111"/>
      <c r="MPN2416" s="1111"/>
      <c r="MPO2416" s="1111"/>
      <c r="MPP2416" s="1111"/>
      <c r="MPQ2416" s="1111"/>
      <c r="MPR2416" s="1111"/>
      <c r="MPS2416" s="1111"/>
      <c r="MPT2416" s="1111"/>
      <c r="MPU2416" s="1111"/>
      <c r="MPV2416" s="1111"/>
      <c r="MPW2416" s="1111"/>
      <c r="MPX2416" s="1111"/>
      <c r="MPY2416" s="1111"/>
      <c r="MPZ2416" s="1111"/>
      <c r="MQA2416" s="1111"/>
      <c r="MQB2416" s="1111"/>
      <c r="MQC2416" s="1111"/>
      <c r="MQD2416" s="1111"/>
      <c r="MQE2416" s="1111"/>
      <c r="MQF2416" s="1111"/>
      <c r="MQG2416" s="1111"/>
      <c r="MQH2416" s="1111"/>
      <c r="MQI2416" s="1111"/>
      <c r="MQJ2416" s="1111"/>
      <c r="MQK2416" s="1111"/>
      <c r="MQL2416" s="1111"/>
      <c r="MQM2416" s="1111"/>
      <c r="MQN2416" s="1111"/>
      <c r="MQO2416" s="1111"/>
      <c r="MQP2416" s="1111"/>
      <c r="MQQ2416" s="1111"/>
      <c r="MQR2416" s="1111"/>
      <c r="MQS2416" s="1111"/>
      <c r="MQT2416" s="1111"/>
      <c r="MQU2416" s="1111"/>
      <c r="MQV2416" s="1111"/>
      <c r="MQW2416" s="1111"/>
      <c r="MQX2416" s="1111"/>
      <c r="MQY2416" s="1111"/>
      <c r="MQZ2416" s="1111"/>
      <c r="MRA2416" s="1111"/>
      <c r="MRB2416" s="1111"/>
      <c r="MRC2416" s="1111"/>
      <c r="MRD2416" s="1111"/>
      <c r="MRE2416" s="1111"/>
      <c r="MRF2416" s="1111"/>
      <c r="MRG2416" s="1111"/>
      <c r="MRH2416" s="1111"/>
      <c r="MRI2416" s="1111"/>
      <c r="MRJ2416" s="1111"/>
      <c r="MRK2416" s="1111"/>
      <c r="MRL2416" s="1111"/>
      <c r="MRM2416" s="1111"/>
      <c r="MRN2416" s="1111"/>
      <c r="MRO2416" s="1111"/>
      <c r="MRP2416" s="1111"/>
      <c r="MRQ2416" s="1111"/>
      <c r="MRR2416" s="1111"/>
      <c r="MRS2416" s="1111"/>
      <c r="MRT2416" s="1111"/>
      <c r="MRU2416" s="1111"/>
      <c r="MRV2416" s="1111"/>
      <c r="MRW2416" s="1111"/>
      <c r="MRX2416" s="1111"/>
      <c r="MRY2416" s="1111"/>
      <c r="MRZ2416" s="1111"/>
      <c r="MSA2416" s="1111"/>
      <c r="MSB2416" s="1111"/>
      <c r="MSC2416" s="1111"/>
      <c r="MSD2416" s="1111"/>
      <c r="MSE2416" s="1111"/>
      <c r="MSF2416" s="1111"/>
      <c r="MSG2416" s="1111"/>
      <c r="MSH2416" s="1111"/>
      <c r="MSI2416" s="1111"/>
      <c r="MSJ2416" s="1111"/>
      <c r="MSK2416" s="1111"/>
      <c r="MSL2416" s="1111"/>
      <c r="MSM2416" s="1111"/>
      <c r="MSN2416" s="1111"/>
      <c r="MSO2416" s="1111"/>
      <c r="MSP2416" s="1111"/>
      <c r="MSQ2416" s="1111"/>
      <c r="MSR2416" s="1111"/>
      <c r="MSS2416" s="1111"/>
      <c r="MST2416" s="1111"/>
      <c r="MSU2416" s="1111"/>
      <c r="MSV2416" s="1111"/>
      <c r="MSW2416" s="1111"/>
      <c r="MSX2416" s="1111"/>
      <c r="MSY2416" s="1111"/>
      <c r="MSZ2416" s="1111"/>
      <c r="MTA2416" s="1111"/>
      <c r="MTB2416" s="1111"/>
      <c r="MTC2416" s="1111"/>
      <c r="MTD2416" s="1111"/>
      <c r="MTE2416" s="1111"/>
      <c r="MTF2416" s="1111"/>
      <c r="MTG2416" s="1111"/>
      <c r="MTH2416" s="1111"/>
      <c r="MTI2416" s="1111"/>
      <c r="MTJ2416" s="1111"/>
      <c r="MTK2416" s="1111"/>
      <c r="MTL2416" s="1111"/>
      <c r="MTM2416" s="1111"/>
      <c r="MTN2416" s="1111"/>
      <c r="MTO2416" s="1111"/>
      <c r="MTP2416" s="1111"/>
      <c r="MTQ2416" s="1111"/>
      <c r="MTR2416" s="1111"/>
      <c r="MTS2416" s="1111"/>
      <c r="MTT2416" s="1111"/>
      <c r="MTU2416" s="1111"/>
      <c r="MTV2416" s="1111"/>
      <c r="MTW2416" s="1111"/>
      <c r="MTX2416" s="1111"/>
      <c r="MTY2416" s="1111"/>
      <c r="MTZ2416" s="1111"/>
      <c r="MUA2416" s="1111"/>
      <c r="MUB2416" s="1111"/>
      <c r="MUC2416" s="1111"/>
      <c r="MUD2416" s="1111"/>
      <c r="MUE2416" s="1111"/>
      <c r="MUF2416" s="1111"/>
      <c r="MUG2416" s="1111"/>
      <c r="MUH2416" s="1111"/>
      <c r="MUI2416" s="1111"/>
      <c r="MUJ2416" s="1111"/>
      <c r="MUK2416" s="1111"/>
      <c r="MUL2416" s="1111"/>
      <c r="MUM2416" s="1111"/>
      <c r="MUN2416" s="1111"/>
      <c r="MUO2416" s="1111"/>
      <c r="MUP2416" s="1111"/>
      <c r="MUQ2416" s="1111"/>
      <c r="MUR2416" s="1111"/>
      <c r="MUS2416" s="1111"/>
      <c r="MUT2416" s="1111"/>
      <c r="MUU2416" s="1111"/>
      <c r="MUV2416" s="1111"/>
      <c r="MUW2416" s="1111"/>
      <c r="MUX2416" s="1111"/>
      <c r="MUY2416" s="1111"/>
      <c r="MUZ2416" s="1111"/>
      <c r="MVA2416" s="1111"/>
      <c r="MVB2416" s="1111"/>
      <c r="MVC2416" s="1111"/>
      <c r="MVD2416" s="1111"/>
      <c r="MVE2416" s="1111"/>
      <c r="MVF2416" s="1111"/>
      <c r="MVG2416" s="1111"/>
      <c r="MVH2416" s="1111"/>
      <c r="MVI2416" s="1111"/>
      <c r="MVJ2416" s="1111"/>
      <c r="MVK2416" s="1111"/>
      <c r="MVL2416" s="1111"/>
      <c r="MVM2416" s="1111"/>
      <c r="MVN2416" s="1111"/>
      <c r="MVO2416" s="1111"/>
      <c r="MVP2416" s="1111"/>
      <c r="MVQ2416" s="1111"/>
      <c r="MVR2416" s="1111"/>
      <c r="MVS2416" s="1111"/>
      <c r="MVT2416" s="1111"/>
      <c r="MVU2416" s="1111"/>
      <c r="MVV2416" s="1111"/>
      <c r="MVW2416" s="1111"/>
      <c r="MVX2416" s="1111"/>
      <c r="MVY2416" s="1111"/>
      <c r="MVZ2416" s="1111"/>
      <c r="MWA2416" s="1111"/>
      <c r="MWB2416" s="1111"/>
      <c r="MWC2416" s="1111"/>
      <c r="MWD2416" s="1111"/>
      <c r="MWE2416" s="1111"/>
      <c r="MWF2416" s="1111"/>
      <c r="MWG2416" s="1111"/>
      <c r="MWH2416" s="1111"/>
      <c r="MWI2416" s="1111"/>
      <c r="MWJ2416" s="1111"/>
      <c r="MWK2416" s="1111"/>
      <c r="MWL2416" s="1111"/>
      <c r="MWM2416" s="1111"/>
      <c r="MWN2416" s="1111"/>
      <c r="MWO2416" s="1111"/>
      <c r="MWP2416" s="1111"/>
      <c r="MWQ2416" s="1111"/>
      <c r="MWR2416" s="1111"/>
      <c r="MWS2416" s="1111"/>
      <c r="MWT2416" s="1111"/>
      <c r="MWU2416" s="1111"/>
      <c r="MWV2416" s="1111"/>
      <c r="MWW2416" s="1111"/>
      <c r="MWX2416" s="1111"/>
      <c r="MWY2416" s="1111"/>
      <c r="MWZ2416" s="1111"/>
      <c r="MXA2416" s="1111"/>
      <c r="MXB2416" s="1111"/>
      <c r="MXC2416" s="1111"/>
      <c r="MXD2416" s="1111"/>
      <c r="MXE2416" s="1111"/>
      <c r="MXF2416" s="1111"/>
      <c r="MXG2416" s="1111"/>
      <c r="MXH2416" s="1111"/>
      <c r="MXI2416" s="1111"/>
      <c r="MXJ2416" s="1111"/>
      <c r="MXK2416" s="1111"/>
      <c r="MXL2416" s="1111"/>
      <c r="MXM2416" s="1111"/>
      <c r="MXN2416" s="1111"/>
      <c r="MXO2416" s="1111"/>
      <c r="MXP2416" s="1111"/>
      <c r="MXQ2416" s="1111"/>
      <c r="MXR2416" s="1111"/>
      <c r="MXS2416" s="1111"/>
      <c r="MXT2416" s="1111"/>
      <c r="MXU2416" s="1111"/>
      <c r="MXV2416" s="1111"/>
      <c r="MXW2416" s="1111"/>
      <c r="MXX2416" s="1111"/>
      <c r="MXY2416" s="1111"/>
      <c r="MXZ2416" s="1111"/>
      <c r="MYA2416" s="1111"/>
      <c r="MYB2416" s="1111"/>
      <c r="MYC2416" s="1111"/>
      <c r="MYD2416" s="1111"/>
      <c r="MYE2416" s="1111"/>
      <c r="MYF2416" s="1111"/>
      <c r="MYG2416" s="1111"/>
      <c r="MYH2416" s="1111"/>
      <c r="MYI2416" s="1111"/>
      <c r="MYJ2416" s="1111"/>
      <c r="MYK2416" s="1111"/>
      <c r="MYL2416" s="1111"/>
      <c r="MYM2416" s="1111"/>
      <c r="MYN2416" s="1111"/>
      <c r="MYO2416" s="1111"/>
      <c r="MYP2416" s="1111"/>
      <c r="MYQ2416" s="1111"/>
      <c r="MYR2416" s="1111"/>
      <c r="MYS2416" s="1111"/>
      <c r="MYT2416" s="1111"/>
      <c r="MYU2416" s="1111"/>
      <c r="MYV2416" s="1111"/>
      <c r="MYW2416" s="1111"/>
      <c r="MYX2416" s="1111"/>
      <c r="MYY2416" s="1111"/>
      <c r="MYZ2416" s="1111"/>
      <c r="MZA2416" s="1111"/>
      <c r="MZB2416" s="1111"/>
      <c r="MZC2416" s="1111"/>
      <c r="MZD2416" s="1111"/>
      <c r="MZE2416" s="1111"/>
      <c r="MZF2416" s="1111"/>
      <c r="MZG2416" s="1111"/>
      <c r="MZH2416" s="1111"/>
      <c r="MZI2416" s="1111"/>
      <c r="MZJ2416" s="1111"/>
      <c r="MZK2416" s="1111"/>
      <c r="MZL2416" s="1111"/>
      <c r="MZM2416" s="1111"/>
      <c r="MZN2416" s="1111"/>
      <c r="MZO2416" s="1111"/>
      <c r="MZP2416" s="1111"/>
      <c r="MZQ2416" s="1111"/>
      <c r="MZR2416" s="1111"/>
      <c r="MZS2416" s="1111"/>
      <c r="MZT2416" s="1111"/>
      <c r="MZU2416" s="1111"/>
      <c r="MZV2416" s="1111"/>
      <c r="MZW2416" s="1111"/>
      <c r="MZX2416" s="1111"/>
      <c r="MZY2416" s="1111"/>
      <c r="MZZ2416" s="1111"/>
      <c r="NAA2416" s="1111"/>
      <c r="NAB2416" s="1111"/>
      <c r="NAC2416" s="1111"/>
      <c r="NAD2416" s="1111"/>
      <c r="NAE2416" s="1111"/>
      <c r="NAF2416" s="1111"/>
      <c r="NAG2416" s="1111"/>
      <c r="NAH2416" s="1111"/>
      <c r="NAI2416" s="1111"/>
      <c r="NAJ2416" s="1111"/>
      <c r="NAK2416" s="1111"/>
      <c r="NAL2416" s="1111"/>
      <c r="NAM2416" s="1111"/>
      <c r="NAN2416" s="1111"/>
      <c r="NAO2416" s="1111"/>
      <c r="NAP2416" s="1111"/>
      <c r="NAQ2416" s="1111"/>
      <c r="NAR2416" s="1111"/>
      <c r="NAS2416" s="1111"/>
      <c r="NAT2416" s="1111"/>
      <c r="NAU2416" s="1111"/>
      <c r="NAV2416" s="1111"/>
      <c r="NAW2416" s="1111"/>
      <c r="NAX2416" s="1111"/>
      <c r="NAY2416" s="1111"/>
      <c r="NAZ2416" s="1111"/>
      <c r="NBA2416" s="1111"/>
      <c r="NBB2416" s="1111"/>
      <c r="NBC2416" s="1111"/>
      <c r="NBD2416" s="1111"/>
      <c r="NBE2416" s="1111"/>
      <c r="NBF2416" s="1111"/>
      <c r="NBG2416" s="1111"/>
      <c r="NBH2416" s="1111"/>
      <c r="NBI2416" s="1111"/>
      <c r="NBJ2416" s="1111"/>
      <c r="NBK2416" s="1111"/>
      <c r="NBL2416" s="1111"/>
      <c r="NBM2416" s="1111"/>
      <c r="NBN2416" s="1111"/>
      <c r="NBO2416" s="1111"/>
      <c r="NBP2416" s="1111"/>
      <c r="NBQ2416" s="1111"/>
      <c r="NBR2416" s="1111"/>
      <c r="NBS2416" s="1111"/>
      <c r="NBT2416" s="1111"/>
      <c r="NBU2416" s="1111"/>
      <c r="NBV2416" s="1111"/>
      <c r="NBW2416" s="1111"/>
      <c r="NBX2416" s="1111"/>
      <c r="NBY2416" s="1111"/>
      <c r="NBZ2416" s="1111"/>
      <c r="NCA2416" s="1111"/>
      <c r="NCB2416" s="1111"/>
      <c r="NCC2416" s="1111"/>
      <c r="NCD2416" s="1111"/>
      <c r="NCE2416" s="1111"/>
      <c r="NCF2416" s="1111"/>
      <c r="NCG2416" s="1111"/>
      <c r="NCH2416" s="1111"/>
      <c r="NCI2416" s="1111"/>
      <c r="NCJ2416" s="1111"/>
      <c r="NCK2416" s="1111"/>
      <c r="NCL2416" s="1111"/>
      <c r="NCM2416" s="1111"/>
      <c r="NCN2416" s="1111"/>
      <c r="NCO2416" s="1111"/>
      <c r="NCP2416" s="1111"/>
      <c r="NCQ2416" s="1111"/>
      <c r="NCR2416" s="1111"/>
      <c r="NCS2416" s="1111"/>
      <c r="NCT2416" s="1111"/>
      <c r="NCU2416" s="1111"/>
      <c r="NCV2416" s="1111"/>
      <c r="NCW2416" s="1111"/>
      <c r="NCX2416" s="1111"/>
      <c r="NCY2416" s="1111"/>
      <c r="NCZ2416" s="1111"/>
      <c r="NDA2416" s="1111"/>
      <c r="NDB2416" s="1111"/>
      <c r="NDC2416" s="1111"/>
      <c r="NDD2416" s="1111"/>
      <c r="NDE2416" s="1111"/>
      <c r="NDF2416" s="1111"/>
      <c r="NDG2416" s="1111"/>
      <c r="NDH2416" s="1111"/>
      <c r="NDI2416" s="1111"/>
      <c r="NDJ2416" s="1111"/>
      <c r="NDK2416" s="1111"/>
      <c r="NDL2416" s="1111"/>
      <c r="NDM2416" s="1111"/>
      <c r="NDN2416" s="1111"/>
      <c r="NDO2416" s="1111"/>
      <c r="NDP2416" s="1111"/>
      <c r="NDQ2416" s="1111"/>
      <c r="NDR2416" s="1111"/>
      <c r="NDS2416" s="1111"/>
      <c r="NDT2416" s="1111"/>
      <c r="NDU2416" s="1111"/>
      <c r="NDV2416" s="1111"/>
      <c r="NDW2416" s="1111"/>
      <c r="NDX2416" s="1111"/>
      <c r="NDY2416" s="1111"/>
      <c r="NDZ2416" s="1111"/>
      <c r="NEA2416" s="1111"/>
      <c r="NEB2416" s="1111"/>
      <c r="NEC2416" s="1111"/>
      <c r="NED2416" s="1111"/>
      <c r="NEE2416" s="1111"/>
      <c r="NEF2416" s="1111"/>
      <c r="NEG2416" s="1111"/>
      <c r="NEH2416" s="1111"/>
      <c r="NEI2416" s="1111"/>
      <c r="NEJ2416" s="1111"/>
      <c r="NEK2416" s="1111"/>
      <c r="NEL2416" s="1111"/>
      <c r="NEM2416" s="1111"/>
      <c r="NEN2416" s="1111"/>
      <c r="NEO2416" s="1111"/>
      <c r="NEP2416" s="1111"/>
      <c r="NEQ2416" s="1111"/>
      <c r="NER2416" s="1111"/>
      <c r="NES2416" s="1111"/>
      <c r="NET2416" s="1111"/>
      <c r="NEU2416" s="1111"/>
      <c r="NEV2416" s="1111"/>
      <c r="NEW2416" s="1111"/>
      <c r="NEX2416" s="1111"/>
      <c r="NEY2416" s="1111"/>
      <c r="NEZ2416" s="1111"/>
      <c r="NFA2416" s="1111"/>
      <c r="NFB2416" s="1111"/>
      <c r="NFC2416" s="1111"/>
      <c r="NFD2416" s="1111"/>
      <c r="NFE2416" s="1111"/>
      <c r="NFF2416" s="1111"/>
      <c r="NFG2416" s="1111"/>
      <c r="NFH2416" s="1111"/>
      <c r="NFI2416" s="1111"/>
      <c r="NFJ2416" s="1111"/>
      <c r="NFK2416" s="1111"/>
      <c r="NFL2416" s="1111"/>
      <c r="NFM2416" s="1111"/>
      <c r="NFN2416" s="1111"/>
      <c r="NFO2416" s="1111"/>
      <c r="NFP2416" s="1111"/>
      <c r="NFQ2416" s="1111"/>
      <c r="NFR2416" s="1111"/>
      <c r="NFS2416" s="1111"/>
      <c r="NFT2416" s="1111"/>
      <c r="NFU2416" s="1111"/>
      <c r="NFV2416" s="1111"/>
      <c r="NFW2416" s="1111"/>
      <c r="NFX2416" s="1111"/>
      <c r="NFY2416" s="1111"/>
      <c r="NFZ2416" s="1111"/>
      <c r="NGA2416" s="1111"/>
      <c r="NGB2416" s="1111"/>
      <c r="NGC2416" s="1111"/>
      <c r="NGD2416" s="1111"/>
      <c r="NGE2416" s="1111"/>
      <c r="NGF2416" s="1111"/>
      <c r="NGG2416" s="1111"/>
      <c r="NGH2416" s="1111"/>
      <c r="NGI2416" s="1111"/>
      <c r="NGJ2416" s="1111"/>
      <c r="NGK2416" s="1111"/>
      <c r="NGL2416" s="1111"/>
      <c r="NGM2416" s="1111"/>
      <c r="NGN2416" s="1111"/>
      <c r="NGO2416" s="1111"/>
      <c r="NGP2416" s="1111"/>
      <c r="NGQ2416" s="1111"/>
      <c r="NGR2416" s="1111"/>
      <c r="NGS2416" s="1111"/>
      <c r="NGT2416" s="1111"/>
      <c r="NGU2416" s="1111"/>
      <c r="NGV2416" s="1111"/>
      <c r="NGW2416" s="1111"/>
      <c r="NGX2416" s="1111"/>
      <c r="NGY2416" s="1111"/>
      <c r="NGZ2416" s="1111"/>
      <c r="NHA2416" s="1111"/>
      <c r="NHB2416" s="1111"/>
      <c r="NHC2416" s="1111"/>
      <c r="NHD2416" s="1111"/>
      <c r="NHE2416" s="1111"/>
      <c r="NHF2416" s="1111"/>
      <c r="NHG2416" s="1111"/>
      <c r="NHH2416" s="1111"/>
      <c r="NHI2416" s="1111"/>
      <c r="NHJ2416" s="1111"/>
      <c r="NHK2416" s="1111"/>
      <c r="NHL2416" s="1111"/>
      <c r="NHM2416" s="1111"/>
      <c r="NHN2416" s="1111"/>
      <c r="NHO2416" s="1111"/>
      <c r="NHP2416" s="1111"/>
      <c r="NHQ2416" s="1111"/>
      <c r="NHR2416" s="1111"/>
      <c r="NHS2416" s="1111"/>
      <c r="NHT2416" s="1111"/>
      <c r="NHU2416" s="1111"/>
      <c r="NHV2416" s="1111"/>
      <c r="NHW2416" s="1111"/>
      <c r="NHX2416" s="1111"/>
      <c r="NHY2416" s="1111"/>
      <c r="NHZ2416" s="1111"/>
      <c r="NIA2416" s="1111"/>
      <c r="NIB2416" s="1111"/>
      <c r="NIC2416" s="1111"/>
      <c r="NID2416" s="1111"/>
      <c r="NIE2416" s="1111"/>
      <c r="NIF2416" s="1111"/>
      <c r="NIG2416" s="1111"/>
      <c r="NIH2416" s="1111"/>
      <c r="NII2416" s="1111"/>
      <c r="NIJ2416" s="1111"/>
      <c r="NIK2416" s="1111"/>
      <c r="NIL2416" s="1111"/>
      <c r="NIM2416" s="1111"/>
      <c r="NIN2416" s="1111"/>
      <c r="NIO2416" s="1111"/>
      <c r="NIP2416" s="1111"/>
      <c r="NIQ2416" s="1111"/>
      <c r="NIR2416" s="1111"/>
      <c r="NIS2416" s="1111"/>
      <c r="NIT2416" s="1111"/>
      <c r="NIU2416" s="1111"/>
      <c r="NIV2416" s="1111"/>
      <c r="NIW2416" s="1111"/>
      <c r="NIX2416" s="1111"/>
      <c r="NIY2416" s="1111"/>
      <c r="NIZ2416" s="1111"/>
      <c r="NJA2416" s="1111"/>
      <c r="NJB2416" s="1111"/>
      <c r="NJC2416" s="1111"/>
      <c r="NJD2416" s="1111"/>
      <c r="NJE2416" s="1111"/>
      <c r="NJF2416" s="1111"/>
      <c r="NJG2416" s="1111"/>
      <c r="NJH2416" s="1111"/>
      <c r="NJI2416" s="1111"/>
      <c r="NJJ2416" s="1111"/>
      <c r="NJK2416" s="1111"/>
      <c r="NJL2416" s="1111"/>
      <c r="NJM2416" s="1111"/>
      <c r="NJN2416" s="1111"/>
      <c r="NJO2416" s="1111"/>
      <c r="NJP2416" s="1111"/>
      <c r="NJQ2416" s="1111"/>
      <c r="NJR2416" s="1111"/>
      <c r="NJS2416" s="1111"/>
      <c r="NJT2416" s="1111"/>
      <c r="NJU2416" s="1111"/>
      <c r="NJV2416" s="1111"/>
      <c r="NJW2416" s="1111"/>
      <c r="NJX2416" s="1111"/>
      <c r="NJY2416" s="1111"/>
      <c r="NJZ2416" s="1111"/>
      <c r="NKA2416" s="1111"/>
      <c r="NKB2416" s="1111"/>
      <c r="NKC2416" s="1111"/>
      <c r="NKD2416" s="1111"/>
      <c r="NKE2416" s="1111"/>
      <c r="NKF2416" s="1111"/>
      <c r="NKG2416" s="1111"/>
      <c r="NKH2416" s="1111"/>
      <c r="NKI2416" s="1111"/>
      <c r="NKJ2416" s="1111"/>
      <c r="NKK2416" s="1111"/>
      <c r="NKL2416" s="1111"/>
      <c r="NKM2416" s="1111"/>
      <c r="NKN2416" s="1111"/>
      <c r="NKO2416" s="1111"/>
      <c r="NKP2416" s="1111"/>
      <c r="NKQ2416" s="1111"/>
      <c r="NKR2416" s="1111"/>
      <c r="NKS2416" s="1111"/>
      <c r="NKT2416" s="1111"/>
      <c r="NKU2416" s="1111"/>
      <c r="NKV2416" s="1111"/>
      <c r="NKW2416" s="1111"/>
      <c r="NKX2416" s="1111"/>
      <c r="NKY2416" s="1111"/>
      <c r="NKZ2416" s="1111"/>
      <c r="NLA2416" s="1111"/>
      <c r="NLB2416" s="1111"/>
      <c r="NLC2416" s="1111"/>
      <c r="NLD2416" s="1111"/>
      <c r="NLE2416" s="1111"/>
      <c r="NLF2416" s="1111"/>
      <c r="NLG2416" s="1111"/>
      <c r="NLH2416" s="1111"/>
      <c r="NLI2416" s="1111"/>
      <c r="NLJ2416" s="1111"/>
      <c r="NLK2416" s="1111"/>
      <c r="NLL2416" s="1111"/>
      <c r="NLM2416" s="1111"/>
      <c r="NLN2416" s="1111"/>
      <c r="NLO2416" s="1111"/>
      <c r="NLP2416" s="1111"/>
      <c r="NLQ2416" s="1111"/>
      <c r="NLR2416" s="1111"/>
      <c r="NLS2416" s="1111"/>
      <c r="NLT2416" s="1111"/>
      <c r="NLU2416" s="1111"/>
      <c r="NLV2416" s="1111"/>
      <c r="NLW2416" s="1111"/>
      <c r="NLX2416" s="1111"/>
      <c r="NLY2416" s="1111"/>
      <c r="NLZ2416" s="1111"/>
      <c r="NMA2416" s="1111"/>
      <c r="NMB2416" s="1111"/>
      <c r="NMC2416" s="1111"/>
      <c r="NMD2416" s="1111"/>
      <c r="NME2416" s="1111"/>
      <c r="NMF2416" s="1111"/>
      <c r="NMG2416" s="1111"/>
      <c r="NMH2416" s="1111"/>
      <c r="NMI2416" s="1111"/>
      <c r="NMJ2416" s="1111"/>
      <c r="NMK2416" s="1111"/>
      <c r="NML2416" s="1111"/>
      <c r="NMM2416" s="1111"/>
      <c r="NMN2416" s="1111"/>
      <c r="NMO2416" s="1111"/>
      <c r="NMP2416" s="1111"/>
      <c r="NMQ2416" s="1111"/>
      <c r="NMR2416" s="1111"/>
      <c r="NMS2416" s="1111"/>
      <c r="NMT2416" s="1111"/>
      <c r="NMU2416" s="1111"/>
      <c r="NMV2416" s="1111"/>
      <c r="NMW2416" s="1111"/>
      <c r="NMX2416" s="1111"/>
      <c r="NMY2416" s="1111"/>
      <c r="NMZ2416" s="1111"/>
      <c r="NNA2416" s="1111"/>
      <c r="NNB2416" s="1111"/>
      <c r="NNC2416" s="1111"/>
      <c r="NND2416" s="1111"/>
      <c r="NNE2416" s="1111"/>
      <c r="NNF2416" s="1111"/>
      <c r="NNG2416" s="1111"/>
      <c r="NNH2416" s="1111"/>
      <c r="NNI2416" s="1111"/>
      <c r="NNJ2416" s="1111"/>
      <c r="NNK2416" s="1111"/>
      <c r="NNL2416" s="1111"/>
      <c r="NNM2416" s="1111"/>
      <c r="NNN2416" s="1111"/>
      <c r="NNO2416" s="1111"/>
      <c r="NNP2416" s="1111"/>
      <c r="NNQ2416" s="1111"/>
      <c r="NNR2416" s="1111"/>
      <c r="NNS2416" s="1111"/>
      <c r="NNT2416" s="1111"/>
      <c r="NNU2416" s="1111"/>
      <c r="NNV2416" s="1111"/>
      <c r="NNW2416" s="1111"/>
      <c r="NNX2416" s="1111"/>
      <c r="NNY2416" s="1111"/>
      <c r="NNZ2416" s="1111"/>
      <c r="NOA2416" s="1111"/>
      <c r="NOB2416" s="1111"/>
      <c r="NOC2416" s="1111"/>
      <c r="NOD2416" s="1111"/>
      <c r="NOE2416" s="1111"/>
      <c r="NOF2416" s="1111"/>
      <c r="NOG2416" s="1111"/>
      <c r="NOH2416" s="1111"/>
      <c r="NOI2416" s="1111"/>
      <c r="NOJ2416" s="1111"/>
      <c r="NOK2416" s="1111"/>
      <c r="NOL2416" s="1111"/>
      <c r="NOM2416" s="1111"/>
      <c r="NON2416" s="1111"/>
      <c r="NOO2416" s="1111"/>
      <c r="NOP2416" s="1111"/>
      <c r="NOQ2416" s="1111"/>
      <c r="NOR2416" s="1111"/>
      <c r="NOS2416" s="1111"/>
      <c r="NOT2416" s="1111"/>
      <c r="NOU2416" s="1111"/>
      <c r="NOV2416" s="1111"/>
      <c r="NOW2416" s="1111"/>
      <c r="NOX2416" s="1111"/>
      <c r="NOY2416" s="1111"/>
      <c r="NOZ2416" s="1111"/>
      <c r="NPA2416" s="1111"/>
      <c r="NPB2416" s="1111"/>
      <c r="NPC2416" s="1111"/>
      <c r="NPD2416" s="1111"/>
      <c r="NPE2416" s="1111"/>
      <c r="NPF2416" s="1111"/>
      <c r="NPG2416" s="1111"/>
      <c r="NPH2416" s="1111"/>
      <c r="NPI2416" s="1111"/>
      <c r="NPJ2416" s="1111"/>
      <c r="NPK2416" s="1111"/>
      <c r="NPL2416" s="1111"/>
      <c r="NPM2416" s="1111"/>
      <c r="NPN2416" s="1111"/>
      <c r="NPO2416" s="1111"/>
      <c r="NPP2416" s="1111"/>
      <c r="NPQ2416" s="1111"/>
      <c r="NPR2416" s="1111"/>
      <c r="NPS2416" s="1111"/>
      <c r="NPT2416" s="1111"/>
      <c r="NPU2416" s="1111"/>
      <c r="NPV2416" s="1111"/>
      <c r="NPW2416" s="1111"/>
      <c r="NPX2416" s="1111"/>
      <c r="NPY2416" s="1111"/>
      <c r="NPZ2416" s="1111"/>
      <c r="NQA2416" s="1111"/>
      <c r="NQB2416" s="1111"/>
      <c r="NQC2416" s="1111"/>
      <c r="NQD2416" s="1111"/>
      <c r="NQE2416" s="1111"/>
      <c r="NQF2416" s="1111"/>
      <c r="NQG2416" s="1111"/>
      <c r="NQH2416" s="1111"/>
      <c r="NQI2416" s="1111"/>
      <c r="NQJ2416" s="1111"/>
      <c r="NQK2416" s="1111"/>
      <c r="NQL2416" s="1111"/>
      <c r="NQM2416" s="1111"/>
      <c r="NQN2416" s="1111"/>
      <c r="NQO2416" s="1111"/>
      <c r="NQP2416" s="1111"/>
      <c r="NQQ2416" s="1111"/>
      <c r="NQR2416" s="1111"/>
      <c r="NQS2416" s="1111"/>
      <c r="NQT2416" s="1111"/>
      <c r="NQU2416" s="1111"/>
      <c r="NQV2416" s="1111"/>
      <c r="NQW2416" s="1111"/>
      <c r="NQX2416" s="1111"/>
      <c r="NQY2416" s="1111"/>
      <c r="NQZ2416" s="1111"/>
      <c r="NRA2416" s="1111"/>
      <c r="NRB2416" s="1111"/>
      <c r="NRC2416" s="1111"/>
      <c r="NRD2416" s="1111"/>
      <c r="NRE2416" s="1111"/>
      <c r="NRF2416" s="1111"/>
      <c r="NRG2416" s="1111"/>
      <c r="NRH2416" s="1111"/>
      <c r="NRI2416" s="1111"/>
      <c r="NRJ2416" s="1111"/>
      <c r="NRK2416" s="1111"/>
      <c r="NRL2416" s="1111"/>
      <c r="NRM2416" s="1111"/>
      <c r="NRN2416" s="1111"/>
      <c r="NRO2416" s="1111"/>
      <c r="NRP2416" s="1111"/>
      <c r="NRQ2416" s="1111"/>
      <c r="NRR2416" s="1111"/>
      <c r="NRS2416" s="1111"/>
      <c r="NRT2416" s="1111"/>
      <c r="NRU2416" s="1111"/>
      <c r="NRV2416" s="1111"/>
      <c r="NRW2416" s="1111"/>
      <c r="NRX2416" s="1111"/>
      <c r="NRY2416" s="1111"/>
      <c r="NRZ2416" s="1111"/>
      <c r="NSA2416" s="1111"/>
      <c r="NSB2416" s="1111"/>
      <c r="NSC2416" s="1111"/>
      <c r="NSD2416" s="1111"/>
      <c r="NSE2416" s="1111"/>
      <c r="NSF2416" s="1111"/>
      <c r="NSG2416" s="1111"/>
      <c r="NSH2416" s="1111"/>
      <c r="NSI2416" s="1111"/>
      <c r="NSJ2416" s="1111"/>
      <c r="NSK2416" s="1111"/>
      <c r="NSL2416" s="1111"/>
      <c r="NSM2416" s="1111"/>
      <c r="NSN2416" s="1111"/>
      <c r="NSO2416" s="1111"/>
      <c r="NSP2416" s="1111"/>
      <c r="NSQ2416" s="1111"/>
      <c r="NSR2416" s="1111"/>
      <c r="NSS2416" s="1111"/>
      <c r="NST2416" s="1111"/>
      <c r="NSU2416" s="1111"/>
      <c r="NSV2416" s="1111"/>
      <c r="NSW2416" s="1111"/>
      <c r="NSX2416" s="1111"/>
      <c r="NSY2416" s="1111"/>
      <c r="NSZ2416" s="1111"/>
      <c r="NTA2416" s="1111"/>
      <c r="NTB2416" s="1111"/>
      <c r="NTC2416" s="1111"/>
      <c r="NTD2416" s="1111"/>
      <c r="NTE2416" s="1111"/>
      <c r="NTF2416" s="1111"/>
      <c r="NTG2416" s="1111"/>
      <c r="NTH2416" s="1111"/>
      <c r="NTI2416" s="1111"/>
      <c r="NTJ2416" s="1111"/>
      <c r="NTK2416" s="1111"/>
      <c r="NTL2416" s="1111"/>
      <c r="NTM2416" s="1111"/>
      <c r="NTN2416" s="1111"/>
      <c r="NTO2416" s="1111"/>
      <c r="NTP2416" s="1111"/>
      <c r="NTQ2416" s="1111"/>
      <c r="NTR2416" s="1111"/>
      <c r="NTS2416" s="1111"/>
      <c r="NTT2416" s="1111"/>
      <c r="NTU2416" s="1111"/>
      <c r="NTV2416" s="1111"/>
      <c r="NTW2416" s="1111"/>
      <c r="NTX2416" s="1111"/>
      <c r="NTY2416" s="1111"/>
      <c r="NTZ2416" s="1111"/>
      <c r="NUA2416" s="1111"/>
      <c r="NUB2416" s="1111"/>
      <c r="NUC2416" s="1111"/>
      <c r="NUD2416" s="1111"/>
      <c r="NUE2416" s="1111"/>
      <c r="NUF2416" s="1111"/>
      <c r="NUG2416" s="1111"/>
      <c r="NUH2416" s="1111"/>
      <c r="NUI2416" s="1111"/>
      <c r="NUJ2416" s="1111"/>
      <c r="NUK2416" s="1111"/>
      <c r="NUL2416" s="1111"/>
      <c r="NUM2416" s="1111"/>
      <c r="NUN2416" s="1111"/>
      <c r="NUO2416" s="1111"/>
      <c r="NUP2416" s="1111"/>
      <c r="NUQ2416" s="1111"/>
      <c r="NUR2416" s="1111"/>
      <c r="NUS2416" s="1111"/>
      <c r="NUT2416" s="1111"/>
      <c r="NUU2416" s="1111"/>
      <c r="NUV2416" s="1111"/>
      <c r="NUW2416" s="1111"/>
      <c r="NUX2416" s="1111"/>
      <c r="NUY2416" s="1111"/>
      <c r="NUZ2416" s="1111"/>
      <c r="NVA2416" s="1111"/>
      <c r="NVB2416" s="1111"/>
      <c r="NVC2416" s="1111"/>
      <c r="NVD2416" s="1111"/>
      <c r="NVE2416" s="1111"/>
      <c r="NVF2416" s="1111"/>
      <c r="NVG2416" s="1111"/>
      <c r="NVH2416" s="1111"/>
      <c r="NVI2416" s="1111"/>
      <c r="NVJ2416" s="1111"/>
      <c r="NVK2416" s="1111"/>
      <c r="NVL2416" s="1111"/>
      <c r="NVM2416" s="1111"/>
      <c r="NVN2416" s="1111"/>
      <c r="NVO2416" s="1111"/>
      <c r="NVP2416" s="1111"/>
      <c r="NVQ2416" s="1111"/>
      <c r="NVR2416" s="1111"/>
      <c r="NVS2416" s="1111"/>
      <c r="NVT2416" s="1111"/>
      <c r="NVU2416" s="1111"/>
      <c r="NVV2416" s="1111"/>
      <c r="NVW2416" s="1111"/>
      <c r="NVX2416" s="1111"/>
      <c r="NVY2416" s="1111"/>
      <c r="NVZ2416" s="1111"/>
      <c r="NWA2416" s="1111"/>
      <c r="NWB2416" s="1111"/>
      <c r="NWC2416" s="1111"/>
      <c r="NWD2416" s="1111"/>
      <c r="NWE2416" s="1111"/>
      <c r="NWF2416" s="1111"/>
      <c r="NWG2416" s="1111"/>
      <c r="NWH2416" s="1111"/>
      <c r="NWI2416" s="1111"/>
      <c r="NWJ2416" s="1111"/>
      <c r="NWK2416" s="1111"/>
      <c r="NWL2416" s="1111"/>
      <c r="NWM2416" s="1111"/>
      <c r="NWN2416" s="1111"/>
      <c r="NWO2416" s="1111"/>
      <c r="NWP2416" s="1111"/>
      <c r="NWQ2416" s="1111"/>
      <c r="NWR2416" s="1111"/>
      <c r="NWS2416" s="1111"/>
      <c r="NWT2416" s="1111"/>
      <c r="NWU2416" s="1111"/>
      <c r="NWV2416" s="1111"/>
      <c r="NWW2416" s="1111"/>
      <c r="NWX2416" s="1111"/>
      <c r="NWY2416" s="1111"/>
      <c r="NWZ2416" s="1111"/>
      <c r="NXA2416" s="1111"/>
      <c r="NXB2416" s="1111"/>
      <c r="NXC2416" s="1111"/>
      <c r="NXD2416" s="1111"/>
      <c r="NXE2416" s="1111"/>
      <c r="NXF2416" s="1111"/>
      <c r="NXG2416" s="1111"/>
      <c r="NXH2416" s="1111"/>
      <c r="NXI2416" s="1111"/>
      <c r="NXJ2416" s="1111"/>
      <c r="NXK2416" s="1111"/>
      <c r="NXL2416" s="1111"/>
      <c r="NXM2416" s="1111"/>
      <c r="NXN2416" s="1111"/>
      <c r="NXO2416" s="1111"/>
      <c r="NXP2416" s="1111"/>
      <c r="NXQ2416" s="1111"/>
      <c r="NXR2416" s="1111"/>
      <c r="NXS2416" s="1111"/>
      <c r="NXT2416" s="1111"/>
      <c r="NXU2416" s="1111"/>
      <c r="NXV2416" s="1111"/>
      <c r="NXW2416" s="1111"/>
      <c r="NXX2416" s="1111"/>
      <c r="NXY2416" s="1111"/>
      <c r="NXZ2416" s="1111"/>
      <c r="NYA2416" s="1111"/>
      <c r="NYB2416" s="1111"/>
      <c r="NYC2416" s="1111"/>
      <c r="NYD2416" s="1111"/>
      <c r="NYE2416" s="1111"/>
      <c r="NYF2416" s="1111"/>
      <c r="NYG2416" s="1111"/>
      <c r="NYH2416" s="1111"/>
      <c r="NYI2416" s="1111"/>
      <c r="NYJ2416" s="1111"/>
      <c r="NYK2416" s="1111"/>
      <c r="NYL2416" s="1111"/>
      <c r="NYM2416" s="1111"/>
      <c r="NYN2416" s="1111"/>
      <c r="NYO2416" s="1111"/>
      <c r="NYP2416" s="1111"/>
      <c r="NYQ2416" s="1111"/>
      <c r="NYR2416" s="1111"/>
      <c r="NYS2416" s="1111"/>
      <c r="NYT2416" s="1111"/>
      <c r="NYU2416" s="1111"/>
      <c r="NYV2416" s="1111"/>
      <c r="NYW2416" s="1111"/>
      <c r="NYX2416" s="1111"/>
      <c r="NYY2416" s="1111"/>
      <c r="NYZ2416" s="1111"/>
      <c r="NZA2416" s="1111"/>
      <c r="NZB2416" s="1111"/>
      <c r="NZC2416" s="1111"/>
      <c r="NZD2416" s="1111"/>
      <c r="NZE2416" s="1111"/>
      <c r="NZF2416" s="1111"/>
      <c r="NZG2416" s="1111"/>
      <c r="NZH2416" s="1111"/>
      <c r="NZI2416" s="1111"/>
      <c r="NZJ2416" s="1111"/>
      <c r="NZK2416" s="1111"/>
      <c r="NZL2416" s="1111"/>
      <c r="NZM2416" s="1111"/>
      <c r="NZN2416" s="1111"/>
      <c r="NZO2416" s="1111"/>
      <c r="NZP2416" s="1111"/>
      <c r="NZQ2416" s="1111"/>
      <c r="NZR2416" s="1111"/>
      <c r="NZS2416" s="1111"/>
      <c r="NZT2416" s="1111"/>
      <c r="NZU2416" s="1111"/>
      <c r="NZV2416" s="1111"/>
      <c r="NZW2416" s="1111"/>
      <c r="NZX2416" s="1111"/>
      <c r="NZY2416" s="1111"/>
      <c r="NZZ2416" s="1111"/>
      <c r="OAA2416" s="1111"/>
      <c r="OAB2416" s="1111"/>
      <c r="OAC2416" s="1111"/>
      <c r="OAD2416" s="1111"/>
      <c r="OAE2416" s="1111"/>
      <c r="OAF2416" s="1111"/>
      <c r="OAG2416" s="1111"/>
      <c r="OAH2416" s="1111"/>
      <c r="OAI2416" s="1111"/>
      <c r="OAJ2416" s="1111"/>
      <c r="OAK2416" s="1111"/>
      <c r="OAL2416" s="1111"/>
      <c r="OAM2416" s="1111"/>
      <c r="OAN2416" s="1111"/>
      <c r="OAO2416" s="1111"/>
      <c r="OAP2416" s="1111"/>
      <c r="OAQ2416" s="1111"/>
      <c r="OAR2416" s="1111"/>
      <c r="OAS2416" s="1111"/>
      <c r="OAT2416" s="1111"/>
      <c r="OAU2416" s="1111"/>
      <c r="OAV2416" s="1111"/>
      <c r="OAW2416" s="1111"/>
      <c r="OAX2416" s="1111"/>
      <c r="OAY2416" s="1111"/>
      <c r="OAZ2416" s="1111"/>
      <c r="OBA2416" s="1111"/>
      <c r="OBB2416" s="1111"/>
      <c r="OBC2416" s="1111"/>
      <c r="OBD2416" s="1111"/>
      <c r="OBE2416" s="1111"/>
      <c r="OBF2416" s="1111"/>
      <c r="OBG2416" s="1111"/>
      <c r="OBH2416" s="1111"/>
      <c r="OBI2416" s="1111"/>
      <c r="OBJ2416" s="1111"/>
      <c r="OBK2416" s="1111"/>
      <c r="OBL2416" s="1111"/>
      <c r="OBM2416" s="1111"/>
      <c r="OBN2416" s="1111"/>
      <c r="OBO2416" s="1111"/>
      <c r="OBP2416" s="1111"/>
      <c r="OBQ2416" s="1111"/>
      <c r="OBR2416" s="1111"/>
      <c r="OBS2416" s="1111"/>
      <c r="OBT2416" s="1111"/>
      <c r="OBU2416" s="1111"/>
      <c r="OBV2416" s="1111"/>
      <c r="OBW2416" s="1111"/>
      <c r="OBX2416" s="1111"/>
      <c r="OBY2416" s="1111"/>
      <c r="OBZ2416" s="1111"/>
      <c r="OCA2416" s="1111"/>
      <c r="OCB2416" s="1111"/>
      <c r="OCC2416" s="1111"/>
      <c r="OCD2416" s="1111"/>
      <c r="OCE2416" s="1111"/>
      <c r="OCF2416" s="1111"/>
      <c r="OCG2416" s="1111"/>
      <c r="OCH2416" s="1111"/>
      <c r="OCI2416" s="1111"/>
      <c r="OCJ2416" s="1111"/>
      <c r="OCK2416" s="1111"/>
      <c r="OCL2416" s="1111"/>
      <c r="OCM2416" s="1111"/>
      <c r="OCN2416" s="1111"/>
      <c r="OCO2416" s="1111"/>
      <c r="OCP2416" s="1111"/>
      <c r="OCQ2416" s="1111"/>
      <c r="OCR2416" s="1111"/>
      <c r="OCS2416" s="1111"/>
      <c r="OCT2416" s="1111"/>
      <c r="OCU2416" s="1111"/>
      <c r="OCV2416" s="1111"/>
      <c r="OCW2416" s="1111"/>
      <c r="OCX2416" s="1111"/>
      <c r="OCY2416" s="1111"/>
      <c r="OCZ2416" s="1111"/>
      <c r="ODA2416" s="1111"/>
      <c r="ODB2416" s="1111"/>
      <c r="ODC2416" s="1111"/>
      <c r="ODD2416" s="1111"/>
      <c r="ODE2416" s="1111"/>
      <c r="ODF2416" s="1111"/>
      <c r="ODG2416" s="1111"/>
      <c r="ODH2416" s="1111"/>
      <c r="ODI2416" s="1111"/>
      <c r="ODJ2416" s="1111"/>
      <c r="ODK2416" s="1111"/>
      <c r="ODL2416" s="1111"/>
      <c r="ODM2416" s="1111"/>
      <c r="ODN2416" s="1111"/>
      <c r="ODO2416" s="1111"/>
      <c r="ODP2416" s="1111"/>
      <c r="ODQ2416" s="1111"/>
      <c r="ODR2416" s="1111"/>
      <c r="ODS2416" s="1111"/>
      <c r="ODT2416" s="1111"/>
      <c r="ODU2416" s="1111"/>
      <c r="ODV2416" s="1111"/>
      <c r="ODW2416" s="1111"/>
      <c r="ODX2416" s="1111"/>
      <c r="ODY2416" s="1111"/>
      <c r="ODZ2416" s="1111"/>
      <c r="OEA2416" s="1111"/>
      <c r="OEB2416" s="1111"/>
      <c r="OEC2416" s="1111"/>
      <c r="OED2416" s="1111"/>
      <c r="OEE2416" s="1111"/>
      <c r="OEF2416" s="1111"/>
      <c r="OEG2416" s="1111"/>
      <c r="OEH2416" s="1111"/>
      <c r="OEI2416" s="1111"/>
      <c r="OEJ2416" s="1111"/>
      <c r="OEK2416" s="1111"/>
      <c r="OEL2416" s="1111"/>
      <c r="OEM2416" s="1111"/>
      <c r="OEN2416" s="1111"/>
      <c r="OEO2416" s="1111"/>
      <c r="OEP2416" s="1111"/>
      <c r="OEQ2416" s="1111"/>
      <c r="OER2416" s="1111"/>
      <c r="OES2416" s="1111"/>
      <c r="OET2416" s="1111"/>
      <c r="OEU2416" s="1111"/>
      <c r="OEV2416" s="1111"/>
      <c r="OEW2416" s="1111"/>
      <c r="OEX2416" s="1111"/>
      <c r="OEY2416" s="1111"/>
      <c r="OEZ2416" s="1111"/>
      <c r="OFA2416" s="1111"/>
      <c r="OFB2416" s="1111"/>
      <c r="OFC2416" s="1111"/>
      <c r="OFD2416" s="1111"/>
      <c r="OFE2416" s="1111"/>
      <c r="OFF2416" s="1111"/>
      <c r="OFG2416" s="1111"/>
      <c r="OFH2416" s="1111"/>
      <c r="OFI2416" s="1111"/>
      <c r="OFJ2416" s="1111"/>
      <c r="OFK2416" s="1111"/>
      <c r="OFL2416" s="1111"/>
      <c r="OFM2416" s="1111"/>
      <c r="OFN2416" s="1111"/>
      <c r="OFO2416" s="1111"/>
      <c r="OFP2416" s="1111"/>
      <c r="OFQ2416" s="1111"/>
      <c r="OFR2416" s="1111"/>
      <c r="OFS2416" s="1111"/>
      <c r="OFT2416" s="1111"/>
      <c r="OFU2416" s="1111"/>
      <c r="OFV2416" s="1111"/>
      <c r="OFW2416" s="1111"/>
      <c r="OFX2416" s="1111"/>
      <c r="OFY2416" s="1111"/>
      <c r="OFZ2416" s="1111"/>
      <c r="OGA2416" s="1111"/>
      <c r="OGB2416" s="1111"/>
      <c r="OGC2416" s="1111"/>
      <c r="OGD2416" s="1111"/>
      <c r="OGE2416" s="1111"/>
      <c r="OGF2416" s="1111"/>
      <c r="OGG2416" s="1111"/>
      <c r="OGH2416" s="1111"/>
      <c r="OGI2416" s="1111"/>
      <c r="OGJ2416" s="1111"/>
      <c r="OGK2416" s="1111"/>
      <c r="OGL2416" s="1111"/>
      <c r="OGM2416" s="1111"/>
      <c r="OGN2416" s="1111"/>
      <c r="OGO2416" s="1111"/>
      <c r="OGP2416" s="1111"/>
      <c r="OGQ2416" s="1111"/>
      <c r="OGR2416" s="1111"/>
      <c r="OGS2416" s="1111"/>
      <c r="OGT2416" s="1111"/>
      <c r="OGU2416" s="1111"/>
      <c r="OGV2416" s="1111"/>
      <c r="OGW2416" s="1111"/>
      <c r="OGX2416" s="1111"/>
      <c r="OGY2416" s="1111"/>
      <c r="OGZ2416" s="1111"/>
      <c r="OHA2416" s="1111"/>
      <c r="OHB2416" s="1111"/>
      <c r="OHC2416" s="1111"/>
      <c r="OHD2416" s="1111"/>
      <c r="OHE2416" s="1111"/>
      <c r="OHF2416" s="1111"/>
      <c r="OHG2416" s="1111"/>
      <c r="OHH2416" s="1111"/>
      <c r="OHI2416" s="1111"/>
      <c r="OHJ2416" s="1111"/>
      <c r="OHK2416" s="1111"/>
      <c r="OHL2416" s="1111"/>
      <c r="OHM2416" s="1111"/>
      <c r="OHN2416" s="1111"/>
      <c r="OHO2416" s="1111"/>
      <c r="OHP2416" s="1111"/>
      <c r="OHQ2416" s="1111"/>
      <c r="OHR2416" s="1111"/>
      <c r="OHS2416" s="1111"/>
      <c r="OHT2416" s="1111"/>
      <c r="OHU2416" s="1111"/>
      <c r="OHV2416" s="1111"/>
      <c r="OHW2416" s="1111"/>
      <c r="OHX2416" s="1111"/>
      <c r="OHY2416" s="1111"/>
      <c r="OHZ2416" s="1111"/>
      <c r="OIA2416" s="1111"/>
      <c r="OIB2416" s="1111"/>
      <c r="OIC2416" s="1111"/>
      <c r="OID2416" s="1111"/>
      <c r="OIE2416" s="1111"/>
      <c r="OIF2416" s="1111"/>
      <c r="OIG2416" s="1111"/>
      <c r="OIH2416" s="1111"/>
      <c r="OII2416" s="1111"/>
      <c r="OIJ2416" s="1111"/>
      <c r="OIK2416" s="1111"/>
      <c r="OIL2416" s="1111"/>
      <c r="OIM2416" s="1111"/>
      <c r="OIN2416" s="1111"/>
      <c r="OIO2416" s="1111"/>
      <c r="OIP2416" s="1111"/>
      <c r="OIQ2416" s="1111"/>
      <c r="OIR2416" s="1111"/>
      <c r="OIS2416" s="1111"/>
      <c r="OIT2416" s="1111"/>
      <c r="OIU2416" s="1111"/>
      <c r="OIV2416" s="1111"/>
      <c r="OIW2416" s="1111"/>
      <c r="OIX2416" s="1111"/>
      <c r="OIY2416" s="1111"/>
      <c r="OIZ2416" s="1111"/>
      <c r="OJA2416" s="1111"/>
      <c r="OJB2416" s="1111"/>
      <c r="OJC2416" s="1111"/>
      <c r="OJD2416" s="1111"/>
      <c r="OJE2416" s="1111"/>
      <c r="OJF2416" s="1111"/>
      <c r="OJG2416" s="1111"/>
      <c r="OJH2416" s="1111"/>
      <c r="OJI2416" s="1111"/>
      <c r="OJJ2416" s="1111"/>
      <c r="OJK2416" s="1111"/>
      <c r="OJL2416" s="1111"/>
      <c r="OJM2416" s="1111"/>
      <c r="OJN2416" s="1111"/>
      <c r="OJO2416" s="1111"/>
      <c r="OJP2416" s="1111"/>
      <c r="OJQ2416" s="1111"/>
      <c r="OJR2416" s="1111"/>
      <c r="OJS2416" s="1111"/>
      <c r="OJT2416" s="1111"/>
      <c r="OJU2416" s="1111"/>
      <c r="OJV2416" s="1111"/>
      <c r="OJW2416" s="1111"/>
      <c r="OJX2416" s="1111"/>
      <c r="OJY2416" s="1111"/>
      <c r="OJZ2416" s="1111"/>
      <c r="OKA2416" s="1111"/>
      <c r="OKB2416" s="1111"/>
      <c r="OKC2416" s="1111"/>
      <c r="OKD2416" s="1111"/>
      <c r="OKE2416" s="1111"/>
      <c r="OKF2416" s="1111"/>
      <c r="OKG2416" s="1111"/>
      <c r="OKH2416" s="1111"/>
      <c r="OKI2416" s="1111"/>
      <c r="OKJ2416" s="1111"/>
      <c r="OKK2416" s="1111"/>
      <c r="OKL2416" s="1111"/>
      <c r="OKM2416" s="1111"/>
      <c r="OKN2416" s="1111"/>
      <c r="OKO2416" s="1111"/>
      <c r="OKP2416" s="1111"/>
      <c r="OKQ2416" s="1111"/>
      <c r="OKR2416" s="1111"/>
      <c r="OKS2416" s="1111"/>
      <c r="OKT2416" s="1111"/>
      <c r="OKU2416" s="1111"/>
      <c r="OKV2416" s="1111"/>
      <c r="OKW2416" s="1111"/>
      <c r="OKX2416" s="1111"/>
      <c r="OKY2416" s="1111"/>
      <c r="OKZ2416" s="1111"/>
      <c r="OLA2416" s="1111"/>
      <c r="OLB2416" s="1111"/>
      <c r="OLC2416" s="1111"/>
      <c r="OLD2416" s="1111"/>
      <c r="OLE2416" s="1111"/>
      <c r="OLF2416" s="1111"/>
      <c r="OLG2416" s="1111"/>
      <c r="OLH2416" s="1111"/>
      <c r="OLI2416" s="1111"/>
      <c r="OLJ2416" s="1111"/>
      <c r="OLK2416" s="1111"/>
      <c r="OLL2416" s="1111"/>
      <c r="OLM2416" s="1111"/>
      <c r="OLN2416" s="1111"/>
      <c r="OLO2416" s="1111"/>
      <c r="OLP2416" s="1111"/>
      <c r="OLQ2416" s="1111"/>
      <c r="OLR2416" s="1111"/>
      <c r="OLS2416" s="1111"/>
      <c r="OLT2416" s="1111"/>
      <c r="OLU2416" s="1111"/>
      <c r="OLV2416" s="1111"/>
      <c r="OLW2416" s="1111"/>
      <c r="OLX2416" s="1111"/>
      <c r="OLY2416" s="1111"/>
      <c r="OLZ2416" s="1111"/>
      <c r="OMA2416" s="1111"/>
      <c r="OMB2416" s="1111"/>
      <c r="OMC2416" s="1111"/>
      <c r="OMD2416" s="1111"/>
      <c r="OME2416" s="1111"/>
      <c r="OMF2416" s="1111"/>
      <c r="OMG2416" s="1111"/>
      <c r="OMH2416" s="1111"/>
      <c r="OMI2416" s="1111"/>
      <c r="OMJ2416" s="1111"/>
      <c r="OMK2416" s="1111"/>
      <c r="OML2416" s="1111"/>
      <c r="OMM2416" s="1111"/>
      <c r="OMN2416" s="1111"/>
      <c r="OMO2416" s="1111"/>
      <c r="OMP2416" s="1111"/>
      <c r="OMQ2416" s="1111"/>
      <c r="OMR2416" s="1111"/>
      <c r="OMS2416" s="1111"/>
      <c r="OMT2416" s="1111"/>
      <c r="OMU2416" s="1111"/>
      <c r="OMV2416" s="1111"/>
      <c r="OMW2416" s="1111"/>
      <c r="OMX2416" s="1111"/>
      <c r="OMY2416" s="1111"/>
      <c r="OMZ2416" s="1111"/>
      <c r="ONA2416" s="1111"/>
      <c r="ONB2416" s="1111"/>
      <c r="ONC2416" s="1111"/>
      <c r="OND2416" s="1111"/>
      <c r="ONE2416" s="1111"/>
      <c r="ONF2416" s="1111"/>
      <c r="ONG2416" s="1111"/>
      <c r="ONH2416" s="1111"/>
      <c r="ONI2416" s="1111"/>
      <c r="ONJ2416" s="1111"/>
      <c r="ONK2416" s="1111"/>
      <c r="ONL2416" s="1111"/>
      <c r="ONM2416" s="1111"/>
      <c r="ONN2416" s="1111"/>
      <c r="ONO2416" s="1111"/>
      <c r="ONP2416" s="1111"/>
      <c r="ONQ2416" s="1111"/>
      <c r="ONR2416" s="1111"/>
      <c r="ONS2416" s="1111"/>
      <c r="ONT2416" s="1111"/>
      <c r="ONU2416" s="1111"/>
      <c r="ONV2416" s="1111"/>
      <c r="ONW2416" s="1111"/>
      <c r="ONX2416" s="1111"/>
      <c r="ONY2416" s="1111"/>
      <c r="ONZ2416" s="1111"/>
      <c r="OOA2416" s="1111"/>
      <c r="OOB2416" s="1111"/>
      <c r="OOC2416" s="1111"/>
      <c r="OOD2416" s="1111"/>
      <c r="OOE2416" s="1111"/>
      <c r="OOF2416" s="1111"/>
      <c r="OOG2416" s="1111"/>
      <c r="OOH2416" s="1111"/>
      <c r="OOI2416" s="1111"/>
      <c r="OOJ2416" s="1111"/>
      <c r="OOK2416" s="1111"/>
      <c r="OOL2416" s="1111"/>
      <c r="OOM2416" s="1111"/>
      <c r="OON2416" s="1111"/>
      <c r="OOO2416" s="1111"/>
      <c r="OOP2416" s="1111"/>
      <c r="OOQ2416" s="1111"/>
      <c r="OOR2416" s="1111"/>
      <c r="OOS2416" s="1111"/>
      <c r="OOT2416" s="1111"/>
      <c r="OOU2416" s="1111"/>
      <c r="OOV2416" s="1111"/>
      <c r="OOW2416" s="1111"/>
      <c r="OOX2416" s="1111"/>
      <c r="OOY2416" s="1111"/>
      <c r="OOZ2416" s="1111"/>
      <c r="OPA2416" s="1111"/>
      <c r="OPB2416" s="1111"/>
      <c r="OPC2416" s="1111"/>
      <c r="OPD2416" s="1111"/>
      <c r="OPE2416" s="1111"/>
      <c r="OPF2416" s="1111"/>
      <c r="OPG2416" s="1111"/>
      <c r="OPH2416" s="1111"/>
      <c r="OPI2416" s="1111"/>
      <c r="OPJ2416" s="1111"/>
      <c r="OPK2416" s="1111"/>
      <c r="OPL2416" s="1111"/>
      <c r="OPM2416" s="1111"/>
      <c r="OPN2416" s="1111"/>
      <c r="OPO2416" s="1111"/>
      <c r="OPP2416" s="1111"/>
      <c r="OPQ2416" s="1111"/>
      <c r="OPR2416" s="1111"/>
      <c r="OPS2416" s="1111"/>
      <c r="OPT2416" s="1111"/>
      <c r="OPU2416" s="1111"/>
      <c r="OPV2416" s="1111"/>
      <c r="OPW2416" s="1111"/>
      <c r="OPX2416" s="1111"/>
      <c r="OPY2416" s="1111"/>
      <c r="OPZ2416" s="1111"/>
      <c r="OQA2416" s="1111"/>
      <c r="OQB2416" s="1111"/>
      <c r="OQC2416" s="1111"/>
      <c r="OQD2416" s="1111"/>
      <c r="OQE2416" s="1111"/>
      <c r="OQF2416" s="1111"/>
      <c r="OQG2416" s="1111"/>
      <c r="OQH2416" s="1111"/>
      <c r="OQI2416" s="1111"/>
      <c r="OQJ2416" s="1111"/>
      <c r="OQK2416" s="1111"/>
      <c r="OQL2416" s="1111"/>
      <c r="OQM2416" s="1111"/>
      <c r="OQN2416" s="1111"/>
      <c r="OQO2416" s="1111"/>
      <c r="OQP2416" s="1111"/>
      <c r="OQQ2416" s="1111"/>
      <c r="OQR2416" s="1111"/>
      <c r="OQS2416" s="1111"/>
      <c r="OQT2416" s="1111"/>
      <c r="OQU2416" s="1111"/>
      <c r="OQV2416" s="1111"/>
      <c r="OQW2416" s="1111"/>
      <c r="OQX2416" s="1111"/>
      <c r="OQY2416" s="1111"/>
      <c r="OQZ2416" s="1111"/>
      <c r="ORA2416" s="1111"/>
      <c r="ORB2416" s="1111"/>
      <c r="ORC2416" s="1111"/>
      <c r="ORD2416" s="1111"/>
      <c r="ORE2416" s="1111"/>
      <c r="ORF2416" s="1111"/>
      <c r="ORG2416" s="1111"/>
      <c r="ORH2416" s="1111"/>
      <c r="ORI2416" s="1111"/>
      <c r="ORJ2416" s="1111"/>
      <c r="ORK2416" s="1111"/>
      <c r="ORL2416" s="1111"/>
      <c r="ORM2416" s="1111"/>
      <c r="ORN2416" s="1111"/>
      <c r="ORO2416" s="1111"/>
      <c r="ORP2416" s="1111"/>
      <c r="ORQ2416" s="1111"/>
      <c r="ORR2416" s="1111"/>
      <c r="ORS2416" s="1111"/>
      <c r="ORT2416" s="1111"/>
      <c r="ORU2416" s="1111"/>
      <c r="ORV2416" s="1111"/>
      <c r="ORW2416" s="1111"/>
      <c r="ORX2416" s="1111"/>
      <c r="ORY2416" s="1111"/>
      <c r="ORZ2416" s="1111"/>
      <c r="OSA2416" s="1111"/>
      <c r="OSB2416" s="1111"/>
      <c r="OSC2416" s="1111"/>
      <c r="OSD2416" s="1111"/>
      <c r="OSE2416" s="1111"/>
      <c r="OSF2416" s="1111"/>
      <c r="OSG2416" s="1111"/>
      <c r="OSH2416" s="1111"/>
      <c r="OSI2416" s="1111"/>
      <c r="OSJ2416" s="1111"/>
      <c r="OSK2416" s="1111"/>
      <c r="OSL2416" s="1111"/>
      <c r="OSM2416" s="1111"/>
      <c r="OSN2416" s="1111"/>
      <c r="OSO2416" s="1111"/>
      <c r="OSP2416" s="1111"/>
      <c r="OSQ2416" s="1111"/>
      <c r="OSR2416" s="1111"/>
      <c r="OSS2416" s="1111"/>
      <c r="OST2416" s="1111"/>
      <c r="OSU2416" s="1111"/>
      <c r="OSV2416" s="1111"/>
      <c r="OSW2416" s="1111"/>
      <c r="OSX2416" s="1111"/>
      <c r="OSY2416" s="1111"/>
      <c r="OSZ2416" s="1111"/>
      <c r="OTA2416" s="1111"/>
      <c r="OTB2416" s="1111"/>
      <c r="OTC2416" s="1111"/>
      <c r="OTD2416" s="1111"/>
      <c r="OTE2416" s="1111"/>
      <c r="OTF2416" s="1111"/>
      <c r="OTG2416" s="1111"/>
      <c r="OTH2416" s="1111"/>
      <c r="OTI2416" s="1111"/>
      <c r="OTJ2416" s="1111"/>
      <c r="OTK2416" s="1111"/>
      <c r="OTL2416" s="1111"/>
      <c r="OTM2416" s="1111"/>
      <c r="OTN2416" s="1111"/>
      <c r="OTO2416" s="1111"/>
      <c r="OTP2416" s="1111"/>
      <c r="OTQ2416" s="1111"/>
      <c r="OTR2416" s="1111"/>
      <c r="OTS2416" s="1111"/>
      <c r="OTT2416" s="1111"/>
      <c r="OTU2416" s="1111"/>
      <c r="OTV2416" s="1111"/>
      <c r="OTW2416" s="1111"/>
      <c r="OTX2416" s="1111"/>
      <c r="OTY2416" s="1111"/>
      <c r="OTZ2416" s="1111"/>
      <c r="OUA2416" s="1111"/>
      <c r="OUB2416" s="1111"/>
      <c r="OUC2416" s="1111"/>
      <c r="OUD2416" s="1111"/>
      <c r="OUE2416" s="1111"/>
      <c r="OUF2416" s="1111"/>
      <c r="OUG2416" s="1111"/>
      <c r="OUH2416" s="1111"/>
      <c r="OUI2416" s="1111"/>
      <c r="OUJ2416" s="1111"/>
      <c r="OUK2416" s="1111"/>
      <c r="OUL2416" s="1111"/>
      <c r="OUM2416" s="1111"/>
      <c r="OUN2416" s="1111"/>
      <c r="OUO2416" s="1111"/>
      <c r="OUP2416" s="1111"/>
      <c r="OUQ2416" s="1111"/>
      <c r="OUR2416" s="1111"/>
      <c r="OUS2416" s="1111"/>
      <c r="OUT2416" s="1111"/>
      <c r="OUU2416" s="1111"/>
      <c r="OUV2416" s="1111"/>
      <c r="OUW2416" s="1111"/>
      <c r="OUX2416" s="1111"/>
      <c r="OUY2416" s="1111"/>
      <c r="OUZ2416" s="1111"/>
      <c r="OVA2416" s="1111"/>
      <c r="OVB2416" s="1111"/>
      <c r="OVC2416" s="1111"/>
      <c r="OVD2416" s="1111"/>
      <c r="OVE2416" s="1111"/>
      <c r="OVF2416" s="1111"/>
      <c r="OVG2416" s="1111"/>
      <c r="OVH2416" s="1111"/>
      <c r="OVI2416" s="1111"/>
      <c r="OVJ2416" s="1111"/>
      <c r="OVK2416" s="1111"/>
      <c r="OVL2416" s="1111"/>
      <c r="OVM2416" s="1111"/>
      <c r="OVN2416" s="1111"/>
      <c r="OVO2416" s="1111"/>
      <c r="OVP2416" s="1111"/>
      <c r="OVQ2416" s="1111"/>
      <c r="OVR2416" s="1111"/>
      <c r="OVS2416" s="1111"/>
      <c r="OVT2416" s="1111"/>
      <c r="OVU2416" s="1111"/>
      <c r="OVV2416" s="1111"/>
      <c r="OVW2416" s="1111"/>
      <c r="OVX2416" s="1111"/>
      <c r="OVY2416" s="1111"/>
      <c r="OVZ2416" s="1111"/>
      <c r="OWA2416" s="1111"/>
      <c r="OWB2416" s="1111"/>
      <c r="OWC2416" s="1111"/>
      <c r="OWD2416" s="1111"/>
      <c r="OWE2416" s="1111"/>
      <c r="OWF2416" s="1111"/>
      <c r="OWG2416" s="1111"/>
      <c r="OWH2416" s="1111"/>
      <c r="OWI2416" s="1111"/>
      <c r="OWJ2416" s="1111"/>
      <c r="OWK2416" s="1111"/>
      <c r="OWL2416" s="1111"/>
      <c r="OWM2416" s="1111"/>
      <c r="OWN2416" s="1111"/>
      <c r="OWO2416" s="1111"/>
      <c r="OWP2416" s="1111"/>
      <c r="OWQ2416" s="1111"/>
      <c r="OWR2416" s="1111"/>
      <c r="OWS2416" s="1111"/>
      <c r="OWT2416" s="1111"/>
      <c r="OWU2416" s="1111"/>
      <c r="OWV2416" s="1111"/>
      <c r="OWW2416" s="1111"/>
      <c r="OWX2416" s="1111"/>
      <c r="OWY2416" s="1111"/>
      <c r="OWZ2416" s="1111"/>
      <c r="OXA2416" s="1111"/>
      <c r="OXB2416" s="1111"/>
      <c r="OXC2416" s="1111"/>
      <c r="OXD2416" s="1111"/>
      <c r="OXE2416" s="1111"/>
      <c r="OXF2416" s="1111"/>
      <c r="OXG2416" s="1111"/>
      <c r="OXH2416" s="1111"/>
      <c r="OXI2416" s="1111"/>
      <c r="OXJ2416" s="1111"/>
      <c r="OXK2416" s="1111"/>
      <c r="OXL2416" s="1111"/>
      <c r="OXM2416" s="1111"/>
      <c r="OXN2416" s="1111"/>
      <c r="OXO2416" s="1111"/>
      <c r="OXP2416" s="1111"/>
      <c r="OXQ2416" s="1111"/>
      <c r="OXR2416" s="1111"/>
      <c r="OXS2416" s="1111"/>
      <c r="OXT2416" s="1111"/>
      <c r="OXU2416" s="1111"/>
      <c r="OXV2416" s="1111"/>
      <c r="OXW2416" s="1111"/>
      <c r="OXX2416" s="1111"/>
      <c r="OXY2416" s="1111"/>
      <c r="OXZ2416" s="1111"/>
      <c r="OYA2416" s="1111"/>
      <c r="OYB2416" s="1111"/>
      <c r="OYC2416" s="1111"/>
      <c r="OYD2416" s="1111"/>
      <c r="OYE2416" s="1111"/>
      <c r="OYF2416" s="1111"/>
      <c r="OYG2416" s="1111"/>
      <c r="OYH2416" s="1111"/>
      <c r="OYI2416" s="1111"/>
      <c r="OYJ2416" s="1111"/>
      <c r="OYK2416" s="1111"/>
      <c r="OYL2416" s="1111"/>
      <c r="OYM2416" s="1111"/>
      <c r="OYN2416" s="1111"/>
      <c r="OYO2416" s="1111"/>
      <c r="OYP2416" s="1111"/>
      <c r="OYQ2416" s="1111"/>
      <c r="OYR2416" s="1111"/>
      <c r="OYS2416" s="1111"/>
      <c r="OYT2416" s="1111"/>
      <c r="OYU2416" s="1111"/>
      <c r="OYV2416" s="1111"/>
      <c r="OYW2416" s="1111"/>
      <c r="OYX2416" s="1111"/>
      <c r="OYY2416" s="1111"/>
      <c r="OYZ2416" s="1111"/>
      <c r="OZA2416" s="1111"/>
      <c r="OZB2416" s="1111"/>
      <c r="OZC2416" s="1111"/>
      <c r="OZD2416" s="1111"/>
      <c r="OZE2416" s="1111"/>
      <c r="OZF2416" s="1111"/>
      <c r="OZG2416" s="1111"/>
      <c r="OZH2416" s="1111"/>
      <c r="OZI2416" s="1111"/>
      <c r="OZJ2416" s="1111"/>
      <c r="OZK2416" s="1111"/>
      <c r="OZL2416" s="1111"/>
      <c r="OZM2416" s="1111"/>
      <c r="OZN2416" s="1111"/>
      <c r="OZO2416" s="1111"/>
      <c r="OZP2416" s="1111"/>
      <c r="OZQ2416" s="1111"/>
      <c r="OZR2416" s="1111"/>
      <c r="OZS2416" s="1111"/>
      <c r="OZT2416" s="1111"/>
      <c r="OZU2416" s="1111"/>
      <c r="OZV2416" s="1111"/>
      <c r="OZW2416" s="1111"/>
      <c r="OZX2416" s="1111"/>
      <c r="OZY2416" s="1111"/>
      <c r="OZZ2416" s="1111"/>
      <c r="PAA2416" s="1111"/>
      <c r="PAB2416" s="1111"/>
      <c r="PAC2416" s="1111"/>
      <c r="PAD2416" s="1111"/>
      <c r="PAE2416" s="1111"/>
      <c r="PAF2416" s="1111"/>
      <c r="PAG2416" s="1111"/>
      <c r="PAH2416" s="1111"/>
      <c r="PAI2416" s="1111"/>
      <c r="PAJ2416" s="1111"/>
      <c r="PAK2416" s="1111"/>
      <c r="PAL2416" s="1111"/>
      <c r="PAM2416" s="1111"/>
      <c r="PAN2416" s="1111"/>
      <c r="PAO2416" s="1111"/>
      <c r="PAP2416" s="1111"/>
      <c r="PAQ2416" s="1111"/>
      <c r="PAR2416" s="1111"/>
      <c r="PAS2416" s="1111"/>
      <c r="PAT2416" s="1111"/>
      <c r="PAU2416" s="1111"/>
      <c r="PAV2416" s="1111"/>
      <c r="PAW2416" s="1111"/>
      <c r="PAX2416" s="1111"/>
      <c r="PAY2416" s="1111"/>
      <c r="PAZ2416" s="1111"/>
      <c r="PBA2416" s="1111"/>
      <c r="PBB2416" s="1111"/>
      <c r="PBC2416" s="1111"/>
      <c r="PBD2416" s="1111"/>
      <c r="PBE2416" s="1111"/>
      <c r="PBF2416" s="1111"/>
      <c r="PBG2416" s="1111"/>
      <c r="PBH2416" s="1111"/>
      <c r="PBI2416" s="1111"/>
      <c r="PBJ2416" s="1111"/>
      <c r="PBK2416" s="1111"/>
      <c r="PBL2416" s="1111"/>
      <c r="PBM2416" s="1111"/>
      <c r="PBN2416" s="1111"/>
      <c r="PBO2416" s="1111"/>
      <c r="PBP2416" s="1111"/>
      <c r="PBQ2416" s="1111"/>
      <c r="PBR2416" s="1111"/>
      <c r="PBS2416" s="1111"/>
      <c r="PBT2416" s="1111"/>
      <c r="PBU2416" s="1111"/>
      <c r="PBV2416" s="1111"/>
      <c r="PBW2416" s="1111"/>
      <c r="PBX2416" s="1111"/>
      <c r="PBY2416" s="1111"/>
      <c r="PBZ2416" s="1111"/>
      <c r="PCA2416" s="1111"/>
      <c r="PCB2416" s="1111"/>
      <c r="PCC2416" s="1111"/>
      <c r="PCD2416" s="1111"/>
      <c r="PCE2416" s="1111"/>
      <c r="PCF2416" s="1111"/>
      <c r="PCG2416" s="1111"/>
      <c r="PCH2416" s="1111"/>
      <c r="PCI2416" s="1111"/>
      <c r="PCJ2416" s="1111"/>
      <c r="PCK2416" s="1111"/>
      <c r="PCL2416" s="1111"/>
      <c r="PCM2416" s="1111"/>
      <c r="PCN2416" s="1111"/>
      <c r="PCO2416" s="1111"/>
      <c r="PCP2416" s="1111"/>
      <c r="PCQ2416" s="1111"/>
      <c r="PCR2416" s="1111"/>
      <c r="PCS2416" s="1111"/>
      <c r="PCT2416" s="1111"/>
      <c r="PCU2416" s="1111"/>
      <c r="PCV2416" s="1111"/>
      <c r="PCW2416" s="1111"/>
      <c r="PCX2416" s="1111"/>
      <c r="PCY2416" s="1111"/>
      <c r="PCZ2416" s="1111"/>
      <c r="PDA2416" s="1111"/>
      <c r="PDB2416" s="1111"/>
      <c r="PDC2416" s="1111"/>
      <c r="PDD2416" s="1111"/>
      <c r="PDE2416" s="1111"/>
      <c r="PDF2416" s="1111"/>
      <c r="PDG2416" s="1111"/>
      <c r="PDH2416" s="1111"/>
      <c r="PDI2416" s="1111"/>
      <c r="PDJ2416" s="1111"/>
      <c r="PDK2416" s="1111"/>
      <c r="PDL2416" s="1111"/>
      <c r="PDM2416" s="1111"/>
      <c r="PDN2416" s="1111"/>
      <c r="PDO2416" s="1111"/>
      <c r="PDP2416" s="1111"/>
      <c r="PDQ2416" s="1111"/>
      <c r="PDR2416" s="1111"/>
      <c r="PDS2416" s="1111"/>
      <c r="PDT2416" s="1111"/>
      <c r="PDU2416" s="1111"/>
      <c r="PDV2416" s="1111"/>
      <c r="PDW2416" s="1111"/>
      <c r="PDX2416" s="1111"/>
      <c r="PDY2416" s="1111"/>
      <c r="PDZ2416" s="1111"/>
      <c r="PEA2416" s="1111"/>
      <c r="PEB2416" s="1111"/>
      <c r="PEC2416" s="1111"/>
      <c r="PED2416" s="1111"/>
      <c r="PEE2416" s="1111"/>
      <c r="PEF2416" s="1111"/>
      <c r="PEG2416" s="1111"/>
      <c r="PEH2416" s="1111"/>
      <c r="PEI2416" s="1111"/>
      <c r="PEJ2416" s="1111"/>
      <c r="PEK2416" s="1111"/>
      <c r="PEL2416" s="1111"/>
      <c r="PEM2416" s="1111"/>
      <c r="PEN2416" s="1111"/>
      <c r="PEO2416" s="1111"/>
      <c r="PEP2416" s="1111"/>
      <c r="PEQ2416" s="1111"/>
      <c r="PER2416" s="1111"/>
      <c r="PES2416" s="1111"/>
      <c r="PET2416" s="1111"/>
      <c r="PEU2416" s="1111"/>
      <c r="PEV2416" s="1111"/>
      <c r="PEW2416" s="1111"/>
      <c r="PEX2416" s="1111"/>
      <c r="PEY2416" s="1111"/>
      <c r="PEZ2416" s="1111"/>
      <c r="PFA2416" s="1111"/>
      <c r="PFB2416" s="1111"/>
      <c r="PFC2416" s="1111"/>
      <c r="PFD2416" s="1111"/>
      <c r="PFE2416" s="1111"/>
      <c r="PFF2416" s="1111"/>
      <c r="PFG2416" s="1111"/>
      <c r="PFH2416" s="1111"/>
      <c r="PFI2416" s="1111"/>
      <c r="PFJ2416" s="1111"/>
      <c r="PFK2416" s="1111"/>
      <c r="PFL2416" s="1111"/>
      <c r="PFM2416" s="1111"/>
      <c r="PFN2416" s="1111"/>
      <c r="PFO2416" s="1111"/>
      <c r="PFP2416" s="1111"/>
      <c r="PFQ2416" s="1111"/>
      <c r="PFR2416" s="1111"/>
      <c r="PFS2416" s="1111"/>
      <c r="PFT2416" s="1111"/>
      <c r="PFU2416" s="1111"/>
      <c r="PFV2416" s="1111"/>
      <c r="PFW2416" s="1111"/>
      <c r="PFX2416" s="1111"/>
      <c r="PFY2416" s="1111"/>
      <c r="PFZ2416" s="1111"/>
      <c r="PGA2416" s="1111"/>
      <c r="PGB2416" s="1111"/>
      <c r="PGC2416" s="1111"/>
      <c r="PGD2416" s="1111"/>
      <c r="PGE2416" s="1111"/>
      <c r="PGF2416" s="1111"/>
      <c r="PGG2416" s="1111"/>
      <c r="PGH2416" s="1111"/>
      <c r="PGI2416" s="1111"/>
      <c r="PGJ2416" s="1111"/>
      <c r="PGK2416" s="1111"/>
      <c r="PGL2416" s="1111"/>
      <c r="PGM2416" s="1111"/>
      <c r="PGN2416" s="1111"/>
      <c r="PGO2416" s="1111"/>
      <c r="PGP2416" s="1111"/>
      <c r="PGQ2416" s="1111"/>
      <c r="PGR2416" s="1111"/>
      <c r="PGS2416" s="1111"/>
      <c r="PGT2416" s="1111"/>
      <c r="PGU2416" s="1111"/>
      <c r="PGV2416" s="1111"/>
      <c r="PGW2416" s="1111"/>
      <c r="PGX2416" s="1111"/>
      <c r="PGY2416" s="1111"/>
      <c r="PGZ2416" s="1111"/>
      <c r="PHA2416" s="1111"/>
      <c r="PHB2416" s="1111"/>
      <c r="PHC2416" s="1111"/>
      <c r="PHD2416" s="1111"/>
      <c r="PHE2416" s="1111"/>
      <c r="PHF2416" s="1111"/>
      <c r="PHG2416" s="1111"/>
      <c r="PHH2416" s="1111"/>
      <c r="PHI2416" s="1111"/>
      <c r="PHJ2416" s="1111"/>
      <c r="PHK2416" s="1111"/>
      <c r="PHL2416" s="1111"/>
      <c r="PHM2416" s="1111"/>
      <c r="PHN2416" s="1111"/>
      <c r="PHO2416" s="1111"/>
      <c r="PHP2416" s="1111"/>
      <c r="PHQ2416" s="1111"/>
      <c r="PHR2416" s="1111"/>
      <c r="PHS2416" s="1111"/>
      <c r="PHT2416" s="1111"/>
      <c r="PHU2416" s="1111"/>
      <c r="PHV2416" s="1111"/>
      <c r="PHW2416" s="1111"/>
      <c r="PHX2416" s="1111"/>
      <c r="PHY2416" s="1111"/>
      <c r="PHZ2416" s="1111"/>
      <c r="PIA2416" s="1111"/>
      <c r="PIB2416" s="1111"/>
      <c r="PIC2416" s="1111"/>
      <c r="PID2416" s="1111"/>
      <c r="PIE2416" s="1111"/>
      <c r="PIF2416" s="1111"/>
      <c r="PIG2416" s="1111"/>
      <c r="PIH2416" s="1111"/>
      <c r="PII2416" s="1111"/>
      <c r="PIJ2416" s="1111"/>
      <c r="PIK2416" s="1111"/>
      <c r="PIL2416" s="1111"/>
      <c r="PIM2416" s="1111"/>
      <c r="PIN2416" s="1111"/>
      <c r="PIO2416" s="1111"/>
      <c r="PIP2416" s="1111"/>
      <c r="PIQ2416" s="1111"/>
      <c r="PIR2416" s="1111"/>
      <c r="PIS2416" s="1111"/>
      <c r="PIT2416" s="1111"/>
      <c r="PIU2416" s="1111"/>
      <c r="PIV2416" s="1111"/>
      <c r="PIW2416" s="1111"/>
      <c r="PIX2416" s="1111"/>
      <c r="PIY2416" s="1111"/>
      <c r="PIZ2416" s="1111"/>
      <c r="PJA2416" s="1111"/>
      <c r="PJB2416" s="1111"/>
      <c r="PJC2416" s="1111"/>
      <c r="PJD2416" s="1111"/>
      <c r="PJE2416" s="1111"/>
      <c r="PJF2416" s="1111"/>
      <c r="PJG2416" s="1111"/>
      <c r="PJH2416" s="1111"/>
      <c r="PJI2416" s="1111"/>
      <c r="PJJ2416" s="1111"/>
      <c r="PJK2416" s="1111"/>
      <c r="PJL2416" s="1111"/>
      <c r="PJM2416" s="1111"/>
      <c r="PJN2416" s="1111"/>
      <c r="PJO2416" s="1111"/>
      <c r="PJP2416" s="1111"/>
      <c r="PJQ2416" s="1111"/>
      <c r="PJR2416" s="1111"/>
      <c r="PJS2416" s="1111"/>
      <c r="PJT2416" s="1111"/>
      <c r="PJU2416" s="1111"/>
      <c r="PJV2416" s="1111"/>
      <c r="PJW2416" s="1111"/>
      <c r="PJX2416" s="1111"/>
      <c r="PJY2416" s="1111"/>
      <c r="PJZ2416" s="1111"/>
      <c r="PKA2416" s="1111"/>
      <c r="PKB2416" s="1111"/>
      <c r="PKC2416" s="1111"/>
      <c r="PKD2416" s="1111"/>
      <c r="PKE2416" s="1111"/>
      <c r="PKF2416" s="1111"/>
      <c r="PKG2416" s="1111"/>
      <c r="PKH2416" s="1111"/>
      <c r="PKI2416" s="1111"/>
      <c r="PKJ2416" s="1111"/>
      <c r="PKK2416" s="1111"/>
      <c r="PKL2416" s="1111"/>
      <c r="PKM2416" s="1111"/>
      <c r="PKN2416" s="1111"/>
      <c r="PKO2416" s="1111"/>
      <c r="PKP2416" s="1111"/>
      <c r="PKQ2416" s="1111"/>
      <c r="PKR2416" s="1111"/>
      <c r="PKS2416" s="1111"/>
      <c r="PKT2416" s="1111"/>
      <c r="PKU2416" s="1111"/>
      <c r="PKV2416" s="1111"/>
      <c r="PKW2416" s="1111"/>
      <c r="PKX2416" s="1111"/>
      <c r="PKY2416" s="1111"/>
      <c r="PKZ2416" s="1111"/>
      <c r="PLA2416" s="1111"/>
      <c r="PLB2416" s="1111"/>
      <c r="PLC2416" s="1111"/>
      <c r="PLD2416" s="1111"/>
      <c r="PLE2416" s="1111"/>
      <c r="PLF2416" s="1111"/>
      <c r="PLG2416" s="1111"/>
      <c r="PLH2416" s="1111"/>
      <c r="PLI2416" s="1111"/>
      <c r="PLJ2416" s="1111"/>
      <c r="PLK2416" s="1111"/>
      <c r="PLL2416" s="1111"/>
      <c r="PLM2416" s="1111"/>
      <c r="PLN2416" s="1111"/>
      <c r="PLO2416" s="1111"/>
      <c r="PLP2416" s="1111"/>
      <c r="PLQ2416" s="1111"/>
      <c r="PLR2416" s="1111"/>
      <c r="PLS2416" s="1111"/>
      <c r="PLT2416" s="1111"/>
      <c r="PLU2416" s="1111"/>
      <c r="PLV2416" s="1111"/>
      <c r="PLW2416" s="1111"/>
      <c r="PLX2416" s="1111"/>
      <c r="PLY2416" s="1111"/>
      <c r="PLZ2416" s="1111"/>
      <c r="PMA2416" s="1111"/>
      <c r="PMB2416" s="1111"/>
      <c r="PMC2416" s="1111"/>
      <c r="PMD2416" s="1111"/>
      <c r="PME2416" s="1111"/>
      <c r="PMF2416" s="1111"/>
      <c r="PMG2416" s="1111"/>
      <c r="PMH2416" s="1111"/>
      <c r="PMI2416" s="1111"/>
      <c r="PMJ2416" s="1111"/>
      <c r="PMK2416" s="1111"/>
      <c r="PML2416" s="1111"/>
      <c r="PMM2416" s="1111"/>
      <c r="PMN2416" s="1111"/>
      <c r="PMO2416" s="1111"/>
      <c r="PMP2416" s="1111"/>
      <c r="PMQ2416" s="1111"/>
      <c r="PMR2416" s="1111"/>
      <c r="PMS2416" s="1111"/>
      <c r="PMT2416" s="1111"/>
      <c r="PMU2416" s="1111"/>
      <c r="PMV2416" s="1111"/>
      <c r="PMW2416" s="1111"/>
      <c r="PMX2416" s="1111"/>
      <c r="PMY2416" s="1111"/>
      <c r="PMZ2416" s="1111"/>
      <c r="PNA2416" s="1111"/>
      <c r="PNB2416" s="1111"/>
      <c r="PNC2416" s="1111"/>
      <c r="PND2416" s="1111"/>
      <c r="PNE2416" s="1111"/>
      <c r="PNF2416" s="1111"/>
      <c r="PNG2416" s="1111"/>
      <c r="PNH2416" s="1111"/>
      <c r="PNI2416" s="1111"/>
      <c r="PNJ2416" s="1111"/>
      <c r="PNK2416" s="1111"/>
      <c r="PNL2416" s="1111"/>
      <c r="PNM2416" s="1111"/>
      <c r="PNN2416" s="1111"/>
      <c r="PNO2416" s="1111"/>
      <c r="PNP2416" s="1111"/>
      <c r="PNQ2416" s="1111"/>
      <c r="PNR2416" s="1111"/>
      <c r="PNS2416" s="1111"/>
      <c r="PNT2416" s="1111"/>
      <c r="PNU2416" s="1111"/>
      <c r="PNV2416" s="1111"/>
      <c r="PNW2416" s="1111"/>
      <c r="PNX2416" s="1111"/>
      <c r="PNY2416" s="1111"/>
      <c r="PNZ2416" s="1111"/>
      <c r="POA2416" s="1111"/>
      <c r="POB2416" s="1111"/>
      <c r="POC2416" s="1111"/>
      <c r="POD2416" s="1111"/>
      <c r="POE2416" s="1111"/>
      <c r="POF2416" s="1111"/>
      <c r="POG2416" s="1111"/>
      <c r="POH2416" s="1111"/>
      <c r="POI2416" s="1111"/>
      <c r="POJ2416" s="1111"/>
      <c r="POK2416" s="1111"/>
      <c r="POL2416" s="1111"/>
      <c r="POM2416" s="1111"/>
      <c r="PON2416" s="1111"/>
      <c r="POO2416" s="1111"/>
      <c r="POP2416" s="1111"/>
      <c r="POQ2416" s="1111"/>
      <c r="POR2416" s="1111"/>
      <c r="POS2416" s="1111"/>
      <c r="POT2416" s="1111"/>
      <c r="POU2416" s="1111"/>
      <c r="POV2416" s="1111"/>
      <c r="POW2416" s="1111"/>
      <c r="POX2416" s="1111"/>
      <c r="POY2416" s="1111"/>
      <c r="POZ2416" s="1111"/>
      <c r="PPA2416" s="1111"/>
      <c r="PPB2416" s="1111"/>
      <c r="PPC2416" s="1111"/>
      <c r="PPD2416" s="1111"/>
      <c r="PPE2416" s="1111"/>
      <c r="PPF2416" s="1111"/>
      <c r="PPG2416" s="1111"/>
      <c r="PPH2416" s="1111"/>
      <c r="PPI2416" s="1111"/>
      <c r="PPJ2416" s="1111"/>
      <c r="PPK2416" s="1111"/>
      <c r="PPL2416" s="1111"/>
      <c r="PPM2416" s="1111"/>
      <c r="PPN2416" s="1111"/>
      <c r="PPO2416" s="1111"/>
      <c r="PPP2416" s="1111"/>
      <c r="PPQ2416" s="1111"/>
      <c r="PPR2416" s="1111"/>
      <c r="PPS2416" s="1111"/>
      <c r="PPT2416" s="1111"/>
      <c r="PPU2416" s="1111"/>
      <c r="PPV2416" s="1111"/>
      <c r="PPW2416" s="1111"/>
      <c r="PPX2416" s="1111"/>
      <c r="PPY2416" s="1111"/>
      <c r="PPZ2416" s="1111"/>
      <c r="PQA2416" s="1111"/>
      <c r="PQB2416" s="1111"/>
      <c r="PQC2416" s="1111"/>
      <c r="PQD2416" s="1111"/>
      <c r="PQE2416" s="1111"/>
      <c r="PQF2416" s="1111"/>
      <c r="PQG2416" s="1111"/>
      <c r="PQH2416" s="1111"/>
      <c r="PQI2416" s="1111"/>
      <c r="PQJ2416" s="1111"/>
      <c r="PQK2416" s="1111"/>
      <c r="PQL2416" s="1111"/>
      <c r="PQM2416" s="1111"/>
      <c r="PQN2416" s="1111"/>
      <c r="PQO2416" s="1111"/>
      <c r="PQP2416" s="1111"/>
      <c r="PQQ2416" s="1111"/>
      <c r="PQR2416" s="1111"/>
      <c r="PQS2416" s="1111"/>
      <c r="PQT2416" s="1111"/>
      <c r="PQU2416" s="1111"/>
      <c r="PQV2416" s="1111"/>
      <c r="PQW2416" s="1111"/>
      <c r="PQX2416" s="1111"/>
      <c r="PQY2416" s="1111"/>
      <c r="PQZ2416" s="1111"/>
      <c r="PRA2416" s="1111"/>
      <c r="PRB2416" s="1111"/>
      <c r="PRC2416" s="1111"/>
      <c r="PRD2416" s="1111"/>
      <c r="PRE2416" s="1111"/>
      <c r="PRF2416" s="1111"/>
      <c r="PRG2416" s="1111"/>
      <c r="PRH2416" s="1111"/>
      <c r="PRI2416" s="1111"/>
      <c r="PRJ2416" s="1111"/>
      <c r="PRK2416" s="1111"/>
      <c r="PRL2416" s="1111"/>
      <c r="PRM2416" s="1111"/>
      <c r="PRN2416" s="1111"/>
      <c r="PRO2416" s="1111"/>
      <c r="PRP2416" s="1111"/>
      <c r="PRQ2416" s="1111"/>
      <c r="PRR2416" s="1111"/>
      <c r="PRS2416" s="1111"/>
      <c r="PRT2416" s="1111"/>
      <c r="PRU2416" s="1111"/>
      <c r="PRV2416" s="1111"/>
      <c r="PRW2416" s="1111"/>
      <c r="PRX2416" s="1111"/>
      <c r="PRY2416" s="1111"/>
      <c r="PRZ2416" s="1111"/>
      <c r="PSA2416" s="1111"/>
      <c r="PSB2416" s="1111"/>
      <c r="PSC2416" s="1111"/>
      <c r="PSD2416" s="1111"/>
      <c r="PSE2416" s="1111"/>
      <c r="PSF2416" s="1111"/>
      <c r="PSG2416" s="1111"/>
      <c r="PSH2416" s="1111"/>
      <c r="PSI2416" s="1111"/>
      <c r="PSJ2416" s="1111"/>
      <c r="PSK2416" s="1111"/>
      <c r="PSL2416" s="1111"/>
      <c r="PSM2416" s="1111"/>
      <c r="PSN2416" s="1111"/>
      <c r="PSO2416" s="1111"/>
      <c r="PSP2416" s="1111"/>
      <c r="PSQ2416" s="1111"/>
      <c r="PSR2416" s="1111"/>
      <c r="PSS2416" s="1111"/>
      <c r="PST2416" s="1111"/>
      <c r="PSU2416" s="1111"/>
      <c r="PSV2416" s="1111"/>
      <c r="PSW2416" s="1111"/>
      <c r="PSX2416" s="1111"/>
      <c r="PSY2416" s="1111"/>
      <c r="PSZ2416" s="1111"/>
      <c r="PTA2416" s="1111"/>
      <c r="PTB2416" s="1111"/>
      <c r="PTC2416" s="1111"/>
      <c r="PTD2416" s="1111"/>
      <c r="PTE2416" s="1111"/>
      <c r="PTF2416" s="1111"/>
      <c r="PTG2416" s="1111"/>
      <c r="PTH2416" s="1111"/>
      <c r="PTI2416" s="1111"/>
      <c r="PTJ2416" s="1111"/>
      <c r="PTK2416" s="1111"/>
      <c r="PTL2416" s="1111"/>
      <c r="PTM2416" s="1111"/>
      <c r="PTN2416" s="1111"/>
      <c r="PTO2416" s="1111"/>
      <c r="PTP2416" s="1111"/>
      <c r="PTQ2416" s="1111"/>
      <c r="PTR2416" s="1111"/>
      <c r="PTS2416" s="1111"/>
      <c r="PTT2416" s="1111"/>
      <c r="PTU2416" s="1111"/>
      <c r="PTV2416" s="1111"/>
      <c r="PTW2416" s="1111"/>
      <c r="PTX2416" s="1111"/>
      <c r="PTY2416" s="1111"/>
      <c r="PTZ2416" s="1111"/>
      <c r="PUA2416" s="1111"/>
      <c r="PUB2416" s="1111"/>
      <c r="PUC2416" s="1111"/>
      <c r="PUD2416" s="1111"/>
      <c r="PUE2416" s="1111"/>
      <c r="PUF2416" s="1111"/>
      <c r="PUG2416" s="1111"/>
      <c r="PUH2416" s="1111"/>
      <c r="PUI2416" s="1111"/>
      <c r="PUJ2416" s="1111"/>
      <c r="PUK2416" s="1111"/>
      <c r="PUL2416" s="1111"/>
      <c r="PUM2416" s="1111"/>
      <c r="PUN2416" s="1111"/>
      <c r="PUO2416" s="1111"/>
      <c r="PUP2416" s="1111"/>
      <c r="PUQ2416" s="1111"/>
      <c r="PUR2416" s="1111"/>
      <c r="PUS2416" s="1111"/>
      <c r="PUT2416" s="1111"/>
      <c r="PUU2416" s="1111"/>
      <c r="PUV2416" s="1111"/>
      <c r="PUW2416" s="1111"/>
      <c r="PUX2416" s="1111"/>
      <c r="PUY2416" s="1111"/>
      <c r="PUZ2416" s="1111"/>
      <c r="PVA2416" s="1111"/>
      <c r="PVB2416" s="1111"/>
      <c r="PVC2416" s="1111"/>
      <c r="PVD2416" s="1111"/>
      <c r="PVE2416" s="1111"/>
      <c r="PVF2416" s="1111"/>
      <c r="PVG2416" s="1111"/>
      <c r="PVH2416" s="1111"/>
      <c r="PVI2416" s="1111"/>
      <c r="PVJ2416" s="1111"/>
      <c r="PVK2416" s="1111"/>
      <c r="PVL2416" s="1111"/>
      <c r="PVM2416" s="1111"/>
      <c r="PVN2416" s="1111"/>
      <c r="PVO2416" s="1111"/>
      <c r="PVP2416" s="1111"/>
      <c r="PVQ2416" s="1111"/>
      <c r="PVR2416" s="1111"/>
      <c r="PVS2416" s="1111"/>
      <c r="PVT2416" s="1111"/>
      <c r="PVU2416" s="1111"/>
      <c r="PVV2416" s="1111"/>
      <c r="PVW2416" s="1111"/>
      <c r="PVX2416" s="1111"/>
      <c r="PVY2416" s="1111"/>
      <c r="PVZ2416" s="1111"/>
      <c r="PWA2416" s="1111"/>
      <c r="PWB2416" s="1111"/>
      <c r="PWC2416" s="1111"/>
      <c r="PWD2416" s="1111"/>
      <c r="PWE2416" s="1111"/>
      <c r="PWF2416" s="1111"/>
      <c r="PWG2416" s="1111"/>
      <c r="PWH2416" s="1111"/>
      <c r="PWI2416" s="1111"/>
      <c r="PWJ2416" s="1111"/>
      <c r="PWK2416" s="1111"/>
      <c r="PWL2416" s="1111"/>
      <c r="PWM2416" s="1111"/>
      <c r="PWN2416" s="1111"/>
      <c r="PWO2416" s="1111"/>
      <c r="PWP2416" s="1111"/>
      <c r="PWQ2416" s="1111"/>
      <c r="PWR2416" s="1111"/>
      <c r="PWS2416" s="1111"/>
      <c r="PWT2416" s="1111"/>
      <c r="PWU2416" s="1111"/>
      <c r="PWV2416" s="1111"/>
      <c r="PWW2416" s="1111"/>
      <c r="PWX2416" s="1111"/>
      <c r="PWY2416" s="1111"/>
      <c r="PWZ2416" s="1111"/>
      <c r="PXA2416" s="1111"/>
      <c r="PXB2416" s="1111"/>
      <c r="PXC2416" s="1111"/>
      <c r="PXD2416" s="1111"/>
      <c r="PXE2416" s="1111"/>
      <c r="PXF2416" s="1111"/>
      <c r="PXG2416" s="1111"/>
      <c r="PXH2416" s="1111"/>
      <c r="PXI2416" s="1111"/>
      <c r="PXJ2416" s="1111"/>
      <c r="PXK2416" s="1111"/>
      <c r="PXL2416" s="1111"/>
      <c r="PXM2416" s="1111"/>
      <c r="PXN2416" s="1111"/>
      <c r="PXO2416" s="1111"/>
      <c r="PXP2416" s="1111"/>
      <c r="PXQ2416" s="1111"/>
      <c r="PXR2416" s="1111"/>
      <c r="PXS2416" s="1111"/>
      <c r="PXT2416" s="1111"/>
      <c r="PXU2416" s="1111"/>
      <c r="PXV2416" s="1111"/>
      <c r="PXW2416" s="1111"/>
      <c r="PXX2416" s="1111"/>
      <c r="PXY2416" s="1111"/>
      <c r="PXZ2416" s="1111"/>
      <c r="PYA2416" s="1111"/>
      <c r="PYB2416" s="1111"/>
      <c r="PYC2416" s="1111"/>
      <c r="PYD2416" s="1111"/>
      <c r="PYE2416" s="1111"/>
      <c r="PYF2416" s="1111"/>
      <c r="PYG2416" s="1111"/>
      <c r="PYH2416" s="1111"/>
      <c r="PYI2416" s="1111"/>
      <c r="PYJ2416" s="1111"/>
      <c r="PYK2416" s="1111"/>
      <c r="PYL2416" s="1111"/>
      <c r="PYM2416" s="1111"/>
      <c r="PYN2416" s="1111"/>
      <c r="PYO2416" s="1111"/>
      <c r="PYP2416" s="1111"/>
      <c r="PYQ2416" s="1111"/>
      <c r="PYR2416" s="1111"/>
      <c r="PYS2416" s="1111"/>
      <c r="PYT2416" s="1111"/>
      <c r="PYU2416" s="1111"/>
      <c r="PYV2416" s="1111"/>
      <c r="PYW2416" s="1111"/>
      <c r="PYX2416" s="1111"/>
      <c r="PYY2416" s="1111"/>
      <c r="PYZ2416" s="1111"/>
      <c r="PZA2416" s="1111"/>
      <c r="PZB2416" s="1111"/>
      <c r="PZC2416" s="1111"/>
      <c r="PZD2416" s="1111"/>
      <c r="PZE2416" s="1111"/>
      <c r="PZF2416" s="1111"/>
      <c r="PZG2416" s="1111"/>
      <c r="PZH2416" s="1111"/>
      <c r="PZI2416" s="1111"/>
      <c r="PZJ2416" s="1111"/>
      <c r="PZK2416" s="1111"/>
      <c r="PZL2416" s="1111"/>
      <c r="PZM2416" s="1111"/>
      <c r="PZN2416" s="1111"/>
      <c r="PZO2416" s="1111"/>
      <c r="PZP2416" s="1111"/>
      <c r="PZQ2416" s="1111"/>
      <c r="PZR2416" s="1111"/>
      <c r="PZS2416" s="1111"/>
      <c r="PZT2416" s="1111"/>
      <c r="PZU2416" s="1111"/>
      <c r="PZV2416" s="1111"/>
      <c r="PZW2416" s="1111"/>
      <c r="PZX2416" s="1111"/>
      <c r="PZY2416" s="1111"/>
      <c r="PZZ2416" s="1111"/>
      <c r="QAA2416" s="1111"/>
      <c r="QAB2416" s="1111"/>
      <c r="QAC2416" s="1111"/>
      <c r="QAD2416" s="1111"/>
      <c r="QAE2416" s="1111"/>
      <c r="QAF2416" s="1111"/>
      <c r="QAG2416" s="1111"/>
      <c r="QAH2416" s="1111"/>
      <c r="QAI2416" s="1111"/>
      <c r="QAJ2416" s="1111"/>
      <c r="QAK2416" s="1111"/>
      <c r="QAL2416" s="1111"/>
      <c r="QAM2416" s="1111"/>
      <c r="QAN2416" s="1111"/>
      <c r="QAO2416" s="1111"/>
      <c r="QAP2416" s="1111"/>
      <c r="QAQ2416" s="1111"/>
      <c r="QAR2416" s="1111"/>
      <c r="QAS2416" s="1111"/>
      <c r="QAT2416" s="1111"/>
      <c r="QAU2416" s="1111"/>
      <c r="QAV2416" s="1111"/>
      <c r="QAW2416" s="1111"/>
      <c r="QAX2416" s="1111"/>
      <c r="QAY2416" s="1111"/>
      <c r="QAZ2416" s="1111"/>
      <c r="QBA2416" s="1111"/>
      <c r="QBB2416" s="1111"/>
      <c r="QBC2416" s="1111"/>
      <c r="QBD2416" s="1111"/>
      <c r="QBE2416" s="1111"/>
      <c r="QBF2416" s="1111"/>
      <c r="QBG2416" s="1111"/>
      <c r="QBH2416" s="1111"/>
      <c r="QBI2416" s="1111"/>
      <c r="QBJ2416" s="1111"/>
      <c r="QBK2416" s="1111"/>
      <c r="QBL2416" s="1111"/>
      <c r="QBM2416" s="1111"/>
      <c r="QBN2416" s="1111"/>
      <c r="QBO2416" s="1111"/>
      <c r="QBP2416" s="1111"/>
      <c r="QBQ2416" s="1111"/>
      <c r="QBR2416" s="1111"/>
      <c r="QBS2416" s="1111"/>
      <c r="QBT2416" s="1111"/>
      <c r="QBU2416" s="1111"/>
      <c r="QBV2416" s="1111"/>
      <c r="QBW2416" s="1111"/>
      <c r="QBX2416" s="1111"/>
      <c r="QBY2416" s="1111"/>
      <c r="QBZ2416" s="1111"/>
      <c r="QCA2416" s="1111"/>
      <c r="QCB2416" s="1111"/>
      <c r="QCC2416" s="1111"/>
      <c r="QCD2416" s="1111"/>
      <c r="QCE2416" s="1111"/>
      <c r="QCF2416" s="1111"/>
      <c r="QCG2416" s="1111"/>
      <c r="QCH2416" s="1111"/>
      <c r="QCI2416" s="1111"/>
      <c r="QCJ2416" s="1111"/>
      <c r="QCK2416" s="1111"/>
      <c r="QCL2416" s="1111"/>
      <c r="QCM2416" s="1111"/>
      <c r="QCN2416" s="1111"/>
      <c r="QCO2416" s="1111"/>
      <c r="QCP2416" s="1111"/>
      <c r="QCQ2416" s="1111"/>
      <c r="QCR2416" s="1111"/>
      <c r="QCS2416" s="1111"/>
      <c r="QCT2416" s="1111"/>
      <c r="QCU2416" s="1111"/>
      <c r="QCV2416" s="1111"/>
      <c r="QCW2416" s="1111"/>
      <c r="QCX2416" s="1111"/>
      <c r="QCY2416" s="1111"/>
      <c r="QCZ2416" s="1111"/>
      <c r="QDA2416" s="1111"/>
      <c r="QDB2416" s="1111"/>
      <c r="QDC2416" s="1111"/>
      <c r="QDD2416" s="1111"/>
      <c r="QDE2416" s="1111"/>
      <c r="QDF2416" s="1111"/>
      <c r="QDG2416" s="1111"/>
      <c r="QDH2416" s="1111"/>
      <c r="QDI2416" s="1111"/>
      <c r="QDJ2416" s="1111"/>
      <c r="QDK2416" s="1111"/>
      <c r="QDL2416" s="1111"/>
      <c r="QDM2416" s="1111"/>
      <c r="QDN2416" s="1111"/>
      <c r="QDO2416" s="1111"/>
      <c r="QDP2416" s="1111"/>
      <c r="QDQ2416" s="1111"/>
      <c r="QDR2416" s="1111"/>
      <c r="QDS2416" s="1111"/>
      <c r="QDT2416" s="1111"/>
      <c r="QDU2416" s="1111"/>
      <c r="QDV2416" s="1111"/>
      <c r="QDW2416" s="1111"/>
      <c r="QDX2416" s="1111"/>
      <c r="QDY2416" s="1111"/>
      <c r="QDZ2416" s="1111"/>
      <c r="QEA2416" s="1111"/>
      <c r="QEB2416" s="1111"/>
      <c r="QEC2416" s="1111"/>
      <c r="QED2416" s="1111"/>
      <c r="QEE2416" s="1111"/>
      <c r="QEF2416" s="1111"/>
      <c r="QEG2416" s="1111"/>
      <c r="QEH2416" s="1111"/>
      <c r="QEI2416" s="1111"/>
      <c r="QEJ2416" s="1111"/>
      <c r="QEK2416" s="1111"/>
      <c r="QEL2416" s="1111"/>
      <c r="QEM2416" s="1111"/>
      <c r="QEN2416" s="1111"/>
      <c r="QEO2416" s="1111"/>
      <c r="QEP2416" s="1111"/>
      <c r="QEQ2416" s="1111"/>
      <c r="QER2416" s="1111"/>
      <c r="QES2416" s="1111"/>
      <c r="QET2416" s="1111"/>
      <c r="QEU2416" s="1111"/>
      <c r="QEV2416" s="1111"/>
      <c r="QEW2416" s="1111"/>
      <c r="QEX2416" s="1111"/>
      <c r="QEY2416" s="1111"/>
      <c r="QEZ2416" s="1111"/>
      <c r="QFA2416" s="1111"/>
      <c r="QFB2416" s="1111"/>
      <c r="QFC2416" s="1111"/>
      <c r="QFD2416" s="1111"/>
      <c r="QFE2416" s="1111"/>
      <c r="QFF2416" s="1111"/>
      <c r="QFG2416" s="1111"/>
      <c r="QFH2416" s="1111"/>
      <c r="QFI2416" s="1111"/>
      <c r="QFJ2416" s="1111"/>
      <c r="QFK2416" s="1111"/>
      <c r="QFL2416" s="1111"/>
      <c r="QFM2416" s="1111"/>
      <c r="QFN2416" s="1111"/>
      <c r="QFO2416" s="1111"/>
      <c r="QFP2416" s="1111"/>
      <c r="QFQ2416" s="1111"/>
      <c r="QFR2416" s="1111"/>
      <c r="QFS2416" s="1111"/>
      <c r="QFT2416" s="1111"/>
      <c r="QFU2416" s="1111"/>
      <c r="QFV2416" s="1111"/>
      <c r="QFW2416" s="1111"/>
      <c r="QFX2416" s="1111"/>
      <c r="QFY2416" s="1111"/>
      <c r="QFZ2416" s="1111"/>
      <c r="QGA2416" s="1111"/>
      <c r="QGB2416" s="1111"/>
      <c r="QGC2416" s="1111"/>
      <c r="QGD2416" s="1111"/>
      <c r="QGE2416" s="1111"/>
      <c r="QGF2416" s="1111"/>
      <c r="QGG2416" s="1111"/>
      <c r="QGH2416" s="1111"/>
      <c r="QGI2416" s="1111"/>
      <c r="QGJ2416" s="1111"/>
      <c r="QGK2416" s="1111"/>
      <c r="QGL2416" s="1111"/>
      <c r="QGM2416" s="1111"/>
      <c r="QGN2416" s="1111"/>
      <c r="QGO2416" s="1111"/>
      <c r="QGP2416" s="1111"/>
      <c r="QGQ2416" s="1111"/>
      <c r="QGR2416" s="1111"/>
      <c r="QGS2416" s="1111"/>
      <c r="QGT2416" s="1111"/>
      <c r="QGU2416" s="1111"/>
      <c r="QGV2416" s="1111"/>
      <c r="QGW2416" s="1111"/>
      <c r="QGX2416" s="1111"/>
      <c r="QGY2416" s="1111"/>
      <c r="QGZ2416" s="1111"/>
      <c r="QHA2416" s="1111"/>
      <c r="QHB2416" s="1111"/>
      <c r="QHC2416" s="1111"/>
      <c r="QHD2416" s="1111"/>
      <c r="QHE2416" s="1111"/>
      <c r="QHF2416" s="1111"/>
      <c r="QHG2416" s="1111"/>
      <c r="QHH2416" s="1111"/>
      <c r="QHI2416" s="1111"/>
      <c r="QHJ2416" s="1111"/>
      <c r="QHK2416" s="1111"/>
      <c r="QHL2416" s="1111"/>
      <c r="QHM2416" s="1111"/>
      <c r="QHN2416" s="1111"/>
      <c r="QHO2416" s="1111"/>
      <c r="QHP2416" s="1111"/>
      <c r="QHQ2416" s="1111"/>
      <c r="QHR2416" s="1111"/>
      <c r="QHS2416" s="1111"/>
      <c r="QHT2416" s="1111"/>
      <c r="QHU2416" s="1111"/>
      <c r="QHV2416" s="1111"/>
      <c r="QHW2416" s="1111"/>
      <c r="QHX2416" s="1111"/>
      <c r="QHY2416" s="1111"/>
      <c r="QHZ2416" s="1111"/>
      <c r="QIA2416" s="1111"/>
      <c r="QIB2416" s="1111"/>
      <c r="QIC2416" s="1111"/>
      <c r="QID2416" s="1111"/>
      <c r="QIE2416" s="1111"/>
      <c r="QIF2416" s="1111"/>
      <c r="QIG2416" s="1111"/>
      <c r="QIH2416" s="1111"/>
      <c r="QII2416" s="1111"/>
      <c r="QIJ2416" s="1111"/>
      <c r="QIK2416" s="1111"/>
      <c r="QIL2416" s="1111"/>
      <c r="QIM2416" s="1111"/>
      <c r="QIN2416" s="1111"/>
      <c r="QIO2416" s="1111"/>
      <c r="QIP2416" s="1111"/>
      <c r="QIQ2416" s="1111"/>
      <c r="QIR2416" s="1111"/>
      <c r="QIS2416" s="1111"/>
      <c r="QIT2416" s="1111"/>
      <c r="QIU2416" s="1111"/>
      <c r="QIV2416" s="1111"/>
      <c r="QIW2416" s="1111"/>
      <c r="QIX2416" s="1111"/>
      <c r="QIY2416" s="1111"/>
      <c r="QIZ2416" s="1111"/>
      <c r="QJA2416" s="1111"/>
      <c r="QJB2416" s="1111"/>
      <c r="QJC2416" s="1111"/>
      <c r="QJD2416" s="1111"/>
      <c r="QJE2416" s="1111"/>
      <c r="QJF2416" s="1111"/>
      <c r="QJG2416" s="1111"/>
      <c r="QJH2416" s="1111"/>
      <c r="QJI2416" s="1111"/>
      <c r="QJJ2416" s="1111"/>
      <c r="QJK2416" s="1111"/>
      <c r="QJL2416" s="1111"/>
      <c r="QJM2416" s="1111"/>
      <c r="QJN2416" s="1111"/>
      <c r="QJO2416" s="1111"/>
      <c r="QJP2416" s="1111"/>
      <c r="QJQ2416" s="1111"/>
      <c r="QJR2416" s="1111"/>
      <c r="QJS2416" s="1111"/>
      <c r="QJT2416" s="1111"/>
      <c r="QJU2416" s="1111"/>
      <c r="QJV2416" s="1111"/>
      <c r="QJW2416" s="1111"/>
      <c r="QJX2416" s="1111"/>
      <c r="QJY2416" s="1111"/>
      <c r="QJZ2416" s="1111"/>
      <c r="QKA2416" s="1111"/>
      <c r="QKB2416" s="1111"/>
      <c r="QKC2416" s="1111"/>
      <c r="QKD2416" s="1111"/>
      <c r="QKE2416" s="1111"/>
      <c r="QKF2416" s="1111"/>
      <c r="QKG2416" s="1111"/>
      <c r="QKH2416" s="1111"/>
      <c r="QKI2416" s="1111"/>
      <c r="QKJ2416" s="1111"/>
      <c r="QKK2416" s="1111"/>
      <c r="QKL2416" s="1111"/>
      <c r="QKM2416" s="1111"/>
      <c r="QKN2416" s="1111"/>
      <c r="QKO2416" s="1111"/>
      <c r="QKP2416" s="1111"/>
      <c r="QKQ2416" s="1111"/>
      <c r="QKR2416" s="1111"/>
      <c r="QKS2416" s="1111"/>
      <c r="QKT2416" s="1111"/>
      <c r="QKU2416" s="1111"/>
      <c r="QKV2416" s="1111"/>
      <c r="QKW2416" s="1111"/>
      <c r="QKX2416" s="1111"/>
      <c r="QKY2416" s="1111"/>
      <c r="QKZ2416" s="1111"/>
      <c r="QLA2416" s="1111"/>
      <c r="QLB2416" s="1111"/>
      <c r="QLC2416" s="1111"/>
      <c r="QLD2416" s="1111"/>
      <c r="QLE2416" s="1111"/>
      <c r="QLF2416" s="1111"/>
      <c r="QLG2416" s="1111"/>
      <c r="QLH2416" s="1111"/>
      <c r="QLI2416" s="1111"/>
      <c r="QLJ2416" s="1111"/>
      <c r="QLK2416" s="1111"/>
      <c r="QLL2416" s="1111"/>
      <c r="QLM2416" s="1111"/>
      <c r="QLN2416" s="1111"/>
      <c r="QLO2416" s="1111"/>
      <c r="QLP2416" s="1111"/>
      <c r="QLQ2416" s="1111"/>
      <c r="QLR2416" s="1111"/>
      <c r="QLS2416" s="1111"/>
      <c r="QLT2416" s="1111"/>
      <c r="QLU2416" s="1111"/>
      <c r="QLV2416" s="1111"/>
      <c r="QLW2416" s="1111"/>
      <c r="QLX2416" s="1111"/>
      <c r="QLY2416" s="1111"/>
      <c r="QLZ2416" s="1111"/>
      <c r="QMA2416" s="1111"/>
      <c r="QMB2416" s="1111"/>
      <c r="QMC2416" s="1111"/>
      <c r="QMD2416" s="1111"/>
      <c r="QME2416" s="1111"/>
      <c r="QMF2416" s="1111"/>
      <c r="QMG2416" s="1111"/>
      <c r="QMH2416" s="1111"/>
      <c r="QMI2416" s="1111"/>
      <c r="QMJ2416" s="1111"/>
      <c r="QMK2416" s="1111"/>
      <c r="QML2416" s="1111"/>
      <c r="QMM2416" s="1111"/>
      <c r="QMN2416" s="1111"/>
      <c r="QMO2416" s="1111"/>
      <c r="QMP2416" s="1111"/>
      <c r="QMQ2416" s="1111"/>
      <c r="QMR2416" s="1111"/>
      <c r="QMS2416" s="1111"/>
      <c r="QMT2416" s="1111"/>
      <c r="QMU2416" s="1111"/>
      <c r="QMV2416" s="1111"/>
      <c r="QMW2416" s="1111"/>
      <c r="QMX2416" s="1111"/>
      <c r="QMY2416" s="1111"/>
      <c r="QMZ2416" s="1111"/>
      <c r="QNA2416" s="1111"/>
      <c r="QNB2416" s="1111"/>
      <c r="QNC2416" s="1111"/>
      <c r="QND2416" s="1111"/>
      <c r="QNE2416" s="1111"/>
      <c r="QNF2416" s="1111"/>
      <c r="QNG2416" s="1111"/>
      <c r="QNH2416" s="1111"/>
      <c r="QNI2416" s="1111"/>
      <c r="QNJ2416" s="1111"/>
      <c r="QNK2416" s="1111"/>
      <c r="QNL2416" s="1111"/>
      <c r="QNM2416" s="1111"/>
      <c r="QNN2416" s="1111"/>
      <c r="QNO2416" s="1111"/>
      <c r="QNP2416" s="1111"/>
      <c r="QNQ2416" s="1111"/>
      <c r="QNR2416" s="1111"/>
      <c r="QNS2416" s="1111"/>
      <c r="QNT2416" s="1111"/>
      <c r="QNU2416" s="1111"/>
      <c r="QNV2416" s="1111"/>
      <c r="QNW2416" s="1111"/>
      <c r="QNX2416" s="1111"/>
      <c r="QNY2416" s="1111"/>
      <c r="QNZ2416" s="1111"/>
      <c r="QOA2416" s="1111"/>
      <c r="QOB2416" s="1111"/>
      <c r="QOC2416" s="1111"/>
      <c r="QOD2416" s="1111"/>
      <c r="QOE2416" s="1111"/>
      <c r="QOF2416" s="1111"/>
      <c r="QOG2416" s="1111"/>
      <c r="QOH2416" s="1111"/>
      <c r="QOI2416" s="1111"/>
      <c r="QOJ2416" s="1111"/>
      <c r="QOK2416" s="1111"/>
      <c r="QOL2416" s="1111"/>
      <c r="QOM2416" s="1111"/>
      <c r="QON2416" s="1111"/>
      <c r="QOO2416" s="1111"/>
      <c r="QOP2416" s="1111"/>
      <c r="QOQ2416" s="1111"/>
      <c r="QOR2416" s="1111"/>
      <c r="QOS2416" s="1111"/>
      <c r="QOT2416" s="1111"/>
      <c r="QOU2416" s="1111"/>
      <c r="QOV2416" s="1111"/>
      <c r="QOW2416" s="1111"/>
      <c r="QOX2416" s="1111"/>
      <c r="QOY2416" s="1111"/>
      <c r="QOZ2416" s="1111"/>
      <c r="QPA2416" s="1111"/>
      <c r="QPB2416" s="1111"/>
      <c r="QPC2416" s="1111"/>
      <c r="QPD2416" s="1111"/>
      <c r="QPE2416" s="1111"/>
      <c r="QPF2416" s="1111"/>
      <c r="QPG2416" s="1111"/>
      <c r="QPH2416" s="1111"/>
      <c r="QPI2416" s="1111"/>
      <c r="QPJ2416" s="1111"/>
      <c r="QPK2416" s="1111"/>
      <c r="QPL2416" s="1111"/>
      <c r="QPM2416" s="1111"/>
      <c r="QPN2416" s="1111"/>
      <c r="QPO2416" s="1111"/>
      <c r="QPP2416" s="1111"/>
      <c r="QPQ2416" s="1111"/>
      <c r="QPR2416" s="1111"/>
      <c r="QPS2416" s="1111"/>
      <c r="QPT2416" s="1111"/>
      <c r="QPU2416" s="1111"/>
      <c r="QPV2416" s="1111"/>
      <c r="QPW2416" s="1111"/>
      <c r="QPX2416" s="1111"/>
      <c r="QPY2416" s="1111"/>
      <c r="QPZ2416" s="1111"/>
      <c r="QQA2416" s="1111"/>
      <c r="QQB2416" s="1111"/>
      <c r="QQC2416" s="1111"/>
      <c r="QQD2416" s="1111"/>
      <c r="QQE2416" s="1111"/>
      <c r="QQF2416" s="1111"/>
      <c r="QQG2416" s="1111"/>
      <c r="QQH2416" s="1111"/>
      <c r="QQI2416" s="1111"/>
      <c r="QQJ2416" s="1111"/>
      <c r="QQK2416" s="1111"/>
      <c r="QQL2416" s="1111"/>
      <c r="QQM2416" s="1111"/>
      <c r="QQN2416" s="1111"/>
      <c r="QQO2416" s="1111"/>
      <c r="QQP2416" s="1111"/>
      <c r="QQQ2416" s="1111"/>
      <c r="QQR2416" s="1111"/>
      <c r="QQS2416" s="1111"/>
      <c r="QQT2416" s="1111"/>
      <c r="QQU2416" s="1111"/>
      <c r="QQV2416" s="1111"/>
      <c r="QQW2416" s="1111"/>
      <c r="QQX2416" s="1111"/>
      <c r="QQY2416" s="1111"/>
      <c r="QQZ2416" s="1111"/>
      <c r="QRA2416" s="1111"/>
      <c r="QRB2416" s="1111"/>
      <c r="QRC2416" s="1111"/>
      <c r="QRD2416" s="1111"/>
      <c r="QRE2416" s="1111"/>
      <c r="QRF2416" s="1111"/>
      <c r="QRG2416" s="1111"/>
      <c r="QRH2416" s="1111"/>
      <c r="QRI2416" s="1111"/>
      <c r="QRJ2416" s="1111"/>
      <c r="QRK2416" s="1111"/>
      <c r="QRL2416" s="1111"/>
      <c r="QRM2416" s="1111"/>
      <c r="QRN2416" s="1111"/>
      <c r="QRO2416" s="1111"/>
      <c r="QRP2416" s="1111"/>
      <c r="QRQ2416" s="1111"/>
      <c r="QRR2416" s="1111"/>
      <c r="QRS2416" s="1111"/>
      <c r="QRT2416" s="1111"/>
      <c r="QRU2416" s="1111"/>
      <c r="QRV2416" s="1111"/>
      <c r="QRW2416" s="1111"/>
      <c r="QRX2416" s="1111"/>
      <c r="QRY2416" s="1111"/>
      <c r="QRZ2416" s="1111"/>
      <c r="QSA2416" s="1111"/>
      <c r="QSB2416" s="1111"/>
      <c r="QSC2416" s="1111"/>
      <c r="QSD2416" s="1111"/>
      <c r="QSE2416" s="1111"/>
      <c r="QSF2416" s="1111"/>
      <c r="QSG2416" s="1111"/>
      <c r="QSH2416" s="1111"/>
      <c r="QSI2416" s="1111"/>
      <c r="QSJ2416" s="1111"/>
      <c r="QSK2416" s="1111"/>
      <c r="QSL2416" s="1111"/>
      <c r="QSM2416" s="1111"/>
      <c r="QSN2416" s="1111"/>
      <c r="QSO2416" s="1111"/>
      <c r="QSP2416" s="1111"/>
      <c r="QSQ2416" s="1111"/>
      <c r="QSR2416" s="1111"/>
      <c r="QSS2416" s="1111"/>
      <c r="QST2416" s="1111"/>
      <c r="QSU2416" s="1111"/>
      <c r="QSV2416" s="1111"/>
      <c r="QSW2416" s="1111"/>
      <c r="QSX2416" s="1111"/>
      <c r="QSY2416" s="1111"/>
      <c r="QSZ2416" s="1111"/>
      <c r="QTA2416" s="1111"/>
      <c r="QTB2416" s="1111"/>
      <c r="QTC2416" s="1111"/>
      <c r="QTD2416" s="1111"/>
      <c r="QTE2416" s="1111"/>
      <c r="QTF2416" s="1111"/>
      <c r="QTG2416" s="1111"/>
      <c r="QTH2416" s="1111"/>
      <c r="QTI2416" s="1111"/>
      <c r="QTJ2416" s="1111"/>
      <c r="QTK2416" s="1111"/>
      <c r="QTL2416" s="1111"/>
      <c r="QTM2416" s="1111"/>
      <c r="QTN2416" s="1111"/>
      <c r="QTO2416" s="1111"/>
      <c r="QTP2416" s="1111"/>
      <c r="QTQ2416" s="1111"/>
      <c r="QTR2416" s="1111"/>
      <c r="QTS2416" s="1111"/>
      <c r="QTT2416" s="1111"/>
      <c r="QTU2416" s="1111"/>
      <c r="QTV2416" s="1111"/>
      <c r="QTW2416" s="1111"/>
      <c r="QTX2416" s="1111"/>
      <c r="QTY2416" s="1111"/>
      <c r="QTZ2416" s="1111"/>
      <c r="QUA2416" s="1111"/>
      <c r="QUB2416" s="1111"/>
      <c r="QUC2416" s="1111"/>
      <c r="QUD2416" s="1111"/>
      <c r="QUE2416" s="1111"/>
      <c r="QUF2416" s="1111"/>
      <c r="QUG2416" s="1111"/>
      <c r="QUH2416" s="1111"/>
      <c r="QUI2416" s="1111"/>
      <c r="QUJ2416" s="1111"/>
      <c r="QUK2416" s="1111"/>
      <c r="QUL2416" s="1111"/>
      <c r="QUM2416" s="1111"/>
      <c r="QUN2416" s="1111"/>
      <c r="QUO2416" s="1111"/>
      <c r="QUP2416" s="1111"/>
      <c r="QUQ2416" s="1111"/>
      <c r="QUR2416" s="1111"/>
      <c r="QUS2416" s="1111"/>
      <c r="QUT2416" s="1111"/>
      <c r="QUU2416" s="1111"/>
      <c r="QUV2416" s="1111"/>
      <c r="QUW2416" s="1111"/>
      <c r="QUX2416" s="1111"/>
      <c r="QUY2416" s="1111"/>
      <c r="QUZ2416" s="1111"/>
      <c r="QVA2416" s="1111"/>
      <c r="QVB2416" s="1111"/>
      <c r="QVC2416" s="1111"/>
      <c r="QVD2416" s="1111"/>
      <c r="QVE2416" s="1111"/>
      <c r="QVF2416" s="1111"/>
      <c r="QVG2416" s="1111"/>
      <c r="QVH2416" s="1111"/>
      <c r="QVI2416" s="1111"/>
      <c r="QVJ2416" s="1111"/>
      <c r="QVK2416" s="1111"/>
      <c r="QVL2416" s="1111"/>
      <c r="QVM2416" s="1111"/>
      <c r="QVN2416" s="1111"/>
      <c r="QVO2416" s="1111"/>
      <c r="QVP2416" s="1111"/>
      <c r="QVQ2416" s="1111"/>
      <c r="QVR2416" s="1111"/>
      <c r="QVS2416" s="1111"/>
      <c r="QVT2416" s="1111"/>
      <c r="QVU2416" s="1111"/>
      <c r="QVV2416" s="1111"/>
      <c r="QVW2416" s="1111"/>
      <c r="QVX2416" s="1111"/>
      <c r="QVY2416" s="1111"/>
      <c r="QVZ2416" s="1111"/>
      <c r="QWA2416" s="1111"/>
      <c r="QWB2416" s="1111"/>
      <c r="QWC2416" s="1111"/>
      <c r="QWD2416" s="1111"/>
      <c r="QWE2416" s="1111"/>
      <c r="QWF2416" s="1111"/>
      <c r="QWG2416" s="1111"/>
      <c r="QWH2416" s="1111"/>
      <c r="QWI2416" s="1111"/>
      <c r="QWJ2416" s="1111"/>
      <c r="QWK2416" s="1111"/>
      <c r="QWL2416" s="1111"/>
      <c r="QWM2416" s="1111"/>
      <c r="QWN2416" s="1111"/>
      <c r="QWO2416" s="1111"/>
      <c r="QWP2416" s="1111"/>
      <c r="QWQ2416" s="1111"/>
      <c r="QWR2416" s="1111"/>
      <c r="QWS2416" s="1111"/>
      <c r="QWT2416" s="1111"/>
      <c r="QWU2416" s="1111"/>
      <c r="QWV2416" s="1111"/>
      <c r="QWW2416" s="1111"/>
      <c r="QWX2416" s="1111"/>
      <c r="QWY2416" s="1111"/>
      <c r="QWZ2416" s="1111"/>
      <c r="QXA2416" s="1111"/>
      <c r="QXB2416" s="1111"/>
      <c r="QXC2416" s="1111"/>
      <c r="QXD2416" s="1111"/>
      <c r="QXE2416" s="1111"/>
      <c r="QXF2416" s="1111"/>
      <c r="QXG2416" s="1111"/>
      <c r="QXH2416" s="1111"/>
      <c r="QXI2416" s="1111"/>
      <c r="QXJ2416" s="1111"/>
      <c r="QXK2416" s="1111"/>
      <c r="QXL2416" s="1111"/>
      <c r="QXM2416" s="1111"/>
      <c r="QXN2416" s="1111"/>
      <c r="QXO2416" s="1111"/>
      <c r="QXP2416" s="1111"/>
      <c r="QXQ2416" s="1111"/>
      <c r="QXR2416" s="1111"/>
      <c r="QXS2416" s="1111"/>
      <c r="QXT2416" s="1111"/>
      <c r="QXU2416" s="1111"/>
      <c r="QXV2416" s="1111"/>
      <c r="QXW2416" s="1111"/>
      <c r="QXX2416" s="1111"/>
      <c r="QXY2416" s="1111"/>
      <c r="QXZ2416" s="1111"/>
      <c r="QYA2416" s="1111"/>
      <c r="QYB2416" s="1111"/>
      <c r="QYC2416" s="1111"/>
      <c r="QYD2416" s="1111"/>
      <c r="QYE2416" s="1111"/>
      <c r="QYF2416" s="1111"/>
      <c r="QYG2416" s="1111"/>
      <c r="QYH2416" s="1111"/>
      <c r="QYI2416" s="1111"/>
      <c r="QYJ2416" s="1111"/>
      <c r="QYK2416" s="1111"/>
      <c r="QYL2416" s="1111"/>
      <c r="QYM2416" s="1111"/>
      <c r="QYN2416" s="1111"/>
      <c r="QYO2416" s="1111"/>
      <c r="QYP2416" s="1111"/>
      <c r="QYQ2416" s="1111"/>
      <c r="QYR2416" s="1111"/>
      <c r="QYS2416" s="1111"/>
      <c r="QYT2416" s="1111"/>
      <c r="QYU2416" s="1111"/>
      <c r="QYV2416" s="1111"/>
      <c r="QYW2416" s="1111"/>
      <c r="QYX2416" s="1111"/>
      <c r="QYY2416" s="1111"/>
      <c r="QYZ2416" s="1111"/>
      <c r="QZA2416" s="1111"/>
      <c r="QZB2416" s="1111"/>
      <c r="QZC2416" s="1111"/>
      <c r="QZD2416" s="1111"/>
      <c r="QZE2416" s="1111"/>
      <c r="QZF2416" s="1111"/>
      <c r="QZG2416" s="1111"/>
      <c r="QZH2416" s="1111"/>
      <c r="QZI2416" s="1111"/>
      <c r="QZJ2416" s="1111"/>
      <c r="QZK2416" s="1111"/>
      <c r="QZL2416" s="1111"/>
      <c r="QZM2416" s="1111"/>
      <c r="QZN2416" s="1111"/>
      <c r="QZO2416" s="1111"/>
      <c r="QZP2416" s="1111"/>
      <c r="QZQ2416" s="1111"/>
      <c r="QZR2416" s="1111"/>
      <c r="QZS2416" s="1111"/>
      <c r="QZT2416" s="1111"/>
      <c r="QZU2416" s="1111"/>
      <c r="QZV2416" s="1111"/>
      <c r="QZW2416" s="1111"/>
      <c r="QZX2416" s="1111"/>
      <c r="QZY2416" s="1111"/>
      <c r="QZZ2416" s="1111"/>
      <c r="RAA2416" s="1111"/>
      <c r="RAB2416" s="1111"/>
      <c r="RAC2416" s="1111"/>
      <c r="RAD2416" s="1111"/>
      <c r="RAE2416" s="1111"/>
      <c r="RAF2416" s="1111"/>
      <c r="RAG2416" s="1111"/>
      <c r="RAH2416" s="1111"/>
      <c r="RAI2416" s="1111"/>
      <c r="RAJ2416" s="1111"/>
      <c r="RAK2416" s="1111"/>
      <c r="RAL2416" s="1111"/>
      <c r="RAM2416" s="1111"/>
      <c r="RAN2416" s="1111"/>
      <c r="RAO2416" s="1111"/>
      <c r="RAP2416" s="1111"/>
      <c r="RAQ2416" s="1111"/>
      <c r="RAR2416" s="1111"/>
      <c r="RAS2416" s="1111"/>
      <c r="RAT2416" s="1111"/>
      <c r="RAU2416" s="1111"/>
      <c r="RAV2416" s="1111"/>
      <c r="RAW2416" s="1111"/>
      <c r="RAX2416" s="1111"/>
      <c r="RAY2416" s="1111"/>
      <c r="RAZ2416" s="1111"/>
      <c r="RBA2416" s="1111"/>
      <c r="RBB2416" s="1111"/>
      <c r="RBC2416" s="1111"/>
      <c r="RBD2416" s="1111"/>
      <c r="RBE2416" s="1111"/>
      <c r="RBF2416" s="1111"/>
      <c r="RBG2416" s="1111"/>
      <c r="RBH2416" s="1111"/>
      <c r="RBI2416" s="1111"/>
      <c r="RBJ2416" s="1111"/>
      <c r="RBK2416" s="1111"/>
      <c r="RBL2416" s="1111"/>
      <c r="RBM2416" s="1111"/>
      <c r="RBN2416" s="1111"/>
      <c r="RBO2416" s="1111"/>
      <c r="RBP2416" s="1111"/>
      <c r="RBQ2416" s="1111"/>
      <c r="RBR2416" s="1111"/>
      <c r="RBS2416" s="1111"/>
      <c r="RBT2416" s="1111"/>
      <c r="RBU2416" s="1111"/>
      <c r="RBV2416" s="1111"/>
      <c r="RBW2416" s="1111"/>
      <c r="RBX2416" s="1111"/>
      <c r="RBY2416" s="1111"/>
      <c r="RBZ2416" s="1111"/>
      <c r="RCA2416" s="1111"/>
      <c r="RCB2416" s="1111"/>
      <c r="RCC2416" s="1111"/>
      <c r="RCD2416" s="1111"/>
      <c r="RCE2416" s="1111"/>
      <c r="RCF2416" s="1111"/>
      <c r="RCG2416" s="1111"/>
      <c r="RCH2416" s="1111"/>
      <c r="RCI2416" s="1111"/>
      <c r="RCJ2416" s="1111"/>
      <c r="RCK2416" s="1111"/>
      <c r="RCL2416" s="1111"/>
      <c r="RCM2416" s="1111"/>
      <c r="RCN2416" s="1111"/>
      <c r="RCO2416" s="1111"/>
      <c r="RCP2416" s="1111"/>
      <c r="RCQ2416" s="1111"/>
      <c r="RCR2416" s="1111"/>
      <c r="RCS2416" s="1111"/>
      <c r="RCT2416" s="1111"/>
      <c r="RCU2416" s="1111"/>
      <c r="RCV2416" s="1111"/>
      <c r="RCW2416" s="1111"/>
      <c r="RCX2416" s="1111"/>
      <c r="RCY2416" s="1111"/>
      <c r="RCZ2416" s="1111"/>
      <c r="RDA2416" s="1111"/>
      <c r="RDB2416" s="1111"/>
      <c r="RDC2416" s="1111"/>
      <c r="RDD2416" s="1111"/>
      <c r="RDE2416" s="1111"/>
      <c r="RDF2416" s="1111"/>
      <c r="RDG2416" s="1111"/>
      <c r="RDH2416" s="1111"/>
      <c r="RDI2416" s="1111"/>
      <c r="RDJ2416" s="1111"/>
      <c r="RDK2416" s="1111"/>
      <c r="RDL2416" s="1111"/>
      <c r="RDM2416" s="1111"/>
      <c r="RDN2416" s="1111"/>
      <c r="RDO2416" s="1111"/>
      <c r="RDP2416" s="1111"/>
      <c r="RDQ2416" s="1111"/>
      <c r="RDR2416" s="1111"/>
      <c r="RDS2416" s="1111"/>
      <c r="RDT2416" s="1111"/>
      <c r="RDU2416" s="1111"/>
      <c r="RDV2416" s="1111"/>
      <c r="RDW2416" s="1111"/>
      <c r="RDX2416" s="1111"/>
      <c r="RDY2416" s="1111"/>
      <c r="RDZ2416" s="1111"/>
      <c r="REA2416" s="1111"/>
      <c r="REB2416" s="1111"/>
      <c r="REC2416" s="1111"/>
      <c r="RED2416" s="1111"/>
      <c r="REE2416" s="1111"/>
      <c r="REF2416" s="1111"/>
      <c r="REG2416" s="1111"/>
      <c r="REH2416" s="1111"/>
      <c r="REI2416" s="1111"/>
      <c r="REJ2416" s="1111"/>
      <c r="REK2416" s="1111"/>
      <c r="REL2416" s="1111"/>
      <c r="REM2416" s="1111"/>
      <c r="REN2416" s="1111"/>
      <c r="REO2416" s="1111"/>
      <c r="REP2416" s="1111"/>
      <c r="REQ2416" s="1111"/>
      <c r="RER2416" s="1111"/>
      <c r="RES2416" s="1111"/>
      <c r="RET2416" s="1111"/>
      <c r="REU2416" s="1111"/>
      <c r="REV2416" s="1111"/>
      <c r="REW2416" s="1111"/>
      <c r="REX2416" s="1111"/>
      <c r="REY2416" s="1111"/>
      <c r="REZ2416" s="1111"/>
      <c r="RFA2416" s="1111"/>
      <c r="RFB2416" s="1111"/>
      <c r="RFC2416" s="1111"/>
      <c r="RFD2416" s="1111"/>
      <c r="RFE2416" s="1111"/>
      <c r="RFF2416" s="1111"/>
      <c r="RFG2416" s="1111"/>
      <c r="RFH2416" s="1111"/>
      <c r="RFI2416" s="1111"/>
      <c r="RFJ2416" s="1111"/>
      <c r="RFK2416" s="1111"/>
      <c r="RFL2416" s="1111"/>
      <c r="RFM2416" s="1111"/>
      <c r="RFN2416" s="1111"/>
      <c r="RFO2416" s="1111"/>
      <c r="RFP2416" s="1111"/>
      <c r="RFQ2416" s="1111"/>
      <c r="RFR2416" s="1111"/>
      <c r="RFS2416" s="1111"/>
      <c r="RFT2416" s="1111"/>
      <c r="RFU2416" s="1111"/>
      <c r="RFV2416" s="1111"/>
      <c r="RFW2416" s="1111"/>
      <c r="RFX2416" s="1111"/>
      <c r="RFY2416" s="1111"/>
      <c r="RFZ2416" s="1111"/>
      <c r="RGA2416" s="1111"/>
      <c r="RGB2416" s="1111"/>
      <c r="RGC2416" s="1111"/>
      <c r="RGD2416" s="1111"/>
      <c r="RGE2416" s="1111"/>
      <c r="RGF2416" s="1111"/>
      <c r="RGG2416" s="1111"/>
      <c r="RGH2416" s="1111"/>
      <c r="RGI2416" s="1111"/>
      <c r="RGJ2416" s="1111"/>
      <c r="RGK2416" s="1111"/>
      <c r="RGL2416" s="1111"/>
      <c r="RGM2416" s="1111"/>
      <c r="RGN2416" s="1111"/>
      <c r="RGO2416" s="1111"/>
      <c r="RGP2416" s="1111"/>
      <c r="RGQ2416" s="1111"/>
      <c r="RGR2416" s="1111"/>
      <c r="RGS2416" s="1111"/>
      <c r="RGT2416" s="1111"/>
      <c r="RGU2416" s="1111"/>
      <c r="RGV2416" s="1111"/>
      <c r="RGW2416" s="1111"/>
      <c r="RGX2416" s="1111"/>
      <c r="RGY2416" s="1111"/>
      <c r="RGZ2416" s="1111"/>
      <c r="RHA2416" s="1111"/>
      <c r="RHB2416" s="1111"/>
      <c r="RHC2416" s="1111"/>
      <c r="RHD2416" s="1111"/>
      <c r="RHE2416" s="1111"/>
      <c r="RHF2416" s="1111"/>
      <c r="RHG2416" s="1111"/>
      <c r="RHH2416" s="1111"/>
      <c r="RHI2416" s="1111"/>
      <c r="RHJ2416" s="1111"/>
      <c r="RHK2416" s="1111"/>
      <c r="RHL2416" s="1111"/>
      <c r="RHM2416" s="1111"/>
      <c r="RHN2416" s="1111"/>
      <c r="RHO2416" s="1111"/>
      <c r="RHP2416" s="1111"/>
      <c r="RHQ2416" s="1111"/>
      <c r="RHR2416" s="1111"/>
      <c r="RHS2416" s="1111"/>
      <c r="RHT2416" s="1111"/>
      <c r="RHU2416" s="1111"/>
      <c r="RHV2416" s="1111"/>
      <c r="RHW2416" s="1111"/>
      <c r="RHX2416" s="1111"/>
      <c r="RHY2416" s="1111"/>
      <c r="RHZ2416" s="1111"/>
      <c r="RIA2416" s="1111"/>
      <c r="RIB2416" s="1111"/>
      <c r="RIC2416" s="1111"/>
      <c r="RID2416" s="1111"/>
      <c r="RIE2416" s="1111"/>
      <c r="RIF2416" s="1111"/>
      <c r="RIG2416" s="1111"/>
      <c r="RIH2416" s="1111"/>
      <c r="RII2416" s="1111"/>
      <c r="RIJ2416" s="1111"/>
      <c r="RIK2416" s="1111"/>
      <c r="RIL2416" s="1111"/>
      <c r="RIM2416" s="1111"/>
      <c r="RIN2416" s="1111"/>
      <c r="RIO2416" s="1111"/>
      <c r="RIP2416" s="1111"/>
      <c r="RIQ2416" s="1111"/>
      <c r="RIR2416" s="1111"/>
      <c r="RIS2416" s="1111"/>
      <c r="RIT2416" s="1111"/>
      <c r="RIU2416" s="1111"/>
      <c r="RIV2416" s="1111"/>
      <c r="RIW2416" s="1111"/>
      <c r="RIX2416" s="1111"/>
      <c r="RIY2416" s="1111"/>
      <c r="RIZ2416" s="1111"/>
      <c r="RJA2416" s="1111"/>
      <c r="RJB2416" s="1111"/>
      <c r="RJC2416" s="1111"/>
      <c r="RJD2416" s="1111"/>
      <c r="RJE2416" s="1111"/>
      <c r="RJF2416" s="1111"/>
      <c r="RJG2416" s="1111"/>
      <c r="RJH2416" s="1111"/>
      <c r="RJI2416" s="1111"/>
      <c r="RJJ2416" s="1111"/>
      <c r="RJK2416" s="1111"/>
      <c r="RJL2416" s="1111"/>
      <c r="RJM2416" s="1111"/>
      <c r="RJN2416" s="1111"/>
      <c r="RJO2416" s="1111"/>
      <c r="RJP2416" s="1111"/>
      <c r="RJQ2416" s="1111"/>
      <c r="RJR2416" s="1111"/>
      <c r="RJS2416" s="1111"/>
      <c r="RJT2416" s="1111"/>
      <c r="RJU2416" s="1111"/>
      <c r="RJV2416" s="1111"/>
      <c r="RJW2416" s="1111"/>
      <c r="RJX2416" s="1111"/>
      <c r="RJY2416" s="1111"/>
      <c r="RJZ2416" s="1111"/>
      <c r="RKA2416" s="1111"/>
      <c r="RKB2416" s="1111"/>
      <c r="RKC2416" s="1111"/>
      <c r="RKD2416" s="1111"/>
      <c r="RKE2416" s="1111"/>
      <c r="RKF2416" s="1111"/>
      <c r="RKG2416" s="1111"/>
      <c r="RKH2416" s="1111"/>
      <c r="RKI2416" s="1111"/>
      <c r="RKJ2416" s="1111"/>
      <c r="RKK2416" s="1111"/>
      <c r="RKL2416" s="1111"/>
      <c r="RKM2416" s="1111"/>
      <c r="RKN2416" s="1111"/>
      <c r="RKO2416" s="1111"/>
      <c r="RKP2416" s="1111"/>
      <c r="RKQ2416" s="1111"/>
      <c r="RKR2416" s="1111"/>
      <c r="RKS2416" s="1111"/>
      <c r="RKT2416" s="1111"/>
      <c r="RKU2416" s="1111"/>
      <c r="RKV2416" s="1111"/>
      <c r="RKW2416" s="1111"/>
      <c r="RKX2416" s="1111"/>
      <c r="RKY2416" s="1111"/>
      <c r="RKZ2416" s="1111"/>
      <c r="RLA2416" s="1111"/>
      <c r="RLB2416" s="1111"/>
      <c r="RLC2416" s="1111"/>
      <c r="RLD2416" s="1111"/>
      <c r="RLE2416" s="1111"/>
      <c r="RLF2416" s="1111"/>
      <c r="RLG2416" s="1111"/>
      <c r="RLH2416" s="1111"/>
      <c r="RLI2416" s="1111"/>
      <c r="RLJ2416" s="1111"/>
      <c r="RLK2416" s="1111"/>
      <c r="RLL2416" s="1111"/>
      <c r="RLM2416" s="1111"/>
      <c r="RLN2416" s="1111"/>
      <c r="RLO2416" s="1111"/>
      <c r="RLP2416" s="1111"/>
      <c r="RLQ2416" s="1111"/>
      <c r="RLR2416" s="1111"/>
      <c r="RLS2416" s="1111"/>
      <c r="RLT2416" s="1111"/>
      <c r="RLU2416" s="1111"/>
      <c r="RLV2416" s="1111"/>
      <c r="RLW2416" s="1111"/>
      <c r="RLX2416" s="1111"/>
      <c r="RLY2416" s="1111"/>
      <c r="RLZ2416" s="1111"/>
      <c r="RMA2416" s="1111"/>
      <c r="RMB2416" s="1111"/>
      <c r="RMC2416" s="1111"/>
      <c r="RMD2416" s="1111"/>
      <c r="RME2416" s="1111"/>
      <c r="RMF2416" s="1111"/>
      <c r="RMG2416" s="1111"/>
      <c r="RMH2416" s="1111"/>
      <c r="RMI2416" s="1111"/>
      <c r="RMJ2416" s="1111"/>
      <c r="RMK2416" s="1111"/>
      <c r="RML2416" s="1111"/>
      <c r="RMM2416" s="1111"/>
      <c r="RMN2416" s="1111"/>
      <c r="RMO2416" s="1111"/>
      <c r="RMP2416" s="1111"/>
      <c r="RMQ2416" s="1111"/>
      <c r="RMR2416" s="1111"/>
      <c r="RMS2416" s="1111"/>
      <c r="RMT2416" s="1111"/>
      <c r="RMU2416" s="1111"/>
      <c r="RMV2416" s="1111"/>
      <c r="RMW2416" s="1111"/>
      <c r="RMX2416" s="1111"/>
      <c r="RMY2416" s="1111"/>
      <c r="RMZ2416" s="1111"/>
      <c r="RNA2416" s="1111"/>
      <c r="RNB2416" s="1111"/>
      <c r="RNC2416" s="1111"/>
      <c r="RND2416" s="1111"/>
      <c r="RNE2416" s="1111"/>
      <c r="RNF2416" s="1111"/>
      <c r="RNG2416" s="1111"/>
      <c r="RNH2416" s="1111"/>
      <c r="RNI2416" s="1111"/>
      <c r="RNJ2416" s="1111"/>
      <c r="RNK2416" s="1111"/>
      <c r="RNL2416" s="1111"/>
      <c r="RNM2416" s="1111"/>
      <c r="RNN2416" s="1111"/>
      <c r="RNO2416" s="1111"/>
      <c r="RNP2416" s="1111"/>
      <c r="RNQ2416" s="1111"/>
      <c r="RNR2416" s="1111"/>
      <c r="RNS2416" s="1111"/>
      <c r="RNT2416" s="1111"/>
      <c r="RNU2416" s="1111"/>
      <c r="RNV2416" s="1111"/>
      <c r="RNW2416" s="1111"/>
      <c r="RNX2416" s="1111"/>
      <c r="RNY2416" s="1111"/>
      <c r="RNZ2416" s="1111"/>
      <c r="ROA2416" s="1111"/>
      <c r="ROB2416" s="1111"/>
      <c r="ROC2416" s="1111"/>
      <c r="ROD2416" s="1111"/>
      <c r="ROE2416" s="1111"/>
      <c r="ROF2416" s="1111"/>
      <c r="ROG2416" s="1111"/>
      <c r="ROH2416" s="1111"/>
      <c r="ROI2416" s="1111"/>
      <c r="ROJ2416" s="1111"/>
      <c r="ROK2416" s="1111"/>
      <c r="ROL2416" s="1111"/>
      <c r="ROM2416" s="1111"/>
      <c r="RON2416" s="1111"/>
      <c r="ROO2416" s="1111"/>
      <c r="ROP2416" s="1111"/>
      <c r="ROQ2416" s="1111"/>
      <c r="ROR2416" s="1111"/>
      <c r="ROS2416" s="1111"/>
      <c r="ROT2416" s="1111"/>
      <c r="ROU2416" s="1111"/>
      <c r="ROV2416" s="1111"/>
      <c r="ROW2416" s="1111"/>
      <c r="ROX2416" s="1111"/>
      <c r="ROY2416" s="1111"/>
      <c r="ROZ2416" s="1111"/>
      <c r="RPA2416" s="1111"/>
      <c r="RPB2416" s="1111"/>
      <c r="RPC2416" s="1111"/>
      <c r="RPD2416" s="1111"/>
      <c r="RPE2416" s="1111"/>
      <c r="RPF2416" s="1111"/>
      <c r="RPG2416" s="1111"/>
      <c r="RPH2416" s="1111"/>
      <c r="RPI2416" s="1111"/>
      <c r="RPJ2416" s="1111"/>
      <c r="RPK2416" s="1111"/>
      <c r="RPL2416" s="1111"/>
      <c r="RPM2416" s="1111"/>
      <c r="RPN2416" s="1111"/>
      <c r="RPO2416" s="1111"/>
      <c r="RPP2416" s="1111"/>
      <c r="RPQ2416" s="1111"/>
      <c r="RPR2416" s="1111"/>
      <c r="RPS2416" s="1111"/>
      <c r="RPT2416" s="1111"/>
      <c r="RPU2416" s="1111"/>
      <c r="RPV2416" s="1111"/>
      <c r="RPW2416" s="1111"/>
      <c r="RPX2416" s="1111"/>
      <c r="RPY2416" s="1111"/>
      <c r="RPZ2416" s="1111"/>
      <c r="RQA2416" s="1111"/>
      <c r="RQB2416" s="1111"/>
      <c r="RQC2416" s="1111"/>
      <c r="RQD2416" s="1111"/>
      <c r="RQE2416" s="1111"/>
      <c r="RQF2416" s="1111"/>
      <c r="RQG2416" s="1111"/>
      <c r="RQH2416" s="1111"/>
      <c r="RQI2416" s="1111"/>
      <c r="RQJ2416" s="1111"/>
      <c r="RQK2416" s="1111"/>
      <c r="RQL2416" s="1111"/>
      <c r="RQM2416" s="1111"/>
      <c r="RQN2416" s="1111"/>
      <c r="RQO2416" s="1111"/>
      <c r="RQP2416" s="1111"/>
      <c r="RQQ2416" s="1111"/>
      <c r="RQR2416" s="1111"/>
      <c r="RQS2416" s="1111"/>
      <c r="RQT2416" s="1111"/>
      <c r="RQU2416" s="1111"/>
      <c r="RQV2416" s="1111"/>
      <c r="RQW2416" s="1111"/>
      <c r="RQX2416" s="1111"/>
      <c r="RQY2416" s="1111"/>
      <c r="RQZ2416" s="1111"/>
      <c r="RRA2416" s="1111"/>
      <c r="RRB2416" s="1111"/>
      <c r="RRC2416" s="1111"/>
      <c r="RRD2416" s="1111"/>
      <c r="RRE2416" s="1111"/>
      <c r="RRF2416" s="1111"/>
      <c r="RRG2416" s="1111"/>
      <c r="RRH2416" s="1111"/>
      <c r="RRI2416" s="1111"/>
      <c r="RRJ2416" s="1111"/>
      <c r="RRK2416" s="1111"/>
      <c r="RRL2416" s="1111"/>
      <c r="RRM2416" s="1111"/>
      <c r="RRN2416" s="1111"/>
      <c r="RRO2416" s="1111"/>
      <c r="RRP2416" s="1111"/>
      <c r="RRQ2416" s="1111"/>
      <c r="RRR2416" s="1111"/>
      <c r="RRS2416" s="1111"/>
      <c r="RRT2416" s="1111"/>
      <c r="RRU2416" s="1111"/>
      <c r="RRV2416" s="1111"/>
      <c r="RRW2416" s="1111"/>
      <c r="RRX2416" s="1111"/>
      <c r="RRY2416" s="1111"/>
      <c r="RRZ2416" s="1111"/>
      <c r="RSA2416" s="1111"/>
      <c r="RSB2416" s="1111"/>
      <c r="RSC2416" s="1111"/>
      <c r="RSD2416" s="1111"/>
      <c r="RSE2416" s="1111"/>
      <c r="RSF2416" s="1111"/>
      <c r="RSG2416" s="1111"/>
      <c r="RSH2416" s="1111"/>
      <c r="RSI2416" s="1111"/>
      <c r="RSJ2416" s="1111"/>
      <c r="RSK2416" s="1111"/>
      <c r="RSL2416" s="1111"/>
      <c r="RSM2416" s="1111"/>
      <c r="RSN2416" s="1111"/>
      <c r="RSO2416" s="1111"/>
      <c r="RSP2416" s="1111"/>
      <c r="RSQ2416" s="1111"/>
      <c r="RSR2416" s="1111"/>
      <c r="RSS2416" s="1111"/>
      <c r="RST2416" s="1111"/>
      <c r="RSU2416" s="1111"/>
      <c r="RSV2416" s="1111"/>
      <c r="RSW2416" s="1111"/>
      <c r="RSX2416" s="1111"/>
      <c r="RSY2416" s="1111"/>
      <c r="RSZ2416" s="1111"/>
      <c r="RTA2416" s="1111"/>
      <c r="RTB2416" s="1111"/>
      <c r="RTC2416" s="1111"/>
      <c r="RTD2416" s="1111"/>
      <c r="RTE2416" s="1111"/>
      <c r="RTF2416" s="1111"/>
      <c r="RTG2416" s="1111"/>
      <c r="RTH2416" s="1111"/>
      <c r="RTI2416" s="1111"/>
      <c r="RTJ2416" s="1111"/>
      <c r="RTK2416" s="1111"/>
      <c r="RTL2416" s="1111"/>
      <c r="RTM2416" s="1111"/>
      <c r="RTN2416" s="1111"/>
      <c r="RTO2416" s="1111"/>
      <c r="RTP2416" s="1111"/>
      <c r="RTQ2416" s="1111"/>
      <c r="RTR2416" s="1111"/>
      <c r="RTS2416" s="1111"/>
      <c r="RTT2416" s="1111"/>
      <c r="RTU2416" s="1111"/>
      <c r="RTV2416" s="1111"/>
      <c r="RTW2416" s="1111"/>
      <c r="RTX2416" s="1111"/>
      <c r="RTY2416" s="1111"/>
      <c r="RTZ2416" s="1111"/>
      <c r="RUA2416" s="1111"/>
      <c r="RUB2416" s="1111"/>
      <c r="RUC2416" s="1111"/>
      <c r="RUD2416" s="1111"/>
      <c r="RUE2416" s="1111"/>
      <c r="RUF2416" s="1111"/>
      <c r="RUG2416" s="1111"/>
      <c r="RUH2416" s="1111"/>
      <c r="RUI2416" s="1111"/>
      <c r="RUJ2416" s="1111"/>
      <c r="RUK2416" s="1111"/>
      <c r="RUL2416" s="1111"/>
      <c r="RUM2416" s="1111"/>
      <c r="RUN2416" s="1111"/>
      <c r="RUO2416" s="1111"/>
      <c r="RUP2416" s="1111"/>
      <c r="RUQ2416" s="1111"/>
      <c r="RUR2416" s="1111"/>
      <c r="RUS2416" s="1111"/>
      <c r="RUT2416" s="1111"/>
      <c r="RUU2416" s="1111"/>
      <c r="RUV2416" s="1111"/>
      <c r="RUW2416" s="1111"/>
      <c r="RUX2416" s="1111"/>
      <c r="RUY2416" s="1111"/>
      <c r="RUZ2416" s="1111"/>
      <c r="RVA2416" s="1111"/>
      <c r="RVB2416" s="1111"/>
      <c r="RVC2416" s="1111"/>
      <c r="RVD2416" s="1111"/>
      <c r="RVE2416" s="1111"/>
      <c r="RVF2416" s="1111"/>
      <c r="RVG2416" s="1111"/>
      <c r="RVH2416" s="1111"/>
      <c r="RVI2416" s="1111"/>
      <c r="RVJ2416" s="1111"/>
      <c r="RVK2416" s="1111"/>
      <c r="RVL2416" s="1111"/>
      <c r="RVM2416" s="1111"/>
      <c r="RVN2416" s="1111"/>
      <c r="RVO2416" s="1111"/>
      <c r="RVP2416" s="1111"/>
      <c r="RVQ2416" s="1111"/>
      <c r="RVR2416" s="1111"/>
      <c r="RVS2416" s="1111"/>
      <c r="RVT2416" s="1111"/>
      <c r="RVU2416" s="1111"/>
      <c r="RVV2416" s="1111"/>
      <c r="RVW2416" s="1111"/>
      <c r="RVX2416" s="1111"/>
      <c r="RVY2416" s="1111"/>
      <c r="RVZ2416" s="1111"/>
      <c r="RWA2416" s="1111"/>
      <c r="RWB2416" s="1111"/>
      <c r="RWC2416" s="1111"/>
      <c r="RWD2416" s="1111"/>
      <c r="RWE2416" s="1111"/>
      <c r="RWF2416" s="1111"/>
      <c r="RWG2416" s="1111"/>
      <c r="RWH2416" s="1111"/>
      <c r="RWI2416" s="1111"/>
      <c r="RWJ2416" s="1111"/>
      <c r="RWK2416" s="1111"/>
      <c r="RWL2416" s="1111"/>
      <c r="RWM2416" s="1111"/>
      <c r="RWN2416" s="1111"/>
      <c r="RWO2416" s="1111"/>
      <c r="RWP2416" s="1111"/>
      <c r="RWQ2416" s="1111"/>
      <c r="RWR2416" s="1111"/>
      <c r="RWS2416" s="1111"/>
      <c r="RWT2416" s="1111"/>
      <c r="RWU2416" s="1111"/>
      <c r="RWV2416" s="1111"/>
      <c r="RWW2416" s="1111"/>
      <c r="RWX2416" s="1111"/>
      <c r="RWY2416" s="1111"/>
      <c r="RWZ2416" s="1111"/>
      <c r="RXA2416" s="1111"/>
      <c r="RXB2416" s="1111"/>
      <c r="RXC2416" s="1111"/>
      <c r="RXD2416" s="1111"/>
      <c r="RXE2416" s="1111"/>
      <c r="RXF2416" s="1111"/>
      <c r="RXG2416" s="1111"/>
      <c r="RXH2416" s="1111"/>
      <c r="RXI2416" s="1111"/>
      <c r="RXJ2416" s="1111"/>
      <c r="RXK2416" s="1111"/>
      <c r="RXL2416" s="1111"/>
      <c r="RXM2416" s="1111"/>
      <c r="RXN2416" s="1111"/>
      <c r="RXO2416" s="1111"/>
      <c r="RXP2416" s="1111"/>
      <c r="RXQ2416" s="1111"/>
      <c r="RXR2416" s="1111"/>
      <c r="RXS2416" s="1111"/>
      <c r="RXT2416" s="1111"/>
      <c r="RXU2416" s="1111"/>
      <c r="RXV2416" s="1111"/>
      <c r="RXW2416" s="1111"/>
      <c r="RXX2416" s="1111"/>
      <c r="RXY2416" s="1111"/>
      <c r="RXZ2416" s="1111"/>
      <c r="RYA2416" s="1111"/>
      <c r="RYB2416" s="1111"/>
      <c r="RYC2416" s="1111"/>
      <c r="RYD2416" s="1111"/>
      <c r="RYE2416" s="1111"/>
      <c r="RYF2416" s="1111"/>
      <c r="RYG2416" s="1111"/>
      <c r="RYH2416" s="1111"/>
      <c r="RYI2416" s="1111"/>
      <c r="RYJ2416" s="1111"/>
      <c r="RYK2416" s="1111"/>
      <c r="RYL2416" s="1111"/>
      <c r="RYM2416" s="1111"/>
      <c r="RYN2416" s="1111"/>
      <c r="RYO2416" s="1111"/>
      <c r="RYP2416" s="1111"/>
      <c r="RYQ2416" s="1111"/>
      <c r="RYR2416" s="1111"/>
      <c r="RYS2416" s="1111"/>
      <c r="RYT2416" s="1111"/>
      <c r="RYU2416" s="1111"/>
      <c r="RYV2416" s="1111"/>
      <c r="RYW2416" s="1111"/>
      <c r="RYX2416" s="1111"/>
      <c r="RYY2416" s="1111"/>
      <c r="RYZ2416" s="1111"/>
      <c r="RZA2416" s="1111"/>
      <c r="RZB2416" s="1111"/>
      <c r="RZC2416" s="1111"/>
      <c r="RZD2416" s="1111"/>
      <c r="RZE2416" s="1111"/>
      <c r="RZF2416" s="1111"/>
      <c r="RZG2416" s="1111"/>
      <c r="RZH2416" s="1111"/>
      <c r="RZI2416" s="1111"/>
      <c r="RZJ2416" s="1111"/>
      <c r="RZK2416" s="1111"/>
      <c r="RZL2416" s="1111"/>
      <c r="RZM2416" s="1111"/>
      <c r="RZN2416" s="1111"/>
      <c r="RZO2416" s="1111"/>
      <c r="RZP2416" s="1111"/>
      <c r="RZQ2416" s="1111"/>
      <c r="RZR2416" s="1111"/>
      <c r="RZS2416" s="1111"/>
      <c r="RZT2416" s="1111"/>
      <c r="RZU2416" s="1111"/>
      <c r="RZV2416" s="1111"/>
      <c r="RZW2416" s="1111"/>
      <c r="RZX2416" s="1111"/>
      <c r="RZY2416" s="1111"/>
      <c r="RZZ2416" s="1111"/>
      <c r="SAA2416" s="1111"/>
      <c r="SAB2416" s="1111"/>
      <c r="SAC2416" s="1111"/>
      <c r="SAD2416" s="1111"/>
      <c r="SAE2416" s="1111"/>
      <c r="SAF2416" s="1111"/>
      <c r="SAG2416" s="1111"/>
      <c r="SAH2416" s="1111"/>
      <c r="SAI2416" s="1111"/>
      <c r="SAJ2416" s="1111"/>
      <c r="SAK2416" s="1111"/>
      <c r="SAL2416" s="1111"/>
      <c r="SAM2416" s="1111"/>
      <c r="SAN2416" s="1111"/>
      <c r="SAO2416" s="1111"/>
      <c r="SAP2416" s="1111"/>
      <c r="SAQ2416" s="1111"/>
      <c r="SAR2416" s="1111"/>
      <c r="SAS2416" s="1111"/>
      <c r="SAT2416" s="1111"/>
      <c r="SAU2416" s="1111"/>
      <c r="SAV2416" s="1111"/>
      <c r="SAW2416" s="1111"/>
      <c r="SAX2416" s="1111"/>
      <c r="SAY2416" s="1111"/>
      <c r="SAZ2416" s="1111"/>
      <c r="SBA2416" s="1111"/>
      <c r="SBB2416" s="1111"/>
      <c r="SBC2416" s="1111"/>
      <c r="SBD2416" s="1111"/>
      <c r="SBE2416" s="1111"/>
      <c r="SBF2416" s="1111"/>
      <c r="SBG2416" s="1111"/>
      <c r="SBH2416" s="1111"/>
      <c r="SBI2416" s="1111"/>
      <c r="SBJ2416" s="1111"/>
      <c r="SBK2416" s="1111"/>
      <c r="SBL2416" s="1111"/>
      <c r="SBM2416" s="1111"/>
      <c r="SBN2416" s="1111"/>
      <c r="SBO2416" s="1111"/>
      <c r="SBP2416" s="1111"/>
      <c r="SBQ2416" s="1111"/>
      <c r="SBR2416" s="1111"/>
      <c r="SBS2416" s="1111"/>
      <c r="SBT2416" s="1111"/>
      <c r="SBU2416" s="1111"/>
      <c r="SBV2416" s="1111"/>
      <c r="SBW2416" s="1111"/>
      <c r="SBX2416" s="1111"/>
      <c r="SBY2416" s="1111"/>
      <c r="SBZ2416" s="1111"/>
      <c r="SCA2416" s="1111"/>
      <c r="SCB2416" s="1111"/>
      <c r="SCC2416" s="1111"/>
      <c r="SCD2416" s="1111"/>
      <c r="SCE2416" s="1111"/>
      <c r="SCF2416" s="1111"/>
      <c r="SCG2416" s="1111"/>
      <c r="SCH2416" s="1111"/>
      <c r="SCI2416" s="1111"/>
      <c r="SCJ2416" s="1111"/>
      <c r="SCK2416" s="1111"/>
      <c r="SCL2416" s="1111"/>
      <c r="SCM2416" s="1111"/>
      <c r="SCN2416" s="1111"/>
      <c r="SCO2416" s="1111"/>
      <c r="SCP2416" s="1111"/>
      <c r="SCQ2416" s="1111"/>
      <c r="SCR2416" s="1111"/>
      <c r="SCS2416" s="1111"/>
      <c r="SCT2416" s="1111"/>
      <c r="SCU2416" s="1111"/>
      <c r="SCV2416" s="1111"/>
      <c r="SCW2416" s="1111"/>
      <c r="SCX2416" s="1111"/>
      <c r="SCY2416" s="1111"/>
      <c r="SCZ2416" s="1111"/>
      <c r="SDA2416" s="1111"/>
      <c r="SDB2416" s="1111"/>
      <c r="SDC2416" s="1111"/>
      <c r="SDD2416" s="1111"/>
      <c r="SDE2416" s="1111"/>
      <c r="SDF2416" s="1111"/>
      <c r="SDG2416" s="1111"/>
      <c r="SDH2416" s="1111"/>
      <c r="SDI2416" s="1111"/>
      <c r="SDJ2416" s="1111"/>
      <c r="SDK2416" s="1111"/>
      <c r="SDL2416" s="1111"/>
      <c r="SDM2416" s="1111"/>
      <c r="SDN2416" s="1111"/>
      <c r="SDO2416" s="1111"/>
      <c r="SDP2416" s="1111"/>
      <c r="SDQ2416" s="1111"/>
      <c r="SDR2416" s="1111"/>
      <c r="SDS2416" s="1111"/>
      <c r="SDT2416" s="1111"/>
      <c r="SDU2416" s="1111"/>
      <c r="SDV2416" s="1111"/>
      <c r="SDW2416" s="1111"/>
      <c r="SDX2416" s="1111"/>
      <c r="SDY2416" s="1111"/>
      <c r="SDZ2416" s="1111"/>
      <c r="SEA2416" s="1111"/>
      <c r="SEB2416" s="1111"/>
      <c r="SEC2416" s="1111"/>
      <c r="SED2416" s="1111"/>
      <c r="SEE2416" s="1111"/>
      <c r="SEF2416" s="1111"/>
      <c r="SEG2416" s="1111"/>
      <c r="SEH2416" s="1111"/>
      <c r="SEI2416" s="1111"/>
      <c r="SEJ2416" s="1111"/>
      <c r="SEK2416" s="1111"/>
      <c r="SEL2416" s="1111"/>
      <c r="SEM2416" s="1111"/>
      <c r="SEN2416" s="1111"/>
      <c r="SEO2416" s="1111"/>
      <c r="SEP2416" s="1111"/>
      <c r="SEQ2416" s="1111"/>
      <c r="SER2416" s="1111"/>
      <c r="SES2416" s="1111"/>
      <c r="SET2416" s="1111"/>
      <c r="SEU2416" s="1111"/>
      <c r="SEV2416" s="1111"/>
      <c r="SEW2416" s="1111"/>
      <c r="SEX2416" s="1111"/>
      <c r="SEY2416" s="1111"/>
      <c r="SEZ2416" s="1111"/>
      <c r="SFA2416" s="1111"/>
      <c r="SFB2416" s="1111"/>
      <c r="SFC2416" s="1111"/>
      <c r="SFD2416" s="1111"/>
      <c r="SFE2416" s="1111"/>
      <c r="SFF2416" s="1111"/>
      <c r="SFG2416" s="1111"/>
      <c r="SFH2416" s="1111"/>
      <c r="SFI2416" s="1111"/>
      <c r="SFJ2416" s="1111"/>
      <c r="SFK2416" s="1111"/>
      <c r="SFL2416" s="1111"/>
      <c r="SFM2416" s="1111"/>
      <c r="SFN2416" s="1111"/>
      <c r="SFO2416" s="1111"/>
      <c r="SFP2416" s="1111"/>
      <c r="SFQ2416" s="1111"/>
      <c r="SFR2416" s="1111"/>
      <c r="SFS2416" s="1111"/>
      <c r="SFT2416" s="1111"/>
      <c r="SFU2416" s="1111"/>
      <c r="SFV2416" s="1111"/>
      <c r="SFW2416" s="1111"/>
      <c r="SFX2416" s="1111"/>
      <c r="SFY2416" s="1111"/>
      <c r="SFZ2416" s="1111"/>
      <c r="SGA2416" s="1111"/>
      <c r="SGB2416" s="1111"/>
      <c r="SGC2416" s="1111"/>
      <c r="SGD2416" s="1111"/>
      <c r="SGE2416" s="1111"/>
      <c r="SGF2416" s="1111"/>
      <c r="SGG2416" s="1111"/>
      <c r="SGH2416" s="1111"/>
      <c r="SGI2416" s="1111"/>
      <c r="SGJ2416" s="1111"/>
      <c r="SGK2416" s="1111"/>
      <c r="SGL2416" s="1111"/>
      <c r="SGM2416" s="1111"/>
      <c r="SGN2416" s="1111"/>
      <c r="SGO2416" s="1111"/>
      <c r="SGP2416" s="1111"/>
      <c r="SGQ2416" s="1111"/>
      <c r="SGR2416" s="1111"/>
      <c r="SGS2416" s="1111"/>
      <c r="SGT2416" s="1111"/>
      <c r="SGU2416" s="1111"/>
      <c r="SGV2416" s="1111"/>
      <c r="SGW2416" s="1111"/>
      <c r="SGX2416" s="1111"/>
      <c r="SGY2416" s="1111"/>
      <c r="SGZ2416" s="1111"/>
      <c r="SHA2416" s="1111"/>
      <c r="SHB2416" s="1111"/>
      <c r="SHC2416" s="1111"/>
      <c r="SHD2416" s="1111"/>
      <c r="SHE2416" s="1111"/>
      <c r="SHF2416" s="1111"/>
      <c r="SHG2416" s="1111"/>
      <c r="SHH2416" s="1111"/>
      <c r="SHI2416" s="1111"/>
      <c r="SHJ2416" s="1111"/>
      <c r="SHK2416" s="1111"/>
      <c r="SHL2416" s="1111"/>
      <c r="SHM2416" s="1111"/>
      <c r="SHN2416" s="1111"/>
      <c r="SHO2416" s="1111"/>
      <c r="SHP2416" s="1111"/>
      <c r="SHQ2416" s="1111"/>
      <c r="SHR2416" s="1111"/>
      <c r="SHS2416" s="1111"/>
      <c r="SHT2416" s="1111"/>
      <c r="SHU2416" s="1111"/>
      <c r="SHV2416" s="1111"/>
      <c r="SHW2416" s="1111"/>
      <c r="SHX2416" s="1111"/>
      <c r="SHY2416" s="1111"/>
      <c r="SHZ2416" s="1111"/>
      <c r="SIA2416" s="1111"/>
      <c r="SIB2416" s="1111"/>
      <c r="SIC2416" s="1111"/>
      <c r="SID2416" s="1111"/>
      <c r="SIE2416" s="1111"/>
      <c r="SIF2416" s="1111"/>
      <c r="SIG2416" s="1111"/>
      <c r="SIH2416" s="1111"/>
      <c r="SII2416" s="1111"/>
      <c r="SIJ2416" s="1111"/>
      <c r="SIK2416" s="1111"/>
      <c r="SIL2416" s="1111"/>
      <c r="SIM2416" s="1111"/>
      <c r="SIN2416" s="1111"/>
      <c r="SIO2416" s="1111"/>
      <c r="SIP2416" s="1111"/>
      <c r="SIQ2416" s="1111"/>
      <c r="SIR2416" s="1111"/>
      <c r="SIS2416" s="1111"/>
      <c r="SIT2416" s="1111"/>
      <c r="SIU2416" s="1111"/>
      <c r="SIV2416" s="1111"/>
      <c r="SIW2416" s="1111"/>
      <c r="SIX2416" s="1111"/>
      <c r="SIY2416" s="1111"/>
      <c r="SIZ2416" s="1111"/>
      <c r="SJA2416" s="1111"/>
      <c r="SJB2416" s="1111"/>
      <c r="SJC2416" s="1111"/>
      <c r="SJD2416" s="1111"/>
      <c r="SJE2416" s="1111"/>
      <c r="SJF2416" s="1111"/>
      <c r="SJG2416" s="1111"/>
      <c r="SJH2416" s="1111"/>
      <c r="SJI2416" s="1111"/>
      <c r="SJJ2416" s="1111"/>
      <c r="SJK2416" s="1111"/>
      <c r="SJL2416" s="1111"/>
      <c r="SJM2416" s="1111"/>
      <c r="SJN2416" s="1111"/>
      <c r="SJO2416" s="1111"/>
      <c r="SJP2416" s="1111"/>
      <c r="SJQ2416" s="1111"/>
      <c r="SJR2416" s="1111"/>
      <c r="SJS2416" s="1111"/>
      <c r="SJT2416" s="1111"/>
      <c r="SJU2416" s="1111"/>
      <c r="SJV2416" s="1111"/>
      <c r="SJW2416" s="1111"/>
      <c r="SJX2416" s="1111"/>
      <c r="SJY2416" s="1111"/>
      <c r="SJZ2416" s="1111"/>
      <c r="SKA2416" s="1111"/>
      <c r="SKB2416" s="1111"/>
      <c r="SKC2416" s="1111"/>
      <c r="SKD2416" s="1111"/>
      <c r="SKE2416" s="1111"/>
      <c r="SKF2416" s="1111"/>
      <c r="SKG2416" s="1111"/>
      <c r="SKH2416" s="1111"/>
      <c r="SKI2416" s="1111"/>
      <c r="SKJ2416" s="1111"/>
      <c r="SKK2416" s="1111"/>
      <c r="SKL2416" s="1111"/>
      <c r="SKM2416" s="1111"/>
      <c r="SKN2416" s="1111"/>
      <c r="SKO2416" s="1111"/>
      <c r="SKP2416" s="1111"/>
      <c r="SKQ2416" s="1111"/>
      <c r="SKR2416" s="1111"/>
      <c r="SKS2416" s="1111"/>
      <c r="SKT2416" s="1111"/>
      <c r="SKU2416" s="1111"/>
      <c r="SKV2416" s="1111"/>
      <c r="SKW2416" s="1111"/>
      <c r="SKX2416" s="1111"/>
      <c r="SKY2416" s="1111"/>
      <c r="SKZ2416" s="1111"/>
      <c r="SLA2416" s="1111"/>
      <c r="SLB2416" s="1111"/>
      <c r="SLC2416" s="1111"/>
      <c r="SLD2416" s="1111"/>
      <c r="SLE2416" s="1111"/>
      <c r="SLF2416" s="1111"/>
      <c r="SLG2416" s="1111"/>
      <c r="SLH2416" s="1111"/>
      <c r="SLI2416" s="1111"/>
      <c r="SLJ2416" s="1111"/>
      <c r="SLK2416" s="1111"/>
      <c r="SLL2416" s="1111"/>
      <c r="SLM2416" s="1111"/>
      <c r="SLN2416" s="1111"/>
      <c r="SLO2416" s="1111"/>
      <c r="SLP2416" s="1111"/>
      <c r="SLQ2416" s="1111"/>
      <c r="SLR2416" s="1111"/>
      <c r="SLS2416" s="1111"/>
      <c r="SLT2416" s="1111"/>
      <c r="SLU2416" s="1111"/>
      <c r="SLV2416" s="1111"/>
      <c r="SLW2416" s="1111"/>
      <c r="SLX2416" s="1111"/>
      <c r="SLY2416" s="1111"/>
      <c r="SLZ2416" s="1111"/>
      <c r="SMA2416" s="1111"/>
      <c r="SMB2416" s="1111"/>
      <c r="SMC2416" s="1111"/>
      <c r="SMD2416" s="1111"/>
      <c r="SME2416" s="1111"/>
      <c r="SMF2416" s="1111"/>
      <c r="SMG2416" s="1111"/>
      <c r="SMH2416" s="1111"/>
      <c r="SMI2416" s="1111"/>
      <c r="SMJ2416" s="1111"/>
      <c r="SMK2416" s="1111"/>
      <c r="SML2416" s="1111"/>
      <c r="SMM2416" s="1111"/>
      <c r="SMN2416" s="1111"/>
      <c r="SMO2416" s="1111"/>
      <c r="SMP2416" s="1111"/>
      <c r="SMQ2416" s="1111"/>
      <c r="SMR2416" s="1111"/>
      <c r="SMS2416" s="1111"/>
      <c r="SMT2416" s="1111"/>
      <c r="SMU2416" s="1111"/>
      <c r="SMV2416" s="1111"/>
      <c r="SMW2416" s="1111"/>
      <c r="SMX2416" s="1111"/>
      <c r="SMY2416" s="1111"/>
      <c r="SMZ2416" s="1111"/>
      <c r="SNA2416" s="1111"/>
      <c r="SNB2416" s="1111"/>
      <c r="SNC2416" s="1111"/>
      <c r="SND2416" s="1111"/>
      <c r="SNE2416" s="1111"/>
      <c r="SNF2416" s="1111"/>
      <c r="SNG2416" s="1111"/>
      <c r="SNH2416" s="1111"/>
      <c r="SNI2416" s="1111"/>
      <c r="SNJ2416" s="1111"/>
      <c r="SNK2416" s="1111"/>
      <c r="SNL2416" s="1111"/>
      <c r="SNM2416" s="1111"/>
      <c r="SNN2416" s="1111"/>
      <c r="SNO2416" s="1111"/>
      <c r="SNP2416" s="1111"/>
      <c r="SNQ2416" s="1111"/>
      <c r="SNR2416" s="1111"/>
      <c r="SNS2416" s="1111"/>
      <c r="SNT2416" s="1111"/>
      <c r="SNU2416" s="1111"/>
      <c r="SNV2416" s="1111"/>
      <c r="SNW2416" s="1111"/>
      <c r="SNX2416" s="1111"/>
      <c r="SNY2416" s="1111"/>
      <c r="SNZ2416" s="1111"/>
      <c r="SOA2416" s="1111"/>
      <c r="SOB2416" s="1111"/>
      <c r="SOC2416" s="1111"/>
      <c r="SOD2416" s="1111"/>
      <c r="SOE2416" s="1111"/>
      <c r="SOF2416" s="1111"/>
      <c r="SOG2416" s="1111"/>
      <c r="SOH2416" s="1111"/>
      <c r="SOI2416" s="1111"/>
      <c r="SOJ2416" s="1111"/>
      <c r="SOK2416" s="1111"/>
      <c r="SOL2416" s="1111"/>
      <c r="SOM2416" s="1111"/>
      <c r="SON2416" s="1111"/>
      <c r="SOO2416" s="1111"/>
      <c r="SOP2416" s="1111"/>
      <c r="SOQ2416" s="1111"/>
      <c r="SOR2416" s="1111"/>
      <c r="SOS2416" s="1111"/>
      <c r="SOT2416" s="1111"/>
      <c r="SOU2416" s="1111"/>
      <c r="SOV2416" s="1111"/>
      <c r="SOW2416" s="1111"/>
      <c r="SOX2416" s="1111"/>
      <c r="SOY2416" s="1111"/>
      <c r="SOZ2416" s="1111"/>
      <c r="SPA2416" s="1111"/>
      <c r="SPB2416" s="1111"/>
      <c r="SPC2416" s="1111"/>
      <c r="SPD2416" s="1111"/>
      <c r="SPE2416" s="1111"/>
      <c r="SPF2416" s="1111"/>
      <c r="SPG2416" s="1111"/>
      <c r="SPH2416" s="1111"/>
      <c r="SPI2416" s="1111"/>
      <c r="SPJ2416" s="1111"/>
      <c r="SPK2416" s="1111"/>
      <c r="SPL2416" s="1111"/>
      <c r="SPM2416" s="1111"/>
      <c r="SPN2416" s="1111"/>
      <c r="SPO2416" s="1111"/>
      <c r="SPP2416" s="1111"/>
      <c r="SPQ2416" s="1111"/>
      <c r="SPR2416" s="1111"/>
      <c r="SPS2416" s="1111"/>
      <c r="SPT2416" s="1111"/>
      <c r="SPU2416" s="1111"/>
      <c r="SPV2416" s="1111"/>
      <c r="SPW2416" s="1111"/>
      <c r="SPX2416" s="1111"/>
      <c r="SPY2416" s="1111"/>
      <c r="SPZ2416" s="1111"/>
      <c r="SQA2416" s="1111"/>
      <c r="SQB2416" s="1111"/>
      <c r="SQC2416" s="1111"/>
      <c r="SQD2416" s="1111"/>
      <c r="SQE2416" s="1111"/>
      <c r="SQF2416" s="1111"/>
      <c r="SQG2416" s="1111"/>
      <c r="SQH2416" s="1111"/>
      <c r="SQI2416" s="1111"/>
      <c r="SQJ2416" s="1111"/>
      <c r="SQK2416" s="1111"/>
      <c r="SQL2416" s="1111"/>
      <c r="SQM2416" s="1111"/>
      <c r="SQN2416" s="1111"/>
      <c r="SQO2416" s="1111"/>
      <c r="SQP2416" s="1111"/>
      <c r="SQQ2416" s="1111"/>
      <c r="SQR2416" s="1111"/>
      <c r="SQS2416" s="1111"/>
      <c r="SQT2416" s="1111"/>
      <c r="SQU2416" s="1111"/>
      <c r="SQV2416" s="1111"/>
      <c r="SQW2416" s="1111"/>
      <c r="SQX2416" s="1111"/>
      <c r="SQY2416" s="1111"/>
      <c r="SQZ2416" s="1111"/>
      <c r="SRA2416" s="1111"/>
      <c r="SRB2416" s="1111"/>
      <c r="SRC2416" s="1111"/>
      <c r="SRD2416" s="1111"/>
      <c r="SRE2416" s="1111"/>
      <c r="SRF2416" s="1111"/>
      <c r="SRG2416" s="1111"/>
      <c r="SRH2416" s="1111"/>
      <c r="SRI2416" s="1111"/>
      <c r="SRJ2416" s="1111"/>
      <c r="SRK2416" s="1111"/>
      <c r="SRL2416" s="1111"/>
      <c r="SRM2416" s="1111"/>
      <c r="SRN2416" s="1111"/>
      <c r="SRO2416" s="1111"/>
      <c r="SRP2416" s="1111"/>
      <c r="SRQ2416" s="1111"/>
      <c r="SRR2416" s="1111"/>
      <c r="SRS2416" s="1111"/>
      <c r="SRT2416" s="1111"/>
      <c r="SRU2416" s="1111"/>
      <c r="SRV2416" s="1111"/>
      <c r="SRW2416" s="1111"/>
      <c r="SRX2416" s="1111"/>
      <c r="SRY2416" s="1111"/>
      <c r="SRZ2416" s="1111"/>
      <c r="SSA2416" s="1111"/>
      <c r="SSB2416" s="1111"/>
      <c r="SSC2416" s="1111"/>
      <c r="SSD2416" s="1111"/>
      <c r="SSE2416" s="1111"/>
      <c r="SSF2416" s="1111"/>
      <c r="SSG2416" s="1111"/>
      <c r="SSH2416" s="1111"/>
      <c r="SSI2416" s="1111"/>
      <c r="SSJ2416" s="1111"/>
      <c r="SSK2416" s="1111"/>
      <c r="SSL2416" s="1111"/>
      <c r="SSM2416" s="1111"/>
      <c r="SSN2416" s="1111"/>
      <c r="SSO2416" s="1111"/>
      <c r="SSP2416" s="1111"/>
      <c r="SSQ2416" s="1111"/>
      <c r="SSR2416" s="1111"/>
      <c r="SSS2416" s="1111"/>
      <c r="SST2416" s="1111"/>
      <c r="SSU2416" s="1111"/>
      <c r="SSV2416" s="1111"/>
      <c r="SSW2416" s="1111"/>
      <c r="SSX2416" s="1111"/>
      <c r="SSY2416" s="1111"/>
      <c r="SSZ2416" s="1111"/>
      <c r="STA2416" s="1111"/>
      <c r="STB2416" s="1111"/>
      <c r="STC2416" s="1111"/>
      <c r="STD2416" s="1111"/>
      <c r="STE2416" s="1111"/>
      <c r="STF2416" s="1111"/>
      <c r="STG2416" s="1111"/>
      <c r="STH2416" s="1111"/>
      <c r="STI2416" s="1111"/>
      <c r="STJ2416" s="1111"/>
      <c r="STK2416" s="1111"/>
      <c r="STL2416" s="1111"/>
      <c r="STM2416" s="1111"/>
      <c r="STN2416" s="1111"/>
      <c r="STO2416" s="1111"/>
      <c r="STP2416" s="1111"/>
      <c r="STQ2416" s="1111"/>
      <c r="STR2416" s="1111"/>
      <c r="STS2416" s="1111"/>
      <c r="STT2416" s="1111"/>
      <c r="STU2416" s="1111"/>
      <c r="STV2416" s="1111"/>
      <c r="STW2416" s="1111"/>
      <c r="STX2416" s="1111"/>
      <c r="STY2416" s="1111"/>
      <c r="STZ2416" s="1111"/>
      <c r="SUA2416" s="1111"/>
      <c r="SUB2416" s="1111"/>
      <c r="SUC2416" s="1111"/>
      <c r="SUD2416" s="1111"/>
      <c r="SUE2416" s="1111"/>
      <c r="SUF2416" s="1111"/>
      <c r="SUG2416" s="1111"/>
      <c r="SUH2416" s="1111"/>
      <c r="SUI2416" s="1111"/>
      <c r="SUJ2416" s="1111"/>
      <c r="SUK2416" s="1111"/>
      <c r="SUL2416" s="1111"/>
      <c r="SUM2416" s="1111"/>
      <c r="SUN2416" s="1111"/>
      <c r="SUO2416" s="1111"/>
      <c r="SUP2416" s="1111"/>
      <c r="SUQ2416" s="1111"/>
      <c r="SUR2416" s="1111"/>
      <c r="SUS2416" s="1111"/>
      <c r="SUT2416" s="1111"/>
      <c r="SUU2416" s="1111"/>
      <c r="SUV2416" s="1111"/>
      <c r="SUW2416" s="1111"/>
      <c r="SUX2416" s="1111"/>
      <c r="SUY2416" s="1111"/>
      <c r="SUZ2416" s="1111"/>
      <c r="SVA2416" s="1111"/>
      <c r="SVB2416" s="1111"/>
      <c r="SVC2416" s="1111"/>
      <c r="SVD2416" s="1111"/>
      <c r="SVE2416" s="1111"/>
      <c r="SVF2416" s="1111"/>
      <c r="SVG2416" s="1111"/>
      <c r="SVH2416" s="1111"/>
      <c r="SVI2416" s="1111"/>
      <c r="SVJ2416" s="1111"/>
      <c r="SVK2416" s="1111"/>
      <c r="SVL2416" s="1111"/>
      <c r="SVM2416" s="1111"/>
      <c r="SVN2416" s="1111"/>
      <c r="SVO2416" s="1111"/>
      <c r="SVP2416" s="1111"/>
      <c r="SVQ2416" s="1111"/>
      <c r="SVR2416" s="1111"/>
      <c r="SVS2416" s="1111"/>
      <c r="SVT2416" s="1111"/>
      <c r="SVU2416" s="1111"/>
      <c r="SVV2416" s="1111"/>
      <c r="SVW2416" s="1111"/>
      <c r="SVX2416" s="1111"/>
      <c r="SVY2416" s="1111"/>
      <c r="SVZ2416" s="1111"/>
      <c r="SWA2416" s="1111"/>
      <c r="SWB2416" s="1111"/>
      <c r="SWC2416" s="1111"/>
      <c r="SWD2416" s="1111"/>
      <c r="SWE2416" s="1111"/>
      <c r="SWF2416" s="1111"/>
      <c r="SWG2416" s="1111"/>
      <c r="SWH2416" s="1111"/>
      <c r="SWI2416" s="1111"/>
      <c r="SWJ2416" s="1111"/>
      <c r="SWK2416" s="1111"/>
      <c r="SWL2416" s="1111"/>
      <c r="SWM2416" s="1111"/>
      <c r="SWN2416" s="1111"/>
      <c r="SWO2416" s="1111"/>
      <c r="SWP2416" s="1111"/>
      <c r="SWQ2416" s="1111"/>
      <c r="SWR2416" s="1111"/>
      <c r="SWS2416" s="1111"/>
      <c r="SWT2416" s="1111"/>
      <c r="SWU2416" s="1111"/>
      <c r="SWV2416" s="1111"/>
      <c r="SWW2416" s="1111"/>
      <c r="SWX2416" s="1111"/>
      <c r="SWY2416" s="1111"/>
      <c r="SWZ2416" s="1111"/>
      <c r="SXA2416" s="1111"/>
      <c r="SXB2416" s="1111"/>
      <c r="SXC2416" s="1111"/>
      <c r="SXD2416" s="1111"/>
      <c r="SXE2416" s="1111"/>
      <c r="SXF2416" s="1111"/>
      <c r="SXG2416" s="1111"/>
      <c r="SXH2416" s="1111"/>
      <c r="SXI2416" s="1111"/>
      <c r="SXJ2416" s="1111"/>
      <c r="SXK2416" s="1111"/>
      <c r="SXL2416" s="1111"/>
      <c r="SXM2416" s="1111"/>
      <c r="SXN2416" s="1111"/>
      <c r="SXO2416" s="1111"/>
      <c r="SXP2416" s="1111"/>
      <c r="SXQ2416" s="1111"/>
      <c r="SXR2416" s="1111"/>
      <c r="SXS2416" s="1111"/>
      <c r="SXT2416" s="1111"/>
      <c r="SXU2416" s="1111"/>
      <c r="SXV2416" s="1111"/>
      <c r="SXW2416" s="1111"/>
      <c r="SXX2416" s="1111"/>
      <c r="SXY2416" s="1111"/>
      <c r="SXZ2416" s="1111"/>
      <c r="SYA2416" s="1111"/>
      <c r="SYB2416" s="1111"/>
      <c r="SYC2416" s="1111"/>
      <c r="SYD2416" s="1111"/>
      <c r="SYE2416" s="1111"/>
      <c r="SYF2416" s="1111"/>
      <c r="SYG2416" s="1111"/>
      <c r="SYH2416" s="1111"/>
      <c r="SYI2416" s="1111"/>
      <c r="SYJ2416" s="1111"/>
      <c r="SYK2416" s="1111"/>
      <c r="SYL2416" s="1111"/>
      <c r="SYM2416" s="1111"/>
      <c r="SYN2416" s="1111"/>
      <c r="SYO2416" s="1111"/>
      <c r="SYP2416" s="1111"/>
      <c r="SYQ2416" s="1111"/>
      <c r="SYR2416" s="1111"/>
      <c r="SYS2416" s="1111"/>
      <c r="SYT2416" s="1111"/>
      <c r="SYU2416" s="1111"/>
      <c r="SYV2416" s="1111"/>
      <c r="SYW2416" s="1111"/>
      <c r="SYX2416" s="1111"/>
      <c r="SYY2416" s="1111"/>
      <c r="SYZ2416" s="1111"/>
      <c r="SZA2416" s="1111"/>
      <c r="SZB2416" s="1111"/>
      <c r="SZC2416" s="1111"/>
      <c r="SZD2416" s="1111"/>
      <c r="SZE2416" s="1111"/>
      <c r="SZF2416" s="1111"/>
      <c r="SZG2416" s="1111"/>
      <c r="SZH2416" s="1111"/>
      <c r="SZI2416" s="1111"/>
      <c r="SZJ2416" s="1111"/>
      <c r="SZK2416" s="1111"/>
      <c r="SZL2416" s="1111"/>
      <c r="SZM2416" s="1111"/>
      <c r="SZN2416" s="1111"/>
      <c r="SZO2416" s="1111"/>
      <c r="SZP2416" s="1111"/>
      <c r="SZQ2416" s="1111"/>
      <c r="SZR2416" s="1111"/>
      <c r="SZS2416" s="1111"/>
      <c r="SZT2416" s="1111"/>
      <c r="SZU2416" s="1111"/>
      <c r="SZV2416" s="1111"/>
      <c r="SZW2416" s="1111"/>
      <c r="SZX2416" s="1111"/>
      <c r="SZY2416" s="1111"/>
      <c r="SZZ2416" s="1111"/>
      <c r="TAA2416" s="1111"/>
      <c r="TAB2416" s="1111"/>
      <c r="TAC2416" s="1111"/>
      <c r="TAD2416" s="1111"/>
      <c r="TAE2416" s="1111"/>
      <c r="TAF2416" s="1111"/>
      <c r="TAG2416" s="1111"/>
      <c r="TAH2416" s="1111"/>
      <c r="TAI2416" s="1111"/>
      <c r="TAJ2416" s="1111"/>
      <c r="TAK2416" s="1111"/>
      <c r="TAL2416" s="1111"/>
      <c r="TAM2416" s="1111"/>
      <c r="TAN2416" s="1111"/>
      <c r="TAO2416" s="1111"/>
      <c r="TAP2416" s="1111"/>
      <c r="TAQ2416" s="1111"/>
      <c r="TAR2416" s="1111"/>
      <c r="TAS2416" s="1111"/>
      <c r="TAT2416" s="1111"/>
      <c r="TAU2416" s="1111"/>
      <c r="TAV2416" s="1111"/>
      <c r="TAW2416" s="1111"/>
      <c r="TAX2416" s="1111"/>
      <c r="TAY2416" s="1111"/>
      <c r="TAZ2416" s="1111"/>
      <c r="TBA2416" s="1111"/>
      <c r="TBB2416" s="1111"/>
      <c r="TBC2416" s="1111"/>
      <c r="TBD2416" s="1111"/>
      <c r="TBE2416" s="1111"/>
      <c r="TBF2416" s="1111"/>
      <c r="TBG2416" s="1111"/>
      <c r="TBH2416" s="1111"/>
      <c r="TBI2416" s="1111"/>
      <c r="TBJ2416" s="1111"/>
      <c r="TBK2416" s="1111"/>
      <c r="TBL2416" s="1111"/>
      <c r="TBM2416" s="1111"/>
      <c r="TBN2416" s="1111"/>
      <c r="TBO2416" s="1111"/>
      <c r="TBP2416" s="1111"/>
      <c r="TBQ2416" s="1111"/>
      <c r="TBR2416" s="1111"/>
      <c r="TBS2416" s="1111"/>
      <c r="TBT2416" s="1111"/>
      <c r="TBU2416" s="1111"/>
      <c r="TBV2416" s="1111"/>
      <c r="TBW2416" s="1111"/>
      <c r="TBX2416" s="1111"/>
      <c r="TBY2416" s="1111"/>
      <c r="TBZ2416" s="1111"/>
      <c r="TCA2416" s="1111"/>
      <c r="TCB2416" s="1111"/>
      <c r="TCC2416" s="1111"/>
      <c r="TCD2416" s="1111"/>
      <c r="TCE2416" s="1111"/>
      <c r="TCF2416" s="1111"/>
      <c r="TCG2416" s="1111"/>
      <c r="TCH2416" s="1111"/>
      <c r="TCI2416" s="1111"/>
      <c r="TCJ2416" s="1111"/>
      <c r="TCK2416" s="1111"/>
      <c r="TCL2416" s="1111"/>
      <c r="TCM2416" s="1111"/>
      <c r="TCN2416" s="1111"/>
      <c r="TCO2416" s="1111"/>
      <c r="TCP2416" s="1111"/>
      <c r="TCQ2416" s="1111"/>
      <c r="TCR2416" s="1111"/>
      <c r="TCS2416" s="1111"/>
      <c r="TCT2416" s="1111"/>
      <c r="TCU2416" s="1111"/>
      <c r="TCV2416" s="1111"/>
      <c r="TCW2416" s="1111"/>
      <c r="TCX2416" s="1111"/>
      <c r="TCY2416" s="1111"/>
      <c r="TCZ2416" s="1111"/>
      <c r="TDA2416" s="1111"/>
      <c r="TDB2416" s="1111"/>
      <c r="TDC2416" s="1111"/>
      <c r="TDD2416" s="1111"/>
      <c r="TDE2416" s="1111"/>
      <c r="TDF2416" s="1111"/>
      <c r="TDG2416" s="1111"/>
      <c r="TDH2416" s="1111"/>
      <c r="TDI2416" s="1111"/>
      <c r="TDJ2416" s="1111"/>
      <c r="TDK2416" s="1111"/>
      <c r="TDL2416" s="1111"/>
      <c r="TDM2416" s="1111"/>
      <c r="TDN2416" s="1111"/>
      <c r="TDO2416" s="1111"/>
      <c r="TDP2416" s="1111"/>
      <c r="TDQ2416" s="1111"/>
      <c r="TDR2416" s="1111"/>
      <c r="TDS2416" s="1111"/>
      <c r="TDT2416" s="1111"/>
      <c r="TDU2416" s="1111"/>
      <c r="TDV2416" s="1111"/>
      <c r="TDW2416" s="1111"/>
      <c r="TDX2416" s="1111"/>
      <c r="TDY2416" s="1111"/>
      <c r="TDZ2416" s="1111"/>
      <c r="TEA2416" s="1111"/>
      <c r="TEB2416" s="1111"/>
      <c r="TEC2416" s="1111"/>
      <c r="TED2416" s="1111"/>
      <c r="TEE2416" s="1111"/>
      <c r="TEF2416" s="1111"/>
      <c r="TEG2416" s="1111"/>
      <c r="TEH2416" s="1111"/>
      <c r="TEI2416" s="1111"/>
      <c r="TEJ2416" s="1111"/>
      <c r="TEK2416" s="1111"/>
      <c r="TEL2416" s="1111"/>
      <c r="TEM2416" s="1111"/>
      <c r="TEN2416" s="1111"/>
      <c r="TEO2416" s="1111"/>
      <c r="TEP2416" s="1111"/>
      <c r="TEQ2416" s="1111"/>
      <c r="TER2416" s="1111"/>
      <c r="TES2416" s="1111"/>
      <c r="TET2416" s="1111"/>
      <c r="TEU2416" s="1111"/>
      <c r="TEV2416" s="1111"/>
      <c r="TEW2416" s="1111"/>
      <c r="TEX2416" s="1111"/>
      <c r="TEY2416" s="1111"/>
      <c r="TEZ2416" s="1111"/>
      <c r="TFA2416" s="1111"/>
      <c r="TFB2416" s="1111"/>
      <c r="TFC2416" s="1111"/>
      <c r="TFD2416" s="1111"/>
      <c r="TFE2416" s="1111"/>
      <c r="TFF2416" s="1111"/>
      <c r="TFG2416" s="1111"/>
      <c r="TFH2416" s="1111"/>
      <c r="TFI2416" s="1111"/>
      <c r="TFJ2416" s="1111"/>
      <c r="TFK2416" s="1111"/>
      <c r="TFL2416" s="1111"/>
      <c r="TFM2416" s="1111"/>
      <c r="TFN2416" s="1111"/>
      <c r="TFO2416" s="1111"/>
      <c r="TFP2416" s="1111"/>
      <c r="TFQ2416" s="1111"/>
      <c r="TFR2416" s="1111"/>
      <c r="TFS2416" s="1111"/>
      <c r="TFT2416" s="1111"/>
      <c r="TFU2416" s="1111"/>
      <c r="TFV2416" s="1111"/>
      <c r="TFW2416" s="1111"/>
      <c r="TFX2416" s="1111"/>
      <c r="TFY2416" s="1111"/>
      <c r="TFZ2416" s="1111"/>
      <c r="TGA2416" s="1111"/>
      <c r="TGB2416" s="1111"/>
      <c r="TGC2416" s="1111"/>
      <c r="TGD2416" s="1111"/>
      <c r="TGE2416" s="1111"/>
      <c r="TGF2416" s="1111"/>
      <c r="TGG2416" s="1111"/>
      <c r="TGH2416" s="1111"/>
      <c r="TGI2416" s="1111"/>
      <c r="TGJ2416" s="1111"/>
      <c r="TGK2416" s="1111"/>
      <c r="TGL2416" s="1111"/>
      <c r="TGM2416" s="1111"/>
      <c r="TGN2416" s="1111"/>
      <c r="TGO2416" s="1111"/>
      <c r="TGP2416" s="1111"/>
      <c r="TGQ2416" s="1111"/>
      <c r="TGR2416" s="1111"/>
      <c r="TGS2416" s="1111"/>
      <c r="TGT2416" s="1111"/>
      <c r="TGU2416" s="1111"/>
      <c r="TGV2416" s="1111"/>
      <c r="TGW2416" s="1111"/>
      <c r="TGX2416" s="1111"/>
      <c r="TGY2416" s="1111"/>
      <c r="TGZ2416" s="1111"/>
      <c r="THA2416" s="1111"/>
      <c r="THB2416" s="1111"/>
      <c r="THC2416" s="1111"/>
      <c r="THD2416" s="1111"/>
      <c r="THE2416" s="1111"/>
      <c r="THF2416" s="1111"/>
      <c r="THG2416" s="1111"/>
      <c r="THH2416" s="1111"/>
      <c r="THI2416" s="1111"/>
      <c r="THJ2416" s="1111"/>
      <c r="THK2416" s="1111"/>
      <c r="THL2416" s="1111"/>
      <c r="THM2416" s="1111"/>
      <c r="THN2416" s="1111"/>
      <c r="THO2416" s="1111"/>
      <c r="THP2416" s="1111"/>
      <c r="THQ2416" s="1111"/>
      <c r="THR2416" s="1111"/>
      <c r="THS2416" s="1111"/>
      <c r="THT2416" s="1111"/>
      <c r="THU2416" s="1111"/>
      <c r="THV2416" s="1111"/>
      <c r="THW2416" s="1111"/>
      <c r="THX2416" s="1111"/>
      <c r="THY2416" s="1111"/>
      <c r="THZ2416" s="1111"/>
      <c r="TIA2416" s="1111"/>
      <c r="TIB2416" s="1111"/>
      <c r="TIC2416" s="1111"/>
      <c r="TID2416" s="1111"/>
      <c r="TIE2416" s="1111"/>
      <c r="TIF2416" s="1111"/>
      <c r="TIG2416" s="1111"/>
      <c r="TIH2416" s="1111"/>
      <c r="TII2416" s="1111"/>
      <c r="TIJ2416" s="1111"/>
      <c r="TIK2416" s="1111"/>
      <c r="TIL2416" s="1111"/>
      <c r="TIM2416" s="1111"/>
      <c r="TIN2416" s="1111"/>
      <c r="TIO2416" s="1111"/>
      <c r="TIP2416" s="1111"/>
      <c r="TIQ2416" s="1111"/>
      <c r="TIR2416" s="1111"/>
      <c r="TIS2416" s="1111"/>
      <c r="TIT2416" s="1111"/>
      <c r="TIU2416" s="1111"/>
      <c r="TIV2416" s="1111"/>
      <c r="TIW2416" s="1111"/>
      <c r="TIX2416" s="1111"/>
      <c r="TIY2416" s="1111"/>
      <c r="TIZ2416" s="1111"/>
      <c r="TJA2416" s="1111"/>
      <c r="TJB2416" s="1111"/>
      <c r="TJC2416" s="1111"/>
      <c r="TJD2416" s="1111"/>
      <c r="TJE2416" s="1111"/>
      <c r="TJF2416" s="1111"/>
      <c r="TJG2416" s="1111"/>
      <c r="TJH2416" s="1111"/>
      <c r="TJI2416" s="1111"/>
      <c r="TJJ2416" s="1111"/>
      <c r="TJK2416" s="1111"/>
      <c r="TJL2416" s="1111"/>
      <c r="TJM2416" s="1111"/>
      <c r="TJN2416" s="1111"/>
      <c r="TJO2416" s="1111"/>
      <c r="TJP2416" s="1111"/>
      <c r="TJQ2416" s="1111"/>
      <c r="TJR2416" s="1111"/>
      <c r="TJS2416" s="1111"/>
      <c r="TJT2416" s="1111"/>
      <c r="TJU2416" s="1111"/>
      <c r="TJV2416" s="1111"/>
      <c r="TJW2416" s="1111"/>
      <c r="TJX2416" s="1111"/>
      <c r="TJY2416" s="1111"/>
      <c r="TJZ2416" s="1111"/>
      <c r="TKA2416" s="1111"/>
      <c r="TKB2416" s="1111"/>
      <c r="TKC2416" s="1111"/>
      <c r="TKD2416" s="1111"/>
      <c r="TKE2416" s="1111"/>
      <c r="TKF2416" s="1111"/>
      <c r="TKG2416" s="1111"/>
      <c r="TKH2416" s="1111"/>
      <c r="TKI2416" s="1111"/>
      <c r="TKJ2416" s="1111"/>
      <c r="TKK2416" s="1111"/>
      <c r="TKL2416" s="1111"/>
      <c r="TKM2416" s="1111"/>
      <c r="TKN2416" s="1111"/>
      <c r="TKO2416" s="1111"/>
      <c r="TKP2416" s="1111"/>
      <c r="TKQ2416" s="1111"/>
      <c r="TKR2416" s="1111"/>
      <c r="TKS2416" s="1111"/>
      <c r="TKT2416" s="1111"/>
      <c r="TKU2416" s="1111"/>
      <c r="TKV2416" s="1111"/>
      <c r="TKW2416" s="1111"/>
      <c r="TKX2416" s="1111"/>
      <c r="TKY2416" s="1111"/>
      <c r="TKZ2416" s="1111"/>
      <c r="TLA2416" s="1111"/>
      <c r="TLB2416" s="1111"/>
      <c r="TLC2416" s="1111"/>
      <c r="TLD2416" s="1111"/>
      <c r="TLE2416" s="1111"/>
      <c r="TLF2416" s="1111"/>
      <c r="TLG2416" s="1111"/>
      <c r="TLH2416" s="1111"/>
      <c r="TLI2416" s="1111"/>
      <c r="TLJ2416" s="1111"/>
      <c r="TLK2416" s="1111"/>
      <c r="TLL2416" s="1111"/>
      <c r="TLM2416" s="1111"/>
      <c r="TLN2416" s="1111"/>
      <c r="TLO2416" s="1111"/>
      <c r="TLP2416" s="1111"/>
      <c r="TLQ2416" s="1111"/>
      <c r="TLR2416" s="1111"/>
      <c r="TLS2416" s="1111"/>
      <c r="TLT2416" s="1111"/>
      <c r="TLU2416" s="1111"/>
      <c r="TLV2416" s="1111"/>
      <c r="TLW2416" s="1111"/>
      <c r="TLX2416" s="1111"/>
      <c r="TLY2416" s="1111"/>
      <c r="TLZ2416" s="1111"/>
      <c r="TMA2416" s="1111"/>
      <c r="TMB2416" s="1111"/>
      <c r="TMC2416" s="1111"/>
      <c r="TMD2416" s="1111"/>
      <c r="TME2416" s="1111"/>
      <c r="TMF2416" s="1111"/>
      <c r="TMG2416" s="1111"/>
      <c r="TMH2416" s="1111"/>
      <c r="TMI2416" s="1111"/>
      <c r="TMJ2416" s="1111"/>
      <c r="TMK2416" s="1111"/>
      <c r="TML2416" s="1111"/>
      <c r="TMM2416" s="1111"/>
      <c r="TMN2416" s="1111"/>
      <c r="TMO2416" s="1111"/>
      <c r="TMP2416" s="1111"/>
      <c r="TMQ2416" s="1111"/>
      <c r="TMR2416" s="1111"/>
      <c r="TMS2416" s="1111"/>
      <c r="TMT2416" s="1111"/>
      <c r="TMU2416" s="1111"/>
      <c r="TMV2416" s="1111"/>
      <c r="TMW2416" s="1111"/>
      <c r="TMX2416" s="1111"/>
      <c r="TMY2416" s="1111"/>
      <c r="TMZ2416" s="1111"/>
      <c r="TNA2416" s="1111"/>
      <c r="TNB2416" s="1111"/>
      <c r="TNC2416" s="1111"/>
      <c r="TND2416" s="1111"/>
      <c r="TNE2416" s="1111"/>
      <c r="TNF2416" s="1111"/>
      <c r="TNG2416" s="1111"/>
      <c r="TNH2416" s="1111"/>
      <c r="TNI2416" s="1111"/>
      <c r="TNJ2416" s="1111"/>
      <c r="TNK2416" s="1111"/>
      <c r="TNL2416" s="1111"/>
      <c r="TNM2416" s="1111"/>
      <c r="TNN2416" s="1111"/>
      <c r="TNO2416" s="1111"/>
      <c r="TNP2416" s="1111"/>
      <c r="TNQ2416" s="1111"/>
      <c r="TNR2416" s="1111"/>
      <c r="TNS2416" s="1111"/>
      <c r="TNT2416" s="1111"/>
      <c r="TNU2416" s="1111"/>
      <c r="TNV2416" s="1111"/>
      <c r="TNW2416" s="1111"/>
      <c r="TNX2416" s="1111"/>
      <c r="TNY2416" s="1111"/>
      <c r="TNZ2416" s="1111"/>
      <c r="TOA2416" s="1111"/>
      <c r="TOB2416" s="1111"/>
      <c r="TOC2416" s="1111"/>
      <c r="TOD2416" s="1111"/>
      <c r="TOE2416" s="1111"/>
      <c r="TOF2416" s="1111"/>
      <c r="TOG2416" s="1111"/>
      <c r="TOH2416" s="1111"/>
      <c r="TOI2416" s="1111"/>
      <c r="TOJ2416" s="1111"/>
      <c r="TOK2416" s="1111"/>
      <c r="TOL2416" s="1111"/>
      <c r="TOM2416" s="1111"/>
      <c r="TON2416" s="1111"/>
      <c r="TOO2416" s="1111"/>
      <c r="TOP2416" s="1111"/>
      <c r="TOQ2416" s="1111"/>
      <c r="TOR2416" s="1111"/>
      <c r="TOS2416" s="1111"/>
      <c r="TOT2416" s="1111"/>
      <c r="TOU2416" s="1111"/>
      <c r="TOV2416" s="1111"/>
      <c r="TOW2416" s="1111"/>
      <c r="TOX2416" s="1111"/>
      <c r="TOY2416" s="1111"/>
      <c r="TOZ2416" s="1111"/>
      <c r="TPA2416" s="1111"/>
      <c r="TPB2416" s="1111"/>
      <c r="TPC2416" s="1111"/>
      <c r="TPD2416" s="1111"/>
      <c r="TPE2416" s="1111"/>
      <c r="TPF2416" s="1111"/>
      <c r="TPG2416" s="1111"/>
      <c r="TPH2416" s="1111"/>
      <c r="TPI2416" s="1111"/>
      <c r="TPJ2416" s="1111"/>
      <c r="TPK2416" s="1111"/>
      <c r="TPL2416" s="1111"/>
      <c r="TPM2416" s="1111"/>
      <c r="TPN2416" s="1111"/>
      <c r="TPO2416" s="1111"/>
      <c r="TPP2416" s="1111"/>
      <c r="TPQ2416" s="1111"/>
      <c r="TPR2416" s="1111"/>
      <c r="TPS2416" s="1111"/>
      <c r="TPT2416" s="1111"/>
      <c r="TPU2416" s="1111"/>
      <c r="TPV2416" s="1111"/>
      <c r="TPW2416" s="1111"/>
      <c r="TPX2416" s="1111"/>
      <c r="TPY2416" s="1111"/>
      <c r="TPZ2416" s="1111"/>
      <c r="TQA2416" s="1111"/>
      <c r="TQB2416" s="1111"/>
      <c r="TQC2416" s="1111"/>
      <c r="TQD2416" s="1111"/>
      <c r="TQE2416" s="1111"/>
      <c r="TQF2416" s="1111"/>
      <c r="TQG2416" s="1111"/>
      <c r="TQH2416" s="1111"/>
      <c r="TQI2416" s="1111"/>
      <c r="TQJ2416" s="1111"/>
      <c r="TQK2416" s="1111"/>
      <c r="TQL2416" s="1111"/>
      <c r="TQM2416" s="1111"/>
      <c r="TQN2416" s="1111"/>
      <c r="TQO2416" s="1111"/>
      <c r="TQP2416" s="1111"/>
      <c r="TQQ2416" s="1111"/>
      <c r="TQR2416" s="1111"/>
      <c r="TQS2416" s="1111"/>
      <c r="TQT2416" s="1111"/>
      <c r="TQU2416" s="1111"/>
      <c r="TQV2416" s="1111"/>
      <c r="TQW2416" s="1111"/>
      <c r="TQX2416" s="1111"/>
      <c r="TQY2416" s="1111"/>
      <c r="TQZ2416" s="1111"/>
      <c r="TRA2416" s="1111"/>
      <c r="TRB2416" s="1111"/>
      <c r="TRC2416" s="1111"/>
      <c r="TRD2416" s="1111"/>
      <c r="TRE2416" s="1111"/>
      <c r="TRF2416" s="1111"/>
      <c r="TRG2416" s="1111"/>
      <c r="TRH2416" s="1111"/>
      <c r="TRI2416" s="1111"/>
      <c r="TRJ2416" s="1111"/>
      <c r="TRK2416" s="1111"/>
      <c r="TRL2416" s="1111"/>
      <c r="TRM2416" s="1111"/>
      <c r="TRN2416" s="1111"/>
      <c r="TRO2416" s="1111"/>
      <c r="TRP2416" s="1111"/>
      <c r="TRQ2416" s="1111"/>
      <c r="TRR2416" s="1111"/>
      <c r="TRS2416" s="1111"/>
      <c r="TRT2416" s="1111"/>
      <c r="TRU2416" s="1111"/>
      <c r="TRV2416" s="1111"/>
      <c r="TRW2416" s="1111"/>
      <c r="TRX2416" s="1111"/>
      <c r="TRY2416" s="1111"/>
      <c r="TRZ2416" s="1111"/>
      <c r="TSA2416" s="1111"/>
      <c r="TSB2416" s="1111"/>
      <c r="TSC2416" s="1111"/>
      <c r="TSD2416" s="1111"/>
      <c r="TSE2416" s="1111"/>
      <c r="TSF2416" s="1111"/>
      <c r="TSG2416" s="1111"/>
      <c r="TSH2416" s="1111"/>
      <c r="TSI2416" s="1111"/>
      <c r="TSJ2416" s="1111"/>
      <c r="TSK2416" s="1111"/>
      <c r="TSL2416" s="1111"/>
      <c r="TSM2416" s="1111"/>
      <c r="TSN2416" s="1111"/>
      <c r="TSO2416" s="1111"/>
      <c r="TSP2416" s="1111"/>
      <c r="TSQ2416" s="1111"/>
      <c r="TSR2416" s="1111"/>
      <c r="TSS2416" s="1111"/>
      <c r="TST2416" s="1111"/>
      <c r="TSU2416" s="1111"/>
      <c r="TSV2416" s="1111"/>
      <c r="TSW2416" s="1111"/>
      <c r="TSX2416" s="1111"/>
      <c r="TSY2416" s="1111"/>
      <c r="TSZ2416" s="1111"/>
      <c r="TTA2416" s="1111"/>
      <c r="TTB2416" s="1111"/>
      <c r="TTC2416" s="1111"/>
      <c r="TTD2416" s="1111"/>
      <c r="TTE2416" s="1111"/>
      <c r="TTF2416" s="1111"/>
      <c r="TTG2416" s="1111"/>
      <c r="TTH2416" s="1111"/>
      <c r="TTI2416" s="1111"/>
      <c r="TTJ2416" s="1111"/>
      <c r="TTK2416" s="1111"/>
      <c r="TTL2416" s="1111"/>
      <c r="TTM2416" s="1111"/>
      <c r="TTN2416" s="1111"/>
      <c r="TTO2416" s="1111"/>
      <c r="TTP2416" s="1111"/>
      <c r="TTQ2416" s="1111"/>
      <c r="TTR2416" s="1111"/>
      <c r="TTS2416" s="1111"/>
      <c r="TTT2416" s="1111"/>
      <c r="TTU2416" s="1111"/>
      <c r="TTV2416" s="1111"/>
      <c r="TTW2416" s="1111"/>
      <c r="TTX2416" s="1111"/>
      <c r="TTY2416" s="1111"/>
      <c r="TTZ2416" s="1111"/>
      <c r="TUA2416" s="1111"/>
      <c r="TUB2416" s="1111"/>
      <c r="TUC2416" s="1111"/>
      <c r="TUD2416" s="1111"/>
      <c r="TUE2416" s="1111"/>
      <c r="TUF2416" s="1111"/>
      <c r="TUG2416" s="1111"/>
      <c r="TUH2416" s="1111"/>
      <c r="TUI2416" s="1111"/>
      <c r="TUJ2416" s="1111"/>
      <c r="TUK2416" s="1111"/>
      <c r="TUL2416" s="1111"/>
      <c r="TUM2416" s="1111"/>
      <c r="TUN2416" s="1111"/>
      <c r="TUO2416" s="1111"/>
      <c r="TUP2416" s="1111"/>
      <c r="TUQ2416" s="1111"/>
      <c r="TUR2416" s="1111"/>
      <c r="TUS2416" s="1111"/>
      <c r="TUT2416" s="1111"/>
      <c r="TUU2416" s="1111"/>
      <c r="TUV2416" s="1111"/>
      <c r="TUW2416" s="1111"/>
      <c r="TUX2416" s="1111"/>
      <c r="TUY2416" s="1111"/>
      <c r="TUZ2416" s="1111"/>
      <c r="TVA2416" s="1111"/>
      <c r="TVB2416" s="1111"/>
      <c r="TVC2416" s="1111"/>
      <c r="TVD2416" s="1111"/>
      <c r="TVE2416" s="1111"/>
      <c r="TVF2416" s="1111"/>
      <c r="TVG2416" s="1111"/>
      <c r="TVH2416" s="1111"/>
      <c r="TVI2416" s="1111"/>
      <c r="TVJ2416" s="1111"/>
      <c r="TVK2416" s="1111"/>
      <c r="TVL2416" s="1111"/>
      <c r="TVM2416" s="1111"/>
      <c r="TVN2416" s="1111"/>
      <c r="TVO2416" s="1111"/>
      <c r="TVP2416" s="1111"/>
      <c r="TVQ2416" s="1111"/>
      <c r="TVR2416" s="1111"/>
      <c r="TVS2416" s="1111"/>
      <c r="TVT2416" s="1111"/>
      <c r="TVU2416" s="1111"/>
      <c r="TVV2416" s="1111"/>
      <c r="TVW2416" s="1111"/>
      <c r="TVX2416" s="1111"/>
      <c r="TVY2416" s="1111"/>
      <c r="TVZ2416" s="1111"/>
      <c r="TWA2416" s="1111"/>
      <c r="TWB2416" s="1111"/>
      <c r="TWC2416" s="1111"/>
      <c r="TWD2416" s="1111"/>
      <c r="TWE2416" s="1111"/>
      <c r="TWF2416" s="1111"/>
      <c r="TWG2416" s="1111"/>
      <c r="TWH2416" s="1111"/>
      <c r="TWI2416" s="1111"/>
      <c r="TWJ2416" s="1111"/>
      <c r="TWK2416" s="1111"/>
      <c r="TWL2416" s="1111"/>
      <c r="TWM2416" s="1111"/>
      <c r="TWN2416" s="1111"/>
      <c r="TWO2416" s="1111"/>
      <c r="TWP2416" s="1111"/>
      <c r="TWQ2416" s="1111"/>
      <c r="TWR2416" s="1111"/>
      <c r="TWS2416" s="1111"/>
      <c r="TWT2416" s="1111"/>
      <c r="TWU2416" s="1111"/>
      <c r="TWV2416" s="1111"/>
      <c r="TWW2416" s="1111"/>
      <c r="TWX2416" s="1111"/>
      <c r="TWY2416" s="1111"/>
      <c r="TWZ2416" s="1111"/>
      <c r="TXA2416" s="1111"/>
      <c r="TXB2416" s="1111"/>
      <c r="TXC2416" s="1111"/>
      <c r="TXD2416" s="1111"/>
      <c r="TXE2416" s="1111"/>
      <c r="TXF2416" s="1111"/>
      <c r="TXG2416" s="1111"/>
      <c r="TXH2416" s="1111"/>
      <c r="TXI2416" s="1111"/>
      <c r="TXJ2416" s="1111"/>
      <c r="TXK2416" s="1111"/>
      <c r="TXL2416" s="1111"/>
      <c r="TXM2416" s="1111"/>
      <c r="TXN2416" s="1111"/>
      <c r="TXO2416" s="1111"/>
      <c r="TXP2416" s="1111"/>
      <c r="TXQ2416" s="1111"/>
      <c r="TXR2416" s="1111"/>
      <c r="TXS2416" s="1111"/>
      <c r="TXT2416" s="1111"/>
      <c r="TXU2416" s="1111"/>
      <c r="TXV2416" s="1111"/>
      <c r="TXW2416" s="1111"/>
      <c r="TXX2416" s="1111"/>
      <c r="TXY2416" s="1111"/>
      <c r="TXZ2416" s="1111"/>
      <c r="TYA2416" s="1111"/>
      <c r="TYB2416" s="1111"/>
      <c r="TYC2416" s="1111"/>
      <c r="TYD2416" s="1111"/>
      <c r="TYE2416" s="1111"/>
      <c r="TYF2416" s="1111"/>
      <c r="TYG2416" s="1111"/>
      <c r="TYH2416" s="1111"/>
      <c r="TYI2416" s="1111"/>
      <c r="TYJ2416" s="1111"/>
      <c r="TYK2416" s="1111"/>
      <c r="TYL2416" s="1111"/>
      <c r="TYM2416" s="1111"/>
      <c r="TYN2416" s="1111"/>
      <c r="TYO2416" s="1111"/>
      <c r="TYP2416" s="1111"/>
      <c r="TYQ2416" s="1111"/>
      <c r="TYR2416" s="1111"/>
      <c r="TYS2416" s="1111"/>
      <c r="TYT2416" s="1111"/>
      <c r="TYU2416" s="1111"/>
      <c r="TYV2416" s="1111"/>
      <c r="TYW2416" s="1111"/>
      <c r="TYX2416" s="1111"/>
      <c r="TYY2416" s="1111"/>
      <c r="TYZ2416" s="1111"/>
      <c r="TZA2416" s="1111"/>
      <c r="TZB2416" s="1111"/>
      <c r="TZC2416" s="1111"/>
      <c r="TZD2416" s="1111"/>
      <c r="TZE2416" s="1111"/>
      <c r="TZF2416" s="1111"/>
      <c r="TZG2416" s="1111"/>
      <c r="TZH2416" s="1111"/>
      <c r="TZI2416" s="1111"/>
      <c r="TZJ2416" s="1111"/>
      <c r="TZK2416" s="1111"/>
      <c r="TZL2416" s="1111"/>
      <c r="TZM2416" s="1111"/>
      <c r="TZN2416" s="1111"/>
      <c r="TZO2416" s="1111"/>
      <c r="TZP2416" s="1111"/>
      <c r="TZQ2416" s="1111"/>
      <c r="TZR2416" s="1111"/>
      <c r="TZS2416" s="1111"/>
      <c r="TZT2416" s="1111"/>
      <c r="TZU2416" s="1111"/>
      <c r="TZV2416" s="1111"/>
      <c r="TZW2416" s="1111"/>
      <c r="TZX2416" s="1111"/>
      <c r="TZY2416" s="1111"/>
      <c r="TZZ2416" s="1111"/>
      <c r="UAA2416" s="1111"/>
      <c r="UAB2416" s="1111"/>
      <c r="UAC2416" s="1111"/>
      <c r="UAD2416" s="1111"/>
      <c r="UAE2416" s="1111"/>
      <c r="UAF2416" s="1111"/>
      <c r="UAG2416" s="1111"/>
      <c r="UAH2416" s="1111"/>
      <c r="UAI2416" s="1111"/>
      <c r="UAJ2416" s="1111"/>
      <c r="UAK2416" s="1111"/>
      <c r="UAL2416" s="1111"/>
      <c r="UAM2416" s="1111"/>
      <c r="UAN2416" s="1111"/>
      <c r="UAO2416" s="1111"/>
      <c r="UAP2416" s="1111"/>
      <c r="UAQ2416" s="1111"/>
      <c r="UAR2416" s="1111"/>
      <c r="UAS2416" s="1111"/>
      <c r="UAT2416" s="1111"/>
      <c r="UAU2416" s="1111"/>
      <c r="UAV2416" s="1111"/>
      <c r="UAW2416" s="1111"/>
      <c r="UAX2416" s="1111"/>
      <c r="UAY2416" s="1111"/>
      <c r="UAZ2416" s="1111"/>
      <c r="UBA2416" s="1111"/>
      <c r="UBB2416" s="1111"/>
      <c r="UBC2416" s="1111"/>
      <c r="UBD2416" s="1111"/>
      <c r="UBE2416" s="1111"/>
      <c r="UBF2416" s="1111"/>
      <c r="UBG2416" s="1111"/>
      <c r="UBH2416" s="1111"/>
      <c r="UBI2416" s="1111"/>
      <c r="UBJ2416" s="1111"/>
      <c r="UBK2416" s="1111"/>
      <c r="UBL2416" s="1111"/>
      <c r="UBM2416" s="1111"/>
      <c r="UBN2416" s="1111"/>
      <c r="UBO2416" s="1111"/>
      <c r="UBP2416" s="1111"/>
      <c r="UBQ2416" s="1111"/>
      <c r="UBR2416" s="1111"/>
      <c r="UBS2416" s="1111"/>
      <c r="UBT2416" s="1111"/>
      <c r="UBU2416" s="1111"/>
      <c r="UBV2416" s="1111"/>
      <c r="UBW2416" s="1111"/>
      <c r="UBX2416" s="1111"/>
      <c r="UBY2416" s="1111"/>
      <c r="UBZ2416" s="1111"/>
      <c r="UCA2416" s="1111"/>
      <c r="UCB2416" s="1111"/>
      <c r="UCC2416" s="1111"/>
      <c r="UCD2416" s="1111"/>
      <c r="UCE2416" s="1111"/>
      <c r="UCF2416" s="1111"/>
      <c r="UCG2416" s="1111"/>
      <c r="UCH2416" s="1111"/>
      <c r="UCI2416" s="1111"/>
      <c r="UCJ2416" s="1111"/>
      <c r="UCK2416" s="1111"/>
      <c r="UCL2416" s="1111"/>
      <c r="UCM2416" s="1111"/>
      <c r="UCN2416" s="1111"/>
      <c r="UCO2416" s="1111"/>
      <c r="UCP2416" s="1111"/>
      <c r="UCQ2416" s="1111"/>
      <c r="UCR2416" s="1111"/>
      <c r="UCS2416" s="1111"/>
      <c r="UCT2416" s="1111"/>
      <c r="UCU2416" s="1111"/>
      <c r="UCV2416" s="1111"/>
      <c r="UCW2416" s="1111"/>
      <c r="UCX2416" s="1111"/>
      <c r="UCY2416" s="1111"/>
      <c r="UCZ2416" s="1111"/>
      <c r="UDA2416" s="1111"/>
      <c r="UDB2416" s="1111"/>
      <c r="UDC2416" s="1111"/>
      <c r="UDD2416" s="1111"/>
      <c r="UDE2416" s="1111"/>
      <c r="UDF2416" s="1111"/>
      <c r="UDG2416" s="1111"/>
      <c r="UDH2416" s="1111"/>
      <c r="UDI2416" s="1111"/>
      <c r="UDJ2416" s="1111"/>
      <c r="UDK2416" s="1111"/>
      <c r="UDL2416" s="1111"/>
      <c r="UDM2416" s="1111"/>
      <c r="UDN2416" s="1111"/>
      <c r="UDO2416" s="1111"/>
      <c r="UDP2416" s="1111"/>
      <c r="UDQ2416" s="1111"/>
      <c r="UDR2416" s="1111"/>
      <c r="UDS2416" s="1111"/>
      <c r="UDT2416" s="1111"/>
      <c r="UDU2416" s="1111"/>
      <c r="UDV2416" s="1111"/>
      <c r="UDW2416" s="1111"/>
      <c r="UDX2416" s="1111"/>
      <c r="UDY2416" s="1111"/>
      <c r="UDZ2416" s="1111"/>
      <c r="UEA2416" s="1111"/>
      <c r="UEB2416" s="1111"/>
      <c r="UEC2416" s="1111"/>
      <c r="UED2416" s="1111"/>
      <c r="UEE2416" s="1111"/>
      <c r="UEF2416" s="1111"/>
      <c r="UEG2416" s="1111"/>
      <c r="UEH2416" s="1111"/>
      <c r="UEI2416" s="1111"/>
      <c r="UEJ2416" s="1111"/>
      <c r="UEK2416" s="1111"/>
      <c r="UEL2416" s="1111"/>
      <c r="UEM2416" s="1111"/>
      <c r="UEN2416" s="1111"/>
      <c r="UEO2416" s="1111"/>
      <c r="UEP2416" s="1111"/>
      <c r="UEQ2416" s="1111"/>
      <c r="UER2416" s="1111"/>
      <c r="UES2416" s="1111"/>
      <c r="UET2416" s="1111"/>
      <c r="UEU2416" s="1111"/>
      <c r="UEV2416" s="1111"/>
      <c r="UEW2416" s="1111"/>
      <c r="UEX2416" s="1111"/>
      <c r="UEY2416" s="1111"/>
      <c r="UEZ2416" s="1111"/>
      <c r="UFA2416" s="1111"/>
      <c r="UFB2416" s="1111"/>
      <c r="UFC2416" s="1111"/>
      <c r="UFD2416" s="1111"/>
      <c r="UFE2416" s="1111"/>
      <c r="UFF2416" s="1111"/>
      <c r="UFG2416" s="1111"/>
      <c r="UFH2416" s="1111"/>
      <c r="UFI2416" s="1111"/>
      <c r="UFJ2416" s="1111"/>
      <c r="UFK2416" s="1111"/>
      <c r="UFL2416" s="1111"/>
      <c r="UFM2416" s="1111"/>
      <c r="UFN2416" s="1111"/>
      <c r="UFO2416" s="1111"/>
      <c r="UFP2416" s="1111"/>
      <c r="UFQ2416" s="1111"/>
      <c r="UFR2416" s="1111"/>
      <c r="UFS2416" s="1111"/>
      <c r="UFT2416" s="1111"/>
      <c r="UFU2416" s="1111"/>
      <c r="UFV2416" s="1111"/>
      <c r="UFW2416" s="1111"/>
      <c r="UFX2416" s="1111"/>
      <c r="UFY2416" s="1111"/>
      <c r="UFZ2416" s="1111"/>
      <c r="UGA2416" s="1111"/>
      <c r="UGB2416" s="1111"/>
      <c r="UGC2416" s="1111"/>
      <c r="UGD2416" s="1111"/>
      <c r="UGE2416" s="1111"/>
      <c r="UGF2416" s="1111"/>
      <c r="UGG2416" s="1111"/>
      <c r="UGH2416" s="1111"/>
      <c r="UGI2416" s="1111"/>
      <c r="UGJ2416" s="1111"/>
      <c r="UGK2416" s="1111"/>
      <c r="UGL2416" s="1111"/>
      <c r="UGM2416" s="1111"/>
      <c r="UGN2416" s="1111"/>
      <c r="UGO2416" s="1111"/>
      <c r="UGP2416" s="1111"/>
      <c r="UGQ2416" s="1111"/>
      <c r="UGR2416" s="1111"/>
      <c r="UGS2416" s="1111"/>
      <c r="UGT2416" s="1111"/>
      <c r="UGU2416" s="1111"/>
      <c r="UGV2416" s="1111"/>
      <c r="UGW2416" s="1111"/>
      <c r="UGX2416" s="1111"/>
      <c r="UGY2416" s="1111"/>
      <c r="UGZ2416" s="1111"/>
      <c r="UHA2416" s="1111"/>
      <c r="UHB2416" s="1111"/>
      <c r="UHC2416" s="1111"/>
      <c r="UHD2416" s="1111"/>
      <c r="UHE2416" s="1111"/>
      <c r="UHF2416" s="1111"/>
      <c r="UHG2416" s="1111"/>
      <c r="UHH2416" s="1111"/>
      <c r="UHI2416" s="1111"/>
      <c r="UHJ2416" s="1111"/>
      <c r="UHK2416" s="1111"/>
      <c r="UHL2416" s="1111"/>
      <c r="UHM2416" s="1111"/>
      <c r="UHN2416" s="1111"/>
      <c r="UHO2416" s="1111"/>
      <c r="UHP2416" s="1111"/>
      <c r="UHQ2416" s="1111"/>
      <c r="UHR2416" s="1111"/>
      <c r="UHS2416" s="1111"/>
      <c r="UHT2416" s="1111"/>
      <c r="UHU2416" s="1111"/>
      <c r="UHV2416" s="1111"/>
      <c r="UHW2416" s="1111"/>
      <c r="UHX2416" s="1111"/>
      <c r="UHY2416" s="1111"/>
      <c r="UHZ2416" s="1111"/>
      <c r="UIA2416" s="1111"/>
      <c r="UIB2416" s="1111"/>
      <c r="UIC2416" s="1111"/>
      <c r="UID2416" s="1111"/>
      <c r="UIE2416" s="1111"/>
      <c r="UIF2416" s="1111"/>
      <c r="UIG2416" s="1111"/>
      <c r="UIH2416" s="1111"/>
      <c r="UII2416" s="1111"/>
      <c r="UIJ2416" s="1111"/>
      <c r="UIK2416" s="1111"/>
      <c r="UIL2416" s="1111"/>
      <c r="UIM2416" s="1111"/>
      <c r="UIN2416" s="1111"/>
      <c r="UIO2416" s="1111"/>
      <c r="UIP2416" s="1111"/>
      <c r="UIQ2416" s="1111"/>
      <c r="UIR2416" s="1111"/>
      <c r="UIS2416" s="1111"/>
      <c r="UIT2416" s="1111"/>
      <c r="UIU2416" s="1111"/>
      <c r="UIV2416" s="1111"/>
      <c r="UIW2416" s="1111"/>
      <c r="UIX2416" s="1111"/>
      <c r="UIY2416" s="1111"/>
      <c r="UIZ2416" s="1111"/>
      <c r="UJA2416" s="1111"/>
      <c r="UJB2416" s="1111"/>
      <c r="UJC2416" s="1111"/>
      <c r="UJD2416" s="1111"/>
      <c r="UJE2416" s="1111"/>
      <c r="UJF2416" s="1111"/>
      <c r="UJG2416" s="1111"/>
      <c r="UJH2416" s="1111"/>
      <c r="UJI2416" s="1111"/>
      <c r="UJJ2416" s="1111"/>
      <c r="UJK2416" s="1111"/>
      <c r="UJL2416" s="1111"/>
      <c r="UJM2416" s="1111"/>
      <c r="UJN2416" s="1111"/>
      <c r="UJO2416" s="1111"/>
      <c r="UJP2416" s="1111"/>
      <c r="UJQ2416" s="1111"/>
      <c r="UJR2416" s="1111"/>
      <c r="UJS2416" s="1111"/>
      <c r="UJT2416" s="1111"/>
      <c r="UJU2416" s="1111"/>
      <c r="UJV2416" s="1111"/>
      <c r="UJW2416" s="1111"/>
      <c r="UJX2416" s="1111"/>
      <c r="UJY2416" s="1111"/>
      <c r="UJZ2416" s="1111"/>
      <c r="UKA2416" s="1111"/>
      <c r="UKB2416" s="1111"/>
      <c r="UKC2416" s="1111"/>
      <c r="UKD2416" s="1111"/>
      <c r="UKE2416" s="1111"/>
      <c r="UKF2416" s="1111"/>
      <c r="UKG2416" s="1111"/>
      <c r="UKH2416" s="1111"/>
      <c r="UKI2416" s="1111"/>
      <c r="UKJ2416" s="1111"/>
      <c r="UKK2416" s="1111"/>
      <c r="UKL2416" s="1111"/>
      <c r="UKM2416" s="1111"/>
      <c r="UKN2416" s="1111"/>
      <c r="UKO2416" s="1111"/>
      <c r="UKP2416" s="1111"/>
      <c r="UKQ2416" s="1111"/>
      <c r="UKR2416" s="1111"/>
      <c r="UKS2416" s="1111"/>
      <c r="UKT2416" s="1111"/>
      <c r="UKU2416" s="1111"/>
      <c r="UKV2416" s="1111"/>
      <c r="UKW2416" s="1111"/>
      <c r="UKX2416" s="1111"/>
      <c r="UKY2416" s="1111"/>
      <c r="UKZ2416" s="1111"/>
      <c r="ULA2416" s="1111"/>
      <c r="ULB2416" s="1111"/>
      <c r="ULC2416" s="1111"/>
      <c r="ULD2416" s="1111"/>
      <c r="ULE2416" s="1111"/>
      <c r="ULF2416" s="1111"/>
      <c r="ULG2416" s="1111"/>
      <c r="ULH2416" s="1111"/>
      <c r="ULI2416" s="1111"/>
      <c r="ULJ2416" s="1111"/>
      <c r="ULK2416" s="1111"/>
      <c r="ULL2416" s="1111"/>
      <c r="ULM2416" s="1111"/>
      <c r="ULN2416" s="1111"/>
      <c r="ULO2416" s="1111"/>
      <c r="ULP2416" s="1111"/>
      <c r="ULQ2416" s="1111"/>
      <c r="ULR2416" s="1111"/>
      <c r="ULS2416" s="1111"/>
      <c r="ULT2416" s="1111"/>
      <c r="ULU2416" s="1111"/>
      <c r="ULV2416" s="1111"/>
      <c r="ULW2416" s="1111"/>
      <c r="ULX2416" s="1111"/>
      <c r="ULY2416" s="1111"/>
      <c r="ULZ2416" s="1111"/>
      <c r="UMA2416" s="1111"/>
      <c r="UMB2416" s="1111"/>
      <c r="UMC2416" s="1111"/>
      <c r="UMD2416" s="1111"/>
      <c r="UME2416" s="1111"/>
      <c r="UMF2416" s="1111"/>
      <c r="UMG2416" s="1111"/>
      <c r="UMH2416" s="1111"/>
      <c r="UMI2416" s="1111"/>
      <c r="UMJ2416" s="1111"/>
      <c r="UMK2416" s="1111"/>
      <c r="UML2416" s="1111"/>
      <c r="UMM2416" s="1111"/>
      <c r="UMN2416" s="1111"/>
      <c r="UMO2416" s="1111"/>
      <c r="UMP2416" s="1111"/>
      <c r="UMQ2416" s="1111"/>
      <c r="UMR2416" s="1111"/>
      <c r="UMS2416" s="1111"/>
      <c r="UMT2416" s="1111"/>
      <c r="UMU2416" s="1111"/>
      <c r="UMV2416" s="1111"/>
      <c r="UMW2416" s="1111"/>
      <c r="UMX2416" s="1111"/>
      <c r="UMY2416" s="1111"/>
      <c r="UMZ2416" s="1111"/>
      <c r="UNA2416" s="1111"/>
      <c r="UNB2416" s="1111"/>
      <c r="UNC2416" s="1111"/>
      <c r="UND2416" s="1111"/>
      <c r="UNE2416" s="1111"/>
      <c r="UNF2416" s="1111"/>
      <c r="UNG2416" s="1111"/>
      <c r="UNH2416" s="1111"/>
      <c r="UNI2416" s="1111"/>
      <c r="UNJ2416" s="1111"/>
      <c r="UNK2416" s="1111"/>
      <c r="UNL2416" s="1111"/>
      <c r="UNM2416" s="1111"/>
      <c r="UNN2416" s="1111"/>
      <c r="UNO2416" s="1111"/>
      <c r="UNP2416" s="1111"/>
      <c r="UNQ2416" s="1111"/>
      <c r="UNR2416" s="1111"/>
      <c r="UNS2416" s="1111"/>
      <c r="UNT2416" s="1111"/>
      <c r="UNU2416" s="1111"/>
      <c r="UNV2416" s="1111"/>
      <c r="UNW2416" s="1111"/>
      <c r="UNX2416" s="1111"/>
      <c r="UNY2416" s="1111"/>
      <c r="UNZ2416" s="1111"/>
      <c r="UOA2416" s="1111"/>
      <c r="UOB2416" s="1111"/>
      <c r="UOC2416" s="1111"/>
      <c r="UOD2416" s="1111"/>
      <c r="UOE2416" s="1111"/>
      <c r="UOF2416" s="1111"/>
      <c r="UOG2416" s="1111"/>
      <c r="UOH2416" s="1111"/>
      <c r="UOI2416" s="1111"/>
      <c r="UOJ2416" s="1111"/>
      <c r="UOK2416" s="1111"/>
      <c r="UOL2416" s="1111"/>
      <c r="UOM2416" s="1111"/>
      <c r="UON2416" s="1111"/>
      <c r="UOO2416" s="1111"/>
      <c r="UOP2416" s="1111"/>
      <c r="UOQ2416" s="1111"/>
      <c r="UOR2416" s="1111"/>
      <c r="UOS2416" s="1111"/>
      <c r="UOT2416" s="1111"/>
      <c r="UOU2416" s="1111"/>
      <c r="UOV2416" s="1111"/>
      <c r="UOW2416" s="1111"/>
      <c r="UOX2416" s="1111"/>
      <c r="UOY2416" s="1111"/>
      <c r="UOZ2416" s="1111"/>
      <c r="UPA2416" s="1111"/>
      <c r="UPB2416" s="1111"/>
      <c r="UPC2416" s="1111"/>
      <c r="UPD2416" s="1111"/>
      <c r="UPE2416" s="1111"/>
      <c r="UPF2416" s="1111"/>
      <c r="UPG2416" s="1111"/>
      <c r="UPH2416" s="1111"/>
      <c r="UPI2416" s="1111"/>
      <c r="UPJ2416" s="1111"/>
      <c r="UPK2416" s="1111"/>
      <c r="UPL2416" s="1111"/>
      <c r="UPM2416" s="1111"/>
      <c r="UPN2416" s="1111"/>
      <c r="UPO2416" s="1111"/>
      <c r="UPP2416" s="1111"/>
      <c r="UPQ2416" s="1111"/>
      <c r="UPR2416" s="1111"/>
      <c r="UPS2416" s="1111"/>
      <c r="UPT2416" s="1111"/>
      <c r="UPU2416" s="1111"/>
      <c r="UPV2416" s="1111"/>
      <c r="UPW2416" s="1111"/>
      <c r="UPX2416" s="1111"/>
      <c r="UPY2416" s="1111"/>
      <c r="UPZ2416" s="1111"/>
      <c r="UQA2416" s="1111"/>
      <c r="UQB2416" s="1111"/>
      <c r="UQC2416" s="1111"/>
      <c r="UQD2416" s="1111"/>
      <c r="UQE2416" s="1111"/>
      <c r="UQF2416" s="1111"/>
      <c r="UQG2416" s="1111"/>
      <c r="UQH2416" s="1111"/>
      <c r="UQI2416" s="1111"/>
      <c r="UQJ2416" s="1111"/>
      <c r="UQK2416" s="1111"/>
      <c r="UQL2416" s="1111"/>
      <c r="UQM2416" s="1111"/>
      <c r="UQN2416" s="1111"/>
      <c r="UQO2416" s="1111"/>
      <c r="UQP2416" s="1111"/>
      <c r="UQQ2416" s="1111"/>
      <c r="UQR2416" s="1111"/>
      <c r="UQS2416" s="1111"/>
      <c r="UQT2416" s="1111"/>
      <c r="UQU2416" s="1111"/>
      <c r="UQV2416" s="1111"/>
      <c r="UQW2416" s="1111"/>
      <c r="UQX2416" s="1111"/>
      <c r="UQY2416" s="1111"/>
      <c r="UQZ2416" s="1111"/>
      <c r="URA2416" s="1111"/>
      <c r="URB2416" s="1111"/>
      <c r="URC2416" s="1111"/>
      <c r="URD2416" s="1111"/>
      <c r="URE2416" s="1111"/>
      <c r="URF2416" s="1111"/>
      <c r="URG2416" s="1111"/>
      <c r="URH2416" s="1111"/>
      <c r="URI2416" s="1111"/>
      <c r="URJ2416" s="1111"/>
      <c r="URK2416" s="1111"/>
      <c r="URL2416" s="1111"/>
      <c r="URM2416" s="1111"/>
      <c r="URN2416" s="1111"/>
      <c r="URO2416" s="1111"/>
      <c r="URP2416" s="1111"/>
      <c r="URQ2416" s="1111"/>
      <c r="URR2416" s="1111"/>
      <c r="URS2416" s="1111"/>
      <c r="URT2416" s="1111"/>
      <c r="URU2416" s="1111"/>
      <c r="URV2416" s="1111"/>
      <c r="URW2416" s="1111"/>
      <c r="URX2416" s="1111"/>
      <c r="URY2416" s="1111"/>
      <c r="URZ2416" s="1111"/>
      <c r="USA2416" s="1111"/>
      <c r="USB2416" s="1111"/>
      <c r="USC2416" s="1111"/>
      <c r="USD2416" s="1111"/>
      <c r="USE2416" s="1111"/>
      <c r="USF2416" s="1111"/>
      <c r="USG2416" s="1111"/>
      <c r="USH2416" s="1111"/>
      <c r="USI2416" s="1111"/>
      <c r="USJ2416" s="1111"/>
      <c r="USK2416" s="1111"/>
      <c r="USL2416" s="1111"/>
      <c r="USM2416" s="1111"/>
      <c r="USN2416" s="1111"/>
      <c r="USO2416" s="1111"/>
      <c r="USP2416" s="1111"/>
      <c r="USQ2416" s="1111"/>
      <c r="USR2416" s="1111"/>
      <c r="USS2416" s="1111"/>
      <c r="UST2416" s="1111"/>
      <c r="USU2416" s="1111"/>
      <c r="USV2416" s="1111"/>
      <c r="USW2416" s="1111"/>
      <c r="USX2416" s="1111"/>
      <c r="USY2416" s="1111"/>
      <c r="USZ2416" s="1111"/>
      <c r="UTA2416" s="1111"/>
      <c r="UTB2416" s="1111"/>
      <c r="UTC2416" s="1111"/>
      <c r="UTD2416" s="1111"/>
      <c r="UTE2416" s="1111"/>
      <c r="UTF2416" s="1111"/>
      <c r="UTG2416" s="1111"/>
      <c r="UTH2416" s="1111"/>
      <c r="UTI2416" s="1111"/>
      <c r="UTJ2416" s="1111"/>
      <c r="UTK2416" s="1111"/>
      <c r="UTL2416" s="1111"/>
      <c r="UTM2416" s="1111"/>
      <c r="UTN2416" s="1111"/>
      <c r="UTO2416" s="1111"/>
      <c r="UTP2416" s="1111"/>
      <c r="UTQ2416" s="1111"/>
      <c r="UTR2416" s="1111"/>
      <c r="UTS2416" s="1111"/>
      <c r="UTT2416" s="1111"/>
      <c r="UTU2416" s="1111"/>
      <c r="UTV2416" s="1111"/>
      <c r="UTW2416" s="1111"/>
      <c r="UTX2416" s="1111"/>
      <c r="UTY2416" s="1111"/>
      <c r="UTZ2416" s="1111"/>
      <c r="UUA2416" s="1111"/>
      <c r="UUB2416" s="1111"/>
      <c r="UUC2416" s="1111"/>
      <c r="UUD2416" s="1111"/>
      <c r="UUE2416" s="1111"/>
      <c r="UUF2416" s="1111"/>
      <c r="UUG2416" s="1111"/>
      <c r="UUH2416" s="1111"/>
      <c r="UUI2416" s="1111"/>
      <c r="UUJ2416" s="1111"/>
      <c r="UUK2416" s="1111"/>
      <c r="UUL2416" s="1111"/>
      <c r="UUM2416" s="1111"/>
      <c r="UUN2416" s="1111"/>
      <c r="UUO2416" s="1111"/>
      <c r="UUP2416" s="1111"/>
      <c r="UUQ2416" s="1111"/>
      <c r="UUR2416" s="1111"/>
      <c r="UUS2416" s="1111"/>
      <c r="UUT2416" s="1111"/>
      <c r="UUU2416" s="1111"/>
      <c r="UUV2416" s="1111"/>
      <c r="UUW2416" s="1111"/>
      <c r="UUX2416" s="1111"/>
      <c r="UUY2416" s="1111"/>
      <c r="UUZ2416" s="1111"/>
      <c r="UVA2416" s="1111"/>
      <c r="UVB2416" s="1111"/>
      <c r="UVC2416" s="1111"/>
      <c r="UVD2416" s="1111"/>
      <c r="UVE2416" s="1111"/>
      <c r="UVF2416" s="1111"/>
      <c r="UVG2416" s="1111"/>
      <c r="UVH2416" s="1111"/>
      <c r="UVI2416" s="1111"/>
      <c r="UVJ2416" s="1111"/>
      <c r="UVK2416" s="1111"/>
      <c r="UVL2416" s="1111"/>
      <c r="UVM2416" s="1111"/>
      <c r="UVN2416" s="1111"/>
      <c r="UVO2416" s="1111"/>
      <c r="UVP2416" s="1111"/>
      <c r="UVQ2416" s="1111"/>
      <c r="UVR2416" s="1111"/>
      <c r="UVS2416" s="1111"/>
      <c r="UVT2416" s="1111"/>
      <c r="UVU2416" s="1111"/>
      <c r="UVV2416" s="1111"/>
      <c r="UVW2416" s="1111"/>
      <c r="UVX2416" s="1111"/>
      <c r="UVY2416" s="1111"/>
      <c r="UVZ2416" s="1111"/>
      <c r="UWA2416" s="1111"/>
      <c r="UWB2416" s="1111"/>
      <c r="UWC2416" s="1111"/>
      <c r="UWD2416" s="1111"/>
      <c r="UWE2416" s="1111"/>
      <c r="UWF2416" s="1111"/>
      <c r="UWG2416" s="1111"/>
      <c r="UWH2416" s="1111"/>
      <c r="UWI2416" s="1111"/>
      <c r="UWJ2416" s="1111"/>
      <c r="UWK2416" s="1111"/>
      <c r="UWL2416" s="1111"/>
      <c r="UWM2416" s="1111"/>
      <c r="UWN2416" s="1111"/>
      <c r="UWO2416" s="1111"/>
      <c r="UWP2416" s="1111"/>
      <c r="UWQ2416" s="1111"/>
      <c r="UWR2416" s="1111"/>
      <c r="UWS2416" s="1111"/>
      <c r="UWT2416" s="1111"/>
      <c r="UWU2416" s="1111"/>
      <c r="UWV2416" s="1111"/>
      <c r="UWW2416" s="1111"/>
      <c r="UWX2416" s="1111"/>
      <c r="UWY2416" s="1111"/>
      <c r="UWZ2416" s="1111"/>
      <c r="UXA2416" s="1111"/>
      <c r="UXB2416" s="1111"/>
      <c r="UXC2416" s="1111"/>
      <c r="UXD2416" s="1111"/>
      <c r="UXE2416" s="1111"/>
      <c r="UXF2416" s="1111"/>
      <c r="UXG2416" s="1111"/>
      <c r="UXH2416" s="1111"/>
      <c r="UXI2416" s="1111"/>
      <c r="UXJ2416" s="1111"/>
      <c r="UXK2416" s="1111"/>
      <c r="UXL2416" s="1111"/>
      <c r="UXM2416" s="1111"/>
      <c r="UXN2416" s="1111"/>
      <c r="UXO2416" s="1111"/>
      <c r="UXP2416" s="1111"/>
      <c r="UXQ2416" s="1111"/>
      <c r="UXR2416" s="1111"/>
      <c r="UXS2416" s="1111"/>
      <c r="UXT2416" s="1111"/>
      <c r="UXU2416" s="1111"/>
      <c r="UXV2416" s="1111"/>
      <c r="UXW2416" s="1111"/>
      <c r="UXX2416" s="1111"/>
      <c r="UXY2416" s="1111"/>
      <c r="UXZ2416" s="1111"/>
      <c r="UYA2416" s="1111"/>
      <c r="UYB2416" s="1111"/>
      <c r="UYC2416" s="1111"/>
      <c r="UYD2416" s="1111"/>
      <c r="UYE2416" s="1111"/>
      <c r="UYF2416" s="1111"/>
      <c r="UYG2416" s="1111"/>
      <c r="UYH2416" s="1111"/>
      <c r="UYI2416" s="1111"/>
      <c r="UYJ2416" s="1111"/>
      <c r="UYK2416" s="1111"/>
      <c r="UYL2416" s="1111"/>
      <c r="UYM2416" s="1111"/>
      <c r="UYN2416" s="1111"/>
      <c r="UYO2416" s="1111"/>
      <c r="UYP2416" s="1111"/>
      <c r="UYQ2416" s="1111"/>
      <c r="UYR2416" s="1111"/>
      <c r="UYS2416" s="1111"/>
      <c r="UYT2416" s="1111"/>
      <c r="UYU2416" s="1111"/>
      <c r="UYV2416" s="1111"/>
      <c r="UYW2416" s="1111"/>
      <c r="UYX2416" s="1111"/>
      <c r="UYY2416" s="1111"/>
      <c r="UYZ2416" s="1111"/>
      <c r="UZA2416" s="1111"/>
      <c r="UZB2416" s="1111"/>
      <c r="UZC2416" s="1111"/>
      <c r="UZD2416" s="1111"/>
      <c r="UZE2416" s="1111"/>
      <c r="UZF2416" s="1111"/>
      <c r="UZG2416" s="1111"/>
      <c r="UZH2416" s="1111"/>
      <c r="UZI2416" s="1111"/>
      <c r="UZJ2416" s="1111"/>
      <c r="UZK2416" s="1111"/>
      <c r="UZL2416" s="1111"/>
      <c r="UZM2416" s="1111"/>
      <c r="UZN2416" s="1111"/>
      <c r="UZO2416" s="1111"/>
      <c r="UZP2416" s="1111"/>
      <c r="UZQ2416" s="1111"/>
      <c r="UZR2416" s="1111"/>
      <c r="UZS2416" s="1111"/>
      <c r="UZT2416" s="1111"/>
      <c r="UZU2416" s="1111"/>
      <c r="UZV2416" s="1111"/>
      <c r="UZW2416" s="1111"/>
      <c r="UZX2416" s="1111"/>
      <c r="UZY2416" s="1111"/>
      <c r="UZZ2416" s="1111"/>
      <c r="VAA2416" s="1111"/>
      <c r="VAB2416" s="1111"/>
      <c r="VAC2416" s="1111"/>
      <c r="VAD2416" s="1111"/>
      <c r="VAE2416" s="1111"/>
      <c r="VAF2416" s="1111"/>
      <c r="VAG2416" s="1111"/>
      <c r="VAH2416" s="1111"/>
      <c r="VAI2416" s="1111"/>
      <c r="VAJ2416" s="1111"/>
      <c r="VAK2416" s="1111"/>
      <c r="VAL2416" s="1111"/>
      <c r="VAM2416" s="1111"/>
      <c r="VAN2416" s="1111"/>
      <c r="VAO2416" s="1111"/>
      <c r="VAP2416" s="1111"/>
      <c r="VAQ2416" s="1111"/>
      <c r="VAR2416" s="1111"/>
      <c r="VAS2416" s="1111"/>
      <c r="VAT2416" s="1111"/>
      <c r="VAU2416" s="1111"/>
      <c r="VAV2416" s="1111"/>
      <c r="VAW2416" s="1111"/>
      <c r="VAX2416" s="1111"/>
      <c r="VAY2416" s="1111"/>
      <c r="VAZ2416" s="1111"/>
      <c r="VBA2416" s="1111"/>
      <c r="VBB2416" s="1111"/>
      <c r="VBC2416" s="1111"/>
      <c r="VBD2416" s="1111"/>
      <c r="VBE2416" s="1111"/>
      <c r="VBF2416" s="1111"/>
      <c r="VBG2416" s="1111"/>
      <c r="VBH2416" s="1111"/>
      <c r="VBI2416" s="1111"/>
      <c r="VBJ2416" s="1111"/>
      <c r="VBK2416" s="1111"/>
      <c r="VBL2416" s="1111"/>
      <c r="VBM2416" s="1111"/>
      <c r="VBN2416" s="1111"/>
      <c r="VBO2416" s="1111"/>
      <c r="VBP2416" s="1111"/>
      <c r="VBQ2416" s="1111"/>
      <c r="VBR2416" s="1111"/>
      <c r="VBS2416" s="1111"/>
      <c r="VBT2416" s="1111"/>
      <c r="VBU2416" s="1111"/>
      <c r="VBV2416" s="1111"/>
      <c r="VBW2416" s="1111"/>
      <c r="VBX2416" s="1111"/>
      <c r="VBY2416" s="1111"/>
      <c r="VBZ2416" s="1111"/>
      <c r="VCA2416" s="1111"/>
      <c r="VCB2416" s="1111"/>
      <c r="VCC2416" s="1111"/>
      <c r="VCD2416" s="1111"/>
      <c r="VCE2416" s="1111"/>
      <c r="VCF2416" s="1111"/>
      <c r="VCG2416" s="1111"/>
      <c r="VCH2416" s="1111"/>
      <c r="VCI2416" s="1111"/>
      <c r="VCJ2416" s="1111"/>
      <c r="VCK2416" s="1111"/>
      <c r="VCL2416" s="1111"/>
      <c r="VCM2416" s="1111"/>
      <c r="VCN2416" s="1111"/>
      <c r="VCO2416" s="1111"/>
      <c r="VCP2416" s="1111"/>
      <c r="VCQ2416" s="1111"/>
      <c r="VCR2416" s="1111"/>
      <c r="VCS2416" s="1111"/>
      <c r="VCT2416" s="1111"/>
      <c r="VCU2416" s="1111"/>
      <c r="VCV2416" s="1111"/>
      <c r="VCW2416" s="1111"/>
      <c r="VCX2416" s="1111"/>
      <c r="VCY2416" s="1111"/>
      <c r="VCZ2416" s="1111"/>
      <c r="VDA2416" s="1111"/>
      <c r="VDB2416" s="1111"/>
      <c r="VDC2416" s="1111"/>
      <c r="VDD2416" s="1111"/>
      <c r="VDE2416" s="1111"/>
      <c r="VDF2416" s="1111"/>
      <c r="VDG2416" s="1111"/>
      <c r="VDH2416" s="1111"/>
      <c r="VDI2416" s="1111"/>
      <c r="VDJ2416" s="1111"/>
      <c r="VDK2416" s="1111"/>
      <c r="VDL2416" s="1111"/>
      <c r="VDM2416" s="1111"/>
      <c r="VDN2416" s="1111"/>
      <c r="VDO2416" s="1111"/>
      <c r="VDP2416" s="1111"/>
      <c r="VDQ2416" s="1111"/>
      <c r="VDR2416" s="1111"/>
      <c r="VDS2416" s="1111"/>
      <c r="VDT2416" s="1111"/>
      <c r="VDU2416" s="1111"/>
      <c r="VDV2416" s="1111"/>
      <c r="VDW2416" s="1111"/>
      <c r="VDX2416" s="1111"/>
      <c r="VDY2416" s="1111"/>
      <c r="VDZ2416" s="1111"/>
      <c r="VEA2416" s="1111"/>
      <c r="VEB2416" s="1111"/>
      <c r="VEC2416" s="1111"/>
      <c r="VED2416" s="1111"/>
      <c r="VEE2416" s="1111"/>
      <c r="VEF2416" s="1111"/>
      <c r="VEG2416" s="1111"/>
      <c r="VEH2416" s="1111"/>
      <c r="VEI2416" s="1111"/>
      <c r="VEJ2416" s="1111"/>
      <c r="VEK2416" s="1111"/>
      <c r="VEL2416" s="1111"/>
      <c r="VEM2416" s="1111"/>
      <c r="VEN2416" s="1111"/>
      <c r="VEO2416" s="1111"/>
      <c r="VEP2416" s="1111"/>
      <c r="VEQ2416" s="1111"/>
      <c r="VER2416" s="1111"/>
      <c r="VES2416" s="1111"/>
      <c r="VET2416" s="1111"/>
      <c r="VEU2416" s="1111"/>
      <c r="VEV2416" s="1111"/>
      <c r="VEW2416" s="1111"/>
      <c r="VEX2416" s="1111"/>
      <c r="VEY2416" s="1111"/>
      <c r="VEZ2416" s="1111"/>
      <c r="VFA2416" s="1111"/>
      <c r="VFB2416" s="1111"/>
      <c r="VFC2416" s="1111"/>
      <c r="VFD2416" s="1111"/>
      <c r="VFE2416" s="1111"/>
      <c r="VFF2416" s="1111"/>
      <c r="VFG2416" s="1111"/>
      <c r="VFH2416" s="1111"/>
      <c r="VFI2416" s="1111"/>
      <c r="VFJ2416" s="1111"/>
      <c r="VFK2416" s="1111"/>
      <c r="VFL2416" s="1111"/>
      <c r="VFM2416" s="1111"/>
      <c r="VFN2416" s="1111"/>
      <c r="VFO2416" s="1111"/>
      <c r="VFP2416" s="1111"/>
      <c r="VFQ2416" s="1111"/>
      <c r="VFR2416" s="1111"/>
      <c r="VFS2416" s="1111"/>
      <c r="VFT2416" s="1111"/>
      <c r="VFU2416" s="1111"/>
      <c r="VFV2416" s="1111"/>
      <c r="VFW2416" s="1111"/>
      <c r="VFX2416" s="1111"/>
      <c r="VFY2416" s="1111"/>
      <c r="VFZ2416" s="1111"/>
      <c r="VGA2416" s="1111"/>
      <c r="VGB2416" s="1111"/>
      <c r="VGC2416" s="1111"/>
      <c r="VGD2416" s="1111"/>
      <c r="VGE2416" s="1111"/>
      <c r="VGF2416" s="1111"/>
      <c r="VGG2416" s="1111"/>
      <c r="VGH2416" s="1111"/>
      <c r="VGI2416" s="1111"/>
      <c r="VGJ2416" s="1111"/>
      <c r="VGK2416" s="1111"/>
      <c r="VGL2416" s="1111"/>
      <c r="VGM2416" s="1111"/>
      <c r="VGN2416" s="1111"/>
      <c r="VGO2416" s="1111"/>
      <c r="VGP2416" s="1111"/>
      <c r="VGQ2416" s="1111"/>
      <c r="VGR2416" s="1111"/>
      <c r="VGS2416" s="1111"/>
      <c r="VGT2416" s="1111"/>
      <c r="VGU2416" s="1111"/>
      <c r="VGV2416" s="1111"/>
      <c r="VGW2416" s="1111"/>
      <c r="VGX2416" s="1111"/>
      <c r="VGY2416" s="1111"/>
      <c r="VGZ2416" s="1111"/>
      <c r="VHA2416" s="1111"/>
      <c r="VHB2416" s="1111"/>
      <c r="VHC2416" s="1111"/>
      <c r="VHD2416" s="1111"/>
      <c r="VHE2416" s="1111"/>
      <c r="VHF2416" s="1111"/>
      <c r="VHG2416" s="1111"/>
      <c r="VHH2416" s="1111"/>
      <c r="VHI2416" s="1111"/>
      <c r="VHJ2416" s="1111"/>
      <c r="VHK2416" s="1111"/>
      <c r="VHL2416" s="1111"/>
      <c r="VHM2416" s="1111"/>
      <c r="VHN2416" s="1111"/>
      <c r="VHO2416" s="1111"/>
      <c r="VHP2416" s="1111"/>
      <c r="VHQ2416" s="1111"/>
      <c r="VHR2416" s="1111"/>
      <c r="VHS2416" s="1111"/>
      <c r="VHT2416" s="1111"/>
      <c r="VHU2416" s="1111"/>
      <c r="VHV2416" s="1111"/>
      <c r="VHW2416" s="1111"/>
      <c r="VHX2416" s="1111"/>
      <c r="VHY2416" s="1111"/>
      <c r="VHZ2416" s="1111"/>
      <c r="VIA2416" s="1111"/>
      <c r="VIB2416" s="1111"/>
      <c r="VIC2416" s="1111"/>
      <c r="VID2416" s="1111"/>
      <c r="VIE2416" s="1111"/>
      <c r="VIF2416" s="1111"/>
      <c r="VIG2416" s="1111"/>
      <c r="VIH2416" s="1111"/>
      <c r="VII2416" s="1111"/>
      <c r="VIJ2416" s="1111"/>
      <c r="VIK2416" s="1111"/>
      <c r="VIL2416" s="1111"/>
      <c r="VIM2416" s="1111"/>
      <c r="VIN2416" s="1111"/>
      <c r="VIO2416" s="1111"/>
      <c r="VIP2416" s="1111"/>
      <c r="VIQ2416" s="1111"/>
      <c r="VIR2416" s="1111"/>
      <c r="VIS2416" s="1111"/>
      <c r="VIT2416" s="1111"/>
      <c r="VIU2416" s="1111"/>
      <c r="VIV2416" s="1111"/>
      <c r="VIW2416" s="1111"/>
      <c r="VIX2416" s="1111"/>
      <c r="VIY2416" s="1111"/>
      <c r="VIZ2416" s="1111"/>
      <c r="VJA2416" s="1111"/>
      <c r="VJB2416" s="1111"/>
      <c r="VJC2416" s="1111"/>
      <c r="VJD2416" s="1111"/>
      <c r="VJE2416" s="1111"/>
      <c r="VJF2416" s="1111"/>
      <c r="VJG2416" s="1111"/>
      <c r="VJH2416" s="1111"/>
      <c r="VJI2416" s="1111"/>
      <c r="VJJ2416" s="1111"/>
      <c r="VJK2416" s="1111"/>
      <c r="VJL2416" s="1111"/>
      <c r="VJM2416" s="1111"/>
      <c r="VJN2416" s="1111"/>
      <c r="VJO2416" s="1111"/>
      <c r="VJP2416" s="1111"/>
      <c r="VJQ2416" s="1111"/>
      <c r="VJR2416" s="1111"/>
      <c r="VJS2416" s="1111"/>
      <c r="VJT2416" s="1111"/>
      <c r="VJU2416" s="1111"/>
      <c r="VJV2416" s="1111"/>
      <c r="VJW2416" s="1111"/>
      <c r="VJX2416" s="1111"/>
      <c r="VJY2416" s="1111"/>
      <c r="VJZ2416" s="1111"/>
      <c r="VKA2416" s="1111"/>
      <c r="VKB2416" s="1111"/>
      <c r="VKC2416" s="1111"/>
      <c r="VKD2416" s="1111"/>
      <c r="VKE2416" s="1111"/>
      <c r="VKF2416" s="1111"/>
      <c r="VKG2416" s="1111"/>
      <c r="VKH2416" s="1111"/>
      <c r="VKI2416" s="1111"/>
      <c r="VKJ2416" s="1111"/>
      <c r="VKK2416" s="1111"/>
      <c r="VKL2416" s="1111"/>
      <c r="VKM2416" s="1111"/>
      <c r="VKN2416" s="1111"/>
      <c r="VKO2416" s="1111"/>
      <c r="VKP2416" s="1111"/>
      <c r="VKQ2416" s="1111"/>
      <c r="VKR2416" s="1111"/>
      <c r="VKS2416" s="1111"/>
      <c r="VKT2416" s="1111"/>
      <c r="VKU2416" s="1111"/>
      <c r="VKV2416" s="1111"/>
      <c r="VKW2416" s="1111"/>
      <c r="VKX2416" s="1111"/>
      <c r="VKY2416" s="1111"/>
      <c r="VKZ2416" s="1111"/>
      <c r="VLA2416" s="1111"/>
      <c r="VLB2416" s="1111"/>
      <c r="VLC2416" s="1111"/>
      <c r="VLD2416" s="1111"/>
      <c r="VLE2416" s="1111"/>
      <c r="VLF2416" s="1111"/>
      <c r="VLG2416" s="1111"/>
      <c r="VLH2416" s="1111"/>
      <c r="VLI2416" s="1111"/>
      <c r="VLJ2416" s="1111"/>
      <c r="VLK2416" s="1111"/>
      <c r="VLL2416" s="1111"/>
      <c r="VLM2416" s="1111"/>
      <c r="VLN2416" s="1111"/>
      <c r="VLO2416" s="1111"/>
      <c r="VLP2416" s="1111"/>
      <c r="VLQ2416" s="1111"/>
      <c r="VLR2416" s="1111"/>
      <c r="VLS2416" s="1111"/>
      <c r="VLT2416" s="1111"/>
      <c r="VLU2416" s="1111"/>
      <c r="VLV2416" s="1111"/>
      <c r="VLW2416" s="1111"/>
      <c r="VLX2416" s="1111"/>
      <c r="VLY2416" s="1111"/>
      <c r="VLZ2416" s="1111"/>
      <c r="VMA2416" s="1111"/>
      <c r="VMB2416" s="1111"/>
      <c r="VMC2416" s="1111"/>
      <c r="VMD2416" s="1111"/>
      <c r="VME2416" s="1111"/>
      <c r="VMF2416" s="1111"/>
      <c r="VMG2416" s="1111"/>
      <c r="VMH2416" s="1111"/>
      <c r="VMI2416" s="1111"/>
      <c r="VMJ2416" s="1111"/>
      <c r="VMK2416" s="1111"/>
      <c r="VML2416" s="1111"/>
      <c r="VMM2416" s="1111"/>
      <c r="VMN2416" s="1111"/>
      <c r="VMO2416" s="1111"/>
      <c r="VMP2416" s="1111"/>
      <c r="VMQ2416" s="1111"/>
      <c r="VMR2416" s="1111"/>
      <c r="VMS2416" s="1111"/>
      <c r="VMT2416" s="1111"/>
      <c r="VMU2416" s="1111"/>
      <c r="VMV2416" s="1111"/>
      <c r="VMW2416" s="1111"/>
      <c r="VMX2416" s="1111"/>
      <c r="VMY2416" s="1111"/>
      <c r="VMZ2416" s="1111"/>
      <c r="VNA2416" s="1111"/>
      <c r="VNB2416" s="1111"/>
      <c r="VNC2416" s="1111"/>
      <c r="VND2416" s="1111"/>
      <c r="VNE2416" s="1111"/>
      <c r="VNF2416" s="1111"/>
      <c r="VNG2416" s="1111"/>
      <c r="VNH2416" s="1111"/>
      <c r="VNI2416" s="1111"/>
      <c r="VNJ2416" s="1111"/>
      <c r="VNK2416" s="1111"/>
      <c r="VNL2416" s="1111"/>
      <c r="VNM2416" s="1111"/>
      <c r="VNN2416" s="1111"/>
      <c r="VNO2416" s="1111"/>
      <c r="VNP2416" s="1111"/>
      <c r="VNQ2416" s="1111"/>
      <c r="VNR2416" s="1111"/>
      <c r="VNS2416" s="1111"/>
      <c r="VNT2416" s="1111"/>
      <c r="VNU2416" s="1111"/>
      <c r="VNV2416" s="1111"/>
      <c r="VNW2416" s="1111"/>
      <c r="VNX2416" s="1111"/>
      <c r="VNY2416" s="1111"/>
      <c r="VNZ2416" s="1111"/>
      <c r="VOA2416" s="1111"/>
      <c r="VOB2416" s="1111"/>
      <c r="VOC2416" s="1111"/>
      <c r="VOD2416" s="1111"/>
      <c r="VOE2416" s="1111"/>
      <c r="VOF2416" s="1111"/>
      <c r="VOG2416" s="1111"/>
      <c r="VOH2416" s="1111"/>
      <c r="VOI2416" s="1111"/>
      <c r="VOJ2416" s="1111"/>
      <c r="VOK2416" s="1111"/>
      <c r="VOL2416" s="1111"/>
      <c r="VOM2416" s="1111"/>
      <c r="VON2416" s="1111"/>
      <c r="VOO2416" s="1111"/>
      <c r="VOP2416" s="1111"/>
      <c r="VOQ2416" s="1111"/>
      <c r="VOR2416" s="1111"/>
      <c r="VOS2416" s="1111"/>
      <c r="VOT2416" s="1111"/>
      <c r="VOU2416" s="1111"/>
      <c r="VOV2416" s="1111"/>
      <c r="VOW2416" s="1111"/>
      <c r="VOX2416" s="1111"/>
      <c r="VOY2416" s="1111"/>
      <c r="VOZ2416" s="1111"/>
      <c r="VPA2416" s="1111"/>
      <c r="VPB2416" s="1111"/>
      <c r="VPC2416" s="1111"/>
      <c r="VPD2416" s="1111"/>
      <c r="VPE2416" s="1111"/>
      <c r="VPF2416" s="1111"/>
      <c r="VPG2416" s="1111"/>
      <c r="VPH2416" s="1111"/>
      <c r="VPI2416" s="1111"/>
      <c r="VPJ2416" s="1111"/>
      <c r="VPK2416" s="1111"/>
      <c r="VPL2416" s="1111"/>
      <c r="VPM2416" s="1111"/>
      <c r="VPN2416" s="1111"/>
      <c r="VPO2416" s="1111"/>
      <c r="VPP2416" s="1111"/>
      <c r="VPQ2416" s="1111"/>
      <c r="VPR2416" s="1111"/>
      <c r="VPS2416" s="1111"/>
      <c r="VPT2416" s="1111"/>
      <c r="VPU2416" s="1111"/>
      <c r="VPV2416" s="1111"/>
      <c r="VPW2416" s="1111"/>
      <c r="VPX2416" s="1111"/>
      <c r="VPY2416" s="1111"/>
      <c r="VPZ2416" s="1111"/>
      <c r="VQA2416" s="1111"/>
      <c r="VQB2416" s="1111"/>
      <c r="VQC2416" s="1111"/>
      <c r="VQD2416" s="1111"/>
      <c r="VQE2416" s="1111"/>
      <c r="VQF2416" s="1111"/>
      <c r="VQG2416" s="1111"/>
      <c r="VQH2416" s="1111"/>
      <c r="VQI2416" s="1111"/>
      <c r="VQJ2416" s="1111"/>
      <c r="VQK2416" s="1111"/>
      <c r="VQL2416" s="1111"/>
      <c r="VQM2416" s="1111"/>
      <c r="VQN2416" s="1111"/>
      <c r="VQO2416" s="1111"/>
      <c r="VQP2416" s="1111"/>
      <c r="VQQ2416" s="1111"/>
      <c r="VQR2416" s="1111"/>
      <c r="VQS2416" s="1111"/>
      <c r="VQT2416" s="1111"/>
      <c r="VQU2416" s="1111"/>
      <c r="VQV2416" s="1111"/>
      <c r="VQW2416" s="1111"/>
      <c r="VQX2416" s="1111"/>
      <c r="VQY2416" s="1111"/>
      <c r="VQZ2416" s="1111"/>
      <c r="VRA2416" s="1111"/>
      <c r="VRB2416" s="1111"/>
      <c r="VRC2416" s="1111"/>
      <c r="VRD2416" s="1111"/>
      <c r="VRE2416" s="1111"/>
      <c r="VRF2416" s="1111"/>
      <c r="VRG2416" s="1111"/>
      <c r="VRH2416" s="1111"/>
      <c r="VRI2416" s="1111"/>
      <c r="VRJ2416" s="1111"/>
      <c r="VRK2416" s="1111"/>
      <c r="VRL2416" s="1111"/>
      <c r="VRM2416" s="1111"/>
      <c r="VRN2416" s="1111"/>
      <c r="VRO2416" s="1111"/>
      <c r="VRP2416" s="1111"/>
      <c r="VRQ2416" s="1111"/>
      <c r="VRR2416" s="1111"/>
      <c r="VRS2416" s="1111"/>
      <c r="VRT2416" s="1111"/>
      <c r="VRU2416" s="1111"/>
      <c r="VRV2416" s="1111"/>
      <c r="VRW2416" s="1111"/>
      <c r="VRX2416" s="1111"/>
      <c r="VRY2416" s="1111"/>
      <c r="VRZ2416" s="1111"/>
      <c r="VSA2416" s="1111"/>
      <c r="VSB2416" s="1111"/>
      <c r="VSC2416" s="1111"/>
      <c r="VSD2416" s="1111"/>
      <c r="VSE2416" s="1111"/>
      <c r="VSF2416" s="1111"/>
      <c r="VSG2416" s="1111"/>
      <c r="VSH2416" s="1111"/>
      <c r="VSI2416" s="1111"/>
      <c r="VSJ2416" s="1111"/>
      <c r="VSK2416" s="1111"/>
      <c r="VSL2416" s="1111"/>
      <c r="VSM2416" s="1111"/>
      <c r="VSN2416" s="1111"/>
      <c r="VSO2416" s="1111"/>
      <c r="VSP2416" s="1111"/>
      <c r="VSQ2416" s="1111"/>
      <c r="VSR2416" s="1111"/>
      <c r="VSS2416" s="1111"/>
      <c r="VST2416" s="1111"/>
      <c r="VSU2416" s="1111"/>
      <c r="VSV2416" s="1111"/>
      <c r="VSW2416" s="1111"/>
      <c r="VSX2416" s="1111"/>
      <c r="VSY2416" s="1111"/>
      <c r="VSZ2416" s="1111"/>
      <c r="VTA2416" s="1111"/>
      <c r="VTB2416" s="1111"/>
      <c r="VTC2416" s="1111"/>
      <c r="VTD2416" s="1111"/>
      <c r="VTE2416" s="1111"/>
      <c r="VTF2416" s="1111"/>
      <c r="VTG2416" s="1111"/>
      <c r="VTH2416" s="1111"/>
      <c r="VTI2416" s="1111"/>
      <c r="VTJ2416" s="1111"/>
      <c r="VTK2416" s="1111"/>
      <c r="VTL2416" s="1111"/>
      <c r="VTM2416" s="1111"/>
      <c r="VTN2416" s="1111"/>
      <c r="VTO2416" s="1111"/>
      <c r="VTP2416" s="1111"/>
      <c r="VTQ2416" s="1111"/>
      <c r="VTR2416" s="1111"/>
      <c r="VTS2416" s="1111"/>
      <c r="VTT2416" s="1111"/>
      <c r="VTU2416" s="1111"/>
      <c r="VTV2416" s="1111"/>
      <c r="VTW2416" s="1111"/>
      <c r="VTX2416" s="1111"/>
      <c r="VTY2416" s="1111"/>
      <c r="VTZ2416" s="1111"/>
      <c r="VUA2416" s="1111"/>
      <c r="VUB2416" s="1111"/>
      <c r="VUC2416" s="1111"/>
      <c r="VUD2416" s="1111"/>
      <c r="VUE2416" s="1111"/>
      <c r="VUF2416" s="1111"/>
      <c r="VUG2416" s="1111"/>
      <c r="VUH2416" s="1111"/>
      <c r="VUI2416" s="1111"/>
      <c r="VUJ2416" s="1111"/>
      <c r="VUK2416" s="1111"/>
      <c r="VUL2416" s="1111"/>
      <c r="VUM2416" s="1111"/>
      <c r="VUN2416" s="1111"/>
      <c r="VUO2416" s="1111"/>
      <c r="VUP2416" s="1111"/>
      <c r="VUQ2416" s="1111"/>
      <c r="VUR2416" s="1111"/>
      <c r="VUS2416" s="1111"/>
      <c r="VUT2416" s="1111"/>
      <c r="VUU2416" s="1111"/>
      <c r="VUV2416" s="1111"/>
      <c r="VUW2416" s="1111"/>
      <c r="VUX2416" s="1111"/>
      <c r="VUY2416" s="1111"/>
      <c r="VUZ2416" s="1111"/>
      <c r="VVA2416" s="1111"/>
      <c r="VVB2416" s="1111"/>
      <c r="VVC2416" s="1111"/>
      <c r="VVD2416" s="1111"/>
      <c r="VVE2416" s="1111"/>
      <c r="VVF2416" s="1111"/>
      <c r="VVG2416" s="1111"/>
      <c r="VVH2416" s="1111"/>
      <c r="VVI2416" s="1111"/>
      <c r="VVJ2416" s="1111"/>
      <c r="VVK2416" s="1111"/>
      <c r="VVL2416" s="1111"/>
      <c r="VVM2416" s="1111"/>
      <c r="VVN2416" s="1111"/>
      <c r="VVO2416" s="1111"/>
      <c r="VVP2416" s="1111"/>
      <c r="VVQ2416" s="1111"/>
      <c r="VVR2416" s="1111"/>
      <c r="VVS2416" s="1111"/>
      <c r="VVT2416" s="1111"/>
      <c r="VVU2416" s="1111"/>
      <c r="VVV2416" s="1111"/>
      <c r="VVW2416" s="1111"/>
      <c r="VVX2416" s="1111"/>
      <c r="VVY2416" s="1111"/>
      <c r="VVZ2416" s="1111"/>
      <c r="VWA2416" s="1111"/>
      <c r="VWB2416" s="1111"/>
      <c r="VWC2416" s="1111"/>
      <c r="VWD2416" s="1111"/>
      <c r="VWE2416" s="1111"/>
      <c r="VWF2416" s="1111"/>
      <c r="VWG2416" s="1111"/>
      <c r="VWH2416" s="1111"/>
      <c r="VWI2416" s="1111"/>
      <c r="VWJ2416" s="1111"/>
      <c r="VWK2416" s="1111"/>
      <c r="VWL2416" s="1111"/>
      <c r="VWM2416" s="1111"/>
      <c r="VWN2416" s="1111"/>
      <c r="VWO2416" s="1111"/>
      <c r="VWP2416" s="1111"/>
      <c r="VWQ2416" s="1111"/>
      <c r="VWR2416" s="1111"/>
      <c r="VWS2416" s="1111"/>
      <c r="VWT2416" s="1111"/>
      <c r="VWU2416" s="1111"/>
      <c r="VWV2416" s="1111"/>
      <c r="VWW2416" s="1111"/>
      <c r="VWX2416" s="1111"/>
      <c r="VWY2416" s="1111"/>
      <c r="VWZ2416" s="1111"/>
      <c r="VXA2416" s="1111"/>
      <c r="VXB2416" s="1111"/>
      <c r="VXC2416" s="1111"/>
      <c r="VXD2416" s="1111"/>
      <c r="VXE2416" s="1111"/>
      <c r="VXF2416" s="1111"/>
      <c r="VXG2416" s="1111"/>
      <c r="VXH2416" s="1111"/>
      <c r="VXI2416" s="1111"/>
      <c r="VXJ2416" s="1111"/>
      <c r="VXK2416" s="1111"/>
      <c r="VXL2416" s="1111"/>
      <c r="VXM2416" s="1111"/>
      <c r="VXN2416" s="1111"/>
      <c r="VXO2416" s="1111"/>
      <c r="VXP2416" s="1111"/>
      <c r="VXQ2416" s="1111"/>
      <c r="VXR2416" s="1111"/>
      <c r="VXS2416" s="1111"/>
      <c r="VXT2416" s="1111"/>
      <c r="VXU2416" s="1111"/>
      <c r="VXV2416" s="1111"/>
      <c r="VXW2416" s="1111"/>
      <c r="VXX2416" s="1111"/>
      <c r="VXY2416" s="1111"/>
      <c r="VXZ2416" s="1111"/>
      <c r="VYA2416" s="1111"/>
      <c r="VYB2416" s="1111"/>
      <c r="VYC2416" s="1111"/>
      <c r="VYD2416" s="1111"/>
      <c r="VYE2416" s="1111"/>
      <c r="VYF2416" s="1111"/>
      <c r="VYG2416" s="1111"/>
      <c r="VYH2416" s="1111"/>
      <c r="VYI2416" s="1111"/>
      <c r="VYJ2416" s="1111"/>
      <c r="VYK2416" s="1111"/>
      <c r="VYL2416" s="1111"/>
      <c r="VYM2416" s="1111"/>
      <c r="VYN2416" s="1111"/>
      <c r="VYO2416" s="1111"/>
      <c r="VYP2416" s="1111"/>
      <c r="VYQ2416" s="1111"/>
      <c r="VYR2416" s="1111"/>
      <c r="VYS2416" s="1111"/>
      <c r="VYT2416" s="1111"/>
      <c r="VYU2416" s="1111"/>
      <c r="VYV2416" s="1111"/>
      <c r="VYW2416" s="1111"/>
      <c r="VYX2416" s="1111"/>
      <c r="VYY2416" s="1111"/>
      <c r="VYZ2416" s="1111"/>
      <c r="VZA2416" s="1111"/>
      <c r="VZB2416" s="1111"/>
      <c r="VZC2416" s="1111"/>
      <c r="VZD2416" s="1111"/>
      <c r="VZE2416" s="1111"/>
      <c r="VZF2416" s="1111"/>
      <c r="VZG2416" s="1111"/>
      <c r="VZH2416" s="1111"/>
      <c r="VZI2416" s="1111"/>
      <c r="VZJ2416" s="1111"/>
      <c r="VZK2416" s="1111"/>
      <c r="VZL2416" s="1111"/>
      <c r="VZM2416" s="1111"/>
      <c r="VZN2416" s="1111"/>
      <c r="VZO2416" s="1111"/>
      <c r="VZP2416" s="1111"/>
      <c r="VZQ2416" s="1111"/>
      <c r="VZR2416" s="1111"/>
      <c r="VZS2416" s="1111"/>
      <c r="VZT2416" s="1111"/>
      <c r="VZU2416" s="1111"/>
      <c r="VZV2416" s="1111"/>
      <c r="VZW2416" s="1111"/>
      <c r="VZX2416" s="1111"/>
      <c r="VZY2416" s="1111"/>
      <c r="VZZ2416" s="1111"/>
      <c r="WAA2416" s="1111"/>
      <c r="WAB2416" s="1111"/>
      <c r="WAC2416" s="1111"/>
      <c r="WAD2416" s="1111"/>
      <c r="WAE2416" s="1111"/>
      <c r="WAF2416" s="1111"/>
      <c r="WAG2416" s="1111"/>
      <c r="WAH2416" s="1111"/>
      <c r="WAI2416" s="1111"/>
      <c r="WAJ2416" s="1111"/>
      <c r="WAK2416" s="1111"/>
      <c r="WAL2416" s="1111"/>
      <c r="WAM2416" s="1111"/>
      <c r="WAN2416" s="1111"/>
      <c r="WAO2416" s="1111"/>
      <c r="WAP2416" s="1111"/>
      <c r="WAQ2416" s="1111"/>
      <c r="WAR2416" s="1111"/>
      <c r="WAS2416" s="1111"/>
      <c r="WAT2416" s="1111"/>
      <c r="WAU2416" s="1111"/>
      <c r="WAV2416" s="1111"/>
      <c r="WAW2416" s="1111"/>
      <c r="WAX2416" s="1111"/>
      <c r="WAY2416" s="1111"/>
      <c r="WAZ2416" s="1111"/>
      <c r="WBA2416" s="1111"/>
      <c r="WBB2416" s="1111"/>
      <c r="WBC2416" s="1111"/>
      <c r="WBD2416" s="1111"/>
      <c r="WBE2416" s="1111"/>
      <c r="WBF2416" s="1111"/>
      <c r="WBG2416" s="1111"/>
      <c r="WBH2416" s="1111"/>
      <c r="WBI2416" s="1111"/>
      <c r="WBJ2416" s="1111"/>
      <c r="WBK2416" s="1111"/>
      <c r="WBL2416" s="1111"/>
      <c r="WBM2416" s="1111"/>
      <c r="WBN2416" s="1111"/>
      <c r="WBO2416" s="1111"/>
      <c r="WBP2416" s="1111"/>
      <c r="WBQ2416" s="1111"/>
      <c r="WBR2416" s="1111"/>
      <c r="WBS2416" s="1111"/>
      <c r="WBT2416" s="1111"/>
      <c r="WBU2416" s="1111"/>
      <c r="WBV2416" s="1111"/>
      <c r="WBW2416" s="1111"/>
      <c r="WBX2416" s="1111"/>
      <c r="WBY2416" s="1111"/>
      <c r="WBZ2416" s="1111"/>
      <c r="WCA2416" s="1111"/>
      <c r="WCB2416" s="1111"/>
      <c r="WCC2416" s="1111"/>
      <c r="WCD2416" s="1111"/>
      <c r="WCE2416" s="1111"/>
      <c r="WCF2416" s="1111"/>
      <c r="WCG2416" s="1111"/>
      <c r="WCH2416" s="1111"/>
      <c r="WCI2416" s="1111"/>
      <c r="WCJ2416" s="1111"/>
      <c r="WCK2416" s="1111"/>
      <c r="WCL2416" s="1111"/>
      <c r="WCM2416" s="1111"/>
      <c r="WCN2416" s="1111"/>
      <c r="WCO2416" s="1111"/>
      <c r="WCP2416" s="1111"/>
      <c r="WCQ2416" s="1111"/>
      <c r="WCR2416" s="1111"/>
      <c r="WCS2416" s="1111"/>
      <c r="WCT2416" s="1111"/>
      <c r="WCU2416" s="1111"/>
      <c r="WCV2416" s="1111"/>
      <c r="WCW2416" s="1111"/>
      <c r="WCX2416" s="1111"/>
      <c r="WCY2416" s="1111"/>
      <c r="WCZ2416" s="1111"/>
      <c r="WDA2416" s="1111"/>
      <c r="WDB2416" s="1111"/>
      <c r="WDC2416" s="1111"/>
      <c r="WDD2416" s="1111"/>
      <c r="WDE2416" s="1111"/>
      <c r="WDF2416" s="1111"/>
      <c r="WDG2416" s="1111"/>
      <c r="WDH2416" s="1111"/>
      <c r="WDI2416" s="1111"/>
      <c r="WDJ2416" s="1111"/>
      <c r="WDK2416" s="1111"/>
      <c r="WDL2416" s="1111"/>
      <c r="WDM2416" s="1111"/>
      <c r="WDN2416" s="1111"/>
      <c r="WDO2416" s="1111"/>
      <c r="WDP2416" s="1111"/>
      <c r="WDQ2416" s="1111"/>
      <c r="WDR2416" s="1111"/>
      <c r="WDS2416" s="1111"/>
      <c r="WDT2416" s="1111"/>
      <c r="WDU2416" s="1111"/>
      <c r="WDV2416" s="1111"/>
      <c r="WDW2416" s="1111"/>
      <c r="WDX2416" s="1111"/>
      <c r="WDY2416" s="1111"/>
      <c r="WDZ2416" s="1111"/>
      <c r="WEA2416" s="1111"/>
      <c r="WEB2416" s="1111"/>
      <c r="WEC2416" s="1111"/>
      <c r="WED2416" s="1111"/>
      <c r="WEE2416" s="1111"/>
      <c r="WEF2416" s="1111"/>
      <c r="WEG2416" s="1111"/>
      <c r="WEH2416" s="1111"/>
      <c r="WEI2416" s="1111"/>
      <c r="WEJ2416" s="1111"/>
      <c r="WEK2416" s="1111"/>
      <c r="WEL2416" s="1111"/>
      <c r="WEM2416" s="1111"/>
      <c r="WEN2416" s="1111"/>
      <c r="WEO2416" s="1111"/>
      <c r="WEP2416" s="1111"/>
      <c r="WEQ2416" s="1111"/>
      <c r="WER2416" s="1111"/>
      <c r="WES2416" s="1111"/>
      <c r="WET2416" s="1111"/>
      <c r="WEU2416" s="1111"/>
      <c r="WEV2416" s="1111"/>
      <c r="WEW2416" s="1111"/>
      <c r="WEX2416" s="1111"/>
      <c r="WEY2416" s="1111"/>
      <c r="WEZ2416" s="1111"/>
      <c r="WFA2416" s="1111"/>
      <c r="WFB2416" s="1111"/>
      <c r="WFC2416" s="1111"/>
      <c r="WFD2416" s="1111"/>
      <c r="WFE2416" s="1111"/>
      <c r="WFF2416" s="1111"/>
      <c r="WFG2416" s="1111"/>
      <c r="WFH2416" s="1111"/>
      <c r="WFI2416" s="1111"/>
      <c r="WFJ2416" s="1111"/>
      <c r="WFK2416" s="1111"/>
      <c r="WFL2416" s="1111"/>
      <c r="WFM2416" s="1111"/>
      <c r="WFN2416" s="1111"/>
      <c r="WFO2416" s="1111"/>
      <c r="WFP2416" s="1111"/>
      <c r="WFQ2416" s="1111"/>
      <c r="WFR2416" s="1111"/>
      <c r="WFS2416" s="1111"/>
      <c r="WFT2416" s="1111"/>
      <c r="WFU2416" s="1111"/>
      <c r="WFV2416" s="1111"/>
      <c r="WFW2416" s="1111"/>
      <c r="WFX2416" s="1111"/>
      <c r="WFY2416" s="1111"/>
      <c r="WFZ2416" s="1111"/>
      <c r="WGA2416" s="1111"/>
      <c r="WGB2416" s="1111"/>
      <c r="WGC2416" s="1111"/>
      <c r="WGD2416" s="1111"/>
      <c r="WGE2416" s="1111"/>
      <c r="WGF2416" s="1111"/>
      <c r="WGG2416" s="1111"/>
      <c r="WGH2416" s="1111"/>
      <c r="WGI2416" s="1111"/>
      <c r="WGJ2416" s="1111"/>
      <c r="WGK2416" s="1111"/>
      <c r="WGL2416" s="1111"/>
      <c r="WGM2416" s="1111"/>
      <c r="WGN2416" s="1111"/>
      <c r="WGO2416" s="1111"/>
      <c r="WGP2416" s="1111"/>
      <c r="WGQ2416" s="1111"/>
      <c r="WGR2416" s="1111"/>
      <c r="WGS2416" s="1111"/>
      <c r="WGT2416" s="1111"/>
      <c r="WGU2416" s="1111"/>
      <c r="WGV2416" s="1111"/>
      <c r="WGW2416" s="1111"/>
      <c r="WGX2416" s="1111"/>
      <c r="WGY2416" s="1111"/>
      <c r="WGZ2416" s="1111"/>
      <c r="WHA2416" s="1111"/>
      <c r="WHB2416" s="1111"/>
      <c r="WHC2416" s="1111"/>
      <c r="WHD2416" s="1111"/>
      <c r="WHE2416" s="1111"/>
      <c r="WHF2416" s="1111"/>
      <c r="WHG2416" s="1111"/>
      <c r="WHH2416" s="1111"/>
      <c r="WHI2416" s="1111"/>
      <c r="WHJ2416" s="1111"/>
      <c r="WHK2416" s="1111"/>
      <c r="WHL2416" s="1111"/>
      <c r="WHM2416" s="1111"/>
      <c r="WHN2416" s="1111"/>
      <c r="WHO2416" s="1111"/>
      <c r="WHP2416" s="1111"/>
      <c r="WHQ2416" s="1111"/>
      <c r="WHR2416" s="1111"/>
      <c r="WHS2416" s="1111"/>
      <c r="WHT2416" s="1111"/>
      <c r="WHU2416" s="1111"/>
      <c r="WHV2416" s="1111"/>
      <c r="WHW2416" s="1111"/>
      <c r="WHX2416" s="1111"/>
      <c r="WHY2416" s="1111"/>
      <c r="WHZ2416" s="1111"/>
      <c r="WIA2416" s="1111"/>
      <c r="WIB2416" s="1111"/>
      <c r="WIC2416" s="1111"/>
      <c r="WID2416" s="1111"/>
      <c r="WIE2416" s="1111"/>
      <c r="WIF2416" s="1111"/>
      <c r="WIG2416" s="1111"/>
      <c r="WIH2416" s="1111"/>
      <c r="WII2416" s="1111"/>
      <c r="WIJ2416" s="1111"/>
      <c r="WIK2416" s="1111"/>
      <c r="WIL2416" s="1111"/>
      <c r="WIM2416" s="1111"/>
      <c r="WIN2416" s="1111"/>
      <c r="WIO2416" s="1111"/>
      <c r="WIP2416" s="1111"/>
      <c r="WIQ2416" s="1111"/>
      <c r="WIR2416" s="1111"/>
      <c r="WIS2416" s="1111"/>
      <c r="WIT2416" s="1111"/>
      <c r="WIU2416" s="1111"/>
      <c r="WIV2416" s="1111"/>
      <c r="WIW2416" s="1111"/>
      <c r="WIX2416" s="1111"/>
      <c r="WIY2416" s="1111"/>
      <c r="WIZ2416" s="1111"/>
      <c r="WJA2416" s="1111"/>
      <c r="WJB2416" s="1111"/>
      <c r="WJC2416" s="1111"/>
      <c r="WJD2416" s="1111"/>
      <c r="WJE2416" s="1111"/>
      <c r="WJF2416" s="1111"/>
      <c r="WJG2416" s="1111"/>
      <c r="WJH2416" s="1111"/>
      <c r="WJI2416" s="1111"/>
      <c r="WJJ2416" s="1111"/>
      <c r="WJK2416" s="1111"/>
      <c r="WJL2416" s="1111"/>
      <c r="WJM2416" s="1111"/>
      <c r="WJN2416" s="1111"/>
      <c r="WJO2416" s="1111"/>
      <c r="WJP2416" s="1111"/>
      <c r="WJQ2416" s="1111"/>
      <c r="WJR2416" s="1111"/>
      <c r="WJS2416" s="1111"/>
      <c r="WJT2416" s="1111"/>
      <c r="WJU2416" s="1111"/>
      <c r="WJV2416" s="1111"/>
      <c r="WJW2416" s="1111"/>
      <c r="WJX2416" s="1111"/>
      <c r="WJY2416" s="1111"/>
      <c r="WJZ2416" s="1111"/>
      <c r="WKA2416" s="1111"/>
      <c r="WKB2416" s="1111"/>
      <c r="WKC2416" s="1111"/>
      <c r="WKD2416" s="1111"/>
      <c r="WKE2416" s="1111"/>
      <c r="WKF2416" s="1111"/>
      <c r="WKG2416" s="1111"/>
      <c r="WKH2416" s="1111"/>
      <c r="WKI2416" s="1111"/>
      <c r="WKJ2416" s="1111"/>
      <c r="WKK2416" s="1111"/>
      <c r="WKL2416" s="1111"/>
      <c r="WKM2416" s="1111"/>
      <c r="WKN2416" s="1111"/>
      <c r="WKO2416" s="1111"/>
      <c r="WKP2416" s="1111"/>
      <c r="WKQ2416" s="1111"/>
      <c r="WKR2416" s="1111"/>
      <c r="WKS2416" s="1111"/>
      <c r="WKT2416" s="1111"/>
      <c r="WKU2416" s="1111"/>
      <c r="WKV2416" s="1111"/>
      <c r="WKW2416" s="1111"/>
      <c r="WKX2416" s="1111"/>
      <c r="WKY2416" s="1111"/>
      <c r="WKZ2416" s="1111"/>
      <c r="WLA2416" s="1111"/>
      <c r="WLB2416" s="1111"/>
      <c r="WLC2416" s="1111"/>
      <c r="WLD2416" s="1111"/>
      <c r="WLE2416" s="1111"/>
      <c r="WLF2416" s="1111"/>
      <c r="WLG2416" s="1111"/>
      <c r="WLH2416" s="1111"/>
      <c r="WLI2416" s="1111"/>
      <c r="WLJ2416" s="1111"/>
      <c r="WLK2416" s="1111"/>
      <c r="WLL2416" s="1111"/>
      <c r="WLM2416" s="1111"/>
      <c r="WLN2416" s="1111"/>
      <c r="WLO2416" s="1111"/>
      <c r="WLP2416" s="1111"/>
      <c r="WLQ2416" s="1111"/>
      <c r="WLR2416" s="1111"/>
      <c r="WLS2416" s="1111"/>
      <c r="WLT2416" s="1111"/>
      <c r="WLU2416" s="1111"/>
      <c r="WLV2416" s="1111"/>
      <c r="WLW2416" s="1111"/>
      <c r="WLX2416" s="1111"/>
      <c r="WLY2416" s="1111"/>
      <c r="WLZ2416" s="1111"/>
      <c r="WMA2416" s="1111"/>
      <c r="WMB2416" s="1111"/>
      <c r="WMC2416" s="1111"/>
      <c r="WMD2416" s="1111"/>
      <c r="WME2416" s="1111"/>
      <c r="WMF2416" s="1111"/>
      <c r="WMG2416" s="1111"/>
      <c r="WMH2416" s="1111"/>
      <c r="WMI2416" s="1111"/>
      <c r="WMJ2416" s="1111"/>
      <c r="WMK2416" s="1111"/>
      <c r="WML2416" s="1111"/>
      <c r="WMM2416" s="1111"/>
      <c r="WMN2416" s="1111"/>
      <c r="WMO2416" s="1111"/>
      <c r="WMP2416" s="1111"/>
      <c r="WMQ2416" s="1111"/>
      <c r="WMR2416" s="1111"/>
      <c r="WMS2416" s="1111"/>
      <c r="WMT2416" s="1111"/>
      <c r="WMU2416" s="1111"/>
      <c r="WMV2416" s="1111"/>
      <c r="WMW2416" s="1111"/>
      <c r="WMX2416" s="1111"/>
      <c r="WMY2416" s="1111"/>
      <c r="WMZ2416" s="1111"/>
      <c r="WNA2416" s="1111"/>
      <c r="WNB2416" s="1111"/>
      <c r="WNC2416" s="1111"/>
      <c r="WND2416" s="1111"/>
      <c r="WNE2416" s="1111"/>
      <c r="WNF2416" s="1111"/>
      <c r="WNG2416" s="1111"/>
      <c r="WNH2416" s="1111"/>
      <c r="WNI2416" s="1111"/>
      <c r="WNJ2416" s="1111"/>
      <c r="WNK2416" s="1111"/>
      <c r="WNL2416" s="1111"/>
      <c r="WNM2416" s="1111"/>
      <c r="WNN2416" s="1111"/>
      <c r="WNO2416" s="1111"/>
      <c r="WNP2416" s="1111"/>
      <c r="WNQ2416" s="1111"/>
      <c r="WNR2416" s="1111"/>
      <c r="WNS2416" s="1111"/>
      <c r="WNT2416" s="1111"/>
      <c r="WNU2416" s="1111"/>
      <c r="WNV2416" s="1111"/>
      <c r="WNW2416" s="1111"/>
      <c r="WNX2416" s="1111"/>
      <c r="WNY2416" s="1111"/>
      <c r="WNZ2416" s="1111"/>
      <c r="WOA2416" s="1111"/>
      <c r="WOB2416" s="1111"/>
      <c r="WOC2416" s="1111"/>
      <c r="WOD2416" s="1111"/>
      <c r="WOE2416" s="1111"/>
      <c r="WOF2416" s="1111"/>
      <c r="WOG2416" s="1111"/>
      <c r="WOH2416" s="1111"/>
      <c r="WOI2416" s="1111"/>
      <c r="WOJ2416" s="1111"/>
      <c r="WOK2416" s="1111"/>
      <c r="WOL2416" s="1111"/>
      <c r="WOM2416" s="1111"/>
      <c r="WON2416" s="1111"/>
      <c r="WOO2416" s="1111"/>
      <c r="WOP2416" s="1111"/>
      <c r="WOQ2416" s="1111"/>
      <c r="WOR2416" s="1111"/>
      <c r="WOS2416" s="1111"/>
      <c r="WOT2416" s="1111"/>
      <c r="WOU2416" s="1111"/>
      <c r="WOV2416" s="1111"/>
      <c r="WOW2416" s="1111"/>
      <c r="WOX2416" s="1111"/>
      <c r="WOY2416" s="1111"/>
      <c r="WOZ2416" s="1111"/>
      <c r="WPA2416" s="1111"/>
      <c r="WPB2416" s="1111"/>
      <c r="WPC2416" s="1111"/>
      <c r="WPD2416" s="1111"/>
      <c r="WPE2416" s="1111"/>
      <c r="WPF2416" s="1111"/>
      <c r="WPG2416" s="1111"/>
      <c r="WPH2416" s="1111"/>
      <c r="WPI2416" s="1111"/>
      <c r="WPJ2416" s="1111"/>
      <c r="WPK2416" s="1111"/>
      <c r="WPL2416" s="1111"/>
      <c r="WPM2416" s="1111"/>
      <c r="WPN2416" s="1111"/>
      <c r="WPO2416" s="1111"/>
      <c r="WPP2416" s="1111"/>
      <c r="WPQ2416" s="1111"/>
      <c r="WPR2416" s="1111"/>
      <c r="WPS2416" s="1111"/>
      <c r="WPT2416" s="1111"/>
      <c r="WPU2416" s="1111"/>
      <c r="WPV2416" s="1111"/>
      <c r="WPW2416" s="1111"/>
      <c r="WPX2416" s="1111"/>
      <c r="WPY2416" s="1111"/>
      <c r="WPZ2416" s="1111"/>
      <c r="WQA2416" s="1111"/>
      <c r="WQB2416" s="1111"/>
      <c r="WQC2416" s="1111"/>
      <c r="WQD2416" s="1111"/>
      <c r="WQE2416" s="1111"/>
      <c r="WQF2416" s="1111"/>
      <c r="WQG2416" s="1111"/>
      <c r="WQH2416" s="1111"/>
      <c r="WQI2416" s="1111"/>
      <c r="WQJ2416" s="1111"/>
      <c r="WQK2416" s="1111"/>
      <c r="WQL2416" s="1111"/>
      <c r="WQM2416" s="1111"/>
      <c r="WQN2416" s="1111"/>
      <c r="WQO2416" s="1111"/>
      <c r="WQP2416" s="1111"/>
      <c r="WQQ2416" s="1111"/>
      <c r="WQR2416" s="1111"/>
      <c r="WQS2416" s="1111"/>
      <c r="WQT2416" s="1111"/>
      <c r="WQU2416" s="1111"/>
      <c r="WQV2416" s="1111"/>
      <c r="WQW2416" s="1111"/>
      <c r="WQX2416" s="1111"/>
      <c r="WQY2416" s="1111"/>
      <c r="WQZ2416" s="1111"/>
      <c r="WRA2416" s="1111"/>
      <c r="WRB2416" s="1111"/>
      <c r="WRC2416" s="1111"/>
      <c r="WRD2416" s="1111"/>
      <c r="WRE2416" s="1111"/>
      <c r="WRF2416" s="1111"/>
      <c r="WRG2416" s="1111"/>
      <c r="WRH2416" s="1111"/>
      <c r="WRI2416" s="1111"/>
      <c r="WRJ2416" s="1111"/>
      <c r="WRK2416" s="1111"/>
      <c r="WRL2416" s="1111"/>
      <c r="WRM2416" s="1111"/>
      <c r="WRN2416" s="1111"/>
      <c r="WRO2416" s="1111"/>
      <c r="WRP2416" s="1111"/>
      <c r="WRQ2416" s="1111"/>
      <c r="WRR2416" s="1111"/>
      <c r="WRS2416" s="1111"/>
      <c r="WRT2416" s="1111"/>
      <c r="WRU2416" s="1111"/>
      <c r="WRV2416" s="1111"/>
      <c r="WRW2416" s="1111"/>
      <c r="WRX2416" s="1111"/>
      <c r="WRY2416" s="1111"/>
      <c r="WRZ2416" s="1111"/>
      <c r="WSA2416" s="1111"/>
      <c r="WSB2416" s="1111"/>
      <c r="WSC2416" s="1111"/>
      <c r="WSD2416" s="1111"/>
      <c r="WSE2416" s="1111"/>
      <c r="WSF2416" s="1111"/>
      <c r="WSG2416" s="1111"/>
      <c r="WSH2416" s="1111"/>
      <c r="WSI2416" s="1111"/>
      <c r="WSJ2416" s="1111"/>
      <c r="WSK2416" s="1111"/>
      <c r="WSL2416" s="1111"/>
      <c r="WSM2416" s="1111"/>
      <c r="WSN2416" s="1111"/>
      <c r="WSO2416" s="1111"/>
      <c r="WSP2416" s="1111"/>
      <c r="WSQ2416" s="1111"/>
      <c r="WSR2416" s="1111"/>
      <c r="WSS2416" s="1111"/>
      <c r="WST2416" s="1111"/>
      <c r="WSU2416" s="1111"/>
      <c r="WSV2416" s="1111"/>
      <c r="WSW2416" s="1111"/>
      <c r="WSX2416" s="1111"/>
      <c r="WSY2416" s="1111"/>
      <c r="WSZ2416" s="1111"/>
      <c r="WTA2416" s="1111"/>
      <c r="WTB2416" s="1111"/>
      <c r="WTC2416" s="1111"/>
      <c r="WTD2416" s="1111"/>
      <c r="WTE2416" s="1111"/>
      <c r="WTF2416" s="1111"/>
      <c r="WTG2416" s="1111"/>
      <c r="WTH2416" s="1111"/>
      <c r="WTI2416" s="1111"/>
      <c r="WTJ2416" s="1111"/>
      <c r="WTK2416" s="1111"/>
      <c r="WTL2416" s="1111"/>
      <c r="WTM2416" s="1111"/>
      <c r="WTN2416" s="1111"/>
      <c r="WTO2416" s="1111"/>
      <c r="WTP2416" s="1111"/>
      <c r="WTQ2416" s="1111"/>
      <c r="WTR2416" s="1111"/>
      <c r="WTS2416" s="1111"/>
      <c r="WTT2416" s="1111"/>
      <c r="WTU2416" s="1111"/>
      <c r="WTV2416" s="1111"/>
      <c r="WTW2416" s="1111"/>
      <c r="WTX2416" s="1111"/>
      <c r="WTY2416" s="1111"/>
      <c r="WTZ2416" s="1111"/>
      <c r="WUA2416" s="1111"/>
      <c r="WUB2416" s="1111"/>
      <c r="WUC2416" s="1111"/>
      <c r="WUD2416" s="1111"/>
      <c r="WUE2416" s="1111"/>
      <c r="WUF2416" s="1111"/>
      <c r="WUG2416" s="1111"/>
      <c r="WUH2416" s="1111"/>
      <c r="WUI2416" s="1111"/>
      <c r="WUJ2416" s="1111"/>
      <c r="WUK2416" s="1111"/>
      <c r="WUL2416" s="1111"/>
      <c r="WUM2416" s="1111"/>
      <c r="WUN2416" s="1111"/>
      <c r="WUO2416" s="1111"/>
      <c r="WUP2416" s="1111"/>
      <c r="WUQ2416" s="1111"/>
      <c r="WUR2416" s="1111"/>
      <c r="WUS2416" s="1111"/>
      <c r="WUT2416" s="1111"/>
      <c r="WUU2416" s="1111"/>
      <c r="WUV2416" s="1111"/>
      <c r="WUW2416" s="1111"/>
      <c r="WUX2416" s="1111"/>
      <c r="WUY2416" s="1111"/>
      <c r="WUZ2416" s="1111"/>
      <c r="WVA2416" s="1111"/>
      <c r="WVB2416" s="1111"/>
      <c r="WVC2416" s="1111"/>
      <c r="WVD2416" s="1111"/>
      <c r="WVE2416" s="1111"/>
      <c r="WVF2416" s="1111"/>
      <c r="WVG2416" s="1111"/>
      <c r="WVH2416" s="1111"/>
      <c r="WVI2416" s="1111"/>
      <c r="WVJ2416" s="1111"/>
      <c r="WVK2416" s="1111"/>
      <c r="WVL2416" s="1111"/>
      <c r="WVM2416" s="1111"/>
      <c r="WVN2416" s="1111"/>
      <c r="WVO2416" s="1111"/>
      <c r="WVP2416" s="1111"/>
      <c r="WVQ2416" s="1111"/>
      <c r="WVR2416" s="1111"/>
      <c r="WVS2416" s="1111"/>
      <c r="WVT2416" s="1111"/>
      <c r="WVU2416" s="1111"/>
      <c r="WVV2416" s="1111"/>
      <c r="WVW2416" s="1111"/>
      <c r="WVX2416" s="1111"/>
      <c r="WVY2416" s="1111"/>
      <c r="WVZ2416" s="1111"/>
      <c r="WWA2416" s="1111"/>
      <c r="WWB2416" s="1111"/>
      <c r="WWC2416" s="1111"/>
      <c r="WWD2416" s="1111"/>
      <c r="WWE2416" s="1111"/>
      <c r="WWF2416" s="1111"/>
      <c r="WWG2416" s="1111"/>
      <c r="WWH2416" s="1111"/>
      <c r="WWI2416" s="1111"/>
      <c r="WWJ2416" s="1111"/>
      <c r="WWK2416" s="1111"/>
      <c r="WWL2416" s="1111"/>
      <c r="WWM2416" s="1111"/>
      <c r="WWN2416" s="1111"/>
      <c r="WWO2416" s="1111"/>
      <c r="WWP2416" s="1111"/>
      <c r="WWQ2416" s="1111"/>
      <c r="WWR2416" s="1111"/>
      <c r="WWS2416" s="1111"/>
      <c r="WWT2416" s="1111"/>
      <c r="WWU2416" s="1111"/>
      <c r="WWV2416" s="1111"/>
      <c r="WWW2416" s="1111"/>
      <c r="WWX2416" s="1111"/>
      <c r="WWY2416" s="1111"/>
      <c r="WWZ2416" s="1111"/>
      <c r="WXA2416" s="1111"/>
      <c r="WXB2416" s="1111"/>
      <c r="WXC2416" s="1111"/>
      <c r="WXD2416" s="1111"/>
      <c r="WXE2416" s="1111"/>
      <c r="WXF2416" s="1111"/>
      <c r="WXG2416" s="1111"/>
      <c r="WXH2416" s="1111"/>
      <c r="WXI2416" s="1111"/>
      <c r="WXJ2416" s="1111"/>
      <c r="WXK2416" s="1111"/>
      <c r="WXL2416" s="1111"/>
      <c r="WXM2416" s="1111"/>
      <c r="WXN2416" s="1111"/>
      <c r="WXO2416" s="1111"/>
      <c r="WXP2416" s="1111"/>
      <c r="WXQ2416" s="1111"/>
      <c r="WXR2416" s="1111"/>
      <c r="WXS2416" s="1111"/>
      <c r="WXT2416" s="1111"/>
      <c r="WXU2416" s="1111"/>
      <c r="WXV2416" s="1111"/>
      <c r="WXW2416" s="1111"/>
      <c r="WXX2416" s="1111"/>
      <c r="WXY2416" s="1111"/>
      <c r="WXZ2416" s="1111"/>
      <c r="WYA2416" s="1111"/>
      <c r="WYB2416" s="1111"/>
      <c r="WYC2416" s="1111"/>
      <c r="WYD2416" s="1111"/>
      <c r="WYE2416" s="1111"/>
      <c r="WYF2416" s="1111"/>
      <c r="WYG2416" s="1111"/>
      <c r="WYH2416" s="1111"/>
      <c r="WYI2416" s="1111"/>
      <c r="WYJ2416" s="1111"/>
      <c r="WYK2416" s="1111"/>
      <c r="WYL2416" s="1111"/>
      <c r="WYM2416" s="1111"/>
      <c r="WYN2416" s="1111"/>
      <c r="WYO2416" s="1111"/>
      <c r="WYP2416" s="1111"/>
      <c r="WYQ2416" s="1111"/>
      <c r="WYR2416" s="1111"/>
      <c r="WYS2416" s="1111"/>
      <c r="WYT2416" s="1111"/>
      <c r="WYU2416" s="1111"/>
      <c r="WYV2416" s="1111"/>
      <c r="WYW2416" s="1111"/>
      <c r="WYX2416" s="1111"/>
      <c r="WYY2416" s="1111"/>
      <c r="WYZ2416" s="1111"/>
      <c r="WZA2416" s="1111"/>
      <c r="WZB2416" s="1111"/>
      <c r="WZC2416" s="1111"/>
      <c r="WZD2416" s="1111"/>
      <c r="WZE2416" s="1111"/>
      <c r="WZF2416" s="1111"/>
      <c r="WZG2416" s="1111"/>
      <c r="WZH2416" s="1111"/>
      <c r="WZI2416" s="1111"/>
      <c r="WZJ2416" s="1111"/>
      <c r="WZK2416" s="1111"/>
      <c r="WZL2416" s="1111"/>
      <c r="WZM2416" s="1111"/>
      <c r="WZN2416" s="1111"/>
      <c r="WZO2416" s="1111"/>
      <c r="WZP2416" s="1111"/>
      <c r="WZQ2416" s="1111"/>
      <c r="WZR2416" s="1111"/>
      <c r="WZS2416" s="1111"/>
      <c r="WZT2416" s="1111"/>
      <c r="WZU2416" s="1111"/>
      <c r="WZV2416" s="1111"/>
      <c r="WZW2416" s="1111"/>
      <c r="WZX2416" s="1111"/>
      <c r="WZY2416" s="1111"/>
      <c r="WZZ2416" s="1111"/>
      <c r="XAA2416" s="1111"/>
      <c r="XAB2416" s="1111"/>
      <c r="XAC2416" s="1111"/>
      <c r="XAD2416" s="1111"/>
      <c r="XAE2416" s="1111"/>
      <c r="XAF2416" s="1111"/>
      <c r="XAG2416" s="1111"/>
      <c r="XAH2416" s="1111"/>
      <c r="XAI2416" s="1111"/>
      <c r="XAJ2416" s="1111"/>
      <c r="XAK2416" s="1111"/>
      <c r="XAL2416" s="1111"/>
      <c r="XAM2416" s="1111"/>
      <c r="XAN2416" s="1111"/>
      <c r="XAO2416" s="1111"/>
      <c r="XAP2416" s="1111"/>
      <c r="XAQ2416" s="1111"/>
      <c r="XAR2416" s="1111"/>
      <c r="XAS2416" s="1111"/>
      <c r="XAT2416" s="1111"/>
      <c r="XAU2416" s="1111"/>
      <c r="XAV2416" s="1111"/>
      <c r="XAW2416" s="1111"/>
      <c r="XAX2416" s="1111"/>
      <c r="XAY2416" s="1111"/>
      <c r="XAZ2416" s="1111"/>
      <c r="XBA2416" s="1111"/>
      <c r="XBB2416" s="1111"/>
      <c r="XBC2416" s="1111"/>
      <c r="XBD2416" s="1111"/>
      <c r="XBE2416" s="1111"/>
      <c r="XBF2416" s="1111"/>
      <c r="XBG2416" s="1111"/>
      <c r="XBH2416" s="1111"/>
      <c r="XBI2416" s="1111"/>
      <c r="XBJ2416" s="1111"/>
      <c r="XBK2416" s="1111"/>
      <c r="XBL2416" s="1111"/>
      <c r="XBM2416" s="1111"/>
      <c r="XBN2416" s="1111"/>
      <c r="XBO2416" s="1111"/>
      <c r="XBP2416" s="1111"/>
      <c r="XBQ2416" s="1111"/>
      <c r="XBR2416" s="1111"/>
      <c r="XBS2416" s="1111"/>
      <c r="XBT2416" s="1111"/>
      <c r="XBU2416" s="1111"/>
      <c r="XBV2416" s="1111"/>
      <c r="XBW2416" s="1111"/>
      <c r="XBX2416" s="1111"/>
      <c r="XBY2416" s="1111"/>
      <c r="XBZ2416" s="1111"/>
      <c r="XCA2416" s="1111"/>
      <c r="XCB2416" s="1111"/>
      <c r="XCC2416" s="1111"/>
      <c r="XCD2416" s="1111"/>
      <c r="XCE2416" s="1111"/>
      <c r="XCF2416" s="1111"/>
      <c r="XCG2416" s="1111"/>
      <c r="XCH2416" s="1111"/>
      <c r="XCI2416" s="1111"/>
      <c r="XCJ2416" s="1111"/>
      <c r="XCK2416" s="1111"/>
      <c r="XCL2416" s="1111"/>
      <c r="XCM2416" s="1111"/>
      <c r="XCN2416" s="1111"/>
      <c r="XCO2416" s="1111"/>
      <c r="XCP2416" s="1111"/>
      <c r="XCQ2416" s="1111"/>
      <c r="XCR2416" s="1111"/>
      <c r="XCS2416" s="1111"/>
      <c r="XCT2416" s="1111"/>
      <c r="XCU2416" s="1111"/>
      <c r="XCV2416" s="1111"/>
      <c r="XCW2416" s="1111"/>
      <c r="XCX2416" s="1111"/>
      <c r="XCY2416" s="1111"/>
      <c r="XCZ2416" s="1111"/>
      <c r="XDA2416" s="1111"/>
      <c r="XDB2416" s="1111"/>
      <c r="XDC2416" s="1111"/>
      <c r="XDD2416" s="1111"/>
      <c r="XDE2416" s="1111"/>
      <c r="XDF2416" s="1111"/>
      <c r="XDG2416" s="1111"/>
      <c r="XDH2416" s="1111"/>
      <c r="XDI2416" s="1111"/>
      <c r="XDJ2416" s="1111"/>
      <c r="XDK2416" s="1111"/>
      <c r="XDL2416" s="1111"/>
      <c r="XDM2416" s="1111"/>
      <c r="XDN2416" s="1111"/>
      <c r="XDO2416" s="1111"/>
      <c r="XDP2416" s="1111"/>
      <c r="XDQ2416" s="1111"/>
      <c r="XDR2416" s="1111"/>
      <c r="XDS2416" s="1111"/>
      <c r="XDT2416" s="1111"/>
      <c r="XDU2416" s="1111"/>
      <c r="XDV2416" s="1111"/>
      <c r="XDW2416" s="1111"/>
      <c r="XDX2416" s="1111"/>
      <c r="XDY2416" s="1111"/>
      <c r="XDZ2416" s="1111"/>
      <c r="XEA2416" s="1111"/>
      <c r="XEB2416" s="1111"/>
      <c r="XEC2416" s="1111"/>
      <c r="XED2416" s="1111"/>
      <c r="XEE2416" s="1111"/>
      <c r="XEF2416" s="1111"/>
      <c r="XEG2416" s="1111"/>
      <c r="XEH2416" s="1111"/>
      <c r="XEI2416" s="1111"/>
      <c r="XEJ2416" s="1111"/>
      <c r="XEK2416" s="1111"/>
      <c r="XEL2416" s="1111"/>
      <c r="XEM2416" s="1111"/>
      <c r="XEN2416" s="1111"/>
      <c r="XEO2416" s="1111"/>
      <c r="XEP2416" s="1111"/>
      <c r="XEQ2416" s="1111"/>
      <c r="XER2416" s="1111"/>
      <c r="XES2416" s="1111"/>
      <c r="XET2416" s="1111"/>
      <c r="XEU2416" s="1111"/>
      <c r="XEV2416" s="1111"/>
      <c r="XEW2416" s="1111"/>
      <c r="XEX2416" s="1111"/>
      <c r="XEY2416" s="1111"/>
      <c r="XEZ2416" s="1111"/>
      <c r="XFA2416" s="1111"/>
      <c r="XFB2416" s="1111"/>
      <c r="XFC2416" s="1111"/>
      <c r="XFD2416" s="1111"/>
    </row>
    <row r="2417" spans="1:36" x14ac:dyDescent="0.2">
      <c r="B2417" s="1118"/>
      <c r="C2417" s="1217"/>
      <c r="D2417" s="1437" t="s">
        <v>3271</v>
      </c>
      <c r="E2417" s="1223"/>
      <c r="F2417" s="1223"/>
      <c r="G2417" s="1223"/>
      <c r="H2417" s="1223"/>
      <c r="I2417" s="1223"/>
      <c r="J2417" s="1123"/>
      <c r="K2417" s="1123"/>
      <c r="L2417" s="1123"/>
      <c r="M2417" s="1124"/>
      <c r="N2417" s="1124"/>
      <c r="O2417" s="1124"/>
      <c r="P2417" s="1124"/>
      <c r="Q2417" s="1124"/>
      <c r="R2417" s="1096" t="s">
        <v>3270</v>
      </c>
      <c r="S2417" s="1125"/>
      <c r="T2417" s="1126"/>
      <c r="U2417" s="1127"/>
      <c r="V2417" s="1120"/>
      <c r="W2417" s="1141" t="s">
        <v>3557</v>
      </c>
      <c r="X2417" s="1129"/>
      <c r="Y2417" s="1120"/>
      <c r="Z2417" s="1120"/>
      <c r="AA2417" s="1096"/>
      <c r="AE2417" s="4"/>
      <c r="AF2417" s="4"/>
    </row>
    <row r="2418" spans="1:36" x14ac:dyDescent="0.2">
      <c r="B2418" s="1188"/>
      <c r="C2418" s="1187"/>
      <c r="D2418" s="1189" t="s">
        <v>3540</v>
      </c>
      <c r="E2418" s="1225"/>
      <c r="F2418" s="1225"/>
      <c r="G2418" s="1225"/>
      <c r="H2418" s="1225"/>
      <c r="I2418" s="1225"/>
      <c r="J2418" s="1226"/>
      <c r="K2418" s="1226"/>
      <c r="L2418" s="1226"/>
      <c r="M2418" s="1226"/>
      <c r="N2418" s="1136"/>
      <c r="O2418" s="1136"/>
      <c r="P2418" s="1136"/>
      <c r="Q2418" s="1136"/>
      <c r="R2418" s="1187"/>
      <c r="S2418" s="1226"/>
      <c r="T2418" s="1228"/>
      <c r="U2418" s="1229"/>
      <c r="V2418" s="1225"/>
      <c r="W2418" s="1225"/>
      <c r="X2418" s="1180"/>
      <c r="Y2418" s="1225"/>
      <c r="Z2418" s="1225"/>
      <c r="AA2418" s="1433"/>
      <c r="AE2418" s="4"/>
      <c r="AF2418" s="4"/>
    </row>
    <row r="2419" spans="1:36" x14ac:dyDescent="0.2">
      <c r="B2419" s="1118"/>
      <c r="C2419" s="1217"/>
      <c r="D2419" s="1437" t="s">
        <v>3514</v>
      </c>
      <c r="E2419" s="1223"/>
      <c r="F2419" s="1223"/>
      <c r="G2419" s="1223"/>
      <c r="H2419" s="1223"/>
      <c r="I2419" s="1223"/>
      <c r="J2419" s="1123"/>
      <c r="K2419" s="1123"/>
      <c r="L2419" s="1123"/>
      <c r="M2419" s="1124"/>
      <c r="N2419" s="1124"/>
      <c r="O2419" s="1124"/>
      <c r="P2419" s="1124"/>
      <c r="Q2419" s="1124"/>
      <c r="R2419" s="1096"/>
      <c r="S2419" s="1125"/>
      <c r="T2419" s="1126"/>
      <c r="U2419" s="1127"/>
      <c r="V2419" s="1120"/>
      <c r="W2419" s="1141"/>
      <c r="X2419" s="1129"/>
      <c r="Y2419" s="1120"/>
      <c r="Z2419" s="1120"/>
      <c r="AA2419" s="1096"/>
      <c r="AE2419" s="4"/>
      <c r="AF2419" s="4"/>
    </row>
    <row r="2420" spans="1:36" x14ac:dyDescent="0.2">
      <c r="B2420" s="1188"/>
      <c r="C2420" s="1187"/>
      <c r="D2420" s="1187" t="s">
        <v>3393</v>
      </c>
      <c r="E2420" s="1225"/>
      <c r="F2420" s="1225"/>
      <c r="G2420" s="1225"/>
      <c r="H2420" s="1225"/>
      <c r="I2420" s="1225"/>
      <c r="J2420" s="1226"/>
      <c r="K2420" s="1226"/>
      <c r="L2420" s="1226"/>
      <c r="M2420" s="1226"/>
      <c r="N2420" s="1136"/>
      <c r="O2420" s="1136"/>
      <c r="P2420" s="1136"/>
      <c r="Q2420" s="1136"/>
      <c r="R2420" s="1187"/>
      <c r="S2420" s="1226"/>
      <c r="T2420" s="1228"/>
      <c r="U2420" s="1229"/>
      <c r="V2420" s="1225"/>
      <c r="W2420" s="1225"/>
      <c r="X2420" s="1180"/>
      <c r="Y2420" s="1225"/>
      <c r="Z2420" s="1225"/>
      <c r="AA2420" s="1433"/>
      <c r="AE2420" s="4"/>
      <c r="AF2420" s="4"/>
    </row>
    <row r="2421" spans="1:36" x14ac:dyDescent="0.2">
      <c r="B2421" s="1717">
        <v>2017482</v>
      </c>
      <c r="C2421" s="1145">
        <v>121424</v>
      </c>
      <c r="D2421" s="1138" t="s">
        <v>1915</v>
      </c>
      <c r="E2421" s="1139" t="s">
        <v>902</v>
      </c>
      <c r="F2421" s="1950">
        <v>1</v>
      </c>
      <c r="G2421" s="1950">
        <v>2</v>
      </c>
      <c r="H2421" s="1950">
        <v>2</v>
      </c>
      <c r="I2421" s="1950">
        <v>0</v>
      </c>
      <c r="J2421" s="1140">
        <v>42920</v>
      </c>
      <c r="K2421" s="1951" t="s">
        <v>1524</v>
      </c>
      <c r="L2421" s="1951" t="s">
        <v>1524</v>
      </c>
      <c r="M2421" s="1951" t="s">
        <v>1524</v>
      </c>
      <c r="N2421" s="1136" t="s">
        <v>47</v>
      </c>
      <c r="O2421" s="1136" t="s">
        <v>47</v>
      </c>
      <c r="P2421" s="1136" t="s">
        <v>47</v>
      </c>
      <c r="Q2421" s="1136" t="s">
        <v>47</v>
      </c>
      <c r="R2421" s="1096" t="s">
        <v>960</v>
      </c>
      <c r="S2421" s="1125"/>
      <c r="T2421" s="1126">
        <v>34</v>
      </c>
      <c r="U2421" s="1127"/>
      <c r="V2421" s="1120" t="s">
        <v>813</v>
      </c>
      <c r="W2421" s="1120"/>
      <c r="X2421" s="1129">
        <v>3</v>
      </c>
      <c r="Y2421" s="1120"/>
      <c r="Z2421" s="1134"/>
      <c r="AA2421" s="1581">
        <v>42807</v>
      </c>
      <c r="AE2421" s="4"/>
      <c r="AF2421" s="1186">
        <f>IF(B2421="","",(IFERROR(VLOOKUP(B2421,Projecten!A$4:W$2358,5,FALSE),"niet bekend")))</f>
        <v>1</v>
      </c>
      <c r="AG2421" s="2399">
        <f>IF(AF2421="","",(IF(F2421=0,AI2421,(F2421/AF2421*AI2421))))</f>
        <v>393.16</v>
      </c>
      <c r="AH2421" s="2399">
        <f>IF(B2421="","",(IFERROR(VLOOKUP(B2421,Projecten!A$4:W$2358,23,FALSE),"niet bekend")))</f>
        <v>393.16</v>
      </c>
      <c r="AI2421" s="2399">
        <f>IF(B2421="","",(IFERROR(VLOOKUP(B2421,Projecten!A$4:W$2358,12,FALSE),"niet bekend")))</f>
        <v>393.16</v>
      </c>
    </row>
    <row r="2422" spans="1:36" x14ac:dyDescent="0.2">
      <c r="B2422" s="1138">
        <v>2017526</v>
      </c>
      <c r="C2422" s="1952">
        <v>121444</v>
      </c>
      <c r="D2422" s="1138" t="s">
        <v>3453</v>
      </c>
      <c r="E2422" s="1139" t="s">
        <v>474</v>
      </c>
      <c r="F2422" s="1950">
        <v>1</v>
      </c>
      <c r="G2422" s="1950">
        <v>2</v>
      </c>
      <c r="H2422" s="1950">
        <v>2</v>
      </c>
      <c r="I2422" s="1950">
        <v>0</v>
      </c>
      <c r="J2422" s="1140">
        <v>42934</v>
      </c>
      <c r="K2422" s="1951" t="s">
        <v>1524</v>
      </c>
      <c r="L2422" s="1951" t="s">
        <v>1524</v>
      </c>
      <c r="M2422" s="1951" t="s">
        <v>1524</v>
      </c>
      <c r="N2422" s="1136" t="s">
        <v>47</v>
      </c>
      <c r="O2422" s="1136" t="s">
        <v>47</v>
      </c>
      <c r="P2422" s="1136" t="s">
        <v>47</v>
      </c>
      <c r="Q2422" s="1136" t="s">
        <v>47</v>
      </c>
      <c r="R2422" s="1096" t="s">
        <v>960</v>
      </c>
      <c r="S2422" s="1226"/>
      <c r="T2422" s="1126">
        <v>34</v>
      </c>
      <c r="U2422" s="1229"/>
      <c r="V2422" s="1120" t="s">
        <v>813</v>
      </c>
      <c r="W2422" s="1120" t="s">
        <v>1901</v>
      </c>
      <c r="X2422" s="1129">
        <v>3.25</v>
      </c>
      <c r="Y2422" s="1225"/>
      <c r="Z2422" s="1225"/>
      <c r="AA2422" s="1581">
        <v>42922</v>
      </c>
      <c r="AE2422" s="4"/>
      <c r="AF2422" s="1186">
        <f>IF(B2422="","",(IFERROR(VLOOKUP(B2422,Projecten!A$4:W$2358,5,FALSE),"niet bekend")))</f>
        <v>1</v>
      </c>
      <c r="AG2422" s="2399">
        <f>IF(AF2422="","",(IF(F2422=0,AI2422,(F2422/AF2422*AI2422))))</f>
        <v>389.08</v>
      </c>
      <c r="AH2422" s="2399">
        <f>IF(B2422="","",(IFERROR(VLOOKUP(B2422,Projecten!A$4:W$2358,23,FALSE),"niet bekend")))</f>
        <v>389.08</v>
      </c>
      <c r="AI2422" s="2399">
        <f>IF(B2422="","",(IFERROR(VLOOKUP(B2422,Projecten!A$4:W$2358,12,FALSE),"niet bekend")))</f>
        <v>389.08</v>
      </c>
    </row>
    <row r="2423" spans="1:36" s="1172" customFormat="1" x14ac:dyDescent="0.2">
      <c r="C2423" s="1160"/>
      <c r="D2423" s="1161"/>
      <c r="E2423" s="1162"/>
      <c r="F2423" s="1162"/>
      <c r="G2423" s="1162"/>
      <c r="H2423" s="1162"/>
      <c r="I2423" s="1162"/>
      <c r="J2423" s="1162"/>
      <c r="K2423" s="1756"/>
      <c r="L2423" s="1756"/>
      <c r="M2423" s="1756"/>
      <c r="N2423" s="1755"/>
      <c r="O2423" s="1163"/>
      <c r="P2423" s="1163"/>
      <c r="Q2423" s="1163"/>
      <c r="R2423" s="1163"/>
      <c r="S2423" s="1165"/>
      <c r="T2423" s="1166"/>
      <c r="U2423" s="1167"/>
      <c r="V2423" s="1167"/>
      <c r="W2423" s="1168"/>
      <c r="X2423" s="1168"/>
      <c r="Y2423" s="1168"/>
      <c r="Z2423" s="1169"/>
      <c r="AA2423" s="1170"/>
      <c r="AB2423" s="1171"/>
      <c r="AD2423" s="1173"/>
      <c r="AE2423" s="1173"/>
      <c r="AF2423" s="1173"/>
      <c r="AG2423" s="2415"/>
      <c r="AH2423" s="2404"/>
      <c r="AI2423" s="2404"/>
      <c r="AJ2423" s="1176"/>
    </row>
    <row r="2424" spans="1:36" s="1112" customFormat="1" x14ac:dyDescent="0.2">
      <c r="C2424" s="1111"/>
      <c r="D2424" s="1428">
        <f>SUM(G2424:I2424)</f>
        <v>225</v>
      </c>
      <c r="E2424" s="1429"/>
      <c r="F2424" s="1429">
        <f>SUM(F2425:F2441)</f>
        <v>16</v>
      </c>
      <c r="G2424" s="1429">
        <f>SUM(G2425:G2441)</f>
        <v>114</v>
      </c>
      <c r="H2424" s="1429">
        <f>SUM(H2425:H2441)</f>
        <v>59</v>
      </c>
      <c r="I2424" s="1429">
        <f>SUM(I2425:I2441)</f>
        <v>52</v>
      </c>
      <c r="J2424" s="1431"/>
      <c r="K2424" s="1431"/>
      <c r="L2424" s="1431"/>
      <c r="M2424" s="1430"/>
      <c r="N2424" s="1430"/>
      <c r="O2424" s="1430"/>
      <c r="P2424" s="1430"/>
      <c r="Q2424" s="1430"/>
      <c r="R2424" s="1387">
        <v>34</v>
      </c>
      <c r="S2424" s="1388"/>
      <c r="T2424" s="1389"/>
      <c r="U2424" s="1389"/>
      <c r="V2424" s="1432"/>
      <c r="W2424" s="1391">
        <f>SUM(X2424:X2441)</f>
        <v>465</v>
      </c>
      <c r="X2424" s="1109"/>
      <c r="Y2424" s="1109">
        <v>0</v>
      </c>
      <c r="Z2424" s="1110">
        <f>W2424-Y2424</f>
        <v>465</v>
      </c>
      <c r="AA2424" s="1111"/>
      <c r="AC2424" s="1113"/>
      <c r="AD2424" s="1113"/>
      <c r="AE2424" s="1114" t="str">
        <f>CONCATENATE("week ",R2424)</f>
        <v>week 34</v>
      </c>
      <c r="AF2424" s="2414"/>
      <c r="AG2424" s="2402">
        <f>SUM(AG2425:AG2441)</f>
        <v>71766.09</v>
      </c>
      <c r="AH2424" s="2402" t="s">
        <v>3226</v>
      </c>
      <c r="AI2424" s="1117" t="s">
        <v>3226</v>
      </c>
    </row>
    <row r="2425" spans="1:36" s="1095" customFormat="1" x14ac:dyDescent="0.2">
      <c r="A2425" s="1095">
        <v>920</v>
      </c>
      <c r="B2425" s="1246"/>
      <c r="C2425" s="1217"/>
      <c r="D2425" s="1437" t="s">
        <v>2803</v>
      </c>
      <c r="E2425" s="1223"/>
      <c r="F2425" s="1223"/>
      <c r="G2425" s="1223"/>
      <c r="H2425" s="1223"/>
      <c r="I2425" s="1223"/>
      <c r="J2425" s="1123"/>
      <c r="K2425" s="1123"/>
      <c r="L2425" s="1123"/>
      <c r="M2425" s="1124"/>
      <c r="N2425" s="1124"/>
      <c r="O2425" s="1124"/>
      <c r="P2425" s="1124"/>
      <c r="Q2425" s="1124"/>
      <c r="R2425" s="1096" t="s">
        <v>2798</v>
      </c>
      <c r="S2425" s="1125"/>
      <c r="T2425" s="1126"/>
      <c r="U2425" s="1127"/>
      <c r="V2425" s="1120"/>
      <c r="W2425" s="1141" t="s">
        <v>2081</v>
      </c>
      <c r="X2425" s="1129"/>
      <c r="Y2425" s="1120"/>
      <c r="Z2425" s="1120"/>
      <c r="AA2425" s="1096"/>
      <c r="AC2425" s="1097"/>
      <c r="AD2425" s="1097"/>
      <c r="AE2425" s="1097"/>
      <c r="AF2425" s="1186" t="str">
        <f>IF(B2425="","",(IFERROR(VLOOKUP(B2425,Projecten!A$4:W$2358,5,FALSE),"niet bekend")))</f>
        <v/>
      </c>
      <c r="AG2425" s="2399" t="str">
        <f t="shared" ref="AG2425:AG2440" si="193">IF(AF2425="","",(IF(F2425=0,AI2425,(F2425/AF2425*AI2425))))</f>
        <v/>
      </c>
      <c r="AH2425" s="2399" t="str">
        <f>IF(B2425="","",(IFERROR(VLOOKUP(B2425,Projecten!A$4:W$2358,23,FALSE),"niet bekend")))</f>
        <v/>
      </c>
      <c r="AI2425" s="2399" t="str">
        <f>IF(B2425="","",(IFERROR(VLOOKUP(B2425,Projecten!A$4:W$2358,12,FALSE),"niet bekend")))</f>
        <v/>
      </c>
    </row>
    <row r="2426" spans="1:36" s="1095" customFormat="1" x14ac:dyDescent="0.2">
      <c r="A2426" s="1095">
        <v>921</v>
      </c>
      <c r="B2426" s="1246"/>
      <c r="C2426" s="1217"/>
      <c r="D2426" s="1187" t="s">
        <v>3550</v>
      </c>
      <c r="E2426" s="1223"/>
      <c r="F2426" s="1223"/>
      <c r="G2426" s="1223"/>
      <c r="H2426" s="1223"/>
      <c r="I2426" s="1223"/>
      <c r="J2426" s="1123"/>
      <c r="K2426" s="1123"/>
      <c r="L2426" s="1123"/>
      <c r="M2426" s="1124"/>
      <c r="N2426" s="1124"/>
      <c r="O2426" s="1124"/>
      <c r="P2426" s="1124"/>
      <c r="Q2426" s="1124"/>
      <c r="R2426" s="1096"/>
      <c r="S2426" s="1125"/>
      <c r="T2426" s="1126"/>
      <c r="U2426" s="1127"/>
      <c r="V2426" s="1120"/>
      <c r="W2426" s="1141"/>
      <c r="X2426" s="1180">
        <v>38</v>
      </c>
      <c r="Y2426" s="1120"/>
      <c r="Z2426" s="1120"/>
      <c r="AA2426" s="1096"/>
      <c r="AC2426" s="1097"/>
      <c r="AD2426" s="1097"/>
      <c r="AE2426" s="1097"/>
      <c r="AF2426" s="1186" t="str">
        <f>IF(B2426="","",(IFERROR(VLOOKUP(B2426,Projecten!A$4:W$2358,5,FALSE),"niet bekend")))</f>
        <v/>
      </c>
      <c r="AG2426" s="2399" t="str">
        <f t="shared" si="193"/>
        <v/>
      </c>
      <c r="AH2426" s="2399" t="str">
        <f>IF(B2426="","",(IFERROR(VLOOKUP(B2426,Projecten!A$4:W$2358,23,FALSE),"niet bekend")))</f>
        <v/>
      </c>
      <c r="AI2426" s="2399" t="str">
        <f>IF(B2426="","",(IFERROR(VLOOKUP(B2426,Projecten!A$4:W$2358,12,FALSE),"niet bekend")))</f>
        <v/>
      </c>
    </row>
    <row r="2427" spans="1:36" s="1095" customFormat="1" x14ac:dyDescent="0.2">
      <c r="A2427" s="1095">
        <v>973</v>
      </c>
      <c r="B2427" s="1246"/>
      <c r="C2427" s="1217"/>
      <c r="D2427" s="1187" t="s">
        <v>3572</v>
      </c>
      <c r="E2427" s="1223"/>
      <c r="F2427" s="1223"/>
      <c r="G2427" s="1223"/>
      <c r="H2427" s="1223"/>
      <c r="I2427" s="1223"/>
      <c r="J2427" s="1123"/>
      <c r="K2427" s="1123"/>
      <c r="L2427" s="1123"/>
      <c r="M2427" s="1124"/>
      <c r="N2427" s="1124"/>
      <c r="O2427" s="1124"/>
      <c r="P2427" s="1124"/>
      <c r="Q2427" s="1124"/>
      <c r="R2427" s="1096"/>
      <c r="S2427" s="1125"/>
      <c r="T2427" s="1126"/>
      <c r="U2427" s="1127"/>
      <c r="V2427" s="1120"/>
      <c r="W2427" s="1141"/>
      <c r="X2427" s="1180">
        <v>3</v>
      </c>
      <c r="Y2427" s="1120"/>
      <c r="Z2427" s="1120"/>
      <c r="AA2427" s="1096"/>
      <c r="AC2427" s="1097"/>
      <c r="AD2427" s="1097"/>
      <c r="AE2427" s="1097"/>
      <c r="AF2427" s="1186" t="str">
        <f>IF(B2427="","",(IFERROR(VLOOKUP(B2427,Projecten!A$4:W$2358,5,FALSE),"niet bekend")))</f>
        <v/>
      </c>
      <c r="AG2427" s="2399" t="str">
        <f t="shared" si="193"/>
        <v/>
      </c>
      <c r="AH2427" s="2399" t="str">
        <f>IF(B2427="","",(IFERROR(VLOOKUP(B2427,Projecten!A$4:W$2358,23,FALSE),"niet bekend")))</f>
        <v/>
      </c>
      <c r="AI2427" s="2399" t="str">
        <f>IF(B2427="","",(IFERROR(VLOOKUP(B2427,Projecten!A$4:W$2358,12,FALSE),"niet bekend")))</f>
        <v/>
      </c>
    </row>
    <row r="2428" spans="1:36" s="1095" customFormat="1" x14ac:dyDescent="0.2">
      <c r="A2428" s="1095">
        <v>974</v>
      </c>
      <c r="B2428" s="1246"/>
      <c r="C2428" s="1217"/>
      <c r="D2428" s="1187" t="s">
        <v>3666</v>
      </c>
      <c r="E2428" s="1223"/>
      <c r="F2428" s="1223"/>
      <c r="G2428" s="1223"/>
      <c r="H2428" s="1223"/>
      <c r="I2428" s="1223"/>
      <c r="J2428" s="1123"/>
      <c r="K2428" s="1123"/>
      <c r="L2428" s="1123"/>
      <c r="M2428" s="1124"/>
      <c r="N2428" s="1124"/>
      <c r="O2428" s="1124"/>
      <c r="P2428" s="1124"/>
      <c r="Q2428" s="1124"/>
      <c r="R2428" s="1096"/>
      <c r="S2428" s="1125"/>
      <c r="T2428" s="1126"/>
      <c r="U2428" s="1127"/>
      <c r="V2428" s="1120"/>
      <c r="W2428" s="1141"/>
      <c r="X2428" s="1180">
        <v>5</v>
      </c>
      <c r="Y2428" s="1120"/>
      <c r="Z2428" s="1120"/>
      <c r="AA2428" s="1096"/>
      <c r="AC2428" s="1097"/>
      <c r="AD2428" s="1097"/>
      <c r="AE2428" s="1097"/>
      <c r="AF2428" s="1186" t="str">
        <f>IF(B2428="","",(IFERROR(VLOOKUP(B2428,Projecten!A$4:W$2358,5,FALSE),"niet bekend")))</f>
        <v/>
      </c>
      <c r="AG2428" s="2399" t="str">
        <f t="shared" si="193"/>
        <v/>
      </c>
      <c r="AH2428" s="2399" t="str">
        <f>IF(B2428="","",(IFERROR(VLOOKUP(B2428,Projecten!A$4:W$2358,23,FALSE),"niet bekend")))</f>
        <v/>
      </c>
      <c r="AI2428" s="2399" t="str">
        <f>IF(B2428="","",(IFERROR(VLOOKUP(B2428,Projecten!A$4:W$2358,12,FALSE),"niet bekend")))</f>
        <v/>
      </c>
    </row>
    <row r="2429" spans="1:36" s="1095" customFormat="1" x14ac:dyDescent="0.2">
      <c r="A2429" s="1095">
        <v>981</v>
      </c>
      <c r="B2429" s="1246"/>
      <c r="C2429" s="1217"/>
      <c r="D2429" s="1187" t="s">
        <v>3575</v>
      </c>
      <c r="E2429" s="1223"/>
      <c r="F2429" s="1223"/>
      <c r="G2429" s="1223"/>
      <c r="H2429" s="1223"/>
      <c r="I2429" s="1223"/>
      <c r="J2429" s="1123"/>
      <c r="K2429" s="1123"/>
      <c r="L2429" s="1123"/>
      <c r="M2429" s="1124"/>
      <c r="N2429" s="1124"/>
      <c r="O2429" s="1124"/>
      <c r="P2429" s="1124"/>
      <c r="Q2429" s="1124"/>
      <c r="R2429" s="1096"/>
      <c r="S2429" s="1125"/>
      <c r="T2429" s="1126"/>
      <c r="U2429" s="1127"/>
      <c r="V2429" s="1120"/>
      <c r="W2429" s="1141"/>
      <c r="X2429" s="1180">
        <v>29.75</v>
      </c>
      <c r="Y2429" s="1120"/>
      <c r="Z2429" s="1120"/>
      <c r="AA2429" s="1096"/>
      <c r="AC2429" s="1097"/>
      <c r="AD2429" s="1097"/>
      <c r="AE2429" s="1097"/>
      <c r="AF2429" s="1186" t="str">
        <f>IF(B2429="","",(IFERROR(VLOOKUP(B2429,Projecten!A$4:W$2358,5,FALSE),"niet bekend")))</f>
        <v/>
      </c>
      <c r="AG2429" s="2399" t="str">
        <f t="shared" si="193"/>
        <v/>
      </c>
      <c r="AH2429" s="2399" t="str">
        <f>IF(B2429="","",(IFERROR(VLOOKUP(B2429,Projecten!A$4:W$2358,23,FALSE),"niet bekend")))</f>
        <v/>
      </c>
      <c r="AI2429" s="2399" t="str">
        <f>IF(B2429="","",(IFERROR(VLOOKUP(B2429,Projecten!A$4:W$2358,12,FALSE),"niet bekend")))</f>
        <v/>
      </c>
    </row>
    <row r="2430" spans="1:36" s="1231" customFormat="1" x14ac:dyDescent="0.2">
      <c r="A2430" s="1231">
        <v>909</v>
      </c>
      <c r="B2430" s="1138">
        <v>2017496</v>
      </c>
      <c r="C2430" s="1248">
        <v>121445</v>
      </c>
      <c r="D2430" s="1138" t="s">
        <v>3378</v>
      </c>
      <c r="E2430" s="1139" t="s">
        <v>353</v>
      </c>
      <c r="F2430" s="1950">
        <v>1</v>
      </c>
      <c r="G2430" s="1950">
        <v>9</v>
      </c>
      <c r="H2430" s="1950">
        <v>6</v>
      </c>
      <c r="I2430" s="1950">
        <v>3</v>
      </c>
      <c r="J2430" s="1140">
        <v>42927</v>
      </c>
      <c r="K2430" s="1140">
        <v>42926</v>
      </c>
      <c r="L2430" s="1951" t="s">
        <v>1524</v>
      </c>
      <c r="M2430" s="1951" t="s">
        <v>1524</v>
      </c>
      <c r="N2430" s="1136" t="s">
        <v>47</v>
      </c>
      <c r="O2430" s="1136" t="s">
        <v>47</v>
      </c>
      <c r="P2430" s="1136" t="s">
        <v>47</v>
      </c>
      <c r="Q2430" s="1136" t="s">
        <v>47</v>
      </c>
      <c r="R2430" s="1096" t="s">
        <v>960</v>
      </c>
      <c r="S2430" s="1125"/>
      <c r="T2430" s="1126">
        <v>33</v>
      </c>
      <c r="U2430" s="1127"/>
      <c r="V2430" s="1120" t="s">
        <v>535</v>
      </c>
      <c r="W2430" s="1120" t="s">
        <v>1284</v>
      </c>
      <c r="X2430" s="1129">
        <v>25</v>
      </c>
      <c r="Y2430" s="1120"/>
      <c r="Z2430" s="1120"/>
      <c r="AA2430" s="1581">
        <v>42916</v>
      </c>
      <c r="AB2430" s="1095"/>
      <c r="AC2430" s="1097"/>
      <c r="AD2430" s="1097"/>
      <c r="AE2430" s="1097"/>
      <c r="AF2430" s="1186">
        <f>IF(B2430="","",(IFERROR(VLOOKUP(B2430,Projecten!A$4:W$2358,5,FALSE),"niet bekend")))</f>
        <v>1</v>
      </c>
      <c r="AG2430" s="2399">
        <f t="shared" si="193"/>
        <v>4380.83</v>
      </c>
      <c r="AH2430" s="2399">
        <f>IF(B2430="","",(IFERROR(VLOOKUP(B2430,Projecten!A$4:W$2358,23,FALSE),"niet bekend")))</f>
        <v>4380.83</v>
      </c>
      <c r="AI2430" s="2399">
        <f>IF(B2430="","",(IFERROR(VLOOKUP(B2430,Projecten!A$4:W$2358,12,FALSE),"niet bekend")))</f>
        <v>4380.83</v>
      </c>
    </row>
    <row r="2431" spans="1:36" s="1231" customFormat="1" x14ac:dyDescent="0.2">
      <c r="A2431" s="1231">
        <v>910</v>
      </c>
      <c r="B2431" s="1138">
        <v>2017497</v>
      </c>
      <c r="C2431" s="1248">
        <v>121445</v>
      </c>
      <c r="D2431" s="1138" t="s">
        <v>3379</v>
      </c>
      <c r="E2431" s="1139" t="s">
        <v>353</v>
      </c>
      <c r="F2431" s="1950">
        <v>1</v>
      </c>
      <c r="G2431" s="1950">
        <v>1</v>
      </c>
      <c r="H2431" s="1950">
        <v>0</v>
      </c>
      <c r="I2431" s="1950">
        <v>1</v>
      </c>
      <c r="J2431" s="1140">
        <v>42927</v>
      </c>
      <c r="K2431" s="1951" t="s">
        <v>1524</v>
      </c>
      <c r="L2431" s="1951" t="s">
        <v>1524</v>
      </c>
      <c r="M2431" s="1951" t="s">
        <v>1524</v>
      </c>
      <c r="N2431" s="1136" t="s">
        <v>47</v>
      </c>
      <c r="O2431" s="1136" t="s">
        <v>47</v>
      </c>
      <c r="P2431" s="1136" t="s">
        <v>47</v>
      </c>
      <c r="Q2431" s="1136" t="s">
        <v>47</v>
      </c>
      <c r="R2431" s="1096" t="s">
        <v>960</v>
      </c>
      <c r="S2431" s="1125"/>
      <c r="T2431" s="1126">
        <v>33</v>
      </c>
      <c r="U2431" s="1127"/>
      <c r="V2431" s="1120" t="s">
        <v>535</v>
      </c>
      <c r="W2431" s="1120" t="s">
        <v>1284</v>
      </c>
      <c r="X2431" s="1129">
        <v>6</v>
      </c>
      <c r="Y2431" s="1120"/>
      <c r="Z2431" s="1120"/>
      <c r="AA2431" s="1581">
        <v>42916</v>
      </c>
      <c r="AB2431" s="1095"/>
      <c r="AC2431" s="1097"/>
      <c r="AD2431" s="1097"/>
      <c r="AE2431" s="1097"/>
      <c r="AF2431" s="1186">
        <f>IF(B2431="","",(IFERROR(VLOOKUP(B2431,Projecten!A$4:W$2358,5,FALSE),"niet bekend")))</f>
        <v>1</v>
      </c>
      <c r="AG2431" s="2399">
        <f t="shared" si="193"/>
        <v>762.2</v>
      </c>
      <c r="AH2431" s="2399">
        <f>IF(B2431="","",(IFERROR(VLOOKUP(B2431,Projecten!A$4:W$2358,23,FALSE),"niet bekend")))</f>
        <v>762.2</v>
      </c>
      <c r="AI2431" s="2399">
        <f>IF(B2431="","",(IFERROR(VLOOKUP(B2431,Projecten!A$4:W$2358,12,FALSE),"niet bekend")))</f>
        <v>762.2</v>
      </c>
    </row>
    <row r="2432" spans="1:36" s="1231" customFormat="1" x14ac:dyDescent="0.2">
      <c r="A2432" s="1231">
        <v>911</v>
      </c>
      <c r="B2432" s="1138">
        <v>2017498</v>
      </c>
      <c r="C2432" s="1248">
        <v>121448</v>
      </c>
      <c r="D2432" s="1138" t="s">
        <v>3380</v>
      </c>
      <c r="E2432" s="1139" t="s">
        <v>353</v>
      </c>
      <c r="F2432" s="1950">
        <v>1</v>
      </c>
      <c r="G2432" s="1950">
        <v>11</v>
      </c>
      <c r="H2432" s="1950">
        <v>6</v>
      </c>
      <c r="I2432" s="1950">
        <v>3</v>
      </c>
      <c r="J2432" s="1140">
        <v>42927</v>
      </c>
      <c r="K2432" s="1140">
        <v>42926</v>
      </c>
      <c r="L2432" s="1951" t="s">
        <v>1524</v>
      </c>
      <c r="M2432" s="1951" t="s">
        <v>1524</v>
      </c>
      <c r="N2432" s="1136" t="s">
        <v>47</v>
      </c>
      <c r="O2432" s="1136" t="s">
        <v>47</v>
      </c>
      <c r="P2432" s="1136" t="s">
        <v>47</v>
      </c>
      <c r="Q2432" s="1136" t="s">
        <v>47</v>
      </c>
      <c r="R2432" s="1096"/>
      <c r="S2432" s="1125"/>
      <c r="T2432" s="1126">
        <v>33</v>
      </c>
      <c r="U2432" s="1127"/>
      <c r="V2432" s="1120" t="s">
        <v>535</v>
      </c>
      <c r="W2432" s="1120"/>
      <c r="X2432" s="1129">
        <v>24</v>
      </c>
      <c r="Y2432" s="1120"/>
      <c r="Z2432" s="1120"/>
      <c r="AA2432" s="1581">
        <v>42916</v>
      </c>
      <c r="AB2432" s="1095"/>
      <c r="AC2432" s="1097"/>
      <c r="AD2432" s="1097"/>
      <c r="AE2432" s="1097"/>
      <c r="AF2432" s="1186">
        <f>IF(B2432="","",(IFERROR(VLOOKUP(B2432,Projecten!A$4:W$2358,5,FALSE),"niet bekend")))</f>
        <v>1</v>
      </c>
      <c r="AG2432" s="2399">
        <f t="shared" si="193"/>
        <v>3392.82</v>
      </c>
      <c r="AH2432" s="2399">
        <f>IF(B2432="","",(IFERROR(VLOOKUP(B2432,Projecten!A$4:W$2358,23,FALSE),"niet bekend")))</f>
        <v>3392.82</v>
      </c>
      <c r="AI2432" s="2399">
        <f>IF(B2432="","",(IFERROR(VLOOKUP(B2432,Projecten!A$4:W$2358,12,FALSE),"niet bekend")))</f>
        <v>3392.82</v>
      </c>
    </row>
    <row r="2433" spans="1:35" s="1231" customFormat="1" x14ac:dyDescent="0.2">
      <c r="A2433" s="1231">
        <v>912</v>
      </c>
      <c r="B2433" s="1138">
        <v>2017499</v>
      </c>
      <c r="C2433" s="1248">
        <v>121448</v>
      </c>
      <c r="D2433" s="1138" t="s">
        <v>3381</v>
      </c>
      <c r="E2433" s="1139" t="s">
        <v>353</v>
      </c>
      <c r="F2433" s="1950">
        <v>1</v>
      </c>
      <c r="G2433" s="1950">
        <v>1</v>
      </c>
      <c r="H2433" s="1950">
        <v>0</v>
      </c>
      <c r="I2433" s="1950">
        <v>1</v>
      </c>
      <c r="J2433" s="1140">
        <v>42927</v>
      </c>
      <c r="K2433" s="1951" t="s">
        <v>1524</v>
      </c>
      <c r="L2433" s="1951" t="s">
        <v>1524</v>
      </c>
      <c r="M2433" s="1951" t="s">
        <v>1524</v>
      </c>
      <c r="N2433" s="1136" t="s">
        <v>47</v>
      </c>
      <c r="O2433" s="1136" t="s">
        <v>47</v>
      </c>
      <c r="P2433" s="1136" t="s">
        <v>47</v>
      </c>
      <c r="Q2433" s="1136" t="s">
        <v>47</v>
      </c>
      <c r="R2433" s="1096"/>
      <c r="S2433" s="1125"/>
      <c r="T2433" s="1126">
        <v>33</v>
      </c>
      <c r="U2433" s="1127"/>
      <c r="V2433" s="1120" t="s">
        <v>535</v>
      </c>
      <c r="W2433" s="1120"/>
      <c r="X2433" s="1129">
        <v>3.75</v>
      </c>
      <c r="Y2433" s="1120"/>
      <c r="Z2433" s="1120"/>
      <c r="AA2433" s="1581">
        <v>42916</v>
      </c>
      <c r="AB2433" s="1095"/>
      <c r="AC2433" s="1097"/>
      <c r="AD2433" s="1097"/>
      <c r="AE2433" s="1097"/>
      <c r="AF2433" s="1186">
        <f>IF(B2433="","",(IFERROR(VLOOKUP(B2433,Projecten!A$4:W$2358,5,FALSE),"niet bekend")))</f>
        <v>1</v>
      </c>
      <c r="AG2433" s="2399">
        <f t="shared" si="193"/>
        <v>520.27</v>
      </c>
      <c r="AH2433" s="2399">
        <f>IF(B2433="","",(IFERROR(VLOOKUP(B2433,Projecten!A$4:W$2358,23,FALSE),"niet bekend")))</f>
        <v>520.27</v>
      </c>
      <c r="AI2433" s="2399">
        <f>IF(B2433="","",(IFERROR(VLOOKUP(B2433,Projecten!A$4:W$2358,12,FALSE),"niet bekend")))</f>
        <v>520.27</v>
      </c>
    </row>
    <row r="2434" spans="1:35" s="1231" customFormat="1" x14ac:dyDescent="0.2">
      <c r="A2434" s="1231">
        <v>913</v>
      </c>
      <c r="B2434" s="1138">
        <v>2017502</v>
      </c>
      <c r="C2434" s="1248">
        <v>121449</v>
      </c>
      <c r="D2434" s="1138" t="s">
        <v>3390</v>
      </c>
      <c r="E2434" s="1139" t="s">
        <v>353</v>
      </c>
      <c r="F2434" s="1950">
        <v>1</v>
      </c>
      <c r="G2434" s="1950">
        <v>9</v>
      </c>
      <c r="H2434" s="1950">
        <v>7</v>
      </c>
      <c r="I2434" s="1950">
        <v>3</v>
      </c>
      <c r="J2434" s="1140">
        <v>42927</v>
      </c>
      <c r="K2434" s="1140">
        <v>42926</v>
      </c>
      <c r="L2434" s="1951"/>
      <c r="M2434" s="1951"/>
      <c r="N2434" s="1136" t="s">
        <v>47</v>
      </c>
      <c r="O2434" s="1136" t="s">
        <v>47</v>
      </c>
      <c r="P2434" s="1136" t="s">
        <v>47</v>
      </c>
      <c r="Q2434" s="1136" t="s">
        <v>47</v>
      </c>
      <c r="R2434" s="1096"/>
      <c r="S2434" s="1125"/>
      <c r="T2434" s="1126">
        <v>33</v>
      </c>
      <c r="U2434" s="1127"/>
      <c r="V2434" s="1120" t="s">
        <v>535</v>
      </c>
      <c r="W2434" s="1120"/>
      <c r="X2434" s="1129">
        <v>20</v>
      </c>
      <c r="Y2434" s="1120"/>
      <c r="Z2434" s="1120"/>
      <c r="AA2434" s="1581">
        <v>42916</v>
      </c>
      <c r="AB2434" s="1095"/>
      <c r="AC2434" s="1097"/>
      <c r="AD2434" s="1097"/>
      <c r="AE2434" s="1097"/>
      <c r="AF2434" s="1186">
        <f>IF(B2434="","",(IFERROR(VLOOKUP(B2434,Projecten!A$4:W$2358,5,FALSE),"niet bekend")))</f>
        <v>1</v>
      </c>
      <c r="AG2434" s="2399">
        <f t="shared" si="193"/>
        <v>2728.63</v>
      </c>
      <c r="AH2434" s="2399">
        <f>IF(B2434="","",(IFERROR(VLOOKUP(B2434,Projecten!A$4:W$2358,23,FALSE),"niet bekend")))</f>
        <v>2728.63</v>
      </c>
      <c r="AI2434" s="2399">
        <f>IF(B2434="","",(IFERROR(VLOOKUP(B2434,Projecten!A$4:W$2358,12,FALSE),"niet bekend")))</f>
        <v>2728.63</v>
      </c>
    </row>
    <row r="2435" spans="1:35" s="1231" customFormat="1" x14ac:dyDescent="0.2">
      <c r="A2435" s="1231">
        <v>914</v>
      </c>
      <c r="B2435" s="1138">
        <v>2017503</v>
      </c>
      <c r="C2435" s="1248">
        <v>121449</v>
      </c>
      <c r="D2435" s="1138" t="s">
        <v>3391</v>
      </c>
      <c r="E2435" s="1139" t="s">
        <v>353</v>
      </c>
      <c r="F2435" s="1950">
        <v>1</v>
      </c>
      <c r="G2435" s="1950">
        <v>1</v>
      </c>
      <c r="H2435" s="1950">
        <v>0</v>
      </c>
      <c r="I2435" s="1950">
        <v>1</v>
      </c>
      <c r="J2435" s="1140">
        <v>42927</v>
      </c>
      <c r="K2435" s="1951"/>
      <c r="L2435" s="1951"/>
      <c r="M2435" s="1951"/>
      <c r="N2435" s="1136" t="s">
        <v>47</v>
      </c>
      <c r="O2435" s="1136" t="s">
        <v>47</v>
      </c>
      <c r="P2435" s="1136" t="s">
        <v>47</v>
      </c>
      <c r="Q2435" s="1136" t="s">
        <v>47</v>
      </c>
      <c r="R2435" s="1096"/>
      <c r="S2435" s="1125"/>
      <c r="T2435" s="1126">
        <v>33</v>
      </c>
      <c r="U2435" s="1127"/>
      <c r="V2435" s="1120" t="s">
        <v>535</v>
      </c>
      <c r="W2435" s="1120" t="s">
        <v>3445</v>
      </c>
      <c r="X2435" s="1129">
        <v>3.75</v>
      </c>
      <c r="Y2435" s="1120"/>
      <c r="Z2435" s="1120"/>
      <c r="AA2435" s="1581">
        <v>42916</v>
      </c>
      <c r="AB2435" s="1095"/>
      <c r="AC2435" s="1097"/>
      <c r="AD2435" s="1097"/>
      <c r="AE2435" s="1097"/>
      <c r="AF2435" s="1186">
        <f>IF(B2435="","",(IFERROR(VLOOKUP(B2435,Projecten!A$4:W$2358,5,FALSE),"niet bekend")))</f>
        <v>1</v>
      </c>
      <c r="AG2435" s="2399">
        <f t="shared" si="193"/>
        <v>520.27</v>
      </c>
      <c r="AH2435" s="2399">
        <f>IF(B2435="","",(IFERROR(VLOOKUP(B2435,Projecten!A$4:W$2358,23,FALSE),"niet bekend")))</f>
        <v>520.27</v>
      </c>
      <c r="AI2435" s="2399">
        <f>IF(B2435="","",(IFERROR(VLOOKUP(B2435,Projecten!A$4:W$2358,12,FALSE),"niet bekend")))</f>
        <v>520.27</v>
      </c>
    </row>
    <row r="2436" spans="1:35" s="1231" customFormat="1" x14ac:dyDescent="0.2">
      <c r="A2436" s="1231">
        <v>915</v>
      </c>
      <c r="B2436" s="1138">
        <v>2017488</v>
      </c>
      <c r="C2436" s="1248">
        <v>121449</v>
      </c>
      <c r="D2436" s="1138" t="s">
        <v>3347</v>
      </c>
      <c r="E2436" s="1139" t="s">
        <v>353</v>
      </c>
      <c r="F2436" s="1950">
        <v>0</v>
      </c>
      <c r="G2436" s="1950">
        <v>1</v>
      </c>
      <c r="H2436" s="1950">
        <v>0</v>
      </c>
      <c r="I2436" s="1950">
        <v>1</v>
      </c>
      <c r="J2436" s="1140">
        <v>42920</v>
      </c>
      <c r="K2436" s="1951" t="s">
        <v>1524</v>
      </c>
      <c r="L2436" s="1951" t="s">
        <v>1524</v>
      </c>
      <c r="M2436" s="1951" t="s">
        <v>1524</v>
      </c>
      <c r="N2436" s="1136" t="s">
        <v>47</v>
      </c>
      <c r="O2436" s="1136" t="s">
        <v>47</v>
      </c>
      <c r="P2436" s="1136" t="s">
        <v>47</v>
      </c>
      <c r="Q2436" s="1136" t="s">
        <v>47</v>
      </c>
      <c r="R2436" s="1096"/>
      <c r="S2436" s="1125"/>
      <c r="T2436" s="1126">
        <v>34</v>
      </c>
      <c r="U2436" s="1127"/>
      <c r="V2436" s="1120" t="s">
        <v>535</v>
      </c>
      <c r="W2436" s="1120"/>
      <c r="X2436" s="1129">
        <v>3.75</v>
      </c>
      <c r="Y2436" s="1120"/>
      <c r="Z2436" s="1120"/>
      <c r="AA2436" s="1581">
        <v>42916</v>
      </c>
      <c r="AB2436" s="1095"/>
      <c r="AC2436" s="1097"/>
      <c r="AD2436" s="1097"/>
      <c r="AE2436" s="1097"/>
      <c r="AF2436" s="1186">
        <f>IF(B2436="","",(IFERROR(VLOOKUP(B2436,Projecten!A$4:W$2358,5,FALSE),"niet bekend")))</f>
        <v>0</v>
      </c>
      <c r="AG2436" s="2399">
        <f t="shared" si="193"/>
        <v>520.27</v>
      </c>
      <c r="AH2436" s="2399">
        <f>IF(B2436="","",(IFERROR(VLOOKUP(B2436,Projecten!A$4:W$2358,23,FALSE),"niet bekend")))</f>
        <v>520.27</v>
      </c>
      <c r="AI2436" s="2399">
        <f>IF(B2436="","",(IFERROR(VLOOKUP(B2436,Projecten!A$4:W$2358,12,FALSE),"niet bekend")))</f>
        <v>520.27</v>
      </c>
    </row>
    <row r="2437" spans="1:35" s="1231" customFormat="1" x14ac:dyDescent="0.2">
      <c r="A2437" s="1231">
        <v>916</v>
      </c>
      <c r="B2437" s="1138">
        <v>2017505</v>
      </c>
      <c r="C2437" s="1248">
        <v>121443</v>
      </c>
      <c r="D2437" s="1138" t="s">
        <v>3396</v>
      </c>
      <c r="E2437" s="1139" t="s">
        <v>318</v>
      </c>
      <c r="F2437" s="1950">
        <v>1</v>
      </c>
      <c r="G2437" s="1950">
        <v>7</v>
      </c>
      <c r="H2437" s="1950">
        <v>4</v>
      </c>
      <c r="I2437" s="1950">
        <v>3</v>
      </c>
      <c r="J2437" s="1140">
        <v>42927</v>
      </c>
      <c r="K2437" s="1140">
        <v>42928</v>
      </c>
      <c r="L2437" s="1951" t="s">
        <v>1524</v>
      </c>
      <c r="M2437" s="1951" t="s">
        <v>1524</v>
      </c>
      <c r="N2437" s="1136" t="s">
        <v>47</v>
      </c>
      <c r="O2437" s="1136" t="s">
        <v>47</v>
      </c>
      <c r="P2437" s="1136" t="s">
        <v>47</v>
      </c>
      <c r="Q2437" s="1136" t="s">
        <v>47</v>
      </c>
      <c r="R2437" s="1096" t="s">
        <v>960</v>
      </c>
      <c r="S2437" s="1125"/>
      <c r="T2437" s="1126">
        <v>34</v>
      </c>
      <c r="U2437" s="1127"/>
      <c r="V2437" s="1120" t="s">
        <v>786</v>
      </c>
      <c r="W2437" s="1120"/>
      <c r="X2437" s="1129">
        <v>16</v>
      </c>
      <c r="Y2437" s="1120"/>
      <c r="Z2437" s="1120"/>
      <c r="AA2437" s="1581">
        <v>42913</v>
      </c>
      <c r="AB2437" s="1095"/>
      <c r="AC2437" s="1097"/>
      <c r="AD2437" s="1097"/>
      <c r="AE2437" s="1097"/>
      <c r="AF2437" s="1186">
        <f>IF(B2437="","",(IFERROR(VLOOKUP(B2437,Projecten!A$4:W$2358,5,FALSE),"niet bekend")))</f>
        <v>1</v>
      </c>
      <c r="AG2437" s="2399">
        <f t="shared" si="193"/>
        <v>2689.24</v>
      </c>
      <c r="AH2437" s="2399">
        <f>IF(B2437="","",(IFERROR(VLOOKUP(B2437,Projecten!A$4:W$2358,23,FALSE),"niet bekend")))</f>
        <v>2689.24</v>
      </c>
      <c r="AI2437" s="2399">
        <f>IF(B2437="","",(IFERROR(VLOOKUP(B2437,Projecten!A$4:W$2358,12,FALSE),"niet bekend")))</f>
        <v>2689.24</v>
      </c>
    </row>
    <row r="2438" spans="1:35" s="1231" customFormat="1" x14ac:dyDescent="0.2">
      <c r="A2438" s="1231">
        <v>917</v>
      </c>
      <c r="B2438" s="1138">
        <v>2017510</v>
      </c>
      <c r="C2438" s="1248">
        <v>121444</v>
      </c>
      <c r="D2438" s="1138" t="s">
        <v>3405</v>
      </c>
      <c r="E2438" s="1139" t="s">
        <v>474</v>
      </c>
      <c r="F2438" s="1950">
        <v>1</v>
      </c>
      <c r="G2438" s="1950">
        <v>10</v>
      </c>
      <c r="H2438" s="1950">
        <v>4</v>
      </c>
      <c r="I2438" s="1950">
        <v>4</v>
      </c>
      <c r="J2438" s="1140">
        <v>42927</v>
      </c>
      <c r="K2438" s="1140">
        <v>42928</v>
      </c>
      <c r="L2438" s="1951" t="s">
        <v>1524</v>
      </c>
      <c r="M2438" s="2199" t="s">
        <v>1524</v>
      </c>
      <c r="N2438" s="1136" t="s">
        <v>47</v>
      </c>
      <c r="O2438" s="1136" t="s">
        <v>47</v>
      </c>
      <c r="P2438" s="1136" t="s">
        <v>47</v>
      </c>
      <c r="Q2438" s="1136" t="s">
        <v>47</v>
      </c>
      <c r="R2438" s="1096" t="s">
        <v>960</v>
      </c>
      <c r="S2438" s="1226"/>
      <c r="T2438" s="1126">
        <v>34</v>
      </c>
      <c r="U2438" s="1229"/>
      <c r="V2438" s="1120" t="s">
        <v>813</v>
      </c>
      <c r="W2438" s="1120" t="s">
        <v>1901</v>
      </c>
      <c r="X2438" s="1129">
        <v>23</v>
      </c>
      <c r="Y2438" s="1225"/>
      <c r="Z2438" s="1225"/>
      <c r="AA2438" s="1581" t="s">
        <v>3423</v>
      </c>
      <c r="AC2438" s="1232"/>
      <c r="AD2438" s="1232"/>
      <c r="AE2438" s="1232"/>
      <c r="AF2438" s="1186">
        <f>IF(B2438="","",(IFERROR(VLOOKUP(B2438,Projecten!A$4:W$2358,5,FALSE),"niet bekend")))</f>
        <v>1</v>
      </c>
      <c r="AG2438" s="2399">
        <f t="shared" si="193"/>
        <v>3611.56</v>
      </c>
      <c r="AH2438" s="2399">
        <f>IF(B2438="","",(IFERROR(VLOOKUP(B2438,Projecten!A$4:W$2358,23,FALSE),"niet bekend")))</f>
        <v>3611.56</v>
      </c>
      <c r="AI2438" s="2399">
        <f>IF(B2438="","",(IFERROR(VLOOKUP(B2438,Projecten!A$4:W$2358,12,FALSE),"niet bekend")))</f>
        <v>3611.56</v>
      </c>
    </row>
    <row r="2439" spans="1:35" s="1231" customFormat="1" x14ac:dyDescent="0.2">
      <c r="A2439" s="1231">
        <v>919</v>
      </c>
      <c r="B2439" s="1138" t="s">
        <v>3356</v>
      </c>
      <c r="C2439" s="1248">
        <v>121453</v>
      </c>
      <c r="D2439" s="1138" t="s">
        <v>3264</v>
      </c>
      <c r="E2439" s="1139" t="s">
        <v>26</v>
      </c>
      <c r="F2439" s="1950">
        <v>4</v>
      </c>
      <c r="G2439" s="1950">
        <v>32</v>
      </c>
      <c r="H2439" s="1950">
        <v>16</v>
      </c>
      <c r="I2439" s="1950">
        <v>16</v>
      </c>
      <c r="J2439" s="1140">
        <v>42928</v>
      </c>
      <c r="K2439" s="1140">
        <v>42928</v>
      </c>
      <c r="L2439" s="1951" t="s">
        <v>1524</v>
      </c>
      <c r="M2439" s="2199" t="s">
        <v>47</v>
      </c>
      <c r="N2439" s="1136" t="s">
        <v>47</v>
      </c>
      <c r="O2439" s="1136" t="s">
        <v>47</v>
      </c>
      <c r="P2439" s="1136" t="s">
        <v>47</v>
      </c>
      <c r="Q2439" s="1136" t="s">
        <v>47</v>
      </c>
      <c r="R2439" s="1096"/>
      <c r="S2439" s="1226" t="s">
        <v>3266</v>
      </c>
      <c r="T2439" s="1126">
        <v>35</v>
      </c>
      <c r="U2439" s="1127"/>
      <c r="V2439" s="1120" t="s">
        <v>162</v>
      </c>
      <c r="W2439" s="1120" t="s">
        <v>3397</v>
      </c>
      <c r="X2439" s="1129">
        <f>F2439*33</f>
        <v>132</v>
      </c>
      <c r="Y2439" s="1225"/>
      <c r="Z2439" s="1225"/>
      <c r="AA2439" s="1581">
        <v>42906</v>
      </c>
      <c r="AC2439" s="1232"/>
      <c r="AD2439" s="1232"/>
      <c r="AE2439" s="1232"/>
      <c r="AF2439" s="1186">
        <f>IF(B2439="","",(IFERROR(VLOOKUP(B2439,Projecten!A$4:W$2358,5,FALSE),"niet bekend")))</f>
        <v>28</v>
      </c>
      <c r="AG2439" s="2399">
        <f t="shared" si="193"/>
        <v>26320</v>
      </c>
      <c r="AH2439" s="2399">
        <f>IF(B2439="","",(IFERROR(VLOOKUP(B2439,Projecten!A$4:W$2358,23,FALSE),"niet bekend")))</f>
        <v>184240</v>
      </c>
      <c r="AI2439" s="2399">
        <f>IF(B2439="","",(IFERROR(VLOOKUP(B2439,Projecten!A$4:W$2358,12,FALSE),"niet bekend")))</f>
        <v>184240</v>
      </c>
    </row>
    <row r="2440" spans="1:35" s="1231" customFormat="1" x14ac:dyDescent="0.2">
      <c r="A2440" s="1231">
        <v>922</v>
      </c>
      <c r="B2440" s="1138" t="s">
        <v>3356</v>
      </c>
      <c r="C2440" s="1248">
        <v>121454</v>
      </c>
      <c r="D2440" s="1138" t="s">
        <v>3265</v>
      </c>
      <c r="E2440" s="1139" t="s">
        <v>26</v>
      </c>
      <c r="F2440" s="1950">
        <v>4</v>
      </c>
      <c r="G2440" s="1950">
        <v>32</v>
      </c>
      <c r="H2440" s="1950">
        <v>16</v>
      </c>
      <c r="I2440" s="1950">
        <v>16</v>
      </c>
      <c r="J2440" s="1140">
        <v>42928</v>
      </c>
      <c r="K2440" s="1140">
        <v>42928</v>
      </c>
      <c r="L2440" s="1951" t="s">
        <v>1524</v>
      </c>
      <c r="M2440" s="2199" t="s">
        <v>47</v>
      </c>
      <c r="N2440" s="1136" t="s">
        <v>47</v>
      </c>
      <c r="O2440" s="1136" t="s">
        <v>47</v>
      </c>
      <c r="P2440" s="1136" t="s">
        <v>47</v>
      </c>
      <c r="Q2440" s="1136" t="s">
        <v>47</v>
      </c>
      <c r="R2440" s="1187"/>
      <c r="S2440" s="1226" t="s">
        <v>3266</v>
      </c>
      <c r="T2440" s="1126">
        <v>35</v>
      </c>
      <c r="U2440" s="1127"/>
      <c r="V2440" s="1120" t="s">
        <v>162</v>
      </c>
      <c r="W2440" s="1120" t="s">
        <v>3397</v>
      </c>
      <c r="X2440" s="1129">
        <f>F2440*33</f>
        <v>132</v>
      </c>
      <c r="Y2440" s="1225"/>
      <c r="Z2440" s="1225"/>
      <c r="AA2440" s="1581">
        <v>42906</v>
      </c>
      <c r="AC2440" s="1232"/>
      <c r="AD2440" s="1232"/>
      <c r="AE2440" s="1232"/>
      <c r="AF2440" s="1186">
        <f>IF(B2440="","",(IFERROR(VLOOKUP(B2440,Projecten!A$4:W$2358,5,FALSE),"niet bekend")))</f>
        <v>28</v>
      </c>
      <c r="AG2440" s="2399">
        <f t="shared" si="193"/>
        <v>26320</v>
      </c>
      <c r="AH2440" s="2399">
        <f>IF(B2440="","",(IFERROR(VLOOKUP(B2440,Projecten!A$4:W$2358,23,FALSE),"niet bekend")))</f>
        <v>184240</v>
      </c>
      <c r="AI2440" s="2399">
        <f>IF(B2440="","",(IFERROR(VLOOKUP(B2440,Projecten!A$4:W$2358,12,FALSE),"niet bekend")))</f>
        <v>184240</v>
      </c>
    </row>
    <row r="2441" spans="1:35" s="1172" customFormat="1" x14ac:dyDescent="0.2">
      <c r="B2441" s="1160"/>
      <c r="C2441" s="1161"/>
      <c r="D2441" s="1162"/>
      <c r="E2441" s="1162"/>
      <c r="F2441" s="1162"/>
      <c r="G2441" s="1162"/>
      <c r="H2441" s="1162"/>
      <c r="I2441" s="1162"/>
      <c r="J2441" s="1756"/>
      <c r="K2441" s="1756"/>
      <c r="L2441" s="1756"/>
      <c r="M2441" s="1755"/>
      <c r="N2441" s="1163"/>
      <c r="O2441" s="1163"/>
      <c r="P2441" s="1163"/>
      <c r="Q2441" s="1163"/>
      <c r="R2441" s="1165"/>
      <c r="S2441" s="1166"/>
      <c r="T2441" s="1167"/>
      <c r="U2441" s="1167"/>
      <c r="V2441" s="1168"/>
      <c r="W2441" s="1168"/>
      <c r="X2441" s="1168"/>
      <c r="Y2441" s="1169"/>
      <c r="Z2441" s="1170"/>
      <c r="AA2441" s="1171"/>
      <c r="AC2441" s="1173"/>
      <c r="AD2441" s="1173"/>
      <c r="AE2441" s="1173"/>
      <c r="AF2441" s="2415"/>
      <c r="AG2441" s="2404"/>
      <c r="AH2441" s="2404"/>
      <c r="AI2441" s="1176"/>
    </row>
    <row r="2442" spans="1:35" s="2247" customFormat="1" ht="11.25" x14ac:dyDescent="0.2">
      <c r="C2442" s="2248"/>
      <c r="D2442" s="2249">
        <f>SUM(G2442:I2442)</f>
        <v>300</v>
      </c>
      <c r="E2442" s="2250"/>
      <c r="F2442" s="2250">
        <f>SUM(F2443:F2465)</f>
        <v>18</v>
      </c>
      <c r="G2442" s="2250">
        <f>SUM(G2443:G2465)</f>
        <v>157</v>
      </c>
      <c r="H2442" s="2250">
        <f>SUM(H2443:H2465)</f>
        <v>85</v>
      </c>
      <c r="I2442" s="2250">
        <f>SUM(I2443:I2465)</f>
        <v>58</v>
      </c>
      <c r="J2442" s="2251"/>
      <c r="K2442" s="2251"/>
      <c r="L2442" s="2251"/>
      <c r="M2442" s="2252"/>
      <c r="N2442" s="2252"/>
      <c r="O2442" s="2252"/>
      <c r="P2442" s="2252"/>
      <c r="Q2442" s="2252"/>
      <c r="R2442" s="2253">
        <v>35</v>
      </c>
      <c r="S2442" s="2254"/>
      <c r="T2442" s="2255"/>
      <c r="U2442" s="2255"/>
      <c r="V2442" s="2256"/>
      <c r="W2442" s="2257">
        <f>SUM(X2442:X2465)</f>
        <v>467.5</v>
      </c>
      <c r="X2442" s="2258"/>
      <c r="Y2442" s="2258">
        <v>0</v>
      </c>
      <c r="Z2442" s="2259">
        <f>W2442-Y2442</f>
        <v>467.5</v>
      </c>
      <c r="AA2442" s="2248"/>
      <c r="AC2442" s="2260"/>
      <c r="AD2442" s="2260"/>
      <c r="AE2442" s="2261" t="str">
        <f>CONCATENATE("week ",R2442)</f>
        <v>week 35</v>
      </c>
      <c r="AF2442" s="2262"/>
      <c r="AG2442" s="2263">
        <f>SUM(AG2443:AG2465)</f>
        <v>78323.42</v>
      </c>
      <c r="AH2442" s="2260" t="s">
        <v>3226</v>
      </c>
      <c r="AI2442" s="2264" t="s">
        <v>3226</v>
      </c>
    </row>
    <row r="2443" spans="1:35" s="2211" customFormat="1" ht="11.25" x14ac:dyDescent="0.2">
      <c r="A2443" s="2211">
        <v>1354</v>
      </c>
      <c r="B2443" s="2265"/>
      <c r="C2443" s="2266"/>
      <c r="D2443" s="2267" t="s">
        <v>2712</v>
      </c>
      <c r="E2443" s="2268"/>
      <c r="F2443" s="2268"/>
      <c r="G2443" s="2268"/>
      <c r="H2443" s="2268"/>
      <c r="I2443" s="2268"/>
      <c r="J2443" s="2269"/>
      <c r="K2443" s="2269"/>
      <c r="L2443" s="2269"/>
      <c r="M2443" s="2270"/>
      <c r="N2443" s="2270"/>
      <c r="O2443" s="2270"/>
      <c r="P2443" s="2270"/>
      <c r="Q2443" s="2270"/>
      <c r="R2443" s="2226"/>
      <c r="S2443" s="2271"/>
      <c r="T2443" s="2272"/>
      <c r="U2443" s="2273"/>
      <c r="V2443" s="2274"/>
      <c r="W2443" s="2275"/>
      <c r="X2443" s="2276">
        <v>38</v>
      </c>
      <c r="Y2443" s="2274"/>
      <c r="Z2443" s="2274"/>
      <c r="AA2443" s="2226"/>
      <c r="AC2443" s="2227"/>
      <c r="AD2443" s="2227"/>
      <c r="AE2443" s="2227"/>
      <c r="AF2443" s="2277" t="str">
        <f>IF(B2443="","",(IFERROR(VLOOKUP(B2443,Projecten!A$4:X$2358,5,FALSE),"niet bekend")))</f>
        <v/>
      </c>
      <c r="AG2443" s="2230" t="str">
        <f>IF(AF2443="","",(IF(F2443=0,AI2443,(F2443/AF2443*AI2443))))</f>
        <v/>
      </c>
      <c r="AH2443" s="2227" t="str">
        <f>IF(B2443="","",(IFERROR(VLOOKUP(B2443,Projecten!A$4:X$2358,23,FALSE),"niet bekend")))</f>
        <v/>
      </c>
      <c r="AI2443" s="2230" t="str">
        <f>IF(B2443="","",(IFERROR(VLOOKUP(B2443,Projecten!A$4:X$2358,12,FALSE),"niet bekend")))</f>
        <v/>
      </c>
    </row>
    <row r="2444" spans="1:35" s="2211" customFormat="1" ht="11.25" x14ac:dyDescent="0.2">
      <c r="A2444" s="2211">
        <v>1355</v>
      </c>
      <c r="B2444" s="2265"/>
      <c r="C2444" s="2266"/>
      <c r="D2444" s="2267" t="s">
        <v>3618</v>
      </c>
      <c r="E2444" s="2268"/>
      <c r="F2444" s="2268"/>
      <c r="G2444" s="2268"/>
      <c r="H2444" s="2268"/>
      <c r="I2444" s="2268"/>
      <c r="J2444" s="2269"/>
      <c r="K2444" s="2269"/>
      <c r="L2444" s="2269"/>
      <c r="M2444" s="2270"/>
      <c r="N2444" s="2270"/>
      <c r="O2444" s="2270"/>
      <c r="P2444" s="2270"/>
      <c r="Q2444" s="2270"/>
      <c r="R2444" s="2226"/>
      <c r="S2444" s="2271"/>
      <c r="T2444" s="2272"/>
      <c r="U2444" s="2273"/>
      <c r="V2444" s="2274"/>
      <c r="W2444" s="2275"/>
      <c r="X2444" s="2276">
        <v>16.5</v>
      </c>
      <c r="Y2444" s="2274"/>
      <c r="Z2444" s="2274"/>
      <c r="AA2444" s="2226"/>
      <c r="AC2444" s="2227"/>
      <c r="AD2444" s="2227"/>
      <c r="AE2444" s="2227"/>
      <c r="AF2444" s="2277" t="str">
        <f>IF(B2444="","",(IFERROR(VLOOKUP(B2444,Projecten!A$4:X$2358,5,FALSE),"niet bekend")))</f>
        <v/>
      </c>
      <c r="AG2444" s="2230" t="str">
        <f>IF(AF2444="","",(IF(F2444=0,AI2444,(F2444/AF2444*AI2444))))</f>
        <v/>
      </c>
      <c r="AH2444" s="2227" t="str">
        <f>IF(B2444="","",(IFERROR(VLOOKUP(B2444,Projecten!A$4:X$2358,23,FALSE),"niet bekend")))</f>
        <v/>
      </c>
      <c r="AI2444" s="2230" t="str">
        <f>IF(B2444="","",(IFERROR(VLOOKUP(B2444,Projecten!A$4:X$2358,12,FALSE),"niet bekend")))</f>
        <v/>
      </c>
    </row>
    <row r="2445" spans="1:35" s="2278" customFormat="1" ht="11.25" x14ac:dyDescent="0.2">
      <c r="A2445" s="2278">
        <v>1356</v>
      </c>
      <c r="B2445" s="2279"/>
      <c r="C2445" s="2280"/>
      <c r="D2445" s="2386" t="s">
        <v>3652</v>
      </c>
      <c r="E2445" s="2281"/>
      <c r="F2445" s="2281"/>
      <c r="G2445" s="2281"/>
      <c r="H2445" s="2281"/>
      <c r="I2445" s="2281"/>
      <c r="J2445" s="2282"/>
      <c r="K2445" s="2282"/>
      <c r="L2445" s="2282"/>
      <c r="M2445" s="2282"/>
      <c r="N2445" s="2283"/>
      <c r="O2445" s="2283"/>
      <c r="P2445" s="2283"/>
      <c r="Q2445" s="2283"/>
      <c r="R2445" s="2280"/>
      <c r="S2445" s="2282"/>
      <c r="T2445" s="2284"/>
      <c r="U2445" s="2285"/>
      <c r="V2445" s="2281"/>
      <c r="W2445" s="2281"/>
      <c r="X2445" s="2276">
        <v>3</v>
      </c>
      <c r="Y2445" s="2281"/>
      <c r="Z2445" s="2281"/>
      <c r="AA2445" s="2286"/>
      <c r="AC2445" s="2287"/>
      <c r="AD2445" s="2287"/>
      <c r="AE2445" s="2287"/>
      <c r="AF2445" s="2277" t="str">
        <f>IF(B2445="","",(IFERROR(VLOOKUP(B2445,Projecten!A$4:X$2358,5,FALSE),"niet bekend")))</f>
        <v/>
      </c>
      <c r="AG2445" s="2230" t="str">
        <f>IF(AF2445="","",(IF(F2445=0,AI2445,(F2445/AF2445*AI2445))))</f>
        <v/>
      </c>
      <c r="AH2445" s="2227" t="str">
        <f>IF(B2445="","",(IFERROR(VLOOKUP(B2445,Projecten!A$4:X$2358,23,FALSE),"niet bekend")))</f>
        <v/>
      </c>
      <c r="AI2445" s="2230" t="str">
        <f>IF(B2445="","",(IFERROR(VLOOKUP(B2445,Projecten!A$4:X$2358,12,FALSE),"niet bekend")))</f>
        <v/>
      </c>
    </row>
    <row r="2446" spans="1:35" s="2278" customFormat="1" ht="11.25" x14ac:dyDescent="0.2">
      <c r="A2446" s="2278">
        <v>1357</v>
      </c>
      <c r="B2446" s="2279"/>
      <c r="C2446" s="2280"/>
      <c r="D2446" s="2386" t="s">
        <v>3658</v>
      </c>
      <c r="E2446" s="2281"/>
      <c r="F2446" s="2281"/>
      <c r="G2446" s="2281"/>
      <c r="H2446" s="2281"/>
      <c r="I2446" s="2281"/>
      <c r="J2446" s="2282"/>
      <c r="K2446" s="2282"/>
      <c r="L2446" s="2282"/>
      <c r="M2446" s="2282"/>
      <c r="N2446" s="2283"/>
      <c r="O2446" s="2283"/>
      <c r="P2446" s="2283"/>
      <c r="Q2446" s="2283"/>
      <c r="R2446" s="2280"/>
      <c r="S2446" s="2282"/>
      <c r="T2446" s="2284"/>
      <c r="U2446" s="2285"/>
      <c r="V2446" s="2281"/>
      <c r="W2446" s="2281"/>
      <c r="X2446" s="2276">
        <v>5</v>
      </c>
      <c r="Y2446" s="2281"/>
      <c r="Z2446" s="2281"/>
      <c r="AA2446" s="2286"/>
      <c r="AC2446" s="2287"/>
      <c r="AD2446" s="2287"/>
      <c r="AE2446" s="2287"/>
      <c r="AF2446" s="2277" t="str">
        <f>IF(B2446="","",(IFERROR(VLOOKUP(B2446,Projecten!A$4:X$2358,5,FALSE),"niet bekend")))</f>
        <v/>
      </c>
      <c r="AG2446" s="2230" t="str">
        <f>IF(AF2446="","",(IF(F2446=0,AI2446,(F2446/AF2446*AI2446))))</f>
        <v/>
      </c>
      <c r="AH2446" s="2227" t="str">
        <f>IF(B2446="","",(IFERROR(VLOOKUP(B2446,Projecten!A$4:X$2358,23,FALSE),"niet bekend")))</f>
        <v/>
      </c>
      <c r="AI2446" s="2230" t="str">
        <f>IF(B2446="","",(IFERROR(VLOOKUP(B2446,Projecten!A$4:X$2358,12,FALSE),"niet bekend")))</f>
        <v/>
      </c>
    </row>
    <row r="2448" spans="1:35" s="2278" customFormat="1" ht="11.25" x14ac:dyDescent="0.2">
      <c r="A2448" s="2278">
        <v>1359</v>
      </c>
      <c r="B2448" s="2292">
        <v>2017513</v>
      </c>
      <c r="C2448" s="2292">
        <v>121459</v>
      </c>
      <c r="D2448" s="2292" t="s">
        <v>3416</v>
      </c>
      <c r="E2448" s="1953" t="s">
        <v>353</v>
      </c>
      <c r="F2448" s="2293">
        <v>1</v>
      </c>
      <c r="G2448" s="2293">
        <v>9</v>
      </c>
      <c r="H2448" s="2293">
        <v>4</v>
      </c>
      <c r="I2448" s="2293">
        <v>4</v>
      </c>
      <c r="J2448" s="2294">
        <v>42964</v>
      </c>
      <c r="K2448" s="2294">
        <v>42963</v>
      </c>
      <c r="L2448" s="2294" t="s">
        <v>1524</v>
      </c>
      <c r="M2448" s="2295" t="s">
        <v>1524</v>
      </c>
      <c r="N2448" s="2283" t="s">
        <v>47</v>
      </c>
      <c r="O2448" s="2283" t="s">
        <v>47</v>
      </c>
      <c r="P2448" s="2283" t="s">
        <v>47</v>
      </c>
      <c r="Q2448" s="2283" t="s">
        <v>47</v>
      </c>
      <c r="R2448" s="2280"/>
      <c r="S2448" s="2282"/>
      <c r="T2448" s="2272">
        <v>35</v>
      </c>
      <c r="U2448" s="2273"/>
      <c r="V2448" s="2274" t="s">
        <v>3420</v>
      </c>
      <c r="W2448" s="2274" t="s">
        <v>3524</v>
      </c>
      <c r="X2448" s="2291">
        <v>21</v>
      </c>
      <c r="Y2448" s="2281"/>
      <c r="Z2448" s="2281"/>
      <c r="AA2448" s="2296">
        <v>42914</v>
      </c>
      <c r="AC2448" s="2287"/>
      <c r="AD2448" s="2287"/>
      <c r="AE2448" s="2287"/>
      <c r="AF2448" s="2277">
        <f>IF(B2448="","",(IFERROR(VLOOKUP(B2448,Projecten!A$4:X$2358,5,FALSE),"niet bekend")))</f>
        <v>1</v>
      </c>
      <c r="AG2448" s="2230">
        <f t="shared" ref="AG2448:AG2464" si="194">IF(AF2448="","",(IF(F2448=0,AI2448,(F2448/AF2448*AI2448))))</f>
        <v>4472.71</v>
      </c>
      <c r="AH2448" s="2227">
        <f>IF(B2448="","",(IFERROR(VLOOKUP(B2448,Projecten!A$4:X$2358,23,FALSE),"niet bekend")))</f>
        <v>4472.71</v>
      </c>
      <c r="AI2448" s="2230">
        <f>IF(B2448="","",(IFERROR(VLOOKUP(B2448,Projecten!A$4:X$2358,12,FALSE),"niet bekend")))</f>
        <v>4472.71</v>
      </c>
    </row>
    <row r="2449" spans="1:35" s="2278" customFormat="1" ht="11.25" x14ac:dyDescent="0.2">
      <c r="A2449" s="2278">
        <v>1360</v>
      </c>
      <c r="B2449" s="2292">
        <v>2017514</v>
      </c>
      <c r="C2449" s="2292">
        <v>121459</v>
      </c>
      <c r="D2449" s="2292" t="s">
        <v>3417</v>
      </c>
      <c r="E2449" s="1953" t="s">
        <v>353</v>
      </c>
      <c r="F2449" s="2293">
        <v>1</v>
      </c>
      <c r="G2449" s="2293">
        <v>8</v>
      </c>
      <c r="H2449" s="2293">
        <v>6</v>
      </c>
      <c r="I2449" s="2293">
        <v>4</v>
      </c>
      <c r="J2449" s="2294">
        <v>42964</v>
      </c>
      <c r="K2449" s="2294">
        <v>42963</v>
      </c>
      <c r="L2449" s="2290" t="s">
        <v>1524</v>
      </c>
      <c r="M2449" s="2290" t="s">
        <v>1524</v>
      </c>
      <c r="N2449" s="2283" t="s">
        <v>47</v>
      </c>
      <c r="O2449" s="2283" t="s">
        <v>47</v>
      </c>
      <c r="P2449" s="2283" t="s">
        <v>47</v>
      </c>
      <c r="Q2449" s="2283" t="s">
        <v>47</v>
      </c>
      <c r="R2449" s="2280"/>
      <c r="S2449" s="2282"/>
      <c r="T2449" s="2272">
        <v>35</v>
      </c>
      <c r="U2449" s="2273"/>
      <c r="V2449" s="2274" t="s">
        <v>3420</v>
      </c>
      <c r="W2449" s="2274" t="s">
        <v>3524</v>
      </c>
      <c r="X2449" s="2291">
        <v>24.25</v>
      </c>
      <c r="Y2449" s="2281"/>
      <c r="Z2449" s="2281"/>
      <c r="AA2449" s="2296">
        <v>42914</v>
      </c>
      <c r="AC2449" s="2287"/>
      <c r="AD2449" s="2287"/>
      <c r="AE2449" s="2287"/>
      <c r="AF2449" s="2277">
        <f>IF(B2449="","",(IFERROR(VLOOKUP(B2449,Projecten!A$4:X$2358,5,FALSE),"niet bekend")))</f>
        <v>1</v>
      </c>
      <c r="AG2449" s="2230">
        <f t="shared" si="194"/>
        <v>4773.21</v>
      </c>
      <c r="AH2449" s="2227">
        <f>IF(B2449="","",(IFERROR(VLOOKUP(B2449,Projecten!A$4:X$2358,23,FALSE),"niet bekend")))</f>
        <v>4773.21</v>
      </c>
      <c r="AI2449" s="2230">
        <f>IF(B2449="","",(IFERROR(VLOOKUP(B2449,Projecten!A$4:X$2358,12,FALSE),"niet bekend")))</f>
        <v>4773.21</v>
      </c>
    </row>
    <row r="2450" spans="1:35" s="2278" customFormat="1" ht="11.25" x14ac:dyDescent="0.2">
      <c r="A2450" s="2278">
        <v>1361</v>
      </c>
      <c r="B2450" s="2297">
        <v>2017522</v>
      </c>
      <c r="C2450" s="2288">
        <v>121457</v>
      </c>
      <c r="D2450" s="2292" t="s">
        <v>3288</v>
      </c>
      <c r="E2450" s="1953" t="s">
        <v>26</v>
      </c>
      <c r="F2450" s="2293">
        <v>0</v>
      </c>
      <c r="G2450" s="2293">
        <v>1</v>
      </c>
      <c r="H2450" s="2293">
        <v>0</v>
      </c>
      <c r="I2450" s="2293">
        <v>2</v>
      </c>
      <c r="J2450" s="2294">
        <v>42964</v>
      </c>
      <c r="K2450" s="2290" t="s">
        <v>1524</v>
      </c>
      <c r="L2450" s="2290" t="s">
        <v>1524</v>
      </c>
      <c r="M2450" s="2295" t="s">
        <v>1524</v>
      </c>
      <c r="N2450" s="2283" t="s">
        <v>47</v>
      </c>
      <c r="O2450" s="2283" t="s">
        <v>47</v>
      </c>
      <c r="P2450" s="2283" t="s">
        <v>47</v>
      </c>
      <c r="Q2450" s="2283" t="s">
        <v>47</v>
      </c>
      <c r="R2450" s="2280"/>
      <c r="S2450" s="2282"/>
      <c r="T2450" s="2272">
        <v>35</v>
      </c>
      <c r="U2450" s="2273"/>
      <c r="V2450" s="2274" t="s">
        <v>162</v>
      </c>
      <c r="W2450" s="2274"/>
      <c r="X2450" s="2291">
        <v>6.5</v>
      </c>
      <c r="Y2450" s="2281"/>
      <c r="Z2450" s="2281"/>
      <c r="AA2450" s="2296">
        <v>42920</v>
      </c>
      <c r="AC2450" s="2287"/>
      <c r="AD2450" s="2287"/>
      <c r="AE2450" s="2287"/>
      <c r="AF2450" s="2277">
        <f>IF(B2450="","",(IFERROR(VLOOKUP(B2450,Projecten!A$4:X$2358,5,FALSE),"niet bekend")))</f>
        <v>0</v>
      </c>
      <c r="AG2450" s="2230">
        <f t="shared" si="194"/>
        <v>908.74</v>
      </c>
      <c r="AH2450" s="2227">
        <f>IF(B2450="","",(IFERROR(VLOOKUP(B2450,Projecten!A$4:X$2358,23,FALSE),"niet bekend")))</f>
        <v>908.74</v>
      </c>
      <c r="AI2450" s="2230">
        <f>IF(B2450="","",(IFERROR(VLOOKUP(B2450,Projecten!A$4:X$2358,12,FALSE),"niet bekend")))</f>
        <v>908.74</v>
      </c>
    </row>
    <row r="2451" spans="1:35" s="2278" customFormat="1" ht="11.25" x14ac:dyDescent="0.2">
      <c r="A2451" s="2278">
        <v>1362</v>
      </c>
      <c r="B2451" s="2292">
        <v>2017523</v>
      </c>
      <c r="C2451" s="2288">
        <v>121457</v>
      </c>
      <c r="D2451" s="2292" t="s">
        <v>3446</v>
      </c>
      <c r="E2451" s="1953" t="s">
        <v>26</v>
      </c>
      <c r="F2451" s="2293">
        <v>0</v>
      </c>
      <c r="G2451" s="2293">
        <v>1</v>
      </c>
      <c r="H2451" s="2293">
        <v>0</v>
      </c>
      <c r="I2451" s="2293">
        <v>1</v>
      </c>
      <c r="J2451" s="2294">
        <v>42964</v>
      </c>
      <c r="K2451" s="2290" t="s">
        <v>1524</v>
      </c>
      <c r="L2451" s="2290" t="s">
        <v>1524</v>
      </c>
      <c r="M2451" s="2295" t="s">
        <v>1524</v>
      </c>
      <c r="N2451" s="2283" t="s">
        <v>47</v>
      </c>
      <c r="O2451" s="2283" t="s">
        <v>47</v>
      </c>
      <c r="P2451" s="2283" t="s">
        <v>47</v>
      </c>
      <c r="Q2451" s="2283" t="s">
        <v>47</v>
      </c>
      <c r="R2451" s="2280"/>
      <c r="S2451" s="2282"/>
      <c r="T2451" s="2272">
        <v>35</v>
      </c>
      <c r="U2451" s="2273"/>
      <c r="V2451" s="2274" t="s">
        <v>162</v>
      </c>
      <c r="W2451" s="2274" t="s">
        <v>2802</v>
      </c>
      <c r="X2451" s="2291">
        <v>3.75</v>
      </c>
      <c r="Y2451" s="2281"/>
      <c r="Z2451" s="2281"/>
      <c r="AA2451" s="2296">
        <v>42920</v>
      </c>
      <c r="AC2451" s="2287"/>
      <c r="AD2451" s="2287"/>
      <c r="AE2451" s="2287"/>
      <c r="AF2451" s="2277">
        <f>IF(B2451="","",(IFERROR(VLOOKUP(B2451,Projecten!A$4:X$2358,5,FALSE),"niet bekend")))</f>
        <v>0</v>
      </c>
      <c r="AG2451" s="2230">
        <f t="shared" si="194"/>
        <v>580.97</v>
      </c>
      <c r="AH2451" s="2227">
        <f>IF(B2451="","",(IFERROR(VLOOKUP(B2451,Projecten!A$4:X$2358,23,FALSE),"niet bekend")))</f>
        <v>580.97</v>
      </c>
      <c r="AI2451" s="2230">
        <f>IF(B2451="","",(IFERROR(VLOOKUP(B2451,Projecten!A$4:X$2358,12,FALSE),"niet bekend")))</f>
        <v>580.97</v>
      </c>
    </row>
    <row r="2452" spans="1:35" s="2298" customFormat="1" ht="11.25" x14ac:dyDescent="0.2">
      <c r="A2452" s="2298">
        <v>1363</v>
      </c>
      <c r="B2452" s="2288" t="s">
        <v>2893</v>
      </c>
      <c r="C2452" s="2288">
        <v>121455</v>
      </c>
      <c r="D2452" s="2288" t="s">
        <v>3063</v>
      </c>
      <c r="E2452" s="2299" t="s">
        <v>26</v>
      </c>
      <c r="F2452" s="2299">
        <v>5</v>
      </c>
      <c r="G2452" s="2293">
        <v>55</v>
      </c>
      <c r="H2452" s="2293">
        <v>30</v>
      </c>
      <c r="I2452" s="2293">
        <v>20</v>
      </c>
      <c r="J2452" s="2294" t="s">
        <v>47</v>
      </c>
      <c r="K2452" s="2294" t="s">
        <v>47</v>
      </c>
      <c r="L2452" s="2294" t="s">
        <v>47</v>
      </c>
      <c r="M2452" s="2295" t="s">
        <v>1524</v>
      </c>
      <c r="N2452" s="2300" t="s">
        <v>47</v>
      </c>
      <c r="O2452" s="2300" t="s">
        <v>47</v>
      </c>
      <c r="P2452" s="2300" t="s">
        <v>47</v>
      </c>
      <c r="Q2452" s="2300" t="s">
        <v>47</v>
      </c>
      <c r="R2452" s="2301"/>
      <c r="S2452" s="2302" t="s">
        <v>3064</v>
      </c>
      <c r="T2452" s="2303">
        <v>36</v>
      </c>
      <c r="U2452" s="2304"/>
      <c r="V2452" s="2305" t="s">
        <v>2310</v>
      </c>
      <c r="W2452" s="2306" t="s">
        <v>2802</v>
      </c>
      <c r="X2452" s="2307">
        <v>193</v>
      </c>
      <c r="Y2452" s="2306"/>
      <c r="Z2452" s="2308"/>
      <c r="AA2452" s="2429" t="s">
        <v>3645</v>
      </c>
      <c r="AC2452" s="2310"/>
      <c r="AD2452" s="2310"/>
      <c r="AE2452" s="2310"/>
      <c r="AF2452" s="2277">
        <f>IF(B2452="","",(IFERROR(VLOOKUP(B2452,Projecten!A$4:X$2358,5,FALSE),"niet bekend")))</f>
        <v>10</v>
      </c>
      <c r="AG2452" s="2230">
        <f t="shared" si="194"/>
        <v>40861.4</v>
      </c>
      <c r="AH2452" s="2227">
        <f>IF(B2452="","",(IFERROR(VLOOKUP(B2452,Projecten!A$4:X$2358,23,FALSE),"niet bekend")))</f>
        <v>81722.8</v>
      </c>
      <c r="AI2452" s="2230">
        <f>IF(B2452="","",(IFERROR(VLOOKUP(B2452,Projecten!A$4:X$2358,12,FALSE),"niet bekend")))</f>
        <v>81722.8</v>
      </c>
    </row>
    <row r="2453" spans="1:35" s="2278" customFormat="1" ht="11.25" x14ac:dyDescent="0.2">
      <c r="A2453" s="2278">
        <v>1364</v>
      </c>
      <c r="B2453" s="2292">
        <v>2017501</v>
      </c>
      <c r="C2453" s="2312">
        <v>121461</v>
      </c>
      <c r="D2453" s="2292" t="s">
        <v>3387</v>
      </c>
      <c r="E2453" s="1953" t="s">
        <v>26</v>
      </c>
      <c r="F2453" s="2293">
        <v>5</v>
      </c>
      <c r="G2453" s="2293">
        <v>40</v>
      </c>
      <c r="H2453" s="2293">
        <v>25</v>
      </c>
      <c r="I2453" s="2293">
        <v>10</v>
      </c>
      <c r="J2453" s="2294">
        <v>42969</v>
      </c>
      <c r="K2453" s="2294">
        <v>42968</v>
      </c>
      <c r="L2453" s="2290" t="s">
        <v>1524</v>
      </c>
      <c r="M2453" s="2295" t="s">
        <v>1524</v>
      </c>
      <c r="N2453" s="2283" t="s">
        <v>47</v>
      </c>
      <c r="O2453" s="2283" t="s">
        <v>47</v>
      </c>
      <c r="P2453" s="2283" t="s">
        <v>47</v>
      </c>
      <c r="Q2453" s="2283" t="s">
        <v>47</v>
      </c>
      <c r="R2453" s="2280"/>
      <c r="S2453" s="2282"/>
      <c r="T2453" s="2272">
        <v>36</v>
      </c>
      <c r="U2453" s="2273"/>
      <c r="V2453" s="2274" t="s">
        <v>2310</v>
      </c>
      <c r="W2453" s="2274" t="s">
        <v>3395</v>
      </c>
      <c r="X2453" s="2291">
        <v>66</v>
      </c>
      <c r="Y2453" s="2281"/>
      <c r="Z2453" s="2281"/>
      <c r="AA2453" s="2296">
        <v>42926</v>
      </c>
      <c r="AC2453" s="2287"/>
      <c r="AD2453" s="2287"/>
      <c r="AE2453" s="2287"/>
      <c r="AF2453" s="2277">
        <f>IF(B2453="","",(IFERROR(VLOOKUP(B2453,Projecten!A$4:X$2358,5,FALSE),"niet bekend")))</f>
        <v>5</v>
      </c>
      <c r="AG2453" s="2230">
        <f t="shared" si="194"/>
        <v>11466.1</v>
      </c>
      <c r="AH2453" s="2227">
        <f>IF(B2453="","",(IFERROR(VLOOKUP(B2453,Projecten!A$4:X$2358,23,FALSE),"niet bekend")))</f>
        <v>11466.1</v>
      </c>
      <c r="AI2453" s="2230">
        <f>IF(B2453="","",(IFERROR(VLOOKUP(B2453,Projecten!A$4:X$2358,12,FALSE),"niet bekend")))</f>
        <v>11466.1</v>
      </c>
    </row>
    <row r="2454" spans="1:35" s="2278" customFormat="1" ht="11.25" x14ac:dyDescent="0.2">
      <c r="A2454" s="2278">
        <v>1365</v>
      </c>
      <c r="B2454" s="2292">
        <v>2017544</v>
      </c>
      <c r="C2454" s="2297">
        <v>121469</v>
      </c>
      <c r="D2454" s="2292" t="s">
        <v>3529</v>
      </c>
      <c r="E2454" s="1953" t="s">
        <v>26</v>
      </c>
      <c r="F2454" s="2293">
        <v>0</v>
      </c>
      <c r="G2454" s="2293">
        <v>2</v>
      </c>
      <c r="H2454" s="2293">
        <v>0</v>
      </c>
      <c r="I2454" s="2293">
        <v>0</v>
      </c>
      <c r="J2454" s="2294">
        <v>42969</v>
      </c>
      <c r="K2454" s="2290" t="s">
        <v>1524</v>
      </c>
      <c r="L2454" s="2290" t="s">
        <v>1524</v>
      </c>
      <c r="M2454" s="2290" t="s">
        <v>1524</v>
      </c>
      <c r="N2454" s="2283" t="s">
        <v>47</v>
      </c>
      <c r="O2454" s="2283" t="s">
        <v>47</v>
      </c>
      <c r="P2454" s="2283" t="s">
        <v>47</v>
      </c>
      <c r="Q2454" s="2283" t="s">
        <v>47</v>
      </c>
      <c r="R2454" s="2226"/>
      <c r="S2454" s="2282" t="s">
        <v>3535</v>
      </c>
      <c r="T2454" s="2272">
        <v>36</v>
      </c>
      <c r="U2454" s="2285"/>
      <c r="V2454" s="2274" t="s">
        <v>423</v>
      </c>
      <c r="W2454" s="2281"/>
      <c r="X2454" s="2291">
        <v>1.5</v>
      </c>
      <c r="Y2454" s="2281"/>
      <c r="Z2454" s="2281"/>
      <c r="AA2454" s="2296">
        <v>42933</v>
      </c>
      <c r="AC2454" s="2287"/>
      <c r="AD2454" s="2287"/>
      <c r="AE2454" s="2287"/>
      <c r="AF2454" s="2277">
        <f>IF(B2454="","",(IFERROR(VLOOKUP(B2454,Projecten!A$4:X$2358,5,FALSE),"niet bekend")))</f>
        <v>0</v>
      </c>
      <c r="AG2454" s="2230">
        <f t="shared" si="194"/>
        <v>166.72</v>
      </c>
      <c r="AH2454" s="2227">
        <f>IF(B2454="","",(IFERROR(VLOOKUP(B2454,Projecten!A$4:X$2358,23,FALSE),"niet bekend")))</f>
        <v>0</v>
      </c>
      <c r="AI2454" s="2230">
        <f>IF(B2454="","",(IFERROR(VLOOKUP(B2454,Projecten!A$4:X$2358,12,FALSE),"niet bekend")))</f>
        <v>166.72</v>
      </c>
    </row>
    <row r="2455" spans="1:35" s="2278" customFormat="1" ht="11.25" x14ac:dyDescent="0.2">
      <c r="A2455" s="2278">
        <v>1366</v>
      </c>
      <c r="B2455" s="2292">
        <v>2017519</v>
      </c>
      <c r="C2455" s="2297">
        <v>121465</v>
      </c>
      <c r="D2455" s="2292" t="s">
        <v>3442</v>
      </c>
      <c r="E2455" s="1953" t="s">
        <v>3112</v>
      </c>
      <c r="F2455" s="2293">
        <v>1</v>
      </c>
      <c r="G2455" s="2293">
        <v>7</v>
      </c>
      <c r="H2455" s="2293">
        <v>5</v>
      </c>
      <c r="I2455" s="2293">
        <v>2</v>
      </c>
      <c r="J2455" s="2294">
        <v>42971</v>
      </c>
      <c r="K2455" s="2290" t="s">
        <v>1524</v>
      </c>
      <c r="L2455" s="2290" t="s">
        <v>1524</v>
      </c>
      <c r="M2455" s="2290" t="s">
        <v>1524</v>
      </c>
      <c r="N2455" s="2283" t="s">
        <v>47</v>
      </c>
      <c r="O2455" s="2283" t="s">
        <v>47</v>
      </c>
      <c r="P2455" s="2283" t="s">
        <v>47</v>
      </c>
      <c r="Q2455" s="2283" t="s">
        <v>47</v>
      </c>
      <c r="R2455" s="2280"/>
      <c r="S2455" s="2282"/>
      <c r="T2455" s="2272">
        <v>36</v>
      </c>
      <c r="U2455" s="2273"/>
      <c r="V2455" s="2274" t="s">
        <v>1948</v>
      </c>
      <c r="W2455" s="2274" t="s">
        <v>3444</v>
      </c>
      <c r="X2455" s="2291">
        <v>11</v>
      </c>
      <c r="Y2455" s="2281"/>
      <c r="Z2455" s="2281"/>
      <c r="AA2455" s="2296">
        <v>42933</v>
      </c>
      <c r="AC2455" s="2287"/>
      <c r="AD2455" s="2287"/>
      <c r="AE2455" s="2287"/>
      <c r="AF2455" s="2277">
        <f>IF(B2455="","",(IFERROR(VLOOKUP(B2455,Projecten!A$4:X$2358,5,FALSE),"niet bekend")))</f>
        <v>1</v>
      </c>
      <c r="AG2455" s="2230">
        <f t="shared" si="194"/>
        <v>2011.27</v>
      </c>
      <c r="AH2455" s="2227">
        <f>IF(B2455="","",(IFERROR(VLOOKUP(B2455,Projecten!A$4:X$2358,23,FALSE),"niet bekend")))</f>
        <v>2011.27</v>
      </c>
      <c r="AI2455" s="2230">
        <f>IF(B2455="","",(IFERROR(VLOOKUP(B2455,Projecten!A$4:X$2358,12,FALSE),"niet bekend")))</f>
        <v>2011.27</v>
      </c>
    </row>
    <row r="2456" spans="1:35" s="2278" customFormat="1" ht="11.25" x14ac:dyDescent="0.2">
      <c r="A2456" s="2278">
        <v>1367</v>
      </c>
      <c r="B2456" s="2292">
        <v>2017520</v>
      </c>
      <c r="C2456" s="2297">
        <v>121465</v>
      </c>
      <c r="D2456" s="2292" t="s">
        <v>3443</v>
      </c>
      <c r="E2456" s="1953" t="s">
        <v>3112</v>
      </c>
      <c r="F2456" s="2293">
        <v>1</v>
      </c>
      <c r="G2456" s="2293">
        <v>12</v>
      </c>
      <c r="H2456" s="2293">
        <v>8</v>
      </c>
      <c r="I2456" s="2293">
        <v>1</v>
      </c>
      <c r="J2456" s="2294">
        <v>42971</v>
      </c>
      <c r="K2456" s="2290" t="s">
        <v>1524</v>
      </c>
      <c r="L2456" s="2290" t="s">
        <v>1524</v>
      </c>
      <c r="M2456" s="2290" t="s">
        <v>1524</v>
      </c>
      <c r="N2456" s="2283" t="s">
        <v>47</v>
      </c>
      <c r="O2456" s="2283" t="s">
        <v>47</v>
      </c>
      <c r="P2456" s="2283" t="s">
        <v>47</v>
      </c>
      <c r="Q2456" s="2283" t="s">
        <v>47</v>
      </c>
      <c r="R2456" s="2280"/>
      <c r="S2456" s="2282"/>
      <c r="T2456" s="2272">
        <v>36</v>
      </c>
      <c r="U2456" s="2273"/>
      <c r="V2456" s="2274" t="s">
        <v>1948</v>
      </c>
      <c r="W2456" s="2274" t="s">
        <v>3444</v>
      </c>
      <c r="X2456" s="2291">
        <v>17</v>
      </c>
      <c r="Y2456" s="2281"/>
      <c r="Z2456" s="2281"/>
      <c r="AA2456" s="2296">
        <v>42933</v>
      </c>
      <c r="AC2456" s="2287"/>
      <c r="AD2456" s="2287"/>
      <c r="AE2456" s="2287"/>
      <c r="AF2456" s="2277">
        <f>IF(B2456="","",(IFERROR(VLOOKUP(B2456,Projecten!A$4:X$2358,5,FALSE),"niet bekend")))</f>
        <v>1</v>
      </c>
      <c r="AG2456" s="2230">
        <f t="shared" si="194"/>
        <v>2717.25</v>
      </c>
      <c r="AH2456" s="2227">
        <f>IF(B2456="","",(IFERROR(VLOOKUP(B2456,Projecten!A$4:X$2358,23,FALSE),"niet bekend")))</f>
        <v>2717.25</v>
      </c>
      <c r="AI2456" s="2230">
        <f>IF(B2456="","",(IFERROR(VLOOKUP(B2456,Projecten!A$4:X$2358,12,FALSE),"niet bekend")))</f>
        <v>2717.25</v>
      </c>
    </row>
    <row r="2457" spans="1:35" s="2278" customFormat="1" ht="11.25" x14ac:dyDescent="0.2">
      <c r="A2457" s="2278">
        <v>1368</v>
      </c>
      <c r="B2457" s="2297" t="s">
        <v>2902</v>
      </c>
      <c r="C2457" s="2292">
        <v>121466</v>
      </c>
      <c r="D2457" s="2292" t="s">
        <v>3495</v>
      </c>
      <c r="E2457" s="1953" t="s">
        <v>353</v>
      </c>
      <c r="F2457" s="2293">
        <v>1</v>
      </c>
      <c r="G2457" s="2293">
        <v>7</v>
      </c>
      <c r="H2457" s="2293">
        <v>2</v>
      </c>
      <c r="I2457" s="2293">
        <v>3</v>
      </c>
      <c r="J2457" s="2294">
        <v>42969</v>
      </c>
      <c r="K2457" s="2294">
        <v>42968</v>
      </c>
      <c r="L2457" s="2290" t="s">
        <v>1524</v>
      </c>
      <c r="M2457" s="2290" t="s">
        <v>1524</v>
      </c>
      <c r="N2457" s="2283" t="s">
        <v>47</v>
      </c>
      <c r="O2457" s="2283" t="s">
        <v>47</v>
      </c>
      <c r="P2457" s="2283" t="s">
        <v>47</v>
      </c>
      <c r="Q2457" s="2283" t="s">
        <v>47</v>
      </c>
      <c r="R2457" s="2280"/>
      <c r="S2457" s="2282"/>
      <c r="T2457" s="2272">
        <v>36</v>
      </c>
      <c r="U2457" s="2273"/>
      <c r="V2457" s="2274" t="s">
        <v>535</v>
      </c>
      <c r="W2457" s="2274"/>
      <c r="X2457" s="2291">
        <v>17</v>
      </c>
      <c r="Y2457" s="2281"/>
      <c r="Z2457" s="2281"/>
      <c r="AA2457" s="2296">
        <v>42933</v>
      </c>
      <c r="AC2457" s="2287"/>
      <c r="AD2457" s="2287"/>
      <c r="AE2457" s="2287"/>
      <c r="AF2457" s="2277">
        <f>IF(B2457="","",(IFERROR(VLOOKUP(B2457,Projecten!A$4:X$2358,5,FALSE),"niet bekend")))</f>
        <v>1</v>
      </c>
      <c r="AG2457" s="2230">
        <f t="shared" si="194"/>
        <v>3086.35</v>
      </c>
      <c r="AH2457" s="2227">
        <f>IF(B2457="","",(IFERROR(VLOOKUP(B2457,Projecten!A$4:X$2358,23,FALSE),"niet bekend")))</f>
        <v>3086.35</v>
      </c>
      <c r="AI2457" s="2230">
        <f>IF(B2457="","",(IFERROR(VLOOKUP(B2457,Projecten!A$4:X$2358,12,FALSE),"niet bekend")))</f>
        <v>3086.35</v>
      </c>
    </row>
    <row r="2458" spans="1:35" s="2278" customFormat="1" ht="11.25" x14ac:dyDescent="0.2">
      <c r="A2458" s="2278">
        <v>1369</v>
      </c>
      <c r="B2458" s="2297" t="s">
        <v>2938</v>
      </c>
      <c r="C2458" s="2292">
        <v>121466</v>
      </c>
      <c r="D2458" s="2292" t="s">
        <v>3496</v>
      </c>
      <c r="E2458" s="1953" t="s">
        <v>353</v>
      </c>
      <c r="F2458" s="2293">
        <v>0</v>
      </c>
      <c r="G2458" s="2293">
        <v>1</v>
      </c>
      <c r="H2458" s="2293">
        <v>0</v>
      </c>
      <c r="I2458" s="2293">
        <v>1</v>
      </c>
      <c r="J2458" s="2290" t="s">
        <v>1524</v>
      </c>
      <c r="K2458" s="2290" t="s">
        <v>1524</v>
      </c>
      <c r="L2458" s="2290" t="s">
        <v>1524</v>
      </c>
      <c r="M2458" s="2290" t="s">
        <v>1524</v>
      </c>
      <c r="N2458" s="2283" t="s">
        <v>47</v>
      </c>
      <c r="O2458" s="2283" t="s">
        <v>47</v>
      </c>
      <c r="P2458" s="2283" t="s">
        <v>47</v>
      </c>
      <c r="Q2458" s="2283" t="s">
        <v>47</v>
      </c>
      <c r="R2458" s="2280"/>
      <c r="S2458" s="2282"/>
      <c r="T2458" s="2272">
        <v>36</v>
      </c>
      <c r="U2458" s="2273"/>
      <c r="V2458" s="2274" t="s">
        <v>535</v>
      </c>
      <c r="W2458" s="2274"/>
      <c r="X2458" s="2291">
        <v>3.25</v>
      </c>
      <c r="Y2458" s="2281"/>
      <c r="Z2458" s="2281"/>
      <c r="AA2458" s="2296">
        <v>42933</v>
      </c>
      <c r="AC2458" s="2287"/>
      <c r="AD2458" s="2287"/>
      <c r="AE2458" s="2287"/>
      <c r="AF2458" s="2277">
        <f>IF(B2458="","",(IFERROR(VLOOKUP(B2458,Projecten!A$4:X$2358,5,FALSE),"niet bekend")))</f>
        <v>0</v>
      </c>
      <c r="AG2458" s="2230">
        <f t="shared" si="194"/>
        <v>502.39</v>
      </c>
      <c r="AH2458" s="2227">
        <f>IF(B2458="","",(IFERROR(VLOOKUP(B2458,Projecten!A$4:X$2358,23,FALSE),"niet bekend")))</f>
        <v>502.39</v>
      </c>
      <c r="AI2458" s="2230">
        <f>IF(B2458="","",(IFERROR(VLOOKUP(B2458,Projecten!A$4:X$2358,12,FALSE),"niet bekend")))</f>
        <v>502.39</v>
      </c>
    </row>
    <row r="2459" spans="1:35" s="2278" customFormat="1" ht="11.25" x14ac:dyDescent="0.2">
      <c r="A2459" s="2278">
        <v>1370</v>
      </c>
      <c r="B2459" s="2297" t="s">
        <v>3497</v>
      </c>
      <c r="C2459" s="2292">
        <v>121467</v>
      </c>
      <c r="D2459" s="2292" t="s">
        <v>3499</v>
      </c>
      <c r="E2459" s="1953" t="s">
        <v>353</v>
      </c>
      <c r="F2459" s="2293">
        <v>1</v>
      </c>
      <c r="G2459" s="2293">
        <v>8</v>
      </c>
      <c r="H2459" s="2293">
        <v>4</v>
      </c>
      <c r="I2459" s="2293">
        <v>3</v>
      </c>
      <c r="J2459" s="2294">
        <v>42969</v>
      </c>
      <c r="K2459" s="2294">
        <v>42968</v>
      </c>
      <c r="L2459" s="2290" t="s">
        <v>1524</v>
      </c>
      <c r="M2459" s="2290" t="s">
        <v>1524</v>
      </c>
      <c r="N2459" s="2283" t="s">
        <v>47</v>
      </c>
      <c r="O2459" s="2283" t="s">
        <v>47</v>
      </c>
      <c r="P2459" s="2283" t="s">
        <v>47</v>
      </c>
      <c r="Q2459" s="2283" t="s">
        <v>47</v>
      </c>
      <c r="R2459" s="2280"/>
      <c r="S2459" s="2282"/>
      <c r="T2459" s="2272">
        <v>36</v>
      </c>
      <c r="U2459" s="2273"/>
      <c r="V2459" s="2274" t="s">
        <v>535</v>
      </c>
      <c r="W2459" s="2274"/>
      <c r="X2459" s="2291">
        <v>20</v>
      </c>
      <c r="Y2459" s="2281"/>
      <c r="Z2459" s="2281"/>
      <c r="AA2459" s="2296">
        <v>42933</v>
      </c>
      <c r="AC2459" s="2287"/>
      <c r="AD2459" s="2287"/>
      <c r="AE2459" s="2287"/>
      <c r="AF2459" s="2277">
        <f>IF(B2459="","",(IFERROR(VLOOKUP(B2459,Projecten!A$4:X$2358,5,FALSE),"niet bekend")))</f>
        <v>1</v>
      </c>
      <c r="AG2459" s="2230">
        <f t="shared" si="194"/>
        <v>3440.14</v>
      </c>
      <c r="AH2459" s="2227">
        <f>IF(B2459="","",(IFERROR(VLOOKUP(B2459,Projecten!A$4:X$2358,23,FALSE),"niet bekend")))</f>
        <v>3440.14</v>
      </c>
      <c r="AI2459" s="2230">
        <f>IF(B2459="","",(IFERROR(VLOOKUP(B2459,Projecten!A$4:X$2358,12,FALSE),"niet bekend")))</f>
        <v>3440.14</v>
      </c>
    </row>
    <row r="2460" spans="1:35" s="2278" customFormat="1" ht="11.25" x14ac:dyDescent="0.2">
      <c r="A2460" s="2278">
        <v>1371</v>
      </c>
      <c r="B2460" s="2297" t="s">
        <v>3498</v>
      </c>
      <c r="C2460" s="2292">
        <v>121467</v>
      </c>
      <c r="D2460" s="2292" t="s">
        <v>3500</v>
      </c>
      <c r="E2460" s="1953" t="s">
        <v>353</v>
      </c>
      <c r="F2460" s="2293">
        <v>0</v>
      </c>
      <c r="G2460" s="2293">
        <v>1</v>
      </c>
      <c r="H2460" s="2293">
        <v>0</v>
      </c>
      <c r="I2460" s="2293">
        <v>1</v>
      </c>
      <c r="J2460" s="2290" t="s">
        <v>1524</v>
      </c>
      <c r="K2460" s="2290" t="s">
        <v>1524</v>
      </c>
      <c r="L2460" s="2290" t="s">
        <v>1524</v>
      </c>
      <c r="M2460" s="2290" t="s">
        <v>1524</v>
      </c>
      <c r="N2460" s="2283" t="s">
        <v>47</v>
      </c>
      <c r="O2460" s="2283" t="s">
        <v>47</v>
      </c>
      <c r="P2460" s="2283" t="s">
        <v>47</v>
      </c>
      <c r="Q2460" s="2283" t="s">
        <v>47</v>
      </c>
      <c r="R2460" s="2280"/>
      <c r="S2460" s="2282"/>
      <c r="T2460" s="2272">
        <v>36</v>
      </c>
      <c r="U2460" s="2273"/>
      <c r="V2460" s="2274" t="s">
        <v>535</v>
      </c>
      <c r="W2460" s="2274"/>
      <c r="X2460" s="2291">
        <v>3.25</v>
      </c>
      <c r="Y2460" s="2281"/>
      <c r="Z2460" s="2281"/>
      <c r="AA2460" s="2296">
        <v>42933</v>
      </c>
      <c r="AC2460" s="2287"/>
      <c r="AD2460" s="2287"/>
      <c r="AE2460" s="2287"/>
      <c r="AF2460" s="2277">
        <f>IF(B2460="","",(IFERROR(VLOOKUP(B2460,Projecten!A$4:X$2358,5,FALSE),"niet bekend")))</f>
        <v>0</v>
      </c>
      <c r="AG2460" s="2230">
        <f t="shared" si="194"/>
        <v>502.39</v>
      </c>
      <c r="AH2460" s="2227">
        <f>IF(B2460="","",(IFERROR(VLOOKUP(B2460,Projecten!A$4:X$2358,23,FALSE),"niet bekend")))</f>
        <v>502.39</v>
      </c>
      <c r="AI2460" s="2230">
        <f>IF(B2460="","",(IFERROR(VLOOKUP(B2460,Projecten!A$4:X$2358,12,FALSE),"niet bekend")))</f>
        <v>502.39</v>
      </c>
    </row>
    <row r="2461" spans="1:35" s="2278" customFormat="1" ht="11.25" x14ac:dyDescent="0.2">
      <c r="A2461" s="2278">
        <v>1375</v>
      </c>
      <c r="B2461" s="2292">
        <v>2017563</v>
      </c>
      <c r="C2461" s="2292">
        <v>121473</v>
      </c>
      <c r="D2461" s="2292" t="s">
        <v>3592</v>
      </c>
      <c r="E2461" s="1953" t="s">
        <v>353</v>
      </c>
      <c r="F2461" s="1953">
        <v>0</v>
      </c>
      <c r="G2461" s="1953">
        <v>1</v>
      </c>
      <c r="H2461" s="1953">
        <v>0</v>
      </c>
      <c r="I2461" s="1953">
        <v>2</v>
      </c>
      <c r="J2461" s="2294">
        <v>42976</v>
      </c>
      <c r="K2461" s="2290" t="s">
        <v>1524</v>
      </c>
      <c r="L2461" s="2290" t="s">
        <v>1524</v>
      </c>
      <c r="M2461" s="2295" t="s">
        <v>1524</v>
      </c>
      <c r="N2461" s="2283" t="s">
        <v>47</v>
      </c>
      <c r="O2461" s="2283" t="s">
        <v>47</v>
      </c>
      <c r="P2461" s="2283" t="s">
        <v>47</v>
      </c>
      <c r="Q2461" s="2283" t="s">
        <v>47</v>
      </c>
      <c r="R2461" s="2280"/>
      <c r="S2461" s="2282"/>
      <c r="T2461" s="2272">
        <v>36</v>
      </c>
      <c r="U2461" s="2273"/>
      <c r="V2461" s="2274" t="s">
        <v>535</v>
      </c>
      <c r="W2461" s="2274"/>
      <c r="X2461" s="2291">
        <v>5.5</v>
      </c>
      <c r="Y2461" s="2281"/>
      <c r="Z2461" s="2281"/>
      <c r="AA2461" s="2296">
        <v>42969</v>
      </c>
      <c r="AC2461" s="2287"/>
      <c r="AD2461" s="2287"/>
      <c r="AE2461" s="2287"/>
      <c r="AF2461" s="2277">
        <f>IF(B2461="","",(IFERROR(VLOOKUP(B2461,Projecten!A$4:X$2358,5,FALSE),"niet bekend")))</f>
        <v>0</v>
      </c>
      <c r="AG2461" s="2230">
        <f t="shared" si="194"/>
        <v>774.65</v>
      </c>
      <c r="AH2461" s="2227">
        <f>IF(B2461="","",(IFERROR(VLOOKUP(B2461,Projecten!A$4:X$2358,23,FALSE),"niet bekend")))</f>
        <v>774.65</v>
      </c>
      <c r="AI2461" s="2230">
        <f>IF(B2461="","",(IFERROR(VLOOKUP(B2461,Projecten!A$4:X$2358,12,FALSE),"niet bekend")))</f>
        <v>774.65</v>
      </c>
    </row>
    <row r="2462" spans="1:35" s="2278" customFormat="1" ht="11.25" x14ac:dyDescent="0.2">
      <c r="A2462" s="2278">
        <v>1376</v>
      </c>
      <c r="B2462" s="2292">
        <v>2017539</v>
      </c>
      <c r="C2462" s="2292">
        <v>121469</v>
      </c>
      <c r="D2462" s="2292" t="s">
        <v>3512</v>
      </c>
      <c r="E2462" s="1953" t="s">
        <v>318</v>
      </c>
      <c r="F2462" s="2293">
        <v>1</v>
      </c>
      <c r="G2462" s="2293">
        <v>2</v>
      </c>
      <c r="H2462" s="2293">
        <v>1</v>
      </c>
      <c r="I2462" s="2293">
        <v>1</v>
      </c>
      <c r="J2462" s="2294">
        <v>42969</v>
      </c>
      <c r="K2462" s="2290" t="s">
        <v>1524</v>
      </c>
      <c r="L2462" s="2290" t="s">
        <v>1524</v>
      </c>
      <c r="M2462" s="2290" t="s">
        <v>1524</v>
      </c>
      <c r="N2462" s="2283" t="s">
        <v>47</v>
      </c>
      <c r="O2462" s="2283" t="s">
        <v>47</v>
      </c>
      <c r="P2462" s="2283" t="s">
        <v>47</v>
      </c>
      <c r="Q2462" s="2283" t="s">
        <v>47</v>
      </c>
      <c r="R2462" s="2280"/>
      <c r="S2462" s="2282"/>
      <c r="T2462" s="2272">
        <v>36</v>
      </c>
      <c r="U2462" s="2273"/>
      <c r="V2462" s="2274" t="s">
        <v>786</v>
      </c>
      <c r="W2462" s="2274"/>
      <c r="X2462" s="2291">
        <v>5</v>
      </c>
      <c r="Y2462" s="2281"/>
      <c r="Z2462" s="2281"/>
      <c r="AA2462" s="2296">
        <v>42933</v>
      </c>
      <c r="AC2462" s="2287"/>
      <c r="AD2462" s="2287"/>
      <c r="AE2462" s="2287"/>
      <c r="AF2462" s="2277">
        <f>IF(B2462="","",(IFERROR(VLOOKUP(B2462,Projecten!A$4:X$2358,5,FALSE),"niet bekend")))</f>
        <v>1</v>
      </c>
      <c r="AG2462" s="2230">
        <f t="shared" si="194"/>
        <v>852.39</v>
      </c>
      <c r="AH2462" s="2227">
        <f>IF(B2462="","",(IFERROR(VLOOKUP(B2462,Projecten!A$4:X$2358,23,FALSE),"niet bekend")))</f>
        <v>852.39</v>
      </c>
      <c r="AI2462" s="2230">
        <f>IF(B2462="","",(IFERROR(VLOOKUP(B2462,Projecten!A$4:X$2358,12,FALSE),"niet bekend")))</f>
        <v>852.39</v>
      </c>
    </row>
    <row r="2463" spans="1:35" s="2278" customFormat="1" ht="11.25" x14ac:dyDescent="0.2">
      <c r="A2463" s="2278">
        <v>1377</v>
      </c>
      <c r="B2463" s="2292">
        <v>2017540</v>
      </c>
      <c r="C2463" s="2292">
        <v>121469</v>
      </c>
      <c r="D2463" s="2292" t="s">
        <v>3515</v>
      </c>
      <c r="E2463" s="1953" t="s">
        <v>318</v>
      </c>
      <c r="F2463" s="2293">
        <v>1</v>
      </c>
      <c r="G2463" s="2293">
        <v>1</v>
      </c>
      <c r="H2463" s="2293">
        <v>0</v>
      </c>
      <c r="I2463" s="2293">
        <v>1</v>
      </c>
      <c r="J2463" s="2294">
        <v>42969</v>
      </c>
      <c r="K2463" s="2290" t="s">
        <v>1524</v>
      </c>
      <c r="L2463" s="2290" t="s">
        <v>1524</v>
      </c>
      <c r="M2463" s="2290" t="s">
        <v>1524</v>
      </c>
      <c r="N2463" s="2283" t="s">
        <v>47</v>
      </c>
      <c r="O2463" s="2283" t="s">
        <v>47</v>
      </c>
      <c r="P2463" s="2283" t="s">
        <v>47</v>
      </c>
      <c r="Q2463" s="2283" t="s">
        <v>47</v>
      </c>
      <c r="R2463" s="2280"/>
      <c r="S2463" s="2282"/>
      <c r="T2463" s="2272">
        <v>36</v>
      </c>
      <c r="U2463" s="2273"/>
      <c r="V2463" s="2274" t="s">
        <v>786</v>
      </c>
      <c r="W2463" s="2274" t="s">
        <v>1284</v>
      </c>
      <c r="X2463" s="2291">
        <v>3.75</v>
      </c>
      <c r="Y2463" s="2281"/>
      <c r="Z2463" s="2281"/>
      <c r="AA2463" s="2296">
        <v>42933</v>
      </c>
      <c r="AC2463" s="2287"/>
      <c r="AD2463" s="2287"/>
      <c r="AE2463" s="2287"/>
      <c r="AF2463" s="2277">
        <f>IF(B2463="","",(IFERROR(VLOOKUP(B2463,Projecten!A$4:X$2358,5,FALSE),"niet bekend")))</f>
        <v>1</v>
      </c>
      <c r="AG2463" s="2230">
        <f t="shared" si="194"/>
        <v>707.24</v>
      </c>
      <c r="AH2463" s="2227">
        <f>IF(B2463="","",(IFERROR(VLOOKUP(B2463,Projecten!A$4:X$2358,23,FALSE),"niet bekend")))</f>
        <v>707.24</v>
      </c>
      <c r="AI2463" s="2230">
        <f>IF(B2463="","",(IFERROR(VLOOKUP(B2463,Projecten!A$4:X$2358,12,FALSE),"niet bekend")))</f>
        <v>707.24</v>
      </c>
    </row>
    <row r="2464" spans="1:35" s="2278" customFormat="1" ht="11.25" x14ac:dyDescent="0.2">
      <c r="A2464" s="2278">
        <v>1378</v>
      </c>
      <c r="B2464" s="2292">
        <v>2017541</v>
      </c>
      <c r="C2464" s="2292">
        <v>121469</v>
      </c>
      <c r="D2464" s="2292" t="s">
        <v>3518</v>
      </c>
      <c r="E2464" s="1953" t="s">
        <v>318</v>
      </c>
      <c r="F2464" s="2293">
        <v>0</v>
      </c>
      <c r="G2464" s="2293">
        <v>1</v>
      </c>
      <c r="H2464" s="2293">
        <v>0</v>
      </c>
      <c r="I2464" s="2293">
        <v>2</v>
      </c>
      <c r="J2464" s="2290" t="s">
        <v>1524</v>
      </c>
      <c r="K2464" s="2290" t="s">
        <v>1524</v>
      </c>
      <c r="L2464" s="2290" t="s">
        <v>1524</v>
      </c>
      <c r="M2464" s="2290" t="s">
        <v>1524</v>
      </c>
      <c r="N2464" s="2283" t="s">
        <v>47</v>
      </c>
      <c r="O2464" s="2283" t="s">
        <v>47</v>
      </c>
      <c r="P2464" s="2283" t="s">
        <v>47</v>
      </c>
      <c r="Q2464" s="2283" t="s">
        <v>47</v>
      </c>
      <c r="R2464" s="2280"/>
      <c r="S2464" s="2282"/>
      <c r="T2464" s="2272">
        <v>36</v>
      </c>
      <c r="U2464" s="2273"/>
      <c r="V2464" s="2274" t="s">
        <v>786</v>
      </c>
      <c r="W2464" s="2274" t="s">
        <v>3527</v>
      </c>
      <c r="X2464" s="2291">
        <v>3.25</v>
      </c>
      <c r="Y2464" s="2281"/>
      <c r="Z2464" s="2281"/>
      <c r="AA2464" s="2296">
        <v>42933</v>
      </c>
      <c r="AC2464" s="2287"/>
      <c r="AD2464" s="2287"/>
      <c r="AE2464" s="2287"/>
      <c r="AF2464" s="2277">
        <f>IF(B2464="","",(IFERROR(VLOOKUP(B2464,Projecten!A$4:X$2358,5,FALSE),"niet bekend")))</f>
        <v>0</v>
      </c>
      <c r="AG2464" s="2230">
        <f t="shared" si="194"/>
        <v>499.5</v>
      </c>
      <c r="AH2464" s="2227">
        <f>IF(B2464="","",(IFERROR(VLOOKUP(B2464,Projecten!A$4:X$2358,23,FALSE),"niet bekend")))</f>
        <v>499.5</v>
      </c>
      <c r="AI2464" s="2230">
        <f>IF(B2464="","",(IFERROR(VLOOKUP(B2464,Projecten!A$4:X$2358,12,FALSE),"niet bekend")))</f>
        <v>499.5</v>
      </c>
    </row>
    <row r="2465" spans="1:35" s="2315" customFormat="1" ht="11.25" x14ac:dyDescent="0.2">
      <c r="B2465" s="2316"/>
      <c r="C2465" s="2317"/>
      <c r="D2465" s="2318"/>
      <c r="E2465" s="2318"/>
      <c r="F2465" s="2318"/>
      <c r="G2465" s="2318"/>
      <c r="H2465" s="2318"/>
      <c r="I2465" s="2318"/>
      <c r="J2465" s="2319"/>
      <c r="K2465" s="2319"/>
      <c r="L2465" s="2319"/>
      <c r="M2465" s="2320"/>
      <c r="N2465" s="2320"/>
      <c r="O2465" s="2320"/>
      <c r="P2465" s="2320"/>
      <c r="Q2465" s="2320"/>
      <c r="R2465" s="2321"/>
      <c r="S2465" s="2322"/>
      <c r="T2465" s="2323"/>
      <c r="U2465" s="2323"/>
      <c r="V2465" s="2324"/>
      <c r="W2465" s="2324"/>
      <c r="X2465" s="2324"/>
      <c r="Y2465" s="2325"/>
      <c r="Z2465" s="2326"/>
      <c r="AA2465" s="2327"/>
      <c r="AC2465" s="2328"/>
      <c r="AD2465" s="2328"/>
      <c r="AE2465" s="2328"/>
    </row>
    <row r="2466" spans="1:35" s="2247" customFormat="1" ht="11.25" x14ac:dyDescent="0.2">
      <c r="C2466" s="2248"/>
      <c r="D2466" s="2249">
        <f>SUM(G2466:I2466)</f>
        <v>307</v>
      </c>
      <c r="E2466" s="2250"/>
      <c r="F2466" s="2250">
        <f>SUM(F2467:F2487)</f>
        <v>17</v>
      </c>
      <c r="G2466" s="2250">
        <f>SUM(G2467:G2487)</f>
        <v>158</v>
      </c>
      <c r="H2466" s="2250">
        <f>SUM(H2467:H2487)</f>
        <v>92</v>
      </c>
      <c r="I2466" s="2250">
        <f>SUM(I2467:I2487)</f>
        <v>57</v>
      </c>
      <c r="J2466" s="2251"/>
      <c r="K2466" s="2251"/>
      <c r="L2466" s="2251"/>
      <c r="M2466" s="2252"/>
      <c r="N2466" s="2252"/>
      <c r="O2466" s="2252"/>
      <c r="P2466" s="2252"/>
      <c r="Q2466" s="2252"/>
      <c r="R2466" s="2253">
        <v>36</v>
      </c>
      <c r="S2466" s="2254"/>
      <c r="T2466" s="2255"/>
      <c r="U2466" s="2255"/>
      <c r="V2466" s="2256"/>
      <c r="W2466" s="2257">
        <f>SUM(X2466:X2487)</f>
        <v>490.5</v>
      </c>
      <c r="X2466" s="2258"/>
      <c r="Y2466" s="2258">
        <v>0</v>
      </c>
      <c r="Z2466" s="2259">
        <f>W2466-Y2466</f>
        <v>490.5</v>
      </c>
      <c r="AA2466" s="2248"/>
      <c r="AC2466" s="2260"/>
      <c r="AD2466" s="2260"/>
      <c r="AE2466" s="2261" t="str">
        <f>CONCATENATE("week ",R2466)</f>
        <v>week 36</v>
      </c>
      <c r="AG2466" s="2264">
        <f>SUM(AG2467:AG2487)</f>
        <v>86552.530000000013</v>
      </c>
    </row>
    <row r="2467" spans="1:35" s="2278" customFormat="1" ht="11.25" x14ac:dyDescent="0.2">
      <c r="A2467" s="2278">
        <v>1537</v>
      </c>
      <c r="B2467" s="2279"/>
      <c r="C2467" s="2280"/>
      <c r="D2467" s="2280" t="s">
        <v>2513</v>
      </c>
      <c r="E2467" s="2281"/>
      <c r="F2467" s="2281"/>
      <c r="G2467" s="2281"/>
      <c r="H2467" s="2281"/>
      <c r="I2467" s="2281"/>
      <c r="J2467" s="2282"/>
      <c r="K2467" s="2282"/>
      <c r="L2467" s="2282"/>
      <c r="M2467" s="2282"/>
      <c r="N2467" s="2283"/>
      <c r="O2467" s="2283"/>
      <c r="P2467" s="2283"/>
      <c r="Q2467" s="2283"/>
      <c r="R2467" s="2280"/>
      <c r="S2467" s="2282"/>
      <c r="T2467" s="2284"/>
      <c r="U2467" s="2285"/>
      <c r="V2467" s="2281"/>
      <c r="W2467" s="2281"/>
      <c r="X2467" s="2276">
        <v>40</v>
      </c>
      <c r="Y2467" s="2281"/>
      <c r="Z2467" s="2281"/>
      <c r="AA2467" s="2286"/>
      <c r="AC2467" s="2287"/>
      <c r="AD2467" s="2287"/>
      <c r="AE2467" s="2287"/>
      <c r="AF2467" s="2277" t="str">
        <f>IF(B2467="","",(IFERROR(VLOOKUP(B2467,Projecten!A$4:X$2358,5,FALSE),"niet bekend")))</f>
        <v/>
      </c>
      <c r="AG2467" s="2230" t="str">
        <f>IF(AF2467="","",(IF(F2467=0,AI2467,(F2467/AF2467*AI2467))))</f>
        <v/>
      </c>
      <c r="AH2467" s="2227" t="str">
        <f>IF(B2467="","",(IFERROR(VLOOKUP(B2467,Projecten!A$4:X$2358,23,FALSE),"niet bekend")))</f>
        <v/>
      </c>
      <c r="AI2467" s="2230" t="str">
        <f>IF(B2467="","",(IFERROR(VLOOKUP(B2467,Projecten!A$4:X$2358,12,FALSE),"niet bekend")))</f>
        <v/>
      </c>
    </row>
    <row r="2468" spans="1:35" s="2278" customFormat="1" ht="11.25" x14ac:dyDescent="0.2">
      <c r="A2468" s="2278">
        <v>1538</v>
      </c>
      <c r="B2468" s="2279"/>
      <c r="C2468" s="2280"/>
      <c r="D2468" s="2280" t="s">
        <v>3611</v>
      </c>
      <c r="E2468" s="2281"/>
      <c r="F2468" s="2281"/>
      <c r="G2468" s="2281"/>
      <c r="H2468" s="2281"/>
      <c r="I2468" s="2281"/>
      <c r="J2468" s="2282"/>
      <c r="K2468" s="2282"/>
      <c r="L2468" s="2282"/>
      <c r="M2468" s="2282"/>
      <c r="N2468" s="2283"/>
      <c r="O2468" s="2283"/>
      <c r="P2468" s="2283"/>
      <c r="Q2468" s="2283"/>
      <c r="R2468" s="2280"/>
      <c r="S2468" s="2282"/>
      <c r="T2468" s="2284"/>
      <c r="U2468" s="2285"/>
      <c r="V2468" s="2281"/>
      <c r="W2468" s="2281"/>
      <c r="X2468" s="2276">
        <v>13.25</v>
      </c>
      <c r="Y2468" s="2281"/>
      <c r="Z2468" s="2281"/>
      <c r="AA2468" s="2286"/>
      <c r="AC2468" s="2287"/>
      <c r="AD2468" s="2287"/>
      <c r="AE2468" s="2287"/>
      <c r="AF2468" s="2277" t="str">
        <f>IF(B2468="","",(IFERROR(VLOOKUP(B2468,Projecten!A$4:X$2358,5,FALSE),"niet bekend")))</f>
        <v/>
      </c>
      <c r="AG2468" s="2230" t="str">
        <f>IF(AF2468="","",(IF(F2468=0,AI2468,(F2468/AF2468*AI2468))))</f>
        <v/>
      </c>
      <c r="AH2468" s="2227" t="str">
        <f>IF(B2468="","",(IFERROR(VLOOKUP(B2468,Projecten!A$4:X$2358,23,FALSE),"niet bekend")))</f>
        <v/>
      </c>
      <c r="AI2468" s="2230" t="str">
        <f>IF(B2468="","",(IFERROR(VLOOKUP(B2468,Projecten!A$4:X$2358,12,FALSE),"niet bekend")))</f>
        <v/>
      </c>
    </row>
    <row r="2469" spans="1:35" s="2278" customFormat="1" ht="11.25" x14ac:dyDescent="0.2">
      <c r="A2469" s="2278">
        <v>1539</v>
      </c>
      <c r="B2469" s="2279"/>
      <c r="C2469" s="2280"/>
      <c r="D2469" s="2280" t="s">
        <v>3667</v>
      </c>
      <c r="E2469" s="2281"/>
      <c r="F2469" s="2281"/>
      <c r="G2469" s="2281"/>
      <c r="H2469" s="2281"/>
      <c r="I2469" s="2281"/>
      <c r="J2469" s="2282"/>
      <c r="K2469" s="2282"/>
      <c r="L2469" s="2282"/>
      <c r="M2469" s="2282"/>
      <c r="N2469" s="2283"/>
      <c r="O2469" s="2283"/>
      <c r="P2469" s="2283"/>
      <c r="Q2469" s="2283"/>
      <c r="R2469" s="2280"/>
      <c r="S2469" s="2282"/>
      <c r="T2469" s="2284"/>
      <c r="U2469" s="2285"/>
      <c r="V2469" s="2281"/>
      <c r="W2469" s="2281"/>
      <c r="X2469" s="2276">
        <v>8.25</v>
      </c>
      <c r="Y2469" s="2281"/>
      <c r="Z2469" s="2281"/>
      <c r="AA2469" s="2286"/>
      <c r="AC2469" s="2287"/>
      <c r="AD2469" s="2287"/>
      <c r="AE2469" s="2287"/>
      <c r="AF2469" s="2277"/>
      <c r="AG2469" s="2230"/>
      <c r="AH2469" s="2227"/>
      <c r="AI2469" s="2230"/>
    </row>
    <row r="2470" spans="1:35" s="2278" customFormat="1" ht="11.25" x14ac:dyDescent="0.2">
      <c r="A2470" s="2278">
        <v>1540</v>
      </c>
      <c r="B2470" s="2279"/>
      <c r="C2470" s="2280"/>
      <c r="D2470" s="2280" t="s">
        <v>3671</v>
      </c>
      <c r="E2470" s="2281"/>
      <c r="F2470" s="2281"/>
      <c r="G2470" s="2281"/>
      <c r="H2470" s="2281"/>
      <c r="I2470" s="2281"/>
      <c r="J2470" s="2282"/>
      <c r="K2470" s="2282"/>
      <c r="L2470" s="2282"/>
      <c r="M2470" s="2282"/>
      <c r="N2470" s="2283"/>
      <c r="O2470" s="2283"/>
      <c r="P2470" s="2283"/>
      <c r="Q2470" s="2283"/>
      <c r="R2470" s="2280"/>
      <c r="S2470" s="2282"/>
      <c r="T2470" s="2284"/>
      <c r="U2470" s="2285"/>
      <c r="V2470" s="2281"/>
      <c r="W2470" s="2281"/>
      <c r="X2470" s="2276">
        <v>1.5</v>
      </c>
      <c r="Y2470" s="2281"/>
      <c r="Z2470" s="2281"/>
      <c r="AA2470" s="2286"/>
      <c r="AC2470" s="2287"/>
      <c r="AD2470" s="2287"/>
      <c r="AE2470" s="2287"/>
      <c r="AF2470" s="2277"/>
      <c r="AG2470" s="2230"/>
      <c r="AH2470" s="2227"/>
      <c r="AI2470" s="2230"/>
    </row>
    <row r="2471" spans="1:35" s="2278" customFormat="1" ht="11.25" x14ac:dyDescent="0.2">
      <c r="A2471" s="2278">
        <v>1541</v>
      </c>
      <c r="B2471" s="2279"/>
      <c r="C2471" s="2280"/>
      <c r="D2471" s="2280" t="s">
        <v>3683</v>
      </c>
      <c r="E2471" s="2281"/>
      <c r="F2471" s="2281"/>
      <c r="G2471" s="2281"/>
      <c r="H2471" s="2281"/>
      <c r="I2471" s="2281"/>
      <c r="J2471" s="2282"/>
      <c r="K2471" s="2282"/>
      <c r="L2471" s="2282"/>
      <c r="M2471" s="2282"/>
      <c r="N2471" s="2283"/>
      <c r="O2471" s="2283"/>
      <c r="P2471" s="2283"/>
      <c r="Q2471" s="2283"/>
      <c r="R2471" s="2280"/>
      <c r="S2471" s="2282"/>
      <c r="T2471" s="2284"/>
      <c r="U2471" s="2285"/>
      <c r="V2471" s="2281"/>
      <c r="W2471" s="2281"/>
      <c r="X2471" s="2276">
        <v>12</v>
      </c>
      <c r="Y2471" s="2281"/>
      <c r="Z2471" s="2281"/>
      <c r="AA2471" s="2286"/>
      <c r="AC2471" s="2287"/>
      <c r="AD2471" s="2287"/>
      <c r="AE2471" s="2287"/>
      <c r="AF2471" s="2277"/>
      <c r="AG2471" s="2230"/>
      <c r="AH2471" s="2227"/>
      <c r="AI2471" s="2230"/>
    </row>
    <row r="2472" spans="1:35" s="2211" customFormat="1" ht="11.25" x14ac:dyDescent="0.2">
      <c r="A2472" s="2211">
        <v>1542</v>
      </c>
      <c r="B2472" s="2266" t="s">
        <v>2455</v>
      </c>
      <c r="C2472" s="2288">
        <v>121441</v>
      </c>
      <c r="D2472" s="2266" t="s">
        <v>2355</v>
      </c>
      <c r="E2472" s="2268" t="s">
        <v>2454</v>
      </c>
      <c r="F2472" s="2268">
        <v>1</v>
      </c>
      <c r="G2472" s="2268">
        <v>23</v>
      </c>
      <c r="H2472" s="2268">
        <v>17</v>
      </c>
      <c r="I2472" s="2268">
        <v>4</v>
      </c>
      <c r="J2472" s="2289">
        <v>42934</v>
      </c>
      <c r="K2472" s="2289">
        <v>42926</v>
      </c>
      <c r="L2472" s="2289" t="s">
        <v>47</v>
      </c>
      <c r="M2472" s="2290" t="s">
        <v>1524</v>
      </c>
      <c r="N2472" s="2270" t="s">
        <v>47</v>
      </c>
      <c r="O2472" s="2270" t="s">
        <v>47</v>
      </c>
      <c r="P2472" s="2270" t="s">
        <v>47</v>
      </c>
      <c r="Q2472" s="2270" t="s">
        <v>47</v>
      </c>
      <c r="R2472" s="2226" t="s">
        <v>3533</v>
      </c>
      <c r="S2472" s="2271" t="s">
        <v>3494</v>
      </c>
      <c r="T2472" s="2272">
        <v>36</v>
      </c>
      <c r="U2472" s="2273"/>
      <c r="V2472" s="2469" t="s">
        <v>2456</v>
      </c>
      <c r="W2472" s="2274" t="s">
        <v>3534</v>
      </c>
      <c r="X2472" s="2291">
        <v>46</v>
      </c>
      <c r="Y2472" s="2274"/>
      <c r="Z2472" s="2274"/>
      <c r="AA2472" s="2226"/>
      <c r="AC2472" s="2227"/>
      <c r="AD2472" s="2227"/>
      <c r="AE2472" s="2227"/>
      <c r="AF2472" s="2277">
        <f>IF(B2472="","",(IFERROR(VLOOKUP(B2472,Projecten!A$4:X$2358,5,FALSE),"niet bekend")))</f>
        <v>1</v>
      </c>
      <c r="AG2472" s="2230">
        <f t="shared" ref="AG2472:AG2477" si="195">IF(AF2472="","",(IF(F2472=0,AI2472,(F2472/AF2472*AI2472))))</f>
        <v>18138</v>
      </c>
      <c r="AH2472" s="2227">
        <f>IF(B2472="","",(IFERROR(VLOOKUP(B2472,Projecten!A$4:X$2358,23,FALSE),"niet bekend")))</f>
        <v>0</v>
      </c>
      <c r="AI2472" s="2230">
        <f>IF(B2472="","",(IFERROR(VLOOKUP(B2472,Projecten!A$4:X$2358,12,FALSE),"niet bekend")))</f>
        <v>18138</v>
      </c>
    </row>
    <row r="2473" spans="1:35" s="2278" customFormat="1" ht="11.25" x14ac:dyDescent="0.2">
      <c r="A2473" s="2278">
        <v>1543</v>
      </c>
      <c r="B2473" s="2313" t="s">
        <v>3501</v>
      </c>
      <c r="C2473" s="2292">
        <v>121468</v>
      </c>
      <c r="D2473" s="2292" t="s">
        <v>3504</v>
      </c>
      <c r="E2473" s="1953" t="s">
        <v>353</v>
      </c>
      <c r="F2473" s="2293">
        <v>1</v>
      </c>
      <c r="G2473" s="2293">
        <v>8</v>
      </c>
      <c r="H2473" s="2293">
        <v>4</v>
      </c>
      <c r="I2473" s="2293">
        <v>3</v>
      </c>
      <c r="J2473" s="2294">
        <v>42969</v>
      </c>
      <c r="K2473" s="2294">
        <v>42968</v>
      </c>
      <c r="L2473" s="2290" t="s">
        <v>1524</v>
      </c>
      <c r="M2473" s="2290" t="s">
        <v>1524</v>
      </c>
      <c r="N2473" s="2283" t="s">
        <v>47</v>
      </c>
      <c r="O2473" s="2283" t="s">
        <v>47</v>
      </c>
      <c r="P2473" s="2283" t="s">
        <v>47</v>
      </c>
      <c r="Q2473" s="2283" t="s">
        <v>47</v>
      </c>
      <c r="R2473" s="2280"/>
      <c r="S2473" s="2282"/>
      <c r="T2473" s="2272">
        <v>36</v>
      </c>
      <c r="U2473" s="2273"/>
      <c r="V2473" s="2469" t="s">
        <v>535</v>
      </c>
      <c r="W2473" s="2274"/>
      <c r="X2473" s="2291">
        <v>20</v>
      </c>
      <c r="Y2473" s="2281"/>
      <c r="Z2473" s="2281"/>
      <c r="AA2473" s="2296">
        <v>42933</v>
      </c>
      <c r="AC2473" s="2287"/>
      <c r="AD2473" s="2287"/>
      <c r="AE2473" s="2287"/>
      <c r="AF2473" s="2277">
        <f>IF(B2473="","",(IFERROR(VLOOKUP(B2473,Projecten!A$4:X$2358,5,FALSE),"niet bekend")))</f>
        <v>1</v>
      </c>
      <c r="AG2473" s="2230">
        <f t="shared" si="195"/>
        <v>3413.07</v>
      </c>
      <c r="AH2473" s="2227">
        <f>IF(B2473="","",(IFERROR(VLOOKUP(B2473,Projecten!A$4:X$2358,23,FALSE),"niet bekend")))</f>
        <v>3413.07</v>
      </c>
      <c r="AI2473" s="2230">
        <f>IF(B2473="","",(IFERROR(VLOOKUP(B2473,Projecten!A$4:X$2358,12,FALSE),"niet bekend")))</f>
        <v>3413.07</v>
      </c>
    </row>
    <row r="2474" spans="1:35" s="2278" customFormat="1" ht="11.25" x14ac:dyDescent="0.2">
      <c r="A2474" s="2278">
        <v>1544</v>
      </c>
      <c r="B2474" s="2313" t="s">
        <v>3502</v>
      </c>
      <c r="C2474" s="2292">
        <v>121468</v>
      </c>
      <c r="D2474" s="2292" t="s">
        <v>3503</v>
      </c>
      <c r="E2474" s="1953" t="s">
        <v>353</v>
      </c>
      <c r="F2474" s="2293">
        <v>0</v>
      </c>
      <c r="G2474" s="2293">
        <v>1</v>
      </c>
      <c r="H2474" s="2293">
        <v>0</v>
      </c>
      <c r="I2474" s="2293">
        <v>1</v>
      </c>
      <c r="J2474" s="2290" t="s">
        <v>1524</v>
      </c>
      <c r="K2474" s="2290" t="s">
        <v>1524</v>
      </c>
      <c r="L2474" s="2290" t="s">
        <v>1524</v>
      </c>
      <c r="M2474" s="2290" t="s">
        <v>1524</v>
      </c>
      <c r="N2474" s="2283" t="s">
        <v>47</v>
      </c>
      <c r="O2474" s="2283" t="s">
        <v>47</v>
      </c>
      <c r="P2474" s="2283" t="s">
        <v>47</v>
      </c>
      <c r="Q2474" s="2283" t="s">
        <v>47</v>
      </c>
      <c r="R2474" s="2280"/>
      <c r="S2474" s="2282"/>
      <c r="T2474" s="2272">
        <v>36</v>
      </c>
      <c r="U2474" s="2273"/>
      <c r="V2474" s="2469" t="s">
        <v>535</v>
      </c>
      <c r="W2474" s="2274"/>
      <c r="X2474" s="2291">
        <v>3.25</v>
      </c>
      <c r="Y2474" s="2281"/>
      <c r="Z2474" s="2281"/>
      <c r="AA2474" s="2296">
        <v>42933</v>
      </c>
      <c r="AC2474" s="2287"/>
      <c r="AD2474" s="2287"/>
      <c r="AE2474" s="2287"/>
      <c r="AF2474" s="2277">
        <f>IF(B2474="","",(IFERROR(VLOOKUP(B2474,Projecten!A$4:X$2358,5,FALSE),"niet bekend")))</f>
        <v>0</v>
      </c>
      <c r="AG2474" s="2230">
        <f t="shared" si="195"/>
        <v>502.39</v>
      </c>
      <c r="AH2474" s="2227">
        <f>IF(B2474="","",(IFERROR(VLOOKUP(B2474,Projecten!A$4:X$2358,23,FALSE),"niet bekend")))</f>
        <v>502.39</v>
      </c>
      <c r="AI2474" s="2230">
        <f>IF(B2474="","",(IFERROR(VLOOKUP(B2474,Projecten!A$4:X$2358,12,FALSE),"niet bekend")))</f>
        <v>502.39</v>
      </c>
    </row>
    <row r="2475" spans="1:35" s="2278" customFormat="1" ht="11.25" x14ac:dyDescent="0.2">
      <c r="A2475" s="2278">
        <v>1545</v>
      </c>
      <c r="B2475" s="2292">
        <v>2017562</v>
      </c>
      <c r="C2475" s="2292">
        <v>121468</v>
      </c>
      <c r="D2475" s="2292" t="s">
        <v>3573</v>
      </c>
      <c r="E2475" s="1953" t="s">
        <v>353</v>
      </c>
      <c r="F2475" s="1953">
        <v>0</v>
      </c>
      <c r="G2475" s="1953">
        <v>1</v>
      </c>
      <c r="H2475" s="1953">
        <v>0</v>
      </c>
      <c r="I2475" s="1953">
        <v>1</v>
      </c>
      <c r="J2475" s="2294">
        <v>42971</v>
      </c>
      <c r="K2475" s="2290" t="s">
        <v>1524</v>
      </c>
      <c r="L2475" s="2290" t="s">
        <v>1524</v>
      </c>
      <c r="M2475" s="2290" t="s">
        <v>1524</v>
      </c>
      <c r="N2475" s="2283" t="s">
        <v>47</v>
      </c>
      <c r="O2475" s="2283" t="s">
        <v>47</v>
      </c>
      <c r="P2475" s="2283" t="s">
        <v>47</v>
      </c>
      <c r="Q2475" s="2283" t="s">
        <v>47</v>
      </c>
      <c r="R2475" s="2280"/>
      <c r="S2475" s="2282"/>
      <c r="T2475" s="2272">
        <v>36</v>
      </c>
      <c r="U2475" s="2273"/>
      <c r="V2475" s="2469" t="s">
        <v>535</v>
      </c>
      <c r="W2475" s="2274"/>
      <c r="X2475" s="2291">
        <v>3.25</v>
      </c>
      <c r="Y2475" s="2281"/>
      <c r="Z2475" s="2281"/>
      <c r="AA2475" s="2296" t="s">
        <v>3574</v>
      </c>
      <c r="AC2475" s="2287"/>
      <c r="AD2475" s="2287"/>
      <c r="AE2475" s="2287"/>
      <c r="AF2475" s="2277">
        <f>IF(B2475="","",(IFERROR(VLOOKUP(B2475,Projecten!A$4:X$2358,5,FALSE),"niet bekend")))</f>
        <v>0</v>
      </c>
      <c r="AG2475" s="2230">
        <f t="shared" si="195"/>
        <v>520.27</v>
      </c>
      <c r="AH2475" s="2227">
        <f>IF(B2475="","",(IFERROR(VLOOKUP(B2475,Projecten!A$4:X$2358,23,FALSE),"niet bekend")))</f>
        <v>520.27</v>
      </c>
      <c r="AI2475" s="2230">
        <f>IF(B2475="","",(IFERROR(VLOOKUP(B2475,Projecten!A$4:X$2358,12,FALSE),"niet bekend")))</f>
        <v>520.27</v>
      </c>
    </row>
    <row r="2476" spans="1:35" s="2278" customFormat="1" ht="11.25" x14ac:dyDescent="0.2">
      <c r="A2476" s="2278">
        <v>1546</v>
      </c>
      <c r="B2476" s="2292" t="s">
        <v>3356</v>
      </c>
      <c r="C2476" s="2312">
        <v>121470</v>
      </c>
      <c r="D2476" s="2292" t="s">
        <v>3268</v>
      </c>
      <c r="E2476" s="1953" t="s">
        <v>26</v>
      </c>
      <c r="F2476" s="2293">
        <v>4</v>
      </c>
      <c r="G2476" s="2293">
        <v>32</v>
      </c>
      <c r="H2476" s="2293">
        <v>16</v>
      </c>
      <c r="I2476" s="2293">
        <v>16</v>
      </c>
      <c r="J2476" s="2294">
        <v>42935</v>
      </c>
      <c r="K2476" s="2314">
        <v>42935</v>
      </c>
      <c r="L2476" s="2290" t="s">
        <v>1524</v>
      </c>
      <c r="M2476" s="2294" t="s">
        <v>3539</v>
      </c>
      <c r="N2476" s="2283" t="s">
        <v>47</v>
      </c>
      <c r="O2476" s="2283" t="s">
        <v>47</v>
      </c>
      <c r="P2476" s="2283" t="s">
        <v>47</v>
      </c>
      <c r="Q2476" s="2283" t="s">
        <v>47</v>
      </c>
      <c r="R2476" s="2280"/>
      <c r="S2476" s="2282" t="s">
        <v>3267</v>
      </c>
      <c r="T2476" s="2272">
        <v>36</v>
      </c>
      <c r="U2476" s="2273"/>
      <c r="V2476" s="2469" t="s">
        <v>162</v>
      </c>
      <c r="W2476" s="2274" t="s">
        <v>3397</v>
      </c>
      <c r="X2476" s="2291">
        <f>F2476*33</f>
        <v>132</v>
      </c>
      <c r="Y2476" s="2281"/>
      <c r="Z2476" s="2281"/>
      <c r="AA2476" s="2296">
        <v>42906</v>
      </c>
      <c r="AC2476" s="2287"/>
      <c r="AD2476" s="2287"/>
      <c r="AE2476" s="2287"/>
      <c r="AF2476" s="2277">
        <f>IF(B2476="","",(IFERROR(VLOOKUP(B2476,Projecten!A$4:X$2358,5,FALSE),"niet bekend")))</f>
        <v>28</v>
      </c>
      <c r="AG2476" s="2230">
        <f t="shared" si="195"/>
        <v>26320</v>
      </c>
      <c r="AH2476" s="2227">
        <f>IF(B2476="","",(IFERROR(VLOOKUP(B2476,Projecten!A$4:X$2358,23,FALSE),"niet bekend")))</f>
        <v>184240</v>
      </c>
      <c r="AI2476" s="2230">
        <f>IF(B2476="","",(IFERROR(VLOOKUP(B2476,Projecten!A$4:X$2358,12,FALSE),"niet bekend")))</f>
        <v>184240</v>
      </c>
    </row>
    <row r="2477" spans="1:35" s="2278" customFormat="1" ht="11.25" x14ac:dyDescent="0.2">
      <c r="A2477" s="2278">
        <v>1547</v>
      </c>
      <c r="B2477" s="2292" t="s">
        <v>3356</v>
      </c>
      <c r="C2477" s="2312">
        <v>121471</v>
      </c>
      <c r="D2477" s="2292" t="s">
        <v>3269</v>
      </c>
      <c r="E2477" s="1953" t="s">
        <v>26</v>
      </c>
      <c r="F2477" s="2293">
        <v>2</v>
      </c>
      <c r="G2477" s="2293">
        <v>16</v>
      </c>
      <c r="H2477" s="2293">
        <v>8</v>
      </c>
      <c r="I2477" s="2293">
        <v>8</v>
      </c>
      <c r="J2477" s="2294">
        <v>42935</v>
      </c>
      <c r="K2477" s="2314">
        <v>42935</v>
      </c>
      <c r="L2477" s="2290" t="s">
        <v>1524</v>
      </c>
      <c r="M2477" s="2294" t="s">
        <v>3539</v>
      </c>
      <c r="N2477" s="2283" t="s">
        <v>47</v>
      </c>
      <c r="O2477" s="2283" t="s">
        <v>47</v>
      </c>
      <c r="P2477" s="2283" t="s">
        <v>47</v>
      </c>
      <c r="Q2477" s="2283" t="s">
        <v>47</v>
      </c>
      <c r="R2477" s="2280"/>
      <c r="S2477" s="2282" t="s">
        <v>3267</v>
      </c>
      <c r="T2477" s="2272">
        <v>36</v>
      </c>
      <c r="U2477" s="2273"/>
      <c r="V2477" s="2469" t="s">
        <v>162</v>
      </c>
      <c r="W2477" s="2274" t="s">
        <v>3397</v>
      </c>
      <c r="X2477" s="2291">
        <f>F2477*33</f>
        <v>66</v>
      </c>
      <c r="Y2477" s="2281"/>
      <c r="Z2477" s="2281"/>
      <c r="AA2477" s="2296">
        <v>42906</v>
      </c>
      <c r="AC2477" s="2287"/>
      <c r="AD2477" s="2287"/>
      <c r="AE2477" s="2287"/>
      <c r="AF2477" s="2277">
        <f>IF(B2477="","",(IFERROR(VLOOKUP(B2477,Projecten!A$4:X$2358,5,FALSE),"niet bekend")))</f>
        <v>28</v>
      </c>
      <c r="AG2477" s="2230">
        <f t="shared" si="195"/>
        <v>13160</v>
      </c>
      <c r="AH2477" s="2227">
        <f>IF(B2477="","",(IFERROR(VLOOKUP(B2477,Projecten!A$4:X$2358,23,FALSE),"niet bekend")))</f>
        <v>184240</v>
      </c>
      <c r="AI2477" s="2230">
        <f>IF(B2477="","",(IFERROR(VLOOKUP(B2477,Projecten!A$4:X$2358,12,FALSE),"niet bekend")))</f>
        <v>184240</v>
      </c>
    </row>
    <row r="2478" spans="1:35" s="2211" customFormat="1" ht="11.25" x14ac:dyDescent="0.2">
      <c r="C2478" s="2226"/>
      <c r="D2478" s="2226"/>
      <c r="E2478" s="2274"/>
      <c r="F2478" s="2274"/>
      <c r="G2478" s="2274"/>
      <c r="H2478" s="2274"/>
      <c r="I2478" s="2274"/>
      <c r="J2478" s="2271"/>
      <c r="K2478" s="2271"/>
      <c r="L2478" s="2283"/>
      <c r="M2478" s="2283"/>
      <c r="N2478" s="2283"/>
      <c r="O2478" s="2283"/>
      <c r="P2478" s="2283"/>
      <c r="Q2478" s="2283"/>
      <c r="R2478" s="2226"/>
      <c r="S2478" s="2271"/>
      <c r="T2478" s="2283"/>
      <c r="U2478" s="2273"/>
      <c r="V2478" s="2274"/>
      <c r="W2478" s="2274"/>
      <c r="X2478" s="2291"/>
      <c r="Y2478" s="2274"/>
      <c r="Z2478" s="2274"/>
      <c r="AA2478" s="2226"/>
      <c r="AC2478" s="2227"/>
      <c r="AD2478" s="2227"/>
      <c r="AE2478" s="2227"/>
      <c r="AF2478" s="2228"/>
      <c r="AG2478" s="2229"/>
      <c r="AH2478" s="2227"/>
      <c r="AI2478" s="2230"/>
    </row>
    <row r="2479" spans="1:35" s="2278" customFormat="1" ht="11.25" x14ac:dyDescent="0.2">
      <c r="A2479" s="2278">
        <v>1548</v>
      </c>
      <c r="B2479" s="2292">
        <v>2017504</v>
      </c>
      <c r="C2479" s="2312">
        <v>121474</v>
      </c>
      <c r="D2479" s="2292" t="s">
        <v>3394</v>
      </c>
      <c r="E2479" s="1953" t="s">
        <v>26</v>
      </c>
      <c r="F2479" s="2293">
        <v>5</v>
      </c>
      <c r="G2479" s="2293">
        <v>40</v>
      </c>
      <c r="H2479" s="2293">
        <v>25</v>
      </c>
      <c r="I2479" s="2293">
        <v>10</v>
      </c>
      <c r="J2479" s="2294">
        <v>42969</v>
      </c>
      <c r="K2479" s="2294">
        <v>42968</v>
      </c>
      <c r="L2479" s="2290" t="s">
        <v>1524</v>
      </c>
      <c r="M2479" s="2290" t="s">
        <v>1524</v>
      </c>
      <c r="N2479" s="2283" t="s">
        <v>47</v>
      </c>
      <c r="O2479" s="2283" t="s">
        <v>47</v>
      </c>
      <c r="P2479" s="2283" t="s">
        <v>47</v>
      </c>
      <c r="Q2479" s="2283" t="s">
        <v>47</v>
      </c>
      <c r="R2479" s="2280"/>
      <c r="S2479" s="2282"/>
      <c r="T2479" s="2272">
        <v>37</v>
      </c>
      <c r="U2479" s="2273"/>
      <c r="V2479" s="2469" t="s">
        <v>2310</v>
      </c>
      <c r="W2479" s="2274" t="s">
        <v>3395</v>
      </c>
      <c r="X2479" s="2291">
        <v>66</v>
      </c>
      <c r="Y2479" s="2281"/>
      <c r="Z2479" s="2281"/>
      <c r="AA2479" s="2296">
        <v>42926</v>
      </c>
      <c r="AC2479" s="2287"/>
      <c r="AD2479" s="2287"/>
      <c r="AE2479" s="2287"/>
      <c r="AF2479" s="2277">
        <f>IF(B2479="","",(IFERROR(VLOOKUP(B2479,Projecten!A$4:X$2358,5,FALSE),"niet bekend")))</f>
        <v>5</v>
      </c>
      <c r="AG2479" s="2230">
        <f>IF(AF2479="","",(IF(F2479=0,AI2479,(F2479/AF2479*AI2479))))</f>
        <v>11466.1</v>
      </c>
      <c r="AH2479" s="2227">
        <f>IF(B2479="","",(IFERROR(VLOOKUP(B2479,Projecten!A$4:X$2358,23,FALSE),"niet bekend")))</f>
        <v>11466.1</v>
      </c>
      <c r="AI2479" s="2230">
        <f>IF(B2479="","",(IFERROR(VLOOKUP(B2479,Projecten!A$4:X$2358,12,FALSE),"niet bekend")))</f>
        <v>11466.1</v>
      </c>
    </row>
    <row r="2480" spans="1:35" s="2298" customFormat="1" ht="11.25" x14ac:dyDescent="0.2">
      <c r="A2480" s="2298">
        <v>1549</v>
      </c>
      <c r="B2480" s="2292">
        <v>2017537</v>
      </c>
      <c r="C2480" s="2292">
        <v>121475</v>
      </c>
      <c r="D2480" s="2297">
        <v>646917</v>
      </c>
      <c r="E2480" s="1953" t="s">
        <v>26</v>
      </c>
      <c r="F2480" s="2293">
        <v>1</v>
      </c>
      <c r="G2480" s="2293">
        <v>8</v>
      </c>
      <c r="H2480" s="2293">
        <v>5</v>
      </c>
      <c r="I2480" s="2293">
        <v>3</v>
      </c>
      <c r="J2480" s="2336">
        <v>42978</v>
      </c>
      <c r="K2480" s="2336">
        <v>42975</v>
      </c>
      <c r="L2480" s="2290" t="s">
        <v>1524</v>
      </c>
      <c r="M2480" s="2290" t="s">
        <v>1524</v>
      </c>
      <c r="N2480" s="2332" t="s">
        <v>47</v>
      </c>
      <c r="O2480" s="2332" t="s">
        <v>47</v>
      </c>
      <c r="P2480" s="2332" t="s">
        <v>47</v>
      </c>
      <c r="Q2480" s="2332" t="s">
        <v>47</v>
      </c>
      <c r="R2480" s="2309"/>
      <c r="S2480" s="2311"/>
      <c r="T2480" s="2303">
        <v>37</v>
      </c>
      <c r="U2480" s="2304"/>
      <c r="V2480" s="2469" t="s">
        <v>162</v>
      </c>
      <c r="W2480" s="2306" t="s">
        <v>1284</v>
      </c>
      <c r="X2480" s="2307">
        <v>18</v>
      </c>
      <c r="Y2480" s="2306"/>
      <c r="Z2480" s="2308"/>
      <c r="AA2480" s="2333">
        <v>42940</v>
      </c>
      <c r="AC2480" s="2310"/>
      <c r="AD2480" s="2310"/>
      <c r="AE2480" s="2310"/>
      <c r="AF2480" s="2277">
        <f>IF(B2480="","",(IFERROR(VLOOKUP(B2480,Projecten!A$4:X$2358,5,FALSE),"niet bekend")))</f>
        <v>1</v>
      </c>
      <c r="AG2480" s="2230">
        <f>IF(AF2480="","",(IF(F2480=0,AI2480,(F2480/AF2480*AI2480))))</f>
        <v>3367.52</v>
      </c>
      <c r="AH2480" s="2227">
        <f>IF(B2480="","",(IFERROR(VLOOKUP(B2480,Projecten!A$4:X$2358,23,FALSE),"niet bekend")))</f>
        <v>3367.52</v>
      </c>
      <c r="AI2480" s="2230">
        <f>IF(B2480="","",(IFERROR(VLOOKUP(B2480,Projecten!A$4:X$2358,12,FALSE),"niet bekend")))</f>
        <v>3367.52</v>
      </c>
    </row>
    <row r="2481" spans="1:35" s="2298" customFormat="1" ht="11.25" x14ac:dyDescent="0.2">
      <c r="A2481" s="2298">
        <v>1550</v>
      </c>
      <c r="B2481" s="2292">
        <v>2017538</v>
      </c>
      <c r="C2481" s="2292">
        <v>121475</v>
      </c>
      <c r="D2481" s="2292">
        <v>674317</v>
      </c>
      <c r="E2481" s="1953" t="s">
        <v>26</v>
      </c>
      <c r="F2481" s="2293">
        <v>1</v>
      </c>
      <c r="G2481" s="2293">
        <v>12</v>
      </c>
      <c r="H2481" s="2293">
        <v>5</v>
      </c>
      <c r="I2481" s="2293">
        <v>4</v>
      </c>
      <c r="J2481" s="2336">
        <v>42978</v>
      </c>
      <c r="K2481" s="2336">
        <v>42975</v>
      </c>
      <c r="L2481" s="2290" t="s">
        <v>1524</v>
      </c>
      <c r="M2481" s="2290" t="s">
        <v>1524</v>
      </c>
      <c r="N2481" s="2332" t="s">
        <v>47</v>
      </c>
      <c r="O2481" s="2332" t="s">
        <v>47</v>
      </c>
      <c r="P2481" s="2332" t="s">
        <v>47</v>
      </c>
      <c r="Q2481" s="2332" t="s">
        <v>47</v>
      </c>
      <c r="R2481" s="2309"/>
      <c r="S2481" s="2311"/>
      <c r="T2481" s="2303">
        <v>37</v>
      </c>
      <c r="U2481" s="2304"/>
      <c r="V2481" s="2469" t="s">
        <v>162</v>
      </c>
      <c r="W2481" s="2306"/>
      <c r="X2481" s="2307">
        <v>19</v>
      </c>
      <c r="Y2481" s="2306"/>
      <c r="Z2481" s="2308"/>
      <c r="AA2481" s="2333">
        <v>42940</v>
      </c>
      <c r="AC2481" s="2310"/>
      <c r="AD2481" s="2310"/>
      <c r="AE2481" s="2310"/>
      <c r="AF2481" s="2277">
        <f>IF(B2481="","",(IFERROR(VLOOKUP(B2481,Projecten!A$4:X$2358,5,FALSE),"niet bekend")))</f>
        <v>1</v>
      </c>
      <c r="AG2481" s="2230">
        <f>IF(AF2481="","",(IF(F2481=0,AI2481,(F2481/AF2481*AI2481))))</f>
        <v>3658.02</v>
      </c>
      <c r="AH2481" s="2227">
        <f>IF(B2481="","",(IFERROR(VLOOKUP(B2481,Projecten!A$4:X$2358,23,FALSE),"niet bekend")))</f>
        <v>3658.02</v>
      </c>
      <c r="AI2481" s="2230">
        <f>IF(B2481="","",(IFERROR(VLOOKUP(B2481,Projecten!A$4:X$2358,12,FALSE),"niet bekend")))</f>
        <v>3658.02</v>
      </c>
    </row>
    <row r="2482" spans="1:35" s="2298" customFormat="1" ht="11.25" x14ac:dyDescent="0.2">
      <c r="A2482" s="2298">
        <v>1551</v>
      </c>
      <c r="B2482" s="2292">
        <v>2017543</v>
      </c>
      <c r="C2482" s="2292">
        <v>121475</v>
      </c>
      <c r="D2482" s="2292">
        <v>648417</v>
      </c>
      <c r="E2482" s="1953" t="s">
        <v>26</v>
      </c>
      <c r="F2482" s="2293">
        <v>1</v>
      </c>
      <c r="G2482" s="2293">
        <v>8</v>
      </c>
      <c r="H2482" s="2293">
        <v>5</v>
      </c>
      <c r="I2482" s="2293">
        <v>3</v>
      </c>
      <c r="J2482" s="2336">
        <v>42983</v>
      </c>
      <c r="K2482" s="2336">
        <v>42982</v>
      </c>
      <c r="L2482" s="2290" t="s">
        <v>1524</v>
      </c>
      <c r="M2482" s="2290" t="s">
        <v>1524</v>
      </c>
      <c r="N2482" s="2332" t="s">
        <v>47</v>
      </c>
      <c r="O2482" s="2332" t="s">
        <v>47</v>
      </c>
      <c r="P2482" s="2332" t="s">
        <v>47</v>
      </c>
      <c r="Q2482" s="2332" t="s">
        <v>47</v>
      </c>
      <c r="R2482" s="2309"/>
      <c r="S2482" s="2311"/>
      <c r="T2482" s="2303">
        <v>37</v>
      </c>
      <c r="U2482" s="2304"/>
      <c r="V2482" s="2469" t="s">
        <v>162</v>
      </c>
      <c r="W2482" s="2306"/>
      <c r="X2482" s="2307">
        <v>16</v>
      </c>
      <c r="Y2482" s="2306"/>
      <c r="Z2482" s="2308"/>
      <c r="AA2482" s="2333">
        <v>42975</v>
      </c>
      <c r="AC2482" s="2310"/>
      <c r="AD2482" s="2310"/>
      <c r="AE2482" s="2310"/>
      <c r="AF2482" s="2277">
        <f>IF(B2482="","",(IFERROR(VLOOKUP(B2482,Projecten!A$4:X$2358,5,FALSE),"niet bekend")))</f>
        <v>1</v>
      </c>
      <c r="AG2482" s="2230">
        <f>IF(AF2482="","",(IF(F2482=0,AI2482,(F2482/AF2482*AI2482))))</f>
        <v>2750.42</v>
      </c>
      <c r="AH2482" s="2227">
        <f>IF(B2482="","",(IFERROR(VLOOKUP(B2482,Projecten!A$4:X$2358,23,FALSE),"niet bekend")))</f>
        <v>2750.42</v>
      </c>
      <c r="AI2482" s="2230">
        <f>IF(B2482="","",(IFERROR(VLOOKUP(B2482,Projecten!A$4:X$2358,12,FALSE),"niet bekend")))</f>
        <v>2750.42</v>
      </c>
    </row>
    <row r="2483" spans="1:35" s="2298" customFormat="1" ht="11.25" x14ac:dyDescent="0.2">
      <c r="A2483" s="2298">
        <v>1552</v>
      </c>
      <c r="B2483" s="2292">
        <v>2017564</v>
      </c>
      <c r="C2483" s="2292">
        <v>121476</v>
      </c>
      <c r="D2483" s="2292" t="s">
        <v>3580</v>
      </c>
      <c r="E2483" s="1953" t="s">
        <v>318</v>
      </c>
      <c r="F2483" s="2293">
        <v>1</v>
      </c>
      <c r="G2483" s="2293">
        <v>8</v>
      </c>
      <c r="H2483" s="2293">
        <v>7</v>
      </c>
      <c r="I2483" s="2293">
        <v>3</v>
      </c>
      <c r="J2483" s="2336">
        <v>42983</v>
      </c>
      <c r="K2483" s="2290" t="s">
        <v>1524</v>
      </c>
      <c r="L2483" s="2290" t="s">
        <v>1524</v>
      </c>
      <c r="M2483" s="2290" t="s">
        <v>1524</v>
      </c>
      <c r="N2483" s="2332" t="s">
        <v>47</v>
      </c>
      <c r="O2483" s="2332" t="s">
        <v>47</v>
      </c>
      <c r="P2483" s="2332" t="s">
        <v>47</v>
      </c>
      <c r="Q2483" s="2332" t="s">
        <v>47</v>
      </c>
      <c r="R2483" s="2309"/>
      <c r="S2483" s="2311"/>
      <c r="T2483" s="2303">
        <v>37</v>
      </c>
      <c r="U2483" s="2304"/>
      <c r="V2483" s="2469" t="s">
        <v>786</v>
      </c>
      <c r="W2483" s="2306"/>
      <c r="X2483" s="2307">
        <v>19</v>
      </c>
      <c r="Y2483" s="2306"/>
      <c r="Z2483" s="2308"/>
      <c r="AA2483" s="2333">
        <v>42970</v>
      </c>
      <c r="AC2483" s="2310"/>
      <c r="AD2483" s="2310"/>
      <c r="AE2483" s="2310"/>
      <c r="AF2483" s="2277">
        <f>IF(B2483="","",(IFERROR(VLOOKUP(B2483,Projecten!A$4:X$2358,5,FALSE),"niet bekend")))</f>
        <v>1</v>
      </c>
      <c r="AG2483" s="2230">
        <f>IF(AF2483="","",(IF(F2483=0,AI2483,(F2483/AF2483*AI2483))))</f>
        <v>2797.74</v>
      </c>
      <c r="AH2483" s="2227">
        <f>IF(B2483="","",(IFERROR(VLOOKUP(B2483,Projecten!A$4:X$2358,23,FALSE),"niet bekend")))</f>
        <v>2797.74</v>
      </c>
      <c r="AI2483" s="2230">
        <f>IF(B2483="","",(IFERROR(VLOOKUP(B2483,Projecten!A$4:X$2358,12,FALSE),"niet bekend")))</f>
        <v>2797.74</v>
      </c>
    </row>
    <row r="2485" spans="1:35" s="2298" customFormat="1" ht="11.25" x14ac:dyDescent="0.2">
      <c r="A2485" s="2298">
        <v>1554</v>
      </c>
      <c r="B2485" s="2431">
        <v>2017599</v>
      </c>
      <c r="C2485" s="1955">
        <v>121489</v>
      </c>
      <c r="D2485" s="1955" t="s">
        <v>3661</v>
      </c>
      <c r="E2485" s="1956" t="s">
        <v>3662</v>
      </c>
      <c r="F2485" s="1956">
        <v>0</v>
      </c>
      <c r="G2485" s="1956">
        <v>1</v>
      </c>
      <c r="H2485" s="1956">
        <v>0</v>
      </c>
      <c r="I2485" s="1956">
        <v>1</v>
      </c>
      <c r="J2485" s="2290" t="s">
        <v>1524</v>
      </c>
      <c r="K2485" s="2290" t="s">
        <v>1524</v>
      </c>
      <c r="L2485" s="2290" t="s">
        <v>1524</v>
      </c>
      <c r="M2485" s="2290" t="s">
        <v>1524</v>
      </c>
      <c r="N2485" s="2332" t="s">
        <v>47</v>
      </c>
      <c r="O2485" s="2332" t="s">
        <v>47</v>
      </c>
      <c r="P2485" s="2332" t="s">
        <v>47</v>
      </c>
      <c r="Q2485" s="2332" t="s">
        <v>47</v>
      </c>
      <c r="R2485" s="2309"/>
      <c r="S2485" s="2311"/>
      <c r="T2485" s="2303">
        <v>36</v>
      </c>
      <c r="U2485" s="2304"/>
      <c r="V2485" s="2469" t="s">
        <v>1948</v>
      </c>
      <c r="W2485" s="2306"/>
      <c r="X2485" s="2307">
        <v>4</v>
      </c>
      <c r="Y2485" s="2306"/>
      <c r="Z2485" s="2308"/>
      <c r="AA2485" s="2333">
        <v>42983</v>
      </c>
      <c r="AC2485" s="2310"/>
      <c r="AD2485" s="2310"/>
      <c r="AE2485" s="2310"/>
      <c r="AF2485" s="2277">
        <f>IF(B2485="","",(IFERROR(VLOOKUP(B2485,Projecten!A$4:X$2358,5,FALSE),"niet bekend")))</f>
        <v>0</v>
      </c>
      <c r="AG2485" s="2230">
        <f>IF(AF2485="","",(IF(F2485=0,AI2485,(F2485/AF2485*AI2485))))</f>
        <v>459</v>
      </c>
      <c r="AH2485" s="2227">
        <f>IF(B2485="","",(IFERROR(VLOOKUP(B2485,Projecten!A$4:X$2358,23,FALSE),"niet bekend")))</f>
        <v>459</v>
      </c>
      <c r="AI2485" s="2230">
        <f>IF(B2485="","",(IFERROR(VLOOKUP(B2485,Projecten!A$4:X$2358,12,FALSE),"niet bekend")))</f>
        <v>459</v>
      </c>
    </row>
    <row r="2486" spans="1:35" s="2278" customFormat="1" ht="11.25" x14ac:dyDescent="0.2">
      <c r="A2486" s="2278">
        <v>1555</v>
      </c>
      <c r="B2486" s="2446">
        <v>2017604</v>
      </c>
      <c r="C2486" s="2446">
        <v>121486</v>
      </c>
      <c r="D2486" s="2447" t="s">
        <v>3682</v>
      </c>
      <c r="E2486" s="1956" t="s">
        <v>353</v>
      </c>
      <c r="F2486" s="1956">
        <v>0</v>
      </c>
      <c r="G2486" s="1956">
        <v>0</v>
      </c>
      <c r="H2486" s="1956">
        <v>0</v>
      </c>
      <c r="I2486" s="1956">
        <v>0</v>
      </c>
      <c r="J2486" s="2290"/>
      <c r="K2486" s="2290"/>
      <c r="L2486" s="2290"/>
      <c r="M2486" s="2290"/>
      <c r="N2486" s="2300" t="s">
        <v>47</v>
      </c>
      <c r="O2486" s="2300" t="s">
        <v>47</v>
      </c>
      <c r="P2486" s="2283" t="s">
        <v>47</v>
      </c>
      <c r="Q2486" s="2283" t="s">
        <v>47</v>
      </c>
      <c r="R2486" s="2280"/>
      <c r="S2486" s="2282"/>
      <c r="T2486" s="2272">
        <v>36</v>
      </c>
      <c r="U2486" s="2273"/>
      <c r="V2486" s="2469" t="s">
        <v>535</v>
      </c>
      <c r="W2486" s="2274"/>
      <c r="X2486" s="2291">
        <v>3</v>
      </c>
      <c r="Y2486" s="2281"/>
      <c r="Z2486" s="2281"/>
      <c r="AA2486" s="2296">
        <v>42983</v>
      </c>
      <c r="AC2486" s="2287"/>
      <c r="AD2486" s="2287"/>
      <c r="AE2486" s="2287"/>
      <c r="AF2486" s="2277"/>
      <c r="AG2486" s="2230"/>
      <c r="AH2486" s="2227"/>
      <c r="AI2486" s="2230"/>
    </row>
    <row r="2487" spans="1:35" s="2315" customFormat="1" ht="11.25" x14ac:dyDescent="0.2">
      <c r="B2487" s="2316"/>
      <c r="C2487" s="2317"/>
      <c r="D2487" s="2318"/>
      <c r="E2487" s="2318"/>
      <c r="F2487" s="2318"/>
      <c r="G2487" s="2318"/>
      <c r="H2487" s="2318"/>
      <c r="I2487" s="2318"/>
      <c r="J2487" s="2319"/>
      <c r="K2487" s="2319"/>
      <c r="L2487" s="2319"/>
      <c r="M2487" s="2320"/>
      <c r="N2487" s="2320"/>
      <c r="O2487" s="2320"/>
      <c r="P2487" s="2320"/>
      <c r="Q2487" s="2320"/>
      <c r="R2487" s="2321"/>
      <c r="S2487" s="2322"/>
      <c r="T2487" s="2323"/>
      <c r="U2487" s="2323"/>
      <c r="V2487" s="2324"/>
      <c r="W2487" s="2324"/>
      <c r="X2487" s="2324"/>
      <c r="Y2487" s="2325"/>
      <c r="Z2487" s="2326"/>
      <c r="AA2487" s="2327"/>
      <c r="AC2487" s="2328"/>
      <c r="AD2487" s="2328"/>
      <c r="AE2487" s="2328"/>
    </row>
    <row r="2488" spans="1:35" s="2247" customFormat="1" ht="11.25" x14ac:dyDescent="0.2">
      <c r="A2488" s="2248"/>
      <c r="C2488" s="2248"/>
      <c r="D2488" s="2249">
        <f>SUM(G2488:I2488)</f>
        <v>279</v>
      </c>
      <c r="E2488" s="2250"/>
      <c r="F2488" s="2250">
        <f>SUM(F2489:F2514)</f>
        <v>14</v>
      </c>
      <c r="G2488" s="2250">
        <f>SUM(G2489:G2514)</f>
        <v>140</v>
      </c>
      <c r="H2488" s="2250">
        <f>SUM(H2489:H2514)</f>
        <v>82</v>
      </c>
      <c r="I2488" s="2250">
        <f>SUM(I2489:I2514)</f>
        <v>57</v>
      </c>
      <c r="J2488" s="2251"/>
      <c r="K2488" s="2251"/>
      <c r="L2488" s="2251"/>
      <c r="M2488" s="2252"/>
      <c r="N2488" s="2252"/>
      <c r="O2488" s="2252"/>
      <c r="P2488" s="2252"/>
      <c r="Q2488" s="2252"/>
      <c r="R2488" s="2253">
        <v>37</v>
      </c>
      <c r="S2488" s="2254"/>
      <c r="T2488" s="2255"/>
      <c r="U2488" s="2255"/>
      <c r="V2488" s="2256"/>
      <c r="W2488" s="2257">
        <f>SUM(X2488:X2514)</f>
        <v>451.25</v>
      </c>
      <c r="X2488" s="2258"/>
      <c r="Y2488" s="2258">
        <v>0</v>
      </c>
      <c r="Z2488" s="2259">
        <f>W2488-Y2488</f>
        <v>451.25</v>
      </c>
      <c r="AA2488" s="2248"/>
      <c r="AC2488" s="2260"/>
      <c r="AD2488" s="2260"/>
      <c r="AE2488" s="2261" t="str">
        <f>CONCATENATE("week ",R2488)</f>
        <v>week 37</v>
      </c>
      <c r="AG2488" s="2264">
        <f>SUM(AG2489:AG2514)</f>
        <v>66343.429999999993</v>
      </c>
    </row>
    <row r="2489" spans="1:35" s="2211" customFormat="1" ht="11.25" x14ac:dyDescent="0.2">
      <c r="A2489" s="2226"/>
      <c r="B2489" s="2265"/>
      <c r="C2489" s="2266"/>
      <c r="D2489" s="2281"/>
      <c r="E2489" s="2268"/>
      <c r="F2489" s="2268"/>
      <c r="G2489" s="2268"/>
      <c r="H2489" s="2268"/>
      <c r="I2489" s="2268"/>
      <c r="J2489" s="2269"/>
      <c r="K2489" s="2269"/>
      <c r="L2489" s="2269"/>
      <c r="M2489" s="2270"/>
      <c r="N2489" s="2270"/>
      <c r="O2489" s="2270"/>
      <c r="P2489" s="2270"/>
      <c r="Q2489" s="2270"/>
      <c r="R2489" s="2226" t="s">
        <v>2799</v>
      </c>
      <c r="S2489" s="2271"/>
      <c r="T2489" s="2272"/>
      <c r="U2489" s="2273"/>
      <c r="V2489" s="2274"/>
      <c r="W2489" s="2275" t="s">
        <v>2081</v>
      </c>
      <c r="X2489" s="2291"/>
      <c r="Y2489" s="2274"/>
      <c r="Z2489" s="2274"/>
      <c r="AA2489" s="2226"/>
      <c r="AC2489" s="2227"/>
      <c r="AD2489" s="2227"/>
      <c r="AE2489" s="2227"/>
      <c r="AF2489" s="2277" t="str">
        <f>IF(B2489="","",(IFERROR(VLOOKUP(B2489,Projecten!A$4:X$2358,5,FALSE),"niet bekend")))</f>
        <v/>
      </c>
      <c r="AG2489" s="2230" t="str">
        <f>IF(AF2489="","",(IF(F2489=0,AI2489,(F2489/AF2489*AI2489))))</f>
        <v/>
      </c>
      <c r="AH2489" s="2227" t="str">
        <f>IF(B2489="","",(IFERROR(VLOOKUP(B2489,Projecten!A$4:X$2358,23,FALSE),"niet bekend")))</f>
        <v/>
      </c>
      <c r="AI2489" s="2230" t="str">
        <f>IF(B2489="","",(IFERROR(VLOOKUP(B2489,Projecten!A$4:X$2358,12,FALSE),"niet bekend")))</f>
        <v/>
      </c>
    </row>
    <row r="2490" spans="1:35" s="2278" customFormat="1" ht="11.25" x14ac:dyDescent="0.2">
      <c r="A2490" s="2226">
        <v>1887</v>
      </c>
      <c r="B2490" s="2279"/>
      <c r="C2490" s="2280"/>
      <c r="D2490" s="2280" t="s">
        <v>3483</v>
      </c>
      <c r="E2490" s="2281"/>
      <c r="F2490" s="2281"/>
      <c r="G2490" s="2281"/>
      <c r="H2490" s="2281"/>
      <c r="I2490" s="2281"/>
      <c r="J2490" s="2282"/>
      <c r="K2490" s="2282"/>
      <c r="L2490" s="2282"/>
      <c r="M2490" s="2282"/>
      <c r="N2490" s="2283"/>
      <c r="O2490" s="2283"/>
      <c r="P2490" s="2283"/>
      <c r="Q2490" s="2283"/>
      <c r="R2490" s="2280"/>
      <c r="S2490" s="2282"/>
      <c r="T2490" s="2284"/>
      <c r="U2490" s="2285"/>
      <c r="V2490" s="2281"/>
      <c r="W2490" s="2281"/>
      <c r="X2490" s="2276">
        <v>5</v>
      </c>
      <c r="Y2490" s="2281"/>
      <c r="Z2490" s="2281"/>
      <c r="AA2490" s="2286"/>
      <c r="AC2490" s="2287"/>
      <c r="AD2490" s="2287"/>
      <c r="AE2490" s="2287"/>
      <c r="AF2490" s="2277" t="str">
        <f>IF(B2490="","",(IFERROR(VLOOKUP(B2490,Projecten!A$4:X$2358,5,FALSE),"niet bekend")))</f>
        <v/>
      </c>
      <c r="AG2490" s="2230" t="str">
        <f>IF(AF2490="","",(IF(F2490=0,AI2490,(F2490/AF2490*AI2490))))</f>
        <v/>
      </c>
      <c r="AH2490" s="2227" t="str">
        <f>IF(B2490="","",(IFERROR(VLOOKUP(B2490,Projecten!A$4:X$2358,23,FALSE),"niet bekend")))</f>
        <v/>
      </c>
      <c r="AI2490" s="2230" t="str">
        <f>IF(B2490="","",(IFERROR(VLOOKUP(B2490,Projecten!A$4:X$2358,12,FALSE),"niet bekend")))</f>
        <v/>
      </c>
    </row>
    <row r="2491" spans="1:35" s="2278" customFormat="1" ht="11.25" x14ac:dyDescent="0.2">
      <c r="A2491" s="2226">
        <v>1888</v>
      </c>
      <c r="B2491" s="2279"/>
      <c r="C2491" s="2280"/>
      <c r="D2491" s="2280" t="s">
        <v>3612</v>
      </c>
      <c r="E2491" s="2281"/>
      <c r="F2491" s="2281"/>
      <c r="G2491" s="2281"/>
      <c r="H2491" s="2281"/>
      <c r="I2491" s="2281"/>
      <c r="J2491" s="2282"/>
      <c r="K2491" s="2282"/>
      <c r="L2491" s="2282"/>
      <c r="M2491" s="2282"/>
      <c r="N2491" s="2283"/>
      <c r="O2491" s="2283"/>
      <c r="P2491" s="2283"/>
      <c r="Q2491" s="2283"/>
      <c r="R2491" s="2280"/>
      <c r="S2491" s="2282"/>
      <c r="T2491" s="2284"/>
      <c r="U2491" s="2285"/>
      <c r="V2491" s="2281"/>
      <c r="W2491" s="2281"/>
      <c r="X2491" s="2276">
        <v>38</v>
      </c>
      <c r="Y2491" s="2281"/>
      <c r="Z2491" s="2281"/>
      <c r="AA2491" s="2286"/>
      <c r="AC2491" s="2287"/>
      <c r="AD2491" s="2287"/>
      <c r="AE2491" s="2287"/>
      <c r="AF2491" s="2277" t="str">
        <f>IF(B2491="","",(IFERROR(VLOOKUP(B2491,Projecten!A$4:X$2358,5,FALSE),"niet bekend")))</f>
        <v/>
      </c>
      <c r="AG2491" s="2230" t="str">
        <f>IF(AF2491="","",(IF(F2491=0,AI2491,(F2491/AF2491*AI2491))))</f>
        <v/>
      </c>
      <c r="AH2491" s="2227" t="str">
        <f>IF(B2491="","",(IFERROR(VLOOKUP(B2491,Projecten!A$4:X$2358,23,FALSE),"niet bekend")))</f>
        <v/>
      </c>
      <c r="AI2491" s="2230" t="str">
        <f>IF(B2491="","",(IFERROR(VLOOKUP(B2491,Projecten!A$4:X$2358,12,FALSE),"niet bekend")))</f>
        <v/>
      </c>
    </row>
    <row r="2492" spans="1:35" s="2278" customFormat="1" ht="11.25" x14ac:dyDescent="0.2">
      <c r="A2492" s="2226">
        <v>1889</v>
      </c>
      <c r="B2492" s="2279"/>
      <c r="C2492" s="2280"/>
      <c r="D2492" s="2280" t="s">
        <v>2712</v>
      </c>
      <c r="E2492" s="2281"/>
      <c r="F2492" s="2281"/>
      <c r="G2492" s="2281"/>
      <c r="H2492" s="2281"/>
      <c r="I2492" s="2281"/>
      <c r="J2492" s="2282"/>
      <c r="K2492" s="2282"/>
      <c r="L2492" s="2282"/>
      <c r="M2492" s="2282"/>
      <c r="N2492" s="2283"/>
      <c r="O2492" s="2283"/>
      <c r="P2492" s="2283"/>
      <c r="Q2492" s="2283"/>
      <c r="R2492" s="2280"/>
      <c r="S2492" s="2282"/>
      <c r="T2492" s="2284"/>
      <c r="U2492" s="2285"/>
      <c r="V2492" s="2281"/>
      <c r="W2492" s="2281"/>
      <c r="X2492" s="2276">
        <v>38</v>
      </c>
      <c r="Y2492" s="2281"/>
      <c r="Z2492" s="2281"/>
      <c r="AA2492" s="2286"/>
      <c r="AC2492" s="2287"/>
      <c r="AD2492" s="2287"/>
      <c r="AE2492" s="2287"/>
      <c r="AF2492" s="2277"/>
      <c r="AG2492" s="2230"/>
      <c r="AH2492" s="2227"/>
      <c r="AI2492" s="2230"/>
    </row>
    <row r="2493" spans="1:35" s="2278" customFormat="1" ht="11.25" x14ac:dyDescent="0.2">
      <c r="A2493" s="2226">
        <v>1890</v>
      </c>
      <c r="B2493" s="2279"/>
      <c r="C2493" s="2280"/>
      <c r="D2493" s="2280" t="s">
        <v>3683</v>
      </c>
      <c r="E2493" s="2281"/>
      <c r="F2493" s="2281"/>
      <c r="G2493" s="2281"/>
      <c r="H2493" s="2281"/>
      <c r="I2493" s="2281"/>
      <c r="J2493" s="2282"/>
      <c r="K2493" s="2282"/>
      <c r="L2493" s="2282"/>
      <c r="M2493" s="2282"/>
      <c r="N2493" s="2283"/>
      <c r="O2493" s="2283"/>
      <c r="P2493" s="2283"/>
      <c r="Q2493" s="2283"/>
      <c r="R2493" s="2280"/>
      <c r="S2493" s="2282"/>
      <c r="T2493" s="2284"/>
      <c r="U2493" s="2285"/>
      <c r="V2493" s="2281"/>
      <c r="W2493" s="2281"/>
      <c r="X2493" s="2276">
        <v>15</v>
      </c>
      <c r="Y2493" s="2281"/>
      <c r="Z2493" s="2281"/>
      <c r="AA2493" s="2286"/>
      <c r="AC2493" s="2287"/>
      <c r="AD2493" s="2287"/>
      <c r="AE2493" s="2287"/>
      <c r="AF2493" s="2277"/>
      <c r="AG2493" s="2230"/>
      <c r="AH2493" s="2227"/>
      <c r="AI2493" s="2230"/>
    </row>
    <row r="2494" spans="1:35" s="2278" customFormat="1" ht="11.25" x14ac:dyDescent="0.2">
      <c r="A2494" s="2226">
        <v>1891</v>
      </c>
      <c r="B2494" s="2279"/>
      <c r="C2494" s="2280"/>
      <c r="D2494" s="2280" t="s">
        <v>3709</v>
      </c>
      <c r="E2494" s="2281"/>
      <c r="F2494" s="2281"/>
      <c r="G2494" s="2281"/>
      <c r="H2494" s="2281"/>
      <c r="I2494" s="2281"/>
      <c r="J2494" s="2282"/>
      <c r="K2494" s="2282"/>
      <c r="L2494" s="2282"/>
      <c r="M2494" s="2282"/>
      <c r="N2494" s="2283"/>
      <c r="O2494" s="2283"/>
      <c r="P2494" s="2283"/>
      <c r="Q2494" s="2283"/>
      <c r="R2494" s="2280"/>
      <c r="S2494" s="2282"/>
      <c r="T2494" s="2284"/>
      <c r="U2494" s="2285"/>
      <c r="V2494" s="2281"/>
      <c r="W2494" s="2281"/>
      <c r="X2494" s="2276"/>
      <c r="Y2494" s="2281"/>
      <c r="Z2494" s="2281"/>
      <c r="AA2494" s="2286"/>
      <c r="AC2494" s="2287"/>
      <c r="AD2494" s="2287"/>
      <c r="AE2494" s="2287"/>
      <c r="AF2494" s="2277"/>
      <c r="AG2494" s="2230"/>
      <c r="AH2494" s="2227"/>
      <c r="AI2494" s="2230"/>
    </row>
    <row r="2495" spans="1:35" s="2298" customFormat="1" ht="11.25" x14ac:dyDescent="0.2">
      <c r="A2495" s="2309">
        <v>1892</v>
      </c>
      <c r="B2495" s="2297" t="s">
        <v>3510</v>
      </c>
      <c r="C2495" s="2292">
        <v>121477</v>
      </c>
      <c r="D2495" s="2297" t="s">
        <v>3509</v>
      </c>
      <c r="E2495" s="2334" t="s">
        <v>26</v>
      </c>
      <c r="F2495" s="2335">
        <v>2</v>
      </c>
      <c r="G2495" s="2335">
        <v>24</v>
      </c>
      <c r="H2495" s="2335">
        <v>6</v>
      </c>
      <c r="I2495" s="2335">
        <v>14</v>
      </c>
      <c r="J2495" s="2336">
        <v>42990</v>
      </c>
      <c r="K2495" s="2336">
        <v>42999</v>
      </c>
      <c r="L2495" s="2336"/>
      <c r="M2495" s="2452" t="s">
        <v>3678</v>
      </c>
      <c r="N2495" s="2332" t="s">
        <v>47</v>
      </c>
      <c r="O2495" s="2332" t="s">
        <v>47</v>
      </c>
      <c r="P2495" s="2332" t="s">
        <v>47</v>
      </c>
      <c r="Q2495" s="2332" t="s">
        <v>47</v>
      </c>
      <c r="R2495" s="2309"/>
      <c r="S2495" s="2302" t="s">
        <v>3613</v>
      </c>
      <c r="T2495" s="2303">
        <v>37</v>
      </c>
      <c r="U2495" s="2304"/>
      <c r="V2495" s="2469" t="s">
        <v>162</v>
      </c>
      <c r="W2495" s="2306" t="s">
        <v>3651</v>
      </c>
      <c r="X2495" s="2307">
        <v>88</v>
      </c>
      <c r="Y2495" s="2306"/>
      <c r="Z2495" s="2308"/>
      <c r="AA2495" s="2333">
        <v>42975</v>
      </c>
      <c r="AC2495" s="2310"/>
      <c r="AD2495" s="2310"/>
      <c r="AE2495" s="2310"/>
      <c r="AF2495" s="2277">
        <f>IF(B2495="","",(IFERROR(VLOOKUP(B2495,Projecten!A$4:X$2358,5,FALSE),"niet bekend")))</f>
        <v>2</v>
      </c>
      <c r="AG2495" s="2230">
        <f>IF(AF2495="","",(IF(F2495=0,AI2495,(F2495/AF2495*AI2495))))</f>
        <v>20942.349999999999</v>
      </c>
      <c r="AH2495" s="2227">
        <f>IF(B2495="","",(IFERROR(VLOOKUP(B2495,Projecten!A$4:X$2358,23,FALSE),"niet bekend")))</f>
        <v>20942.349999999999</v>
      </c>
      <c r="AI2495" s="2230">
        <f>IF(B2495="","",(IFERROR(VLOOKUP(B2495,Projecten!A$4:X$2358,12,FALSE),"niet bekend")))</f>
        <v>20942.349999999999</v>
      </c>
    </row>
    <row r="2496" spans="1:35" s="2298" customFormat="1" ht="11.25" x14ac:dyDescent="0.2">
      <c r="A2496" s="2309"/>
      <c r="B2496" s="2297"/>
      <c r="C2496" s="2292"/>
      <c r="D2496" s="2297"/>
      <c r="E2496" s="2334"/>
      <c r="F2496" s="2335"/>
      <c r="G2496" s="2335"/>
      <c r="H2496" s="2335"/>
      <c r="I2496" s="2335"/>
      <c r="J2496" s="2453"/>
      <c r="K2496" s="2453"/>
      <c r="L2496" s="2453"/>
      <c r="M2496" s="2332"/>
      <c r="N2496" s="2332"/>
      <c r="O2496" s="2332"/>
      <c r="P2496" s="2332"/>
      <c r="Q2496" s="2332"/>
      <c r="R2496" s="2309"/>
      <c r="S2496" s="2302"/>
      <c r="T2496" s="2303"/>
      <c r="U2496" s="2304"/>
      <c r="V2496" s="2306"/>
      <c r="W2496" s="2306"/>
      <c r="X2496" s="2307"/>
      <c r="Y2496" s="2306"/>
      <c r="Z2496" s="2308"/>
      <c r="AA2496" s="2333"/>
      <c r="AC2496" s="2310"/>
      <c r="AD2496" s="2310"/>
      <c r="AE2496" s="2310"/>
      <c r="AF2496" s="2277"/>
      <c r="AG2496" s="2230"/>
      <c r="AH2496" s="2227"/>
      <c r="AI2496" s="2230"/>
    </row>
    <row r="2497" spans="1:35" s="2298" customFormat="1" ht="11.25" x14ac:dyDescent="0.2">
      <c r="A2497" s="2309">
        <v>1893</v>
      </c>
      <c r="B2497" s="2292">
        <v>2017536</v>
      </c>
      <c r="C2497" s="2292">
        <v>121478</v>
      </c>
      <c r="D2497" s="2297">
        <v>673117</v>
      </c>
      <c r="E2497" s="1953" t="s">
        <v>26</v>
      </c>
      <c r="F2497" s="2293">
        <v>1</v>
      </c>
      <c r="G2497" s="2293">
        <v>8</v>
      </c>
      <c r="H2497" s="2293">
        <v>7</v>
      </c>
      <c r="I2497" s="2293">
        <v>2</v>
      </c>
      <c r="J2497" s="2336">
        <v>42978</v>
      </c>
      <c r="K2497" s="2336">
        <v>42975</v>
      </c>
      <c r="L2497" s="2290" t="s">
        <v>1524</v>
      </c>
      <c r="M2497" s="2290" t="s">
        <v>1524</v>
      </c>
      <c r="N2497" s="2332" t="s">
        <v>47</v>
      </c>
      <c r="O2497" s="2332" t="s">
        <v>47</v>
      </c>
      <c r="P2497" s="2332" t="s">
        <v>47</v>
      </c>
      <c r="Q2497" s="2332" t="s">
        <v>47</v>
      </c>
      <c r="R2497" s="2309"/>
      <c r="S2497" s="2311"/>
      <c r="T2497" s="2303">
        <v>38</v>
      </c>
      <c r="U2497" s="2304"/>
      <c r="V2497" s="2469" t="s">
        <v>162</v>
      </c>
      <c r="W2497" s="2306"/>
      <c r="X2497" s="2307">
        <v>15</v>
      </c>
      <c r="Y2497" s="2306"/>
      <c r="Z2497" s="2308"/>
      <c r="AA2497" s="2333">
        <v>42940</v>
      </c>
      <c r="AC2497" s="2310"/>
      <c r="AD2497" s="2310"/>
      <c r="AE2497" s="2310"/>
      <c r="AF2497" s="2277">
        <f>IF(B2497="","",(IFERROR(VLOOKUP(B2497,Projecten!A$4:X$2358,5,FALSE),"niet bekend")))</f>
        <v>1</v>
      </c>
      <c r="AG2497" s="2230">
        <f t="shared" ref="AG2497:AG2508" si="196">IF(AF2497="","",(IF(F2497=0,AI2497,(F2497/AF2497*AI2497))))</f>
        <v>2534.9299999999998</v>
      </c>
      <c r="AH2497" s="2227">
        <f>IF(B2497="","",(IFERROR(VLOOKUP(B2497,Projecten!A$4:X$2358,23,FALSE),"niet bekend")))</f>
        <v>2534.9299999999998</v>
      </c>
      <c r="AI2497" s="2230">
        <f>IF(B2497="","",(IFERROR(VLOOKUP(B2497,Projecten!A$4:X$2358,12,FALSE),"niet bekend")))</f>
        <v>2534.9299999999998</v>
      </c>
    </row>
    <row r="2498" spans="1:35" s="2298" customFormat="1" ht="11.25" x14ac:dyDescent="0.2">
      <c r="A2498" s="2309">
        <v>1894</v>
      </c>
      <c r="B2498" s="2292">
        <v>2017549</v>
      </c>
      <c r="C2498" s="2292">
        <v>121478</v>
      </c>
      <c r="D2498" s="2292">
        <v>648517</v>
      </c>
      <c r="E2498" s="1953" t="s">
        <v>26</v>
      </c>
      <c r="F2498" s="2293">
        <v>1</v>
      </c>
      <c r="G2498" s="2293">
        <v>11</v>
      </c>
      <c r="H2498" s="2293">
        <v>7</v>
      </c>
      <c r="I2498" s="2293">
        <v>4</v>
      </c>
      <c r="J2498" s="2336">
        <v>42985</v>
      </c>
      <c r="K2498" s="2336">
        <v>42984</v>
      </c>
      <c r="L2498" s="2290" t="s">
        <v>1524</v>
      </c>
      <c r="M2498" s="2290" t="s">
        <v>1524</v>
      </c>
      <c r="N2498" s="2332" t="s">
        <v>47</v>
      </c>
      <c r="O2498" s="2332" t="s">
        <v>47</v>
      </c>
      <c r="P2498" s="2332" t="s">
        <v>47</v>
      </c>
      <c r="Q2498" s="2332" t="s">
        <v>47</v>
      </c>
      <c r="R2498" s="2309"/>
      <c r="S2498" s="2311"/>
      <c r="T2498" s="2303">
        <v>38</v>
      </c>
      <c r="U2498" s="2304"/>
      <c r="V2498" s="2469" t="s">
        <v>162</v>
      </c>
      <c r="W2498" s="2306"/>
      <c r="X2498" s="2307">
        <v>27</v>
      </c>
      <c r="Y2498" s="2306"/>
      <c r="Z2498" s="2308"/>
      <c r="AA2498" s="2333">
        <v>42975</v>
      </c>
      <c r="AC2498" s="2310"/>
      <c r="AD2498" s="2310"/>
      <c r="AE2498" s="2310"/>
      <c r="AF2498" s="2277">
        <f>IF(B2498="","",(IFERROR(VLOOKUP(B2498,Projecten!A$4:X$2358,5,FALSE),"niet bekend")))</f>
        <v>1</v>
      </c>
      <c r="AG2498" s="2230">
        <f t="shared" si="196"/>
        <v>5069.21</v>
      </c>
      <c r="AH2498" s="2227">
        <f>IF(B2498="","",(IFERROR(VLOOKUP(B2498,Projecten!A$4:X$2358,23,FALSE),"niet bekend")))</f>
        <v>5069.21</v>
      </c>
      <c r="AI2498" s="2230">
        <f>IF(B2498="","",(IFERROR(VLOOKUP(B2498,Projecten!A$4:X$2358,12,FALSE),"niet bekend")))</f>
        <v>5069.21</v>
      </c>
    </row>
    <row r="2499" spans="1:35" s="2278" customFormat="1" ht="11.25" x14ac:dyDescent="0.2">
      <c r="A2499" s="2226">
        <v>1895</v>
      </c>
      <c r="B2499" s="2292">
        <v>2017552</v>
      </c>
      <c r="C2499" s="2292">
        <v>121479</v>
      </c>
      <c r="D2499" s="2292">
        <v>636917</v>
      </c>
      <c r="E2499" s="1953" t="s">
        <v>26</v>
      </c>
      <c r="F2499" s="2293">
        <v>1</v>
      </c>
      <c r="G2499" s="2293">
        <v>9</v>
      </c>
      <c r="H2499" s="2293">
        <v>8</v>
      </c>
      <c r="I2499" s="2293">
        <v>2</v>
      </c>
      <c r="J2499" s="2294">
        <v>42985</v>
      </c>
      <c r="K2499" s="2294">
        <v>42984</v>
      </c>
      <c r="L2499" s="2290" t="s">
        <v>1524</v>
      </c>
      <c r="M2499" s="2290" t="s">
        <v>1524</v>
      </c>
      <c r="N2499" s="2283" t="s">
        <v>47</v>
      </c>
      <c r="O2499" s="2283" t="s">
        <v>47</v>
      </c>
      <c r="P2499" s="2332" t="s">
        <v>47</v>
      </c>
      <c r="Q2499" s="2332" t="s">
        <v>47</v>
      </c>
      <c r="R2499" s="2280"/>
      <c r="S2499" s="2282"/>
      <c r="T2499" s="2303">
        <v>38</v>
      </c>
      <c r="U2499" s="2304"/>
      <c r="V2499" s="2469" t="s">
        <v>162</v>
      </c>
      <c r="W2499" s="2306"/>
      <c r="X2499" s="2307">
        <v>18</v>
      </c>
      <c r="Y2499" s="2281"/>
      <c r="Z2499" s="2281"/>
      <c r="AA2499" s="2333">
        <v>42975</v>
      </c>
      <c r="AC2499" s="2287"/>
      <c r="AD2499" s="2287"/>
      <c r="AE2499" s="2287"/>
      <c r="AF2499" s="2277">
        <f>IF(B2499="","",(IFERROR(VLOOKUP(B2499,Projecten!A$4:X$2358,5,FALSE),"niet bekend")))</f>
        <v>1</v>
      </c>
      <c r="AG2499" s="2230">
        <f t="shared" si="196"/>
        <v>2957.28</v>
      </c>
      <c r="AH2499" s="2227">
        <f>IF(B2499="","",(IFERROR(VLOOKUP(B2499,Projecten!A$4:X$2358,23,FALSE),"niet bekend")))</f>
        <v>2957.28</v>
      </c>
      <c r="AI2499" s="2230">
        <f>IF(B2499="","",(IFERROR(VLOOKUP(B2499,Projecten!A$4:X$2358,12,FALSE),"niet bekend")))</f>
        <v>2957.28</v>
      </c>
    </row>
    <row r="2500" spans="1:35" s="2278" customFormat="1" ht="11.25" x14ac:dyDescent="0.2">
      <c r="A2500" s="2226">
        <v>1896</v>
      </c>
      <c r="B2500" s="2292">
        <v>2017553</v>
      </c>
      <c r="C2500" s="2292">
        <v>121479</v>
      </c>
      <c r="D2500" s="2292">
        <v>666217</v>
      </c>
      <c r="E2500" s="1953" t="s">
        <v>26</v>
      </c>
      <c r="F2500" s="2293">
        <v>1</v>
      </c>
      <c r="G2500" s="2293">
        <v>9</v>
      </c>
      <c r="H2500" s="2293">
        <v>6</v>
      </c>
      <c r="I2500" s="2293">
        <v>3</v>
      </c>
      <c r="J2500" s="2294">
        <v>42985</v>
      </c>
      <c r="K2500" s="2294">
        <v>42984</v>
      </c>
      <c r="L2500" s="2290" t="s">
        <v>1524</v>
      </c>
      <c r="M2500" s="2290" t="s">
        <v>1524</v>
      </c>
      <c r="N2500" s="2283" t="s">
        <v>47</v>
      </c>
      <c r="O2500" s="2283" t="s">
        <v>47</v>
      </c>
      <c r="P2500" s="2332" t="s">
        <v>47</v>
      </c>
      <c r="Q2500" s="2332" t="s">
        <v>47</v>
      </c>
      <c r="R2500" s="2280"/>
      <c r="S2500" s="2282"/>
      <c r="T2500" s="2303">
        <v>38</v>
      </c>
      <c r="U2500" s="2304"/>
      <c r="V2500" s="2469" t="s">
        <v>162</v>
      </c>
      <c r="W2500" s="2306"/>
      <c r="X2500" s="2307">
        <v>18</v>
      </c>
      <c r="Y2500" s="2281"/>
      <c r="Z2500" s="2281"/>
      <c r="AA2500" s="2333">
        <v>42975</v>
      </c>
      <c r="AC2500" s="2287"/>
      <c r="AD2500" s="2287"/>
      <c r="AE2500" s="2287"/>
      <c r="AF2500" s="2277">
        <f>IF(B2500="","",(IFERROR(VLOOKUP(B2500,Projecten!A$4:X$2358,5,FALSE),"niet bekend")))</f>
        <v>1</v>
      </c>
      <c r="AG2500" s="2230">
        <f t="shared" si="196"/>
        <v>2989.78</v>
      </c>
      <c r="AH2500" s="2227">
        <f>IF(B2500="","",(IFERROR(VLOOKUP(B2500,Projecten!A$4:X$2358,23,FALSE),"niet bekend")))</f>
        <v>2989.78</v>
      </c>
      <c r="AI2500" s="2230">
        <f>IF(B2500="","",(IFERROR(VLOOKUP(B2500,Projecten!A$4:X$2358,12,FALSE),"niet bekend")))</f>
        <v>2989.78</v>
      </c>
    </row>
    <row r="2501" spans="1:35" s="2278" customFormat="1" ht="11.25" x14ac:dyDescent="0.2">
      <c r="A2501" s="2226">
        <v>1897</v>
      </c>
      <c r="B2501" s="2292">
        <v>2017554</v>
      </c>
      <c r="C2501" s="2292">
        <v>121478</v>
      </c>
      <c r="D2501" s="2292" t="s">
        <v>3561</v>
      </c>
      <c r="E2501" s="1953" t="s">
        <v>26</v>
      </c>
      <c r="F2501" s="2293">
        <v>0</v>
      </c>
      <c r="G2501" s="2293">
        <v>2</v>
      </c>
      <c r="H2501" s="2293">
        <v>1</v>
      </c>
      <c r="I2501" s="2293">
        <v>1</v>
      </c>
      <c r="J2501" s="2294">
        <v>42985</v>
      </c>
      <c r="K2501" s="2290" t="s">
        <v>1524</v>
      </c>
      <c r="L2501" s="2290" t="s">
        <v>1524</v>
      </c>
      <c r="M2501" s="2290" t="s">
        <v>1524</v>
      </c>
      <c r="N2501" s="2283" t="s">
        <v>47</v>
      </c>
      <c r="O2501" s="2283" t="s">
        <v>47</v>
      </c>
      <c r="P2501" s="2332" t="s">
        <v>47</v>
      </c>
      <c r="Q2501" s="2332" t="s">
        <v>47</v>
      </c>
      <c r="R2501" s="2280"/>
      <c r="S2501" s="2282"/>
      <c r="T2501" s="2303">
        <v>38</v>
      </c>
      <c r="U2501" s="2304"/>
      <c r="V2501" s="2469" t="s">
        <v>162</v>
      </c>
      <c r="W2501" s="2306"/>
      <c r="X2501" s="2307">
        <v>5</v>
      </c>
      <c r="Y2501" s="2281"/>
      <c r="Z2501" s="2281"/>
      <c r="AA2501" s="2333">
        <v>42975</v>
      </c>
      <c r="AC2501" s="2287"/>
      <c r="AD2501" s="2287"/>
      <c r="AE2501" s="2287"/>
      <c r="AF2501" s="2277">
        <f>IF(B2501="","",(IFERROR(VLOOKUP(B2501,Projecten!A$4:X$2358,5,FALSE),"niet bekend")))</f>
        <v>0</v>
      </c>
      <c r="AG2501" s="2230">
        <f t="shared" si="196"/>
        <v>705.8</v>
      </c>
      <c r="AH2501" s="2227">
        <f>IF(B2501="","",(IFERROR(VLOOKUP(B2501,Projecten!A$4:X$2358,23,FALSE),"niet bekend")))</f>
        <v>705.8</v>
      </c>
      <c r="AI2501" s="2230">
        <f>IF(B2501="","",(IFERROR(VLOOKUP(B2501,Projecten!A$4:X$2358,12,FALSE),"niet bekend")))</f>
        <v>705.8</v>
      </c>
    </row>
    <row r="2502" spans="1:35" s="2278" customFormat="1" ht="11.25" x14ac:dyDescent="0.2">
      <c r="A2502" s="2226">
        <v>1898</v>
      </c>
      <c r="B2502" s="2292">
        <v>2017555</v>
      </c>
      <c r="C2502" s="2292">
        <v>121479</v>
      </c>
      <c r="D2502" s="2292">
        <v>684617</v>
      </c>
      <c r="E2502" s="1953" t="s">
        <v>26</v>
      </c>
      <c r="F2502" s="2293">
        <v>0</v>
      </c>
      <c r="G2502" s="2293">
        <v>2</v>
      </c>
      <c r="H2502" s="2293">
        <v>1</v>
      </c>
      <c r="I2502" s="2293">
        <v>1</v>
      </c>
      <c r="J2502" s="2294">
        <v>42985</v>
      </c>
      <c r="K2502" s="2290" t="s">
        <v>1524</v>
      </c>
      <c r="L2502" s="2290" t="s">
        <v>1524</v>
      </c>
      <c r="M2502" s="2290" t="s">
        <v>1524</v>
      </c>
      <c r="N2502" s="2283" t="s">
        <v>47</v>
      </c>
      <c r="O2502" s="2283" t="s">
        <v>47</v>
      </c>
      <c r="P2502" s="2332" t="s">
        <v>47</v>
      </c>
      <c r="Q2502" s="2332" t="s">
        <v>47</v>
      </c>
      <c r="R2502" s="2280"/>
      <c r="S2502" s="2282"/>
      <c r="T2502" s="2303">
        <v>38</v>
      </c>
      <c r="U2502" s="2304"/>
      <c r="V2502" s="2469" t="s">
        <v>162</v>
      </c>
      <c r="W2502" s="2306"/>
      <c r="X2502" s="2307">
        <v>5</v>
      </c>
      <c r="Y2502" s="2281"/>
      <c r="Z2502" s="2281"/>
      <c r="AA2502" s="2333">
        <v>42975</v>
      </c>
      <c r="AC2502" s="2287"/>
      <c r="AD2502" s="2287"/>
      <c r="AE2502" s="2287"/>
      <c r="AF2502" s="2277">
        <f>IF(B2502="","",(IFERROR(VLOOKUP(B2502,Projecten!A$4:X$2358,5,FALSE),"niet bekend")))</f>
        <v>0</v>
      </c>
      <c r="AG2502" s="2230">
        <f t="shared" si="196"/>
        <v>682.95</v>
      </c>
      <c r="AH2502" s="2227">
        <f>IF(B2502="","",(IFERROR(VLOOKUP(B2502,Projecten!A$4:X$2358,23,FALSE),"niet bekend")))</f>
        <v>682.95</v>
      </c>
      <c r="AI2502" s="2230">
        <f>IF(B2502="","",(IFERROR(VLOOKUP(B2502,Projecten!A$4:X$2358,12,FALSE),"niet bekend")))</f>
        <v>682.95</v>
      </c>
    </row>
    <row r="2503" spans="1:35" s="2278" customFormat="1" ht="11.25" x14ac:dyDescent="0.2">
      <c r="A2503" s="2226">
        <v>1899</v>
      </c>
      <c r="B2503" s="2292">
        <v>2017556</v>
      </c>
      <c r="C2503" s="2297">
        <v>121480</v>
      </c>
      <c r="D2503" s="2292">
        <v>637617</v>
      </c>
      <c r="E2503" s="1953" t="s">
        <v>26</v>
      </c>
      <c r="F2503" s="2293">
        <v>1</v>
      </c>
      <c r="G2503" s="2293">
        <v>10</v>
      </c>
      <c r="H2503" s="2293">
        <v>5</v>
      </c>
      <c r="I2503" s="2293">
        <v>4</v>
      </c>
      <c r="J2503" s="2294">
        <v>42985</v>
      </c>
      <c r="K2503" s="2294">
        <v>42984</v>
      </c>
      <c r="L2503" s="2290" t="s">
        <v>1524</v>
      </c>
      <c r="M2503" s="2290" t="s">
        <v>1524</v>
      </c>
      <c r="N2503" s="2283" t="s">
        <v>47</v>
      </c>
      <c r="O2503" s="2283" t="s">
        <v>47</v>
      </c>
      <c r="P2503" s="2332" t="s">
        <v>47</v>
      </c>
      <c r="Q2503" s="2332" t="s">
        <v>47</v>
      </c>
      <c r="R2503" s="2280"/>
      <c r="S2503" s="2282"/>
      <c r="T2503" s="2303">
        <v>38</v>
      </c>
      <c r="U2503" s="2304"/>
      <c r="V2503" s="2469" t="s">
        <v>162</v>
      </c>
      <c r="W2503" s="2306" t="s">
        <v>1284</v>
      </c>
      <c r="X2503" s="2307">
        <v>21</v>
      </c>
      <c r="Y2503" s="2281"/>
      <c r="Z2503" s="2281"/>
      <c r="AA2503" s="2333">
        <v>42975</v>
      </c>
      <c r="AC2503" s="2287"/>
      <c r="AD2503" s="2287"/>
      <c r="AE2503" s="2287"/>
      <c r="AF2503" s="2277">
        <f>IF(B2503="","",(IFERROR(VLOOKUP(B2503,Projecten!A$4:X$2358,5,FALSE),"niet bekend")))</f>
        <v>1</v>
      </c>
      <c r="AG2503" s="2230">
        <f t="shared" si="196"/>
        <v>4091.51</v>
      </c>
      <c r="AH2503" s="2227">
        <f>IF(B2503="","",(IFERROR(VLOOKUP(B2503,Projecten!A$4:X$2358,23,FALSE),"niet bekend")))</f>
        <v>4091.51</v>
      </c>
      <c r="AI2503" s="2230">
        <f>IF(B2503="","",(IFERROR(VLOOKUP(B2503,Projecten!A$4:X$2358,12,FALSE),"niet bekend")))</f>
        <v>4091.51</v>
      </c>
    </row>
    <row r="2504" spans="1:35" s="2278" customFormat="1" ht="11.25" x14ac:dyDescent="0.2">
      <c r="A2504" s="2226">
        <v>1900</v>
      </c>
      <c r="B2504" s="2292">
        <v>2017557</v>
      </c>
      <c r="C2504" s="2292">
        <v>121480</v>
      </c>
      <c r="D2504" s="2292">
        <v>666417</v>
      </c>
      <c r="E2504" s="1953" t="s">
        <v>26</v>
      </c>
      <c r="F2504" s="2293">
        <v>1</v>
      </c>
      <c r="G2504" s="2293">
        <v>12</v>
      </c>
      <c r="H2504" s="2293">
        <v>6</v>
      </c>
      <c r="I2504" s="2293">
        <v>4</v>
      </c>
      <c r="J2504" s="2294">
        <v>42985</v>
      </c>
      <c r="K2504" s="2294">
        <v>42984</v>
      </c>
      <c r="L2504" s="2290" t="s">
        <v>1524</v>
      </c>
      <c r="M2504" s="2290" t="s">
        <v>1524</v>
      </c>
      <c r="N2504" s="2283" t="s">
        <v>47</v>
      </c>
      <c r="O2504" s="2283" t="s">
        <v>47</v>
      </c>
      <c r="P2504" s="2332" t="s">
        <v>47</v>
      </c>
      <c r="Q2504" s="2332" t="s">
        <v>47</v>
      </c>
      <c r="R2504" s="2280"/>
      <c r="S2504" s="2282"/>
      <c r="T2504" s="2303">
        <v>38</v>
      </c>
      <c r="U2504" s="2304"/>
      <c r="V2504" s="2469" t="s">
        <v>162</v>
      </c>
      <c r="W2504" s="2306"/>
      <c r="X2504" s="2307">
        <v>24</v>
      </c>
      <c r="Y2504" s="2281"/>
      <c r="Z2504" s="2281"/>
      <c r="AA2504" s="2333">
        <v>42975</v>
      </c>
      <c r="AC2504" s="2287"/>
      <c r="AD2504" s="2287"/>
      <c r="AE2504" s="2287"/>
      <c r="AF2504" s="2277">
        <f>IF(B2504="","",(IFERROR(VLOOKUP(B2504,Projecten!A$4:X$2358,5,FALSE),"niet bekend")))</f>
        <v>1</v>
      </c>
      <c r="AG2504" s="2230">
        <f t="shared" si="196"/>
        <v>4504</v>
      </c>
      <c r="AH2504" s="2227">
        <f>IF(B2504="","",(IFERROR(VLOOKUP(B2504,Projecten!A$4:X$2358,23,FALSE),"niet bekend")))</f>
        <v>4504</v>
      </c>
      <c r="AI2504" s="2230">
        <f>IF(B2504="","",(IFERROR(VLOOKUP(B2504,Projecten!A$4:X$2358,12,FALSE),"niet bekend")))</f>
        <v>4504</v>
      </c>
    </row>
    <row r="2505" spans="1:35" s="2278" customFormat="1" ht="11.25" x14ac:dyDescent="0.2">
      <c r="A2505" s="2226"/>
      <c r="B2505" s="2292"/>
      <c r="C2505" s="2292"/>
      <c r="D2505" s="2292"/>
      <c r="E2505" s="1953"/>
      <c r="F2505" s="2293"/>
      <c r="G2505" s="2293"/>
      <c r="H2505" s="2293"/>
      <c r="I2505" s="2293"/>
      <c r="J2505" s="2282"/>
      <c r="K2505" s="2282"/>
      <c r="L2505" s="2282"/>
      <c r="M2505" s="2282"/>
      <c r="N2505" s="2283"/>
      <c r="O2505" s="2283"/>
      <c r="P2505" s="2283"/>
      <c r="Q2505" s="2283"/>
      <c r="R2505" s="2280"/>
      <c r="S2505" s="2282"/>
      <c r="T2505" s="2284"/>
      <c r="U2505" s="2285"/>
      <c r="V2505" s="2274"/>
      <c r="W2505" s="2281"/>
      <c r="X2505" s="2276"/>
      <c r="Y2505" s="2281"/>
      <c r="Z2505" s="2281"/>
      <c r="AA2505" s="2286"/>
      <c r="AC2505" s="2287"/>
      <c r="AD2505" s="2287"/>
      <c r="AE2505" s="2287"/>
      <c r="AF2505" s="2277" t="str">
        <f>IF(B2505="","",(IFERROR(VLOOKUP(B2505,Projecten!A$4:X$2358,5,FALSE),"niet bekend")))</f>
        <v/>
      </c>
      <c r="AG2505" s="2230" t="str">
        <f t="shared" si="196"/>
        <v/>
      </c>
      <c r="AH2505" s="2227" t="str">
        <f>IF(B2505="","",(IFERROR(VLOOKUP(B2505,Projecten!A$4:X$2358,23,FALSE),"niet bekend")))</f>
        <v/>
      </c>
      <c r="AI2505" s="2230" t="str">
        <f>IF(B2505="","",(IFERROR(VLOOKUP(B2505,Projecten!A$4:X$2358,12,FALSE),"niet bekend")))</f>
        <v/>
      </c>
    </row>
    <row r="2506" spans="1:35" s="2211" customFormat="1" ht="11.25" x14ac:dyDescent="0.2">
      <c r="A2506" s="2226">
        <v>1901</v>
      </c>
      <c r="B2506" s="2292">
        <v>2017576</v>
      </c>
      <c r="C2506" s="2292">
        <v>121481</v>
      </c>
      <c r="D2506" s="2292" t="s">
        <v>3597</v>
      </c>
      <c r="E2506" s="1953" t="s">
        <v>353</v>
      </c>
      <c r="F2506" s="1953">
        <v>1</v>
      </c>
      <c r="G2506" s="1953">
        <v>8</v>
      </c>
      <c r="H2506" s="1953">
        <v>5</v>
      </c>
      <c r="I2506" s="1953">
        <v>3</v>
      </c>
      <c r="J2506" s="2294">
        <v>42985</v>
      </c>
      <c r="K2506" s="2294">
        <v>42984</v>
      </c>
      <c r="L2506" s="2290" t="s">
        <v>1524</v>
      </c>
      <c r="M2506" s="2290" t="s">
        <v>1524</v>
      </c>
      <c r="N2506" s="2283" t="s">
        <v>47</v>
      </c>
      <c r="O2506" s="2283" t="s">
        <v>47</v>
      </c>
      <c r="P2506" s="2283" t="s">
        <v>47</v>
      </c>
      <c r="Q2506" s="2283" t="s">
        <v>47</v>
      </c>
      <c r="R2506" s="2226"/>
      <c r="S2506" s="2271"/>
      <c r="T2506" s="2272">
        <v>38</v>
      </c>
      <c r="U2506" s="2273"/>
      <c r="V2506" s="2469" t="s">
        <v>2978</v>
      </c>
      <c r="W2506" s="2226" t="s">
        <v>3711</v>
      </c>
      <c r="X2506" s="2291">
        <v>16.25</v>
      </c>
      <c r="Y2506" s="2274"/>
      <c r="Z2506" s="2274"/>
      <c r="AA2506" s="2333">
        <v>42975</v>
      </c>
      <c r="AC2506" s="2227"/>
      <c r="AD2506" s="2227"/>
      <c r="AE2506" s="2227"/>
      <c r="AF2506" s="2277">
        <f>IF(B2506="","",(IFERROR(VLOOKUP(B2506,Projecten!A$4:X$2358,5,FALSE),"niet bekend")))</f>
        <v>1</v>
      </c>
      <c r="AG2506" s="2230">
        <f t="shared" si="196"/>
        <v>2451.11</v>
      </c>
      <c r="AH2506" s="2227">
        <f>IF(B2506="","",(IFERROR(VLOOKUP(B2506,Projecten!A$4:X$2358,23,FALSE),"niet bekend")))</f>
        <v>2451.11</v>
      </c>
      <c r="AI2506" s="2230">
        <f>IF(B2506="","",(IFERROR(VLOOKUP(B2506,Projecten!A$4:X$2358,12,FALSE),"niet bekend")))</f>
        <v>2451.11</v>
      </c>
    </row>
    <row r="2507" spans="1:35" s="2211" customFormat="1" ht="11.25" x14ac:dyDescent="0.2">
      <c r="A2507" s="2226">
        <v>1902</v>
      </c>
      <c r="B2507" s="2292">
        <v>2017577</v>
      </c>
      <c r="C2507" s="2292">
        <v>121481</v>
      </c>
      <c r="D2507" s="2292" t="s">
        <v>3594</v>
      </c>
      <c r="E2507" s="1953" t="s">
        <v>353</v>
      </c>
      <c r="F2507" s="1953">
        <v>1</v>
      </c>
      <c r="G2507" s="1953">
        <v>7</v>
      </c>
      <c r="H2507" s="1953">
        <v>4</v>
      </c>
      <c r="I2507" s="1953">
        <v>5</v>
      </c>
      <c r="J2507" s="2294">
        <v>42985</v>
      </c>
      <c r="K2507" s="2294">
        <v>42984</v>
      </c>
      <c r="L2507" s="2290" t="s">
        <v>1524</v>
      </c>
      <c r="M2507" s="2290" t="s">
        <v>1524</v>
      </c>
      <c r="N2507" s="2283" t="s">
        <v>47</v>
      </c>
      <c r="O2507" s="2283" t="s">
        <v>47</v>
      </c>
      <c r="P2507" s="2283" t="s">
        <v>47</v>
      </c>
      <c r="Q2507" s="2283" t="s">
        <v>47</v>
      </c>
      <c r="R2507" s="2226"/>
      <c r="S2507" s="2271"/>
      <c r="T2507" s="2272">
        <v>38</v>
      </c>
      <c r="U2507" s="2273"/>
      <c r="V2507" s="2469" t="s">
        <v>2978</v>
      </c>
      <c r="W2507" s="2226"/>
      <c r="X2507" s="2291">
        <v>22</v>
      </c>
      <c r="Y2507" s="2274"/>
      <c r="Z2507" s="2274"/>
      <c r="AA2507" s="2333">
        <v>42975</v>
      </c>
      <c r="AC2507" s="2227"/>
      <c r="AD2507" s="2227"/>
      <c r="AE2507" s="2227"/>
      <c r="AF2507" s="2277">
        <f>IF(B2507="","",(IFERROR(VLOOKUP(B2507,Projecten!A$4:X$2358,5,FALSE),"niet bekend")))</f>
        <v>1</v>
      </c>
      <c r="AG2507" s="2230">
        <f t="shared" si="196"/>
        <v>3179.36</v>
      </c>
      <c r="AH2507" s="2227">
        <f>IF(B2507="","",(IFERROR(VLOOKUP(B2507,Projecten!A$4:X$2358,23,FALSE),"niet bekend")))</f>
        <v>3179.36</v>
      </c>
      <c r="AI2507" s="2230">
        <f>IF(B2507="","",(IFERROR(VLOOKUP(B2507,Projecten!A$4:X$2358,12,FALSE),"niet bekend")))</f>
        <v>3179.36</v>
      </c>
    </row>
    <row r="2508" spans="1:35" s="2211" customFormat="1" ht="11.25" x14ac:dyDescent="0.2">
      <c r="A2508" s="2226">
        <v>1903</v>
      </c>
      <c r="B2508" s="2292">
        <v>2017578</v>
      </c>
      <c r="C2508" s="2292">
        <v>121481</v>
      </c>
      <c r="D2508" s="2292" t="s">
        <v>3595</v>
      </c>
      <c r="E2508" s="1953" t="s">
        <v>353</v>
      </c>
      <c r="F2508" s="1953">
        <v>1</v>
      </c>
      <c r="G2508" s="1953">
        <v>2</v>
      </c>
      <c r="H2508" s="1953">
        <v>0</v>
      </c>
      <c r="I2508" s="1953">
        <v>1</v>
      </c>
      <c r="J2508" s="2294">
        <v>42985</v>
      </c>
      <c r="K2508" s="2290" t="s">
        <v>1524</v>
      </c>
      <c r="L2508" s="2290" t="s">
        <v>1524</v>
      </c>
      <c r="M2508" s="2290" t="s">
        <v>1524</v>
      </c>
      <c r="N2508" s="2283" t="s">
        <v>47</v>
      </c>
      <c r="O2508" s="2283" t="s">
        <v>47</v>
      </c>
      <c r="P2508" s="2283" t="s">
        <v>47</v>
      </c>
      <c r="Q2508" s="2283" t="s">
        <v>47</v>
      </c>
      <c r="R2508" s="2226"/>
      <c r="S2508" s="2271"/>
      <c r="T2508" s="2272">
        <v>38</v>
      </c>
      <c r="U2508" s="2273"/>
      <c r="V2508" s="2469" t="s">
        <v>2978</v>
      </c>
      <c r="W2508" s="2226"/>
      <c r="X2508" s="2291">
        <v>5</v>
      </c>
      <c r="Y2508" s="2274"/>
      <c r="Z2508" s="2274"/>
      <c r="AA2508" s="2333">
        <v>42975</v>
      </c>
      <c r="AC2508" s="2227"/>
      <c r="AD2508" s="2227"/>
      <c r="AE2508" s="2227"/>
      <c r="AF2508" s="2277">
        <f>IF(B2508="","",(IFERROR(VLOOKUP(B2508,Projecten!A$4:X$2358,5,FALSE),"niet bekend")))</f>
        <v>1</v>
      </c>
      <c r="AG2508" s="2230">
        <f t="shared" si="196"/>
        <v>721.62</v>
      </c>
      <c r="AH2508" s="2227">
        <f>IF(B2508="","",(IFERROR(VLOOKUP(B2508,Projecten!A$4:X$2358,23,FALSE),"niet bekend")))</f>
        <v>721.62</v>
      </c>
      <c r="AI2508" s="2230">
        <f>IF(B2508="","",(IFERROR(VLOOKUP(B2508,Projecten!A$4:X$2358,12,FALSE),"niet bekend")))</f>
        <v>721.62</v>
      </c>
    </row>
    <row r="2509" spans="1:35" s="2211" customFormat="1" ht="11.25" x14ac:dyDescent="0.2">
      <c r="A2509" s="2226">
        <v>1904</v>
      </c>
      <c r="B2509" s="2292">
        <v>2017598</v>
      </c>
      <c r="C2509" s="2292">
        <v>121487</v>
      </c>
      <c r="D2509" s="2292" t="s">
        <v>3663</v>
      </c>
      <c r="E2509" s="1953" t="s">
        <v>353</v>
      </c>
      <c r="F2509" s="1953">
        <v>0</v>
      </c>
      <c r="G2509" s="1953">
        <v>1</v>
      </c>
      <c r="H2509" s="1953">
        <v>0</v>
      </c>
      <c r="I2509" s="1953">
        <v>1</v>
      </c>
      <c r="J2509" s="2294">
        <v>42985</v>
      </c>
      <c r="K2509" s="2290"/>
      <c r="L2509" s="2290"/>
      <c r="M2509" s="2290"/>
      <c r="N2509" s="2283" t="s">
        <v>47</v>
      </c>
      <c r="O2509" s="2283" t="s">
        <v>47</v>
      </c>
      <c r="P2509" s="2283" t="s">
        <v>47</v>
      </c>
      <c r="Q2509" s="2283" t="s">
        <v>47</v>
      </c>
      <c r="R2509" s="2226"/>
      <c r="S2509" s="2271"/>
      <c r="T2509" s="2272">
        <v>38</v>
      </c>
      <c r="U2509" s="2273"/>
      <c r="V2509" s="2469" t="s">
        <v>2978</v>
      </c>
      <c r="W2509" s="2226"/>
      <c r="X2509" s="2291">
        <v>4</v>
      </c>
      <c r="Y2509" s="2274"/>
      <c r="Z2509" s="2274"/>
      <c r="AA2509" s="2333">
        <v>42975</v>
      </c>
      <c r="AC2509" s="2227"/>
      <c r="AD2509" s="2227"/>
      <c r="AE2509" s="2227"/>
      <c r="AF2509" s="2277"/>
      <c r="AG2509" s="2230"/>
      <c r="AH2509" s="2227"/>
      <c r="AI2509" s="2230"/>
    </row>
    <row r="2510" spans="1:35" s="2278" customFormat="1" ht="11.25" x14ac:dyDescent="0.2">
      <c r="A2510" s="2226"/>
      <c r="B2510" s="2292"/>
      <c r="C2510" s="2292"/>
      <c r="D2510" s="2292"/>
      <c r="E2510" s="1953"/>
      <c r="F2510" s="2293"/>
      <c r="G2510" s="2293"/>
      <c r="H2510" s="2293"/>
      <c r="I2510" s="2293"/>
      <c r="J2510" s="2282"/>
      <c r="K2510" s="2282"/>
      <c r="L2510" s="2282"/>
      <c r="M2510" s="2282"/>
      <c r="N2510" s="2283"/>
      <c r="O2510" s="2283"/>
      <c r="P2510" s="2283"/>
      <c r="Q2510" s="2283"/>
      <c r="R2510" s="2280"/>
      <c r="S2510" s="2282"/>
      <c r="T2510" s="2284"/>
      <c r="U2510" s="2285"/>
      <c r="V2510" s="2274"/>
      <c r="W2510" s="2281"/>
      <c r="X2510" s="2276"/>
      <c r="Y2510" s="2281"/>
      <c r="Z2510" s="2281"/>
      <c r="AA2510" s="2286"/>
      <c r="AC2510" s="2287"/>
      <c r="AD2510" s="2287"/>
      <c r="AE2510" s="2287"/>
      <c r="AF2510" s="2277" t="str">
        <f>IF(B2510="","",(IFERROR(VLOOKUP(B2510,Projecten!A$4:X$2358,5,FALSE),"niet bekend")))</f>
        <v/>
      </c>
      <c r="AG2510" s="2230" t="str">
        <f>IF(AF2510="","",(IF(F2510=0,AI2510,(F2510/AF2510*AI2510))))</f>
        <v/>
      </c>
      <c r="AH2510" s="2227" t="str">
        <f>IF(B2510="","",(IFERROR(VLOOKUP(B2510,Projecten!A$4:X$2358,23,FALSE),"niet bekend")))</f>
        <v/>
      </c>
      <c r="AI2510" s="2230" t="str">
        <f>IF(B2510="","",(IFERROR(VLOOKUP(B2510,Projecten!A$4:X$2358,12,FALSE),"niet bekend")))</f>
        <v/>
      </c>
    </row>
    <row r="2511" spans="1:35" s="2278" customFormat="1" ht="11.25" x14ac:dyDescent="0.2">
      <c r="A2511" s="2226">
        <v>1905</v>
      </c>
      <c r="B2511" s="2292">
        <v>2017551</v>
      </c>
      <c r="C2511" s="2338">
        <v>121483</v>
      </c>
      <c r="D2511" s="2292" t="s">
        <v>3560</v>
      </c>
      <c r="E2511" s="1953" t="s">
        <v>474</v>
      </c>
      <c r="F2511" s="2293">
        <v>1</v>
      </c>
      <c r="G2511" s="2293">
        <v>12</v>
      </c>
      <c r="H2511" s="2293">
        <v>11</v>
      </c>
      <c r="I2511" s="2293">
        <v>4</v>
      </c>
      <c r="J2511" s="2294">
        <v>42983</v>
      </c>
      <c r="K2511" s="2294">
        <v>42982</v>
      </c>
      <c r="L2511" s="2290" t="s">
        <v>1524</v>
      </c>
      <c r="M2511" s="2290" t="s">
        <v>1524</v>
      </c>
      <c r="N2511" s="2283" t="s">
        <v>47</v>
      </c>
      <c r="O2511" s="2283" t="s">
        <v>47</v>
      </c>
      <c r="P2511" s="2283" t="s">
        <v>47</v>
      </c>
      <c r="Q2511" s="2283" t="s">
        <v>47</v>
      </c>
      <c r="R2511" s="2280"/>
      <c r="S2511" s="2282"/>
      <c r="T2511" s="2272">
        <v>38</v>
      </c>
      <c r="U2511" s="2285"/>
      <c r="V2511" s="2469" t="s">
        <v>813</v>
      </c>
      <c r="W2511" s="2281"/>
      <c r="X2511" s="2291">
        <v>25</v>
      </c>
      <c r="Y2511" s="2281"/>
      <c r="Z2511" s="2281"/>
      <c r="AA2511" s="2296">
        <v>42970</v>
      </c>
      <c r="AC2511" s="2287"/>
      <c r="AD2511" s="2287"/>
      <c r="AE2511" s="2287"/>
      <c r="AF2511" s="2277">
        <f>IF(B2511="","",(IFERROR(VLOOKUP(B2511,Projecten!A$4:X$2358,5,FALSE),"niet bekend")))</f>
        <v>1</v>
      </c>
      <c r="AG2511" s="2230">
        <f>IF(AF2511="","",(IF(F2511=0,AI2511,(F2511/AF2511*AI2511))))</f>
        <v>3822.45</v>
      </c>
      <c r="AH2511" s="2227">
        <f>IF(B2511="","",(IFERROR(VLOOKUP(B2511,Projecten!A$4:X$2358,23,FALSE),"niet bekend")))</f>
        <v>3822.45</v>
      </c>
      <c r="AI2511" s="2230">
        <f>IF(B2511="","",(IFERROR(VLOOKUP(B2511,Projecten!A$4:X$2358,12,FALSE),"niet bekend")))</f>
        <v>3822.45</v>
      </c>
    </row>
    <row r="2512" spans="1:35" s="2211" customFormat="1" ht="11.25" x14ac:dyDescent="0.2">
      <c r="A2512" s="2226">
        <v>1906</v>
      </c>
      <c r="B2512" s="2338">
        <v>2017561</v>
      </c>
      <c r="C2512" s="2338">
        <v>121483</v>
      </c>
      <c r="D2512" s="2338" t="s">
        <v>3569</v>
      </c>
      <c r="E2512" s="2341" t="s">
        <v>1976</v>
      </c>
      <c r="F2512" s="2341">
        <v>1</v>
      </c>
      <c r="G2512" s="2341">
        <v>8</v>
      </c>
      <c r="H2512" s="2341">
        <v>5</v>
      </c>
      <c r="I2512" s="2341">
        <v>3</v>
      </c>
      <c r="J2512" s="2294">
        <v>42983</v>
      </c>
      <c r="K2512" s="2294">
        <v>42984</v>
      </c>
      <c r="L2512" s="2290" t="s">
        <v>1524</v>
      </c>
      <c r="M2512" s="2290" t="s">
        <v>1524</v>
      </c>
      <c r="N2512" s="2283" t="s">
        <v>47</v>
      </c>
      <c r="O2512" s="2283" t="s">
        <v>47</v>
      </c>
      <c r="P2512" s="2283" t="s">
        <v>47</v>
      </c>
      <c r="Q2512" s="2283" t="s">
        <v>47</v>
      </c>
      <c r="R2512" s="2226"/>
      <c r="S2512" s="2271"/>
      <c r="T2512" s="2272">
        <v>38</v>
      </c>
      <c r="U2512" s="2273"/>
      <c r="V2512" s="2469" t="s">
        <v>1979</v>
      </c>
      <c r="W2512" s="2274"/>
      <c r="X2512" s="2291">
        <v>17</v>
      </c>
      <c r="Y2512" s="2274"/>
      <c r="Z2512" s="2274"/>
      <c r="AA2512" s="2296">
        <v>42970</v>
      </c>
      <c r="AC2512" s="2227"/>
      <c r="AD2512" s="2227"/>
      <c r="AE2512" s="2227"/>
      <c r="AF2512" s="2277">
        <f>IF(B2512="","",(IFERROR(VLOOKUP(B2512,Projecten!A$4:X$2358,5,FALSE),"niet bekend")))</f>
        <v>1</v>
      </c>
      <c r="AG2512" s="2230">
        <f>IF(AF2512="","",(IF(F2512=0,AI2512,(F2512/AF2512*AI2512))))</f>
        <v>2847.52</v>
      </c>
      <c r="AH2512" s="2227">
        <f>IF(B2512="","",(IFERROR(VLOOKUP(B2512,Projecten!A$4:X$2358,23,FALSE),"niet bekend")))</f>
        <v>2847.52</v>
      </c>
      <c r="AI2512" s="2230">
        <f>IF(B2512="","",(IFERROR(VLOOKUP(B2512,Projecten!A$4:X$2358,12,FALSE),"niet bekend")))</f>
        <v>2847.52</v>
      </c>
    </row>
    <row r="2513" spans="1:35" s="2278" customFormat="1" ht="11.25" x14ac:dyDescent="0.2">
      <c r="A2513" s="2226">
        <v>1907</v>
      </c>
      <c r="B2513" s="2292" t="s">
        <v>3558</v>
      </c>
      <c r="C2513" s="2338">
        <v>121482</v>
      </c>
      <c r="D2513" s="2292" t="s">
        <v>3544</v>
      </c>
      <c r="E2513" s="1953" t="s">
        <v>318</v>
      </c>
      <c r="F2513" s="2293">
        <v>1</v>
      </c>
      <c r="G2513" s="2293">
        <v>15</v>
      </c>
      <c r="H2513" s="2293">
        <v>10</v>
      </c>
      <c r="I2513" s="2293">
        <v>5</v>
      </c>
      <c r="J2513" s="2294">
        <v>42983</v>
      </c>
      <c r="K2513" s="2294">
        <v>42982</v>
      </c>
      <c r="L2513" s="2290" t="s">
        <v>1524</v>
      </c>
      <c r="M2513" s="2290" t="s">
        <v>1524</v>
      </c>
      <c r="N2513" s="2283" t="s">
        <v>47</v>
      </c>
      <c r="O2513" s="2283" t="s">
        <v>47</v>
      </c>
      <c r="P2513" s="2283" t="s">
        <v>47</v>
      </c>
      <c r="Q2513" s="2283" t="s">
        <v>47</v>
      </c>
      <c r="R2513" s="2280"/>
      <c r="S2513" s="2282"/>
      <c r="T2513" s="2272">
        <v>38</v>
      </c>
      <c r="U2513" s="2285"/>
      <c r="V2513" s="2469" t="s">
        <v>786</v>
      </c>
      <c r="W2513" s="2274" t="s">
        <v>3777</v>
      </c>
      <c r="X2513" s="2291">
        <v>45</v>
      </c>
      <c r="Y2513" s="2281"/>
      <c r="Z2513" s="2281"/>
      <c r="AA2513" s="2296">
        <v>42970</v>
      </c>
      <c r="AC2513" s="2287"/>
      <c r="AD2513" s="2287"/>
      <c r="AE2513" s="2287"/>
      <c r="AF2513" s="2277">
        <f>IF(B2513="","",(IFERROR(VLOOKUP(B2513,Projecten!A$4:X$2358,5,FALSE),"niet bekend")))</f>
        <v>1</v>
      </c>
      <c r="AG2513" s="2230">
        <f>IF(AF2513="","",(IF(F2513=0,AI2513,(F2513/AF2513*AI2513))))</f>
        <v>8843.56</v>
      </c>
      <c r="AH2513" s="2227">
        <f>IF(B2513="","",(IFERROR(VLOOKUP(B2513,Projecten!A$4:X$2358,23,FALSE),"niet bekend")))</f>
        <v>8843.56</v>
      </c>
      <c r="AI2513" s="2230">
        <f>IF(B2513="","",(IFERROR(VLOOKUP(B2513,Projecten!A$4:X$2358,12,FALSE),"niet bekend")))</f>
        <v>8843.56</v>
      </c>
    </row>
    <row r="2514" spans="1:35" s="2315" customFormat="1" ht="11.25" x14ac:dyDescent="0.2">
      <c r="A2514" s="2327"/>
      <c r="B2514" s="2316"/>
      <c r="C2514" s="2317"/>
      <c r="D2514" s="2318"/>
      <c r="E2514" s="2318"/>
      <c r="F2514" s="2318"/>
      <c r="G2514" s="2318"/>
      <c r="H2514" s="2318"/>
      <c r="I2514" s="2318"/>
      <c r="J2514" s="2319"/>
      <c r="K2514" s="2319"/>
      <c r="L2514" s="2319"/>
      <c r="M2514" s="2320"/>
      <c r="N2514" s="2320"/>
      <c r="O2514" s="2320"/>
      <c r="P2514" s="2320"/>
      <c r="Q2514" s="2320"/>
      <c r="R2514" s="2321"/>
      <c r="S2514" s="2322"/>
      <c r="T2514" s="2323"/>
      <c r="U2514" s="2323"/>
      <c r="V2514" s="2324"/>
      <c r="W2514" s="2324"/>
      <c r="X2514" s="2324"/>
      <c r="Y2514" s="2325"/>
      <c r="Z2514" s="2326"/>
      <c r="AA2514" s="2327"/>
      <c r="AC2514" s="2328"/>
      <c r="AD2514" s="2328"/>
      <c r="AE2514" s="2328"/>
    </row>
    <row r="2515" spans="1:35" s="2247" customFormat="1" ht="11.25" x14ac:dyDescent="0.2">
      <c r="A2515" s="2248"/>
      <c r="C2515" s="2248"/>
      <c r="D2515" s="2249">
        <f>SUM(G2515:I2515)</f>
        <v>302</v>
      </c>
      <c r="E2515" s="2250"/>
      <c r="F2515" s="2250">
        <f>SUM(F2516:F2549)</f>
        <v>21</v>
      </c>
      <c r="G2515" s="2250">
        <f>SUM(G2516:G2549)</f>
        <v>163</v>
      </c>
      <c r="H2515" s="2250">
        <f>SUM(H2516:H2549)</f>
        <v>89</v>
      </c>
      <c r="I2515" s="2250">
        <f>SUM(I2516:I2549)</f>
        <v>50</v>
      </c>
      <c r="J2515" s="2251"/>
      <c r="K2515" s="2251"/>
      <c r="L2515" s="2251"/>
      <c r="M2515" s="2252"/>
      <c r="N2515" s="2252"/>
      <c r="O2515" s="2252"/>
      <c r="P2515" s="2252"/>
      <c r="Q2515" s="2252"/>
      <c r="R2515" s="2253">
        <v>38</v>
      </c>
      <c r="S2515" s="2254"/>
      <c r="T2515" s="2255"/>
      <c r="U2515" s="2255"/>
      <c r="V2515" s="2256"/>
      <c r="W2515" s="2257">
        <f>SUM(X2515:X2549)</f>
        <v>451</v>
      </c>
      <c r="X2515" s="2258"/>
      <c r="Y2515" s="2258">
        <v>0</v>
      </c>
      <c r="Z2515" s="2259">
        <f>W2515-Y2515</f>
        <v>451</v>
      </c>
      <c r="AA2515" s="2248"/>
      <c r="AC2515" s="2260"/>
      <c r="AD2515" s="2260"/>
      <c r="AE2515" s="2261" t="str">
        <f>CONCATENATE("week ",R2515)</f>
        <v>week 38</v>
      </c>
      <c r="AG2515" s="2264">
        <f>SUM(AG2516:AG2549)</f>
        <v>56504.310000000005</v>
      </c>
    </row>
    <row r="2516" spans="1:35" s="2211" customFormat="1" ht="11.25" x14ac:dyDescent="0.2">
      <c r="A2516" s="2226"/>
      <c r="B2516" s="2265"/>
      <c r="C2516" s="2266"/>
      <c r="D2516" s="2281"/>
      <c r="E2516" s="2268"/>
      <c r="F2516" s="2268"/>
      <c r="G2516" s="2268"/>
      <c r="H2516" s="2268"/>
      <c r="I2516" s="2268"/>
      <c r="J2516" s="2269"/>
      <c r="K2516" s="2269"/>
      <c r="L2516" s="2269"/>
      <c r="M2516" s="2270"/>
      <c r="N2516" s="2270"/>
      <c r="O2516" s="2270"/>
      <c r="P2516" s="2270"/>
      <c r="Q2516" s="2270"/>
      <c r="R2516" s="2226" t="s">
        <v>2800</v>
      </c>
      <c r="S2516" s="2271"/>
      <c r="T2516" s="2272"/>
      <c r="U2516" s="2273"/>
      <c r="V2516" s="2274"/>
      <c r="W2516" s="2275" t="s">
        <v>3732</v>
      </c>
      <c r="X2516" s="2291"/>
      <c r="Y2516" s="2274"/>
      <c r="Z2516" s="2274"/>
      <c r="AA2516" s="2226"/>
      <c r="AC2516" s="2227"/>
      <c r="AD2516" s="2227"/>
      <c r="AE2516" s="2227"/>
      <c r="AF2516" s="2277" t="str">
        <f>IF(B2516="","",(IFERROR(VLOOKUP(B2516,Projecten!A$4:X$2358,5,FALSE),"niet bekend")))</f>
        <v/>
      </c>
      <c r="AG2516" s="2230" t="str">
        <f>IF(AF2516="","",(IF(F2516=0,AI2516,(F2516/AF2516*AI2516))))</f>
        <v/>
      </c>
      <c r="AH2516" s="2227" t="str">
        <f>IF(B2516="","",(IFERROR(VLOOKUP(B2516,Projecten!A$4:X$2358,23,FALSE),"niet bekend")))</f>
        <v/>
      </c>
      <c r="AI2516" s="2230" t="str">
        <f>IF(B2516="","",(IFERROR(VLOOKUP(B2516,Projecten!A$4:X$2358,12,FALSE),"niet bekend")))</f>
        <v/>
      </c>
    </row>
    <row r="2517" spans="1:35" s="2278" customFormat="1" ht="11.25" x14ac:dyDescent="0.2">
      <c r="A2517" s="2226">
        <v>2222</v>
      </c>
      <c r="B2517" s="2279"/>
      <c r="C2517" s="2280"/>
      <c r="D2517" s="2281" t="s">
        <v>3647</v>
      </c>
      <c r="E2517" s="2281"/>
      <c r="F2517" s="2281"/>
      <c r="G2517" s="2281"/>
      <c r="H2517" s="2281"/>
      <c r="I2517" s="2281"/>
      <c r="J2517" s="2282"/>
      <c r="K2517" s="2282"/>
      <c r="L2517" s="2282"/>
      <c r="M2517" s="2282"/>
      <c r="N2517" s="2283"/>
      <c r="O2517" s="2283"/>
      <c r="P2517" s="2283"/>
      <c r="Q2517" s="2283"/>
      <c r="R2517" s="2280"/>
      <c r="S2517" s="2282"/>
      <c r="T2517" s="2284"/>
      <c r="U2517" s="2285"/>
      <c r="V2517" s="2281"/>
      <c r="W2517" s="2281"/>
      <c r="X2517" s="2276">
        <v>16.5</v>
      </c>
      <c r="Y2517" s="2281"/>
      <c r="Z2517" s="2281"/>
      <c r="AA2517" s="2286"/>
      <c r="AC2517" s="2287"/>
      <c r="AD2517" s="2287"/>
      <c r="AE2517" s="2287"/>
      <c r="AF2517" s="2277" t="str">
        <f>IF(B2517="","",(IFERROR(VLOOKUP(B2517,Projecten!A$4:X$2358,5,FALSE),"niet bekend")))</f>
        <v/>
      </c>
      <c r="AG2517" s="2230" t="str">
        <f>IF(AF2517="","",(IF(F2517=0,AI2517,(F2517/AF2517*AI2517))))</f>
        <v/>
      </c>
      <c r="AH2517" s="2227" t="str">
        <f>IF(B2517="","",(IFERROR(VLOOKUP(B2517,Projecten!A$4:X$2358,23,FALSE),"niet bekend")))</f>
        <v/>
      </c>
      <c r="AI2517" s="2230" t="str">
        <f>IF(B2517="","",(IFERROR(VLOOKUP(B2517,Projecten!A$4:X$2358,12,FALSE),"niet bekend")))</f>
        <v/>
      </c>
    </row>
    <row r="2518" spans="1:35" s="2278" customFormat="1" ht="11.25" x14ac:dyDescent="0.2">
      <c r="A2518" s="2226">
        <v>2223</v>
      </c>
      <c r="B2518" s="2279"/>
      <c r="C2518" s="2280"/>
      <c r="D2518" s="2281" t="s">
        <v>3648</v>
      </c>
      <c r="E2518" s="2281"/>
      <c r="F2518" s="2281"/>
      <c r="G2518" s="2281"/>
      <c r="H2518" s="2281"/>
      <c r="I2518" s="2281"/>
      <c r="J2518" s="2282"/>
      <c r="K2518" s="2282"/>
      <c r="L2518" s="2282"/>
      <c r="M2518" s="2282"/>
      <c r="N2518" s="2283"/>
      <c r="O2518" s="2283"/>
      <c r="P2518" s="2283"/>
      <c r="Q2518" s="2283"/>
      <c r="R2518" s="2280"/>
      <c r="S2518" s="2282"/>
      <c r="T2518" s="2284"/>
      <c r="U2518" s="2285"/>
      <c r="V2518" s="2281"/>
      <c r="W2518" s="2281"/>
      <c r="X2518" s="2276">
        <v>16.5</v>
      </c>
      <c r="Y2518" s="2281"/>
      <c r="Z2518" s="2281"/>
      <c r="AA2518" s="2286"/>
      <c r="AC2518" s="2287"/>
      <c r="AD2518" s="2287"/>
      <c r="AE2518" s="2287"/>
      <c r="AF2518" s="2277" t="str">
        <f>IF(B2518="","",(IFERROR(VLOOKUP(B2518,Projecten!A$4:X$2358,5,FALSE),"niet bekend")))</f>
        <v/>
      </c>
      <c r="AG2518" s="2230" t="str">
        <f>IF(AF2518="","",(IF(F2518=0,AI2518,(F2518/AF2518*AI2518))))</f>
        <v/>
      </c>
      <c r="AH2518" s="2227" t="str">
        <f>IF(B2518="","",(IFERROR(VLOOKUP(B2518,Projecten!A$4:X$2358,23,FALSE),"niet bekend")))</f>
        <v/>
      </c>
      <c r="AI2518" s="2230" t="str">
        <f>IF(B2518="","",(IFERROR(VLOOKUP(B2518,Projecten!A$4:X$2358,12,FALSE),"niet bekend")))</f>
        <v/>
      </c>
    </row>
    <row r="2519" spans="1:35" s="2278" customFormat="1" ht="11.25" x14ac:dyDescent="0.2">
      <c r="A2519" s="2226">
        <v>2224</v>
      </c>
      <c r="B2519" s="2279"/>
      <c r="C2519" s="2280"/>
      <c r="D2519" s="2281" t="s">
        <v>2712</v>
      </c>
      <c r="E2519" s="2281"/>
      <c r="F2519" s="2281"/>
      <c r="G2519" s="2281"/>
      <c r="H2519" s="2281"/>
      <c r="I2519" s="2281"/>
      <c r="J2519" s="2282"/>
      <c r="K2519" s="2282"/>
      <c r="L2519" s="2282"/>
      <c r="M2519" s="2282"/>
      <c r="N2519" s="2283"/>
      <c r="O2519" s="2283"/>
      <c r="P2519" s="2283"/>
      <c r="Q2519" s="2283"/>
      <c r="R2519" s="2280"/>
      <c r="S2519" s="2282"/>
      <c r="T2519" s="2284"/>
      <c r="U2519" s="2285"/>
      <c r="V2519" s="2281"/>
      <c r="W2519" s="2281"/>
      <c r="X2519" s="2276">
        <v>38</v>
      </c>
      <c r="Y2519" s="2281"/>
      <c r="Z2519" s="2281"/>
      <c r="AA2519" s="2286"/>
      <c r="AC2519" s="2287"/>
      <c r="AD2519" s="2287"/>
      <c r="AE2519" s="2287"/>
      <c r="AF2519" s="2277"/>
      <c r="AG2519" s="2230"/>
      <c r="AH2519" s="2227"/>
      <c r="AI2519" s="2230"/>
    </row>
    <row r="2520" spans="1:35" s="2278" customFormat="1" ht="11.25" x14ac:dyDescent="0.2">
      <c r="A2520" s="2226">
        <v>2225</v>
      </c>
      <c r="B2520" s="2279"/>
      <c r="C2520" s="2280"/>
      <c r="D2520" s="2281" t="s">
        <v>3708</v>
      </c>
      <c r="E2520" s="2281"/>
      <c r="F2520" s="2281"/>
      <c r="G2520" s="2281"/>
      <c r="H2520" s="2281"/>
      <c r="I2520" s="2281"/>
      <c r="J2520" s="2282"/>
      <c r="K2520" s="2282"/>
      <c r="L2520" s="2282"/>
      <c r="M2520" s="2282"/>
      <c r="N2520" s="2283"/>
      <c r="O2520" s="2283"/>
      <c r="P2520" s="2283"/>
      <c r="Q2520" s="2283"/>
      <c r="R2520" s="2280"/>
      <c r="S2520" s="2282"/>
      <c r="T2520" s="2284"/>
      <c r="U2520" s="2285"/>
      <c r="V2520" s="2281"/>
      <c r="W2520" s="2281"/>
      <c r="X2520" s="2276">
        <v>38</v>
      </c>
      <c r="Y2520" s="2281"/>
      <c r="Z2520" s="2281"/>
      <c r="AA2520" s="2286"/>
      <c r="AC2520" s="2287"/>
      <c r="AD2520" s="2287"/>
      <c r="AE2520" s="2287"/>
      <c r="AF2520" s="2277"/>
      <c r="AG2520" s="2230"/>
      <c r="AH2520" s="2227"/>
      <c r="AI2520" s="2230"/>
    </row>
    <row r="2521" spans="1:35" s="2278" customFormat="1" ht="11.25" x14ac:dyDescent="0.2">
      <c r="A2521" s="2226">
        <v>2226</v>
      </c>
      <c r="B2521" s="2279"/>
      <c r="C2521" s="2280"/>
      <c r="D2521" s="2281" t="s">
        <v>3765</v>
      </c>
      <c r="E2521" s="2281"/>
      <c r="F2521" s="2281"/>
      <c r="G2521" s="2281"/>
      <c r="H2521" s="2281"/>
      <c r="I2521" s="2281"/>
      <c r="J2521" s="2282"/>
      <c r="K2521" s="2282"/>
      <c r="L2521" s="2282"/>
      <c r="M2521" s="2282"/>
      <c r="N2521" s="2283"/>
      <c r="O2521" s="2283"/>
      <c r="P2521" s="2283"/>
      <c r="Q2521" s="2283"/>
      <c r="R2521" s="2280"/>
      <c r="S2521" s="2282"/>
      <c r="T2521" s="2284"/>
      <c r="U2521" s="2285"/>
      <c r="V2521" s="2281"/>
      <c r="W2521" s="2281"/>
      <c r="X2521" s="2276">
        <v>8.25</v>
      </c>
      <c r="Y2521" s="2281"/>
      <c r="Z2521" s="2281"/>
      <c r="AA2521" s="2286"/>
      <c r="AC2521" s="2287"/>
      <c r="AD2521" s="2287"/>
      <c r="AE2521" s="2287"/>
      <c r="AF2521" s="2277"/>
      <c r="AG2521" s="2230"/>
      <c r="AH2521" s="2227"/>
      <c r="AI2521" s="2230"/>
    </row>
    <row r="2522" spans="1:35" s="2211" customFormat="1" ht="11.25" x14ac:dyDescent="0.2">
      <c r="A2522" s="2226">
        <v>2227</v>
      </c>
      <c r="B2522" s="2338">
        <v>2017559</v>
      </c>
      <c r="C2522" s="2338">
        <v>121490</v>
      </c>
      <c r="D2522" s="2338" t="s">
        <v>3567</v>
      </c>
      <c r="E2522" s="2341" t="s">
        <v>2376</v>
      </c>
      <c r="F2522" s="2341">
        <v>1</v>
      </c>
      <c r="G2522" s="2341">
        <v>12</v>
      </c>
      <c r="H2522" s="2341">
        <v>4</v>
      </c>
      <c r="I2522" s="2341">
        <v>4</v>
      </c>
      <c r="J2522" s="2294">
        <v>42990</v>
      </c>
      <c r="K2522" s="2294">
        <v>42989</v>
      </c>
      <c r="L2522" s="2294">
        <v>42989</v>
      </c>
      <c r="M2522" s="2290" t="s">
        <v>1524</v>
      </c>
      <c r="N2522" s="2283" t="s">
        <v>47</v>
      </c>
      <c r="O2522" s="2283" t="s">
        <v>47</v>
      </c>
      <c r="P2522" s="2283" t="s">
        <v>47</v>
      </c>
      <c r="Q2522" s="2283" t="s">
        <v>47</v>
      </c>
      <c r="R2522" s="2226"/>
      <c r="S2522" s="2271" t="s">
        <v>3715</v>
      </c>
      <c r="T2522" s="2272">
        <v>39</v>
      </c>
      <c r="U2522" s="2273"/>
      <c r="V2522" s="2469" t="s">
        <v>2583</v>
      </c>
      <c r="W2522" s="2226" t="s">
        <v>3669</v>
      </c>
      <c r="X2522" s="2291">
        <v>20</v>
      </c>
      <c r="Y2522" s="2274"/>
      <c r="Z2522" s="2274"/>
      <c r="AA2522" s="2296">
        <v>42976</v>
      </c>
      <c r="AC2522" s="2227"/>
      <c r="AD2522" s="2227"/>
      <c r="AE2522" s="2227"/>
      <c r="AF2522" s="2277">
        <f>IF(B2522="","",(IFERROR(VLOOKUP(B2522,Projecten!A$4:X$2358,5,FALSE),"niet bekend")))</f>
        <v>1</v>
      </c>
      <c r="AG2522" s="2230">
        <f t="shared" ref="AG2522:AG2536" si="197">IF(AF2522="","",(IF(F2522=0,AI2522,(F2522/AF2522*AI2522))))</f>
        <v>3995.09</v>
      </c>
      <c r="AH2522" s="2227">
        <f>IF(B2522="","",(IFERROR(VLOOKUP(B2522,Projecten!A$4:X$2358,23,FALSE),"niet bekend")))</f>
        <v>3995.09</v>
      </c>
      <c r="AI2522" s="2230">
        <f>IF(B2522="","",(IFERROR(VLOOKUP(B2522,Projecten!A$4:X$2358,12,FALSE),"niet bekend")))</f>
        <v>3995.09</v>
      </c>
    </row>
    <row r="2523" spans="1:35" s="2211" customFormat="1" ht="11.25" x14ac:dyDescent="0.2">
      <c r="A2523" s="2226">
        <v>2228</v>
      </c>
      <c r="B2523" s="2338">
        <v>2017560</v>
      </c>
      <c r="C2523" s="2338">
        <v>121490</v>
      </c>
      <c r="D2523" s="2338" t="s">
        <v>3568</v>
      </c>
      <c r="E2523" s="2341" t="s">
        <v>2376</v>
      </c>
      <c r="F2523" s="2341">
        <v>1</v>
      </c>
      <c r="G2523" s="2341">
        <v>10</v>
      </c>
      <c r="H2523" s="2341">
        <v>8</v>
      </c>
      <c r="I2523" s="2341">
        <v>2</v>
      </c>
      <c r="J2523" s="2294">
        <v>42990</v>
      </c>
      <c r="K2523" s="2294">
        <v>42989</v>
      </c>
      <c r="L2523" s="2290" t="s">
        <v>1524</v>
      </c>
      <c r="M2523" s="2290" t="s">
        <v>1524</v>
      </c>
      <c r="N2523" s="2283" t="s">
        <v>47</v>
      </c>
      <c r="O2523" s="2283" t="s">
        <v>47</v>
      </c>
      <c r="P2523" s="2283" t="s">
        <v>47</v>
      </c>
      <c r="Q2523" s="2283" t="s">
        <v>47</v>
      </c>
      <c r="R2523" s="2226"/>
      <c r="S2523" s="2271" t="s">
        <v>3715</v>
      </c>
      <c r="T2523" s="2272">
        <v>39</v>
      </c>
      <c r="U2523" s="2273"/>
      <c r="V2523" s="2469" t="s">
        <v>2583</v>
      </c>
      <c r="W2523" s="2226" t="s">
        <v>3670</v>
      </c>
      <c r="X2523" s="2291">
        <v>20</v>
      </c>
      <c r="Y2523" s="2274"/>
      <c r="Z2523" s="2274"/>
      <c r="AA2523" s="2296">
        <v>42976</v>
      </c>
      <c r="AC2523" s="2227"/>
      <c r="AD2523" s="2227"/>
      <c r="AE2523" s="2227"/>
      <c r="AF2523" s="2277">
        <f>IF(B2523="","",(IFERROR(VLOOKUP(B2523,Projecten!A$4:X$2358,5,FALSE),"niet bekend")))</f>
        <v>1</v>
      </c>
      <c r="AG2523" s="2230">
        <f t="shared" si="197"/>
        <v>3685.81</v>
      </c>
      <c r="AH2523" s="2227">
        <f>IF(B2523="","",(IFERROR(VLOOKUP(B2523,Projecten!A$4:X$2358,23,FALSE),"niet bekend")))</f>
        <v>3685.81</v>
      </c>
      <c r="AI2523" s="2230">
        <f>IF(B2523="","",(IFERROR(VLOOKUP(B2523,Projecten!A$4:X$2358,12,FALSE),"niet bekend")))</f>
        <v>3685.81</v>
      </c>
    </row>
    <row r="2524" spans="1:35" s="2211" customFormat="1" ht="11.25" x14ac:dyDescent="0.2">
      <c r="A2524" s="2226">
        <v>2229</v>
      </c>
      <c r="B2524" s="2292">
        <v>2017566</v>
      </c>
      <c r="C2524" s="2338">
        <v>121491</v>
      </c>
      <c r="D2524" s="2292" t="s">
        <v>3581</v>
      </c>
      <c r="E2524" s="1953" t="s">
        <v>1338</v>
      </c>
      <c r="F2524" s="1953">
        <v>0</v>
      </c>
      <c r="G2524" s="1953">
        <v>1</v>
      </c>
      <c r="H2524" s="1953">
        <v>1</v>
      </c>
      <c r="I2524" s="1953">
        <v>0</v>
      </c>
      <c r="J2524" s="2294">
        <v>42990</v>
      </c>
      <c r="K2524" s="2290" t="s">
        <v>1524</v>
      </c>
      <c r="L2524" s="2290" t="s">
        <v>1524</v>
      </c>
      <c r="M2524" s="2290" t="s">
        <v>1524</v>
      </c>
      <c r="N2524" s="2283" t="s">
        <v>47</v>
      </c>
      <c r="O2524" s="2283" t="s">
        <v>47</v>
      </c>
      <c r="P2524" s="2283" t="s">
        <v>47</v>
      </c>
      <c r="Q2524" s="2283" t="s">
        <v>47</v>
      </c>
      <c r="R2524" s="2226"/>
      <c r="S2524" s="2271"/>
      <c r="T2524" s="2272">
        <v>39</v>
      </c>
      <c r="U2524" s="2273"/>
      <c r="V2524" s="2469" t="s">
        <v>2496</v>
      </c>
      <c r="W2524" s="2226"/>
      <c r="X2524" s="2291">
        <v>1.25</v>
      </c>
      <c r="Y2524" s="2274"/>
      <c r="Z2524" s="2274"/>
      <c r="AA2524" s="2296">
        <v>42976</v>
      </c>
      <c r="AC2524" s="2227"/>
      <c r="AD2524" s="2227"/>
      <c r="AE2524" s="2227"/>
      <c r="AF2524" s="2277">
        <f>IF(B2524="","",(IFERROR(VLOOKUP(B2524,Projecten!A$4:X$2358,5,FALSE),"niet bekend")))</f>
        <v>0</v>
      </c>
      <c r="AG2524" s="2230">
        <f t="shared" si="197"/>
        <v>175.3</v>
      </c>
      <c r="AH2524" s="2227">
        <f>IF(B2524="","",(IFERROR(VLOOKUP(B2524,Projecten!A$4:X$2358,23,FALSE),"niet bekend")))</f>
        <v>0</v>
      </c>
      <c r="AI2524" s="2230">
        <f>IF(B2524="","",(IFERROR(VLOOKUP(B2524,Projecten!A$4:X$2358,12,FALSE),"niet bekend")))</f>
        <v>175.3</v>
      </c>
    </row>
    <row r="2525" spans="1:35" s="2211" customFormat="1" ht="11.25" x14ac:dyDescent="0.2">
      <c r="A2525" s="2226">
        <v>2230</v>
      </c>
      <c r="B2525" s="2292">
        <v>2017567</v>
      </c>
      <c r="C2525" s="2338">
        <v>121491</v>
      </c>
      <c r="D2525" s="2292" t="s">
        <v>3582</v>
      </c>
      <c r="E2525" s="1953" t="s">
        <v>1338</v>
      </c>
      <c r="F2525" s="1953">
        <v>0</v>
      </c>
      <c r="G2525" s="1953">
        <v>1</v>
      </c>
      <c r="H2525" s="1953">
        <v>1</v>
      </c>
      <c r="I2525" s="1953">
        <v>0</v>
      </c>
      <c r="J2525" s="2294">
        <v>42990</v>
      </c>
      <c r="K2525" s="2290" t="s">
        <v>1524</v>
      </c>
      <c r="L2525" s="2290" t="s">
        <v>1524</v>
      </c>
      <c r="M2525" s="2290" t="s">
        <v>1524</v>
      </c>
      <c r="N2525" s="2283" t="s">
        <v>47</v>
      </c>
      <c r="O2525" s="2283" t="s">
        <v>47</v>
      </c>
      <c r="P2525" s="2283" t="s">
        <v>47</v>
      </c>
      <c r="Q2525" s="2283" t="s">
        <v>47</v>
      </c>
      <c r="R2525" s="2226"/>
      <c r="S2525" s="2271"/>
      <c r="T2525" s="2272">
        <v>39</v>
      </c>
      <c r="U2525" s="2273"/>
      <c r="V2525" s="2469" t="s">
        <v>2496</v>
      </c>
      <c r="W2525" s="2226"/>
      <c r="X2525" s="2291">
        <v>1.25</v>
      </c>
      <c r="Y2525" s="2274"/>
      <c r="Z2525" s="2274"/>
      <c r="AA2525" s="2296">
        <v>42976</v>
      </c>
      <c r="AC2525" s="2227"/>
      <c r="AD2525" s="2227"/>
      <c r="AE2525" s="2227"/>
      <c r="AF2525" s="2277">
        <f>IF(B2525="","",(IFERROR(VLOOKUP(B2525,Projecten!A$4:X$2358,5,FALSE),"niet bekend")))</f>
        <v>0</v>
      </c>
      <c r="AG2525" s="2230">
        <f t="shared" si="197"/>
        <v>173.72</v>
      </c>
      <c r="AH2525" s="2227">
        <f>IF(B2525="","",(IFERROR(VLOOKUP(B2525,Projecten!A$4:X$2358,23,FALSE),"niet bekend")))</f>
        <v>0</v>
      </c>
      <c r="AI2525" s="2230">
        <f>IF(B2525="","",(IFERROR(VLOOKUP(B2525,Projecten!A$4:X$2358,12,FALSE),"niet bekend")))</f>
        <v>173.72</v>
      </c>
    </row>
    <row r="2526" spans="1:35" s="2211" customFormat="1" ht="11.25" x14ac:dyDescent="0.2">
      <c r="A2526" s="2226">
        <v>2231</v>
      </c>
      <c r="B2526" s="2292">
        <v>2017568</v>
      </c>
      <c r="C2526" s="2338">
        <v>121491</v>
      </c>
      <c r="D2526" s="2292" t="s">
        <v>3583</v>
      </c>
      <c r="E2526" s="1953" t="s">
        <v>1338</v>
      </c>
      <c r="F2526" s="1953">
        <v>0</v>
      </c>
      <c r="G2526" s="1953">
        <v>1</v>
      </c>
      <c r="H2526" s="1953">
        <v>1</v>
      </c>
      <c r="I2526" s="1953">
        <v>0</v>
      </c>
      <c r="J2526" s="2294">
        <v>42990</v>
      </c>
      <c r="K2526" s="2290" t="s">
        <v>1524</v>
      </c>
      <c r="L2526" s="2290" t="s">
        <v>1524</v>
      </c>
      <c r="M2526" s="2290" t="s">
        <v>1524</v>
      </c>
      <c r="N2526" s="2283" t="s">
        <v>47</v>
      </c>
      <c r="O2526" s="2283" t="s">
        <v>47</v>
      </c>
      <c r="P2526" s="2283" t="s">
        <v>47</v>
      </c>
      <c r="Q2526" s="2283" t="s">
        <v>47</v>
      </c>
      <c r="R2526" s="2226"/>
      <c r="S2526" s="2271"/>
      <c r="T2526" s="2272">
        <v>39</v>
      </c>
      <c r="U2526" s="2273"/>
      <c r="V2526" s="2469" t="s">
        <v>2496</v>
      </c>
      <c r="W2526" s="2226"/>
      <c r="X2526" s="2291">
        <v>1.25</v>
      </c>
      <c r="Y2526" s="2274"/>
      <c r="Z2526" s="2274"/>
      <c r="AA2526" s="2296">
        <v>42976</v>
      </c>
      <c r="AC2526" s="2227"/>
      <c r="AD2526" s="2227"/>
      <c r="AE2526" s="2227"/>
      <c r="AF2526" s="2277">
        <f>IF(B2526="","",(IFERROR(VLOOKUP(B2526,Projecten!A$4:X$2358,5,FALSE),"niet bekend")))</f>
        <v>0</v>
      </c>
      <c r="AG2526" s="2230">
        <f t="shared" si="197"/>
        <v>188.22</v>
      </c>
      <c r="AH2526" s="2227">
        <f>IF(B2526="","",(IFERROR(VLOOKUP(B2526,Projecten!A$4:X$2358,23,FALSE),"niet bekend")))</f>
        <v>0</v>
      </c>
      <c r="AI2526" s="2230">
        <f>IF(B2526="","",(IFERROR(VLOOKUP(B2526,Projecten!A$4:X$2358,12,FALSE),"niet bekend")))</f>
        <v>188.22</v>
      </c>
    </row>
    <row r="2527" spans="1:35" s="2211" customFormat="1" ht="11.25" x14ac:dyDescent="0.2">
      <c r="A2527" s="2226">
        <v>2232</v>
      </c>
      <c r="B2527" s="2292">
        <v>2017569</v>
      </c>
      <c r="C2527" s="2338">
        <v>121491</v>
      </c>
      <c r="D2527" s="2292" t="s">
        <v>3584</v>
      </c>
      <c r="E2527" s="1953" t="s">
        <v>1338</v>
      </c>
      <c r="F2527" s="1953">
        <v>1</v>
      </c>
      <c r="G2527" s="1953">
        <v>8</v>
      </c>
      <c r="H2527" s="1953">
        <v>6</v>
      </c>
      <c r="I2527" s="1953">
        <v>1</v>
      </c>
      <c r="J2527" s="2294">
        <v>42990</v>
      </c>
      <c r="K2527" s="2290" t="s">
        <v>1524</v>
      </c>
      <c r="L2527" s="2290" t="s">
        <v>1524</v>
      </c>
      <c r="M2527" s="2290" t="s">
        <v>1524</v>
      </c>
      <c r="N2527" s="2283" t="s">
        <v>47</v>
      </c>
      <c r="O2527" s="2283" t="s">
        <v>47</v>
      </c>
      <c r="P2527" s="2283" t="s">
        <v>47</v>
      </c>
      <c r="Q2527" s="2283" t="s">
        <v>47</v>
      </c>
      <c r="R2527" s="2226"/>
      <c r="S2527" s="2271"/>
      <c r="T2527" s="2272">
        <v>39</v>
      </c>
      <c r="U2527" s="2273"/>
      <c r="V2527" s="2469" t="s">
        <v>2496</v>
      </c>
      <c r="W2527" s="2226"/>
      <c r="X2527" s="2291">
        <v>11</v>
      </c>
      <c r="Y2527" s="2274"/>
      <c r="Z2527" s="2274"/>
      <c r="AA2527" s="2296">
        <v>42976</v>
      </c>
      <c r="AC2527" s="2227"/>
      <c r="AD2527" s="2227"/>
      <c r="AE2527" s="2227"/>
      <c r="AF2527" s="2277">
        <f>IF(B2527="","",(IFERROR(VLOOKUP(B2527,Projecten!A$4:X$2358,5,FALSE),"niet bekend")))</f>
        <v>1</v>
      </c>
      <c r="AG2527" s="2230">
        <f t="shared" si="197"/>
        <v>1919.23</v>
      </c>
      <c r="AH2527" s="2227">
        <f>IF(B2527="","",(IFERROR(VLOOKUP(B2527,Projecten!A$4:X$2358,23,FALSE),"niet bekend")))</f>
        <v>0</v>
      </c>
      <c r="AI2527" s="2230">
        <f>IF(B2527="","",(IFERROR(VLOOKUP(B2527,Projecten!A$4:X$2358,12,FALSE),"niet bekend")))</f>
        <v>1919.23</v>
      </c>
    </row>
    <row r="2528" spans="1:35" s="2211" customFormat="1" ht="11.25" x14ac:dyDescent="0.2">
      <c r="A2528" s="2226">
        <v>2233</v>
      </c>
      <c r="B2528" s="2292">
        <v>2017570</v>
      </c>
      <c r="C2528" s="2338">
        <v>121491</v>
      </c>
      <c r="D2528" s="2292" t="s">
        <v>3585</v>
      </c>
      <c r="E2528" s="1953" t="s">
        <v>1338</v>
      </c>
      <c r="F2528" s="1953">
        <v>1</v>
      </c>
      <c r="G2528" s="1953">
        <v>9</v>
      </c>
      <c r="H2528" s="1953">
        <v>6</v>
      </c>
      <c r="I2528" s="1953">
        <v>0</v>
      </c>
      <c r="J2528" s="2294">
        <v>42990</v>
      </c>
      <c r="K2528" s="2290" t="s">
        <v>1524</v>
      </c>
      <c r="L2528" s="2290" t="s">
        <v>1524</v>
      </c>
      <c r="M2528" s="2290" t="s">
        <v>1524</v>
      </c>
      <c r="N2528" s="2283" t="s">
        <v>47</v>
      </c>
      <c r="O2528" s="2283" t="s">
        <v>47</v>
      </c>
      <c r="P2528" s="2283" t="s">
        <v>47</v>
      </c>
      <c r="Q2528" s="2283" t="s">
        <v>47</v>
      </c>
      <c r="R2528" s="2226"/>
      <c r="S2528" s="2271"/>
      <c r="T2528" s="2272">
        <v>39</v>
      </c>
      <c r="U2528" s="2273"/>
      <c r="V2528" s="2469" t="s">
        <v>2496</v>
      </c>
      <c r="W2528" s="2226"/>
      <c r="X2528" s="2291">
        <v>9</v>
      </c>
      <c r="Y2528" s="2274"/>
      <c r="Z2528" s="2274"/>
      <c r="AA2528" s="2296">
        <v>42976</v>
      </c>
      <c r="AC2528" s="2227"/>
      <c r="AD2528" s="2227"/>
      <c r="AE2528" s="2227"/>
      <c r="AF2528" s="2277">
        <f>IF(B2528="","",(IFERROR(VLOOKUP(B2528,Projecten!A$4:X$2358,5,FALSE),"niet bekend")))</f>
        <v>1</v>
      </c>
      <c r="AG2528" s="2230">
        <f t="shared" si="197"/>
        <v>1521.47</v>
      </c>
      <c r="AH2528" s="2227">
        <f>IF(B2528="","",(IFERROR(VLOOKUP(B2528,Projecten!A$4:X$2358,23,FALSE),"niet bekend")))</f>
        <v>0</v>
      </c>
      <c r="AI2528" s="2230">
        <f>IF(B2528="","",(IFERROR(VLOOKUP(B2528,Projecten!A$4:X$2358,12,FALSE),"niet bekend")))</f>
        <v>1521.47</v>
      </c>
    </row>
    <row r="2529" spans="1:35" s="2211" customFormat="1" ht="11.25" x14ac:dyDescent="0.2">
      <c r="A2529" s="2226">
        <v>2234</v>
      </c>
      <c r="B2529" s="2292">
        <v>2017571</v>
      </c>
      <c r="C2529" s="2338">
        <v>121492</v>
      </c>
      <c r="D2529" s="2292" t="s">
        <v>3586</v>
      </c>
      <c r="E2529" s="1953" t="s">
        <v>1338</v>
      </c>
      <c r="F2529" s="1953">
        <v>1</v>
      </c>
      <c r="G2529" s="1953">
        <v>13</v>
      </c>
      <c r="H2529" s="1953">
        <v>8</v>
      </c>
      <c r="I2529" s="1953">
        <v>2</v>
      </c>
      <c r="J2529" s="2294">
        <v>42990</v>
      </c>
      <c r="K2529" s="2290" t="s">
        <v>1524</v>
      </c>
      <c r="L2529" s="2290" t="s">
        <v>1524</v>
      </c>
      <c r="M2529" s="2290" t="s">
        <v>1524</v>
      </c>
      <c r="N2529" s="2283" t="s">
        <v>47</v>
      </c>
      <c r="O2529" s="2283" t="s">
        <v>47</v>
      </c>
      <c r="P2529" s="2283" t="s">
        <v>47</v>
      </c>
      <c r="Q2529" s="2283" t="s">
        <v>47</v>
      </c>
      <c r="R2529" s="2226"/>
      <c r="S2529" s="2271"/>
      <c r="T2529" s="2272">
        <v>39</v>
      </c>
      <c r="U2529" s="2273"/>
      <c r="V2529" s="2469" t="s">
        <v>2496</v>
      </c>
      <c r="W2529" s="2226"/>
      <c r="X2529" s="2291">
        <v>17</v>
      </c>
      <c r="Y2529" s="2274"/>
      <c r="Z2529" s="2274"/>
      <c r="AA2529" s="2296">
        <v>42976</v>
      </c>
      <c r="AC2529" s="2227"/>
      <c r="AD2529" s="2227"/>
      <c r="AE2529" s="2227"/>
      <c r="AF2529" s="2277">
        <f>IF(B2529="","",(IFERROR(VLOOKUP(B2529,Projecten!A$4:X$2358,5,FALSE),"niet bekend")))</f>
        <v>1</v>
      </c>
      <c r="AG2529" s="2230">
        <f t="shared" si="197"/>
        <v>2793.58</v>
      </c>
      <c r="AH2529" s="2227">
        <f>IF(B2529="","",(IFERROR(VLOOKUP(B2529,Projecten!A$4:X$2358,23,FALSE),"niet bekend")))</f>
        <v>0</v>
      </c>
      <c r="AI2529" s="2230">
        <f>IF(B2529="","",(IFERROR(VLOOKUP(B2529,Projecten!A$4:X$2358,12,FALSE),"niet bekend")))</f>
        <v>2793.58</v>
      </c>
    </row>
    <row r="2530" spans="1:35" s="2211" customFormat="1" ht="11.25" x14ac:dyDescent="0.2">
      <c r="A2530" s="2226">
        <v>2235</v>
      </c>
      <c r="B2530" s="2292">
        <v>2017572</v>
      </c>
      <c r="C2530" s="2338">
        <v>121492</v>
      </c>
      <c r="D2530" s="2292" t="s">
        <v>3587</v>
      </c>
      <c r="E2530" s="1953" t="s">
        <v>1338</v>
      </c>
      <c r="F2530" s="1953">
        <v>1</v>
      </c>
      <c r="G2530" s="1953">
        <v>10</v>
      </c>
      <c r="H2530" s="1953">
        <v>7</v>
      </c>
      <c r="I2530" s="1953">
        <v>2</v>
      </c>
      <c r="J2530" s="2294">
        <v>42990</v>
      </c>
      <c r="K2530" s="2290" t="s">
        <v>1524</v>
      </c>
      <c r="L2530" s="2290" t="s">
        <v>1524</v>
      </c>
      <c r="M2530" s="2290" t="s">
        <v>1524</v>
      </c>
      <c r="N2530" s="2283" t="s">
        <v>47</v>
      </c>
      <c r="O2530" s="2283" t="s">
        <v>47</v>
      </c>
      <c r="P2530" s="2283" t="s">
        <v>47</v>
      </c>
      <c r="Q2530" s="2283" t="s">
        <v>47</v>
      </c>
      <c r="R2530" s="2226"/>
      <c r="S2530" s="2271"/>
      <c r="T2530" s="2272">
        <v>39</v>
      </c>
      <c r="U2530" s="2273"/>
      <c r="V2530" s="2469" t="s">
        <v>2496</v>
      </c>
      <c r="W2530" s="2309"/>
      <c r="X2530" s="2291">
        <v>15</v>
      </c>
      <c r="Y2530" s="2274"/>
      <c r="Z2530" s="2274"/>
      <c r="AA2530" s="2296">
        <v>42976</v>
      </c>
      <c r="AC2530" s="2227"/>
      <c r="AD2530" s="2227"/>
      <c r="AE2530" s="2227"/>
      <c r="AF2530" s="2277">
        <f>IF(B2530="","",(IFERROR(VLOOKUP(B2530,Projecten!A$4:X$2358,5,FALSE),"niet bekend")))</f>
        <v>1</v>
      </c>
      <c r="AG2530" s="2230">
        <f t="shared" si="197"/>
        <v>2555.8000000000002</v>
      </c>
      <c r="AH2530" s="2227">
        <f>IF(B2530="","",(IFERROR(VLOOKUP(B2530,Projecten!A$4:X$2358,23,FALSE),"niet bekend")))</f>
        <v>0</v>
      </c>
      <c r="AI2530" s="2230">
        <f>IF(B2530="","",(IFERROR(VLOOKUP(B2530,Projecten!A$4:X$2358,12,FALSE),"niet bekend")))</f>
        <v>2555.8000000000002</v>
      </c>
    </row>
    <row r="2531" spans="1:35" s="2211" customFormat="1" ht="11.25" x14ac:dyDescent="0.2">
      <c r="A2531" s="2226">
        <v>2236</v>
      </c>
      <c r="B2531" s="2292">
        <v>2017573</v>
      </c>
      <c r="C2531" s="2338">
        <v>121493</v>
      </c>
      <c r="D2531" s="2292" t="s">
        <v>3588</v>
      </c>
      <c r="E2531" s="1953" t="s">
        <v>1338</v>
      </c>
      <c r="F2531" s="1953">
        <v>1</v>
      </c>
      <c r="G2531" s="1953">
        <v>8</v>
      </c>
      <c r="H2531" s="1953">
        <v>2</v>
      </c>
      <c r="I2531" s="1953">
        <v>1</v>
      </c>
      <c r="J2531" s="2294">
        <v>42990</v>
      </c>
      <c r="K2531" s="2290" t="s">
        <v>1524</v>
      </c>
      <c r="L2531" s="2290" t="s">
        <v>1524</v>
      </c>
      <c r="M2531" s="2290" t="s">
        <v>1524</v>
      </c>
      <c r="N2531" s="2283" t="s">
        <v>47</v>
      </c>
      <c r="O2531" s="2283" t="s">
        <v>47</v>
      </c>
      <c r="P2531" s="2283" t="s">
        <v>47</v>
      </c>
      <c r="Q2531" s="2283" t="s">
        <v>47</v>
      </c>
      <c r="R2531" s="2226"/>
      <c r="S2531" s="2271"/>
      <c r="T2531" s="2272">
        <v>39</v>
      </c>
      <c r="U2531" s="2273"/>
      <c r="V2531" s="2469" t="s">
        <v>2496</v>
      </c>
      <c r="W2531" s="2504" t="s">
        <v>3766</v>
      </c>
      <c r="X2531" s="2291">
        <v>9</v>
      </c>
      <c r="Y2531" s="2274"/>
      <c r="Z2531" s="2274"/>
      <c r="AA2531" s="2296">
        <v>42976</v>
      </c>
      <c r="AC2531" s="2227"/>
      <c r="AD2531" s="2227"/>
      <c r="AE2531" s="2227"/>
      <c r="AF2531" s="2277">
        <f>IF(B2531="","",(IFERROR(VLOOKUP(B2531,Projecten!A$4:X$2358,5,FALSE),"niet bekend")))</f>
        <v>1</v>
      </c>
      <c r="AG2531" s="2230">
        <f t="shared" si="197"/>
        <v>1577.79</v>
      </c>
      <c r="AH2531" s="2227">
        <f>IF(B2531="","",(IFERROR(VLOOKUP(B2531,Projecten!A$4:X$2358,23,FALSE),"niet bekend")))</f>
        <v>0</v>
      </c>
      <c r="AI2531" s="2230">
        <f>IF(B2531="","",(IFERROR(VLOOKUP(B2531,Projecten!A$4:X$2358,12,FALSE),"niet bekend")))</f>
        <v>1577.79</v>
      </c>
    </row>
    <row r="2532" spans="1:35" s="2211" customFormat="1" ht="11.25" x14ac:dyDescent="0.2">
      <c r="A2532" s="2226">
        <v>2237</v>
      </c>
      <c r="B2532" s="2292">
        <v>2017574</v>
      </c>
      <c r="C2532" s="2292">
        <v>121493</v>
      </c>
      <c r="D2532" s="2292" t="s">
        <v>3589</v>
      </c>
      <c r="E2532" s="1953" t="s">
        <v>1338</v>
      </c>
      <c r="F2532" s="1953">
        <v>1</v>
      </c>
      <c r="G2532" s="1953">
        <v>10</v>
      </c>
      <c r="H2532" s="1953">
        <v>7</v>
      </c>
      <c r="I2532" s="1953">
        <v>2</v>
      </c>
      <c r="J2532" s="2294">
        <v>42990</v>
      </c>
      <c r="K2532" s="2290" t="s">
        <v>1524</v>
      </c>
      <c r="L2532" s="2290" t="s">
        <v>1524</v>
      </c>
      <c r="M2532" s="2290" t="s">
        <v>1524</v>
      </c>
      <c r="N2532" s="2283" t="s">
        <v>47</v>
      </c>
      <c r="O2532" s="2283" t="s">
        <v>47</v>
      </c>
      <c r="P2532" s="2283" t="s">
        <v>47</v>
      </c>
      <c r="Q2532" s="2283" t="s">
        <v>47</v>
      </c>
      <c r="R2532" s="2226"/>
      <c r="S2532" s="2271"/>
      <c r="T2532" s="2272">
        <v>39</v>
      </c>
      <c r="U2532" s="2273"/>
      <c r="V2532" s="2469" t="s">
        <v>2496</v>
      </c>
      <c r="W2532" s="2342" t="s">
        <v>1420</v>
      </c>
      <c r="X2532" s="2291">
        <v>14</v>
      </c>
      <c r="Y2532" s="2274"/>
      <c r="Z2532" s="2274"/>
      <c r="AA2532" s="2296">
        <v>42976</v>
      </c>
      <c r="AC2532" s="2227"/>
      <c r="AD2532" s="2227"/>
      <c r="AE2532" s="2227"/>
      <c r="AF2532" s="2277">
        <f>IF(B2532="","",(IFERROR(VLOOKUP(B2532,Projecten!A$4:X$2358,5,FALSE),"niet bekend")))</f>
        <v>1</v>
      </c>
      <c r="AG2532" s="2230">
        <f t="shared" si="197"/>
        <v>2505.5500000000002</v>
      </c>
      <c r="AH2532" s="2227">
        <f>IF(B2532="","",(IFERROR(VLOOKUP(B2532,Projecten!A$4:X$2358,23,FALSE),"niet bekend")))</f>
        <v>0</v>
      </c>
      <c r="AI2532" s="2230">
        <f>IF(B2532="","",(IFERROR(VLOOKUP(B2532,Projecten!A$4:X$2358,12,FALSE),"niet bekend")))</f>
        <v>2505.5500000000002</v>
      </c>
    </row>
    <row r="2533" spans="1:35" s="2211" customFormat="1" ht="11.25" x14ac:dyDescent="0.2">
      <c r="A2533" s="2226">
        <v>2238</v>
      </c>
      <c r="B2533" s="2292">
        <v>2017585</v>
      </c>
      <c r="C2533" s="2292">
        <v>121495</v>
      </c>
      <c r="D2533" s="2292" t="s">
        <v>3616</v>
      </c>
      <c r="E2533" s="1953" t="s">
        <v>318</v>
      </c>
      <c r="F2533" s="1953">
        <v>1</v>
      </c>
      <c r="G2533" s="1953">
        <v>2</v>
      </c>
      <c r="H2533" s="1953">
        <v>1</v>
      </c>
      <c r="I2533" s="1953">
        <v>1</v>
      </c>
      <c r="J2533" s="2294">
        <v>42990</v>
      </c>
      <c r="K2533" s="2290" t="s">
        <v>1524</v>
      </c>
      <c r="L2533" s="2290" t="s">
        <v>1524</v>
      </c>
      <c r="M2533" s="2290" t="s">
        <v>1524</v>
      </c>
      <c r="N2533" s="2283" t="s">
        <v>47</v>
      </c>
      <c r="O2533" s="2283" t="s">
        <v>47</v>
      </c>
      <c r="P2533" s="2283" t="s">
        <v>47</v>
      </c>
      <c r="Q2533" s="2283" t="s">
        <v>47</v>
      </c>
      <c r="R2533" s="2226"/>
      <c r="S2533" s="2271"/>
      <c r="T2533" s="2272">
        <v>39</v>
      </c>
      <c r="U2533" s="2273"/>
      <c r="V2533" s="2469" t="s">
        <v>786</v>
      </c>
      <c r="W2533" s="2226"/>
      <c r="X2533" s="2291">
        <v>5</v>
      </c>
      <c r="Y2533" s="2274"/>
      <c r="Z2533" s="2274"/>
      <c r="AA2533" s="2296">
        <v>42976</v>
      </c>
      <c r="AC2533" s="2227"/>
      <c r="AD2533" s="2227"/>
      <c r="AE2533" s="2227"/>
      <c r="AF2533" s="2277">
        <f>IF(B2533="","",(IFERROR(VLOOKUP(B2533,Projecten!A$4:X$2358,5,FALSE),"niet bekend")))</f>
        <v>1</v>
      </c>
      <c r="AG2533" s="2230">
        <f t="shared" si="197"/>
        <v>817.77</v>
      </c>
      <c r="AH2533" s="2227">
        <f>IF(B2533="","",(IFERROR(VLOOKUP(B2533,Projecten!A$4:X$2358,23,FALSE),"niet bekend")))</f>
        <v>817.77</v>
      </c>
      <c r="AI2533" s="2230">
        <f>IF(B2533="","",(IFERROR(VLOOKUP(B2533,Projecten!A$4:X$2358,12,FALSE),"niet bekend")))</f>
        <v>817.77</v>
      </c>
    </row>
    <row r="2534" spans="1:35" s="2211" customFormat="1" ht="11.25" x14ac:dyDescent="0.2">
      <c r="A2534" s="2226">
        <v>2239</v>
      </c>
      <c r="B2534" s="2292">
        <v>2017586</v>
      </c>
      <c r="C2534" s="2292">
        <v>121495</v>
      </c>
      <c r="D2534" s="2292" t="s">
        <v>3617</v>
      </c>
      <c r="E2534" s="1953" t="s">
        <v>318</v>
      </c>
      <c r="F2534" s="1953">
        <v>1</v>
      </c>
      <c r="G2534" s="1953">
        <v>2</v>
      </c>
      <c r="H2534" s="1953">
        <v>1</v>
      </c>
      <c r="I2534" s="1953">
        <v>1</v>
      </c>
      <c r="J2534" s="2294">
        <v>42990</v>
      </c>
      <c r="K2534" s="2290" t="s">
        <v>1524</v>
      </c>
      <c r="L2534" s="2290" t="s">
        <v>1524</v>
      </c>
      <c r="M2534" s="2290" t="s">
        <v>1524</v>
      </c>
      <c r="N2534" s="2283" t="s">
        <v>47</v>
      </c>
      <c r="O2534" s="2283" t="s">
        <v>47</v>
      </c>
      <c r="P2534" s="2283" t="s">
        <v>47</v>
      </c>
      <c r="Q2534" s="2283" t="s">
        <v>47</v>
      </c>
      <c r="R2534" s="2226"/>
      <c r="S2534" s="2271"/>
      <c r="T2534" s="2272">
        <v>39</v>
      </c>
      <c r="U2534" s="2273"/>
      <c r="V2534" s="2469" t="s">
        <v>786</v>
      </c>
      <c r="W2534" s="2226"/>
      <c r="X2534" s="2291">
        <v>5</v>
      </c>
      <c r="Y2534" s="2274"/>
      <c r="Z2534" s="2274"/>
      <c r="AA2534" s="2296">
        <v>42976</v>
      </c>
      <c r="AC2534" s="2227"/>
      <c r="AD2534" s="2227"/>
      <c r="AE2534" s="2227"/>
      <c r="AF2534" s="2277">
        <f>IF(B2534="","",(IFERROR(VLOOKUP(B2534,Projecten!A$4:X$2358,5,FALSE),"niet bekend")))</f>
        <v>1</v>
      </c>
      <c r="AG2534" s="2230">
        <f t="shared" si="197"/>
        <v>817.77</v>
      </c>
      <c r="AH2534" s="2227">
        <f>IF(B2534="","",(IFERROR(VLOOKUP(B2534,Projecten!A$4:X$2358,23,FALSE),"niet bekend")))</f>
        <v>817.77</v>
      </c>
      <c r="AI2534" s="2230">
        <f>IF(B2534="","",(IFERROR(VLOOKUP(B2534,Projecten!A$4:X$2358,12,FALSE),"niet bekend")))</f>
        <v>817.77</v>
      </c>
    </row>
    <row r="2535" spans="1:35" s="2211" customFormat="1" ht="11.25" x14ac:dyDescent="0.2">
      <c r="A2535" s="2226">
        <v>2240</v>
      </c>
      <c r="B2535" s="2292">
        <v>2017589</v>
      </c>
      <c r="C2535" s="2292">
        <v>121495</v>
      </c>
      <c r="D2535" s="2292" t="s">
        <v>1262</v>
      </c>
      <c r="E2535" s="1953" t="s">
        <v>318</v>
      </c>
      <c r="F2535" s="1953">
        <v>1</v>
      </c>
      <c r="G2535" s="1953">
        <v>3</v>
      </c>
      <c r="H2535" s="1953">
        <v>2</v>
      </c>
      <c r="I2535" s="1953">
        <v>1</v>
      </c>
      <c r="J2535" s="2294">
        <v>42990</v>
      </c>
      <c r="K2535" s="2290" t="s">
        <v>1524</v>
      </c>
      <c r="L2535" s="2290" t="s">
        <v>1524</v>
      </c>
      <c r="M2535" s="2290" t="s">
        <v>1524</v>
      </c>
      <c r="N2535" s="2283" t="s">
        <v>47</v>
      </c>
      <c r="O2535" s="2283" t="s">
        <v>47</v>
      </c>
      <c r="P2535" s="2283" t="s">
        <v>47</v>
      </c>
      <c r="Q2535" s="2283" t="s">
        <v>47</v>
      </c>
      <c r="R2535" s="2226"/>
      <c r="S2535" s="2271"/>
      <c r="T2535" s="2272">
        <v>39</v>
      </c>
      <c r="U2535" s="2273"/>
      <c r="V2535" s="2469" t="s">
        <v>786</v>
      </c>
      <c r="W2535" s="2226"/>
      <c r="X2535" s="2291">
        <v>7</v>
      </c>
      <c r="Y2535" s="2274"/>
      <c r="Z2535" s="2274"/>
      <c r="AA2535" s="2296">
        <v>42976</v>
      </c>
      <c r="AC2535" s="2227"/>
      <c r="AD2535" s="2227"/>
      <c r="AE2535" s="2227"/>
      <c r="AF2535" s="2277">
        <f>IF(B2535="","",(IFERROR(VLOOKUP(B2535,Projecten!A$4:X$2358,5,FALSE),"niet bekend")))</f>
        <v>1</v>
      </c>
      <c r="AG2535" s="2230">
        <f t="shared" si="197"/>
        <v>993.47</v>
      </c>
      <c r="AH2535" s="2227">
        <f>IF(B2535="","",(IFERROR(VLOOKUP(B2535,Projecten!A$4:X$2358,23,FALSE),"niet bekend")))</f>
        <v>993.47</v>
      </c>
      <c r="AI2535" s="2230">
        <f>IF(B2535="","",(IFERROR(VLOOKUP(B2535,Projecten!A$4:X$2358,12,FALSE),"niet bekend")))</f>
        <v>993.47</v>
      </c>
    </row>
    <row r="2536" spans="1:35" s="2211" customFormat="1" ht="11.25" x14ac:dyDescent="0.2">
      <c r="A2536" s="2226">
        <v>2241</v>
      </c>
      <c r="B2536" s="2343">
        <v>2017590</v>
      </c>
      <c r="C2536" s="2292">
        <v>121495</v>
      </c>
      <c r="D2536" s="2226" t="s">
        <v>2295</v>
      </c>
      <c r="E2536" s="2274" t="s">
        <v>318</v>
      </c>
      <c r="F2536" s="2274">
        <v>0</v>
      </c>
      <c r="G2536" s="2274">
        <v>1</v>
      </c>
      <c r="H2536" s="2274">
        <v>0</v>
      </c>
      <c r="I2536" s="2274">
        <v>1</v>
      </c>
      <c r="J2536" s="2294">
        <v>42990</v>
      </c>
      <c r="K2536" s="2290" t="s">
        <v>1524</v>
      </c>
      <c r="L2536" s="2290" t="s">
        <v>1524</v>
      </c>
      <c r="M2536" s="2290" t="s">
        <v>1524</v>
      </c>
      <c r="N2536" s="2283" t="s">
        <v>47</v>
      </c>
      <c r="O2536" s="2283" t="s">
        <v>47</v>
      </c>
      <c r="P2536" s="2283" t="s">
        <v>47</v>
      </c>
      <c r="Q2536" s="2283" t="s">
        <v>47</v>
      </c>
      <c r="R2536" s="2226"/>
      <c r="S2536" s="2271"/>
      <c r="T2536" s="2272">
        <v>39</v>
      </c>
      <c r="U2536" s="2273"/>
      <c r="V2536" s="2469" t="s">
        <v>786</v>
      </c>
      <c r="W2536" s="2226" t="s">
        <v>1284</v>
      </c>
      <c r="X2536" s="2291">
        <v>4</v>
      </c>
      <c r="Y2536" s="2274"/>
      <c r="Z2536" s="2274"/>
      <c r="AA2536" s="2296">
        <v>42976</v>
      </c>
      <c r="AC2536" s="2227"/>
      <c r="AD2536" s="2227"/>
      <c r="AE2536" s="2227"/>
      <c r="AF2536" s="2277">
        <f>IF(B2536="","",(IFERROR(VLOOKUP(B2536,Projecten!A$4:X$2358,5,FALSE),"niet bekend")))</f>
        <v>0</v>
      </c>
      <c r="AG2536" s="2230">
        <f t="shared" si="197"/>
        <v>725.43</v>
      </c>
      <c r="AH2536" s="2227">
        <f>IF(B2536="","",(IFERROR(VLOOKUP(B2536,Projecten!A$4:X$2358,23,FALSE),"niet bekend")))</f>
        <v>725.43</v>
      </c>
      <c r="AI2536" s="2230">
        <f>IF(B2536="","",(IFERROR(VLOOKUP(B2536,Projecten!A$4:X$2358,12,FALSE),"niet bekend")))</f>
        <v>725.43</v>
      </c>
    </row>
    <row r="2537" spans="1:35" s="2211" customFormat="1" ht="11.25" x14ac:dyDescent="0.2">
      <c r="A2537" s="2226"/>
      <c r="B2537" s="2343"/>
      <c r="C2537" s="2292"/>
      <c r="D2537" s="2226"/>
      <c r="E2537" s="2274"/>
      <c r="F2537" s="2274"/>
      <c r="G2537" s="2274"/>
      <c r="H2537" s="2274"/>
      <c r="I2537" s="2274"/>
      <c r="J2537" s="2311"/>
      <c r="K2537" s="2290"/>
      <c r="L2537" s="2290"/>
      <c r="M2537" s="2290"/>
      <c r="N2537" s="2283"/>
      <c r="O2537" s="2283"/>
      <c r="P2537" s="2283"/>
      <c r="Q2537" s="2283"/>
      <c r="R2537" s="2226"/>
      <c r="S2537" s="2271"/>
      <c r="T2537" s="2272"/>
      <c r="U2537" s="2273"/>
      <c r="V2537" s="2274"/>
      <c r="W2537" s="2226"/>
      <c r="X2537" s="2291"/>
      <c r="Y2537" s="2274"/>
      <c r="Z2537" s="2274"/>
      <c r="AA2537" s="2296"/>
      <c r="AC2537" s="2227"/>
      <c r="AD2537" s="2227"/>
      <c r="AE2537" s="2227"/>
      <c r="AF2537" s="2277"/>
      <c r="AG2537" s="2230"/>
      <c r="AH2537" s="2227"/>
      <c r="AI2537" s="2230"/>
    </row>
    <row r="2538" spans="1:35" s="2298" customFormat="1" ht="11.25" x14ac:dyDescent="0.2">
      <c r="A2538" s="2309">
        <v>2242</v>
      </c>
      <c r="B2538" s="2312">
        <v>2017593</v>
      </c>
      <c r="C2538" s="2338">
        <v>121497</v>
      </c>
      <c r="D2538" s="2288">
        <v>645917</v>
      </c>
      <c r="E2538" s="2299" t="s">
        <v>26</v>
      </c>
      <c r="F2538" s="2299">
        <v>1</v>
      </c>
      <c r="G2538" s="2299">
        <v>5</v>
      </c>
      <c r="H2538" s="2299">
        <v>3</v>
      </c>
      <c r="I2538" s="2299">
        <v>2</v>
      </c>
      <c r="J2538" s="2294">
        <v>42992</v>
      </c>
      <c r="K2538" s="2294">
        <v>42991</v>
      </c>
      <c r="L2538" s="2290" t="s">
        <v>1524</v>
      </c>
      <c r="M2538" s="2290" t="s">
        <v>1524</v>
      </c>
      <c r="N2538" s="2300" t="s">
        <v>47</v>
      </c>
      <c r="O2538" s="2300" t="s">
        <v>47</v>
      </c>
      <c r="P2538" s="2300" t="s">
        <v>47</v>
      </c>
      <c r="Q2538" s="2300" t="s">
        <v>47</v>
      </c>
      <c r="R2538" s="2309"/>
      <c r="S2538" s="2311"/>
      <c r="T2538" s="2303">
        <v>39</v>
      </c>
      <c r="U2538" s="2304"/>
      <c r="V2538" s="2469" t="s">
        <v>162</v>
      </c>
      <c r="W2538" s="2306"/>
      <c r="X2538" s="2307">
        <v>11</v>
      </c>
      <c r="Y2538" s="2306"/>
      <c r="Z2538" s="2308"/>
      <c r="AA2538" s="2333">
        <v>42983</v>
      </c>
      <c r="AC2538" s="2310"/>
      <c r="AD2538" s="2310"/>
      <c r="AE2538" s="2310"/>
      <c r="AF2538" s="2277">
        <f>IF(B2538="","",(IFERROR(VLOOKUP(B2538,Projecten!A$4:X$2358,5,FALSE),"niet bekend")))</f>
        <v>1</v>
      </c>
      <c r="AG2538" s="2230">
        <f t="shared" ref="AG2538:AG2547" si="198">IF(AF2538="","",(IF(F2538=0,AI2538,(F2538/AF2538*AI2538))))</f>
        <v>1962.4</v>
      </c>
      <c r="AH2538" s="2227">
        <f>IF(B2538="","",(IFERROR(VLOOKUP(B2538,Projecten!A$4:X$2358,23,FALSE),"niet bekend")))</f>
        <v>1962.4</v>
      </c>
      <c r="AI2538" s="2230">
        <f>IF(B2538="","",(IFERROR(VLOOKUP(B2538,Projecten!A$4:X$2358,12,FALSE),"niet bekend")))</f>
        <v>1962.4</v>
      </c>
    </row>
    <row r="2539" spans="1:35" s="2298" customFormat="1" ht="11.25" x14ac:dyDescent="0.2">
      <c r="A2539" s="2309">
        <v>2243</v>
      </c>
      <c r="B2539" s="2312">
        <v>2017595</v>
      </c>
      <c r="C2539" s="2338">
        <v>121496</v>
      </c>
      <c r="D2539" s="2288">
        <v>671317</v>
      </c>
      <c r="E2539" s="2299" t="s">
        <v>26</v>
      </c>
      <c r="F2539" s="2299">
        <v>1</v>
      </c>
      <c r="G2539" s="2299">
        <v>10</v>
      </c>
      <c r="H2539" s="2299">
        <v>3</v>
      </c>
      <c r="I2539" s="2299">
        <v>5</v>
      </c>
      <c r="J2539" s="2294">
        <v>42992</v>
      </c>
      <c r="K2539" s="2294">
        <v>42991</v>
      </c>
      <c r="L2539" s="2290" t="s">
        <v>1524</v>
      </c>
      <c r="M2539" s="2294" t="s">
        <v>3693</v>
      </c>
      <c r="N2539" s="2300" t="s">
        <v>47</v>
      </c>
      <c r="O2539" s="2300" t="s">
        <v>47</v>
      </c>
      <c r="P2539" s="2300" t="s">
        <v>47</v>
      </c>
      <c r="Q2539" s="2300" t="s">
        <v>47</v>
      </c>
      <c r="R2539" s="2309"/>
      <c r="S2539" s="2311"/>
      <c r="T2539" s="2303">
        <v>39</v>
      </c>
      <c r="U2539" s="2304"/>
      <c r="V2539" s="2469" t="s">
        <v>162</v>
      </c>
      <c r="W2539" s="2503" t="s">
        <v>3768</v>
      </c>
      <c r="X2539" s="2307">
        <v>26</v>
      </c>
      <c r="Y2539" s="2306"/>
      <c r="Z2539" s="2308"/>
      <c r="AA2539" s="2333">
        <v>42983</v>
      </c>
      <c r="AC2539" s="2310"/>
      <c r="AD2539" s="2310"/>
      <c r="AE2539" s="2310"/>
      <c r="AF2539" s="2277">
        <f>IF(B2539="","",(IFERROR(VLOOKUP(B2539,Projecten!A$4:X$2358,5,FALSE),"niet bekend")))</f>
        <v>1</v>
      </c>
      <c r="AG2539" s="2230">
        <f t="shared" si="198"/>
        <v>4895.67</v>
      </c>
      <c r="AH2539" s="2227">
        <f>IF(B2539="","",(IFERROR(VLOOKUP(B2539,Projecten!A$4:X$2358,23,FALSE),"niet bekend")))</f>
        <v>4895.67</v>
      </c>
      <c r="AI2539" s="2230">
        <f>IF(B2539="","",(IFERROR(VLOOKUP(B2539,Projecten!A$4:X$2358,12,FALSE),"niet bekend")))</f>
        <v>4895.67</v>
      </c>
    </row>
    <row r="2540" spans="1:35" s="2298" customFormat="1" ht="11.25" x14ac:dyDescent="0.2">
      <c r="A2540" s="2309">
        <v>2244</v>
      </c>
      <c r="B2540" s="2312">
        <v>2017596</v>
      </c>
      <c r="C2540" s="2338">
        <v>121497</v>
      </c>
      <c r="D2540" s="2288">
        <v>674717</v>
      </c>
      <c r="E2540" s="2299" t="s">
        <v>26</v>
      </c>
      <c r="F2540" s="2299">
        <v>1</v>
      </c>
      <c r="G2540" s="2299">
        <v>8</v>
      </c>
      <c r="H2540" s="2299">
        <v>4</v>
      </c>
      <c r="I2540" s="2299">
        <v>5</v>
      </c>
      <c r="J2540" s="2294">
        <v>42992</v>
      </c>
      <c r="K2540" s="2294">
        <v>42991</v>
      </c>
      <c r="L2540" s="2290" t="s">
        <v>1524</v>
      </c>
      <c r="M2540" s="2290" t="s">
        <v>1524</v>
      </c>
      <c r="N2540" s="2300" t="s">
        <v>47</v>
      </c>
      <c r="O2540" s="2300" t="s">
        <v>47</v>
      </c>
      <c r="P2540" s="2300" t="s">
        <v>47</v>
      </c>
      <c r="Q2540" s="2300" t="s">
        <v>47</v>
      </c>
      <c r="R2540" s="2309"/>
      <c r="S2540" s="2311"/>
      <c r="T2540" s="2303">
        <v>39</v>
      </c>
      <c r="U2540" s="2304"/>
      <c r="V2540" s="2469" t="s">
        <v>162</v>
      </c>
      <c r="W2540" s="2306"/>
      <c r="X2540" s="2307">
        <v>18</v>
      </c>
      <c r="Y2540" s="2306"/>
      <c r="Z2540" s="2308"/>
      <c r="AA2540" s="2333">
        <v>42983</v>
      </c>
      <c r="AC2540" s="2310"/>
      <c r="AD2540" s="2310"/>
      <c r="AE2540" s="2310"/>
      <c r="AF2540" s="2277">
        <f>IF(B2540="","",(IFERROR(VLOOKUP(B2540,Projecten!A$4:X$2358,5,FALSE),"niet bekend")))</f>
        <v>1</v>
      </c>
      <c r="AG2540" s="2230">
        <f t="shared" si="198"/>
        <v>3007.2</v>
      </c>
      <c r="AH2540" s="2227">
        <f>IF(B2540="","",(IFERROR(VLOOKUP(B2540,Projecten!A$4:X$2358,23,FALSE),"niet bekend")))</f>
        <v>3007.2</v>
      </c>
      <c r="AI2540" s="2230">
        <f>IF(B2540="","",(IFERROR(VLOOKUP(B2540,Projecten!A$4:X$2358,12,FALSE),"niet bekend")))</f>
        <v>3007.2</v>
      </c>
    </row>
    <row r="2541" spans="1:35" s="2298" customFormat="1" ht="11.25" x14ac:dyDescent="0.2">
      <c r="A2541" s="2309">
        <v>2245</v>
      </c>
      <c r="B2541" s="2312">
        <v>2017597</v>
      </c>
      <c r="C2541" s="2338">
        <v>121496</v>
      </c>
      <c r="D2541" s="2288">
        <v>696217</v>
      </c>
      <c r="E2541" s="2299" t="s">
        <v>26</v>
      </c>
      <c r="F2541" s="2299">
        <v>1</v>
      </c>
      <c r="G2541" s="2299">
        <v>10</v>
      </c>
      <c r="H2541" s="2299">
        <v>6</v>
      </c>
      <c r="I2541" s="2299">
        <v>2</v>
      </c>
      <c r="J2541" s="2294">
        <v>42992</v>
      </c>
      <c r="K2541" s="2294">
        <v>42991</v>
      </c>
      <c r="L2541" s="2290" t="s">
        <v>1524</v>
      </c>
      <c r="M2541" s="2290" t="s">
        <v>1524</v>
      </c>
      <c r="N2541" s="2300" t="s">
        <v>47</v>
      </c>
      <c r="O2541" s="2300" t="s">
        <v>47</v>
      </c>
      <c r="P2541" s="2300" t="s">
        <v>47</v>
      </c>
      <c r="Q2541" s="2300" t="s">
        <v>47</v>
      </c>
      <c r="R2541" s="2309"/>
      <c r="S2541" s="2311"/>
      <c r="T2541" s="2303">
        <v>39</v>
      </c>
      <c r="U2541" s="2304"/>
      <c r="V2541" s="2469" t="s">
        <v>162</v>
      </c>
      <c r="W2541" s="2503" t="s">
        <v>3721</v>
      </c>
      <c r="X2541" s="2307">
        <v>16</v>
      </c>
      <c r="Y2541" s="2306"/>
      <c r="Z2541" s="2308"/>
      <c r="AA2541" s="2333">
        <v>42983</v>
      </c>
      <c r="AC2541" s="2310"/>
      <c r="AD2541" s="2310"/>
      <c r="AE2541" s="2310"/>
      <c r="AF2541" s="2277">
        <f>IF(B2541="","",(IFERROR(VLOOKUP(B2541,Projecten!A$4:X$2358,5,FALSE),"niet bekend")))</f>
        <v>1</v>
      </c>
      <c r="AG2541" s="2230">
        <f t="shared" si="198"/>
        <v>2886.65</v>
      </c>
      <c r="AH2541" s="2227">
        <f>IF(B2541="","",(IFERROR(VLOOKUP(B2541,Projecten!A$4:X$2358,23,FALSE),"niet bekend")))</f>
        <v>2886.65</v>
      </c>
      <c r="AI2541" s="2230">
        <f>IF(B2541="","",(IFERROR(VLOOKUP(B2541,Projecten!A$4:X$2358,12,FALSE),"niet bekend")))</f>
        <v>2886.65</v>
      </c>
    </row>
    <row r="2542" spans="1:35" s="2298" customFormat="1" ht="11.25" x14ac:dyDescent="0.2">
      <c r="A2542" s="2309">
        <v>2246</v>
      </c>
      <c r="B2542" s="2312">
        <v>2017600</v>
      </c>
      <c r="C2542" s="2338">
        <v>121497</v>
      </c>
      <c r="D2542" s="2288">
        <v>646617</v>
      </c>
      <c r="E2542" s="2299" t="s">
        <v>26</v>
      </c>
      <c r="F2542" s="2299">
        <v>1</v>
      </c>
      <c r="G2542" s="2299">
        <v>8</v>
      </c>
      <c r="H2542" s="2299">
        <v>5</v>
      </c>
      <c r="I2542" s="2299">
        <v>4</v>
      </c>
      <c r="J2542" s="2294">
        <v>42992</v>
      </c>
      <c r="K2542" s="2294">
        <v>42991</v>
      </c>
      <c r="L2542" s="2290" t="s">
        <v>1524</v>
      </c>
      <c r="M2542" s="2290" t="s">
        <v>1524</v>
      </c>
      <c r="N2542" s="2300" t="s">
        <v>47</v>
      </c>
      <c r="O2542" s="2300" t="s">
        <v>47</v>
      </c>
      <c r="P2542" s="2300" t="s">
        <v>47</v>
      </c>
      <c r="Q2542" s="2300" t="s">
        <v>47</v>
      </c>
      <c r="R2542" s="2309"/>
      <c r="S2542" s="2311"/>
      <c r="T2542" s="2303">
        <v>39</v>
      </c>
      <c r="U2542" s="2304"/>
      <c r="V2542" s="2469" t="s">
        <v>162</v>
      </c>
      <c r="W2542" s="2306"/>
      <c r="X2542" s="2307">
        <v>26</v>
      </c>
      <c r="Y2542" s="2306"/>
      <c r="Z2542" s="2308"/>
      <c r="AA2542" s="2333">
        <v>42983</v>
      </c>
      <c r="AC2542" s="2310"/>
      <c r="AD2542" s="2310"/>
      <c r="AE2542" s="2310"/>
      <c r="AF2542" s="2277">
        <f>IF(B2542="","",(IFERROR(VLOOKUP(B2542,Projecten!A$4:X$2358,5,FALSE),"niet bekend")))</f>
        <v>1</v>
      </c>
      <c r="AG2542" s="2230">
        <f t="shared" si="198"/>
        <v>5051.01</v>
      </c>
      <c r="AH2542" s="2227">
        <f>IF(B2542="","",(IFERROR(VLOOKUP(B2542,Projecten!A$4:X$2358,23,FALSE),"niet bekend")))</f>
        <v>5051.01</v>
      </c>
      <c r="AI2542" s="2230">
        <f>IF(B2542="","",(IFERROR(VLOOKUP(B2542,Projecten!A$4:X$2358,12,FALSE),"niet bekend")))</f>
        <v>5051.01</v>
      </c>
    </row>
    <row r="2543" spans="1:35" s="2298" customFormat="1" ht="11.25" x14ac:dyDescent="0.2">
      <c r="A2543" s="2309">
        <v>2247</v>
      </c>
      <c r="B2543" s="2312">
        <v>2017601</v>
      </c>
      <c r="C2543" s="2338">
        <v>121499</v>
      </c>
      <c r="D2543" s="2288">
        <v>677317</v>
      </c>
      <c r="E2543" s="2299" t="s">
        <v>26</v>
      </c>
      <c r="F2543" s="2299">
        <v>1</v>
      </c>
      <c r="G2543" s="2299">
        <v>6</v>
      </c>
      <c r="H2543" s="2299">
        <v>3</v>
      </c>
      <c r="I2543" s="2299">
        <v>3</v>
      </c>
      <c r="J2543" s="2294">
        <v>42992</v>
      </c>
      <c r="K2543" s="2294">
        <v>42991</v>
      </c>
      <c r="L2543" s="2290" t="s">
        <v>1524</v>
      </c>
      <c r="M2543" s="2290" t="s">
        <v>1524</v>
      </c>
      <c r="N2543" s="2300" t="s">
        <v>47</v>
      </c>
      <c r="O2543" s="2300" t="s">
        <v>47</v>
      </c>
      <c r="P2543" s="2300" t="s">
        <v>47</v>
      </c>
      <c r="Q2543" s="2300" t="s">
        <v>47</v>
      </c>
      <c r="R2543" s="2309"/>
      <c r="S2543" s="2311"/>
      <c r="T2543" s="2303">
        <v>39</v>
      </c>
      <c r="U2543" s="2304"/>
      <c r="V2543" s="2469" t="s">
        <v>162</v>
      </c>
      <c r="W2543" s="2306"/>
      <c r="X2543" s="2307">
        <v>14</v>
      </c>
      <c r="Y2543" s="2306"/>
      <c r="Z2543" s="2308"/>
      <c r="AA2543" s="2333">
        <v>42983</v>
      </c>
      <c r="AC2543" s="2310"/>
      <c r="AD2543" s="2310"/>
      <c r="AE2543" s="2310"/>
      <c r="AF2543" s="2277">
        <f>IF(B2543="","",(IFERROR(VLOOKUP(B2543,Projecten!A$4:X$2358,5,FALSE),"niet bekend")))</f>
        <v>1</v>
      </c>
      <c r="AG2543" s="2230">
        <f t="shared" si="198"/>
        <v>2480.2399999999998</v>
      </c>
      <c r="AH2543" s="2227">
        <f>IF(B2543="","",(IFERROR(VLOOKUP(B2543,Projecten!A$4:X$2358,23,FALSE),"niet bekend")))</f>
        <v>0</v>
      </c>
      <c r="AI2543" s="2230">
        <f>IF(B2543="","",(IFERROR(VLOOKUP(B2543,Projecten!A$4:X$2358,12,FALSE),"niet bekend")))</f>
        <v>2480.2399999999998</v>
      </c>
    </row>
    <row r="2544" spans="1:35" s="2298" customFormat="1" ht="11.25" x14ac:dyDescent="0.2">
      <c r="A2544" s="2309">
        <v>2248</v>
      </c>
      <c r="B2544" s="2312">
        <v>2017602</v>
      </c>
      <c r="C2544" s="2338">
        <v>121499</v>
      </c>
      <c r="D2544" s="2288" t="s">
        <v>3664</v>
      </c>
      <c r="E2544" s="2299" t="s">
        <v>26</v>
      </c>
      <c r="F2544" s="2299">
        <v>1</v>
      </c>
      <c r="G2544" s="2299">
        <v>11</v>
      </c>
      <c r="H2544" s="2299">
        <v>5</v>
      </c>
      <c r="I2544" s="2299">
        <v>3</v>
      </c>
      <c r="J2544" s="2294">
        <v>42992</v>
      </c>
      <c r="K2544" s="2294">
        <v>42991</v>
      </c>
      <c r="L2544" s="2290" t="s">
        <v>1524</v>
      </c>
      <c r="M2544" s="2290" t="s">
        <v>1524</v>
      </c>
      <c r="N2544" s="2300" t="s">
        <v>47</v>
      </c>
      <c r="O2544" s="2300" t="s">
        <v>47</v>
      </c>
      <c r="P2544" s="2300" t="s">
        <v>47</v>
      </c>
      <c r="Q2544" s="2300" t="s">
        <v>47</v>
      </c>
      <c r="R2544" s="2309"/>
      <c r="S2544" s="2311"/>
      <c r="T2544" s="2303">
        <v>39</v>
      </c>
      <c r="U2544" s="2304"/>
      <c r="V2544" s="2469" t="s">
        <v>162</v>
      </c>
      <c r="W2544" s="2306" t="s">
        <v>3774</v>
      </c>
      <c r="X2544" s="2307">
        <v>19</v>
      </c>
      <c r="Y2544" s="2306"/>
      <c r="Z2544" s="2308"/>
      <c r="AA2544" s="2333">
        <v>42983</v>
      </c>
      <c r="AC2544" s="2310"/>
      <c r="AD2544" s="2310"/>
      <c r="AE2544" s="2310"/>
      <c r="AF2544" s="2277">
        <f>IF(B2544="","",(IFERROR(VLOOKUP(B2544,Projecten!A$4:X$2358,5,FALSE),"niet bekend")))</f>
        <v>1</v>
      </c>
      <c r="AG2544" s="2230">
        <f t="shared" si="198"/>
        <v>3827.83</v>
      </c>
      <c r="AH2544" s="2227">
        <f>IF(B2544="","",(IFERROR(VLOOKUP(B2544,Projecten!A$4:X$2358,23,FALSE),"niet bekend")))</f>
        <v>3827.83</v>
      </c>
      <c r="AI2544" s="2230">
        <f>IF(B2544="","",(IFERROR(VLOOKUP(B2544,Projecten!A$4:X$2358,12,FALSE),"niet bekend")))</f>
        <v>3827.83</v>
      </c>
    </row>
    <row r="2545" spans="1:35" s="2298" customFormat="1" ht="11.25" x14ac:dyDescent="0.2">
      <c r="A2545" s="2309">
        <v>2249</v>
      </c>
      <c r="B2545" s="2312">
        <v>2017603</v>
      </c>
      <c r="C2545" s="2338">
        <v>121499</v>
      </c>
      <c r="D2545" s="2288" t="s">
        <v>3665</v>
      </c>
      <c r="E2545" s="2299" t="s">
        <v>26</v>
      </c>
      <c r="F2545" s="2299">
        <v>1</v>
      </c>
      <c r="G2545" s="2299">
        <v>2</v>
      </c>
      <c r="H2545" s="2299">
        <v>1</v>
      </c>
      <c r="I2545" s="2299">
        <v>1</v>
      </c>
      <c r="J2545" s="2294">
        <v>42992</v>
      </c>
      <c r="K2545" s="2290" t="s">
        <v>1524</v>
      </c>
      <c r="L2545" s="2290" t="s">
        <v>1524</v>
      </c>
      <c r="M2545" s="2290" t="s">
        <v>1524</v>
      </c>
      <c r="N2545" s="2300" t="s">
        <v>47</v>
      </c>
      <c r="O2545" s="2300" t="s">
        <v>47</v>
      </c>
      <c r="P2545" s="2300" t="s">
        <v>47</v>
      </c>
      <c r="Q2545" s="2300" t="s">
        <v>47</v>
      </c>
      <c r="R2545" s="2309"/>
      <c r="S2545" s="2311"/>
      <c r="T2545" s="2303">
        <v>39</v>
      </c>
      <c r="U2545" s="2304"/>
      <c r="V2545" s="2469" t="s">
        <v>162</v>
      </c>
      <c r="W2545" s="2306"/>
      <c r="X2545" s="2307">
        <v>5</v>
      </c>
      <c r="Y2545" s="2306"/>
      <c r="Z2545" s="2308"/>
      <c r="AA2545" s="2333">
        <v>42983</v>
      </c>
      <c r="AC2545" s="2310"/>
      <c r="AD2545" s="2310"/>
      <c r="AE2545" s="2310"/>
      <c r="AF2545" s="2277">
        <f>IF(B2545="","",(IFERROR(VLOOKUP(B2545,Projecten!A$4:X$2358,5,FALSE),"niet bekend")))</f>
        <v>1</v>
      </c>
      <c r="AG2545" s="2230">
        <f t="shared" si="198"/>
        <v>681.76</v>
      </c>
      <c r="AH2545" s="2227">
        <f>IF(B2545="","",(IFERROR(VLOOKUP(B2545,Projecten!A$4:X$2358,23,FALSE),"niet bekend")))</f>
        <v>681.76</v>
      </c>
      <c r="AI2545" s="2230">
        <f>IF(B2545="","",(IFERROR(VLOOKUP(B2545,Projecten!A$4:X$2358,12,FALSE),"niet bekend")))</f>
        <v>681.76</v>
      </c>
    </row>
    <row r="2546" spans="1:35" s="2298" customFormat="1" ht="11.25" x14ac:dyDescent="0.2">
      <c r="A2546" s="2309">
        <v>2250</v>
      </c>
      <c r="B2546" s="2312" t="s">
        <v>3659</v>
      </c>
      <c r="C2546" s="2338">
        <v>121500</v>
      </c>
      <c r="D2546" s="2288">
        <v>646717</v>
      </c>
      <c r="E2546" s="2299" t="s">
        <v>26</v>
      </c>
      <c r="F2546" s="2299">
        <v>1</v>
      </c>
      <c r="G2546" s="2299">
        <v>12</v>
      </c>
      <c r="H2546" s="2299">
        <v>4</v>
      </c>
      <c r="I2546" s="2299">
        <v>7</v>
      </c>
      <c r="J2546" s="2294">
        <v>42992</v>
      </c>
      <c r="K2546" s="2294">
        <v>42991</v>
      </c>
      <c r="L2546" s="2290" t="s">
        <v>1524</v>
      </c>
      <c r="M2546" s="2290" t="s">
        <v>1524</v>
      </c>
      <c r="N2546" s="2300" t="s">
        <v>47</v>
      </c>
      <c r="O2546" s="2300" t="s">
        <v>47</v>
      </c>
      <c r="P2546" s="2300" t="s">
        <v>47</v>
      </c>
      <c r="Q2546" s="2300" t="s">
        <v>47</v>
      </c>
      <c r="R2546" s="2309"/>
      <c r="S2546" s="2311" t="s">
        <v>3769</v>
      </c>
      <c r="T2546" s="2303">
        <v>39</v>
      </c>
      <c r="U2546" s="2304"/>
      <c r="V2546" s="2469" t="s">
        <v>162</v>
      </c>
      <c r="W2546" s="2503">
        <v>2017558</v>
      </c>
      <c r="X2546" s="2307">
        <v>37</v>
      </c>
      <c r="Y2546" s="2306"/>
      <c r="Z2546" s="2308"/>
      <c r="AA2546" s="2333">
        <v>42983</v>
      </c>
      <c r="AC2546" s="2310"/>
      <c r="AD2546" s="2310"/>
      <c r="AE2546" s="2310"/>
      <c r="AF2546" s="2277">
        <f>IF(B2546="","",(IFERROR(VLOOKUP(B2546,Projecten!A$4:X$2358,5,FALSE),"niet bekend")))</f>
        <v>1</v>
      </c>
      <c r="AG2546" s="2230">
        <f t="shared" si="198"/>
        <v>7265.55</v>
      </c>
      <c r="AH2546" s="2227">
        <f>IF(B2546="","",(IFERROR(VLOOKUP(B2546,Projecten!A$4:X$2358,23,FALSE),"niet bekend")))</f>
        <v>7265.55</v>
      </c>
      <c r="AI2546" s="2230">
        <f>IF(B2546="","",(IFERROR(VLOOKUP(B2546,Projecten!A$4:X$2358,12,FALSE),"niet bekend")))</f>
        <v>7265.55</v>
      </c>
    </row>
    <row r="2547" spans="1:35" s="2278" customFormat="1" ht="11.25" x14ac:dyDescent="0.2">
      <c r="A2547" s="2226">
        <v>2251</v>
      </c>
      <c r="B2547" s="2292">
        <v>2017481</v>
      </c>
      <c r="C2547" s="2292">
        <v>121488</v>
      </c>
      <c r="D2547" s="2292" t="s">
        <v>3305</v>
      </c>
      <c r="E2547" s="1953" t="s">
        <v>3306</v>
      </c>
      <c r="F2547" s="2293">
        <v>1</v>
      </c>
      <c r="G2547" s="2293">
        <v>0</v>
      </c>
      <c r="H2547" s="2293">
        <v>0</v>
      </c>
      <c r="I2547" s="2293">
        <v>0</v>
      </c>
      <c r="J2547" s="2294">
        <v>42983</v>
      </c>
      <c r="K2547" s="2290" t="s">
        <v>1524</v>
      </c>
      <c r="L2547" s="2294">
        <v>42992</v>
      </c>
      <c r="M2547" s="2290" t="s">
        <v>1524</v>
      </c>
      <c r="N2547" s="2283" t="s">
        <v>47</v>
      </c>
      <c r="O2547" s="2283" t="s">
        <v>47</v>
      </c>
      <c r="P2547" s="2283" t="s">
        <v>47</v>
      </c>
      <c r="Q2547" s="2283" t="s">
        <v>47</v>
      </c>
      <c r="R2547" s="2280"/>
      <c r="S2547" s="2282"/>
      <c r="T2547" s="2272">
        <v>38</v>
      </c>
      <c r="U2547" s="2273"/>
      <c r="V2547" s="2469" t="s">
        <v>3590</v>
      </c>
      <c r="W2547" s="2503" t="s">
        <v>3729</v>
      </c>
      <c r="X2547" s="2291">
        <v>22</v>
      </c>
      <c r="Y2547" s="2281"/>
      <c r="Z2547" s="2281"/>
      <c r="AA2547" s="2296">
        <v>42970</v>
      </c>
      <c r="AC2547" s="2287"/>
      <c r="AD2547" s="2287"/>
      <c r="AE2547" s="2287"/>
      <c r="AF2547" s="2277">
        <f>IF(B2547="","",(IFERROR(VLOOKUP(B2547,Projecten!A$4:X$2358,5,FALSE),"niet bekend")))</f>
        <v>1</v>
      </c>
      <c r="AG2547" s="2230">
        <f t="shared" si="198"/>
        <v>0</v>
      </c>
      <c r="AH2547" s="2227">
        <f>IF(B2547="","",(IFERROR(VLOOKUP(B2547,Projecten!A$4:X$2358,23,FALSE),"niet bekend")))</f>
        <v>0</v>
      </c>
      <c r="AI2547" s="2230">
        <f>IF(B2547="","",(IFERROR(VLOOKUP(B2547,Projecten!A$4:X$2358,12,FALSE),"niet bekend")))</f>
        <v>0</v>
      </c>
    </row>
    <row r="2549" spans="1:35" s="2315" customFormat="1" ht="11.25" x14ac:dyDescent="0.2">
      <c r="A2549" s="2327"/>
      <c r="B2549" s="2316"/>
      <c r="C2549" s="2317"/>
      <c r="D2549" s="2318"/>
      <c r="E2549" s="2318"/>
      <c r="F2549" s="2318"/>
      <c r="G2549" s="2318"/>
      <c r="H2549" s="2318"/>
      <c r="I2549" s="2318"/>
      <c r="J2549" s="2319"/>
      <c r="K2549" s="2319"/>
      <c r="L2549" s="2319"/>
      <c r="M2549" s="2320"/>
      <c r="N2549" s="2320"/>
      <c r="O2549" s="2320"/>
      <c r="P2549" s="2320"/>
      <c r="Q2549" s="2320"/>
      <c r="R2549" s="2321"/>
      <c r="S2549" s="2322"/>
      <c r="T2549" s="2323"/>
      <c r="U2549" s="2323"/>
      <c r="V2549" s="2324"/>
      <c r="W2549" s="2324"/>
      <c r="X2549" s="2324"/>
      <c r="Y2549" s="2325"/>
      <c r="Z2549" s="2326"/>
      <c r="AA2549" s="2327"/>
      <c r="AC2549" s="2328"/>
      <c r="AD2549" s="2328"/>
      <c r="AE2549" s="2328"/>
    </row>
    <row r="2550" spans="1:35" s="2247" customFormat="1" ht="11.25" x14ac:dyDescent="0.2">
      <c r="A2550" s="2248"/>
      <c r="C2550" s="2248"/>
      <c r="D2550" s="2249">
        <f>SUM(G2550:I2550)</f>
        <v>372</v>
      </c>
      <c r="E2550" s="2250"/>
      <c r="F2550" s="2250">
        <f>SUM(F2551:F2578)</f>
        <v>20</v>
      </c>
      <c r="G2550" s="2250">
        <f>SUM(G2551:G2578)</f>
        <v>192</v>
      </c>
      <c r="H2550" s="2250">
        <f>SUM(H2551:H2578)</f>
        <v>131</v>
      </c>
      <c r="I2550" s="2250">
        <f>SUM(I2551:I2578)</f>
        <v>49</v>
      </c>
      <c r="J2550" s="2251"/>
      <c r="K2550" s="2251"/>
      <c r="L2550" s="2251"/>
      <c r="M2550" s="2252"/>
      <c r="N2550" s="2252"/>
      <c r="O2550" s="2252"/>
      <c r="P2550" s="2252"/>
      <c r="Q2550" s="2252"/>
      <c r="R2550" s="2253">
        <v>39</v>
      </c>
      <c r="S2550" s="2254"/>
      <c r="T2550" s="2255"/>
      <c r="U2550" s="2255"/>
      <c r="V2550" s="2256"/>
      <c r="W2550" s="2257">
        <f>SUM(X2550:X2578)</f>
        <v>469</v>
      </c>
      <c r="X2550" s="2258"/>
      <c r="Y2550" s="2258">
        <v>0</v>
      </c>
      <c r="Z2550" s="2259">
        <f>W2550-Y2550</f>
        <v>469</v>
      </c>
      <c r="AA2550" s="2248"/>
      <c r="AC2550" s="2260"/>
      <c r="AD2550" s="2260"/>
      <c r="AE2550" s="2261" t="str">
        <f>CONCATENATE("week ",R2550)</f>
        <v>week 39</v>
      </c>
      <c r="AG2550" s="2264">
        <f>SUM(AG2551:AG2578)</f>
        <v>67633.290000000008</v>
      </c>
    </row>
    <row r="2551" spans="1:35" s="2211" customFormat="1" ht="11.25" x14ac:dyDescent="0.2">
      <c r="A2551" s="2226"/>
      <c r="B2551" s="2265"/>
      <c r="C2551" s="2266"/>
      <c r="D2551" s="2281"/>
      <c r="E2551" s="2268"/>
      <c r="F2551" s="2268"/>
      <c r="G2551" s="2268"/>
      <c r="H2551" s="2268"/>
      <c r="I2551" s="2268"/>
      <c r="J2551" s="2269"/>
      <c r="K2551" s="2269"/>
      <c r="L2551" s="2269"/>
      <c r="M2551" s="2270"/>
      <c r="N2551" s="2270"/>
      <c r="O2551" s="2270"/>
      <c r="P2551" s="2270"/>
      <c r="Q2551" s="2270"/>
      <c r="R2551" s="2226" t="s">
        <v>2801</v>
      </c>
      <c r="S2551" s="2271"/>
      <c r="T2551" s="2272"/>
      <c r="U2551" s="2273"/>
      <c r="V2551" s="2274"/>
      <c r="W2551" s="2275" t="s">
        <v>3732</v>
      </c>
      <c r="X2551" s="2291"/>
      <c r="Y2551" s="2274"/>
      <c r="Z2551" s="2274"/>
      <c r="AA2551" s="2226"/>
      <c r="AC2551" s="2227"/>
      <c r="AD2551" s="2227"/>
      <c r="AE2551" s="2227"/>
      <c r="AF2551" s="2277" t="str">
        <f>IF(B2551="","",(IFERROR(VLOOKUP(B2551,Projecten!A$4:X$2358,5,FALSE),"niet bekend")))</f>
        <v/>
      </c>
      <c r="AG2551" s="2230" t="str">
        <f>IF(AF2551="","",(IF(F2551=0,AI2551,(F2551/AF2551*AI2551))))</f>
        <v/>
      </c>
      <c r="AH2551" s="2227" t="str">
        <f>IF(B2551="","",(IFERROR(VLOOKUP(B2551,Projecten!A$4:X$2358,23,FALSE),"niet bekend")))</f>
        <v/>
      </c>
      <c r="AI2551" s="2230" t="str">
        <f>IF(B2551="","",(IFERROR(VLOOKUP(B2551,Projecten!A$4:X$2358,12,FALSE),"niet bekend")))</f>
        <v/>
      </c>
    </row>
    <row r="2552" spans="1:35" s="2278" customFormat="1" ht="11.25" x14ac:dyDescent="0.2">
      <c r="A2552" s="2226">
        <v>2605</v>
      </c>
      <c r="B2552" s="2279"/>
      <c r="C2552" s="2280"/>
      <c r="D2552" s="2280" t="s">
        <v>2712</v>
      </c>
      <c r="E2552" s="2281"/>
      <c r="F2552" s="2281"/>
      <c r="G2552" s="2281"/>
      <c r="H2552" s="2281"/>
      <c r="I2552" s="2281"/>
      <c r="J2552" s="2282"/>
      <c r="K2552" s="2282"/>
      <c r="L2552" s="2282"/>
      <c r="M2552" s="2282"/>
      <c r="N2552" s="2283"/>
      <c r="O2552" s="2283"/>
      <c r="P2552" s="2283"/>
      <c r="Q2552" s="2283"/>
      <c r="R2552" s="2280"/>
      <c r="S2552" s="2282"/>
      <c r="T2552" s="2284"/>
      <c r="U2552" s="2285"/>
      <c r="V2552" s="2281"/>
      <c r="W2552" s="2281"/>
      <c r="X2552" s="2276">
        <v>38</v>
      </c>
      <c r="Y2552" s="2281"/>
      <c r="Z2552" s="2281"/>
      <c r="AA2552" s="2286"/>
      <c r="AC2552" s="2287"/>
      <c r="AD2552" s="2287"/>
      <c r="AE2552" s="2287"/>
      <c r="AF2552" s="2277"/>
      <c r="AG2552" s="2230"/>
      <c r="AH2552" s="2227"/>
      <c r="AI2552" s="2230"/>
    </row>
    <row r="2553" spans="1:35" s="2278" customFormat="1" ht="11.25" x14ac:dyDescent="0.2">
      <c r="A2553" s="2226">
        <v>2606</v>
      </c>
      <c r="B2553" s="2279"/>
      <c r="C2553" s="2280"/>
      <c r="D2553" s="2280" t="s">
        <v>3733</v>
      </c>
      <c r="E2553" s="2281"/>
      <c r="F2553" s="2281"/>
      <c r="G2553" s="2281"/>
      <c r="H2553" s="2281"/>
      <c r="I2553" s="2281"/>
      <c r="J2553" s="2282"/>
      <c r="K2553" s="2282"/>
      <c r="L2553" s="2282"/>
      <c r="M2553" s="2282"/>
      <c r="N2553" s="2283"/>
      <c r="O2553" s="2283"/>
      <c r="P2553" s="2283"/>
      <c r="Q2553" s="2283"/>
      <c r="R2553" s="2280"/>
      <c r="S2553" s="2282"/>
      <c r="T2553" s="2284"/>
      <c r="U2553" s="2285"/>
      <c r="V2553" s="2281"/>
      <c r="W2553" s="2281"/>
      <c r="X2553" s="2276">
        <v>8.25</v>
      </c>
      <c r="Y2553" s="2281"/>
      <c r="Z2553" s="2281"/>
      <c r="AA2553" s="2286"/>
      <c r="AC2553" s="2287"/>
      <c r="AD2553" s="2287"/>
      <c r="AE2553" s="2287"/>
      <c r="AF2553" s="2277"/>
      <c r="AG2553" s="2230"/>
      <c r="AH2553" s="2227"/>
      <c r="AI2553" s="2230"/>
    </row>
    <row r="2554" spans="1:35" s="2278" customFormat="1" ht="11.25" x14ac:dyDescent="0.2">
      <c r="A2554" s="2226">
        <v>2607</v>
      </c>
      <c r="B2554" s="2279"/>
      <c r="C2554" s="2280"/>
      <c r="D2554" s="2515" t="s">
        <v>3784</v>
      </c>
      <c r="E2554" s="2514"/>
      <c r="F2554" s="2514"/>
      <c r="G2554" s="2514"/>
      <c r="H2554" s="2514"/>
      <c r="I2554" s="2514"/>
      <c r="J2554" s="2282"/>
      <c r="K2554" s="2282"/>
      <c r="L2554" s="2282"/>
      <c r="M2554" s="2282"/>
      <c r="N2554" s="2283"/>
      <c r="O2554" s="2283"/>
      <c r="P2554" s="2283"/>
      <c r="Q2554" s="2283"/>
      <c r="R2554" s="2280"/>
      <c r="S2554" s="2282"/>
      <c r="T2554" s="2284"/>
      <c r="U2554" s="2285"/>
      <c r="V2554" s="2281"/>
      <c r="W2554" s="2281"/>
      <c r="X2554" s="2276">
        <v>2.25</v>
      </c>
      <c r="Y2554" s="2281"/>
      <c r="Z2554" s="2281"/>
      <c r="AA2554" s="2286"/>
      <c r="AC2554" s="2287"/>
      <c r="AD2554" s="2287"/>
      <c r="AE2554" s="2287"/>
      <c r="AF2554" s="2277"/>
      <c r="AG2554" s="2230"/>
      <c r="AH2554" s="2227"/>
      <c r="AI2554" s="2230"/>
    </row>
    <row r="2555" spans="1:35" s="2278" customFormat="1" ht="11.25" x14ac:dyDescent="0.2">
      <c r="A2555" s="2226">
        <v>2608</v>
      </c>
      <c r="B2555" s="2279"/>
      <c r="C2555" s="2280"/>
      <c r="D2555" s="2515" t="s">
        <v>3785</v>
      </c>
      <c r="E2555" s="2514"/>
      <c r="F2555" s="2514"/>
      <c r="G2555" s="2514"/>
      <c r="H2555" s="2514"/>
      <c r="I2555" s="2514"/>
      <c r="J2555" s="2282"/>
      <c r="K2555" s="2282"/>
      <c r="L2555" s="2282"/>
      <c r="M2555" s="2282"/>
      <c r="N2555" s="2283"/>
      <c r="O2555" s="2283"/>
      <c r="P2555" s="2283"/>
      <c r="Q2555" s="2283"/>
      <c r="R2555" s="2280"/>
      <c r="S2555" s="2282"/>
      <c r="T2555" s="2284"/>
      <c r="U2555" s="2285"/>
      <c r="V2555" s="2281"/>
      <c r="W2555" s="2281"/>
      <c r="X2555" s="2276">
        <v>3</v>
      </c>
      <c r="Y2555" s="2281"/>
      <c r="Z2555" s="2281"/>
      <c r="AA2555" s="2286"/>
      <c r="AC2555" s="2287"/>
      <c r="AD2555" s="2287"/>
      <c r="AE2555" s="2287"/>
      <c r="AF2555" s="2277"/>
      <c r="AG2555" s="2230"/>
      <c r="AH2555" s="2227"/>
      <c r="AI2555" s="2230"/>
    </row>
    <row r="2556" spans="1:35" s="2278" customFormat="1" ht="11.25" x14ac:dyDescent="0.2">
      <c r="A2556" s="2226">
        <v>2609</v>
      </c>
      <c r="B2556" s="2279"/>
      <c r="C2556" s="2280"/>
      <c r="D2556" s="2515" t="s">
        <v>3812</v>
      </c>
      <c r="E2556" s="2514"/>
      <c r="F2556" s="2514"/>
      <c r="G2556" s="2514"/>
      <c r="H2556" s="2514"/>
      <c r="I2556" s="2514"/>
      <c r="J2556" s="2282"/>
      <c r="K2556" s="2282"/>
      <c r="L2556" s="2282"/>
      <c r="M2556" s="2282"/>
      <c r="N2556" s="2283"/>
      <c r="O2556" s="2283"/>
      <c r="P2556" s="2283"/>
      <c r="Q2556" s="2283"/>
      <c r="R2556" s="2280"/>
      <c r="S2556" s="2282"/>
      <c r="T2556" s="2284"/>
      <c r="U2556" s="2285"/>
      <c r="V2556" s="2281"/>
      <c r="W2556" s="2281"/>
      <c r="X2556" s="2276">
        <v>35</v>
      </c>
      <c r="Y2556" s="2281"/>
      <c r="Z2556" s="2281"/>
      <c r="AA2556" s="2286"/>
      <c r="AC2556" s="2287"/>
      <c r="AD2556" s="2287"/>
      <c r="AE2556" s="2287"/>
      <c r="AF2556" s="2277"/>
      <c r="AG2556" s="2230"/>
      <c r="AH2556" s="2227"/>
      <c r="AI2556" s="2230"/>
    </row>
    <row r="2557" spans="1:35" s="2298" customFormat="1" ht="11.25" x14ac:dyDescent="0.2">
      <c r="A2557" s="2309">
        <v>2610</v>
      </c>
      <c r="B2557" s="2292">
        <v>2017632</v>
      </c>
      <c r="C2557" s="2292">
        <v>121517</v>
      </c>
      <c r="D2557" s="2431" t="s">
        <v>3744</v>
      </c>
      <c r="E2557" s="1956" t="s">
        <v>26</v>
      </c>
      <c r="F2557" s="1956">
        <v>0</v>
      </c>
      <c r="G2557" s="1956">
        <v>1</v>
      </c>
      <c r="H2557" s="1956">
        <v>0</v>
      </c>
      <c r="I2557" s="1956">
        <v>2</v>
      </c>
      <c r="J2557" s="2336">
        <v>43004</v>
      </c>
      <c r="K2557" s="2294">
        <v>43003</v>
      </c>
      <c r="L2557" s="2290" t="s">
        <v>1524</v>
      </c>
      <c r="M2557" s="2290" t="s">
        <v>1524</v>
      </c>
      <c r="N2557" s="2332" t="s">
        <v>47</v>
      </c>
      <c r="O2557" s="2332" t="s">
        <v>47</v>
      </c>
      <c r="P2557" s="2332" t="s">
        <v>47</v>
      </c>
      <c r="Q2557" s="2332" t="s">
        <v>47</v>
      </c>
      <c r="R2557" s="2309"/>
      <c r="S2557" s="2302"/>
      <c r="T2557" s="2303">
        <v>39</v>
      </c>
      <c r="U2557" s="2304"/>
      <c r="V2557" s="2469" t="s">
        <v>162</v>
      </c>
      <c r="W2557" s="2306"/>
      <c r="X2557" s="2307">
        <v>4.25</v>
      </c>
      <c r="Y2557" s="2306"/>
      <c r="Z2557" s="2308"/>
      <c r="AA2557" s="2333">
        <v>42996</v>
      </c>
      <c r="AC2557" s="2310"/>
      <c r="AD2557" s="2310"/>
      <c r="AE2557" s="2310"/>
      <c r="AF2557" s="2277">
        <f>IF(B2557="","",(IFERROR(VLOOKUP(B2557,Projecten!A$4:X$2358,5,FALSE),"niet bekend")))</f>
        <v>0</v>
      </c>
      <c r="AG2557" s="2230">
        <f t="shared" ref="AG2557:AG2566" si="199">IF(AF2557="","",(IF(F2557=0,AI2557,(F2557/AF2557*AI2557))))</f>
        <v>806.5</v>
      </c>
      <c r="AH2557" s="2227">
        <f>IF(B2557="","",(IFERROR(VLOOKUP(B2557,Projecten!A$4:X$2358,23,FALSE),"niet bekend")))</f>
        <v>806.5</v>
      </c>
      <c r="AI2557" s="2230">
        <f>IF(B2557="","",(IFERROR(VLOOKUP(B2557,Projecten!A$4:X$2358,12,FALSE),"niet bekend")))</f>
        <v>806.5</v>
      </c>
    </row>
    <row r="2558" spans="1:35" s="2278" customFormat="1" ht="11.25" x14ac:dyDescent="0.2">
      <c r="A2558" s="2226">
        <v>2611</v>
      </c>
      <c r="B2558" s="2292">
        <v>2017558</v>
      </c>
      <c r="C2558" s="2297">
        <v>121506</v>
      </c>
      <c r="D2558" s="2292" t="s">
        <v>3562</v>
      </c>
      <c r="E2558" s="1953" t="s">
        <v>26</v>
      </c>
      <c r="F2558" s="2293">
        <v>2</v>
      </c>
      <c r="G2558" s="2293">
        <v>14</v>
      </c>
      <c r="H2558" s="2293">
        <v>12</v>
      </c>
      <c r="I2558" s="2293">
        <v>4</v>
      </c>
      <c r="J2558" s="2294">
        <v>42997</v>
      </c>
      <c r="K2558" s="2294">
        <v>42996</v>
      </c>
      <c r="L2558" s="2290" t="s">
        <v>1524</v>
      </c>
      <c r="M2558" s="2290" t="s">
        <v>1524</v>
      </c>
      <c r="N2558" s="2283" t="s">
        <v>47</v>
      </c>
      <c r="O2558" s="2283" t="s">
        <v>47</v>
      </c>
      <c r="P2558" s="2283" t="s">
        <v>47</v>
      </c>
      <c r="Q2558" s="2283" t="s">
        <v>47</v>
      </c>
      <c r="R2558" s="2280"/>
      <c r="S2558" s="2282" t="s">
        <v>3566</v>
      </c>
      <c r="T2558" s="2303">
        <v>41</v>
      </c>
      <c r="U2558" s="2285"/>
      <c r="V2558" s="2274" t="s">
        <v>423</v>
      </c>
      <c r="W2558" s="2274" t="s">
        <v>3684</v>
      </c>
      <c r="X2558" s="2291">
        <v>28</v>
      </c>
      <c r="Y2558" s="2274"/>
      <c r="Z2558" s="2274"/>
      <c r="AA2558" s="2296">
        <v>42989</v>
      </c>
      <c r="AB2558" s="2211"/>
      <c r="AC2558" s="2287"/>
      <c r="AD2558" s="2287"/>
      <c r="AE2558" s="2287"/>
      <c r="AF2558" s="2277">
        <f>IF(B2558="","",(IFERROR(VLOOKUP(B2558,Projecten!A$4:X$2358,5,FALSE),"niet bekend")))</f>
        <v>9</v>
      </c>
      <c r="AG2558" s="2230">
        <f t="shared" si="199"/>
        <v>5100.5599999999995</v>
      </c>
      <c r="AH2558" s="2227">
        <f>IF(B2558="","",(IFERROR(VLOOKUP(B2558,Projecten!A$4:X$2358,23,FALSE),"niet bekend")))</f>
        <v>22952.52</v>
      </c>
      <c r="AI2558" s="2230">
        <f>IF(B2558="","",(IFERROR(VLOOKUP(B2558,Projecten!A$4:X$2358,12,FALSE),"niet bekend")))</f>
        <v>22952.52</v>
      </c>
    </row>
    <row r="2559" spans="1:35" s="2278" customFormat="1" ht="11.25" x14ac:dyDescent="0.2">
      <c r="A2559" s="2226">
        <v>2612</v>
      </c>
      <c r="B2559" s="2292">
        <v>2017558</v>
      </c>
      <c r="C2559" s="2292">
        <v>121506</v>
      </c>
      <c r="D2559" s="2292" t="s">
        <v>3563</v>
      </c>
      <c r="E2559" s="1953" t="s">
        <v>26</v>
      </c>
      <c r="F2559" s="2293">
        <v>2</v>
      </c>
      <c r="G2559" s="2293">
        <v>14</v>
      </c>
      <c r="H2559" s="2293">
        <v>12</v>
      </c>
      <c r="I2559" s="2293">
        <v>4</v>
      </c>
      <c r="J2559" s="2294">
        <v>42997</v>
      </c>
      <c r="K2559" s="2294">
        <v>42996</v>
      </c>
      <c r="L2559" s="2290" t="s">
        <v>1524</v>
      </c>
      <c r="M2559" s="2290" t="s">
        <v>1524</v>
      </c>
      <c r="N2559" s="2283" t="s">
        <v>47</v>
      </c>
      <c r="O2559" s="2283" t="s">
        <v>47</v>
      </c>
      <c r="P2559" s="2283" t="s">
        <v>47</v>
      </c>
      <c r="Q2559" s="2283" t="s">
        <v>47</v>
      </c>
      <c r="R2559" s="2280"/>
      <c r="S2559" s="2282" t="s">
        <v>3566</v>
      </c>
      <c r="T2559" s="2272">
        <v>43</v>
      </c>
      <c r="U2559" s="2285"/>
      <c r="V2559" s="2274" t="s">
        <v>423</v>
      </c>
      <c r="W2559" s="2274" t="s">
        <v>3684</v>
      </c>
      <c r="X2559" s="2291">
        <v>30</v>
      </c>
      <c r="Y2559" s="2274"/>
      <c r="Z2559" s="2274"/>
      <c r="AA2559" s="2296">
        <v>42989</v>
      </c>
      <c r="AB2559" s="2211"/>
      <c r="AC2559" s="2287"/>
      <c r="AD2559" s="2287"/>
      <c r="AE2559" s="2287"/>
      <c r="AF2559" s="2277">
        <f>IF(B2559="","",(IFERROR(VLOOKUP(B2559,Projecten!A$4:X$2358,5,FALSE),"niet bekend")))</f>
        <v>9</v>
      </c>
      <c r="AG2559" s="2230">
        <f t="shared" si="199"/>
        <v>5100.5599999999995</v>
      </c>
      <c r="AH2559" s="2227">
        <f>IF(B2559="","",(IFERROR(VLOOKUP(B2559,Projecten!A$4:X$2358,23,FALSE),"niet bekend")))</f>
        <v>22952.52</v>
      </c>
      <c r="AI2559" s="2230">
        <f>IF(B2559="","",(IFERROR(VLOOKUP(B2559,Projecten!A$4:X$2358,12,FALSE),"niet bekend")))</f>
        <v>22952.52</v>
      </c>
    </row>
    <row r="2560" spans="1:35" s="2278" customFormat="1" ht="11.25" x14ac:dyDescent="0.2">
      <c r="A2560" s="1960">
        <v>2613</v>
      </c>
      <c r="B2560" s="1955">
        <v>2017606</v>
      </c>
      <c r="C2560" s="1955">
        <v>121508</v>
      </c>
      <c r="D2560" s="1955" t="s">
        <v>3686</v>
      </c>
      <c r="E2560" s="1956" t="s">
        <v>26</v>
      </c>
      <c r="F2560" s="1956">
        <v>1</v>
      </c>
      <c r="G2560" s="1956">
        <v>8</v>
      </c>
      <c r="H2560" s="1956">
        <v>6</v>
      </c>
      <c r="I2560" s="1956">
        <v>2</v>
      </c>
      <c r="J2560" s="2294">
        <v>43000</v>
      </c>
      <c r="K2560" s="2294">
        <v>42998</v>
      </c>
      <c r="L2560" s="2290" t="s">
        <v>1524</v>
      </c>
      <c r="M2560" s="2290" t="s">
        <v>1524</v>
      </c>
      <c r="N2560" s="2283" t="s">
        <v>47</v>
      </c>
      <c r="O2560" s="2283" t="s">
        <v>47</v>
      </c>
      <c r="P2560" s="2283" t="s">
        <v>47</v>
      </c>
      <c r="Q2560" s="2283" t="s">
        <v>47</v>
      </c>
      <c r="R2560" s="2280"/>
      <c r="S2560" s="2282"/>
      <c r="T2560" s="2272">
        <v>40</v>
      </c>
      <c r="U2560" s="2285"/>
      <c r="V2560" s="2546" t="s">
        <v>162</v>
      </c>
      <c r="W2560" s="2274" t="s">
        <v>3700</v>
      </c>
      <c r="X2560" s="2291">
        <v>19</v>
      </c>
      <c r="Y2560" s="2281"/>
      <c r="Z2560" s="2281"/>
      <c r="AA2560" s="2296">
        <v>42990</v>
      </c>
      <c r="AC2560" s="2287"/>
      <c r="AD2560" s="2287"/>
      <c r="AE2560" s="2287"/>
      <c r="AF2560" s="2277">
        <f>IF(B2560="","",(IFERROR(VLOOKUP(B2560,Projecten!A$4:X$2358,5,FALSE),"niet bekend")))</f>
        <v>1</v>
      </c>
      <c r="AG2560" s="2230">
        <f t="shared" si="199"/>
        <v>4779.3500000000004</v>
      </c>
      <c r="AH2560" s="2227">
        <f>IF(B2560="","",(IFERROR(VLOOKUP(B2560,Projecten!A$4:X$2358,23,FALSE),"niet bekend")))</f>
        <v>4779.3500000000004</v>
      </c>
      <c r="AI2560" s="2230">
        <f>IF(B2560="","",(IFERROR(VLOOKUP(B2560,Projecten!A$4:X$2358,12,FALSE),"niet bekend")))</f>
        <v>4779.3500000000004</v>
      </c>
    </row>
    <row r="2561" spans="1:35" s="2278" customFormat="1" ht="11.25" x14ac:dyDescent="0.2">
      <c r="A2561" s="1960">
        <v>2614</v>
      </c>
      <c r="B2561" s="1955">
        <v>2017607</v>
      </c>
      <c r="C2561" s="1955">
        <v>121509</v>
      </c>
      <c r="D2561" s="1955">
        <v>674817</v>
      </c>
      <c r="E2561" s="1956" t="s">
        <v>26</v>
      </c>
      <c r="F2561" s="1956">
        <v>1</v>
      </c>
      <c r="G2561" s="1956">
        <v>6</v>
      </c>
      <c r="H2561" s="1956">
        <v>6</v>
      </c>
      <c r="I2561" s="1956">
        <v>2</v>
      </c>
      <c r="J2561" s="2294">
        <v>43000</v>
      </c>
      <c r="K2561" s="2294">
        <v>42996</v>
      </c>
      <c r="L2561" s="2290" t="s">
        <v>1524</v>
      </c>
      <c r="M2561" s="2290" t="s">
        <v>1524</v>
      </c>
      <c r="N2561" s="2283" t="s">
        <v>47</v>
      </c>
      <c r="O2561" s="2283" t="s">
        <v>47</v>
      </c>
      <c r="P2561" s="2283" t="s">
        <v>47</v>
      </c>
      <c r="Q2561" s="2283" t="s">
        <v>47</v>
      </c>
      <c r="R2561" s="2280"/>
      <c r="S2561" s="2282"/>
      <c r="T2561" s="2272">
        <v>40</v>
      </c>
      <c r="U2561" s="2285"/>
      <c r="V2561" s="2546" t="s">
        <v>162</v>
      </c>
      <c r="W2561" s="2281"/>
      <c r="X2561" s="2291">
        <v>14</v>
      </c>
      <c r="Y2561" s="2281"/>
      <c r="Z2561" s="2281"/>
      <c r="AA2561" s="2296">
        <v>42990</v>
      </c>
      <c r="AC2561" s="2287"/>
      <c r="AD2561" s="2287"/>
      <c r="AE2561" s="2287"/>
      <c r="AF2561" s="2277">
        <f>IF(B2561="","",(IFERROR(VLOOKUP(B2561,Projecten!A$4:X$2358,5,FALSE),"niet bekend")))</f>
        <v>1</v>
      </c>
      <c r="AG2561" s="2230">
        <f t="shared" si="199"/>
        <v>2304.75</v>
      </c>
      <c r="AH2561" s="2227">
        <f>IF(B2561="","",(IFERROR(VLOOKUP(B2561,Projecten!A$4:X$2358,23,FALSE),"niet bekend")))</f>
        <v>2304.75</v>
      </c>
      <c r="AI2561" s="2230">
        <f>IF(B2561="","",(IFERROR(VLOOKUP(B2561,Projecten!A$4:X$2358,12,FALSE),"niet bekend")))</f>
        <v>2304.75</v>
      </c>
    </row>
    <row r="2562" spans="1:35" s="2278" customFormat="1" ht="11.25" x14ac:dyDescent="0.2">
      <c r="A2562" s="1960">
        <v>2615</v>
      </c>
      <c r="B2562" s="1955">
        <v>2017608</v>
      </c>
      <c r="C2562" s="1955">
        <v>121509</v>
      </c>
      <c r="D2562" s="1955">
        <v>669217</v>
      </c>
      <c r="E2562" s="1956" t="s">
        <v>26</v>
      </c>
      <c r="F2562" s="1956">
        <v>1</v>
      </c>
      <c r="G2562" s="1956">
        <v>5</v>
      </c>
      <c r="H2562" s="1956">
        <v>3</v>
      </c>
      <c r="I2562" s="1956">
        <v>1</v>
      </c>
      <c r="J2562" s="2294">
        <v>43000</v>
      </c>
      <c r="K2562" s="2294">
        <v>42996</v>
      </c>
      <c r="L2562" s="2290" t="s">
        <v>1524</v>
      </c>
      <c r="M2562" s="2290" t="s">
        <v>1524</v>
      </c>
      <c r="N2562" s="2283" t="s">
        <v>47</v>
      </c>
      <c r="O2562" s="2283" t="s">
        <v>47</v>
      </c>
      <c r="P2562" s="2283" t="s">
        <v>47</v>
      </c>
      <c r="Q2562" s="2283" t="s">
        <v>47</v>
      </c>
      <c r="R2562" s="2280"/>
      <c r="S2562" s="2282"/>
      <c r="T2562" s="2272">
        <v>40</v>
      </c>
      <c r="U2562" s="2285"/>
      <c r="V2562" s="2546" t="s">
        <v>162</v>
      </c>
      <c r="W2562" s="2281"/>
      <c r="X2562" s="2291">
        <v>10</v>
      </c>
      <c r="Y2562" s="2281"/>
      <c r="Z2562" s="2281"/>
      <c r="AA2562" s="2296">
        <v>42990</v>
      </c>
      <c r="AC2562" s="2287"/>
      <c r="AD2562" s="2287"/>
      <c r="AE2562" s="2287"/>
      <c r="AF2562" s="2277">
        <f>IF(B2562="","",(IFERROR(VLOOKUP(B2562,Projecten!A$4:X$2358,5,FALSE),"niet bekend")))</f>
        <v>1</v>
      </c>
      <c r="AG2562" s="2230">
        <f t="shared" si="199"/>
        <v>1702.86</v>
      </c>
      <c r="AH2562" s="2227">
        <f>IF(B2562="","",(IFERROR(VLOOKUP(B2562,Projecten!A$4:X$2358,23,FALSE),"niet bekend")))</f>
        <v>1702.86</v>
      </c>
      <c r="AI2562" s="2230">
        <f>IF(B2562="","",(IFERROR(VLOOKUP(B2562,Projecten!A$4:X$2358,12,FALSE),"niet bekend")))</f>
        <v>1702.86</v>
      </c>
    </row>
    <row r="2563" spans="1:35" s="2278" customFormat="1" ht="11.25" x14ac:dyDescent="0.2">
      <c r="A2563" s="1960">
        <v>2616</v>
      </c>
      <c r="B2563" s="1955">
        <v>2017610</v>
      </c>
      <c r="C2563" s="1955">
        <v>121509</v>
      </c>
      <c r="D2563" s="1955">
        <v>651617</v>
      </c>
      <c r="E2563" s="1956" t="s">
        <v>26</v>
      </c>
      <c r="F2563" s="1956">
        <v>1</v>
      </c>
      <c r="G2563" s="1956">
        <v>8</v>
      </c>
      <c r="H2563" s="1956">
        <v>5</v>
      </c>
      <c r="I2563" s="1956">
        <v>3</v>
      </c>
      <c r="J2563" s="2294">
        <v>43000</v>
      </c>
      <c r="K2563" s="2294">
        <v>42996</v>
      </c>
      <c r="L2563" s="2290" t="s">
        <v>1524</v>
      </c>
      <c r="M2563" s="2290" t="s">
        <v>1524</v>
      </c>
      <c r="N2563" s="2283" t="s">
        <v>47</v>
      </c>
      <c r="O2563" s="2283" t="s">
        <v>47</v>
      </c>
      <c r="P2563" s="2283" t="s">
        <v>47</v>
      </c>
      <c r="Q2563" s="2283" t="s">
        <v>47</v>
      </c>
      <c r="R2563" s="2280"/>
      <c r="S2563" s="2282"/>
      <c r="T2563" s="2272">
        <v>40</v>
      </c>
      <c r="U2563" s="2285"/>
      <c r="V2563" s="2546" t="s">
        <v>162</v>
      </c>
      <c r="W2563" s="2281"/>
      <c r="X2563" s="2291">
        <v>17</v>
      </c>
      <c r="Y2563" s="2281"/>
      <c r="Z2563" s="2281"/>
      <c r="AA2563" s="2296">
        <v>42990</v>
      </c>
      <c r="AC2563" s="2287"/>
      <c r="AD2563" s="2287"/>
      <c r="AE2563" s="2287"/>
      <c r="AF2563" s="2277">
        <f>IF(B2563="","",(IFERROR(VLOOKUP(B2563,Projecten!A$4:X$2358,5,FALSE),"niet bekend")))</f>
        <v>1</v>
      </c>
      <c r="AG2563" s="2230">
        <f t="shared" si="199"/>
        <v>2914.7</v>
      </c>
      <c r="AH2563" s="2227">
        <f>IF(B2563="","",(IFERROR(VLOOKUP(B2563,Projecten!A$4:X$2358,23,FALSE),"niet bekend")))</f>
        <v>2914.7</v>
      </c>
      <c r="AI2563" s="2230">
        <f>IF(B2563="","",(IFERROR(VLOOKUP(B2563,Projecten!A$4:X$2358,12,FALSE),"niet bekend")))</f>
        <v>2914.7</v>
      </c>
    </row>
    <row r="2564" spans="1:35" s="2278" customFormat="1" ht="11.25" x14ac:dyDescent="0.2">
      <c r="A2564" s="1960">
        <v>2617</v>
      </c>
      <c r="B2564" s="1955">
        <v>2017611</v>
      </c>
      <c r="C2564" s="1955">
        <v>121509</v>
      </c>
      <c r="D2564" s="1955">
        <v>638217</v>
      </c>
      <c r="E2564" s="1956" t="s">
        <v>26</v>
      </c>
      <c r="F2564" s="1956">
        <v>1</v>
      </c>
      <c r="G2564" s="1956">
        <v>10</v>
      </c>
      <c r="H2564" s="1956">
        <v>7</v>
      </c>
      <c r="I2564" s="1956">
        <v>4</v>
      </c>
      <c r="J2564" s="2294">
        <v>43000</v>
      </c>
      <c r="K2564" s="2294">
        <v>42996</v>
      </c>
      <c r="L2564" s="2290" t="s">
        <v>1524</v>
      </c>
      <c r="M2564" s="2290" t="s">
        <v>1524</v>
      </c>
      <c r="N2564" s="2283" t="s">
        <v>47</v>
      </c>
      <c r="O2564" s="2283" t="s">
        <v>47</v>
      </c>
      <c r="P2564" s="2283" t="s">
        <v>47</v>
      </c>
      <c r="Q2564" s="2283" t="s">
        <v>47</v>
      </c>
      <c r="R2564" s="2280"/>
      <c r="S2564" s="2282"/>
      <c r="T2564" s="2272">
        <v>40</v>
      </c>
      <c r="U2564" s="2285"/>
      <c r="V2564" s="2546" t="s">
        <v>162</v>
      </c>
      <c r="W2564" s="2281"/>
      <c r="X2564" s="2291">
        <v>21</v>
      </c>
      <c r="Y2564" s="2281"/>
      <c r="Z2564" s="2281"/>
      <c r="AA2564" s="2296">
        <v>42990</v>
      </c>
      <c r="AC2564" s="2287"/>
      <c r="AD2564" s="2287"/>
      <c r="AE2564" s="2287"/>
      <c r="AF2564" s="2277">
        <f>IF(B2564="","",(IFERROR(VLOOKUP(B2564,Projecten!A$4:X$2358,5,FALSE),"niet bekend")))</f>
        <v>1</v>
      </c>
      <c r="AG2564" s="2230">
        <f t="shared" si="199"/>
        <v>3707.99</v>
      </c>
      <c r="AH2564" s="2227">
        <f>IF(B2564="","",(IFERROR(VLOOKUP(B2564,Projecten!A$4:X$2358,23,FALSE),"niet bekend")))</f>
        <v>3707.99</v>
      </c>
      <c r="AI2564" s="2230">
        <f>IF(B2564="","",(IFERROR(VLOOKUP(B2564,Projecten!A$4:X$2358,12,FALSE),"niet bekend")))</f>
        <v>3707.99</v>
      </c>
    </row>
    <row r="2565" spans="1:35" s="2278" customFormat="1" ht="11.25" x14ac:dyDescent="0.2">
      <c r="A2565" s="1960">
        <v>2618</v>
      </c>
      <c r="B2565" s="1955">
        <v>2017612</v>
      </c>
      <c r="C2565" s="1955">
        <v>121509</v>
      </c>
      <c r="D2565" s="1955" t="s">
        <v>3695</v>
      </c>
      <c r="E2565" s="1956" t="s">
        <v>26</v>
      </c>
      <c r="F2565" s="1956">
        <v>0</v>
      </c>
      <c r="G2565" s="1956">
        <v>1</v>
      </c>
      <c r="H2565" s="1956">
        <v>0</v>
      </c>
      <c r="I2565" s="1956">
        <v>1</v>
      </c>
      <c r="J2565" s="2294">
        <v>43000</v>
      </c>
      <c r="K2565" s="2290" t="s">
        <v>1524</v>
      </c>
      <c r="L2565" s="2290" t="s">
        <v>1524</v>
      </c>
      <c r="M2565" s="2290" t="s">
        <v>1524</v>
      </c>
      <c r="N2565" s="2283" t="s">
        <v>47</v>
      </c>
      <c r="O2565" s="2283" t="s">
        <v>47</v>
      </c>
      <c r="P2565" s="2283" t="s">
        <v>47</v>
      </c>
      <c r="Q2565" s="2283" t="s">
        <v>47</v>
      </c>
      <c r="R2565" s="2280"/>
      <c r="S2565" s="2282"/>
      <c r="T2565" s="2272">
        <v>40</v>
      </c>
      <c r="U2565" s="2285"/>
      <c r="V2565" s="2546" t="s">
        <v>162</v>
      </c>
      <c r="W2565" s="2281"/>
      <c r="X2565" s="2291">
        <v>4</v>
      </c>
      <c r="Y2565" s="2281"/>
      <c r="Z2565" s="2281"/>
      <c r="AA2565" s="2296">
        <v>42990</v>
      </c>
      <c r="AC2565" s="2287"/>
      <c r="AD2565" s="2287"/>
      <c r="AE2565" s="2287"/>
      <c r="AF2565" s="2277">
        <f>IF(B2565="","",(IFERROR(VLOOKUP(B2565,Projecten!A$4:X$2358,5,FALSE),"niet bekend")))</f>
        <v>0</v>
      </c>
      <c r="AG2565" s="2230">
        <f t="shared" si="199"/>
        <v>587.69000000000005</v>
      </c>
      <c r="AH2565" s="2227">
        <f>IF(B2565="","",(IFERROR(VLOOKUP(B2565,Projecten!A$4:X$2358,23,FALSE),"niet bekend")))</f>
        <v>587.69000000000005</v>
      </c>
      <c r="AI2565" s="2230">
        <f>IF(B2565="","",(IFERROR(VLOOKUP(B2565,Projecten!A$4:X$2358,12,FALSE),"niet bekend")))</f>
        <v>587.69000000000005</v>
      </c>
    </row>
    <row r="2566" spans="1:35" s="2278" customFormat="1" ht="11.25" x14ac:dyDescent="0.2">
      <c r="A2566" s="1960">
        <v>2619</v>
      </c>
      <c r="B2566" s="1955">
        <v>2017609</v>
      </c>
      <c r="C2566" s="1955">
        <v>121510</v>
      </c>
      <c r="D2566" s="1955" t="s">
        <v>3687</v>
      </c>
      <c r="E2566" s="1956" t="s">
        <v>26</v>
      </c>
      <c r="F2566" s="1956">
        <v>2</v>
      </c>
      <c r="G2566" s="1956">
        <v>22</v>
      </c>
      <c r="H2566" s="1956">
        <v>14</v>
      </c>
      <c r="I2566" s="1956">
        <v>4</v>
      </c>
      <c r="J2566" s="2294">
        <v>43000</v>
      </c>
      <c r="K2566" s="2294">
        <v>42996</v>
      </c>
      <c r="L2566" s="2290" t="s">
        <v>1524</v>
      </c>
      <c r="M2566" s="2294" t="s">
        <v>3767</v>
      </c>
      <c r="N2566" s="2283" t="s">
        <v>47</v>
      </c>
      <c r="O2566" s="2283" t="s">
        <v>47</v>
      </c>
      <c r="P2566" s="2283" t="s">
        <v>47</v>
      </c>
      <c r="Q2566" s="2283" t="s">
        <v>47</v>
      </c>
      <c r="R2566" s="2280"/>
      <c r="S2566" s="2282"/>
      <c r="T2566" s="2272">
        <v>40</v>
      </c>
      <c r="U2566" s="2285"/>
      <c r="V2566" s="2546" t="s">
        <v>162</v>
      </c>
      <c r="W2566" s="2274" t="s">
        <v>3805</v>
      </c>
      <c r="X2566" s="2291">
        <v>40</v>
      </c>
      <c r="Y2566" s="2281"/>
      <c r="Z2566" s="2281"/>
      <c r="AA2566" s="2296">
        <v>42990</v>
      </c>
      <c r="AC2566" s="2287"/>
      <c r="AD2566" s="2287"/>
      <c r="AE2566" s="2287"/>
      <c r="AF2566" s="2277">
        <f>IF(B2566="","",(IFERROR(VLOOKUP(B2566,Projecten!A$4:X$2358,5,FALSE),"niet bekend")))</f>
        <v>5</v>
      </c>
      <c r="AG2566" s="2230">
        <f t="shared" si="199"/>
        <v>6795.24</v>
      </c>
      <c r="AH2566" s="2227">
        <f>IF(B2566="","",(IFERROR(VLOOKUP(B2566,Projecten!A$4:X$2358,23,FALSE),"niet bekend")))</f>
        <v>16988.099999999999</v>
      </c>
      <c r="AI2566" s="2230">
        <f>IF(B2566="","",(IFERROR(VLOOKUP(B2566,Projecten!A$4:X$2358,12,FALSE),"niet bekend")))</f>
        <v>16988.099999999999</v>
      </c>
    </row>
    <row r="2568" spans="1:35" s="2278" customFormat="1" ht="11.25" x14ac:dyDescent="0.2">
      <c r="A2568" s="2465"/>
      <c r="B2568" s="2454"/>
      <c r="C2568" s="1955"/>
      <c r="D2568" s="2454"/>
      <c r="E2568" s="2455"/>
      <c r="F2568" s="2455"/>
      <c r="G2568" s="2455"/>
      <c r="H2568" s="2455"/>
      <c r="I2568" s="2455"/>
      <c r="J2568" s="2290"/>
      <c r="K2568" s="2290"/>
      <c r="L2568" s="2290"/>
      <c r="M2568" s="2290"/>
      <c r="N2568" s="2283"/>
      <c r="O2568" s="2283"/>
      <c r="P2568" s="2283"/>
      <c r="Q2568" s="2283"/>
      <c r="R2568" s="2280"/>
      <c r="S2568" s="2282"/>
      <c r="T2568" s="2272"/>
      <c r="U2568" s="2285"/>
      <c r="V2568" s="2365"/>
      <c r="W2568" s="2281"/>
      <c r="X2568" s="2291"/>
      <c r="Y2568" s="2281"/>
      <c r="Z2568" s="2281"/>
      <c r="AA2568" s="2296"/>
      <c r="AC2568" s="2287"/>
      <c r="AD2568" s="2287"/>
      <c r="AE2568" s="2287"/>
      <c r="AF2568" s="2277"/>
      <c r="AG2568" s="2230"/>
      <c r="AH2568" s="2227"/>
      <c r="AI2568" s="2230"/>
    </row>
    <row r="2569" spans="1:35" s="2278" customFormat="1" ht="11.25" x14ac:dyDescent="0.2">
      <c r="A2569" s="2226">
        <v>2621</v>
      </c>
      <c r="B2569" s="2292">
        <v>2017581</v>
      </c>
      <c r="C2569" s="1955">
        <v>121512</v>
      </c>
      <c r="D2569" s="2292" t="s">
        <v>3601</v>
      </c>
      <c r="E2569" s="1953" t="s">
        <v>3112</v>
      </c>
      <c r="F2569" s="2293">
        <v>1</v>
      </c>
      <c r="G2569" s="2293">
        <v>15</v>
      </c>
      <c r="H2569" s="2293">
        <v>13</v>
      </c>
      <c r="I2569" s="2293">
        <v>1</v>
      </c>
      <c r="J2569" s="2294">
        <v>43000</v>
      </c>
      <c r="K2569" s="2290" t="s">
        <v>1524</v>
      </c>
      <c r="L2569" s="2290" t="s">
        <v>1524</v>
      </c>
      <c r="M2569" s="2290" t="s">
        <v>1524</v>
      </c>
      <c r="N2569" s="2283" t="s">
        <v>47</v>
      </c>
      <c r="O2569" s="2283" t="s">
        <v>47</v>
      </c>
      <c r="P2569" s="2283" t="s">
        <v>47</v>
      </c>
      <c r="Q2569" s="2283" t="s">
        <v>47</v>
      </c>
      <c r="R2569" s="2280"/>
      <c r="S2569" s="2282"/>
      <c r="T2569" s="2272">
        <v>41</v>
      </c>
      <c r="U2569" s="2285"/>
      <c r="V2569" s="2469" t="s">
        <v>3604</v>
      </c>
      <c r="W2569" s="2274" t="s">
        <v>3710</v>
      </c>
      <c r="X2569" s="2291">
        <v>22</v>
      </c>
      <c r="Y2569" s="2274"/>
      <c r="Z2569" s="2274"/>
      <c r="AA2569" s="2296">
        <v>42989</v>
      </c>
      <c r="AB2569" s="2211"/>
      <c r="AC2569" s="2287"/>
      <c r="AD2569" s="2287"/>
      <c r="AE2569" s="2287"/>
      <c r="AF2569" s="2277">
        <f>IF(B2569="","",(IFERROR(VLOOKUP(B2569,Projecten!A$4:X$2358,5,FALSE),"niet bekend")))</f>
        <v>1</v>
      </c>
      <c r="AG2569" s="2230">
        <f>IF(AF2569="","",(IF(F2569=0,AI2569,(F2569/AF2569*AI2569))))</f>
        <v>3443.7</v>
      </c>
      <c r="AH2569" s="2227">
        <f>IF(B2569="","",(IFERROR(VLOOKUP(B2569,Projecten!A$4:X$2358,23,FALSE),"niet bekend")))</f>
        <v>0</v>
      </c>
      <c r="AI2569" s="2230">
        <f>IF(B2569="","",(IFERROR(VLOOKUP(B2569,Projecten!A$4:X$2358,12,FALSE),"niet bekend")))</f>
        <v>3443.7</v>
      </c>
    </row>
    <row r="2570" spans="1:35" s="2278" customFormat="1" ht="11.25" x14ac:dyDescent="0.2">
      <c r="A2570" s="2226">
        <v>2622</v>
      </c>
      <c r="B2570" s="2292">
        <v>2017582</v>
      </c>
      <c r="C2570" s="1955">
        <v>121512</v>
      </c>
      <c r="D2570" s="2292" t="s">
        <v>3602</v>
      </c>
      <c r="E2570" s="1953" t="s">
        <v>3112</v>
      </c>
      <c r="F2570" s="2293">
        <v>1</v>
      </c>
      <c r="G2570" s="2293">
        <v>8</v>
      </c>
      <c r="H2570" s="2293">
        <v>6</v>
      </c>
      <c r="I2570" s="2293">
        <v>1</v>
      </c>
      <c r="J2570" s="2294">
        <v>43000</v>
      </c>
      <c r="K2570" s="2290" t="s">
        <v>1524</v>
      </c>
      <c r="L2570" s="2290" t="s">
        <v>1524</v>
      </c>
      <c r="M2570" s="2290" t="s">
        <v>1524</v>
      </c>
      <c r="N2570" s="2283" t="s">
        <v>47</v>
      </c>
      <c r="O2570" s="2283" t="s">
        <v>47</v>
      </c>
      <c r="P2570" s="2283" t="s">
        <v>47</v>
      </c>
      <c r="Q2570" s="2283" t="s">
        <v>47</v>
      </c>
      <c r="R2570" s="2280"/>
      <c r="S2570" s="2282"/>
      <c r="T2570" s="2272">
        <v>41</v>
      </c>
      <c r="U2570" s="2285"/>
      <c r="V2570" s="2469" t="s">
        <v>3604</v>
      </c>
      <c r="W2570" s="2274" t="s">
        <v>3803</v>
      </c>
      <c r="X2570" s="2291">
        <v>12</v>
      </c>
      <c r="Y2570" s="2274"/>
      <c r="Z2570" s="2274"/>
      <c r="AA2570" s="2296">
        <v>42989</v>
      </c>
      <c r="AB2570" s="2211"/>
      <c r="AC2570" s="2287"/>
      <c r="AD2570" s="2287"/>
      <c r="AE2570" s="2287"/>
      <c r="AF2570" s="2277">
        <f>IF(B2570="","",(IFERROR(VLOOKUP(B2570,Projecten!A$4:X$2358,5,FALSE),"niet bekend")))</f>
        <v>1</v>
      </c>
      <c r="AG2570" s="2230">
        <f>IF(AF2570="","",(IF(F2570=0,AI2570,(F2570/AF2570*AI2570))))</f>
        <v>2199.9</v>
      </c>
      <c r="AH2570" s="2227">
        <f>IF(B2570="","",(IFERROR(VLOOKUP(B2570,Projecten!A$4:X$2358,23,FALSE),"niet bekend")))</f>
        <v>0</v>
      </c>
      <c r="AI2570" s="2230">
        <f>IF(B2570="","",(IFERROR(VLOOKUP(B2570,Projecten!A$4:X$2358,12,FALSE),"niet bekend")))</f>
        <v>2199.9</v>
      </c>
    </row>
    <row r="2571" spans="1:35" s="2278" customFormat="1" ht="11.25" x14ac:dyDescent="0.2">
      <c r="A2571" s="2226">
        <v>2623</v>
      </c>
      <c r="B2571" s="2292">
        <v>2017583</v>
      </c>
      <c r="C2571" s="1955">
        <v>121512</v>
      </c>
      <c r="D2571" s="2292" t="s">
        <v>3603</v>
      </c>
      <c r="E2571" s="1953" t="s">
        <v>3112</v>
      </c>
      <c r="F2571" s="2293">
        <v>1</v>
      </c>
      <c r="G2571" s="2293">
        <v>11</v>
      </c>
      <c r="H2571" s="2293">
        <v>8</v>
      </c>
      <c r="I2571" s="2293">
        <v>1</v>
      </c>
      <c r="J2571" s="2294">
        <v>43000</v>
      </c>
      <c r="K2571" s="2290" t="s">
        <v>1524</v>
      </c>
      <c r="L2571" s="2290" t="s">
        <v>1524</v>
      </c>
      <c r="M2571" s="2290" t="s">
        <v>1524</v>
      </c>
      <c r="N2571" s="2283" t="s">
        <v>47</v>
      </c>
      <c r="O2571" s="2283" t="s">
        <v>47</v>
      </c>
      <c r="P2571" s="2283" t="s">
        <v>47</v>
      </c>
      <c r="Q2571" s="2283" t="s">
        <v>47</v>
      </c>
      <c r="R2571" s="2280"/>
      <c r="S2571" s="2282"/>
      <c r="T2571" s="2272">
        <v>41</v>
      </c>
      <c r="U2571" s="2285"/>
      <c r="V2571" s="2469" t="s">
        <v>3604</v>
      </c>
      <c r="W2571" s="2274" t="s">
        <v>3710</v>
      </c>
      <c r="X2571" s="2291">
        <v>17</v>
      </c>
      <c r="Y2571" s="2274"/>
      <c r="Z2571" s="2274"/>
      <c r="AA2571" s="2296">
        <v>42989</v>
      </c>
      <c r="AB2571" s="2211"/>
      <c r="AC2571" s="2287"/>
      <c r="AD2571" s="2287"/>
      <c r="AE2571" s="2287"/>
      <c r="AF2571" s="2277">
        <f>IF(B2571="","",(IFERROR(VLOOKUP(B2571,Projecten!A$4:X$2358,5,FALSE),"niet bekend")))</f>
        <v>1</v>
      </c>
      <c r="AG2571" s="2230">
        <f>IF(AF2571="","",(IF(F2571=0,AI2571,(F2571/AF2571*AI2571))))</f>
        <v>3029.62</v>
      </c>
      <c r="AH2571" s="2227">
        <f>IF(B2571="","",(IFERROR(VLOOKUP(B2571,Projecten!A$4:X$2358,23,FALSE),"niet bekend")))</f>
        <v>0</v>
      </c>
      <c r="AI2571" s="2230">
        <f>IF(B2571="","",(IFERROR(VLOOKUP(B2571,Projecten!A$4:X$2358,12,FALSE),"niet bekend")))</f>
        <v>3029.62</v>
      </c>
    </row>
    <row r="2573" spans="1:35" s="2278" customFormat="1" ht="11.25" x14ac:dyDescent="0.2">
      <c r="A2573" s="2466">
        <v>2625</v>
      </c>
      <c r="B2573" s="2450">
        <v>2017615</v>
      </c>
      <c r="C2573" s="1955">
        <v>121514</v>
      </c>
      <c r="D2573" s="1955" t="s">
        <v>3706</v>
      </c>
      <c r="E2573" s="1956" t="s">
        <v>474</v>
      </c>
      <c r="F2573" s="1956">
        <v>1</v>
      </c>
      <c r="G2573" s="2293">
        <v>10</v>
      </c>
      <c r="H2573" s="2293">
        <v>7</v>
      </c>
      <c r="I2573" s="2293">
        <v>3</v>
      </c>
      <c r="J2573" s="2294">
        <v>43000</v>
      </c>
      <c r="K2573" s="2294">
        <v>42998</v>
      </c>
      <c r="L2573" s="2290"/>
      <c r="M2573" s="2337"/>
      <c r="N2573" s="2283" t="s">
        <v>47</v>
      </c>
      <c r="O2573" s="2283" t="s">
        <v>47</v>
      </c>
      <c r="P2573" s="2283" t="s">
        <v>47</v>
      </c>
      <c r="Q2573" s="2283" t="s">
        <v>47</v>
      </c>
      <c r="R2573" s="2280"/>
      <c r="S2573" s="2282"/>
      <c r="T2573" s="2272">
        <v>40</v>
      </c>
      <c r="U2573" s="2273"/>
      <c r="V2573" s="2469" t="s">
        <v>813</v>
      </c>
      <c r="W2573" s="2274" t="s">
        <v>1284</v>
      </c>
      <c r="X2573" s="2291">
        <v>25</v>
      </c>
      <c r="Y2573" s="2281"/>
      <c r="Z2573" s="2281"/>
      <c r="AA2573" s="2296">
        <v>42989</v>
      </c>
      <c r="AC2573" s="2287"/>
      <c r="AD2573" s="2287"/>
      <c r="AE2573" s="2287"/>
      <c r="AF2573" s="2277">
        <f>IF(B2573="","",(IFERROR(VLOOKUP(B2573,Projecten!A$4:X$2358,5,FALSE),"niet bekend")))</f>
        <v>1</v>
      </c>
      <c r="AG2573" s="2230">
        <f>IF(AF2573="","",(IF(F2573=0,AI2573,(F2573/AF2573*AI2573))))</f>
        <v>4454.04</v>
      </c>
      <c r="AH2573" s="2227">
        <f>IF(B2573="","",(IFERROR(VLOOKUP(B2573,Projecten!A$4:X$2358,23,FALSE),"niet bekend")))</f>
        <v>0</v>
      </c>
      <c r="AI2573" s="2230">
        <f>IF(B2573="","",(IFERROR(VLOOKUP(B2573,Projecten!A$4:X$2358,12,FALSE),"niet bekend")))</f>
        <v>4454.04</v>
      </c>
    </row>
    <row r="2574" spans="1:35" s="2211" customFormat="1" ht="11.25" x14ac:dyDescent="0.2">
      <c r="A2574" s="2226">
        <v>2626</v>
      </c>
      <c r="B2574" s="2339">
        <v>2017584</v>
      </c>
      <c r="C2574" s="1955">
        <v>121514</v>
      </c>
      <c r="D2574" s="2268" t="s">
        <v>3606</v>
      </c>
      <c r="E2574" s="2268" t="s">
        <v>3511</v>
      </c>
      <c r="F2574" s="2268">
        <v>0</v>
      </c>
      <c r="G2574" s="2268">
        <v>1</v>
      </c>
      <c r="H2574" s="2268">
        <v>0</v>
      </c>
      <c r="I2574" s="2268">
        <v>2</v>
      </c>
      <c r="J2574" s="2290" t="s">
        <v>1524</v>
      </c>
      <c r="K2574" s="2290" t="s">
        <v>1524</v>
      </c>
      <c r="L2574" s="2290" t="s">
        <v>1524</v>
      </c>
      <c r="M2574" s="2290" t="s">
        <v>1524</v>
      </c>
      <c r="N2574" s="2283" t="s">
        <v>47</v>
      </c>
      <c r="O2574" s="2283" t="s">
        <v>47</v>
      </c>
      <c r="P2574" s="2283" t="s">
        <v>47</v>
      </c>
      <c r="Q2574" s="2283" t="s">
        <v>47</v>
      </c>
      <c r="R2574" s="2226"/>
      <c r="S2574" s="2271"/>
      <c r="T2574" s="2272">
        <v>40</v>
      </c>
      <c r="U2574" s="2273"/>
      <c r="V2574" s="2274" t="s">
        <v>3607</v>
      </c>
      <c r="W2574" s="2274" t="s">
        <v>3615</v>
      </c>
      <c r="X2574" s="2291">
        <v>4.25</v>
      </c>
      <c r="Y2574" s="2274"/>
      <c r="Z2574" s="2340"/>
      <c r="AA2574" s="2296">
        <v>42990</v>
      </c>
      <c r="AC2574" s="2227"/>
      <c r="AD2574" s="2227"/>
      <c r="AE2574" s="2227"/>
      <c r="AF2574" s="2277">
        <f>IF(B2574="","",(IFERROR(VLOOKUP(B2574,Projecten!A$4:X$2358,5,FALSE),"niet bekend")))</f>
        <v>0</v>
      </c>
      <c r="AG2574" s="2230">
        <f>IF(AF2574="","",(IF(F2574=0,AI2574,(F2574/AF2574*AI2574))))</f>
        <v>790.4</v>
      </c>
      <c r="AH2574" s="2227">
        <f>IF(B2574="","",(IFERROR(VLOOKUP(B2574,Projecten!A$4:X$2358,23,FALSE),"niet bekend")))</f>
        <v>0</v>
      </c>
      <c r="AI2574" s="2230">
        <f>IF(B2574="","",(IFERROR(VLOOKUP(B2574,Projecten!A$4:X$2358,12,FALSE),"niet bekend")))</f>
        <v>790.4</v>
      </c>
    </row>
    <row r="2575" spans="1:35" s="2278" customFormat="1" ht="11.25" x14ac:dyDescent="0.2">
      <c r="A2575" s="2338">
        <v>2630</v>
      </c>
      <c r="B2575" s="2292">
        <v>2017609</v>
      </c>
      <c r="C2575" s="2292">
        <v>121522</v>
      </c>
      <c r="D2575" s="2292" t="s">
        <v>3688</v>
      </c>
      <c r="E2575" s="1953" t="s">
        <v>26</v>
      </c>
      <c r="F2575" s="1953">
        <v>3</v>
      </c>
      <c r="G2575" s="1953">
        <v>33</v>
      </c>
      <c r="H2575" s="1953">
        <v>21</v>
      </c>
      <c r="I2575" s="1953">
        <v>6</v>
      </c>
      <c r="J2575" s="2294">
        <v>43000</v>
      </c>
      <c r="K2575" s="2294">
        <v>42996</v>
      </c>
      <c r="L2575" s="2290" t="s">
        <v>1524</v>
      </c>
      <c r="M2575" s="2294" t="s">
        <v>3767</v>
      </c>
      <c r="N2575" s="2283" t="s">
        <v>47</v>
      </c>
      <c r="O2575" s="2283" t="s">
        <v>47</v>
      </c>
      <c r="P2575" s="2283" t="s">
        <v>47</v>
      </c>
      <c r="Q2575" s="2283" t="s">
        <v>47</v>
      </c>
      <c r="R2575" s="2280"/>
      <c r="S2575" s="2282"/>
      <c r="T2575" s="2272">
        <v>41</v>
      </c>
      <c r="U2575" s="2285"/>
      <c r="V2575" s="2546" t="s">
        <v>162</v>
      </c>
      <c r="W2575" s="2274" t="s">
        <v>3804</v>
      </c>
      <c r="X2575" s="2291">
        <v>60</v>
      </c>
      <c r="Y2575" s="2281"/>
      <c r="Z2575" s="2281"/>
      <c r="AA2575" s="2286"/>
      <c r="AC2575" s="2287"/>
      <c r="AD2575" s="2287"/>
      <c r="AE2575" s="2287"/>
      <c r="AF2575" s="2277">
        <f>IF(B2575="","",(IFERROR(VLOOKUP(B2575,Projecten!A$4:X$2358,5,FALSE),"niet bekend")))</f>
        <v>5</v>
      </c>
      <c r="AG2575" s="2230">
        <f>IF(AF2575="","",(IF(F2575=0,AI2575,(F2575/AF2575*AI2575))))</f>
        <v>10192.859999999999</v>
      </c>
      <c r="AH2575" s="2227">
        <f>IF(B2575="","",(IFERROR(VLOOKUP(B2575,Projecten!A$4:X$2358,23,FALSE),"niet bekend")))</f>
        <v>16988.099999999999</v>
      </c>
      <c r="AI2575" s="2230">
        <f>IF(B2575="","",(IFERROR(VLOOKUP(B2575,Projecten!A$4:X$2358,12,FALSE),"niet bekend")))</f>
        <v>16988.099999999999</v>
      </c>
    </row>
    <row r="2576" spans="1:35" s="2278" customFormat="1" ht="11.25" x14ac:dyDescent="0.2">
      <c r="A2576" s="2226">
        <v>2631</v>
      </c>
      <c r="B2576" s="2226">
        <v>2017618</v>
      </c>
      <c r="C2576" s="2226">
        <v>121523</v>
      </c>
      <c r="D2576" s="2292">
        <v>696117</v>
      </c>
      <c r="E2576" s="1953" t="s">
        <v>26</v>
      </c>
      <c r="F2576" s="1953">
        <v>1</v>
      </c>
      <c r="G2576" s="1953">
        <v>8</v>
      </c>
      <c r="H2576" s="1953">
        <v>5</v>
      </c>
      <c r="I2576" s="1953">
        <v>3</v>
      </c>
      <c r="J2576" s="2294">
        <v>43004</v>
      </c>
      <c r="K2576" s="2294">
        <v>43003</v>
      </c>
      <c r="L2576" s="2290" t="s">
        <v>1524</v>
      </c>
      <c r="M2576" s="2290" t="s">
        <v>1524</v>
      </c>
      <c r="N2576" s="2283" t="s">
        <v>47</v>
      </c>
      <c r="O2576" s="2283" t="s">
        <v>47</v>
      </c>
      <c r="P2576" s="2283" t="s">
        <v>47</v>
      </c>
      <c r="Q2576" s="2283" t="s">
        <v>47</v>
      </c>
      <c r="R2576" s="2280"/>
      <c r="S2576" s="2282"/>
      <c r="T2576" s="2272">
        <v>41</v>
      </c>
      <c r="U2576" s="2285"/>
      <c r="V2576" s="2546" t="s">
        <v>162</v>
      </c>
      <c r="W2576" s="2281"/>
      <c r="X2576" s="2291">
        <v>17</v>
      </c>
      <c r="Y2576" s="2281"/>
      <c r="Z2576" s="2281"/>
      <c r="AA2576" s="2286"/>
      <c r="AC2576" s="2287"/>
      <c r="AD2576" s="2287"/>
      <c r="AE2576" s="2287"/>
      <c r="AF2576" s="2277">
        <f>IF(B2576="","",(IFERROR(VLOOKUP(B2576,Projecten!A$4:X$2358,5,FALSE),"niet bekend")))</f>
        <v>1</v>
      </c>
      <c r="AG2576" s="2230">
        <f>IF(AF2576="","",(IF(F2576=0,AI2576,(F2576/AF2576*AI2576))))</f>
        <v>3242.48</v>
      </c>
      <c r="AH2576" s="2227">
        <f>IF(B2576="","",(IFERROR(VLOOKUP(B2576,Projecten!A$4:X$2358,23,FALSE),"niet bekend")))</f>
        <v>0</v>
      </c>
      <c r="AI2576" s="2230">
        <f>IF(B2576="","",(IFERROR(VLOOKUP(B2576,Projecten!A$4:X$2358,12,FALSE),"niet bekend")))</f>
        <v>3242.48</v>
      </c>
    </row>
    <row r="2577" spans="1:35" s="2298" customFormat="1" ht="11.25" x14ac:dyDescent="0.2">
      <c r="A2577" s="2309">
        <v>2632</v>
      </c>
      <c r="B2577" s="2292">
        <v>2017619</v>
      </c>
      <c r="C2577" s="2292">
        <v>121523</v>
      </c>
      <c r="D2577" s="2292">
        <v>670317</v>
      </c>
      <c r="E2577" s="1953" t="s">
        <v>26</v>
      </c>
      <c r="F2577" s="1953">
        <v>1</v>
      </c>
      <c r="G2577" s="1953">
        <v>17</v>
      </c>
      <c r="H2577" s="1953">
        <v>6</v>
      </c>
      <c r="I2577" s="1953">
        <v>5</v>
      </c>
      <c r="J2577" s="2294">
        <v>43004</v>
      </c>
      <c r="K2577" s="2294">
        <v>43003</v>
      </c>
      <c r="L2577" s="2290" t="s">
        <v>1524</v>
      </c>
      <c r="M2577" s="2290" t="s">
        <v>1524</v>
      </c>
      <c r="N2577" s="2332" t="s">
        <v>47</v>
      </c>
      <c r="O2577" s="2332" t="s">
        <v>47</v>
      </c>
      <c r="P2577" s="2332" t="s">
        <v>47</v>
      </c>
      <c r="Q2577" s="2332" t="s">
        <v>47</v>
      </c>
      <c r="R2577" s="2364"/>
      <c r="S2577" s="2311"/>
      <c r="T2577" s="2303">
        <v>41</v>
      </c>
      <c r="U2577" s="2304"/>
      <c r="V2577" s="2546" t="s">
        <v>2559</v>
      </c>
      <c r="W2577" s="2365"/>
      <c r="X2577" s="2307">
        <v>38</v>
      </c>
      <c r="Y2577" s="2306"/>
      <c r="Z2577" s="2308"/>
      <c r="AA2577" s="2333"/>
      <c r="AC2577" s="2310"/>
      <c r="AD2577" s="2310"/>
      <c r="AE2577" s="2310"/>
      <c r="AF2577" s="2277">
        <f>IF(B2577="","",(IFERROR(VLOOKUP(B2577,Projecten!A$4:X$2358,5,FALSE),"niet bekend")))</f>
        <v>1</v>
      </c>
      <c r="AG2577" s="2230">
        <f>IF(AF2577="","",(IF(F2577=0,AI2577,(F2577/AF2577*AI2577))))</f>
        <v>6480.09</v>
      </c>
      <c r="AH2577" s="2227">
        <f>IF(B2577="","",(IFERROR(VLOOKUP(B2577,Projecten!A$4:X$2358,23,FALSE),"niet bekend")))</f>
        <v>0</v>
      </c>
      <c r="AI2577" s="2230">
        <f>IF(B2577="","",(IFERROR(VLOOKUP(B2577,Projecten!A$4:X$2358,12,FALSE),"niet bekend")))</f>
        <v>6480.09</v>
      </c>
    </row>
    <row r="2578" spans="1:35" s="2315" customFormat="1" ht="11.25" x14ac:dyDescent="0.2">
      <c r="A2578" s="2327"/>
      <c r="B2578" s="2316"/>
      <c r="C2578" s="2317"/>
      <c r="D2578" s="2318"/>
      <c r="E2578" s="2318"/>
      <c r="F2578" s="2318"/>
      <c r="G2578" s="2318"/>
      <c r="H2578" s="2318"/>
      <c r="I2578" s="2318"/>
      <c r="J2578" s="2319"/>
      <c r="K2578" s="2319"/>
      <c r="L2578" s="2319"/>
      <c r="M2578" s="2320"/>
      <c r="N2578" s="2320"/>
      <c r="O2578" s="2320"/>
      <c r="P2578" s="2320"/>
      <c r="Q2578" s="2320"/>
      <c r="R2578" s="2321"/>
      <c r="S2578" s="2322"/>
      <c r="T2578" s="2323"/>
      <c r="U2578" s="2323"/>
      <c r="V2578" s="2324"/>
      <c r="W2578" s="2324"/>
      <c r="X2578" s="2324"/>
      <c r="Y2578" s="2325"/>
      <c r="Z2578" s="2326"/>
      <c r="AA2578" s="2327"/>
      <c r="AC2578" s="2328"/>
      <c r="AD2578" s="2328"/>
      <c r="AE2578" s="2328"/>
    </row>
    <row r="2579" spans="1:35" s="2247" customFormat="1" ht="11.25" x14ac:dyDescent="0.2">
      <c r="A2579" s="2248"/>
      <c r="C2579" s="2248"/>
      <c r="D2579" s="2249">
        <f>SUM(G2579:I2579)</f>
        <v>211</v>
      </c>
      <c r="E2579" s="2250"/>
      <c r="F2579" s="2250">
        <f>SUM(F2580:F2600)</f>
        <v>8</v>
      </c>
      <c r="G2579" s="2250">
        <f>SUM(G2580:G2600)</f>
        <v>118</v>
      </c>
      <c r="H2579" s="2250">
        <f>SUM(H2580:H2600)</f>
        <v>41</v>
      </c>
      <c r="I2579" s="2250">
        <f>SUM(I2580:I2600)</f>
        <v>52</v>
      </c>
      <c r="J2579" s="2251"/>
      <c r="K2579" s="2251"/>
      <c r="L2579" s="2251"/>
      <c r="M2579" s="2252"/>
      <c r="N2579" s="2252"/>
      <c r="O2579" s="2252"/>
      <c r="P2579" s="2252"/>
      <c r="Q2579" s="2252"/>
      <c r="R2579" s="2253">
        <v>40</v>
      </c>
      <c r="S2579" s="2254"/>
      <c r="T2579" s="2255"/>
      <c r="U2579" s="2255"/>
      <c r="V2579" s="2256"/>
      <c r="W2579" s="2257">
        <f>SUM(X2579:X2600)</f>
        <v>340.5</v>
      </c>
      <c r="X2579" s="2258"/>
      <c r="Y2579" s="2258">
        <v>0</v>
      </c>
      <c r="Z2579" s="2259">
        <f>W2579-Y2579</f>
        <v>340.5</v>
      </c>
      <c r="AA2579" s="2248"/>
      <c r="AC2579" s="2260"/>
      <c r="AD2579" s="2260"/>
      <c r="AE2579" s="2261" t="str">
        <f>CONCATENATE("week ",R2579)</f>
        <v>week 40</v>
      </c>
      <c r="AG2579" s="2264">
        <f>SUM(AG2580:AG2600)</f>
        <v>46281.710000000014</v>
      </c>
    </row>
    <row r="2580" spans="1:35" s="2211" customFormat="1" ht="11.25" x14ac:dyDescent="0.2">
      <c r="A2580" s="2226"/>
      <c r="B2580" s="2265"/>
      <c r="C2580" s="2266"/>
      <c r="D2580" s="2281"/>
      <c r="E2580" s="2268"/>
      <c r="F2580" s="2268"/>
      <c r="G2580" s="2268"/>
      <c r="H2580" s="2268"/>
      <c r="I2580" s="2268"/>
      <c r="J2580" s="2269"/>
      <c r="K2580" s="2269"/>
      <c r="L2580" s="2269"/>
      <c r="M2580" s="2270"/>
      <c r="N2580" s="2270"/>
      <c r="O2580" s="2270"/>
      <c r="P2580" s="2270"/>
      <c r="Q2580" s="2270"/>
      <c r="R2580" s="2226" t="s">
        <v>3428</v>
      </c>
      <c r="S2580" s="2271"/>
      <c r="T2580" s="2272"/>
      <c r="U2580" s="2273"/>
      <c r="V2580" s="2274"/>
      <c r="W2580" s="2275" t="s">
        <v>3732</v>
      </c>
      <c r="X2580" s="2291"/>
      <c r="Y2580" s="2274"/>
      <c r="Z2580" s="2274"/>
      <c r="AA2580" s="2226"/>
      <c r="AC2580" s="2227"/>
      <c r="AD2580" s="2227"/>
      <c r="AE2580" s="2227"/>
      <c r="AF2580" s="2277" t="str">
        <f>IF(B2580="","",(IFERROR(VLOOKUP(B2580,Projecten!A$4:X$2358,5,FALSE),"niet bekend")))</f>
        <v/>
      </c>
      <c r="AG2580" s="2230" t="str">
        <f>IF(AF2580="","",(IF(F2580=0,AI2580,(F2580/AF2580*AI2580))))</f>
        <v/>
      </c>
      <c r="AH2580" s="2227" t="str">
        <f>IF(B2580="","",(IFERROR(VLOOKUP(B2580,Projecten!A$4:X$2358,23,FALSE),"niet bekend")))</f>
        <v/>
      </c>
      <c r="AI2580" s="2230" t="str">
        <f>IF(B2580="","",(IFERROR(VLOOKUP(B2580,Projecten!A$4:X$2358,12,FALSE),"niet bekend")))</f>
        <v/>
      </c>
    </row>
    <row r="2581" spans="1:35" s="2278" customFormat="1" ht="11.25" x14ac:dyDescent="0.2">
      <c r="A2581" s="2226">
        <v>2782</v>
      </c>
      <c r="B2581" s="2279"/>
      <c r="C2581" s="2280"/>
      <c r="D2581" s="2280" t="s">
        <v>3786</v>
      </c>
      <c r="E2581" s="2281"/>
      <c r="F2581" s="2281"/>
      <c r="G2581" s="2281"/>
      <c r="H2581" s="2281"/>
      <c r="I2581" s="2281"/>
      <c r="J2581" s="2282"/>
      <c r="K2581" s="2282"/>
      <c r="L2581" s="2282"/>
      <c r="M2581" s="2282"/>
      <c r="N2581" s="2283"/>
      <c r="O2581" s="2283"/>
      <c r="P2581" s="2283"/>
      <c r="Q2581" s="2283"/>
      <c r="R2581" s="2280"/>
      <c r="S2581" s="2282"/>
      <c r="T2581" s="2284"/>
      <c r="U2581" s="2285"/>
      <c r="V2581" s="2281"/>
      <c r="W2581" s="2281"/>
      <c r="X2581" s="2276">
        <v>38</v>
      </c>
      <c r="Y2581" s="2281"/>
      <c r="Z2581" s="2281"/>
      <c r="AA2581" s="2286"/>
      <c r="AC2581" s="2287"/>
      <c r="AD2581" s="2287"/>
      <c r="AE2581" s="2287"/>
      <c r="AF2581" s="2277" t="str">
        <f>IF(B2581="","",(IFERROR(VLOOKUP(B2581,Projecten!A$4:X$2358,5,FALSE),"niet bekend")))</f>
        <v/>
      </c>
      <c r="AG2581" s="2230" t="str">
        <f>IF(AF2581="","",(IF(F2581=0,AI2581,(F2581/AF2581*AI2581))))</f>
        <v/>
      </c>
      <c r="AH2581" s="2227" t="str">
        <f>IF(B2581="","",(IFERROR(VLOOKUP(B2581,Projecten!A$4:X$2358,23,FALSE),"niet bekend")))</f>
        <v/>
      </c>
      <c r="AI2581" s="2230" t="str">
        <f>IF(B2581="","",(IFERROR(VLOOKUP(B2581,Projecten!A$4:X$2358,12,FALSE),"niet bekend")))</f>
        <v/>
      </c>
    </row>
    <row r="2582" spans="1:35" s="2278" customFormat="1" ht="11.25" x14ac:dyDescent="0.2">
      <c r="A2582" s="2226">
        <v>2783</v>
      </c>
      <c r="B2582" s="2279"/>
      <c r="C2582" s="2280"/>
      <c r="D2582" s="2280" t="s">
        <v>3811</v>
      </c>
      <c r="E2582" s="2281"/>
      <c r="F2582" s="2281"/>
      <c r="G2582" s="2281"/>
      <c r="H2582" s="2281"/>
      <c r="I2582" s="2281"/>
      <c r="J2582" s="2282"/>
      <c r="K2582" s="2282"/>
      <c r="L2582" s="2282"/>
      <c r="M2582" s="2282"/>
      <c r="N2582" s="2283"/>
      <c r="O2582" s="2283"/>
      <c r="P2582" s="2283"/>
      <c r="Q2582" s="2283"/>
      <c r="R2582" s="2280"/>
      <c r="S2582" s="2282"/>
      <c r="T2582" s="2284"/>
      <c r="U2582" s="2285"/>
      <c r="V2582" s="2281"/>
      <c r="W2582" s="2281"/>
      <c r="X2582" s="2276">
        <v>40</v>
      </c>
      <c r="Y2582" s="2281"/>
      <c r="Z2582" s="2281"/>
      <c r="AA2582" s="2286"/>
      <c r="AC2582" s="2287"/>
      <c r="AD2582" s="2287"/>
      <c r="AE2582" s="2287"/>
      <c r="AF2582" s="2277"/>
      <c r="AG2582" s="2230"/>
      <c r="AH2582" s="2227"/>
      <c r="AI2582" s="2230"/>
    </row>
    <row r="2583" spans="1:35" s="2278" customFormat="1" ht="11.25" x14ac:dyDescent="0.2">
      <c r="A2583" s="2226"/>
      <c r="B2583" s="2279"/>
      <c r="C2583" s="2280"/>
      <c r="D2583" s="2280"/>
      <c r="E2583" s="2281"/>
      <c r="F2583" s="2281"/>
      <c r="G2583" s="2281"/>
      <c r="H2583" s="2281"/>
      <c r="I2583" s="2281"/>
      <c r="J2583" s="2282"/>
      <c r="K2583" s="2282"/>
      <c r="L2583" s="2282"/>
      <c r="M2583" s="2282"/>
      <c r="N2583" s="2283"/>
      <c r="O2583" s="2283"/>
      <c r="P2583" s="2283"/>
      <c r="Q2583" s="2283"/>
      <c r="R2583" s="2280"/>
      <c r="S2583" s="2282"/>
      <c r="T2583" s="2284"/>
      <c r="U2583" s="2285"/>
      <c r="V2583" s="2281"/>
      <c r="W2583" s="2281"/>
      <c r="X2583" s="2276"/>
      <c r="Y2583" s="2281"/>
      <c r="Z2583" s="2281"/>
      <c r="AA2583" s="2286"/>
      <c r="AC2583" s="2287"/>
      <c r="AD2583" s="2287"/>
      <c r="AE2583" s="2287"/>
      <c r="AF2583" s="2277"/>
      <c r="AG2583" s="2230"/>
      <c r="AH2583" s="2227"/>
      <c r="AI2583" s="2230"/>
    </row>
    <row r="2584" spans="1:35" s="2278" customFormat="1" ht="11.25" x14ac:dyDescent="0.2">
      <c r="A2584" s="1960">
        <v>2784</v>
      </c>
      <c r="B2584" s="1955" t="s">
        <v>3702</v>
      </c>
      <c r="C2584" s="1955">
        <v>121511</v>
      </c>
      <c r="D2584" s="1955" t="s">
        <v>3696</v>
      </c>
      <c r="E2584" s="1956" t="s">
        <v>26</v>
      </c>
      <c r="F2584" s="1956">
        <v>0</v>
      </c>
      <c r="G2584" s="1956">
        <v>16</v>
      </c>
      <c r="H2584" s="1956">
        <v>0</v>
      </c>
      <c r="I2584" s="1956">
        <v>0</v>
      </c>
      <c r="J2584" s="2290" t="s">
        <v>1524</v>
      </c>
      <c r="K2584" s="2290" t="s">
        <v>1524</v>
      </c>
      <c r="L2584" s="2290" t="s">
        <v>1524</v>
      </c>
      <c r="M2584" s="2290" t="s">
        <v>1524</v>
      </c>
      <c r="N2584" s="2283" t="s">
        <v>1524</v>
      </c>
      <c r="O2584" s="2283" t="s">
        <v>47</v>
      </c>
      <c r="P2584" s="2283" t="s">
        <v>47</v>
      </c>
      <c r="Q2584" s="2283" t="s">
        <v>47</v>
      </c>
      <c r="R2584" s="2280"/>
      <c r="S2584" s="2282"/>
      <c r="T2584" s="2272">
        <v>40</v>
      </c>
      <c r="U2584" s="2285"/>
      <c r="V2584" s="2546" t="s">
        <v>162</v>
      </c>
      <c r="W2584" s="2274" t="s">
        <v>3705</v>
      </c>
      <c r="X2584" s="2291">
        <v>12</v>
      </c>
      <c r="Y2584" s="2281"/>
      <c r="Z2584" s="2281"/>
      <c r="AA2584" s="2296">
        <v>42990</v>
      </c>
      <c r="AC2584" s="2287"/>
      <c r="AD2584" s="2287"/>
      <c r="AE2584" s="2287"/>
      <c r="AF2584" s="2277">
        <f>IF(B2584="","",(IFERROR(VLOOKUP(B2584,Projecten!A$4:X$2358,5,FALSE),"niet bekend")))</f>
        <v>0</v>
      </c>
      <c r="AG2584" s="2230">
        <f>IF(AF2584="","",(IF(F2584=0,AI2584,(F2584/AF2584*AI2584))))</f>
        <v>1800.16</v>
      </c>
      <c r="AH2584" s="2227">
        <f>IF(B2584="","",(IFERROR(VLOOKUP(B2584,Projecten!A$4:X$2358,23,FALSE),"niet bekend")))</f>
        <v>1800.16</v>
      </c>
      <c r="AI2584" s="2230">
        <f>IF(B2584="","",(IFERROR(VLOOKUP(B2584,Projecten!A$4:X$2358,12,FALSE),"niet bekend")))</f>
        <v>1800.16</v>
      </c>
    </row>
    <row r="2586" spans="1:35" s="2211" customFormat="1" ht="11.25" x14ac:dyDescent="0.2">
      <c r="A2586" s="2226">
        <v>2786</v>
      </c>
      <c r="B2586" s="2343">
        <v>2017662</v>
      </c>
      <c r="C2586" s="2226">
        <v>121529</v>
      </c>
      <c r="D2586" s="2226" t="s">
        <v>3815</v>
      </c>
      <c r="E2586" s="2274" t="s">
        <v>26</v>
      </c>
      <c r="F2586" s="2274">
        <v>0</v>
      </c>
      <c r="G2586" s="2274">
        <v>1</v>
      </c>
      <c r="H2586" s="2274">
        <v>0</v>
      </c>
      <c r="I2586" s="2274">
        <v>1</v>
      </c>
      <c r="J2586" s="2290" t="s">
        <v>1524</v>
      </c>
      <c r="K2586" s="2290" t="s">
        <v>1524</v>
      </c>
      <c r="L2586" s="2290" t="s">
        <v>1524</v>
      </c>
      <c r="M2586" s="2290" t="s">
        <v>1524</v>
      </c>
      <c r="N2586" s="2283" t="s">
        <v>47</v>
      </c>
      <c r="O2586" s="2283" t="s">
        <v>47</v>
      </c>
      <c r="P2586" s="2283" t="s">
        <v>47</v>
      </c>
      <c r="Q2586" s="2283" t="s">
        <v>47</v>
      </c>
      <c r="R2586" s="2226"/>
      <c r="S2586" s="2271"/>
      <c r="T2586" s="2272">
        <v>41</v>
      </c>
      <c r="U2586" s="2273"/>
      <c r="V2586" s="2365" t="s">
        <v>162</v>
      </c>
      <c r="W2586" s="2274"/>
      <c r="X2586" s="2291">
        <v>3</v>
      </c>
      <c r="Y2586" s="2274"/>
      <c r="Z2586" s="2274"/>
      <c r="AA2586" s="2296"/>
      <c r="AC2586" s="2227"/>
      <c r="AD2586" s="2227"/>
      <c r="AE2586" s="2227"/>
      <c r="AF2586" s="2277">
        <f>IF(B2586="","",(IFERROR(VLOOKUP(B2586,Projecten!A$4:X$2358,5,FALSE),"niet bekend")))</f>
        <v>0</v>
      </c>
      <c r="AG2586" s="2230">
        <f>IF(AF2586="","",(IF(F2586=0,AI2586,(F2586/AF2586*AI2586))))</f>
        <v>632.94000000000005</v>
      </c>
      <c r="AH2586" s="2227">
        <f>IF(B2586="","",(IFERROR(VLOOKUP(B2586,Projecten!A$4:X$2358,23,FALSE),"niet bekend")))</f>
        <v>0</v>
      </c>
      <c r="AI2586" s="2230">
        <f>IF(B2586="","",(IFERROR(VLOOKUP(B2586,Projecten!A$4:X$2358,12,FALSE),"niet bekend")))</f>
        <v>632.94000000000005</v>
      </c>
    </row>
    <row r="2587" spans="1:35" s="2211" customFormat="1" ht="11.25" x14ac:dyDescent="0.2">
      <c r="A2587" s="2226"/>
      <c r="C2587" s="2226"/>
      <c r="D2587" s="2226"/>
      <c r="E2587" s="2274"/>
      <c r="F2587" s="2274"/>
      <c r="G2587" s="2274"/>
      <c r="H2587" s="2274"/>
      <c r="I2587" s="2274"/>
      <c r="J2587" s="2271"/>
      <c r="K2587" s="2271"/>
      <c r="L2587" s="2283"/>
      <c r="M2587" s="2283"/>
      <c r="N2587" s="2283"/>
      <c r="O2587" s="2283"/>
      <c r="P2587" s="2283"/>
      <c r="Q2587" s="2283"/>
      <c r="R2587" s="2226"/>
      <c r="S2587" s="2271"/>
      <c r="T2587" s="2283"/>
      <c r="U2587" s="2273"/>
      <c r="V2587" s="2274"/>
      <c r="W2587" s="2274"/>
      <c r="X2587" s="2291"/>
      <c r="Y2587" s="2274"/>
      <c r="Z2587" s="2274"/>
      <c r="AA2587" s="2226"/>
      <c r="AC2587" s="2227"/>
      <c r="AD2587" s="2227"/>
      <c r="AE2587" s="2227"/>
      <c r="AF2587" s="2228"/>
      <c r="AG2587" s="2229"/>
      <c r="AH2587" s="2227"/>
      <c r="AI2587" s="2230"/>
    </row>
    <row r="2588" spans="1:35" s="2278" customFormat="1" ht="11.25" x14ac:dyDescent="0.2">
      <c r="A2588" s="2226">
        <v>2787</v>
      </c>
      <c r="B2588" s="2292">
        <v>2017621</v>
      </c>
      <c r="C2588" s="2292">
        <v>121524</v>
      </c>
      <c r="D2588" s="2292">
        <v>670417</v>
      </c>
      <c r="E2588" s="1953" t="s">
        <v>26</v>
      </c>
      <c r="F2588" s="1953">
        <v>1</v>
      </c>
      <c r="G2588" s="1953">
        <v>17</v>
      </c>
      <c r="H2588" s="2274">
        <v>6</v>
      </c>
      <c r="I2588" s="2274">
        <v>5</v>
      </c>
      <c r="J2588" s="2294">
        <v>43004</v>
      </c>
      <c r="K2588" s="2294">
        <v>43005</v>
      </c>
      <c r="L2588" s="2290" t="s">
        <v>1524</v>
      </c>
      <c r="M2588" s="2290" t="s">
        <v>1524</v>
      </c>
      <c r="N2588" s="2283" t="s">
        <v>47</v>
      </c>
      <c r="O2588" s="2283" t="s">
        <v>47</v>
      </c>
      <c r="P2588" s="2283" t="s">
        <v>47</v>
      </c>
      <c r="Q2588" s="2283" t="s">
        <v>47</v>
      </c>
      <c r="R2588" s="2280"/>
      <c r="S2588" s="2282"/>
      <c r="T2588" s="2272">
        <v>41</v>
      </c>
      <c r="U2588" s="2285"/>
      <c r="V2588" s="2365" t="s">
        <v>162</v>
      </c>
      <c r="W2588" s="2281"/>
      <c r="X2588" s="2291">
        <v>38</v>
      </c>
      <c r="Y2588" s="2281"/>
      <c r="Z2588" s="2281"/>
      <c r="AA2588" s="2286"/>
      <c r="AC2588" s="2287"/>
      <c r="AD2588" s="2287"/>
      <c r="AE2588" s="2287"/>
      <c r="AF2588" s="2277">
        <f>IF(B2588="","",(IFERROR(VLOOKUP(B2588,Projecten!A$4:X$2358,5,FALSE),"niet bekend")))</f>
        <v>1</v>
      </c>
      <c r="AG2588" s="2230">
        <f t="shared" ref="AG2588:AG2599" si="200">IF(AF2588="","",(IF(F2588=0,AI2588,(F2588/AF2588*AI2588))))</f>
        <v>6480.09</v>
      </c>
      <c r="AH2588" s="2227">
        <f>IF(B2588="","",(IFERROR(VLOOKUP(B2588,Projecten!A$4:X$2358,23,FALSE),"niet bekend")))</f>
        <v>0</v>
      </c>
      <c r="AI2588" s="2230">
        <f>IF(B2588="","",(IFERROR(VLOOKUP(B2588,Projecten!A$4:X$2358,12,FALSE),"niet bekend")))</f>
        <v>6480.09</v>
      </c>
    </row>
    <row r="2589" spans="1:35" s="2278" customFormat="1" ht="11.25" x14ac:dyDescent="0.2">
      <c r="A2589" s="2226">
        <v>2788</v>
      </c>
      <c r="B2589" s="2292">
        <v>2017624</v>
      </c>
      <c r="C2589" s="2292">
        <v>121524</v>
      </c>
      <c r="D2589" s="2292">
        <v>704517</v>
      </c>
      <c r="E2589" s="1953" t="s">
        <v>26</v>
      </c>
      <c r="F2589" s="1953">
        <v>1</v>
      </c>
      <c r="G2589" s="1953">
        <v>8</v>
      </c>
      <c r="H2589" s="2274">
        <v>5</v>
      </c>
      <c r="I2589" s="2274">
        <v>3</v>
      </c>
      <c r="J2589" s="2294">
        <v>43004</v>
      </c>
      <c r="K2589" s="2294">
        <v>43005</v>
      </c>
      <c r="L2589" s="2290" t="s">
        <v>1524</v>
      </c>
      <c r="M2589" s="2290" t="s">
        <v>1524</v>
      </c>
      <c r="N2589" s="2283" t="s">
        <v>47</v>
      </c>
      <c r="O2589" s="2283" t="s">
        <v>47</v>
      </c>
      <c r="P2589" s="2283" t="s">
        <v>47</v>
      </c>
      <c r="Q2589" s="2283" t="s">
        <v>47</v>
      </c>
      <c r="R2589" s="2280"/>
      <c r="S2589" s="2282"/>
      <c r="T2589" s="2272">
        <v>41</v>
      </c>
      <c r="U2589" s="2285"/>
      <c r="V2589" s="2365" t="s">
        <v>162</v>
      </c>
      <c r="W2589" s="2281"/>
      <c r="X2589" s="2291">
        <v>17</v>
      </c>
      <c r="Y2589" s="2281"/>
      <c r="Z2589" s="2281"/>
      <c r="AA2589" s="2286"/>
      <c r="AC2589" s="2287"/>
      <c r="AD2589" s="2287"/>
      <c r="AE2589" s="2287"/>
      <c r="AF2589" s="2277">
        <f>IF(B2589="","",(IFERROR(VLOOKUP(B2589,Projecten!A$4:X$2358,5,FALSE),"niet bekend")))</f>
        <v>1</v>
      </c>
      <c r="AG2589" s="2230">
        <f t="shared" si="200"/>
        <v>3128.07</v>
      </c>
      <c r="AH2589" s="2227">
        <f>IF(B2589="","",(IFERROR(VLOOKUP(B2589,Projecten!A$4:X$2358,23,FALSE),"niet bekend")))</f>
        <v>0</v>
      </c>
      <c r="AI2589" s="2230">
        <f>IF(B2589="","",(IFERROR(VLOOKUP(B2589,Projecten!A$4:X$2358,12,FALSE),"niet bekend")))</f>
        <v>3128.07</v>
      </c>
    </row>
    <row r="2590" spans="1:35" s="2278" customFormat="1" ht="11.25" x14ac:dyDescent="0.2">
      <c r="A2590" s="2467">
        <v>2789</v>
      </c>
      <c r="B2590" s="2531">
        <v>2017625</v>
      </c>
      <c r="C2590" s="2525">
        <v>121525</v>
      </c>
      <c r="D2590" s="2532">
        <v>688117</v>
      </c>
      <c r="E2590" s="2460" t="s">
        <v>26</v>
      </c>
      <c r="F2590" s="2460">
        <v>1</v>
      </c>
      <c r="G2590" s="2460">
        <v>8</v>
      </c>
      <c r="H2590" s="2533">
        <v>5</v>
      </c>
      <c r="I2590" s="2533">
        <v>3</v>
      </c>
      <c r="J2590" s="2516">
        <v>43004</v>
      </c>
      <c r="K2590" s="2516">
        <v>43005</v>
      </c>
      <c r="L2590" s="2506" t="s">
        <v>1524</v>
      </c>
      <c r="M2590" s="2506" t="s">
        <v>1524</v>
      </c>
      <c r="N2590" s="2534" t="s">
        <v>47</v>
      </c>
      <c r="O2590" s="2534" t="s">
        <v>47</v>
      </c>
      <c r="P2590" s="2534" t="s">
        <v>47</v>
      </c>
      <c r="Q2590" s="2534" t="s">
        <v>47</v>
      </c>
      <c r="R2590" s="2535"/>
      <c r="S2590" s="2536"/>
      <c r="T2590" s="2537">
        <v>41</v>
      </c>
      <c r="U2590" s="2538"/>
      <c r="V2590" s="2539" t="s">
        <v>162</v>
      </c>
      <c r="W2590" s="2540"/>
      <c r="X2590" s="2291">
        <v>17</v>
      </c>
      <c r="Y2590" s="2281"/>
      <c r="Z2590" s="2281"/>
      <c r="AA2590" s="2286"/>
      <c r="AC2590" s="2287"/>
      <c r="AD2590" s="2287"/>
      <c r="AE2590" s="2287"/>
      <c r="AF2590" s="2277">
        <f>IF(B2590="","",(IFERROR(VLOOKUP(B2590,Projecten!A$4:X$2358,5,FALSE),"niet bekend")))</f>
        <v>1</v>
      </c>
      <c r="AG2590" s="2230">
        <f t="shared" si="200"/>
        <v>3191.05</v>
      </c>
      <c r="AH2590" s="2227">
        <f>IF(B2590="","",(IFERROR(VLOOKUP(B2590,Projecten!A$4:X$2358,23,FALSE),"niet bekend")))</f>
        <v>0</v>
      </c>
      <c r="AI2590" s="2230">
        <f>IF(B2590="","",(IFERROR(VLOOKUP(B2590,Projecten!A$4:X$2358,12,FALSE),"niet bekend")))</f>
        <v>3191.05</v>
      </c>
    </row>
    <row r="2591" spans="1:35" s="2278" customFormat="1" ht="11.25" x14ac:dyDescent="0.2">
      <c r="A2591" s="2226">
        <v>2790</v>
      </c>
      <c r="B2591" s="2292">
        <v>2017626</v>
      </c>
      <c r="C2591" s="1955">
        <v>121525</v>
      </c>
      <c r="D2591" s="2449">
        <v>688217</v>
      </c>
      <c r="E2591" s="1956" t="s">
        <v>26</v>
      </c>
      <c r="F2591" s="1956">
        <v>1</v>
      </c>
      <c r="G2591" s="1956">
        <v>8</v>
      </c>
      <c r="H2591" s="2464">
        <v>5</v>
      </c>
      <c r="I2591" s="2464">
        <v>5</v>
      </c>
      <c r="J2591" s="2294">
        <v>43004</v>
      </c>
      <c r="K2591" s="2294">
        <v>43005</v>
      </c>
      <c r="L2591" s="2290" t="s">
        <v>1524</v>
      </c>
      <c r="M2591" s="2290" t="s">
        <v>1524</v>
      </c>
      <c r="N2591" s="2283" t="s">
        <v>47</v>
      </c>
      <c r="O2591" s="2283" t="s">
        <v>47</v>
      </c>
      <c r="P2591" s="2283" t="s">
        <v>47</v>
      </c>
      <c r="Q2591" s="2283" t="s">
        <v>47</v>
      </c>
      <c r="R2591" s="2280"/>
      <c r="S2591" s="2282"/>
      <c r="T2591" s="2272">
        <v>41</v>
      </c>
      <c r="U2591" s="2285"/>
      <c r="V2591" s="2365" t="s">
        <v>162</v>
      </c>
      <c r="W2591" s="2281"/>
      <c r="X2591" s="2291">
        <v>19</v>
      </c>
      <c r="Y2591" s="2281"/>
      <c r="Z2591" s="2281"/>
      <c r="AA2591" s="2286"/>
      <c r="AC2591" s="2287"/>
      <c r="AD2591" s="2287"/>
      <c r="AE2591" s="2287"/>
      <c r="AF2591" s="2277">
        <f>IF(B2591="","",(IFERROR(VLOOKUP(B2591,Projecten!A$4:X$2358,5,FALSE),"niet bekend")))</f>
        <v>1</v>
      </c>
      <c r="AG2591" s="2230">
        <f t="shared" si="200"/>
        <v>3452.82</v>
      </c>
      <c r="AH2591" s="2227">
        <f>IF(B2591="","",(IFERROR(VLOOKUP(B2591,Projecten!A$4:X$2358,23,FALSE),"niet bekend")))</f>
        <v>0</v>
      </c>
      <c r="AI2591" s="2230">
        <f>IF(B2591="","",(IFERROR(VLOOKUP(B2591,Projecten!A$4:X$2358,12,FALSE),"niet bekend")))</f>
        <v>3452.82</v>
      </c>
    </row>
    <row r="2592" spans="1:35" s="2278" customFormat="1" ht="11.25" x14ac:dyDescent="0.2">
      <c r="A2592" s="2226">
        <v>2791</v>
      </c>
      <c r="B2592" s="2292">
        <v>2017628</v>
      </c>
      <c r="C2592" s="1955">
        <v>121525</v>
      </c>
      <c r="D2592" s="2449">
        <v>605117</v>
      </c>
      <c r="E2592" s="1956" t="s">
        <v>26</v>
      </c>
      <c r="F2592" s="1956">
        <v>0</v>
      </c>
      <c r="G2592" s="1956">
        <v>1</v>
      </c>
      <c r="H2592" s="2464">
        <v>0</v>
      </c>
      <c r="I2592" s="2464">
        <v>1</v>
      </c>
      <c r="J2592" s="2294">
        <v>43004</v>
      </c>
      <c r="K2592" s="2518">
        <v>43003</v>
      </c>
      <c r="L2592" s="2290" t="s">
        <v>1524</v>
      </c>
      <c r="M2592" s="2337"/>
      <c r="N2592" s="2283" t="s">
        <v>47</v>
      </c>
      <c r="O2592" s="2283" t="s">
        <v>47</v>
      </c>
      <c r="P2592" s="2283" t="s">
        <v>47</v>
      </c>
      <c r="Q2592" s="2283" t="s">
        <v>47</v>
      </c>
      <c r="R2592" s="2280"/>
      <c r="S2592" s="2282"/>
      <c r="T2592" s="2272">
        <v>41</v>
      </c>
      <c r="U2592" s="2285"/>
      <c r="V2592" s="2365" t="s">
        <v>162</v>
      </c>
      <c r="W2592" s="2274" t="s">
        <v>1284</v>
      </c>
      <c r="X2592" s="2291">
        <v>3</v>
      </c>
      <c r="Y2592" s="2281"/>
      <c r="Z2592" s="2281"/>
      <c r="AA2592" s="2286"/>
      <c r="AC2592" s="2287"/>
      <c r="AD2592" s="2287"/>
      <c r="AE2592" s="2287"/>
      <c r="AF2592" s="2277">
        <f>IF(B2592="","",(IFERROR(VLOOKUP(B2592,Projecten!A$4:X$2358,5,FALSE),"niet bekend")))</f>
        <v>0</v>
      </c>
      <c r="AG2592" s="2230">
        <f t="shared" si="200"/>
        <v>562.33000000000004</v>
      </c>
      <c r="AH2592" s="2227">
        <f>IF(B2592="","",(IFERROR(VLOOKUP(B2592,Projecten!A$4:X$2358,23,FALSE),"niet bekend")))</f>
        <v>0</v>
      </c>
      <c r="AI2592" s="2230">
        <f>IF(B2592="","",(IFERROR(VLOOKUP(B2592,Projecten!A$4:X$2358,12,FALSE),"niet bekend")))</f>
        <v>562.33000000000004</v>
      </c>
    </row>
    <row r="2593" spans="1:35" s="2278" customFormat="1" ht="11.25" x14ac:dyDescent="0.2">
      <c r="A2593" s="2466">
        <v>2792</v>
      </c>
      <c r="B2593" s="2508">
        <v>2017627</v>
      </c>
      <c r="C2593" s="1955">
        <v>121525</v>
      </c>
      <c r="D2593" s="2456" t="s">
        <v>3720</v>
      </c>
      <c r="E2593" s="1956" t="s">
        <v>26</v>
      </c>
      <c r="F2593" s="1956">
        <v>0</v>
      </c>
      <c r="G2593" s="1956">
        <v>1</v>
      </c>
      <c r="H2593" s="2464">
        <v>2</v>
      </c>
      <c r="I2593" s="2464">
        <v>0</v>
      </c>
      <c r="J2593" s="2294">
        <v>43004</v>
      </c>
      <c r="K2593" s="2290" t="s">
        <v>1524</v>
      </c>
      <c r="L2593" s="2290" t="s">
        <v>1524</v>
      </c>
      <c r="M2593" s="2290" t="s">
        <v>1524</v>
      </c>
      <c r="N2593" s="2283" t="s">
        <v>47</v>
      </c>
      <c r="O2593" s="2283" t="s">
        <v>47</v>
      </c>
      <c r="P2593" s="2283" t="s">
        <v>47</v>
      </c>
      <c r="Q2593" s="2283" t="s">
        <v>47</v>
      </c>
      <c r="R2593" s="2280"/>
      <c r="S2593" s="2282"/>
      <c r="T2593" s="2272">
        <v>41</v>
      </c>
      <c r="U2593" s="2285"/>
      <c r="V2593" s="2365" t="s">
        <v>162</v>
      </c>
      <c r="W2593" s="2274" t="s">
        <v>1284</v>
      </c>
      <c r="X2593" s="2291">
        <v>3</v>
      </c>
      <c r="Y2593" s="2281"/>
      <c r="Z2593" s="2281"/>
      <c r="AA2593" s="2286"/>
      <c r="AC2593" s="2287"/>
      <c r="AD2593" s="2287"/>
      <c r="AE2593" s="2287"/>
      <c r="AF2593" s="2277">
        <f>IF(B2593="","",(IFERROR(VLOOKUP(B2593,Projecten!A$4:X$2358,5,FALSE),"niet bekend")))</f>
        <v>0</v>
      </c>
      <c r="AG2593" s="2230">
        <f t="shared" si="200"/>
        <v>537.11</v>
      </c>
      <c r="AH2593" s="2227">
        <f>IF(B2593="","",(IFERROR(VLOOKUP(B2593,Projecten!A$4:X$2358,23,FALSE),"niet bekend")))</f>
        <v>0</v>
      </c>
      <c r="AI2593" s="2230">
        <f>IF(B2593="","",(IFERROR(VLOOKUP(B2593,Projecten!A$4:X$2358,12,FALSE),"niet bekend")))</f>
        <v>537.11</v>
      </c>
    </row>
    <row r="2594" spans="1:35" s="2492" customFormat="1" ht="11.25" x14ac:dyDescent="0.2">
      <c r="A2594" s="2509">
        <v>2793</v>
      </c>
      <c r="B2594" s="2166">
        <v>2017634</v>
      </c>
      <c r="C2594" s="2166">
        <v>121526</v>
      </c>
      <c r="D2594" s="2166" t="s">
        <v>3746</v>
      </c>
      <c r="E2594" s="2512" t="s">
        <v>26</v>
      </c>
      <c r="F2594" s="2512">
        <v>3</v>
      </c>
      <c r="G2594" s="2512">
        <v>33</v>
      </c>
      <c r="H2594" s="2512">
        <v>12</v>
      </c>
      <c r="I2594" s="2512">
        <v>18</v>
      </c>
      <c r="J2594" s="2517">
        <v>43006</v>
      </c>
      <c r="K2594" s="2517">
        <v>43005</v>
      </c>
      <c r="L2594" s="2517">
        <v>43003</v>
      </c>
      <c r="M2594" s="2517" t="s">
        <v>3767</v>
      </c>
      <c r="N2594" s="2483" t="s">
        <v>47</v>
      </c>
      <c r="O2594" s="2483" t="s">
        <v>47</v>
      </c>
      <c r="P2594" s="2483" t="s">
        <v>47</v>
      </c>
      <c r="Q2594" s="2483" t="s">
        <v>47</v>
      </c>
      <c r="R2594" s="2484"/>
      <c r="S2594" s="2482"/>
      <c r="T2594" s="2485">
        <v>41</v>
      </c>
      <c r="U2594" s="2486"/>
      <c r="V2594" s="2365" t="s">
        <v>2592</v>
      </c>
      <c r="W2594" s="2498" t="s">
        <v>3753</v>
      </c>
      <c r="X2594" s="2488">
        <v>75</v>
      </c>
      <c r="Y2594" s="2494"/>
      <c r="Z2594" s="2494"/>
      <c r="AA2594" s="2495"/>
      <c r="AC2594" s="2496"/>
      <c r="AD2594" s="2496"/>
      <c r="AE2594" s="2496"/>
      <c r="AF2594" s="2277">
        <f>IF(B2594="","",(IFERROR(VLOOKUP(B2594,Projecten!A$4:X$2358,5,FALSE),"niet bekend")))</f>
        <v>9</v>
      </c>
      <c r="AG2594" s="2230">
        <f t="shared" si="200"/>
        <v>13505.970000000001</v>
      </c>
      <c r="AH2594" s="2227">
        <f>IF(B2594="","",(IFERROR(VLOOKUP(B2594,Projecten!A$4:X$2358,23,FALSE),"niet bekend")))</f>
        <v>0</v>
      </c>
      <c r="AI2594" s="2230">
        <f>IF(B2594="","",(IFERROR(VLOOKUP(B2594,Projecten!A$4:X$2358,12,FALSE),"niet bekend")))</f>
        <v>40517.910000000003</v>
      </c>
    </row>
    <row r="2595" spans="1:35" s="2211" customFormat="1" ht="11.25" x14ac:dyDescent="0.2">
      <c r="A2595" s="2189">
        <v>2794</v>
      </c>
      <c r="B2595" s="2510">
        <v>2017644</v>
      </c>
      <c r="C2595" s="1955">
        <v>121527</v>
      </c>
      <c r="D2595" s="2507" t="s">
        <v>3778</v>
      </c>
      <c r="E2595" s="2268" t="s">
        <v>26</v>
      </c>
      <c r="F2595" s="2268">
        <v>0</v>
      </c>
      <c r="G2595" s="2268">
        <v>1</v>
      </c>
      <c r="H2595" s="2268">
        <v>1</v>
      </c>
      <c r="I2595" s="2268">
        <v>0</v>
      </c>
      <c r="J2595" s="2294">
        <v>43006</v>
      </c>
      <c r="K2595" s="2294">
        <v>43005</v>
      </c>
      <c r="L2595" s="2290" t="s">
        <v>1524</v>
      </c>
      <c r="M2595" s="2290" t="s">
        <v>1524</v>
      </c>
      <c r="N2595" s="2283" t="s">
        <v>473</v>
      </c>
      <c r="O2595" s="2283"/>
      <c r="P2595" s="2283"/>
      <c r="Q2595" s="2283"/>
      <c r="R2595" s="2226"/>
      <c r="S2595" s="2271"/>
      <c r="T2595" s="2272">
        <v>41</v>
      </c>
      <c r="U2595" s="2273"/>
      <c r="V2595" s="2274" t="s">
        <v>162</v>
      </c>
      <c r="W2595" s="2274"/>
      <c r="X2595" s="2291">
        <v>1.5</v>
      </c>
      <c r="Y2595" s="2274"/>
      <c r="Z2595" s="2340"/>
      <c r="AA2595" s="2296"/>
      <c r="AC2595" s="2227"/>
      <c r="AD2595" s="2227"/>
      <c r="AE2595" s="2227"/>
      <c r="AF2595" s="2277">
        <f>IF(B2595="","",(IFERROR(VLOOKUP(B2595,Projecten!A$4:X$2358,5,FALSE),"niet bekend")))</f>
        <v>0</v>
      </c>
      <c r="AG2595" s="2230">
        <f t="shared" si="200"/>
        <v>396.08</v>
      </c>
      <c r="AH2595" s="2227">
        <f>IF(B2595="","",(IFERROR(VLOOKUP(B2595,Projecten!A$4:X$2358,23,FALSE),"niet bekend")))</f>
        <v>0</v>
      </c>
      <c r="AI2595" s="2230">
        <f>IF(B2595="","",(IFERROR(VLOOKUP(B2595,Projecten!A$4:X$2358,12,FALSE),"niet bekend")))</f>
        <v>396.08</v>
      </c>
    </row>
    <row r="2596" spans="1:35" s="2278" customFormat="1" ht="11.25" x14ac:dyDescent="0.2">
      <c r="A2596" s="2189">
        <v>2795</v>
      </c>
      <c r="B2596" s="1955">
        <v>2017617</v>
      </c>
      <c r="C2596" s="1955">
        <v>121527</v>
      </c>
      <c r="D2596" s="2511" t="s">
        <v>3707</v>
      </c>
      <c r="E2596" s="1953" t="s">
        <v>2376</v>
      </c>
      <c r="F2596" s="1953">
        <v>1</v>
      </c>
      <c r="G2596" s="1953">
        <v>10</v>
      </c>
      <c r="H2596" s="1953">
        <v>5</v>
      </c>
      <c r="I2596" s="1953">
        <v>2</v>
      </c>
      <c r="J2596" s="2294">
        <v>43004</v>
      </c>
      <c r="K2596" s="2294">
        <v>43005</v>
      </c>
      <c r="L2596" s="2294">
        <v>43003</v>
      </c>
      <c r="M2596" s="2290" t="s">
        <v>1524</v>
      </c>
      <c r="N2596" s="2283" t="s">
        <v>47</v>
      </c>
      <c r="O2596" s="2283" t="s">
        <v>47</v>
      </c>
      <c r="P2596" s="2283" t="s">
        <v>47</v>
      </c>
      <c r="Q2596" s="2283" t="s">
        <v>47</v>
      </c>
      <c r="R2596" s="2280"/>
      <c r="S2596" s="2282"/>
      <c r="T2596" s="2272">
        <v>41</v>
      </c>
      <c r="U2596" s="2285"/>
      <c r="V2596" s="2469" t="s">
        <v>2583</v>
      </c>
      <c r="W2596" s="2274" t="s">
        <v>3730</v>
      </c>
      <c r="X2596" s="2291">
        <v>22</v>
      </c>
      <c r="Y2596" s="2281"/>
      <c r="Z2596" s="2281"/>
      <c r="AA2596" s="2286"/>
      <c r="AC2596" s="2287"/>
      <c r="AD2596" s="2287"/>
      <c r="AE2596" s="2287"/>
      <c r="AF2596" s="2277">
        <f>IF(B2596="","",(IFERROR(VLOOKUP(B2596,Projecten!A$4:X$2358,5,FALSE),"niet bekend")))</f>
        <v>1</v>
      </c>
      <c r="AG2596" s="2230">
        <f t="shared" si="200"/>
        <v>4389.01</v>
      </c>
      <c r="AH2596" s="2227">
        <f>IF(B2596="","",(IFERROR(VLOOKUP(B2596,Projecten!A$4:X$2358,23,FALSE),"niet bekend")))</f>
        <v>0</v>
      </c>
      <c r="AI2596" s="2230">
        <f>IF(B2596="","",(IFERROR(VLOOKUP(B2596,Projecten!A$4:X$2358,12,FALSE),"niet bekend")))</f>
        <v>4389.01</v>
      </c>
    </row>
    <row r="2597" spans="1:35" s="2278" customFormat="1" ht="11.25" x14ac:dyDescent="0.2">
      <c r="A2597" s="2467">
        <v>2796</v>
      </c>
      <c r="B2597" s="2459">
        <v>2017629</v>
      </c>
      <c r="C2597" s="1955">
        <v>121527</v>
      </c>
      <c r="D2597" s="1955" t="s">
        <v>3726</v>
      </c>
      <c r="E2597" s="2460" t="s">
        <v>3727</v>
      </c>
      <c r="F2597" s="2460">
        <v>0</v>
      </c>
      <c r="G2597" s="2460">
        <v>14</v>
      </c>
      <c r="H2597" s="2460">
        <v>0</v>
      </c>
      <c r="I2597" s="2460">
        <v>14</v>
      </c>
      <c r="J2597" s="2516">
        <v>43006</v>
      </c>
      <c r="K2597" s="2506" t="s">
        <v>1524</v>
      </c>
      <c r="L2597" s="2516">
        <v>43003</v>
      </c>
      <c r="M2597" s="2506" t="s">
        <v>1524</v>
      </c>
      <c r="N2597" s="2283" t="s">
        <v>47</v>
      </c>
      <c r="O2597" s="2300" t="s">
        <v>47</v>
      </c>
      <c r="P2597" s="2283" t="s">
        <v>47</v>
      </c>
      <c r="Q2597" s="2283" t="s">
        <v>47</v>
      </c>
      <c r="R2597" s="2280"/>
      <c r="S2597" s="2282"/>
      <c r="T2597" s="2272">
        <v>41</v>
      </c>
      <c r="U2597" s="2273"/>
      <c r="V2597" s="2274" t="s">
        <v>915</v>
      </c>
      <c r="W2597" s="2274" t="s">
        <v>3739</v>
      </c>
      <c r="X2597" s="2291">
        <v>46</v>
      </c>
      <c r="Y2597" s="2281"/>
      <c r="Z2597" s="2281"/>
      <c r="AA2597" s="2286"/>
      <c r="AC2597" s="2287"/>
      <c r="AD2597" s="2287"/>
      <c r="AE2597" s="2287"/>
      <c r="AF2597" s="2277">
        <f>IF(B2597="","",(IFERROR(VLOOKUP(B2597,Projecten!A$4:X$2358,5,FALSE),"niet bekend")))</f>
        <v>0</v>
      </c>
      <c r="AG2597" s="2230">
        <f t="shared" si="200"/>
        <v>7456.68</v>
      </c>
      <c r="AH2597" s="2227">
        <f>IF(B2597="","",(IFERROR(VLOOKUP(B2597,Projecten!A$4:X$2358,23,FALSE),"niet bekend")))</f>
        <v>0</v>
      </c>
      <c r="AI2597" s="2230">
        <f>IF(B2597="","",(IFERROR(VLOOKUP(B2597,Projecten!A$4:X$2358,12,FALSE),"niet bekend")))</f>
        <v>7456.68</v>
      </c>
    </row>
    <row r="2598" spans="1:35" s="2278" customFormat="1" ht="11.25" x14ac:dyDescent="0.2">
      <c r="A2598" s="2467">
        <v>2797</v>
      </c>
      <c r="B2598" s="2559">
        <v>2017675</v>
      </c>
      <c r="C2598" s="2454">
        <v>121539</v>
      </c>
      <c r="D2598" s="2454" t="s">
        <v>3834</v>
      </c>
      <c r="E2598" s="2455" t="s">
        <v>353</v>
      </c>
      <c r="F2598" s="2455">
        <v>0</v>
      </c>
      <c r="G2598" s="2455">
        <v>0</v>
      </c>
      <c r="H2598" s="2455">
        <v>0</v>
      </c>
      <c r="I2598" s="2455">
        <v>0</v>
      </c>
      <c r="J2598" s="2506" t="s">
        <v>1524</v>
      </c>
      <c r="K2598" s="2506" t="s">
        <v>1524</v>
      </c>
      <c r="L2598" s="2506" t="s">
        <v>1524</v>
      </c>
      <c r="M2598" s="2506" t="s">
        <v>1524</v>
      </c>
      <c r="N2598" s="2283"/>
      <c r="O2598" s="2300"/>
      <c r="P2598" s="2283"/>
      <c r="Q2598" s="2283" t="s">
        <v>47</v>
      </c>
      <c r="R2598" s="2280"/>
      <c r="S2598" s="2282"/>
      <c r="T2598" s="2272">
        <v>40</v>
      </c>
      <c r="U2598" s="2273"/>
      <c r="V2598" s="2469" t="s">
        <v>535</v>
      </c>
      <c r="W2598" s="2274"/>
      <c r="X2598" s="2291">
        <v>3</v>
      </c>
      <c r="Y2598" s="2281"/>
      <c r="Z2598" s="2281"/>
      <c r="AA2598" s="2286"/>
      <c r="AC2598" s="2287"/>
      <c r="AD2598" s="2287"/>
      <c r="AE2598" s="2287"/>
      <c r="AF2598" s="2277">
        <f>IF(B2598="","",(IFERROR(VLOOKUP(B2598,Projecten!A$4:X$2358,5,FALSE),"niet bekend")))</f>
        <v>0</v>
      </c>
      <c r="AG2598" s="2230">
        <f t="shared" si="200"/>
        <v>381</v>
      </c>
      <c r="AH2598" s="2227">
        <f>IF(B2598="","",(IFERROR(VLOOKUP(B2598,Projecten!A$4:X$2358,23,FALSE),"niet bekend")))</f>
        <v>0</v>
      </c>
      <c r="AI2598" s="2230">
        <f>IF(B2598="","",(IFERROR(VLOOKUP(B2598,Projecten!A$4:X$2358,12,FALSE),"niet bekend")))</f>
        <v>381</v>
      </c>
    </row>
    <row r="2599" spans="1:35" s="2278" customFormat="1" ht="11.25" x14ac:dyDescent="0.2">
      <c r="A2599" s="2226">
        <v>2798</v>
      </c>
      <c r="B2599" s="2431">
        <v>2017686</v>
      </c>
      <c r="C2599" s="1955">
        <v>121541</v>
      </c>
      <c r="D2599" s="1955" t="s">
        <v>3846</v>
      </c>
      <c r="E2599" s="1956" t="s">
        <v>26</v>
      </c>
      <c r="F2599" s="1956">
        <v>0</v>
      </c>
      <c r="G2599" s="1956">
        <v>0</v>
      </c>
      <c r="H2599" s="1956">
        <v>0</v>
      </c>
      <c r="I2599" s="1956">
        <v>0</v>
      </c>
      <c r="J2599" s="2506" t="s">
        <v>1524</v>
      </c>
      <c r="K2599" s="2506" t="s">
        <v>1524</v>
      </c>
      <c r="L2599" s="2506" t="s">
        <v>1524</v>
      </c>
      <c r="M2599" s="2506" t="s">
        <v>1524</v>
      </c>
      <c r="N2599" s="2283"/>
      <c r="O2599" s="2300"/>
      <c r="P2599" s="2283"/>
      <c r="Q2599" s="2283" t="s">
        <v>47</v>
      </c>
      <c r="R2599" s="2280"/>
      <c r="S2599" s="2282"/>
      <c r="T2599" s="2272">
        <v>40</v>
      </c>
      <c r="U2599" s="2273"/>
      <c r="V2599" s="2469" t="s">
        <v>162</v>
      </c>
      <c r="W2599" s="2274"/>
      <c r="X2599" s="2291">
        <v>3</v>
      </c>
      <c r="Y2599" s="2281"/>
      <c r="Z2599" s="2281"/>
      <c r="AA2599" s="2286"/>
      <c r="AC2599" s="2287"/>
      <c r="AD2599" s="2287"/>
      <c r="AE2599" s="2287"/>
      <c r="AF2599" s="2277">
        <f>IF(B2599="","",(IFERROR(VLOOKUP(B2599,Projecten!A$4:X$2358,5,FALSE),"niet bekend")))</f>
        <v>0</v>
      </c>
      <c r="AG2599" s="2230">
        <f t="shared" si="200"/>
        <v>368.4</v>
      </c>
      <c r="AH2599" s="2227">
        <f>IF(B2599="","",(IFERROR(VLOOKUP(B2599,Projecten!A$4:X$2358,23,FALSE),"niet bekend")))</f>
        <v>0</v>
      </c>
      <c r="AI2599" s="2230">
        <f>IF(B2599="","",(IFERROR(VLOOKUP(B2599,Projecten!A$4:X$2358,12,FALSE),"niet bekend")))</f>
        <v>368.4</v>
      </c>
    </row>
    <row r="2600" spans="1:35" s="2315" customFormat="1" ht="11.25" x14ac:dyDescent="0.2">
      <c r="A2600" s="2327"/>
      <c r="B2600" s="2316"/>
      <c r="C2600" s="2317"/>
      <c r="D2600" s="2318"/>
      <c r="E2600" s="2318"/>
      <c r="F2600" s="2318"/>
      <c r="G2600" s="2318"/>
      <c r="H2600" s="2318"/>
      <c r="I2600" s="2318"/>
      <c r="J2600" s="2319"/>
      <c r="K2600" s="2319"/>
      <c r="L2600" s="2319"/>
      <c r="M2600" s="2320"/>
      <c r="N2600" s="2320"/>
      <c r="O2600" s="2320"/>
      <c r="P2600" s="2320"/>
      <c r="Q2600" s="2320"/>
      <c r="R2600" s="2321"/>
      <c r="S2600" s="2322"/>
      <c r="T2600" s="2323"/>
      <c r="U2600" s="2323"/>
      <c r="V2600" s="2324"/>
      <c r="W2600" s="2324"/>
      <c r="X2600" s="2324"/>
      <c r="Y2600" s="2325"/>
      <c r="Z2600" s="2326"/>
      <c r="AA2600" s="2327"/>
      <c r="AC2600" s="2328"/>
      <c r="AD2600" s="2328"/>
      <c r="AE2600" s="2328"/>
      <c r="AF2600" s="2329"/>
      <c r="AG2600" s="2330"/>
      <c r="AH2600" s="2328" t="s">
        <v>3226</v>
      </c>
      <c r="AI2600" s="2331" t="s">
        <v>3226</v>
      </c>
    </row>
    <row r="2601" spans="1:35" x14ac:dyDescent="0.2">
      <c r="AE2601" s="4"/>
      <c r="AF2601" s="4"/>
    </row>
    <row r="2602" spans="1:35" x14ac:dyDescent="0.2">
      <c r="AE2602" s="4"/>
      <c r="AF2602" s="4"/>
    </row>
    <row r="2603" spans="1:35" x14ac:dyDescent="0.2">
      <c r="AE2603" s="4"/>
      <c r="AF2603" s="4"/>
    </row>
    <row r="2604" spans="1:35" x14ac:dyDescent="0.2">
      <c r="AE2604" s="4"/>
      <c r="AF2604" s="4"/>
    </row>
    <row r="2605" spans="1:35" x14ac:dyDescent="0.2">
      <c r="AE2605" s="4"/>
      <c r="AF2605" s="4"/>
    </row>
    <row r="2606" spans="1:35" x14ac:dyDescent="0.2">
      <c r="AE2606" s="4"/>
      <c r="AF2606" s="4"/>
    </row>
    <row r="2607" spans="1:35" x14ac:dyDescent="0.2">
      <c r="AE2607" s="4"/>
      <c r="AF2607" s="4"/>
    </row>
    <row r="2608" spans="1:35" x14ac:dyDescent="0.2">
      <c r="AE2608" s="4"/>
      <c r="AF2608" s="4"/>
    </row>
    <row r="2609" spans="31:32" x14ac:dyDescent="0.2">
      <c r="AE2609" s="4"/>
      <c r="AF2609" s="4"/>
    </row>
    <row r="2610" spans="31:32" x14ac:dyDescent="0.2">
      <c r="AE2610" s="4"/>
      <c r="AF2610" s="4"/>
    </row>
    <row r="2611" spans="31:32" x14ac:dyDescent="0.2">
      <c r="AE2611" s="4"/>
      <c r="AF2611" s="4"/>
    </row>
    <row r="2612" spans="31:32" x14ac:dyDescent="0.2">
      <c r="AE2612" s="4"/>
      <c r="AF2612" s="4"/>
    </row>
    <row r="2613" spans="31:32" x14ac:dyDescent="0.2">
      <c r="AE2613" s="4"/>
      <c r="AF2613" s="4"/>
    </row>
    <row r="2614" spans="31:32" x14ac:dyDescent="0.2">
      <c r="AE2614" s="4"/>
      <c r="AF2614" s="4"/>
    </row>
    <row r="2615" spans="31:32" x14ac:dyDescent="0.2">
      <c r="AE2615" s="4"/>
      <c r="AF2615" s="4"/>
    </row>
    <row r="2616" spans="31:32" x14ac:dyDescent="0.2">
      <c r="AE2616" s="4"/>
      <c r="AF2616" s="4"/>
    </row>
    <row r="2617" spans="31:32" x14ac:dyDescent="0.2">
      <c r="AE2617" s="4"/>
      <c r="AF2617" s="4"/>
    </row>
    <row r="2618" spans="31:32" x14ac:dyDescent="0.2">
      <c r="AE2618" s="4"/>
      <c r="AF2618" s="4"/>
    </row>
    <row r="2619" spans="31:32" x14ac:dyDescent="0.2">
      <c r="AE2619" s="4"/>
      <c r="AF2619" s="4"/>
    </row>
    <row r="2620" spans="31:32" x14ac:dyDescent="0.2">
      <c r="AE2620" s="4"/>
      <c r="AF2620" s="4"/>
    </row>
    <row r="2621" spans="31:32" x14ac:dyDescent="0.2">
      <c r="AE2621" s="4"/>
      <c r="AF2621" s="4"/>
    </row>
    <row r="2622" spans="31:32" x14ac:dyDescent="0.2">
      <c r="AE2622" s="4"/>
      <c r="AF2622" s="4"/>
    </row>
    <row r="2623" spans="31:32" x14ac:dyDescent="0.2">
      <c r="AE2623" s="4"/>
      <c r="AF2623" s="4"/>
    </row>
    <row r="2624" spans="31:32" x14ac:dyDescent="0.2">
      <c r="AE2624" s="4"/>
      <c r="AF2624" s="4"/>
    </row>
    <row r="2625" spans="31:32" x14ac:dyDescent="0.2">
      <c r="AE2625" s="4"/>
      <c r="AF2625" s="4"/>
    </row>
    <row r="2626" spans="31:32" x14ac:dyDescent="0.2">
      <c r="AE2626" s="4"/>
      <c r="AF2626" s="4"/>
    </row>
    <row r="2627" spans="31:32" x14ac:dyDescent="0.2">
      <c r="AE2627" s="4"/>
      <c r="AF2627" s="4"/>
    </row>
    <row r="2628" spans="31:32" x14ac:dyDescent="0.2">
      <c r="AE2628" s="4"/>
      <c r="AF2628" s="4"/>
    </row>
    <row r="2629" spans="31:32" x14ac:dyDescent="0.2">
      <c r="AE2629" s="4"/>
      <c r="AF2629" s="4"/>
    </row>
    <row r="2630" spans="31:32" x14ac:dyDescent="0.2">
      <c r="AE2630" s="4"/>
      <c r="AF2630" s="4"/>
    </row>
    <row r="2631" spans="31:32" x14ac:dyDescent="0.2">
      <c r="AE2631" s="4"/>
      <c r="AF2631" s="4"/>
    </row>
    <row r="2632" spans="31:32" x14ac:dyDescent="0.2">
      <c r="AE2632" s="4"/>
      <c r="AF2632" s="4"/>
    </row>
    <row r="2633" spans="31:32" x14ac:dyDescent="0.2">
      <c r="AE2633" s="4"/>
      <c r="AF2633" s="4"/>
    </row>
    <row r="2634" spans="31:32" x14ac:dyDescent="0.2">
      <c r="AE2634" s="4"/>
      <c r="AF2634" s="4"/>
    </row>
    <row r="2635" spans="31:32" x14ac:dyDescent="0.2">
      <c r="AE2635" s="4"/>
      <c r="AF2635" s="4"/>
    </row>
    <row r="2636" spans="31:32" x14ac:dyDescent="0.2">
      <c r="AE2636" s="4"/>
      <c r="AF2636" s="4"/>
    </row>
    <row r="2637" spans="31:32" x14ac:dyDescent="0.2">
      <c r="AE2637" s="4"/>
      <c r="AF2637" s="4"/>
    </row>
    <row r="2638" spans="31:32" x14ac:dyDescent="0.2">
      <c r="AE2638" s="4"/>
      <c r="AF2638" s="4"/>
    </row>
    <row r="2639" spans="31:32" x14ac:dyDescent="0.2">
      <c r="AE2639" s="4"/>
      <c r="AF2639" s="4"/>
    </row>
    <row r="2640" spans="31:32" x14ac:dyDescent="0.2">
      <c r="AE2640" s="4"/>
      <c r="AF2640" s="4"/>
    </row>
    <row r="2641" spans="31:32" x14ac:dyDescent="0.2">
      <c r="AE2641" s="4"/>
      <c r="AF2641" s="4"/>
    </row>
    <row r="2642" spans="31:32" x14ac:dyDescent="0.2">
      <c r="AE2642" s="4"/>
      <c r="AF2642" s="4"/>
    </row>
    <row r="2643" spans="31:32" x14ac:dyDescent="0.2">
      <c r="AE2643" s="4"/>
      <c r="AF2643" s="4"/>
    </row>
    <row r="2644" spans="31:32" x14ac:dyDescent="0.2">
      <c r="AE2644" s="4"/>
      <c r="AF2644" s="4"/>
    </row>
    <row r="2645" spans="31:32" x14ac:dyDescent="0.2">
      <c r="AE2645" s="4"/>
      <c r="AF2645" s="4"/>
    </row>
    <row r="2646" spans="31:32" x14ac:dyDescent="0.2">
      <c r="AE2646" s="4"/>
      <c r="AF2646" s="4"/>
    </row>
    <row r="2647" spans="31:32" x14ac:dyDescent="0.2">
      <c r="AE2647" s="4"/>
      <c r="AF2647" s="4"/>
    </row>
    <row r="2648" spans="31:32" x14ac:dyDescent="0.2">
      <c r="AE2648" s="4"/>
      <c r="AF2648" s="4"/>
    </row>
    <row r="2649" spans="31:32" x14ac:dyDescent="0.2">
      <c r="AE2649" s="4"/>
      <c r="AF2649" s="4"/>
    </row>
    <row r="2650" spans="31:32" x14ac:dyDescent="0.2">
      <c r="AE2650" s="4"/>
      <c r="AF2650" s="4"/>
    </row>
    <row r="2651" spans="31:32" x14ac:dyDescent="0.2">
      <c r="AE2651" s="4"/>
      <c r="AF2651" s="4"/>
    </row>
    <row r="2652" spans="31:32" x14ac:dyDescent="0.2">
      <c r="AE2652" s="4"/>
      <c r="AF2652" s="4"/>
    </row>
    <row r="2653" spans="31:32" x14ac:dyDescent="0.2">
      <c r="AE2653" s="4"/>
      <c r="AF2653" s="4"/>
    </row>
    <row r="2654" spans="31:32" x14ac:dyDescent="0.2">
      <c r="AE2654" s="4"/>
      <c r="AF2654" s="4"/>
    </row>
    <row r="2655" spans="31:32" x14ac:dyDescent="0.2">
      <c r="AE2655" s="4"/>
      <c r="AF2655" s="4"/>
    </row>
    <row r="2656" spans="31:32" x14ac:dyDescent="0.2">
      <c r="AE2656" s="4"/>
      <c r="AF2656" s="4"/>
    </row>
    <row r="2657" spans="31:32" x14ac:dyDescent="0.2">
      <c r="AE2657" s="4"/>
      <c r="AF2657" s="4"/>
    </row>
    <row r="2658" spans="31:32" x14ac:dyDescent="0.2">
      <c r="AE2658" s="4"/>
      <c r="AF2658" s="4"/>
    </row>
    <row r="2659" spans="31:32" x14ac:dyDescent="0.2">
      <c r="AE2659" s="4"/>
      <c r="AF2659" s="4"/>
    </row>
    <row r="2660" spans="31:32" x14ac:dyDescent="0.2">
      <c r="AE2660" s="4"/>
      <c r="AF2660" s="4"/>
    </row>
    <row r="2661" spans="31:32" x14ac:dyDescent="0.2">
      <c r="AE2661" s="4"/>
      <c r="AF2661" s="4"/>
    </row>
    <row r="2662" spans="31:32" x14ac:dyDescent="0.2">
      <c r="AE2662" s="4"/>
      <c r="AF2662" s="4"/>
    </row>
    <row r="2663" spans="31:32" x14ac:dyDescent="0.2">
      <c r="AE2663" s="4"/>
      <c r="AF2663" s="4"/>
    </row>
    <row r="2664" spans="31:32" x14ac:dyDescent="0.2">
      <c r="AE2664" s="4"/>
      <c r="AF2664" s="4"/>
    </row>
    <row r="2665" spans="31:32" x14ac:dyDescent="0.2">
      <c r="AE2665" s="4"/>
      <c r="AF2665" s="4"/>
    </row>
    <row r="2666" spans="31:32" x14ac:dyDescent="0.2">
      <c r="AE2666" s="4"/>
      <c r="AF2666" s="4"/>
    </row>
    <row r="2667" spans="31:32" x14ac:dyDescent="0.2">
      <c r="AE2667" s="4"/>
      <c r="AF2667" s="4"/>
    </row>
    <row r="2668" spans="31:32" x14ac:dyDescent="0.2">
      <c r="AE2668" s="4"/>
      <c r="AF2668" s="4"/>
    </row>
    <row r="2669" spans="31:32" x14ac:dyDescent="0.2">
      <c r="AE2669" s="4"/>
      <c r="AF2669" s="4"/>
    </row>
    <row r="2670" spans="31:32" x14ac:dyDescent="0.2">
      <c r="AE2670" s="4"/>
      <c r="AF2670" s="4"/>
    </row>
    <row r="2671" spans="31:32" x14ac:dyDescent="0.2">
      <c r="AE2671" s="4"/>
      <c r="AF2671" s="4"/>
    </row>
    <row r="2672" spans="31:32" x14ac:dyDescent="0.2">
      <c r="AE2672" s="4"/>
      <c r="AF2672" s="4"/>
    </row>
    <row r="2673" spans="31:32" x14ac:dyDescent="0.2">
      <c r="AE2673" s="4"/>
      <c r="AF2673" s="4"/>
    </row>
    <row r="2674" spans="31:32" x14ac:dyDescent="0.2">
      <c r="AE2674" s="4"/>
      <c r="AF2674" s="4"/>
    </row>
    <row r="2675" spans="31:32" x14ac:dyDescent="0.2">
      <c r="AE2675" s="4"/>
      <c r="AF2675" s="4"/>
    </row>
    <row r="2676" spans="31:32" x14ac:dyDescent="0.2">
      <c r="AE2676" s="4"/>
      <c r="AF2676" s="4"/>
    </row>
    <row r="2677" spans="31:32" x14ac:dyDescent="0.2">
      <c r="AE2677" s="4"/>
      <c r="AF2677" s="4"/>
    </row>
    <row r="2678" spans="31:32" x14ac:dyDescent="0.2">
      <c r="AE2678" s="4"/>
      <c r="AF2678" s="4"/>
    </row>
    <row r="2679" spans="31:32" x14ac:dyDescent="0.2">
      <c r="AE2679" s="4"/>
      <c r="AF2679" s="4"/>
    </row>
    <row r="2680" spans="31:32" x14ac:dyDescent="0.2">
      <c r="AE2680" s="4"/>
      <c r="AF2680" s="4"/>
    </row>
    <row r="2681" spans="31:32" x14ac:dyDescent="0.2">
      <c r="AE2681" s="4"/>
      <c r="AF2681" s="4"/>
    </row>
    <row r="2682" spans="31:32" x14ac:dyDescent="0.2">
      <c r="AE2682" s="4"/>
      <c r="AF2682" s="4"/>
    </row>
    <row r="2683" spans="31:32" x14ac:dyDescent="0.2">
      <c r="AE2683" s="4"/>
      <c r="AF2683" s="4"/>
    </row>
    <row r="2684" spans="31:32" x14ac:dyDescent="0.2">
      <c r="AE2684" s="4"/>
      <c r="AF2684" s="4"/>
    </row>
    <row r="2685" spans="31:32" x14ac:dyDescent="0.2">
      <c r="AE2685" s="4"/>
      <c r="AF2685" s="4"/>
    </row>
    <row r="2686" spans="31:32" x14ac:dyDescent="0.2">
      <c r="AE2686" s="4"/>
      <c r="AF2686" s="4"/>
    </row>
    <row r="2687" spans="31:32" x14ac:dyDescent="0.2">
      <c r="AE2687" s="4"/>
      <c r="AF2687" s="4"/>
    </row>
    <row r="2688" spans="31:32" x14ac:dyDescent="0.2">
      <c r="AE2688" s="4"/>
      <c r="AF2688" s="4"/>
    </row>
    <row r="2689" spans="31:32" x14ac:dyDescent="0.2">
      <c r="AE2689" s="4"/>
      <c r="AF2689" s="4"/>
    </row>
    <row r="2690" spans="31:32" x14ac:dyDescent="0.2">
      <c r="AE2690" s="4"/>
      <c r="AF2690" s="4"/>
    </row>
    <row r="2691" spans="31:32" x14ac:dyDescent="0.2">
      <c r="AE2691" s="4"/>
      <c r="AF2691" s="4"/>
    </row>
    <row r="2692" spans="31:32" x14ac:dyDescent="0.2">
      <c r="AE2692" s="4"/>
      <c r="AF2692" s="4"/>
    </row>
    <row r="2693" spans="31:32" x14ac:dyDescent="0.2">
      <c r="AE2693" s="4"/>
      <c r="AF2693" s="4"/>
    </row>
    <row r="2694" spans="31:32" x14ac:dyDescent="0.2">
      <c r="AE2694" s="4"/>
      <c r="AF2694" s="4"/>
    </row>
    <row r="2695" spans="31:32" x14ac:dyDescent="0.2">
      <c r="AE2695" s="4"/>
      <c r="AF2695" s="4"/>
    </row>
    <row r="2696" spans="31:32" x14ac:dyDescent="0.2">
      <c r="AE2696" s="4"/>
      <c r="AF2696" s="4"/>
    </row>
    <row r="2697" spans="31:32" x14ac:dyDescent="0.2">
      <c r="AE2697" s="4"/>
      <c r="AF2697" s="4"/>
    </row>
    <row r="2698" spans="31:32" x14ac:dyDescent="0.2">
      <c r="AE2698" s="4"/>
      <c r="AF2698" s="4"/>
    </row>
    <row r="2699" spans="31:32" x14ac:dyDescent="0.2">
      <c r="AE2699" s="4"/>
      <c r="AF2699" s="4"/>
    </row>
    <row r="2700" spans="31:32" x14ac:dyDescent="0.2">
      <c r="AE2700" s="4"/>
      <c r="AF2700" s="4"/>
    </row>
    <row r="2701" spans="31:32" x14ac:dyDescent="0.2">
      <c r="AE2701" s="4"/>
      <c r="AF2701" s="4"/>
    </row>
    <row r="2702" spans="31:32" x14ac:dyDescent="0.2">
      <c r="AE2702" s="4"/>
      <c r="AF2702" s="4"/>
    </row>
    <row r="2703" spans="31:32" x14ac:dyDescent="0.2">
      <c r="AE2703" s="4"/>
      <c r="AF2703" s="4"/>
    </row>
    <row r="2704" spans="31:32" x14ac:dyDescent="0.2">
      <c r="AE2704" s="4"/>
      <c r="AF2704" s="4"/>
    </row>
    <row r="2705" spans="31:32" x14ac:dyDescent="0.2">
      <c r="AE2705" s="4"/>
      <c r="AF2705" s="4"/>
    </row>
    <row r="2706" spans="31:32" x14ac:dyDescent="0.2">
      <c r="AE2706" s="4"/>
      <c r="AF2706" s="4"/>
    </row>
    <row r="2707" spans="31:32" x14ac:dyDescent="0.2">
      <c r="AE2707" s="4"/>
      <c r="AF2707" s="4"/>
    </row>
    <row r="2708" spans="31:32" x14ac:dyDescent="0.2">
      <c r="AE2708" s="4"/>
      <c r="AF2708" s="4"/>
    </row>
    <row r="2709" spans="31:32" x14ac:dyDescent="0.2">
      <c r="AE2709" s="4"/>
      <c r="AF2709" s="4"/>
    </row>
    <row r="2710" spans="31:32" x14ac:dyDescent="0.2">
      <c r="AE2710" s="4"/>
      <c r="AF2710" s="4"/>
    </row>
    <row r="2711" spans="31:32" x14ac:dyDescent="0.2">
      <c r="AE2711" s="4"/>
      <c r="AF2711" s="4"/>
    </row>
    <row r="2712" spans="31:32" x14ac:dyDescent="0.2">
      <c r="AE2712" s="4"/>
      <c r="AF2712" s="4"/>
    </row>
    <row r="2713" spans="31:32" x14ac:dyDescent="0.2">
      <c r="AE2713" s="4"/>
      <c r="AF2713" s="4"/>
    </row>
    <row r="2714" spans="31:32" x14ac:dyDescent="0.2">
      <c r="AE2714" s="4"/>
      <c r="AF2714" s="4"/>
    </row>
    <row r="2715" spans="31:32" x14ac:dyDescent="0.2">
      <c r="AE2715" s="4"/>
      <c r="AF2715" s="4"/>
    </row>
    <row r="2716" spans="31:32" x14ac:dyDescent="0.2">
      <c r="AE2716" s="4"/>
      <c r="AF2716" s="4"/>
    </row>
    <row r="2717" spans="31:32" x14ac:dyDescent="0.2">
      <c r="AE2717" s="4"/>
      <c r="AF2717" s="4"/>
    </row>
    <row r="2718" spans="31:32" x14ac:dyDescent="0.2">
      <c r="AE2718" s="4"/>
      <c r="AF2718" s="4"/>
    </row>
    <row r="2719" spans="31:32" x14ac:dyDescent="0.2">
      <c r="AE2719" s="4"/>
      <c r="AF2719" s="4"/>
    </row>
    <row r="2720" spans="31:32" x14ac:dyDescent="0.2">
      <c r="AE2720" s="4"/>
      <c r="AF2720" s="4"/>
    </row>
    <row r="2721" spans="31:32" x14ac:dyDescent="0.2">
      <c r="AE2721" s="4"/>
      <c r="AF2721" s="4"/>
    </row>
    <row r="2722" spans="31:32" x14ac:dyDescent="0.2">
      <c r="AE2722" s="4"/>
      <c r="AF2722" s="4"/>
    </row>
    <row r="2723" spans="31:32" x14ac:dyDescent="0.2">
      <c r="AE2723" s="4"/>
      <c r="AF2723" s="4"/>
    </row>
    <row r="2724" spans="31:32" x14ac:dyDescent="0.2">
      <c r="AE2724" s="4"/>
      <c r="AF2724" s="4"/>
    </row>
    <row r="2725" spans="31:32" x14ac:dyDescent="0.2">
      <c r="AE2725" s="4"/>
      <c r="AF2725" s="4"/>
    </row>
    <row r="2726" spans="31:32" x14ac:dyDescent="0.2">
      <c r="AE2726" s="4"/>
      <c r="AF2726" s="4"/>
    </row>
    <row r="2727" spans="31:32" x14ac:dyDescent="0.2">
      <c r="AE2727" s="4"/>
      <c r="AF2727" s="4"/>
    </row>
    <row r="2728" spans="31:32" x14ac:dyDescent="0.2">
      <c r="AE2728" s="4"/>
      <c r="AF2728" s="4"/>
    </row>
    <row r="2729" spans="31:32" x14ac:dyDescent="0.2">
      <c r="AE2729" s="4"/>
      <c r="AF2729" s="4"/>
    </row>
    <row r="2730" spans="31:32" x14ac:dyDescent="0.2">
      <c r="AE2730" s="4"/>
      <c r="AF2730" s="4"/>
    </row>
    <row r="2731" spans="31:32" x14ac:dyDescent="0.2">
      <c r="AE2731" s="4"/>
      <c r="AF2731" s="4"/>
    </row>
    <row r="2732" spans="31:32" x14ac:dyDescent="0.2">
      <c r="AE2732" s="4"/>
      <c r="AF2732" s="4"/>
    </row>
    <row r="2733" spans="31:32" x14ac:dyDescent="0.2">
      <c r="AE2733" s="4"/>
      <c r="AF2733" s="4"/>
    </row>
    <row r="2734" spans="31:32" x14ac:dyDescent="0.2">
      <c r="AE2734" s="4"/>
      <c r="AF2734" s="4"/>
    </row>
    <row r="2735" spans="31:32" x14ac:dyDescent="0.2">
      <c r="AE2735" s="4"/>
      <c r="AF2735" s="4"/>
    </row>
    <row r="2736" spans="31:32" x14ac:dyDescent="0.2">
      <c r="AE2736" s="4"/>
      <c r="AF2736" s="4"/>
    </row>
    <row r="2737" spans="31:32" x14ac:dyDescent="0.2">
      <c r="AE2737" s="4"/>
      <c r="AF2737" s="4"/>
    </row>
    <row r="2738" spans="31:32" x14ac:dyDescent="0.2">
      <c r="AE2738" s="4"/>
      <c r="AF2738" s="4"/>
    </row>
    <row r="2739" spans="31:32" x14ac:dyDescent="0.2">
      <c r="AE2739" s="4"/>
      <c r="AF2739" s="4"/>
    </row>
    <row r="2740" spans="31:32" x14ac:dyDescent="0.2">
      <c r="AE2740" s="4"/>
      <c r="AF2740" s="4"/>
    </row>
    <row r="2741" spans="31:32" x14ac:dyDescent="0.2">
      <c r="AE2741" s="4"/>
      <c r="AF2741" s="4"/>
    </row>
    <row r="2742" spans="31:32" x14ac:dyDescent="0.2">
      <c r="AE2742" s="4"/>
      <c r="AF2742" s="4"/>
    </row>
    <row r="2743" spans="31:32" x14ac:dyDescent="0.2">
      <c r="AE2743" s="4"/>
      <c r="AF2743" s="4"/>
    </row>
    <row r="2744" spans="31:32" x14ac:dyDescent="0.2">
      <c r="AE2744" s="4"/>
      <c r="AF2744" s="4"/>
    </row>
    <row r="2745" spans="31:32" x14ac:dyDescent="0.2">
      <c r="AE2745" s="4"/>
      <c r="AF2745" s="4"/>
    </row>
    <row r="2746" spans="31:32" x14ac:dyDescent="0.2">
      <c r="AE2746" s="4"/>
      <c r="AF2746" s="4"/>
    </row>
    <row r="2747" spans="31:32" x14ac:dyDescent="0.2">
      <c r="AE2747" s="4"/>
      <c r="AF2747" s="4"/>
    </row>
    <row r="2748" spans="31:32" x14ac:dyDescent="0.2">
      <c r="AE2748" s="4"/>
      <c r="AF2748" s="4"/>
    </row>
    <row r="2749" spans="31:32" x14ac:dyDescent="0.2">
      <c r="AE2749" s="4"/>
      <c r="AF2749" s="4"/>
    </row>
    <row r="2750" spans="31:32" x14ac:dyDescent="0.2">
      <c r="AE2750" s="4"/>
      <c r="AF2750" s="4"/>
    </row>
    <row r="2751" spans="31:32" x14ac:dyDescent="0.2">
      <c r="AE2751" s="4"/>
      <c r="AF2751" s="4"/>
    </row>
    <row r="2752" spans="31:32" x14ac:dyDescent="0.2">
      <c r="AE2752" s="4"/>
      <c r="AF2752" s="4"/>
    </row>
    <row r="2753" spans="31:32" x14ac:dyDescent="0.2">
      <c r="AE2753" s="4"/>
      <c r="AF2753" s="4"/>
    </row>
    <row r="2754" spans="31:32" x14ac:dyDescent="0.2">
      <c r="AE2754" s="4"/>
      <c r="AF2754" s="4"/>
    </row>
    <row r="2755" spans="31:32" x14ac:dyDescent="0.2">
      <c r="AE2755" s="4"/>
      <c r="AF2755" s="4"/>
    </row>
    <row r="2756" spans="31:32" x14ac:dyDescent="0.2">
      <c r="AE2756" s="4"/>
      <c r="AF2756" s="4"/>
    </row>
    <row r="2757" spans="31:32" x14ac:dyDescent="0.2">
      <c r="AE2757" s="4"/>
      <c r="AF2757" s="4"/>
    </row>
    <row r="2758" spans="31:32" x14ac:dyDescent="0.2">
      <c r="AE2758" s="4"/>
      <c r="AF2758" s="4"/>
    </row>
    <row r="2759" spans="31:32" x14ac:dyDescent="0.2">
      <c r="AE2759" s="4"/>
      <c r="AF2759" s="4"/>
    </row>
    <row r="2760" spans="31:32" x14ac:dyDescent="0.2">
      <c r="AE2760" s="4"/>
      <c r="AF2760" s="4"/>
    </row>
    <row r="2761" spans="31:32" x14ac:dyDescent="0.2">
      <c r="AE2761" s="4"/>
      <c r="AF2761" s="4"/>
    </row>
    <row r="2762" spans="31:32" x14ac:dyDescent="0.2">
      <c r="AE2762" s="4"/>
      <c r="AF2762" s="4"/>
    </row>
    <row r="2763" spans="31:32" x14ac:dyDescent="0.2">
      <c r="AE2763" s="4"/>
      <c r="AF2763" s="4"/>
    </row>
    <row r="2764" spans="31:32" x14ac:dyDescent="0.2">
      <c r="AE2764" s="4"/>
      <c r="AF2764" s="4"/>
    </row>
    <row r="2765" spans="31:32" x14ac:dyDescent="0.2">
      <c r="AE2765" s="4"/>
      <c r="AF2765" s="4"/>
    </row>
    <row r="2766" spans="31:32" x14ac:dyDescent="0.2">
      <c r="AE2766" s="4"/>
      <c r="AF2766" s="4"/>
    </row>
    <row r="2767" spans="31:32" x14ac:dyDescent="0.2">
      <c r="AE2767" s="4"/>
      <c r="AF2767" s="4"/>
    </row>
    <row r="2768" spans="31:32" x14ac:dyDescent="0.2">
      <c r="AE2768" s="4"/>
      <c r="AF2768" s="4"/>
    </row>
    <row r="2769" spans="31:32" x14ac:dyDescent="0.2">
      <c r="AE2769" s="4"/>
      <c r="AF2769" s="4"/>
    </row>
    <row r="2770" spans="31:32" x14ac:dyDescent="0.2">
      <c r="AE2770" s="4"/>
      <c r="AF2770" s="4"/>
    </row>
    <row r="2771" spans="31:32" x14ac:dyDescent="0.2">
      <c r="AE2771" s="4"/>
      <c r="AF2771" s="4"/>
    </row>
    <row r="2772" spans="31:32" x14ac:dyDescent="0.2">
      <c r="AE2772" s="4"/>
      <c r="AF2772" s="4"/>
    </row>
    <row r="2773" spans="31:32" x14ac:dyDescent="0.2">
      <c r="AE2773" s="4"/>
      <c r="AF2773" s="4"/>
    </row>
    <row r="2774" spans="31:32" x14ac:dyDescent="0.2">
      <c r="AE2774" s="4"/>
      <c r="AF2774" s="4"/>
    </row>
    <row r="2775" spans="31:32" x14ac:dyDescent="0.2">
      <c r="AE2775" s="4"/>
      <c r="AF2775" s="4"/>
    </row>
    <row r="2776" spans="31:32" x14ac:dyDescent="0.2">
      <c r="AE2776" s="4"/>
      <c r="AF2776" s="4"/>
    </row>
    <row r="2777" spans="31:32" x14ac:dyDescent="0.2">
      <c r="AE2777" s="4"/>
      <c r="AF2777" s="4"/>
    </row>
    <row r="2778" spans="31:32" x14ac:dyDescent="0.2">
      <c r="AE2778" s="4"/>
      <c r="AF2778" s="4"/>
    </row>
    <row r="2779" spans="31:32" x14ac:dyDescent="0.2">
      <c r="AE2779" s="4"/>
      <c r="AF2779" s="4"/>
    </row>
    <row r="2780" spans="31:32" x14ac:dyDescent="0.2">
      <c r="AE2780" s="4"/>
      <c r="AF2780" s="4"/>
    </row>
    <row r="2781" spans="31:32" x14ac:dyDescent="0.2">
      <c r="AE2781" s="4"/>
      <c r="AF2781" s="4"/>
    </row>
    <row r="2782" spans="31:32" x14ac:dyDescent="0.2">
      <c r="AE2782" s="4"/>
      <c r="AF2782" s="4"/>
    </row>
    <row r="2783" spans="31:32" x14ac:dyDescent="0.2">
      <c r="AE2783" s="4"/>
      <c r="AF2783" s="4"/>
    </row>
    <row r="2784" spans="31:32" x14ac:dyDescent="0.2">
      <c r="AE2784" s="4"/>
      <c r="AF2784" s="4"/>
    </row>
    <row r="2785" spans="31:32" x14ac:dyDescent="0.2">
      <c r="AE2785" s="4"/>
      <c r="AF2785" s="4"/>
    </row>
    <row r="2786" spans="31:32" x14ac:dyDescent="0.2">
      <c r="AE2786" s="4"/>
      <c r="AF2786" s="4"/>
    </row>
    <row r="2787" spans="31:32" x14ac:dyDescent="0.2">
      <c r="AE2787" s="4"/>
      <c r="AF2787" s="4"/>
    </row>
    <row r="2788" spans="31:32" x14ac:dyDescent="0.2">
      <c r="AE2788" s="4"/>
      <c r="AF2788" s="4"/>
    </row>
    <row r="2789" spans="31:32" x14ac:dyDescent="0.2">
      <c r="AE2789" s="4"/>
      <c r="AF2789" s="4"/>
    </row>
    <row r="2790" spans="31:32" x14ac:dyDescent="0.2">
      <c r="AE2790" s="4"/>
      <c r="AF2790" s="4"/>
    </row>
    <row r="2791" spans="31:32" x14ac:dyDescent="0.2">
      <c r="AE2791" s="4"/>
      <c r="AF2791" s="4"/>
    </row>
    <row r="2792" spans="31:32" x14ac:dyDescent="0.2">
      <c r="AE2792" s="4"/>
      <c r="AF2792" s="4"/>
    </row>
    <row r="2793" spans="31:32" x14ac:dyDescent="0.2">
      <c r="AE2793" s="4"/>
      <c r="AF2793" s="4"/>
    </row>
    <row r="2794" spans="31:32" x14ac:dyDescent="0.2">
      <c r="AE2794" s="4"/>
      <c r="AF2794" s="4"/>
    </row>
    <row r="2795" spans="31:32" x14ac:dyDescent="0.2">
      <c r="AE2795" s="4"/>
      <c r="AF2795" s="4"/>
    </row>
    <row r="2796" spans="31:32" x14ac:dyDescent="0.2">
      <c r="AE2796" s="4"/>
      <c r="AF2796" s="4"/>
    </row>
    <row r="2797" spans="31:32" x14ac:dyDescent="0.2">
      <c r="AE2797" s="4"/>
      <c r="AF2797" s="4"/>
    </row>
    <row r="2798" spans="31:32" x14ac:dyDescent="0.2">
      <c r="AE2798" s="4"/>
      <c r="AF2798" s="4"/>
    </row>
    <row r="2799" spans="31:32" x14ac:dyDescent="0.2">
      <c r="AE2799" s="4"/>
      <c r="AF2799" s="4"/>
    </row>
    <row r="2800" spans="31:32" x14ac:dyDescent="0.2">
      <c r="AE2800" s="4"/>
      <c r="AF2800" s="4"/>
    </row>
    <row r="2801" spans="31:32" x14ac:dyDescent="0.2">
      <c r="AE2801" s="4"/>
      <c r="AF2801" s="4"/>
    </row>
    <row r="2802" spans="31:32" x14ac:dyDescent="0.2">
      <c r="AE2802" s="4"/>
      <c r="AF2802" s="4"/>
    </row>
    <row r="2803" spans="31:32" x14ac:dyDescent="0.2">
      <c r="AE2803" s="4"/>
      <c r="AF2803" s="4"/>
    </row>
    <row r="2804" spans="31:32" x14ac:dyDescent="0.2">
      <c r="AE2804" s="4"/>
      <c r="AF2804" s="4"/>
    </row>
    <row r="2805" spans="31:32" x14ac:dyDescent="0.2">
      <c r="AE2805" s="4"/>
      <c r="AF2805" s="4"/>
    </row>
    <row r="2806" spans="31:32" x14ac:dyDescent="0.2">
      <c r="AE2806" s="4"/>
      <c r="AF2806" s="4"/>
    </row>
    <row r="2807" spans="31:32" x14ac:dyDescent="0.2">
      <c r="AE2807" s="4"/>
      <c r="AF2807" s="4"/>
    </row>
    <row r="2808" spans="31:32" x14ac:dyDescent="0.2">
      <c r="AE2808" s="4"/>
      <c r="AF2808" s="4"/>
    </row>
    <row r="2809" spans="31:32" x14ac:dyDescent="0.2">
      <c r="AE2809" s="4"/>
      <c r="AF2809" s="4"/>
    </row>
    <row r="2810" spans="31:32" x14ac:dyDescent="0.2">
      <c r="AE2810" s="4"/>
      <c r="AF2810" s="4"/>
    </row>
    <row r="2811" spans="31:32" x14ac:dyDescent="0.2">
      <c r="AE2811" s="4"/>
      <c r="AF2811" s="4"/>
    </row>
    <row r="2812" spans="31:32" x14ac:dyDescent="0.2">
      <c r="AE2812" s="4"/>
      <c r="AF2812" s="4"/>
    </row>
    <row r="2813" spans="31:32" x14ac:dyDescent="0.2">
      <c r="AE2813" s="4"/>
      <c r="AF2813" s="4"/>
    </row>
    <row r="2814" spans="31:32" x14ac:dyDescent="0.2">
      <c r="AE2814" s="4"/>
      <c r="AF2814" s="4"/>
    </row>
    <row r="2815" spans="31:32" x14ac:dyDescent="0.2">
      <c r="AE2815" s="4"/>
      <c r="AF2815" s="4"/>
    </row>
    <row r="2816" spans="31:32" x14ac:dyDescent="0.2">
      <c r="AE2816" s="4"/>
      <c r="AF2816" s="4"/>
    </row>
    <row r="2817" spans="31:32" x14ac:dyDescent="0.2">
      <c r="AE2817" s="4"/>
      <c r="AF2817" s="4"/>
    </row>
    <row r="2818" spans="31:32" x14ac:dyDescent="0.2">
      <c r="AE2818" s="4"/>
      <c r="AF2818" s="4"/>
    </row>
    <row r="2819" spans="31:32" x14ac:dyDescent="0.2">
      <c r="AE2819" s="4"/>
      <c r="AF2819" s="4"/>
    </row>
    <row r="2820" spans="31:32" x14ac:dyDescent="0.2">
      <c r="AE2820" s="4"/>
      <c r="AF2820" s="4"/>
    </row>
    <row r="2821" spans="31:32" x14ac:dyDescent="0.2">
      <c r="AE2821" s="4"/>
      <c r="AF2821" s="4"/>
    </row>
    <row r="2822" spans="31:32" x14ac:dyDescent="0.2">
      <c r="AE2822" s="4"/>
      <c r="AF2822" s="4"/>
    </row>
    <row r="2823" spans="31:32" x14ac:dyDescent="0.2">
      <c r="AE2823" s="4"/>
      <c r="AF2823" s="4"/>
    </row>
    <row r="2824" spans="31:32" x14ac:dyDescent="0.2">
      <c r="AE2824" s="4"/>
      <c r="AF2824" s="4"/>
    </row>
    <row r="2825" spans="31:32" x14ac:dyDescent="0.2">
      <c r="AE2825" s="4"/>
      <c r="AF2825" s="4"/>
    </row>
    <row r="2826" spans="31:32" x14ac:dyDescent="0.2">
      <c r="AE2826" s="4"/>
      <c r="AF2826" s="4"/>
    </row>
    <row r="2827" spans="31:32" x14ac:dyDescent="0.2">
      <c r="AE2827" s="4"/>
      <c r="AF2827" s="4"/>
    </row>
    <row r="2828" spans="31:32" x14ac:dyDescent="0.2">
      <c r="AE2828" s="4"/>
      <c r="AF2828" s="4"/>
    </row>
    <row r="2829" spans="31:32" x14ac:dyDescent="0.2">
      <c r="AE2829" s="4"/>
      <c r="AF2829" s="4"/>
    </row>
    <row r="2830" spans="31:32" x14ac:dyDescent="0.2">
      <c r="AE2830" s="4"/>
      <c r="AF2830" s="4"/>
    </row>
    <row r="2831" spans="31:32" x14ac:dyDescent="0.2">
      <c r="AE2831" s="4"/>
      <c r="AF2831" s="4"/>
    </row>
    <row r="2832" spans="31:32" x14ac:dyDescent="0.2">
      <c r="AE2832" s="4"/>
      <c r="AF2832" s="4"/>
    </row>
    <row r="2833" spans="31:32" x14ac:dyDescent="0.2">
      <c r="AE2833" s="4"/>
      <c r="AF2833" s="4"/>
    </row>
    <row r="2834" spans="31:32" x14ac:dyDescent="0.2">
      <c r="AE2834" s="4"/>
      <c r="AF2834" s="4"/>
    </row>
    <row r="2835" spans="31:32" x14ac:dyDescent="0.2">
      <c r="AE2835" s="4"/>
      <c r="AF2835" s="4"/>
    </row>
    <row r="2836" spans="31:32" x14ac:dyDescent="0.2">
      <c r="AE2836" s="4"/>
      <c r="AF2836" s="4"/>
    </row>
    <row r="2837" spans="31:32" x14ac:dyDescent="0.2">
      <c r="AE2837" s="4"/>
      <c r="AF2837" s="4"/>
    </row>
    <row r="2838" spans="31:32" x14ac:dyDescent="0.2">
      <c r="AE2838" s="4"/>
      <c r="AF2838" s="4"/>
    </row>
    <row r="2839" spans="31:32" x14ac:dyDescent="0.2">
      <c r="AE2839" s="4"/>
      <c r="AF2839" s="4"/>
    </row>
    <row r="2840" spans="31:32" x14ac:dyDescent="0.2">
      <c r="AE2840" s="4"/>
      <c r="AF2840" s="4"/>
    </row>
    <row r="2841" spans="31:32" x14ac:dyDescent="0.2">
      <c r="AE2841" s="4"/>
      <c r="AF2841" s="4"/>
    </row>
    <row r="2842" spans="31:32" x14ac:dyDescent="0.2">
      <c r="AE2842" s="4"/>
      <c r="AF2842" s="4"/>
    </row>
    <row r="2843" spans="31:32" x14ac:dyDescent="0.2">
      <c r="AE2843" s="4"/>
      <c r="AF2843" s="4"/>
    </row>
    <row r="2844" spans="31:32" x14ac:dyDescent="0.2">
      <c r="AE2844" s="4"/>
      <c r="AF2844" s="4"/>
    </row>
    <row r="2845" spans="31:32" x14ac:dyDescent="0.2">
      <c r="AE2845" s="4"/>
      <c r="AF2845" s="4"/>
    </row>
    <row r="2846" spans="31:32" x14ac:dyDescent="0.2">
      <c r="AE2846" s="4"/>
      <c r="AF2846" s="4"/>
    </row>
    <row r="2847" spans="31:32" x14ac:dyDescent="0.2">
      <c r="AE2847" s="4"/>
      <c r="AF2847" s="4"/>
    </row>
    <row r="2848" spans="31:32" x14ac:dyDescent="0.2">
      <c r="AE2848" s="4"/>
      <c r="AF2848" s="4"/>
    </row>
    <row r="2849" spans="31:32" x14ac:dyDescent="0.2">
      <c r="AE2849" s="4"/>
      <c r="AF2849" s="4"/>
    </row>
    <row r="2850" spans="31:32" x14ac:dyDescent="0.2">
      <c r="AE2850" s="4"/>
      <c r="AF2850" s="4"/>
    </row>
    <row r="2851" spans="31:32" x14ac:dyDescent="0.2">
      <c r="AE2851" s="4"/>
      <c r="AF2851" s="4"/>
    </row>
    <row r="2852" spans="31:32" x14ac:dyDescent="0.2">
      <c r="AE2852" s="4"/>
      <c r="AF2852" s="4"/>
    </row>
    <row r="2853" spans="31:32" x14ac:dyDescent="0.2">
      <c r="AE2853" s="4"/>
      <c r="AF2853" s="4"/>
    </row>
    <row r="2854" spans="31:32" x14ac:dyDescent="0.2">
      <c r="AE2854" s="4"/>
      <c r="AF2854" s="4"/>
    </row>
    <row r="2855" spans="31:32" x14ac:dyDescent="0.2">
      <c r="AE2855" s="4"/>
      <c r="AF2855" s="4"/>
    </row>
    <row r="2856" spans="31:32" x14ac:dyDescent="0.2">
      <c r="AE2856" s="4"/>
      <c r="AF2856" s="4"/>
    </row>
    <row r="2857" spans="31:32" x14ac:dyDescent="0.2">
      <c r="AE2857" s="4"/>
      <c r="AF2857" s="4"/>
    </row>
    <row r="2858" spans="31:32" x14ac:dyDescent="0.2">
      <c r="AE2858" s="4"/>
      <c r="AF2858" s="4"/>
    </row>
    <row r="2859" spans="31:32" x14ac:dyDescent="0.2">
      <c r="AE2859" s="4"/>
      <c r="AF2859" s="4"/>
    </row>
    <row r="2860" spans="31:32" x14ac:dyDescent="0.2">
      <c r="AE2860" s="4"/>
      <c r="AF2860" s="4"/>
    </row>
    <row r="2861" spans="31:32" x14ac:dyDescent="0.2">
      <c r="AE2861" s="4"/>
      <c r="AF2861" s="4"/>
    </row>
    <row r="2862" spans="31:32" x14ac:dyDescent="0.2">
      <c r="AE2862" s="4"/>
      <c r="AF2862" s="4"/>
    </row>
    <row r="2863" spans="31:32" x14ac:dyDescent="0.2">
      <c r="AE2863" s="4"/>
      <c r="AF2863" s="4"/>
    </row>
    <row r="2864" spans="31:32" x14ac:dyDescent="0.2">
      <c r="AE2864" s="4"/>
      <c r="AF2864" s="4"/>
    </row>
    <row r="2865" spans="31:32" x14ac:dyDescent="0.2">
      <c r="AE2865" s="4"/>
      <c r="AF2865" s="4"/>
    </row>
    <row r="2866" spans="31:32" x14ac:dyDescent="0.2">
      <c r="AE2866" s="4"/>
      <c r="AF2866" s="4"/>
    </row>
    <row r="2867" spans="31:32" x14ac:dyDescent="0.2">
      <c r="AE2867" s="4"/>
      <c r="AF2867" s="4"/>
    </row>
    <row r="2868" spans="31:32" x14ac:dyDescent="0.2">
      <c r="AE2868" s="4"/>
      <c r="AF2868" s="4"/>
    </row>
    <row r="2869" spans="31:32" x14ac:dyDescent="0.2">
      <c r="AE2869" s="4"/>
      <c r="AF2869" s="4"/>
    </row>
    <row r="2870" spans="31:32" x14ac:dyDescent="0.2">
      <c r="AE2870" s="4"/>
      <c r="AF2870" s="4"/>
    </row>
    <row r="2871" spans="31:32" x14ac:dyDescent="0.2">
      <c r="AE2871" s="4"/>
      <c r="AF2871" s="4"/>
    </row>
    <row r="2872" spans="31:32" x14ac:dyDescent="0.2">
      <c r="AE2872" s="4"/>
      <c r="AF2872" s="4"/>
    </row>
    <row r="2873" spans="31:32" x14ac:dyDescent="0.2">
      <c r="AE2873" s="4"/>
      <c r="AF2873" s="4"/>
    </row>
    <row r="2874" spans="31:32" x14ac:dyDescent="0.2">
      <c r="AE2874" s="4"/>
      <c r="AF2874" s="4"/>
    </row>
    <row r="2875" spans="31:32" x14ac:dyDescent="0.2">
      <c r="AE2875" s="4"/>
      <c r="AF2875" s="4"/>
    </row>
    <row r="2876" spans="31:32" x14ac:dyDescent="0.2">
      <c r="AE2876" s="4"/>
      <c r="AF2876" s="4"/>
    </row>
    <row r="2877" spans="31:32" x14ac:dyDescent="0.2">
      <c r="AE2877" s="4"/>
      <c r="AF2877" s="4"/>
    </row>
    <row r="2878" spans="31:32" x14ac:dyDescent="0.2">
      <c r="AE2878" s="4"/>
      <c r="AF2878" s="4"/>
    </row>
    <row r="2879" spans="31:32" x14ac:dyDescent="0.2">
      <c r="AE2879" s="4"/>
      <c r="AF2879" s="4"/>
    </row>
    <row r="2880" spans="31:32" x14ac:dyDescent="0.2">
      <c r="AE2880" s="4"/>
      <c r="AF2880" s="4"/>
    </row>
    <row r="2881" spans="31:32" x14ac:dyDescent="0.2">
      <c r="AE2881" s="4"/>
      <c r="AF2881" s="4"/>
    </row>
    <row r="2882" spans="31:32" x14ac:dyDescent="0.2">
      <c r="AE2882" s="4"/>
      <c r="AF2882" s="4"/>
    </row>
    <row r="2883" spans="31:32" x14ac:dyDescent="0.2">
      <c r="AE2883" s="4"/>
      <c r="AF2883" s="4"/>
    </row>
    <row r="2884" spans="31:32" x14ac:dyDescent="0.2">
      <c r="AE2884" s="4"/>
      <c r="AF2884" s="4"/>
    </row>
    <row r="2885" spans="31:32" x14ac:dyDescent="0.2">
      <c r="AE2885" s="4"/>
      <c r="AF2885" s="4"/>
    </row>
    <row r="2886" spans="31:32" x14ac:dyDescent="0.2">
      <c r="AE2886" s="4"/>
      <c r="AF2886" s="4"/>
    </row>
    <row r="2887" spans="31:32" x14ac:dyDescent="0.2">
      <c r="AE2887" s="4"/>
      <c r="AF2887" s="4"/>
    </row>
    <row r="2888" spans="31:32" x14ac:dyDescent="0.2">
      <c r="AE2888" s="4"/>
      <c r="AF2888" s="4"/>
    </row>
    <row r="2889" spans="31:32" x14ac:dyDescent="0.2">
      <c r="AE2889" s="4"/>
      <c r="AF2889" s="4"/>
    </row>
    <row r="2890" spans="31:32" x14ac:dyDescent="0.2">
      <c r="AE2890" s="4"/>
      <c r="AF2890" s="4"/>
    </row>
    <row r="2891" spans="31:32" x14ac:dyDescent="0.2">
      <c r="AE2891" s="4"/>
      <c r="AF2891" s="4"/>
    </row>
    <row r="2892" spans="31:32" x14ac:dyDescent="0.2">
      <c r="AE2892" s="4"/>
      <c r="AF2892" s="4"/>
    </row>
    <row r="2893" spans="31:32" x14ac:dyDescent="0.2">
      <c r="AE2893" s="4"/>
      <c r="AF2893" s="4"/>
    </row>
    <row r="2894" spans="31:32" x14ac:dyDescent="0.2">
      <c r="AE2894" s="4"/>
      <c r="AF2894" s="4"/>
    </row>
    <row r="2895" spans="31:32" x14ac:dyDescent="0.2">
      <c r="AE2895" s="4"/>
      <c r="AF2895" s="4"/>
    </row>
    <row r="2896" spans="31:32" x14ac:dyDescent="0.2">
      <c r="AE2896" s="4"/>
      <c r="AF2896" s="4"/>
    </row>
    <row r="2897" spans="31:32" x14ac:dyDescent="0.2">
      <c r="AE2897" s="4"/>
      <c r="AF2897" s="4"/>
    </row>
    <row r="2898" spans="31:32" x14ac:dyDescent="0.2">
      <c r="AE2898" s="4"/>
      <c r="AF2898" s="4"/>
    </row>
    <row r="2899" spans="31:32" x14ac:dyDescent="0.2">
      <c r="AE2899" s="4"/>
      <c r="AF2899" s="4"/>
    </row>
    <row r="2900" spans="31:32" x14ac:dyDescent="0.2">
      <c r="AE2900" s="4"/>
      <c r="AF2900" s="4"/>
    </row>
    <row r="2901" spans="31:32" x14ac:dyDescent="0.2">
      <c r="AE2901" s="4"/>
      <c r="AF2901" s="4"/>
    </row>
    <row r="2902" spans="31:32" x14ac:dyDescent="0.2">
      <c r="AE2902" s="4"/>
      <c r="AF2902" s="4"/>
    </row>
    <row r="2903" spans="31:32" x14ac:dyDescent="0.2">
      <c r="AE2903" s="4"/>
      <c r="AF2903" s="4"/>
    </row>
    <row r="2904" spans="31:32" x14ac:dyDescent="0.2">
      <c r="AE2904" s="4"/>
      <c r="AF2904" s="4"/>
    </row>
    <row r="2905" spans="31:32" x14ac:dyDescent="0.2">
      <c r="AE2905" s="4"/>
      <c r="AF2905" s="4"/>
    </row>
    <row r="2906" spans="31:32" x14ac:dyDescent="0.2">
      <c r="AE2906" s="4"/>
      <c r="AF2906" s="4"/>
    </row>
    <row r="2907" spans="31:32" x14ac:dyDescent="0.2">
      <c r="AE2907" s="4"/>
      <c r="AF2907" s="4"/>
    </row>
    <row r="2908" spans="31:32" x14ac:dyDescent="0.2">
      <c r="AE2908" s="4"/>
      <c r="AF2908" s="4"/>
    </row>
    <row r="2909" spans="31:32" x14ac:dyDescent="0.2">
      <c r="AE2909" s="4"/>
      <c r="AF2909" s="4"/>
    </row>
    <row r="2910" spans="31:32" x14ac:dyDescent="0.2">
      <c r="AE2910" s="4"/>
      <c r="AF2910" s="4"/>
    </row>
    <row r="2911" spans="31:32" x14ac:dyDescent="0.2">
      <c r="AE2911" s="4"/>
      <c r="AF2911" s="4"/>
    </row>
    <row r="2912" spans="31:32" x14ac:dyDescent="0.2">
      <c r="AE2912" s="4"/>
      <c r="AF2912" s="4"/>
    </row>
    <row r="2913" spans="31:32" x14ac:dyDescent="0.2">
      <c r="AE2913" s="4"/>
      <c r="AF2913" s="4"/>
    </row>
    <row r="2914" spans="31:32" x14ac:dyDescent="0.2">
      <c r="AE2914" s="4"/>
      <c r="AF2914" s="4"/>
    </row>
    <row r="2915" spans="31:32" x14ac:dyDescent="0.2">
      <c r="AE2915" s="4"/>
      <c r="AF2915" s="4"/>
    </row>
    <row r="2916" spans="31:32" x14ac:dyDescent="0.2">
      <c r="AE2916" s="4"/>
      <c r="AF2916" s="4"/>
    </row>
    <row r="2917" spans="31:32" x14ac:dyDescent="0.2">
      <c r="AE2917" s="4"/>
      <c r="AF2917" s="4"/>
    </row>
    <row r="2918" spans="31:32" x14ac:dyDescent="0.2">
      <c r="AE2918" s="4"/>
      <c r="AF2918" s="4"/>
    </row>
    <row r="2919" spans="31:32" x14ac:dyDescent="0.2">
      <c r="AE2919" s="4"/>
      <c r="AF2919" s="4"/>
    </row>
    <row r="2920" spans="31:32" x14ac:dyDescent="0.2">
      <c r="AE2920" s="4"/>
      <c r="AF2920" s="4"/>
    </row>
    <row r="2921" spans="31:32" x14ac:dyDescent="0.2">
      <c r="AE2921" s="4"/>
      <c r="AF2921" s="4"/>
    </row>
    <row r="2922" spans="31:32" x14ac:dyDescent="0.2">
      <c r="AE2922" s="4"/>
      <c r="AF2922" s="4"/>
    </row>
    <row r="2923" spans="31:32" x14ac:dyDescent="0.2">
      <c r="AE2923" s="4"/>
      <c r="AF2923" s="4"/>
    </row>
    <row r="2924" spans="31:32" x14ac:dyDescent="0.2">
      <c r="AE2924" s="4"/>
      <c r="AF2924" s="4"/>
    </row>
    <row r="2925" spans="31:32" x14ac:dyDescent="0.2">
      <c r="AE2925" s="4"/>
      <c r="AF2925" s="4"/>
    </row>
    <row r="2926" spans="31:32" x14ac:dyDescent="0.2">
      <c r="AE2926" s="4"/>
      <c r="AF2926" s="4"/>
    </row>
    <row r="2927" spans="31:32" x14ac:dyDescent="0.2">
      <c r="AE2927" s="4"/>
      <c r="AF2927" s="4"/>
    </row>
    <row r="2928" spans="31:32" x14ac:dyDescent="0.2">
      <c r="AE2928" s="4"/>
      <c r="AF2928" s="4"/>
    </row>
    <row r="2929" spans="31:32" x14ac:dyDescent="0.2">
      <c r="AE2929" s="4"/>
      <c r="AF2929" s="4"/>
    </row>
    <row r="2930" spans="31:32" x14ac:dyDescent="0.2">
      <c r="AE2930" s="4"/>
      <c r="AF2930" s="4"/>
    </row>
    <row r="2931" spans="31:32" x14ac:dyDescent="0.2">
      <c r="AE2931" s="4"/>
      <c r="AF2931" s="4"/>
    </row>
    <row r="2932" spans="31:32" x14ac:dyDescent="0.2">
      <c r="AE2932" s="4"/>
      <c r="AF2932" s="4"/>
    </row>
    <row r="2933" spans="31:32" x14ac:dyDescent="0.2">
      <c r="AE2933" s="4"/>
      <c r="AF2933" s="4"/>
    </row>
    <row r="2934" spans="31:32" x14ac:dyDescent="0.2">
      <c r="AE2934" s="4"/>
      <c r="AF2934" s="4"/>
    </row>
    <row r="2935" spans="31:32" x14ac:dyDescent="0.2">
      <c r="AE2935" s="4"/>
      <c r="AF2935" s="4"/>
    </row>
    <row r="2936" spans="31:32" x14ac:dyDescent="0.2">
      <c r="AE2936" s="4"/>
      <c r="AF2936" s="4"/>
    </row>
    <row r="2937" spans="31:32" x14ac:dyDescent="0.2">
      <c r="AE2937" s="4"/>
      <c r="AF2937" s="4"/>
    </row>
    <row r="2938" spans="31:32" x14ac:dyDescent="0.2">
      <c r="AE2938" s="4"/>
      <c r="AF2938" s="4"/>
    </row>
    <row r="2939" spans="31:32" x14ac:dyDescent="0.2">
      <c r="AE2939" s="4"/>
      <c r="AF2939" s="4"/>
    </row>
    <row r="2940" spans="31:32" x14ac:dyDescent="0.2">
      <c r="AE2940" s="4"/>
      <c r="AF2940" s="4"/>
    </row>
    <row r="2941" spans="31:32" x14ac:dyDescent="0.2">
      <c r="AE2941" s="4"/>
      <c r="AF2941" s="4"/>
    </row>
    <row r="2942" spans="31:32" x14ac:dyDescent="0.2">
      <c r="AE2942" s="4"/>
      <c r="AF2942" s="4"/>
    </row>
    <row r="2943" spans="31:32" x14ac:dyDescent="0.2">
      <c r="AE2943" s="4"/>
      <c r="AF2943" s="4"/>
    </row>
    <row r="2944" spans="31:32" x14ac:dyDescent="0.2">
      <c r="AE2944" s="4"/>
      <c r="AF2944" s="4"/>
    </row>
    <row r="2945" spans="31:32" x14ac:dyDescent="0.2">
      <c r="AE2945" s="4"/>
      <c r="AF2945" s="4"/>
    </row>
    <row r="2946" spans="31:32" x14ac:dyDescent="0.2">
      <c r="AE2946" s="4"/>
      <c r="AF2946" s="4"/>
    </row>
    <row r="2947" spans="31:32" x14ac:dyDescent="0.2">
      <c r="AE2947" s="4"/>
      <c r="AF2947" s="4"/>
    </row>
    <row r="2948" spans="31:32" x14ac:dyDescent="0.2">
      <c r="AE2948" s="4"/>
      <c r="AF2948" s="4"/>
    </row>
    <row r="2949" spans="31:32" x14ac:dyDescent="0.2">
      <c r="AE2949" s="4"/>
      <c r="AF2949" s="4"/>
    </row>
    <row r="2950" spans="31:32" x14ac:dyDescent="0.2">
      <c r="AE2950" s="4"/>
      <c r="AF2950" s="4"/>
    </row>
    <row r="2951" spans="31:32" x14ac:dyDescent="0.2">
      <c r="AE2951" s="4"/>
      <c r="AF2951" s="4"/>
    </row>
    <row r="2952" spans="31:32" x14ac:dyDescent="0.2">
      <c r="AE2952" s="4"/>
      <c r="AF2952" s="4"/>
    </row>
    <row r="2953" spans="31:32" x14ac:dyDescent="0.2">
      <c r="AE2953" s="4"/>
      <c r="AF2953" s="4"/>
    </row>
    <row r="2954" spans="31:32" x14ac:dyDescent="0.2">
      <c r="AE2954" s="4"/>
      <c r="AF2954" s="4"/>
    </row>
    <row r="2955" spans="31:32" x14ac:dyDescent="0.2">
      <c r="AE2955" s="4"/>
      <c r="AF2955" s="4"/>
    </row>
    <row r="2956" spans="31:32" x14ac:dyDescent="0.2">
      <c r="AE2956" s="4"/>
      <c r="AF2956" s="4"/>
    </row>
    <row r="2957" spans="31:32" x14ac:dyDescent="0.2">
      <c r="AE2957" s="4"/>
      <c r="AF2957" s="4"/>
    </row>
    <row r="2958" spans="31:32" x14ac:dyDescent="0.2">
      <c r="AE2958" s="4"/>
      <c r="AF2958" s="4"/>
    </row>
    <row r="2959" spans="31:32" x14ac:dyDescent="0.2">
      <c r="AE2959" s="4"/>
      <c r="AF2959" s="4"/>
    </row>
    <row r="2960" spans="31:32" x14ac:dyDescent="0.2">
      <c r="AE2960" s="4"/>
      <c r="AF2960" s="4"/>
    </row>
    <row r="2961" spans="31:32" x14ac:dyDescent="0.2">
      <c r="AE2961" s="4"/>
      <c r="AF2961" s="4"/>
    </row>
    <row r="2962" spans="31:32" x14ac:dyDescent="0.2">
      <c r="AE2962" s="4"/>
      <c r="AF2962" s="4"/>
    </row>
    <row r="2963" spans="31:32" x14ac:dyDescent="0.2">
      <c r="AE2963" s="4"/>
      <c r="AF2963" s="4"/>
    </row>
    <row r="2964" spans="31:32" x14ac:dyDescent="0.2">
      <c r="AE2964" s="4"/>
      <c r="AF2964" s="4"/>
    </row>
    <row r="2965" spans="31:32" x14ac:dyDescent="0.2">
      <c r="AE2965" s="4"/>
      <c r="AF2965" s="4"/>
    </row>
    <row r="2966" spans="31:32" x14ac:dyDescent="0.2">
      <c r="AE2966" s="4"/>
      <c r="AF2966" s="4"/>
    </row>
    <row r="2967" spans="31:32" x14ac:dyDescent="0.2">
      <c r="AE2967" s="4"/>
      <c r="AF2967" s="4"/>
    </row>
    <row r="2968" spans="31:32" x14ac:dyDescent="0.2">
      <c r="AE2968" s="4"/>
      <c r="AF2968" s="4"/>
    </row>
    <row r="2969" spans="31:32" x14ac:dyDescent="0.2">
      <c r="AE2969" s="4"/>
      <c r="AF2969" s="4"/>
    </row>
    <row r="2970" spans="31:32" x14ac:dyDescent="0.2">
      <c r="AE2970" s="4"/>
      <c r="AF2970" s="4"/>
    </row>
    <row r="2971" spans="31:32" x14ac:dyDescent="0.2">
      <c r="AE2971" s="4"/>
      <c r="AF2971" s="4"/>
    </row>
    <row r="2972" spans="31:32" x14ac:dyDescent="0.2">
      <c r="AE2972" s="4"/>
      <c r="AF2972" s="4"/>
    </row>
    <row r="2973" spans="31:32" x14ac:dyDescent="0.2">
      <c r="AE2973" s="4"/>
      <c r="AF2973" s="4"/>
    </row>
    <row r="2974" spans="31:32" x14ac:dyDescent="0.2">
      <c r="AE2974" s="4"/>
      <c r="AF2974" s="4"/>
    </row>
    <row r="2975" spans="31:32" x14ac:dyDescent="0.2">
      <c r="AE2975" s="4"/>
      <c r="AF2975" s="4"/>
    </row>
    <row r="2976" spans="31:32" x14ac:dyDescent="0.2">
      <c r="AE2976" s="4"/>
      <c r="AF2976" s="4"/>
    </row>
    <row r="2977" spans="31:32" x14ac:dyDescent="0.2">
      <c r="AE2977" s="4"/>
      <c r="AF2977" s="4"/>
    </row>
    <row r="2978" spans="31:32" x14ac:dyDescent="0.2">
      <c r="AE2978" s="4"/>
      <c r="AF2978" s="4"/>
    </row>
    <row r="2979" spans="31:32" x14ac:dyDescent="0.2">
      <c r="AE2979" s="4"/>
      <c r="AF2979" s="4"/>
    </row>
    <row r="2980" spans="31:32" x14ac:dyDescent="0.2">
      <c r="AE2980" s="4"/>
      <c r="AF2980" s="4"/>
    </row>
    <row r="2981" spans="31:32" x14ac:dyDescent="0.2">
      <c r="AE2981" s="4"/>
      <c r="AF2981" s="4"/>
    </row>
    <row r="2982" spans="31:32" x14ac:dyDescent="0.2">
      <c r="AE2982" s="4"/>
      <c r="AF2982" s="4"/>
    </row>
    <row r="2983" spans="31:32" x14ac:dyDescent="0.2">
      <c r="AE2983" s="4"/>
      <c r="AF2983" s="4"/>
    </row>
    <row r="2984" spans="31:32" x14ac:dyDescent="0.2">
      <c r="AE2984" s="4"/>
      <c r="AF2984" s="4"/>
    </row>
    <row r="2985" spans="31:32" x14ac:dyDescent="0.2">
      <c r="AE2985" s="4"/>
      <c r="AF2985" s="4"/>
    </row>
    <row r="2986" spans="31:32" x14ac:dyDescent="0.2">
      <c r="AE2986" s="4"/>
      <c r="AF2986" s="4"/>
    </row>
    <row r="2987" spans="31:32" x14ac:dyDescent="0.2">
      <c r="AE2987" s="4"/>
      <c r="AF2987" s="4"/>
    </row>
    <row r="2988" spans="31:32" x14ac:dyDescent="0.2">
      <c r="AE2988" s="4"/>
      <c r="AF2988" s="4"/>
    </row>
    <row r="2989" spans="31:32" x14ac:dyDescent="0.2">
      <c r="AE2989" s="4"/>
      <c r="AF2989" s="4"/>
    </row>
    <row r="2990" spans="31:32" x14ac:dyDescent="0.2">
      <c r="AE2990" s="4"/>
      <c r="AF2990" s="4"/>
    </row>
    <row r="2991" spans="31:32" x14ac:dyDescent="0.2">
      <c r="AE2991" s="4"/>
      <c r="AF2991" s="4"/>
    </row>
    <row r="2992" spans="31:32" x14ac:dyDescent="0.2">
      <c r="AE2992" s="4"/>
      <c r="AF2992" s="4"/>
    </row>
    <row r="2993" spans="31:32" x14ac:dyDescent="0.2">
      <c r="AE2993" s="4"/>
      <c r="AF2993" s="4"/>
    </row>
    <row r="2994" spans="31:32" x14ac:dyDescent="0.2">
      <c r="AE2994" s="4"/>
      <c r="AF2994" s="4"/>
    </row>
    <row r="2995" spans="31:32" x14ac:dyDescent="0.2">
      <c r="AE2995" s="4"/>
      <c r="AF2995" s="4"/>
    </row>
    <row r="2996" spans="31:32" x14ac:dyDescent="0.2">
      <c r="AE2996" s="4"/>
      <c r="AF2996" s="4"/>
    </row>
    <row r="2997" spans="31:32" x14ac:dyDescent="0.2">
      <c r="AE2997" s="4"/>
      <c r="AF2997" s="4"/>
    </row>
    <row r="2998" spans="31:32" x14ac:dyDescent="0.2">
      <c r="AE2998" s="4"/>
      <c r="AF2998" s="4"/>
    </row>
    <row r="2999" spans="31:32" x14ac:dyDescent="0.2">
      <c r="AE2999" s="4"/>
      <c r="AF2999" s="4"/>
    </row>
    <row r="3000" spans="31:32" x14ac:dyDescent="0.2">
      <c r="AE3000" s="4"/>
      <c r="AF3000" s="4"/>
    </row>
    <row r="3001" spans="31:32" x14ac:dyDescent="0.2">
      <c r="AE3001" s="4"/>
      <c r="AF3001" s="4"/>
    </row>
    <row r="3002" spans="31:32" x14ac:dyDescent="0.2">
      <c r="AE3002" s="4"/>
      <c r="AF3002" s="4"/>
    </row>
    <row r="3003" spans="31:32" x14ac:dyDescent="0.2">
      <c r="AE3003" s="4"/>
      <c r="AF3003" s="4"/>
    </row>
    <row r="3004" spans="31:32" x14ac:dyDescent="0.2">
      <c r="AE3004" s="4"/>
      <c r="AF3004" s="4"/>
    </row>
    <row r="3005" spans="31:32" x14ac:dyDescent="0.2">
      <c r="AE3005" s="4"/>
      <c r="AF3005" s="4"/>
    </row>
    <row r="3006" spans="31:32" x14ac:dyDescent="0.2">
      <c r="AE3006" s="4"/>
      <c r="AF3006" s="4"/>
    </row>
    <row r="3007" spans="31:32" x14ac:dyDescent="0.2">
      <c r="AE3007" s="4"/>
      <c r="AF3007" s="4"/>
    </row>
    <row r="3008" spans="31:32" x14ac:dyDescent="0.2">
      <c r="AE3008" s="4"/>
      <c r="AF3008" s="4"/>
    </row>
    <row r="3009" spans="31:32" x14ac:dyDescent="0.2">
      <c r="AE3009" s="4"/>
      <c r="AF3009" s="4"/>
    </row>
    <row r="3010" spans="31:32" x14ac:dyDescent="0.2">
      <c r="AE3010" s="4"/>
      <c r="AF3010" s="4"/>
    </row>
    <row r="3011" spans="31:32" x14ac:dyDescent="0.2">
      <c r="AE3011" s="4"/>
      <c r="AF3011" s="4"/>
    </row>
    <row r="3012" spans="31:32" x14ac:dyDescent="0.2">
      <c r="AE3012" s="4"/>
      <c r="AF3012" s="4"/>
    </row>
    <row r="3013" spans="31:32" x14ac:dyDescent="0.2">
      <c r="AE3013" s="4"/>
      <c r="AF3013" s="4"/>
    </row>
    <row r="3014" spans="31:32" x14ac:dyDescent="0.2">
      <c r="AE3014" s="4"/>
      <c r="AF3014" s="4"/>
    </row>
    <row r="3015" spans="31:32" x14ac:dyDescent="0.2">
      <c r="AE3015" s="4"/>
      <c r="AF3015" s="4"/>
    </row>
    <row r="3016" spans="31:32" x14ac:dyDescent="0.2">
      <c r="AE3016" s="4"/>
      <c r="AF3016" s="4"/>
    </row>
    <row r="3017" spans="31:32" x14ac:dyDescent="0.2">
      <c r="AE3017" s="4"/>
      <c r="AF3017" s="4"/>
    </row>
    <row r="3018" spans="31:32" x14ac:dyDescent="0.2">
      <c r="AE3018" s="4"/>
      <c r="AF3018" s="4"/>
    </row>
    <row r="3019" spans="31:32" x14ac:dyDescent="0.2">
      <c r="AE3019" s="4"/>
      <c r="AF3019" s="4"/>
    </row>
    <row r="3020" spans="31:32" x14ac:dyDescent="0.2">
      <c r="AE3020" s="4"/>
      <c r="AF3020" s="4"/>
    </row>
    <row r="3021" spans="31:32" x14ac:dyDescent="0.2">
      <c r="AE3021" s="4"/>
      <c r="AF3021" s="4"/>
    </row>
    <row r="3022" spans="31:32" x14ac:dyDescent="0.2">
      <c r="AE3022" s="4"/>
      <c r="AF3022" s="4"/>
    </row>
    <row r="3023" spans="31:32" x14ac:dyDescent="0.2">
      <c r="AE3023" s="4"/>
      <c r="AF3023" s="4"/>
    </row>
    <row r="3024" spans="31:32" x14ac:dyDescent="0.2">
      <c r="AE3024" s="4"/>
      <c r="AF3024" s="4"/>
    </row>
    <row r="3025" spans="31:32" x14ac:dyDescent="0.2">
      <c r="AE3025" s="4"/>
      <c r="AF3025" s="4"/>
    </row>
    <row r="3026" spans="31:32" x14ac:dyDescent="0.2">
      <c r="AE3026" s="4"/>
      <c r="AF3026" s="4"/>
    </row>
    <row r="3027" spans="31:32" x14ac:dyDescent="0.2">
      <c r="AE3027" s="4"/>
      <c r="AF3027" s="4"/>
    </row>
    <row r="3028" spans="31:32" x14ac:dyDescent="0.2">
      <c r="AE3028" s="4"/>
      <c r="AF3028" s="4"/>
    </row>
    <row r="3029" spans="31:32" x14ac:dyDescent="0.2">
      <c r="AE3029" s="4"/>
      <c r="AF3029" s="4"/>
    </row>
    <row r="3030" spans="31:32" x14ac:dyDescent="0.2">
      <c r="AE3030" s="4"/>
      <c r="AF3030" s="4"/>
    </row>
    <row r="3031" spans="31:32" x14ac:dyDescent="0.2">
      <c r="AE3031" s="4"/>
      <c r="AF3031" s="4"/>
    </row>
    <row r="3032" spans="31:32" x14ac:dyDescent="0.2">
      <c r="AE3032" s="4"/>
      <c r="AF3032" s="4"/>
    </row>
    <row r="3033" spans="31:32" x14ac:dyDescent="0.2">
      <c r="AE3033" s="4"/>
      <c r="AF3033" s="4"/>
    </row>
    <row r="3034" spans="31:32" x14ac:dyDescent="0.2">
      <c r="AE3034" s="4"/>
      <c r="AF3034" s="4"/>
    </row>
    <row r="3035" spans="31:32" x14ac:dyDescent="0.2">
      <c r="AE3035" s="4"/>
      <c r="AF3035" s="4"/>
    </row>
    <row r="3036" spans="31:32" x14ac:dyDescent="0.2">
      <c r="AE3036" s="4"/>
      <c r="AF3036" s="4"/>
    </row>
    <row r="3037" spans="31:32" x14ac:dyDescent="0.2">
      <c r="AE3037" s="4"/>
      <c r="AF3037" s="4"/>
    </row>
    <row r="3038" spans="31:32" x14ac:dyDescent="0.2">
      <c r="AE3038" s="4"/>
      <c r="AF3038" s="4"/>
    </row>
    <row r="3039" spans="31:32" x14ac:dyDescent="0.2">
      <c r="AE3039" s="4"/>
      <c r="AF3039" s="4"/>
    </row>
    <row r="3040" spans="31:32" x14ac:dyDescent="0.2">
      <c r="AE3040" s="4"/>
      <c r="AF3040" s="4"/>
    </row>
    <row r="3041" spans="31:32" x14ac:dyDescent="0.2">
      <c r="AE3041" s="4"/>
      <c r="AF3041" s="4"/>
    </row>
    <row r="3042" spans="31:32" x14ac:dyDescent="0.2">
      <c r="AE3042" s="4"/>
      <c r="AF3042" s="4"/>
    </row>
    <row r="3043" spans="31:32" x14ac:dyDescent="0.2">
      <c r="AE3043" s="4"/>
      <c r="AF3043" s="4"/>
    </row>
    <row r="3044" spans="31:32" x14ac:dyDescent="0.2">
      <c r="AE3044" s="4"/>
      <c r="AF3044" s="4"/>
    </row>
    <row r="3045" spans="31:32" x14ac:dyDescent="0.2">
      <c r="AE3045" s="4"/>
      <c r="AF3045" s="4"/>
    </row>
    <row r="3046" spans="31:32" x14ac:dyDescent="0.2">
      <c r="AE3046" s="4"/>
      <c r="AF3046" s="4"/>
    </row>
    <row r="3047" spans="31:32" x14ac:dyDescent="0.2">
      <c r="AE3047" s="4"/>
      <c r="AF3047" s="4"/>
    </row>
    <row r="3048" spans="31:32" x14ac:dyDescent="0.2">
      <c r="AE3048" s="4"/>
      <c r="AF3048" s="4"/>
    </row>
    <row r="3049" spans="31:32" x14ac:dyDescent="0.2">
      <c r="AE3049" s="4"/>
      <c r="AF3049" s="4"/>
    </row>
    <row r="3050" spans="31:32" x14ac:dyDescent="0.2">
      <c r="AE3050" s="4"/>
      <c r="AF3050" s="4"/>
    </row>
    <row r="3051" spans="31:32" x14ac:dyDescent="0.2">
      <c r="AE3051" s="4"/>
      <c r="AF3051" s="4"/>
    </row>
    <row r="3052" spans="31:32" x14ac:dyDescent="0.2">
      <c r="AE3052" s="4"/>
      <c r="AF3052" s="4"/>
    </row>
    <row r="3053" spans="31:32" x14ac:dyDescent="0.2">
      <c r="AE3053" s="4"/>
      <c r="AF3053" s="4"/>
    </row>
    <row r="3054" spans="31:32" x14ac:dyDescent="0.2">
      <c r="AE3054" s="4"/>
      <c r="AF3054" s="4"/>
    </row>
    <row r="3055" spans="31:32" x14ac:dyDescent="0.2">
      <c r="AE3055" s="4"/>
      <c r="AF3055" s="4"/>
    </row>
    <row r="3056" spans="31:32" x14ac:dyDescent="0.2">
      <c r="AE3056" s="4"/>
      <c r="AF3056" s="4"/>
    </row>
    <row r="3057" spans="31:32" x14ac:dyDescent="0.2">
      <c r="AE3057" s="4"/>
      <c r="AF3057" s="4"/>
    </row>
    <row r="3058" spans="31:32" x14ac:dyDescent="0.2">
      <c r="AE3058" s="4"/>
      <c r="AF3058" s="4"/>
    </row>
    <row r="3059" spans="31:32" x14ac:dyDescent="0.2">
      <c r="AE3059" s="4"/>
      <c r="AF3059" s="4"/>
    </row>
    <row r="3060" spans="31:32" x14ac:dyDescent="0.2">
      <c r="AE3060" s="4"/>
      <c r="AF3060" s="4"/>
    </row>
    <row r="3061" spans="31:32" x14ac:dyDescent="0.2">
      <c r="AE3061" s="4"/>
      <c r="AF3061" s="4"/>
    </row>
    <row r="3062" spans="31:32" x14ac:dyDescent="0.2">
      <c r="AE3062" s="4"/>
      <c r="AF3062" s="4"/>
    </row>
    <row r="3063" spans="31:32" x14ac:dyDescent="0.2">
      <c r="AE3063" s="4"/>
      <c r="AF3063" s="4"/>
    </row>
    <row r="3064" spans="31:32" x14ac:dyDescent="0.2">
      <c r="AE3064" s="4"/>
      <c r="AF3064" s="4"/>
    </row>
    <row r="3065" spans="31:32" x14ac:dyDescent="0.2">
      <c r="AE3065" s="4"/>
      <c r="AF3065" s="4"/>
    </row>
    <row r="3066" spans="31:32" x14ac:dyDescent="0.2">
      <c r="AE3066" s="4"/>
      <c r="AF3066" s="4"/>
    </row>
    <row r="3067" spans="31:32" x14ac:dyDescent="0.2">
      <c r="AE3067" s="4"/>
      <c r="AF3067" s="4"/>
    </row>
    <row r="3068" spans="31:32" x14ac:dyDescent="0.2">
      <c r="AE3068" s="4"/>
      <c r="AF3068" s="4"/>
    </row>
    <row r="3069" spans="31:32" x14ac:dyDescent="0.2">
      <c r="AE3069" s="4"/>
      <c r="AF3069" s="4"/>
    </row>
    <row r="3070" spans="31:32" x14ac:dyDescent="0.2">
      <c r="AE3070" s="4"/>
      <c r="AF3070" s="4"/>
    </row>
    <row r="3071" spans="31:32" x14ac:dyDescent="0.2">
      <c r="AE3071" s="4"/>
      <c r="AF3071" s="4"/>
    </row>
    <row r="3072" spans="31:32" x14ac:dyDescent="0.2">
      <c r="AE3072" s="4"/>
      <c r="AF3072" s="4"/>
    </row>
    <row r="3073" spans="31:32" x14ac:dyDescent="0.2">
      <c r="AE3073" s="4"/>
      <c r="AF3073" s="4"/>
    </row>
    <row r="3074" spans="31:32" x14ac:dyDescent="0.2">
      <c r="AE3074" s="4"/>
      <c r="AF3074" s="4"/>
    </row>
    <row r="3075" spans="31:32" x14ac:dyDescent="0.2">
      <c r="AE3075" s="4"/>
      <c r="AF3075" s="4"/>
    </row>
    <row r="3076" spans="31:32" x14ac:dyDescent="0.2">
      <c r="AE3076" s="4"/>
      <c r="AF3076" s="4"/>
    </row>
    <row r="3077" spans="31:32" x14ac:dyDescent="0.2">
      <c r="AE3077" s="4"/>
      <c r="AF3077" s="4"/>
    </row>
    <row r="3078" spans="31:32" x14ac:dyDescent="0.2">
      <c r="AE3078" s="4"/>
      <c r="AF3078" s="4"/>
    </row>
    <row r="3079" spans="31:32" x14ac:dyDescent="0.2">
      <c r="AE3079" s="4"/>
      <c r="AF3079" s="4"/>
    </row>
    <row r="3080" spans="31:32" x14ac:dyDescent="0.2">
      <c r="AE3080" s="4"/>
      <c r="AF3080" s="4"/>
    </row>
    <row r="3081" spans="31:32" x14ac:dyDescent="0.2">
      <c r="AE3081" s="4"/>
      <c r="AF3081" s="4"/>
    </row>
    <row r="3082" spans="31:32" x14ac:dyDescent="0.2">
      <c r="AE3082" s="4"/>
      <c r="AF3082" s="4"/>
    </row>
    <row r="3083" spans="31:32" x14ac:dyDescent="0.2">
      <c r="AE3083" s="4"/>
      <c r="AF3083" s="4"/>
    </row>
    <row r="3084" spans="31:32" x14ac:dyDescent="0.2">
      <c r="AE3084" s="4"/>
      <c r="AF3084" s="4"/>
    </row>
    <row r="3085" spans="31:32" x14ac:dyDescent="0.2">
      <c r="AE3085" s="4"/>
      <c r="AF3085" s="4"/>
    </row>
    <row r="3086" spans="31:32" x14ac:dyDescent="0.2">
      <c r="AE3086" s="4"/>
      <c r="AF3086" s="4"/>
    </row>
    <row r="3087" spans="31:32" x14ac:dyDescent="0.2">
      <c r="AE3087" s="4"/>
      <c r="AF3087" s="4"/>
    </row>
    <row r="3088" spans="31:32" x14ac:dyDescent="0.2">
      <c r="AE3088" s="4"/>
      <c r="AF3088" s="4"/>
    </row>
    <row r="3089" spans="31:32" x14ac:dyDescent="0.2">
      <c r="AE3089" s="4"/>
      <c r="AF3089" s="4"/>
    </row>
    <row r="3090" spans="31:32" x14ac:dyDescent="0.2">
      <c r="AE3090" s="4"/>
      <c r="AF3090" s="4"/>
    </row>
    <row r="3091" spans="31:32" x14ac:dyDescent="0.2">
      <c r="AE3091" s="4"/>
      <c r="AF3091" s="4"/>
    </row>
    <row r="3092" spans="31:32" x14ac:dyDescent="0.2">
      <c r="AE3092" s="4"/>
      <c r="AF3092" s="4"/>
    </row>
    <row r="3093" spans="31:32" x14ac:dyDescent="0.2">
      <c r="AE3093" s="4"/>
      <c r="AF3093" s="4"/>
    </row>
    <row r="3094" spans="31:32" x14ac:dyDescent="0.2">
      <c r="AE3094" s="4"/>
      <c r="AF3094" s="4"/>
    </row>
    <row r="3095" spans="31:32" x14ac:dyDescent="0.2">
      <c r="AE3095" s="4"/>
      <c r="AF3095" s="4"/>
    </row>
    <row r="3096" spans="31:32" x14ac:dyDescent="0.2">
      <c r="AE3096" s="4"/>
      <c r="AF3096" s="4"/>
    </row>
    <row r="3097" spans="31:32" x14ac:dyDescent="0.2">
      <c r="AE3097" s="4"/>
      <c r="AF3097" s="4"/>
    </row>
    <row r="3098" spans="31:32" x14ac:dyDescent="0.2">
      <c r="AE3098" s="4"/>
      <c r="AF3098" s="4"/>
    </row>
    <row r="3099" spans="31:32" x14ac:dyDescent="0.2">
      <c r="AE3099" s="4"/>
      <c r="AF3099" s="4"/>
    </row>
    <row r="3100" spans="31:32" x14ac:dyDescent="0.2">
      <c r="AE3100" s="4"/>
      <c r="AF3100" s="4"/>
    </row>
    <row r="3101" spans="31:32" x14ac:dyDescent="0.2">
      <c r="AE3101" s="4"/>
      <c r="AF3101" s="4"/>
    </row>
    <row r="3102" spans="31:32" x14ac:dyDescent="0.2">
      <c r="AE3102" s="4"/>
      <c r="AF3102" s="4"/>
    </row>
    <row r="3103" spans="31:32" x14ac:dyDescent="0.2">
      <c r="AE3103" s="4"/>
      <c r="AF3103" s="4"/>
    </row>
    <row r="3104" spans="31:32" x14ac:dyDescent="0.2">
      <c r="AE3104" s="4"/>
      <c r="AF3104" s="4"/>
    </row>
    <row r="3105" spans="31:32" x14ac:dyDescent="0.2">
      <c r="AE3105" s="4"/>
      <c r="AF3105" s="4"/>
    </row>
    <row r="3106" spans="31:32" x14ac:dyDescent="0.2">
      <c r="AE3106" s="4"/>
      <c r="AF3106" s="4"/>
    </row>
    <row r="3107" spans="31:32" x14ac:dyDescent="0.2">
      <c r="AE3107" s="4"/>
      <c r="AF3107" s="4"/>
    </row>
    <row r="3108" spans="31:32" x14ac:dyDescent="0.2">
      <c r="AE3108" s="4"/>
      <c r="AF3108" s="4"/>
    </row>
    <row r="3109" spans="31:32" x14ac:dyDescent="0.2">
      <c r="AE3109" s="4"/>
      <c r="AF3109" s="4"/>
    </row>
    <row r="3110" spans="31:32" x14ac:dyDescent="0.2">
      <c r="AE3110" s="4"/>
      <c r="AF3110" s="4"/>
    </row>
    <row r="3111" spans="31:32" x14ac:dyDescent="0.2">
      <c r="AE3111" s="4"/>
      <c r="AF3111" s="4"/>
    </row>
    <row r="3112" spans="31:32" x14ac:dyDescent="0.2">
      <c r="AE3112" s="4"/>
      <c r="AF3112" s="4"/>
    </row>
    <row r="3113" spans="31:32" x14ac:dyDescent="0.2">
      <c r="AE3113" s="4"/>
      <c r="AF3113" s="4"/>
    </row>
    <row r="3114" spans="31:32" x14ac:dyDescent="0.2">
      <c r="AE3114" s="4"/>
      <c r="AF3114" s="4"/>
    </row>
    <row r="3115" spans="31:32" x14ac:dyDescent="0.2">
      <c r="AE3115" s="4"/>
      <c r="AF3115" s="4"/>
    </row>
    <row r="3116" spans="31:32" x14ac:dyDescent="0.2">
      <c r="AE3116" s="4"/>
      <c r="AF3116" s="4"/>
    </row>
    <row r="3117" spans="31:32" x14ac:dyDescent="0.2">
      <c r="AE3117" s="4"/>
      <c r="AF3117" s="4"/>
    </row>
    <row r="3118" spans="31:32" x14ac:dyDescent="0.2">
      <c r="AE3118" s="4"/>
      <c r="AF3118" s="4"/>
    </row>
    <row r="3119" spans="31:32" x14ac:dyDescent="0.2">
      <c r="AE3119" s="4"/>
      <c r="AF3119" s="4"/>
    </row>
    <row r="3120" spans="31:32" x14ac:dyDescent="0.2">
      <c r="AE3120" s="4"/>
      <c r="AF3120" s="4"/>
    </row>
    <row r="3121" spans="31:32" x14ac:dyDescent="0.2">
      <c r="AE3121" s="4"/>
      <c r="AF3121" s="4"/>
    </row>
    <row r="3122" spans="31:32" x14ac:dyDescent="0.2">
      <c r="AE3122" s="4"/>
      <c r="AF3122" s="4"/>
    </row>
    <row r="3123" spans="31:32" x14ac:dyDescent="0.2">
      <c r="AE3123" s="4"/>
      <c r="AF3123" s="4"/>
    </row>
    <row r="3124" spans="31:32" x14ac:dyDescent="0.2">
      <c r="AE3124" s="4"/>
      <c r="AF3124" s="4"/>
    </row>
    <row r="3125" spans="31:32" x14ac:dyDescent="0.2">
      <c r="AE3125" s="4"/>
      <c r="AF3125" s="4"/>
    </row>
    <row r="3126" spans="31:32" x14ac:dyDescent="0.2">
      <c r="AE3126" s="4"/>
      <c r="AF3126" s="4"/>
    </row>
    <row r="3127" spans="31:32" x14ac:dyDescent="0.2">
      <c r="AE3127" s="4"/>
      <c r="AF3127" s="4"/>
    </row>
    <row r="3128" spans="31:32" x14ac:dyDescent="0.2">
      <c r="AE3128" s="4"/>
      <c r="AF3128" s="4"/>
    </row>
    <row r="3129" spans="31:32" x14ac:dyDescent="0.2">
      <c r="AE3129" s="4"/>
      <c r="AF3129" s="4"/>
    </row>
    <row r="3130" spans="31:32" x14ac:dyDescent="0.2">
      <c r="AE3130" s="4"/>
      <c r="AF3130" s="4"/>
    </row>
    <row r="3131" spans="31:32" x14ac:dyDescent="0.2">
      <c r="AE3131" s="4"/>
      <c r="AF3131" s="4"/>
    </row>
    <row r="3132" spans="31:32" x14ac:dyDescent="0.2">
      <c r="AE3132" s="4"/>
      <c r="AF3132" s="4"/>
    </row>
    <row r="3133" spans="31:32" x14ac:dyDescent="0.2">
      <c r="AE3133" s="4"/>
      <c r="AF3133" s="4"/>
    </row>
    <row r="3134" spans="31:32" x14ac:dyDescent="0.2">
      <c r="AE3134" s="4"/>
      <c r="AF3134" s="4"/>
    </row>
    <row r="3135" spans="31:32" x14ac:dyDescent="0.2">
      <c r="AE3135" s="4"/>
      <c r="AF3135" s="4"/>
    </row>
    <row r="3136" spans="31:32" x14ac:dyDescent="0.2">
      <c r="AE3136" s="4"/>
      <c r="AF3136" s="4"/>
    </row>
    <row r="3137" spans="31:32" x14ac:dyDescent="0.2">
      <c r="AE3137" s="4"/>
      <c r="AF3137" s="4"/>
    </row>
    <row r="3138" spans="31:32" x14ac:dyDescent="0.2">
      <c r="AE3138" s="4"/>
      <c r="AF3138" s="4"/>
    </row>
    <row r="3139" spans="31:32" x14ac:dyDescent="0.2">
      <c r="AE3139" s="4"/>
      <c r="AF3139" s="4"/>
    </row>
    <row r="3140" spans="31:32" x14ac:dyDescent="0.2">
      <c r="AE3140" s="4"/>
      <c r="AF3140" s="4"/>
    </row>
    <row r="3141" spans="31:32" x14ac:dyDescent="0.2">
      <c r="AE3141" s="4"/>
      <c r="AF3141" s="4"/>
    </row>
    <row r="3142" spans="31:32" x14ac:dyDescent="0.2">
      <c r="AE3142" s="4"/>
      <c r="AF3142" s="4"/>
    </row>
    <row r="3143" spans="31:32" x14ac:dyDescent="0.2">
      <c r="AE3143" s="4"/>
      <c r="AF3143" s="4"/>
    </row>
    <row r="3144" spans="31:32" x14ac:dyDescent="0.2">
      <c r="AE3144" s="4"/>
      <c r="AF3144" s="4"/>
    </row>
    <row r="3145" spans="31:32" x14ac:dyDescent="0.2">
      <c r="AE3145" s="4"/>
      <c r="AF3145" s="4"/>
    </row>
    <row r="3146" spans="31:32" x14ac:dyDescent="0.2">
      <c r="AE3146" s="4"/>
      <c r="AF3146" s="4"/>
    </row>
    <row r="3147" spans="31:32" x14ac:dyDescent="0.2">
      <c r="AE3147" s="4"/>
      <c r="AF3147" s="4"/>
    </row>
    <row r="3148" spans="31:32" x14ac:dyDescent="0.2">
      <c r="AE3148" s="4"/>
      <c r="AF3148" s="4"/>
    </row>
    <row r="3149" spans="31:32" x14ac:dyDescent="0.2">
      <c r="AE3149" s="4"/>
      <c r="AF3149" s="4"/>
    </row>
    <row r="3150" spans="31:32" x14ac:dyDescent="0.2">
      <c r="AE3150" s="4"/>
      <c r="AF3150" s="4"/>
    </row>
    <row r="3151" spans="31:32" x14ac:dyDescent="0.2">
      <c r="AE3151" s="4"/>
      <c r="AF3151" s="4"/>
    </row>
    <row r="3152" spans="31:32" x14ac:dyDescent="0.2">
      <c r="AE3152" s="4"/>
      <c r="AF3152" s="4"/>
    </row>
    <row r="3153" spans="31:32" x14ac:dyDescent="0.2">
      <c r="AE3153" s="4"/>
      <c r="AF3153" s="4"/>
    </row>
    <row r="3154" spans="31:32" x14ac:dyDescent="0.2">
      <c r="AE3154" s="4"/>
      <c r="AF3154" s="4"/>
    </row>
    <row r="3155" spans="31:32" x14ac:dyDescent="0.2">
      <c r="AE3155" s="4"/>
      <c r="AF3155" s="4"/>
    </row>
    <row r="3156" spans="31:32" x14ac:dyDescent="0.2">
      <c r="AE3156" s="4"/>
      <c r="AF3156" s="4"/>
    </row>
    <row r="3157" spans="31:32" x14ac:dyDescent="0.2">
      <c r="AE3157" s="4"/>
      <c r="AF3157" s="4"/>
    </row>
    <row r="3158" spans="31:32" x14ac:dyDescent="0.2">
      <c r="AE3158" s="4"/>
      <c r="AF3158" s="4"/>
    </row>
    <row r="3159" spans="31:32" x14ac:dyDescent="0.2">
      <c r="AE3159" s="4"/>
      <c r="AF3159" s="4"/>
    </row>
    <row r="3160" spans="31:32" x14ac:dyDescent="0.2">
      <c r="AE3160" s="4"/>
      <c r="AF3160" s="4"/>
    </row>
    <row r="3161" spans="31:32" x14ac:dyDescent="0.2">
      <c r="AE3161" s="4"/>
      <c r="AF3161" s="4"/>
    </row>
    <row r="3162" spans="31:32" x14ac:dyDescent="0.2">
      <c r="AE3162" s="4"/>
      <c r="AF3162" s="4"/>
    </row>
    <row r="3163" spans="31:32" x14ac:dyDescent="0.2">
      <c r="AE3163" s="4"/>
      <c r="AF3163" s="4"/>
    </row>
    <row r="3164" spans="31:32" x14ac:dyDescent="0.2">
      <c r="AE3164" s="4"/>
      <c r="AF3164" s="4"/>
    </row>
    <row r="3165" spans="31:32" x14ac:dyDescent="0.2">
      <c r="AE3165" s="4"/>
      <c r="AF3165" s="4"/>
    </row>
    <row r="3166" spans="31:32" x14ac:dyDescent="0.2">
      <c r="AE3166" s="4"/>
      <c r="AF3166" s="4"/>
    </row>
    <row r="3167" spans="31:32" x14ac:dyDescent="0.2">
      <c r="AE3167" s="4"/>
      <c r="AF3167" s="4"/>
    </row>
    <row r="3168" spans="31:32" x14ac:dyDescent="0.2">
      <c r="AE3168" s="4"/>
      <c r="AF3168" s="4"/>
    </row>
    <row r="3169" spans="31:32" x14ac:dyDescent="0.2">
      <c r="AE3169" s="4"/>
      <c r="AF3169" s="4"/>
    </row>
    <row r="3170" spans="31:32" x14ac:dyDescent="0.2">
      <c r="AE3170" s="4"/>
      <c r="AF3170" s="4"/>
    </row>
    <row r="3171" spans="31:32" x14ac:dyDescent="0.2">
      <c r="AE3171" s="4"/>
      <c r="AF3171" s="4"/>
    </row>
    <row r="3172" spans="31:32" x14ac:dyDescent="0.2">
      <c r="AE3172" s="4"/>
      <c r="AF3172" s="4"/>
    </row>
    <row r="3173" spans="31:32" x14ac:dyDescent="0.2">
      <c r="AE3173" s="4"/>
      <c r="AF3173" s="4"/>
    </row>
    <row r="3174" spans="31:32" x14ac:dyDescent="0.2">
      <c r="AE3174" s="4"/>
      <c r="AF3174" s="4"/>
    </row>
    <row r="3175" spans="31:32" x14ac:dyDescent="0.2">
      <c r="AE3175" s="4"/>
      <c r="AF3175" s="4"/>
    </row>
    <row r="3176" spans="31:32" x14ac:dyDescent="0.2">
      <c r="AE3176" s="4"/>
      <c r="AF3176" s="4"/>
    </row>
    <row r="3177" spans="31:32" x14ac:dyDescent="0.2">
      <c r="AE3177" s="4"/>
      <c r="AF3177" s="4"/>
    </row>
    <row r="3178" spans="31:32" x14ac:dyDescent="0.2">
      <c r="AE3178" s="4"/>
      <c r="AF3178" s="4"/>
    </row>
    <row r="3179" spans="31:32" x14ac:dyDescent="0.2">
      <c r="AE3179" s="4"/>
      <c r="AF3179" s="4"/>
    </row>
    <row r="3180" spans="31:32" x14ac:dyDescent="0.2">
      <c r="AE3180" s="4"/>
      <c r="AF3180" s="4"/>
    </row>
    <row r="3181" spans="31:32" x14ac:dyDescent="0.2">
      <c r="AE3181" s="4"/>
      <c r="AF3181" s="4"/>
    </row>
    <row r="3182" spans="31:32" x14ac:dyDescent="0.2">
      <c r="AE3182" s="4"/>
      <c r="AF3182" s="4"/>
    </row>
    <row r="3183" spans="31:32" x14ac:dyDescent="0.2">
      <c r="AE3183" s="4"/>
      <c r="AF3183" s="4"/>
    </row>
    <row r="3184" spans="31:32" x14ac:dyDescent="0.2">
      <c r="AE3184" s="4"/>
      <c r="AF3184" s="4"/>
    </row>
    <row r="3185" spans="31:32" x14ac:dyDescent="0.2">
      <c r="AE3185" s="4"/>
      <c r="AF3185" s="4"/>
    </row>
    <row r="3186" spans="31:32" x14ac:dyDescent="0.2">
      <c r="AE3186" s="4"/>
      <c r="AF3186" s="4"/>
    </row>
    <row r="3187" spans="31:32" x14ac:dyDescent="0.2">
      <c r="AE3187" s="4"/>
      <c r="AF3187" s="4"/>
    </row>
    <row r="3188" spans="31:32" x14ac:dyDescent="0.2">
      <c r="AE3188" s="4"/>
      <c r="AF3188" s="4"/>
    </row>
    <row r="3189" spans="31:32" x14ac:dyDescent="0.2">
      <c r="AE3189" s="4"/>
      <c r="AF3189" s="4"/>
    </row>
    <row r="3190" spans="31:32" x14ac:dyDescent="0.2">
      <c r="AE3190" s="4"/>
      <c r="AF3190" s="4"/>
    </row>
    <row r="3191" spans="31:32" x14ac:dyDescent="0.2">
      <c r="AE3191" s="4"/>
      <c r="AF3191" s="4"/>
    </row>
    <row r="3192" spans="31:32" x14ac:dyDescent="0.2">
      <c r="AE3192" s="4"/>
      <c r="AF3192" s="4"/>
    </row>
    <row r="3193" spans="31:32" x14ac:dyDescent="0.2">
      <c r="AE3193" s="4"/>
      <c r="AF3193" s="4"/>
    </row>
    <row r="3194" spans="31:32" x14ac:dyDescent="0.2">
      <c r="AE3194" s="4"/>
      <c r="AF3194" s="4"/>
    </row>
    <row r="3195" spans="31:32" x14ac:dyDescent="0.2">
      <c r="AE3195" s="4"/>
      <c r="AF3195" s="4"/>
    </row>
    <row r="3196" spans="31:32" x14ac:dyDescent="0.2">
      <c r="AE3196" s="4"/>
      <c r="AF3196" s="4"/>
    </row>
    <row r="3197" spans="31:32" x14ac:dyDescent="0.2">
      <c r="AE3197" s="4"/>
      <c r="AF3197" s="4"/>
    </row>
    <row r="3198" spans="31:32" x14ac:dyDescent="0.2">
      <c r="AE3198" s="4"/>
      <c r="AF3198" s="4"/>
    </row>
    <row r="3199" spans="31:32" x14ac:dyDescent="0.2">
      <c r="AE3199" s="4"/>
      <c r="AF3199" s="4"/>
    </row>
    <row r="3200" spans="31:32" x14ac:dyDescent="0.2">
      <c r="AE3200" s="4"/>
      <c r="AF3200" s="4"/>
    </row>
    <row r="3201" spans="31:32" x14ac:dyDescent="0.2">
      <c r="AE3201" s="4"/>
      <c r="AF3201" s="4"/>
    </row>
    <row r="3202" spans="31:32" x14ac:dyDescent="0.2">
      <c r="AE3202" s="4"/>
      <c r="AF3202" s="4"/>
    </row>
    <row r="3203" spans="31:32" x14ac:dyDescent="0.2">
      <c r="AE3203" s="4"/>
      <c r="AF3203" s="4"/>
    </row>
    <row r="3204" spans="31:32" x14ac:dyDescent="0.2">
      <c r="AE3204" s="4"/>
      <c r="AF3204" s="4"/>
    </row>
    <row r="3205" spans="31:32" x14ac:dyDescent="0.2">
      <c r="AE3205" s="4"/>
      <c r="AF3205" s="4"/>
    </row>
    <row r="3206" spans="31:32" x14ac:dyDescent="0.2">
      <c r="AE3206" s="4"/>
      <c r="AF3206" s="4"/>
    </row>
    <row r="3207" spans="31:32" x14ac:dyDescent="0.2">
      <c r="AE3207" s="4"/>
      <c r="AF3207" s="4"/>
    </row>
    <row r="3208" spans="31:32" x14ac:dyDescent="0.2">
      <c r="AE3208" s="4"/>
      <c r="AF3208" s="4"/>
    </row>
    <row r="3209" spans="31:32" x14ac:dyDescent="0.2">
      <c r="AE3209" s="4"/>
      <c r="AF3209" s="4"/>
    </row>
    <row r="3210" spans="31:32" x14ac:dyDescent="0.2">
      <c r="AE3210" s="4"/>
      <c r="AF3210" s="4"/>
    </row>
    <row r="3211" spans="31:32" x14ac:dyDescent="0.2">
      <c r="AE3211" s="4"/>
      <c r="AF3211" s="4"/>
    </row>
    <row r="3212" spans="31:32" x14ac:dyDescent="0.2">
      <c r="AE3212" s="4"/>
      <c r="AF3212" s="4"/>
    </row>
    <row r="3213" spans="31:32" x14ac:dyDescent="0.2">
      <c r="AE3213" s="4"/>
      <c r="AF3213" s="4"/>
    </row>
    <row r="3214" spans="31:32" x14ac:dyDescent="0.2">
      <c r="AE3214" s="4"/>
      <c r="AF3214" s="4"/>
    </row>
    <row r="3215" spans="31:32" x14ac:dyDescent="0.2">
      <c r="AE3215" s="4"/>
      <c r="AF3215" s="4"/>
    </row>
    <row r="3216" spans="31:32" x14ac:dyDescent="0.2">
      <c r="AE3216" s="4"/>
      <c r="AF3216" s="4"/>
    </row>
    <row r="3217" spans="31:32" x14ac:dyDescent="0.2">
      <c r="AE3217" s="4"/>
      <c r="AF3217" s="4"/>
    </row>
    <row r="3218" spans="31:32" x14ac:dyDescent="0.2">
      <c r="AE3218" s="4"/>
      <c r="AF3218" s="4"/>
    </row>
    <row r="3219" spans="31:32" x14ac:dyDescent="0.2">
      <c r="AE3219" s="4"/>
      <c r="AF3219" s="4"/>
    </row>
    <row r="3220" spans="31:32" x14ac:dyDescent="0.2">
      <c r="AE3220" s="4"/>
      <c r="AF3220" s="4"/>
    </row>
    <row r="3221" spans="31:32" x14ac:dyDescent="0.2">
      <c r="AE3221" s="4"/>
      <c r="AF3221" s="4"/>
    </row>
    <row r="3222" spans="31:32" x14ac:dyDescent="0.2">
      <c r="AE3222" s="4"/>
      <c r="AF3222" s="4"/>
    </row>
    <row r="3223" spans="31:32" x14ac:dyDescent="0.2">
      <c r="AE3223" s="4"/>
      <c r="AF3223" s="4"/>
    </row>
    <row r="3224" spans="31:32" x14ac:dyDescent="0.2">
      <c r="AE3224" s="4"/>
      <c r="AF3224" s="4"/>
    </row>
    <row r="3225" spans="31:32" x14ac:dyDescent="0.2">
      <c r="AE3225" s="4"/>
      <c r="AF3225" s="4"/>
    </row>
    <row r="3226" spans="31:32" x14ac:dyDescent="0.2">
      <c r="AE3226" s="4"/>
      <c r="AF3226" s="4"/>
    </row>
    <row r="3227" spans="31:32" x14ac:dyDescent="0.2">
      <c r="AE3227" s="4"/>
      <c r="AF3227" s="4"/>
    </row>
    <row r="3228" spans="31:32" x14ac:dyDescent="0.2">
      <c r="AE3228" s="4"/>
      <c r="AF3228" s="4"/>
    </row>
    <row r="3229" spans="31:32" x14ac:dyDescent="0.2">
      <c r="AE3229" s="4"/>
      <c r="AF3229" s="4"/>
    </row>
    <row r="3230" spans="31:32" x14ac:dyDescent="0.2">
      <c r="AE3230" s="4"/>
      <c r="AF3230" s="4"/>
    </row>
    <row r="3231" spans="31:32" x14ac:dyDescent="0.2">
      <c r="AE3231" s="4"/>
      <c r="AF3231" s="4"/>
    </row>
    <row r="3232" spans="31:32" x14ac:dyDescent="0.2">
      <c r="AE3232" s="4"/>
      <c r="AF3232" s="4"/>
    </row>
    <row r="3233" spans="31:32" x14ac:dyDescent="0.2">
      <c r="AE3233" s="4"/>
      <c r="AF3233" s="4"/>
    </row>
    <row r="3234" spans="31:32" x14ac:dyDescent="0.2">
      <c r="AE3234" s="4"/>
      <c r="AF3234" s="4"/>
    </row>
    <row r="3235" spans="31:32" x14ac:dyDescent="0.2">
      <c r="AE3235" s="4"/>
      <c r="AF3235" s="4"/>
    </row>
    <row r="3236" spans="31:32" x14ac:dyDescent="0.2">
      <c r="AE3236" s="4"/>
      <c r="AF3236" s="4"/>
    </row>
    <row r="3237" spans="31:32" x14ac:dyDescent="0.2">
      <c r="AE3237" s="4"/>
      <c r="AF3237" s="4"/>
    </row>
    <row r="3238" spans="31:32" x14ac:dyDescent="0.2">
      <c r="AE3238" s="4"/>
      <c r="AF3238" s="4"/>
    </row>
    <row r="3239" spans="31:32" x14ac:dyDescent="0.2">
      <c r="AE3239" s="4"/>
      <c r="AF3239" s="4"/>
    </row>
    <row r="3240" spans="31:32" x14ac:dyDescent="0.2">
      <c r="AE3240" s="4"/>
      <c r="AF3240" s="4"/>
    </row>
    <row r="3241" spans="31:32" x14ac:dyDescent="0.2">
      <c r="AE3241" s="4"/>
      <c r="AF3241" s="4"/>
    </row>
    <row r="3242" spans="31:32" x14ac:dyDescent="0.2">
      <c r="AE3242" s="4"/>
      <c r="AF3242" s="4"/>
    </row>
    <row r="3243" spans="31:32" x14ac:dyDescent="0.2">
      <c r="AE3243" s="4"/>
      <c r="AF3243" s="4"/>
    </row>
    <row r="3244" spans="31:32" x14ac:dyDescent="0.2">
      <c r="AE3244" s="4"/>
      <c r="AF3244" s="4"/>
    </row>
    <row r="3245" spans="31:32" x14ac:dyDescent="0.2">
      <c r="AE3245" s="4"/>
      <c r="AF3245" s="4"/>
    </row>
    <row r="3246" spans="31:32" x14ac:dyDescent="0.2">
      <c r="AE3246" s="4"/>
      <c r="AF3246" s="4"/>
    </row>
    <row r="3247" spans="31:32" x14ac:dyDescent="0.2">
      <c r="AE3247" s="4"/>
      <c r="AF3247" s="4"/>
    </row>
    <row r="3248" spans="31:32" x14ac:dyDescent="0.2">
      <c r="AE3248" s="4"/>
      <c r="AF3248" s="4"/>
    </row>
    <row r="3249" spans="31:32" x14ac:dyDescent="0.2">
      <c r="AE3249" s="4"/>
      <c r="AF3249" s="4"/>
    </row>
    <row r="3250" spans="31:32" x14ac:dyDescent="0.2">
      <c r="AE3250" s="4"/>
      <c r="AF3250" s="4"/>
    </row>
    <row r="3251" spans="31:32" x14ac:dyDescent="0.2">
      <c r="AE3251" s="4"/>
      <c r="AF3251" s="4"/>
    </row>
    <row r="3252" spans="31:32" x14ac:dyDescent="0.2">
      <c r="AE3252" s="4"/>
      <c r="AF3252" s="4"/>
    </row>
    <row r="3253" spans="31:32" x14ac:dyDescent="0.2">
      <c r="AE3253" s="4"/>
      <c r="AF3253" s="4"/>
    </row>
    <row r="3254" spans="31:32" x14ac:dyDescent="0.2">
      <c r="AE3254" s="4"/>
      <c r="AF3254" s="4"/>
    </row>
    <row r="3255" spans="31:32" x14ac:dyDescent="0.2">
      <c r="AE3255" s="4"/>
      <c r="AF3255" s="4"/>
    </row>
    <row r="3256" spans="31:32" x14ac:dyDescent="0.2">
      <c r="AE3256" s="4"/>
      <c r="AF3256" s="4"/>
    </row>
    <row r="3257" spans="31:32" x14ac:dyDescent="0.2">
      <c r="AE3257" s="4"/>
      <c r="AF3257" s="4"/>
    </row>
    <row r="3258" spans="31:32" x14ac:dyDescent="0.2">
      <c r="AE3258" s="4"/>
      <c r="AF3258" s="4"/>
    </row>
    <row r="3259" spans="31:32" x14ac:dyDescent="0.2">
      <c r="AE3259" s="4"/>
      <c r="AF3259" s="4"/>
    </row>
    <row r="3260" spans="31:32" x14ac:dyDescent="0.2">
      <c r="AE3260" s="4"/>
      <c r="AF3260" s="4"/>
    </row>
    <row r="3261" spans="31:32" x14ac:dyDescent="0.2">
      <c r="AE3261" s="4"/>
      <c r="AF3261" s="4"/>
    </row>
    <row r="3262" spans="31:32" x14ac:dyDescent="0.2">
      <c r="AE3262" s="4"/>
      <c r="AF3262" s="4"/>
    </row>
    <row r="3263" spans="31:32" x14ac:dyDescent="0.2">
      <c r="AE3263" s="4"/>
      <c r="AF3263" s="4"/>
    </row>
    <row r="3264" spans="31:32" x14ac:dyDescent="0.2">
      <c r="AE3264" s="4"/>
      <c r="AF3264" s="4"/>
    </row>
    <row r="3265" spans="31:32" x14ac:dyDescent="0.2">
      <c r="AE3265" s="4"/>
      <c r="AF3265" s="4"/>
    </row>
    <row r="3266" spans="31:32" x14ac:dyDescent="0.2">
      <c r="AE3266" s="4"/>
      <c r="AF3266" s="4"/>
    </row>
    <row r="3267" spans="31:32" x14ac:dyDescent="0.2">
      <c r="AE3267" s="4"/>
      <c r="AF3267" s="4"/>
    </row>
    <row r="3268" spans="31:32" x14ac:dyDescent="0.2">
      <c r="AE3268" s="4"/>
      <c r="AF3268" s="4"/>
    </row>
    <row r="3269" spans="31:32" x14ac:dyDescent="0.2">
      <c r="AE3269" s="4"/>
      <c r="AF3269" s="4"/>
    </row>
    <row r="3270" spans="31:32" x14ac:dyDescent="0.2">
      <c r="AE3270" s="4"/>
      <c r="AF3270" s="4"/>
    </row>
    <row r="3271" spans="31:32" x14ac:dyDescent="0.2">
      <c r="AE3271" s="4"/>
      <c r="AF3271" s="4"/>
    </row>
    <row r="3272" spans="31:32" x14ac:dyDescent="0.2">
      <c r="AE3272" s="4"/>
      <c r="AF3272" s="4"/>
    </row>
    <row r="3273" spans="31:32" x14ac:dyDescent="0.2">
      <c r="AE3273" s="4"/>
      <c r="AF3273" s="4"/>
    </row>
    <row r="3274" spans="31:32" x14ac:dyDescent="0.2">
      <c r="AE3274" s="4"/>
      <c r="AF3274" s="4"/>
    </row>
    <row r="3275" spans="31:32" x14ac:dyDescent="0.2">
      <c r="AE3275" s="4"/>
      <c r="AF3275" s="4"/>
    </row>
    <row r="3276" spans="31:32" x14ac:dyDescent="0.2">
      <c r="AE3276" s="4"/>
      <c r="AF3276" s="4"/>
    </row>
    <row r="3277" spans="31:32" x14ac:dyDescent="0.2">
      <c r="AE3277" s="4"/>
      <c r="AF3277" s="4"/>
    </row>
    <row r="3278" spans="31:32" x14ac:dyDescent="0.2">
      <c r="AE3278" s="4"/>
      <c r="AF3278" s="4"/>
    </row>
    <row r="3279" spans="31:32" x14ac:dyDescent="0.2">
      <c r="AE3279" s="4"/>
      <c r="AF3279" s="4"/>
    </row>
    <row r="3280" spans="31:32" x14ac:dyDescent="0.2">
      <c r="AE3280" s="4"/>
      <c r="AF3280" s="4"/>
    </row>
    <row r="3281" spans="31:32" x14ac:dyDescent="0.2">
      <c r="AE3281" s="4"/>
      <c r="AF3281" s="4"/>
    </row>
    <row r="3282" spans="31:32" x14ac:dyDescent="0.2">
      <c r="AE3282" s="4"/>
      <c r="AF3282" s="4"/>
    </row>
    <row r="3283" spans="31:32" x14ac:dyDescent="0.2">
      <c r="AE3283" s="4"/>
      <c r="AF3283" s="4"/>
    </row>
    <row r="3284" spans="31:32" x14ac:dyDescent="0.2">
      <c r="AE3284" s="4"/>
      <c r="AF3284" s="4"/>
    </row>
    <row r="3285" spans="31:32" x14ac:dyDescent="0.2">
      <c r="AE3285" s="4"/>
      <c r="AF3285" s="4"/>
    </row>
    <row r="3286" spans="31:32" x14ac:dyDescent="0.2">
      <c r="AE3286" s="4"/>
      <c r="AF3286" s="4"/>
    </row>
    <row r="3287" spans="31:32" x14ac:dyDescent="0.2">
      <c r="AE3287" s="4"/>
      <c r="AF3287" s="4"/>
    </row>
    <row r="3288" spans="31:32" x14ac:dyDescent="0.2">
      <c r="AE3288" s="4"/>
      <c r="AF3288" s="4"/>
    </row>
    <row r="3289" spans="31:32" x14ac:dyDescent="0.2">
      <c r="AE3289" s="4"/>
      <c r="AF3289" s="4"/>
    </row>
    <row r="3290" spans="31:32" x14ac:dyDescent="0.2">
      <c r="AE3290" s="4"/>
      <c r="AF3290" s="4"/>
    </row>
    <row r="3291" spans="31:32" x14ac:dyDescent="0.2">
      <c r="AE3291" s="4"/>
      <c r="AF3291" s="4"/>
    </row>
    <row r="3292" spans="31:32" x14ac:dyDescent="0.2">
      <c r="AE3292" s="4"/>
      <c r="AF3292" s="4"/>
    </row>
    <row r="3293" spans="31:32" x14ac:dyDescent="0.2">
      <c r="AE3293" s="4"/>
      <c r="AF3293" s="4"/>
    </row>
    <row r="3294" spans="31:32" x14ac:dyDescent="0.2">
      <c r="AE3294" s="4"/>
      <c r="AF3294" s="4"/>
    </row>
    <row r="3295" spans="31:32" x14ac:dyDescent="0.2">
      <c r="AE3295" s="4"/>
      <c r="AF3295" s="4"/>
    </row>
    <row r="3296" spans="31:32" x14ac:dyDescent="0.2">
      <c r="AE3296" s="4"/>
      <c r="AF3296" s="4"/>
    </row>
    <row r="3297" spans="31:32" x14ac:dyDescent="0.2">
      <c r="AE3297" s="4"/>
      <c r="AF3297" s="4"/>
    </row>
    <row r="3298" spans="31:32" x14ac:dyDescent="0.2">
      <c r="AE3298" s="4"/>
      <c r="AF3298" s="4"/>
    </row>
    <row r="3299" spans="31:32" x14ac:dyDescent="0.2">
      <c r="AE3299" s="4"/>
      <c r="AF3299" s="4"/>
    </row>
    <row r="3300" spans="31:32" x14ac:dyDescent="0.2">
      <c r="AE3300" s="4"/>
      <c r="AF3300" s="4"/>
    </row>
    <row r="3301" spans="31:32" x14ac:dyDescent="0.2">
      <c r="AE3301" s="4"/>
      <c r="AF3301" s="4"/>
    </row>
    <row r="3302" spans="31:32" x14ac:dyDescent="0.2">
      <c r="AE3302" s="4"/>
      <c r="AF3302" s="4"/>
    </row>
    <row r="3303" spans="31:32" x14ac:dyDescent="0.2">
      <c r="AE3303" s="4"/>
      <c r="AF3303" s="4"/>
    </row>
    <row r="3304" spans="31:32" x14ac:dyDescent="0.2">
      <c r="AE3304" s="4"/>
      <c r="AF3304" s="4"/>
    </row>
    <row r="3305" spans="31:32" x14ac:dyDescent="0.2">
      <c r="AE3305" s="4"/>
      <c r="AF3305" s="4"/>
    </row>
    <row r="3306" spans="31:32" x14ac:dyDescent="0.2">
      <c r="AE3306" s="4"/>
      <c r="AF3306" s="4"/>
    </row>
    <row r="3307" spans="31:32" x14ac:dyDescent="0.2">
      <c r="AE3307" s="4"/>
      <c r="AF3307" s="4"/>
    </row>
    <row r="3308" spans="31:32" x14ac:dyDescent="0.2">
      <c r="AE3308" s="4"/>
      <c r="AF3308" s="4"/>
    </row>
    <row r="3309" spans="31:32" x14ac:dyDescent="0.2">
      <c r="AE3309" s="4"/>
      <c r="AF3309" s="4"/>
    </row>
    <row r="3310" spans="31:32" x14ac:dyDescent="0.2">
      <c r="AE3310" s="4"/>
      <c r="AF3310" s="4"/>
    </row>
    <row r="3311" spans="31:32" x14ac:dyDescent="0.2">
      <c r="AE3311" s="4"/>
      <c r="AF3311" s="4"/>
    </row>
    <row r="3312" spans="31:32" x14ac:dyDescent="0.2">
      <c r="AE3312" s="4"/>
      <c r="AF3312" s="4"/>
    </row>
    <row r="3313" spans="31:32" x14ac:dyDescent="0.2">
      <c r="AE3313" s="4"/>
      <c r="AF3313" s="4"/>
    </row>
    <row r="3314" spans="31:32" x14ac:dyDescent="0.2">
      <c r="AE3314" s="4"/>
      <c r="AF3314" s="4"/>
    </row>
    <row r="3315" spans="31:32" x14ac:dyDescent="0.2">
      <c r="AE3315" s="4"/>
      <c r="AF3315" s="4"/>
    </row>
    <row r="3316" spans="31:32" x14ac:dyDescent="0.2">
      <c r="AE3316" s="4"/>
      <c r="AF3316" s="4"/>
    </row>
    <row r="3317" spans="31:32" x14ac:dyDescent="0.2">
      <c r="AE3317" s="4"/>
      <c r="AF3317" s="4"/>
    </row>
    <row r="3318" spans="31:32" x14ac:dyDescent="0.2">
      <c r="AE3318" s="4"/>
      <c r="AF3318" s="4"/>
    </row>
    <row r="3319" spans="31:32" x14ac:dyDescent="0.2">
      <c r="AE3319" s="4"/>
      <c r="AF3319" s="4"/>
    </row>
    <row r="3320" spans="31:32" x14ac:dyDescent="0.2">
      <c r="AE3320" s="4"/>
      <c r="AF3320" s="4"/>
    </row>
    <row r="3321" spans="31:32" x14ac:dyDescent="0.2">
      <c r="AE3321" s="4"/>
      <c r="AF3321" s="4"/>
    </row>
    <row r="3322" spans="31:32" x14ac:dyDescent="0.2">
      <c r="AE3322" s="4"/>
      <c r="AF3322" s="4"/>
    </row>
    <row r="3323" spans="31:32" x14ac:dyDescent="0.2">
      <c r="AE3323" s="4"/>
      <c r="AF3323" s="4"/>
    </row>
    <row r="3324" spans="31:32" x14ac:dyDescent="0.2">
      <c r="AE3324" s="4"/>
      <c r="AF3324" s="4"/>
    </row>
    <row r="3325" spans="31:32" x14ac:dyDescent="0.2">
      <c r="AE3325" s="4"/>
      <c r="AF3325" s="4"/>
    </row>
    <row r="3326" spans="31:32" x14ac:dyDescent="0.2">
      <c r="AE3326" s="4"/>
      <c r="AF3326" s="4"/>
    </row>
    <row r="3327" spans="31:32" x14ac:dyDescent="0.2">
      <c r="AE3327" s="4"/>
      <c r="AF3327" s="4"/>
    </row>
    <row r="3328" spans="31:32" x14ac:dyDescent="0.2">
      <c r="AE3328" s="4"/>
      <c r="AF3328" s="4"/>
    </row>
    <row r="3329" spans="31:32" x14ac:dyDescent="0.2">
      <c r="AE3329" s="4"/>
      <c r="AF3329" s="4"/>
    </row>
    <row r="3330" spans="31:32" x14ac:dyDescent="0.2">
      <c r="AE3330" s="4"/>
      <c r="AF3330" s="4"/>
    </row>
    <row r="3331" spans="31:32" x14ac:dyDescent="0.2">
      <c r="AE3331" s="4"/>
      <c r="AF3331" s="4"/>
    </row>
    <row r="3332" spans="31:32" x14ac:dyDescent="0.2">
      <c r="AE3332" s="4"/>
      <c r="AF3332" s="4"/>
    </row>
    <row r="3333" spans="31:32" x14ac:dyDescent="0.2">
      <c r="AE3333" s="4"/>
      <c r="AF3333" s="4"/>
    </row>
    <row r="3334" spans="31:32" x14ac:dyDescent="0.2">
      <c r="AE3334" s="4"/>
      <c r="AF3334" s="4"/>
    </row>
    <row r="3335" spans="31:32" x14ac:dyDescent="0.2">
      <c r="AE3335" s="4"/>
      <c r="AF3335" s="4"/>
    </row>
    <row r="3336" spans="31:32" x14ac:dyDescent="0.2">
      <c r="AE3336" s="4"/>
      <c r="AF3336" s="4"/>
    </row>
    <row r="3337" spans="31:32" x14ac:dyDescent="0.2">
      <c r="AE3337" s="4"/>
      <c r="AF3337" s="4"/>
    </row>
    <row r="3338" spans="31:32" x14ac:dyDescent="0.2">
      <c r="AE3338" s="4"/>
      <c r="AF3338" s="4"/>
    </row>
    <row r="3339" spans="31:32" x14ac:dyDescent="0.2">
      <c r="AE3339" s="4"/>
      <c r="AF3339" s="4"/>
    </row>
    <row r="3340" spans="31:32" x14ac:dyDescent="0.2">
      <c r="AE3340" s="4"/>
      <c r="AF3340" s="4"/>
    </row>
    <row r="3341" spans="31:32" x14ac:dyDescent="0.2">
      <c r="AE3341" s="4"/>
      <c r="AF3341" s="4"/>
    </row>
    <row r="3342" spans="31:32" x14ac:dyDescent="0.2">
      <c r="AE3342" s="4"/>
      <c r="AF3342" s="4"/>
    </row>
    <row r="3343" spans="31:32" x14ac:dyDescent="0.2">
      <c r="AE3343" s="4"/>
      <c r="AF3343" s="4"/>
    </row>
    <row r="3344" spans="31:32" x14ac:dyDescent="0.2">
      <c r="AE3344" s="4"/>
      <c r="AF3344" s="4"/>
    </row>
    <row r="3345" spans="31:32" x14ac:dyDescent="0.2">
      <c r="AE3345" s="4"/>
      <c r="AF3345" s="4"/>
    </row>
    <row r="3346" spans="31:32" x14ac:dyDescent="0.2">
      <c r="AE3346" s="4"/>
      <c r="AF3346" s="4"/>
    </row>
    <row r="3347" spans="31:32" x14ac:dyDescent="0.2">
      <c r="AE3347" s="4"/>
      <c r="AF3347" s="4"/>
    </row>
    <row r="3348" spans="31:32" x14ac:dyDescent="0.2">
      <c r="AE3348" s="4"/>
      <c r="AF3348" s="4"/>
    </row>
    <row r="3349" spans="31:32" x14ac:dyDescent="0.2">
      <c r="AE3349" s="4"/>
      <c r="AF3349" s="4"/>
    </row>
    <row r="3350" spans="31:32" x14ac:dyDescent="0.2">
      <c r="AE3350" s="4"/>
      <c r="AF3350" s="4"/>
    </row>
  </sheetData>
  <sheetProtection selectLockedCells="1" selectUnlockedCells="1"/>
  <customSheetViews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6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horizontalDpi="300" verticalDpi="300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1:L57"/>
  <sheetViews>
    <sheetView zoomScaleNormal="100" workbookViewId="0">
      <selection activeCell="G40" sqref="G40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45" bestFit="1" customWidth="1"/>
  </cols>
  <sheetData>
    <row r="1" spans="1:12" s="835" customFormat="1" x14ac:dyDescent="0.2">
      <c r="A1" s="848" t="s">
        <v>115</v>
      </c>
      <c r="K1" s="844"/>
      <c r="L1" s="844"/>
    </row>
    <row r="2" spans="1:12" s="838" customFormat="1" x14ac:dyDescent="0.2">
      <c r="A2" s="2430">
        <v>0</v>
      </c>
      <c r="K2" s="840"/>
      <c r="L2" s="840"/>
    </row>
    <row r="3" spans="1:12" ht="15" x14ac:dyDescent="0.25">
      <c r="A3" s="410">
        <v>42906</v>
      </c>
      <c r="B3" s="411" t="s">
        <v>944</v>
      </c>
      <c r="C3" s="473" t="s">
        <v>11</v>
      </c>
      <c r="D3" s="1776" t="s">
        <v>1062</v>
      </c>
      <c r="E3" s="1776" t="s">
        <v>1063</v>
      </c>
      <c r="F3" s="1776" t="s">
        <v>1064</v>
      </c>
      <c r="G3" s="1776" t="s">
        <v>1065</v>
      </c>
      <c r="H3" s="1776" t="s">
        <v>1061</v>
      </c>
      <c r="I3" s="411" t="s">
        <v>53</v>
      </c>
      <c r="J3" s="411" t="s">
        <v>945</v>
      </c>
      <c r="K3" s="484" t="s">
        <v>946</v>
      </c>
      <c r="L3" s="484" t="s">
        <v>947</v>
      </c>
    </row>
    <row r="4" spans="1:12" x14ac:dyDescent="0.2">
      <c r="A4" s="47">
        <f>$A$2+1</f>
        <v>1</v>
      </c>
      <c r="B4" s="531" t="s">
        <v>948</v>
      </c>
      <c r="C4" s="45">
        <v>38</v>
      </c>
      <c r="D4" s="1771"/>
      <c r="E4" s="1771"/>
      <c r="F4" s="1771">
        <v>0</v>
      </c>
      <c r="G4" s="1771"/>
      <c r="H4" s="1771">
        <f t="shared" ref="H4:H12" si="0">C4-(SUM(D4:G4))</f>
        <v>38</v>
      </c>
      <c r="J4" s="412">
        <v>41883</v>
      </c>
    </row>
    <row r="5" spans="1:12" x14ac:dyDescent="0.2">
      <c r="A5" s="47">
        <f t="shared" ref="A5:A20" si="1">A4+1</f>
        <v>2</v>
      </c>
      <c r="B5" s="531" t="s">
        <v>949</v>
      </c>
      <c r="C5" s="45">
        <v>38</v>
      </c>
      <c r="D5" s="1771"/>
      <c r="E5" s="1771"/>
      <c r="F5" s="1771"/>
      <c r="G5" s="1771"/>
      <c r="H5" s="1771">
        <f t="shared" si="0"/>
        <v>38</v>
      </c>
      <c r="J5" s="412">
        <v>42005</v>
      </c>
    </row>
    <row r="6" spans="1:12" x14ac:dyDescent="0.2">
      <c r="A6" s="47">
        <f t="shared" si="1"/>
        <v>3</v>
      </c>
      <c r="B6" s="531" t="s">
        <v>950</v>
      </c>
      <c r="C6" s="45">
        <v>38</v>
      </c>
      <c r="D6" s="1771"/>
      <c r="E6" s="1771"/>
      <c r="F6" s="1771"/>
      <c r="G6" s="1771"/>
      <c r="H6" s="1771">
        <f t="shared" si="0"/>
        <v>38</v>
      </c>
      <c r="J6" s="412">
        <v>42005</v>
      </c>
    </row>
    <row r="7" spans="1:12" x14ac:dyDescent="0.2">
      <c r="A7" s="47">
        <f t="shared" si="1"/>
        <v>4</v>
      </c>
      <c r="B7" s="531" t="s">
        <v>951</v>
      </c>
      <c r="C7" s="45">
        <v>38</v>
      </c>
      <c r="D7" s="1771"/>
      <c r="E7" s="1771"/>
      <c r="F7" s="1771"/>
      <c r="G7" s="1771"/>
      <c r="H7" s="1771">
        <f t="shared" si="0"/>
        <v>38</v>
      </c>
    </row>
    <row r="8" spans="1:12" x14ac:dyDescent="0.2">
      <c r="A8" s="47">
        <f t="shared" si="1"/>
        <v>5</v>
      </c>
      <c r="B8" s="531" t="s">
        <v>952</v>
      </c>
      <c r="C8" s="45">
        <v>38</v>
      </c>
      <c r="D8" s="1771"/>
      <c r="E8" s="2500">
        <f>J40</f>
        <v>36.25</v>
      </c>
      <c r="F8" s="1771"/>
      <c r="G8" s="1771"/>
      <c r="H8" s="1771">
        <f t="shared" si="0"/>
        <v>1.75</v>
      </c>
      <c r="J8" s="412">
        <v>42401</v>
      </c>
    </row>
    <row r="9" spans="1:12" x14ac:dyDescent="0.2">
      <c r="A9" s="47">
        <f t="shared" si="1"/>
        <v>6</v>
      </c>
      <c r="B9" s="531" t="s">
        <v>953</v>
      </c>
      <c r="C9" s="45">
        <v>38</v>
      </c>
      <c r="D9" s="1771"/>
      <c r="E9" s="1771"/>
      <c r="F9" s="1771">
        <v>38</v>
      </c>
      <c r="G9" s="1771"/>
      <c r="H9" s="1771">
        <f t="shared" si="0"/>
        <v>0</v>
      </c>
      <c r="J9" s="412">
        <v>42296</v>
      </c>
    </row>
    <row r="10" spans="1:12" x14ac:dyDescent="0.2">
      <c r="A10" s="47">
        <f t="shared" si="1"/>
        <v>7</v>
      </c>
      <c r="B10" s="531" t="s">
        <v>3756</v>
      </c>
      <c r="C10" s="45">
        <v>0</v>
      </c>
      <c r="D10" s="1771"/>
      <c r="E10" s="1771"/>
      <c r="F10" s="1771"/>
      <c r="G10" s="1771"/>
      <c r="H10" s="1771">
        <f t="shared" si="0"/>
        <v>0</v>
      </c>
      <c r="J10" s="412">
        <v>42499</v>
      </c>
      <c r="K10" s="485">
        <v>43100</v>
      </c>
    </row>
    <row r="11" spans="1:12" x14ac:dyDescent="0.2">
      <c r="A11" s="47">
        <f t="shared" si="1"/>
        <v>8</v>
      </c>
      <c r="B11" s="531" t="s">
        <v>954</v>
      </c>
      <c r="C11" s="45">
        <v>38</v>
      </c>
      <c r="D11" s="1771"/>
      <c r="E11" s="1771"/>
      <c r="F11" s="1771"/>
      <c r="G11" s="1771"/>
      <c r="H11" s="1771">
        <f t="shared" si="0"/>
        <v>38</v>
      </c>
      <c r="J11" s="412">
        <v>42334</v>
      </c>
      <c r="K11" s="45" t="s">
        <v>1106</v>
      </c>
    </row>
    <row r="12" spans="1:12" x14ac:dyDescent="0.2">
      <c r="A12" s="47">
        <f t="shared" si="1"/>
        <v>9</v>
      </c>
      <c r="B12" s="531" t="s">
        <v>955</v>
      </c>
      <c r="C12" s="45">
        <v>0</v>
      </c>
      <c r="D12" s="1771"/>
      <c r="E12" s="1771"/>
      <c r="F12" s="1771"/>
      <c r="G12" s="1771"/>
      <c r="H12" s="1771">
        <f t="shared" si="0"/>
        <v>0</v>
      </c>
      <c r="J12" s="412"/>
      <c r="K12" s="485">
        <v>42521</v>
      </c>
    </row>
    <row r="13" spans="1:12" x14ac:dyDescent="0.2">
      <c r="A13" s="47">
        <f t="shared" si="1"/>
        <v>10</v>
      </c>
      <c r="B13" t="s">
        <v>3571</v>
      </c>
      <c r="C13" s="45">
        <v>38</v>
      </c>
      <c r="D13" s="1777"/>
      <c r="E13" s="1771"/>
      <c r="F13" s="1771"/>
      <c r="G13" s="1771"/>
      <c r="H13" s="1771">
        <f>C13-(SUM(D13:G13))</f>
        <v>38</v>
      </c>
      <c r="J13" s="412">
        <v>42618</v>
      </c>
      <c r="K13" s="45" t="s">
        <v>1589</v>
      </c>
    </row>
    <row r="14" spans="1:12" x14ac:dyDescent="0.2">
      <c r="A14" s="47">
        <f t="shared" si="1"/>
        <v>11</v>
      </c>
      <c r="B14" t="s">
        <v>1265</v>
      </c>
      <c r="C14" s="550">
        <v>38</v>
      </c>
      <c r="D14" s="1777"/>
      <c r="E14" s="1771"/>
      <c r="F14" s="1771"/>
      <c r="G14" s="1771"/>
      <c r="H14" s="1771">
        <f>C14-(SUM(D14:G14))</f>
        <v>38</v>
      </c>
      <c r="J14" s="412">
        <v>42556</v>
      </c>
      <c r="K14" s="550" t="s">
        <v>1384</v>
      </c>
      <c r="L14" s="550"/>
    </row>
    <row r="15" spans="1:12" x14ac:dyDescent="0.2">
      <c r="A15" s="47">
        <f t="shared" si="1"/>
        <v>12</v>
      </c>
      <c r="B15" t="s">
        <v>1266</v>
      </c>
      <c r="C15" s="550">
        <v>38</v>
      </c>
      <c r="D15" s="1777"/>
      <c r="E15" s="1771"/>
      <c r="F15" s="1771"/>
      <c r="G15" s="1771"/>
      <c r="H15" s="1771">
        <f>C15-(SUM(D15:G15))</f>
        <v>38</v>
      </c>
      <c r="J15" s="652">
        <v>42557</v>
      </c>
      <c r="K15" s="550" t="s">
        <v>1204</v>
      </c>
      <c r="L15" s="550"/>
    </row>
    <row r="16" spans="1:12" x14ac:dyDescent="0.2">
      <c r="A16" s="47">
        <f t="shared" si="1"/>
        <v>13</v>
      </c>
      <c r="B16" t="s">
        <v>2442</v>
      </c>
      <c r="C16" s="550">
        <v>38</v>
      </c>
      <c r="D16" s="1777"/>
      <c r="E16" s="1771"/>
      <c r="F16" s="1771"/>
      <c r="G16" s="1771"/>
      <c r="H16" s="1771">
        <f>C16-(SUM(D16:G16))</f>
        <v>38</v>
      </c>
      <c r="J16" s="412">
        <v>42639</v>
      </c>
      <c r="K16" s="550" t="s">
        <v>2580</v>
      </c>
      <c r="L16" s="550"/>
    </row>
    <row r="17" spans="1:12" x14ac:dyDescent="0.2">
      <c r="A17" s="47">
        <f t="shared" si="1"/>
        <v>14</v>
      </c>
      <c r="B17" t="s">
        <v>3757</v>
      </c>
      <c r="C17" s="2497">
        <v>38</v>
      </c>
      <c r="D17" s="1777"/>
      <c r="E17" s="2497"/>
      <c r="F17" s="2497">
        <v>38</v>
      </c>
      <c r="G17" s="2497"/>
      <c r="H17" s="2497">
        <f>C17-(SUM(D17:G17))</f>
        <v>0</v>
      </c>
      <c r="J17" s="555"/>
      <c r="K17" s="2497"/>
      <c r="L17" s="2497"/>
    </row>
    <row r="18" spans="1:12" x14ac:dyDescent="0.2">
      <c r="A18" s="47">
        <f t="shared" si="1"/>
        <v>15</v>
      </c>
      <c r="B18" t="s">
        <v>3223</v>
      </c>
      <c r="C18" s="550">
        <v>38</v>
      </c>
      <c r="D18" s="1777"/>
      <c r="E18" s="1771">
        <v>8.25</v>
      </c>
      <c r="F18" s="1771"/>
      <c r="G18" s="1771"/>
      <c r="H18" s="1771">
        <f t="shared" ref="H18:H20" si="2">C18-(SUM(D18:G18))</f>
        <v>29.75</v>
      </c>
      <c r="J18" s="412"/>
      <c r="K18" s="550"/>
      <c r="L18" s="550"/>
    </row>
    <row r="19" spans="1:12" x14ac:dyDescent="0.2">
      <c r="A19" s="47">
        <f t="shared" si="1"/>
        <v>16</v>
      </c>
      <c r="B19" t="s">
        <v>3357</v>
      </c>
      <c r="C19" s="550">
        <v>38</v>
      </c>
      <c r="D19" s="1777">
        <v>19</v>
      </c>
      <c r="E19" s="1771"/>
      <c r="F19" s="1771"/>
      <c r="G19" s="1771"/>
      <c r="H19" s="1771">
        <f t="shared" si="2"/>
        <v>19</v>
      </c>
      <c r="J19" s="412"/>
      <c r="K19" s="550"/>
      <c r="L19" s="550"/>
    </row>
    <row r="20" spans="1:12" x14ac:dyDescent="0.2">
      <c r="A20" s="47">
        <f t="shared" si="1"/>
        <v>17</v>
      </c>
      <c r="B20" t="s">
        <v>3752</v>
      </c>
      <c r="C20" s="550">
        <v>38</v>
      </c>
      <c r="D20" s="1777">
        <v>38</v>
      </c>
      <c r="E20" s="1771"/>
      <c r="F20" s="1771"/>
      <c r="G20" s="1771"/>
      <c r="H20" s="1771">
        <f t="shared" si="2"/>
        <v>0</v>
      </c>
      <c r="J20" s="412"/>
      <c r="K20" s="550"/>
      <c r="L20" s="550"/>
    </row>
    <row r="21" spans="1:12" x14ac:dyDescent="0.2">
      <c r="A21" s="47"/>
      <c r="C21" s="413"/>
      <c r="D21" s="413"/>
      <c r="E21" s="413"/>
      <c r="F21" s="413"/>
      <c r="G21" s="413"/>
      <c r="H21" s="413"/>
      <c r="J21" s="412"/>
    </row>
    <row r="22" spans="1:12" ht="13.5" thickBot="1" x14ac:dyDescent="0.25">
      <c r="A22" s="47"/>
      <c r="C22" s="45"/>
      <c r="J22" s="412"/>
    </row>
    <row r="23" spans="1:12" ht="15.75" thickBot="1" x14ac:dyDescent="0.3">
      <c r="A23" s="47"/>
      <c r="C23" s="414">
        <f t="shared" ref="C23:H23" si="3">SUM(C4:C22)</f>
        <v>570</v>
      </c>
      <c r="D23" s="468">
        <f t="shared" si="3"/>
        <v>57</v>
      </c>
      <c r="E23" s="472">
        <f t="shared" si="3"/>
        <v>44.5</v>
      </c>
      <c r="F23" s="468">
        <f t="shared" si="3"/>
        <v>76</v>
      </c>
      <c r="G23" s="468">
        <f t="shared" si="3"/>
        <v>0</v>
      </c>
      <c r="H23" s="2501">
        <f t="shared" si="3"/>
        <v>392.5</v>
      </c>
      <c r="I23" s="2502" t="s">
        <v>1439</v>
      </c>
    </row>
    <row r="24" spans="1:12" ht="15" x14ac:dyDescent="0.25">
      <c r="A24" s="47"/>
      <c r="C24" s="414"/>
      <c r="D24" s="468"/>
      <c r="E24" s="472"/>
      <c r="F24" s="468"/>
      <c r="G24" s="468"/>
    </row>
    <row r="25" spans="1:12" x14ac:dyDescent="0.2">
      <c r="A25" s="47"/>
      <c r="C25" s="45"/>
      <c r="I25" t="s">
        <v>1130</v>
      </c>
      <c r="J25">
        <v>1</v>
      </c>
    </row>
    <row r="26" spans="1:12" x14ac:dyDescent="0.2">
      <c r="A26" s="47"/>
      <c r="C26" s="45"/>
      <c r="I26" t="s">
        <v>1124</v>
      </c>
      <c r="J26">
        <v>1.25</v>
      </c>
    </row>
    <row r="27" spans="1:12" x14ac:dyDescent="0.2">
      <c r="A27" s="47"/>
      <c r="C27" s="1771"/>
      <c r="K27" s="1771"/>
      <c r="L27" s="1771"/>
    </row>
    <row r="28" spans="1:12" x14ac:dyDescent="0.2">
      <c r="A28" s="47"/>
      <c r="C28" s="321"/>
      <c r="I28" t="s">
        <v>1125</v>
      </c>
      <c r="J28">
        <v>2</v>
      </c>
    </row>
    <row r="29" spans="1:12" ht="15" x14ac:dyDescent="0.25">
      <c r="A29" s="47"/>
      <c r="C29" s="2499"/>
      <c r="I29" t="s">
        <v>1126</v>
      </c>
      <c r="J29">
        <v>0.5</v>
      </c>
    </row>
    <row r="30" spans="1:12" x14ac:dyDescent="0.2">
      <c r="A30" s="47"/>
      <c r="C30" s="45"/>
      <c r="I30" t="s">
        <v>1127</v>
      </c>
      <c r="J30">
        <v>5</v>
      </c>
    </row>
    <row r="31" spans="1:12" x14ac:dyDescent="0.2">
      <c r="A31" s="47"/>
      <c r="C31" s="45"/>
      <c r="I31" t="s">
        <v>1128</v>
      </c>
      <c r="J31">
        <v>5</v>
      </c>
    </row>
    <row r="32" spans="1:12" x14ac:dyDescent="0.2">
      <c r="A32" s="47"/>
      <c r="C32" s="45"/>
      <c r="I32" t="s">
        <v>1129</v>
      </c>
      <c r="J32">
        <v>2</v>
      </c>
    </row>
    <row r="33" spans="1:12" x14ac:dyDescent="0.2">
      <c r="A33" s="47"/>
      <c r="C33" s="45"/>
      <c r="I33" t="s">
        <v>1131</v>
      </c>
      <c r="J33">
        <v>2</v>
      </c>
    </row>
    <row r="34" spans="1:12" x14ac:dyDescent="0.2">
      <c r="A34" s="47"/>
      <c r="C34" s="45"/>
      <c r="I34" t="s">
        <v>1132</v>
      </c>
      <c r="J34">
        <v>5</v>
      </c>
    </row>
    <row r="35" spans="1:12" x14ac:dyDescent="0.2">
      <c r="A35" s="47"/>
      <c r="C35" s="45"/>
      <c r="I35" t="s">
        <v>1133</v>
      </c>
      <c r="J35">
        <v>1.5</v>
      </c>
    </row>
    <row r="36" spans="1:12" x14ac:dyDescent="0.2">
      <c r="A36" s="47"/>
      <c r="C36" s="634"/>
      <c r="I36" t="s">
        <v>1999</v>
      </c>
      <c r="J36">
        <v>4</v>
      </c>
      <c r="K36" s="634"/>
      <c r="L36" s="634"/>
    </row>
    <row r="37" spans="1:12" x14ac:dyDescent="0.2">
      <c r="A37" s="47"/>
      <c r="C37" s="45"/>
      <c r="I37" t="s">
        <v>1134</v>
      </c>
      <c r="J37">
        <v>2</v>
      </c>
    </row>
    <row r="38" spans="1:12" x14ac:dyDescent="0.2">
      <c r="A38" s="47"/>
      <c r="C38" s="321"/>
      <c r="I38" t="s">
        <v>1135</v>
      </c>
      <c r="J38">
        <v>5</v>
      </c>
    </row>
    <row r="39" spans="1:12" ht="15" x14ac:dyDescent="0.25">
      <c r="A39" s="47"/>
      <c r="C39" s="2499"/>
    </row>
    <row r="40" spans="1:12" ht="15" x14ac:dyDescent="0.25">
      <c r="A40" s="47"/>
      <c r="C40" s="414"/>
      <c r="J40" s="1585">
        <f>SUM(J25:J39)</f>
        <v>36.25</v>
      </c>
      <c r="K40" s="653"/>
      <c r="L40" s="653"/>
    </row>
    <row r="41" spans="1:12" ht="15" x14ac:dyDescent="0.25">
      <c r="A41" s="47"/>
      <c r="C41" s="414"/>
      <c r="K41" s="653"/>
      <c r="L41" s="653"/>
    </row>
    <row r="42" spans="1:12" ht="15" x14ac:dyDescent="0.25">
      <c r="A42" s="47"/>
      <c r="C42" s="414"/>
      <c r="K42" s="653"/>
      <c r="L42" s="653"/>
    </row>
    <row r="43" spans="1:12" ht="15" x14ac:dyDescent="0.25">
      <c r="A43" s="47"/>
      <c r="C43" s="414"/>
      <c r="K43" s="685"/>
      <c r="L43" s="685"/>
    </row>
    <row r="44" spans="1:12" x14ac:dyDescent="0.2">
      <c r="A44" s="47"/>
      <c r="C44" s="45"/>
    </row>
    <row r="45" spans="1:12" x14ac:dyDescent="0.2">
      <c r="A45" s="47"/>
      <c r="C45" s="492"/>
    </row>
    <row r="46" spans="1:12" x14ac:dyDescent="0.2">
      <c r="J46" s="493"/>
    </row>
    <row r="49" spans="1:12" x14ac:dyDescent="0.2">
      <c r="A49" s="466"/>
      <c r="C49" s="464"/>
      <c r="J49" s="555"/>
    </row>
    <row r="50" spans="1:12" x14ac:dyDescent="0.2">
      <c r="I50" s="555"/>
      <c r="J50" s="555"/>
      <c r="K50" s="653"/>
      <c r="L50" s="653"/>
    </row>
    <row r="51" spans="1:12" x14ac:dyDescent="0.2">
      <c r="J51" s="555"/>
      <c r="K51" s="711"/>
      <c r="L51" s="711"/>
    </row>
    <row r="52" spans="1:12" x14ac:dyDescent="0.2">
      <c r="K52" s="797"/>
      <c r="L52" s="797"/>
    </row>
    <row r="53" spans="1:12" x14ac:dyDescent="0.2">
      <c r="J53" s="555"/>
      <c r="K53" s="1028"/>
      <c r="L53" s="1028"/>
    </row>
    <row r="54" spans="1:12" x14ac:dyDescent="0.2">
      <c r="K54" s="1342"/>
      <c r="L54" s="1342"/>
    </row>
    <row r="55" spans="1:12" x14ac:dyDescent="0.2">
      <c r="I55" s="555"/>
    </row>
    <row r="56" spans="1:12" x14ac:dyDescent="0.2">
      <c r="K56" s="1949"/>
      <c r="L56" s="1949"/>
    </row>
    <row r="57" spans="1:12" x14ac:dyDescent="0.2">
      <c r="B57" s="531"/>
      <c r="I57" s="555"/>
    </row>
  </sheetData>
  <customSheetViews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5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6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7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8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9"/>
    </customSheetView>
    <customSheetView guid="{2B955BE0-C0D7-4178-BB91-BB50E7E2B647}">
      <selection sqref="A1:J42"/>
      <pageMargins left="0.25" right="0.25" top="0.75" bottom="0.75" header="0.3" footer="0.3"/>
      <pageSetup paperSize="8" orientation="landscape" r:id="rId10"/>
    </customSheetView>
  </customSheetViews>
  <pageMargins left="0.7" right="0.7" top="0.75" bottom="0.75" header="0.3" footer="0.3"/>
  <pageSetup paperSize="9" scale="57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I208"/>
  <sheetViews>
    <sheetView topLeftCell="A178" workbookViewId="0">
      <selection activeCell="F208" sqref="F208"/>
    </sheetView>
  </sheetViews>
  <sheetFormatPr defaultRowHeight="12.75" x14ac:dyDescent="0.2"/>
  <cols>
    <col min="1" max="1" width="15.5703125" style="44" customWidth="1"/>
    <col min="2" max="2" width="20.5703125" style="1051" customWidth="1"/>
    <col min="3" max="3" width="49.42578125" style="44" customWidth="1"/>
    <col min="4" max="4" width="36.28515625" style="44" customWidth="1"/>
    <col min="5" max="5" width="24.85546875" style="44" customWidth="1"/>
  </cols>
  <sheetData>
    <row r="1" spans="1:9" s="835" customFormat="1" x14ac:dyDescent="0.2">
      <c r="A1" s="2200" t="s">
        <v>2086</v>
      </c>
      <c r="B1" s="2201"/>
      <c r="C1" s="2202"/>
      <c r="D1" s="2202"/>
      <c r="E1" s="2202"/>
    </row>
    <row r="2" spans="1:9" s="838" customFormat="1" x14ac:dyDescent="0.2">
      <c r="A2" s="2203" t="s">
        <v>14</v>
      </c>
      <c r="B2" s="2204"/>
      <c r="C2" s="2205" t="s">
        <v>1</v>
      </c>
      <c r="D2" s="2205" t="s">
        <v>1701</v>
      </c>
      <c r="E2" s="2205" t="s">
        <v>1703</v>
      </c>
    </row>
    <row r="3" spans="1:9" x14ac:dyDescent="0.2">
      <c r="A3" s="2206"/>
      <c r="B3" s="2207"/>
      <c r="D3" s="2208"/>
    </row>
    <row r="4" spans="1:9" x14ac:dyDescent="0.2">
      <c r="A4" s="312">
        <v>2016363</v>
      </c>
      <c r="C4" s="44" t="s">
        <v>1700</v>
      </c>
      <c r="D4" s="44" t="s">
        <v>1702</v>
      </c>
      <c r="E4" s="1947">
        <v>37.799999999999997</v>
      </c>
    </row>
    <row r="5" spans="1:9" x14ac:dyDescent="0.2">
      <c r="A5" s="44">
        <v>2016378</v>
      </c>
      <c r="C5" s="44" t="s">
        <v>1707</v>
      </c>
      <c r="D5" s="44" t="s">
        <v>1706</v>
      </c>
      <c r="E5" s="1947">
        <v>12.21</v>
      </c>
      <c r="I5" s="44"/>
    </row>
    <row r="6" spans="1:9" x14ac:dyDescent="0.2">
      <c r="A6" s="44">
        <v>2016077</v>
      </c>
      <c r="C6" s="44" t="s">
        <v>1954</v>
      </c>
      <c r="D6" s="44" t="s">
        <v>1711</v>
      </c>
      <c r="E6" s="1947">
        <v>13.07</v>
      </c>
      <c r="I6" s="44"/>
    </row>
    <row r="7" spans="1:9" x14ac:dyDescent="0.2">
      <c r="A7" s="44">
        <v>2016380</v>
      </c>
      <c r="C7" s="44" t="s">
        <v>1955</v>
      </c>
      <c r="D7" s="44" t="s">
        <v>1743</v>
      </c>
      <c r="E7" s="1947">
        <v>50.95</v>
      </c>
    </row>
    <row r="8" spans="1:9" x14ac:dyDescent="0.2">
      <c r="A8" s="44">
        <v>2016346</v>
      </c>
      <c r="C8" s="44" t="s">
        <v>1956</v>
      </c>
      <c r="D8" s="44" t="s">
        <v>1743</v>
      </c>
      <c r="E8" s="1947">
        <v>28.46</v>
      </c>
    </row>
    <row r="9" spans="1:9" x14ac:dyDescent="0.2">
      <c r="A9" s="44">
        <v>2016553</v>
      </c>
      <c r="B9" s="1051" t="s">
        <v>1511</v>
      </c>
      <c r="C9" s="44" t="s">
        <v>1957</v>
      </c>
      <c r="D9" s="44" t="s">
        <v>1711</v>
      </c>
      <c r="E9" s="1236">
        <v>49.03</v>
      </c>
      <c r="F9" s="474"/>
      <c r="G9" s="474"/>
    </row>
    <row r="10" spans="1:9" x14ac:dyDescent="0.2">
      <c r="A10" s="44">
        <v>2016214</v>
      </c>
      <c r="B10" s="1051" t="s">
        <v>1770</v>
      </c>
      <c r="C10" s="44" t="s">
        <v>1767</v>
      </c>
      <c r="D10" s="44" t="s">
        <v>1768</v>
      </c>
      <c r="E10" s="1236">
        <v>436.8</v>
      </c>
      <c r="F10" s="795" t="s">
        <v>1769</v>
      </c>
      <c r="G10" s="796">
        <v>42633</v>
      </c>
    </row>
    <row r="11" spans="1:9" x14ac:dyDescent="0.2">
      <c r="A11" s="44">
        <v>2016282</v>
      </c>
      <c r="C11" s="44" t="s">
        <v>1958</v>
      </c>
      <c r="D11" s="44" t="s">
        <v>1784</v>
      </c>
      <c r="E11" s="1236">
        <v>15.44</v>
      </c>
    </row>
    <row r="12" spans="1:9" x14ac:dyDescent="0.2">
      <c r="A12" s="44">
        <v>2016408</v>
      </c>
      <c r="C12" s="44" t="s">
        <v>1959</v>
      </c>
      <c r="D12" s="44" t="s">
        <v>1785</v>
      </c>
      <c r="E12" s="1236">
        <v>39.26</v>
      </c>
    </row>
    <row r="13" spans="1:9" x14ac:dyDescent="0.2">
      <c r="A13" s="44">
        <v>2016543</v>
      </c>
      <c r="B13" s="1051" t="s">
        <v>1511</v>
      </c>
      <c r="C13" s="44" t="s">
        <v>1960</v>
      </c>
      <c r="D13" s="44" t="s">
        <v>1711</v>
      </c>
      <c r="E13" s="1236">
        <v>89.58</v>
      </c>
    </row>
    <row r="14" spans="1:9" x14ac:dyDescent="0.2">
      <c r="A14" s="44">
        <v>2016461</v>
      </c>
      <c r="B14" s="1051" t="s">
        <v>1794</v>
      </c>
      <c r="C14" s="44" t="s">
        <v>1961</v>
      </c>
      <c r="D14" s="44" t="s">
        <v>1795</v>
      </c>
      <c r="E14" s="1236">
        <v>10.24</v>
      </c>
    </row>
    <row r="15" spans="1:9" x14ac:dyDescent="0.2">
      <c r="A15" s="44">
        <v>20146461</v>
      </c>
      <c r="B15" s="1051" t="s">
        <v>1794</v>
      </c>
      <c r="C15" s="44" t="s">
        <v>1962</v>
      </c>
      <c r="D15" s="44" t="s">
        <v>1795</v>
      </c>
      <c r="E15" s="1236">
        <v>31.12</v>
      </c>
    </row>
    <row r="16" spans="1:9" x14ac:dyDescent="0.2">
      <c r="A16" s="44">
        <v>2016524</v>
      </c>
      <c r="B16" s="1051" t="s">
        <v>1832</v>
      </c>
      <c r="C16" s="44" t="s">
        <v>1963</v>
      </c>
      <c r="D16" s="44" t="s">
        <v>1833</v>
      </c>
      <c r="E16" s="1236">
        <v>464.88</v>
      </c>
    </row>
    <row r="17" spans="1:5" x14ac:dyDescent="0.2">
      <c r="A17" s="44">
        <v>2016537</v>
      </c>
      <c r="B17" s="1051" t="s">
        <v>1926</v>
      </c>
      <c r="C17" s="44" t="s">
        <v>1964</v>
      </c>
      <c r="D17" s="44" t="s">
        <v>2000</v>
      </c>
      <c r="E17" s="1236">
        <v>38.299999999999997</v>
      </c>
    </row>
    <row r="18" spans="1:5" x14ac:dyDescent="0.2">
      <c r="A18" s="44">
        <v>2016537</v>
      </c>
      <c r="B18" s="1051" t="s">
        <v>1926</v>
      </c>
      <c r="C18" s="44" t="s">
        <v>1965</v>
      </c>
      <c r="D18" s="44" t="s">
        <v>1927</v>
      </c>
      <c r="E18" s="1236">
        <v>24.13</v>
      </c>
    </row>
    <row r="19" spans="1:5" x14ac:dyDescent="0.2">
      <c r="A19" s="44">
        <v>2016537</v>
      </c>
      <c r="B19" s="1051" t="s">
        <v>1926</v>
      </c>
      <c r="C19" s="44" t="s">
        <v>1966</v>
      </c>
      <c r="D19" s="44" t="s">
        <v>1927</v>
      </c>
      <c r="E19" s="1236">
        <v>28.19</v>
      </c>
    </row>
    <row r="20" spans="1:5" x14ac:dyDescent="0.2">
      <c r="A20" s="44">
        <v>2016537</v>
      </c>
      <c r="B20" s="1051" t="s">
        <v>1926</v>
      </c>
      <c r="C20" s="44" t="s">
        <v>1967</v>
      </c>
      <c r="D20" s="44" t="s">
        <v>1927</v>
      </c>
      <c r="E20" s="1236">
        <v>24.13</v>
      </c>
    </row>
    <row r="21" spans="1:5" x14ac:dyDescent="0.2">
      <c r="A21" s="44">
        <v>2016537</v>
      </c>
      <c r="B21" s="1051" t="s">
        <v>1926</v>
      </c>
      <c r="C21" s="44" t="s">
        <v>1968</v>
      </c>
      <c r="D21" s="44" t="s">
        <v>1927</v>
      </c>
      <c r="E21" s="1236">
        <v>48.95</v>
      </c>
    </row>
    <row r="22" spans="1:5" x14ac:dyDescent="0.2">
      <c r="A22" s="44">
        <v>2016537</v>
      </c>
      <c r="B22" s="1051" t="s">
        <v>1926</v>
      </c>
      <c r="C22" s="44" t="s">
        <v>1969</v>
      </c>
      <c r="D22" s="44" t="s">
        <v>1927</v>
      </c>
      <c r="E22" s="1236">
        <v>26.73</v>
      </c>
    </row>
    <row r="23" spans="1:5" x14ac:dyDescent="0.2">
      <c r="A23" s="44" t="s">
        <v>1930</v>
      </c>
      <c r="C23" s="44" t="s">
        <v>1933</v>
      </c>
      <c r="D23" s="44" t="s">
        <v>1931</v>
      </c>
      <c r="E23" s="1236">
        <v>329</v>
      </c>
    </row>
    <row r="24" spans="1:5" x14ac:dyDescent="0.2">
      <c r="A24" s="44" t="s">
        <v>1932</v>
      </c>
      <c r="C24" s="44" t="s">
        <v>1933</v>
      </c>
      <c r="D24" s="44" t="s">
        <v>1931</v>
      </c>
      <c r="E24" s="1236">
        <v>328</v>
      </c>
    </row>
    <row r="25" spans="1:5" x14ac:dyDescent="0.2">
      <c r="A25" s="44">
        <v>2016505</v>
      </c>
      <c r="B25" s="1051" t="s">
        <v>1878</v>
      </c>
      <c r="C25" s="44" t="s">
        <v>1953</v>
      </c>
      <c r="D25" s="44" t="s">
        <v>1795</v>
      </c>
      <c r="E25" s="1236">
        <v>24.51</v>
      </c>
    </row>
    <row r="26" spans="1:5" x14ac:dyDescent="0.2">
      <c r="A26" s="44">
        <v>2016448</v>
      </c>
      <c r="B26" s="1051">
        <v>566616</v>
      </c>
      <c r="C26" s="44" t="s">
        <v>1987</v>
      </c>
      <c r="D26" s="44" t="s">
        <v>1988</v>
      </c>
      <c r="E26" s="1236">
        <v>36.83</v>
      </c>
    </row>
    <row r="27" spans="1:5" x14ac:dyDescent="0.2">
      <c r="A27" s="44">
        <v>2016438</v>
      </c>
      <c r="B27" s="1051">
        <v>570616</v>
      </c>
      <c r="C27" s="44" t="s">
        <v>1989</v>
      </c>
      <c r="D27" s="44" t="s">
        <v>1990</v>
      </c>
      <c r="E27" s="1236">
        <v>10.08</v>
      </c>
    </row>
    <row r="28" spans="1:5" x14ac:dyDescent="0.2">
      <c r="A28" s="44">
        <v>2016429</v>
      </c>
      <c r="B28" s="1051" t="s">
        <v>1877</v>
      </c>
      <c r="C28" s="44" t="s">
        <v>1991</v>
      </c>
      <c r="D28" s="44" t="s">
        <v>1795</v>
      </c>
      <c r="E28" s="1947">
        <v>8.1300000000000008</v>
      </c>
    </row>
    <row r="29" spans="1:5" x14ac:dyDescent="0.2">
      <c r="A29" s="44">
        <v>2016352</v>
      </c>
      <c r="B29" s="1051">
        <v>597716</v>
      </c>
      <c r="C29" s="44" t="s">
        <v>1992</v>
      </c>
      <c r="D29" s="44" t="s">
        <v>1988</v>
      </c>
      <c r="E29" s="1947">
        <v>40.21</v>
      </c>
    </row>
    <row r="30" spans="1:5" x14ac:dyDescent="0.2">
      <c r="A30" s="44">
        <v>2016469</v>
      </c>
      <c r="B30" s="1051">
        <v>594816</v>
      </c>
      <c r="C30" s="44" t="s">
        <v>1993</v>
      </c>
      <c r="D30" s="44" t="s">
        <v>1994</v>
      </c>
      <c r="E30" s="1947">
        <v>22.54</v>
      </c>
    </row>
    <row r="31" spans="1:5" x14ac:dyDescent="0.2">
      <c r="A31" s="44">
        <v>2016203</v>
      </c>
      <c r="B31" s="1051">
        <v>574916</v>
      </c>
      <c r="C31" s="44" t="s">
        <v>2003</v>
      </c>
      <c r="D31" s="44" t="s">
        <v>2004</v>
      </c>
      <c r="E31" s="1947">
        <v>80.84</v>
      </c>
    </row>
    <row r="32" spans="1:5" x14ac:dyDescent="0.2">
      <c r="A32" s="44">
        <v>2016477</v>
      </c>
      <c r="B32" s="1051">
        <v>580716</v>
      </c>
      <c r="C32" s="44" t="s">
        <v>2015</v>
      </c>
      <c r="D32" s="44" t="s">
        <v>2016</v>
      </c>
      <c r="E32" s="1947">
        <v>10.89</v>
      </c>
    </row>
    <row r="33" spans="1:5" x14ac:dyDescent="0.2">
      <c r="A33" s="44">
        <v>2016144</v>
      </c>
      <c r="B33" s="1051" t="s">
        <v>2034</v>
      </c>
      <c r="C33" s="44" t="s">
        <v>2035</v>
      </c>
      <c r="D33" s="44" t="s">
        <v>1988</v>
      </c>
      <c r="E33" s="1947">
        <v>99.15</v>
      </c>
    </row>
    <row r="34" spans="1:5" x14ac:dyDescent="0.2">
      <c r="A34" s="312" t="s">
        <v>2059</v>
      </c>
      <c r="C34" s="44" t="s">
        <v>2060</v>
      </c>
      <c r="D34" s="44" t="s">
        <v>2061</v>
      </c>
      <c r="E34" s="1947">
        <v>18.899999999999999</v>
      </c>
    </row>
    <row r="36" spans="1:5" x14ac:dyDescent="0.2">
      <c r="A36" s="44">
        <v>2016601</v>
      </c>
      <c r="B36" s="1051">
        <v>607016</v>
      </c>
      <c r="C36" s="44" t="s">
        <v>2090</v>
      </c>
      <c r="D36" s="44" t="s">
        <v>2091</v>
      </c>
      <c r="E36" s="1947">
        <v>23.62</v>
      </c>
    </row>
    <row r="37" spans="1:5" x14ac:dyDescent="0.2">
      <c r="A37" s="44">
        <v>2016627</v>
      </c>
      <c r="B37" s="1051" t="s">
        <v>2133</v>
      </c>
      <c r="C37" s="44" t="s">
        <v>2134</v>
      </c>
      <c r="D37" s="44" t="s">
        <v>2135</v>
      </c>
      <c r="E37" s="1947">
        <v>26.78</v>
      </c>
    </row>
    <row r="38" spans="1:5" x14ac:dyDescent="0.2">
      <c r="A38" s="44">
        <v>2016617</v>
      </c>
      <c r="B38" s="1051">
        <v>596316</v>
      </c>
      <c r="C38" s="44" t="s">
        <v>2162</v>
      </c>
      <c r="D38" s="44" t="s">
        <v>1988</v>
      </c>
      <c r="E38" s="1947">
        <v>13.18</v>
      </c>
    </row>
    <row r="39" spans="1:5" x14ac:dyDescent="0.2">
      <c r="A39" s="44">
        <v>2016617</v>
      </c>
      <c r="B39" s="1051">
        <v>596316</v>
      </c>
      <c r="C39" s="44" t="s">
        <v>2163</v>
      </c>
      <c r="D39" s="44" t="s">
        <v>1988</v>
      </c>
      <c r="E39" s="1947">
        <v>14.54</v>
      </c>
    </row>
    <row r="40" spans="1:5" x14ac:dyDescent="0.2">
      <c r="A40" s="44">
        <v>2016617</v>
      </c>
      <c r="B40" s="1051">
        <v>596316</v>
      </c>
      <c r="C40" s="44" t="s">
        <v>2164</v>
      </c>
      <c r="D40" s="44" t="s">
        <v>1988</v>
      </c>
      <c r="E40" s="1947">
        <v>13.18</v>
      </c>
    </row>
    <row r="41" spans="1:5" x14ac:dyDescent="0.2">
      <c r="A41" s="44">
        <v>2016594</v>
      </c>
      <c r="B41" s="1051">
        <v>608016</v>
      </c>
      <c r="C41" s="44" t="s">
        <v>2200</v>
      </c>
      <c r="D41" s="44" t="s">
        <v>1988</v>
      </c>
      <c r="E41" s="1947">
        <v>39.590000000000003</v>
      </c>
    </row>
    <row r="42" spans="1:5" x14ac:dyDescent="0.2">
      <c r="A42" s="44">
        <v>2016594</v>
      </c>
      <c r="B42" s="1051">
        <v>608016</v>
      </c>
      <c r="C42" s="44" t="s">
        <v>2201</v>
      </c>
      <c r="D42" s="44" t="s">
        <v>1988</v>
      </c>
      <c r="E42" s="1947">
        <v>34.229999999999997</v>
      </c>
    </row>
    <row r="43" spans="1:5" x14ac:dyDescent="0.2">
      <c r="A43" s="312" t="s">
        <v>2059</v>
      </c>
      <c r="C43" s="44" t="s">
        <v>2216</v>
      </c>
      <c r="D43" s="44" t="s">
        <v>2316</v>
      </c>
    </row>
    <row r="44" spans="1:5" x14ac:dyDescent="0.2">
      <c r="A44" s="44">
        <v>2016641</v>
      </c>
      <c r="B44" s="1051">
        <v>595817</v>
      </c>
      <c r="C44" s="44" t="s">
        <v>2231</v>
      </c>
      <c r="D44" s="44" t="s">
        <v>1988</v>
      </c>
      <c r="E44" s="1947">
        <v>151.76</v>
      </c>
    </row>
    <row r="45" spans="1:5" x14ac:dyDescent="0.2">
      <c r="A45" s="44">
        <v>2016657</v>
      </c>
      <c r="B45" s="1051">
        <v>523917</v>
      </c>
      <c r="C45" s="44" t="s">
        <v>2239</v>
      </c>
      <c r="D45" s="44" t="s">
        <v>1784</v>
      </c>
      <c r="E45" s="1947">
        <v>9.57</v>
      </c>
    </row>
    <row r="46" spans="1:5" x14ac:dyDescent="0.2">
      <c r="A46" s="44">
        <v>2016635</v>
      </c>
      <c r="B46" s="1051" t="s">
        <v>1950</v>
      </c>
      <c r="C46" s="44" t="s">
        <v>2240</v>
      </c>
      <c r="D46" s="44" t="s">
        <v>1784</v>
      </c>
      <c r="E46" s="1947">
        <v>10.25</v>
      </c>
    </row>
    <row r="47" spans="1:5" x14ac:dyDescent="0.2">
      <c r="A47" s="44">
        <v>2016644</v>
      </c>
      <c r="B47" s="1051">
        <v>523417</v>
      </c>
      <c r="C47" s="44" t="s">
        <v>2294</v>
      </c>
      <c r="D47" s="44" t="s">
        <v>2262</v>
      </c>
    </row>
    <row r="48" spans="1:5" x14ac:dyDescent="0.2">
      <c r="A48" s="44">
        <v>2016144</v>
      </c>
      <c r="B48" s="1051" t="s">
        <v>2315</v>
      </c>
      <c r="C48" s="44" t="s">
        <v>2314</v>
      </c>
      <c r="D48" s="44" t="s">
        <v>2313</v>
      </c>
      <c r="E48" s="1947">
        <v>122.59</v>
      </c>
    </row>
    <row r="49" spans="1:5" x14ac:dyDescent="0.2">
      <c r="A49" s="44">
        <v>2016077</v>
      </c>
      <c r="C49" s="44" t="s">
        <v>2367</v>
      </c>
      <c r="D49" s="44" t="s">
        <v>1511</v>
      </c>
      <c r="E49" s="1947">
        <v>27.78</v>
      </c>
    </row>
    <row r="50" spans="1:5" x14ac:dyDescent="0.2">
      <c r="A50" s="312" t="s">
        <v>26</v>
      </c>
      <c r="C50" s="44" t="s">
        <v>2324</v>
      </c>
      <c r="D50" s="44" t="s">
        <v>2453</v>
      </c>
      <c r="E50" s="1947">
        <v>145.19999999999999</v>
      </c>
    </row>
    <row r="51" spans="1:5" x14ac:dyDescent="0.2">
      <c r="A51" s="44" t="s">
        <v>2326</v>
      </c>
      <c r="C51" s="44" t="s">
        <v>2324</v>
      </c>
      <c r="D51" s="44" t="s">
        <v>2325</v>
      </c>
      <c r="E51" s="1947">
        <v>386.35</v>
      </c>
    </row>
    <row r="52" spans="1:5" x14ac:dyDescent="0.2">
      <c r="A52" s="2209">
        <v>2017</v>
      </c>
      <c r="B52" s="2210"/>
      <c r="C52" s="2209"/>
      <c r="D52" s="2209"/>
      <c r="E52" s="2209"/>
    </row>
    <row r="53" spans="1:5" x14ac:dyDescent="0.2">
      <c r="A53" s="44">
        <v>2016144</v>
      </c>
      <c r="B53" s="1051" t="s">
        <v>2309</v>
      </c>
      <c r="C53" s="44" t="s">
        <v>2360</v>
      </c>
      <c r="D53" s="44" t="s">
        <v>2361</v>
      </c>
      <c r="E53" s="1945">
        <v>12</v>
      </c>
    </row>
    <row r="54" spans="1:5" x14ac:dyDescent="0.2">
      <c r="A54" s="44">
        <v>2016759</v>
      </c>
      <c r="B54" s="1051">
        <v>616917</v>
      </c>
      <c r="C54" s="44" t="s">
        <v>2377</v>
      </c>
      <c r="D54" s="44" t="s">
        <v>1784</v>
      </c>
      <c r="E54" s="1947">
        <v>53.35</v>
      </c>
    </row>
    <row r="55" spans="1:5" x14ac:dyDescent="0.2">
      <c r="A55" s="312" t="s">
        <v>2059</v>
      </c>
      <c r="B55" s="1051">
        <v>606816</v>
      </c>
      <c r="C55" s="44" t="s">
        <v>2389</v>
      </c>
      <c r="D55" s="44" t="s">
        <v>2390</v>
      </c>
      <c r="E55" s="1947">
        <v>9.9600000000000009</v>
      </c>
    </row>
    <row r="56" spans="1:5" x14ac:dyDescent="0.2">
      <c r="A56" s="312">
        <v>2016779</v>
      </c>
      <c r="B56" s="1051">
        <v>620217</v>
      </c>
      <c r="C56" s="44" t="s">
        <v>2411</v>
      </c>
      <c r="D56" s="44" t="s">
        <v>1784</v>
      </c>
      <c r="E56" s="1947">
        <v>50.97</v>
      </c>
    </row>
    <row r="57" spans="1:5" x14ac:dyDescent="0.2">
      <c r="A57" s="44">
        <v>2016800</v>
      </c>
      <c r="B57" s="1051" t="s">
        <v>2419</v>
      </c>
      <c r="C57" s="44" t="s">
        <v>2420</v>
      </c>
      <c r="D57" s="44" t="s">
        <v>2421</v>
      </c>
      <c r="E57" s="1947">
        <v>33.880000000000003</v>
      </c>
    </row>
    <row r="58" spans="1:5" x14ac:dyDescent="0.2">
      <c r="A58" s="44">
        <v>2016764</v>
      </c>
      <c r="B58" s="1051">
        <v>597117</v>
      </c>
      <c r="C58" s="44" t="s">
        <v>2438</v>
      </c>
      <c r="D58" s="44" t="s">
        <v>2439</v>
      </c>
      <c r="E58" s="1236">
        <v>28.4</v>
      </c>
    </row>
    <row r="59" spans="1:5" x14ac:dyDescent="0.2">
      <c r="A59" s="44">
        <v>2017022</v>
      </c>
      <c r="C59" s="44" t="s">
        <v>2444</v>
      </c>
      <c r="D59" s="44" t="s">
        <v>1784</v>
      </c>
      <c r="E59" s="1947">
        <v>11.69</v>
      </c>
    </row>
    <row r="60" spans="1:5" x14ac:dyDescent="0.2">
      <c r="A60" s="312" t="s">
        <v>26</v>
      </c>
      <c r="C60" s="44" t="s">
        <v>2324</v>
      </c>
      <c r="D60" s="44" t="s">
        <v>2451</v>
      </c>
      <c r="E60" s="1947">
        <v>244.66</v>
      </c>
    </row>
    <row r="61" spans="1:5" x14ac:dyDescent="0.2">
      <c r="A61" s="312" t="s">
        <v>26</v>
      </c>
      <c r="C61" s="44" t="s">
        <v>2324</v>
      </c>
      <c r="D61" s="44" t="s">
        <v>2452</v>
      </c>
      <c r="E61" s="1947">
        <v>84.7</v>
      </c>
    </row>
    <row r="62" spans="1:5" x14ac:dyDescent="0.2">
      <c r="A62" s="44">
        <v>2017011</v>
      </c>
      <c r="B62" s="1051">
        <v>607817</v>
      </c>
      <c r="C62" s="44" t="s">
        <v>2457</v>
      </c>
      <c r="D62" s="44" t="s">
        <v>1784</v>
      </c>
      <c r="E62" s="1947">
        <v>10.34</v>
      </c>
    </row>
    <row r="63" spans="1:5" x14ac:dyDescent="0.2">
      <c r="A63" s="44">
        <v>2017034</v>
      </c>
      <c r="B63" s="1051">
        <v>628917</v>
      </c>
      <c r="C63" s="44" t="s">
        <v>2519</v>
      </c>
      <c r="D63" s="44" t="s">
        <v>1784</v>
      </c>
      <c r="E63" s="1947">
        <v>18.670000000000002</v>
      </c>
    </row>
    <row r="64" spans="1:5" x14ac:dyDescent="0.2">
      <c r="A64" s="44">
        <v>2017043</v>
      </c>
      <c r="B64" s="1051">
        <v>633217</v>
      </c>
      <c r="C64" s="44" t="s">
        <v>2548</v>
      </c>
      <c r="D64" s="44" t="s">
        <v>1784</v>
      </c>
      <c r="E64" s="1947">
        <v>31.68</v>
      </c>
    </row>
    <row r="65" spans="1:6" x14ac:dyDescent="0.2">
      <c r="A65" s="44">
        <v>2017035</v>
      </c>
      <c r="B65" s="1051">
        <v>623217</v>
      </c>
      <c r="C65" s="44" t="s">
        <v>2549</v>
      </c>
      <c r="D65" s="44" t="s">
        <v>1784</v>
      </c>
      <c r="E65" s="1947">
        <v>12.6</v>
      </c>
    </row>
    <row r="66" spans="1:6" x14ac:dyDescent="0.2">
      <c r="A66" s="44">
        <v>2017028</v>
      </c>
      <c r="B66" s="1051">
        <v>604217</v>
      </c>
      <c r="C66" s="44" t="s">
        <v>2554</v>
      </c>
      <c r="D66" s="44" t="s">
        <v>1784</v>
      </c>
      <c r="E66" s="1947">
        <v>25.89</v>
      </c>
    </row>
    <row r="67" spans="1:6" x14ac:dyDescent="0.2">
      <c r="A67" s="44">
        <v>2017028</v>
      </c>
      <c r="B67" s="1051">
        <v>604217</v>
      </c>
      <c r="C67" s="44" t="s">
        <v>2548</v>
      </c>
      <c r="D67" s="44" t="s">
        <v>2575</v>
      </c>
      <c r="E67" s="1947">
        <v>31.52</v>
      </c>
    </row>
    <row r="68" spans="1:6" x14ac:dyDescent="0.2">
      <c r="A68" s="44">
        <v>2017067</v>
      </c>
      <c r="C68" s="44" t="s">
        <v>2586</v>
      </c>
      <c r="D68" s="44" t="s">
        <v>2587</v>
      </c>
      <c r="E68" s="1947">
        <v>82.95</v>
      </c>
    </row>
    <row r="69" spans="1:6" x14ac:dyDescent="0.2">
      <c r="A69" s="312" t="s">
        <v>2059</v>
      </c>
      <c r="C69" s="44" t="s">
        <v>2618</v>
      </c>
      <c r="D69" s="44" t="s">
        <v>2619</v>
      </c>
      <c r="E69" s="1945">
        <v>22</v>
      </c>
    </row>
    <row r="70" spans="1:6" x14ac:dyDescent="0.2">
      <c r="A70" s="44">
        <v>2017072</v>
      </c>
      <c r="B70" s="1051" t="s">
        <v>2638</v>
      </c>
      <c r="C70" s="44" t="s">
        <v>2639</v>
      </c>
      <c r="D70" s="44" t="s">
        <v>1784</v>
      </c>
      <c r="E70" s="1947">
        <v>47.21</v>
      </c>
    </row>
    <row r="71" spans="1:6" x14ac:dyDescent="0.2">
      <c r="A71" s="44">
        <v>2017072</v>
      </c>
      <c r="B71" s="1051" t="s">
        <v>2638</v>
      </c>
      <c r="C71" s="44" t="s">
        <v>2640</v>
      </c>
      <c r="D71" s="44" t="s">
        <v>1784</v>
      </c>
      <c r="E71" s="1947">
        <v>25.1</v>
      </c>
      <c r="F71" s="1050"/>
    </row>
    <row r="72" spans="1:6" x14ac:dyDescent="0.2">
      <c r="C72" s="44" t="s">
        <v>2643</v>
      </c>
      <c r="D72" s="44" t="s">
        <v>2642</v>
      </c>
      <c r="E72" s="1947">
        <v>90.25</v>
      </c>
    </row>
    <row r="73" spans="1:6" x14ac:dyDescent="0.2">
      <c r="A73" s="44">
        <v>2017103</v>
      </c>
      <c r="B73" s="1051">
        <v>647717</v>
      </c>
      <c r="C73" s="44" t="s">
        <v>2658</v>
      </c>
      <c r="D73" s="44" t="s">
        <v>1784</v>
      </c>
      <c r="E73" s="1947">
        <v>25.5</v>
      </c>
    </row>
    <row r="74" spans="1:6" x14ac:dyDescent="0.2">
      <c r="A74" s="44">
        <v>2017103</v>
      </c>
      <c r="B74" s="1051">
        <v>647717</v>
      </c>
      <c r="C74" s="44" t="s">
        <v>2657</v>
      </c>
      <c r="D74" s="44" t="s">
        <v>1784</v>
      </c>
      <c r="E74" s="1947">
        <v>55.15</v>
      </c>
    </row>
    <row r="75" spans="1:6" x14ac:dyDescent="0.2">
      <c r="A75" s="312" t="s">
        <v>1913</v>
      </c>
      <c r="C75" s="44" t="s">
        <v>2659</v>
      </c>
      <c r="D75" s="44" t="s">
        <v>2660</v>
      </c>
      <c r="E75" s="1947">
        <v>234.25</v>
      </c>
    </row>
    <row r="76" spans="1:6" x14ac:dyDescent="0.2">
      <c r="A76" s="44">
        <v>2017001</v>
      </c>
      <c r="B76" s="1051">
        <v>623617</v>
      </c>
      <c r="C76" s="44" t="s">
        <v>2661</v>
      </c>
      <c r="D76" s="44" t="s">
        <v>2662</v>
      </c>
      <c r="E76" s="1947">
        <v>38.86</v>
      </c>
    </row>
    <row r="77" spans="1:6" x14ac:dyDescent="0.2">
      <c r="A77" s="44">
        <v>2017108</v>
      </c>
      <c r="B77" s="1051">
        <v>632817</v>
      </c>
      <c r="C77" s="44" t="s">
        <v>2663</v>
      </c>
      <c r="D77" s="44" t="s">
        <v>2664</v>
      </c>
      <c r="E77" s="1947">
        <v>10.47</v>
      </c>
    </row>
    <row r="78" spans="1:6" x14ac:dyDescent="0.2">
      <c r="A78" s="44">
        <v>2017050</v>
      </c>
      <c r="B78" s="1051" t="s">
        <v>2671</v>
      </c>
      <c r="C78" s="44" t="s">
        <v>2672</v>
      </c>
      <c r="D78" s="44" t="s">
        <v>2673</v>
      </c>
      <c r="E78" s="1947">
        <v>11.79</v>
      </c>
    </row>
    <row r="79" spans="1:6" x14ac:dyDescent="0.2">
      <c r="A79" s="44">
        <v>2017154</v>
      </c>
      <c r="B79" s="1051">
        <v>638317</v>
      </c>
      <c r="C79" s="44" t="s">
        <v>2716</v>
      </c>
      <c r="D79" s="44" t="s">
        <v>1988</v>
      </c>
    </row>
    <row r="80" spans="1:6" x14ac:dyDescent="0.2">
      <c r="A80" s="44">
        <v>2017066</v>
      </c>
      <c r="B80" s="1051">
        <v>627717</v>
      </c>
      <c r="C80" s="44" t="s">
        <v>2725</v>
      </c>
      <c r="D80" s="44" t="s">
        <v>2361</v>
      </c>
      <c r="E80" s="1947">
        <v>42.96</v>
      </c>
    </row>
    <row r="81" spans="1:7" x14ac:dyDescent="0.2">
      <c r="A81" s="44">
        <v>2017065</v>
      </c>
      <c r="B81" s="1051">
        <v>564417</v>
      </c>
      <c r="C81" s="44" t="s">
        <v>2738</v>
      </c>
      <c r="D81" s="44" t="s">
        <v>2739</v>
      </c>
    </row>
    <row r="82" spans="1:7" x14ac:dyDescent="0.2">
      <c r="B82" s="1051" t="s">
        <v>48</v>
      </c>
      <c r="C82" s="44" t="s">
        <v>2745</v>
      </c>
      <c r="D82" s="44" t="s">
        <v>2746</v>
      </c>
      <c r="E82" s="1947">
        <v>36.1</v>
      </c>
    </row>
    <row r="83" spans="1:7" x14ac:dyDescent="0.2">
      <c r="C83" s="44" t="s">
        <v>2747</v>
      </c>
      <c r="D83" s="44" t="s">
        <v>2748</v>
      </c>
      <c r="E83" s="1947">
        <v>10</v>
      </c>
    </row>
    <row r="84" spans="1:7" x14ac:dyDescent="0.2">
      <c r="A84" s="44">
        <v>2017142</v>
      </c>
      <c r="C84" s="44" t="s">
        <v>2750</v>
      </c>
      <c r="D84" s="44" t="s">
        <v>2751</v>
      </c>
      <c r="E84" s="1947">
        <v>28.99</v>
      </c>
    </row>
    <row r="85" spans="1:7" x14ac:dyDescent="0.2">
      <c r="A85" s="44">
        <v>2017103</v>
      </c>
      <c r="B85" s="1051">
        <v>647717</v>
      </c>
      <c r="C85" s="44" t="s">
        <v>2752</v>
      </c>
      <c r="D85" s="44" t="s">
        <v>2753</v>
      </c>
      <c r="E85" s="1947">
        <v>37.549999999999997</v>
      </c>
    </row>
    <row r="86" spans="1:7" x14ac:dyDescent="0.2">
      <c r="A86" s="44">
        <v>2017148</v>
      </c>
      <c r="B86" s="1051">
        <v>636717</v>
      </c>
      <c r="C86" s="44" t="s">
        <v>2754</v>
      </c>
      <c r="D86" s="44" t="s">
        <v>2755</v>
      </c>
      <c r="E86" s="1947">
        <v>37.799999999999997</v>
      </c>
    </row>
    <row r="87" spans="1:7" x14ac:dyDescent="0.2">
      <c r="A87" s="812" t="s">
        <v>3314</v>
      </c>
      <c r="B87" s="1051">
        <v>646417</v>
      </c>
      <c r="C87" s="44" t="s">
        <v>2754</v>
      </c>
      <c r="D87" s="44" t="s">
        <v>2755</v>
      </c>
      <c r="E87" s="1947">
        <v>37.799999999999997</v>
      </c>
      <c r="G87" s="44"/>
    </row>
    <row r="88" spans="1:7" x14ac:dyDescent="0.2">
      <c r="A88" s="44">
        <v>2017142</v>
      </c>
      <c r="B88" s="1051" t="s">
        <v>2756</v>
      </c>
      <c r="C88" s="44" t="s">
        <v>2757</v>
      </c>
      <c r="D88" s="44" t="s">
        <v>2758</v>
      </c>
      <c r="E88" s="1947">
        <v>60.32</v>
      </c>
      <c r="F88" s="1522" t="s">
        <v>2822</v>
      </c>
    </row>
    <row r="89" spans="1:7" x14ac:dyDescent="0.2">
      <c r="A89" s="44">
        <v>2017090</v>
      </c>
      <c r="B89" s="1051" t="s">
        <v>2775</v>
      </c>
      <c r="C89" s="44" t="s">
        <v>2889</v>
      </c>
      <c r="D89" s="44" t="s">
        <v>2890</v>
      </c>
      <c r="E89" s="1236">
        <v>122.93</v>
      </c>
    </row>
    <row r="90" spans="1:7" x14ac:dyDescent="0.2">
      <c r="A90" s="44">
        <v>2017158</v>
      </c>
      <c r="B90" s="1051" t="s">
        <v>2780</v>
      </c>
      <c r="C90" s="44" t="s">
        <v>2781</v>
      </c>
      <c r="D90" s="44" t="s">
        <v>2782</v>
      </c>
      <c r="E90" s="1236">
        <v>32.74</v>
      </c>
    </row>
    <row r="91" spans="1:7" x14ac:dyDescent="0.2">
      <c r="A91" s="312" t="s">
        <v>26</v>
      </c>
      <c r="C91" s="44" t="s">
        <v>2838</v>
      </c>
      <c r="D91" s="44" t="s">
        <v>2839</v>
      </c>
      <c r="E91" s="1236">
        <v>20.93</v>
      </c>
    </row>
    <row r="92" spans="1:7" x14ac:dyDescent="0.2">
      <c r="A92" s="44">
        <v>2017072</v>
      </c>
      <c r="C92" s="44" t="s">
        <v>2639</v>
      </c>
      <c r="D92" s="44" t="s">
        <v>2849</v>
      </c>
      <c r="E92" s="1236">
        <v>47.21</v>
      </c>
    </row>
    <row r="93" spans="1:7" x14ac:dyDescent="0.2">
      <c r="A93" s="44" t="s">
        <v>2059</v>
      </c>
      <c r="C93" s="44" t="s">
        <v>2850</v>
      </c>
      <c r="D93" s="44" t="s">
        <v>1916</v>
      </c>
      <c r="E93" s="1236">
        <v>10.46</v>
      </c>
    </row>
    <row r="94" spans="1:7" x14ac:dyDescent="0.2">
      <c r="A94" s="44" t="s">
        <v>2882</v>
      </c>
      <c r="C94" s="44" t="s">
        <v>2883</v>
      </c>
      <c r="D94" s="44" t="s">
        <v>1784</v>
      </c>
      <c r="E94" s="1947">
        <v>66.98</v>
      </c>
    </row>
    <row r="95" spans="1:7" x14ac:dyDescent="0.2">
      <c r="A95" s="44">
        <v>2017238</v>
      </c>
      <c r="B95" s="1051">
        <v>647117</v>
      </c>
      <c r="C95" s="44" t="s">
        <v>2915</v>
      </c>
      <c r="D95" s="44" t="s">
        <v>2916</v>
      </c>
    </row>
    <row r="96" spans="1:7" x14ac:dyDescent="0.2">
      <c r="A96" s="44" t="s">
        <v>2059</v>
      </c>
      <c r="C96" s="44" t="s">
        <v>2928</v>
      </c>
      <c r="D96" s="44" t="s">
        <v>2929</v>
      </c>
      <c r="E96" s="1947">
        <v>58.8</v>
      </c>
    </row>
    <row r="97" spans="1:5" x14ac:dyDescent="0.2">
      <c r="A97" s="44">
        <v>2017214</v>
      </c>
      <c r="B97" s="1051" t="s">
        <v>2566</v>
      </c>
      <c r="C97" s="44" t="s">
        <v>2932</v>
      </c>
      <c r="D97" s="44" t="s">
        <v>1784</v>
      </c>
      <c r="E97" s="1574">
        <v>32.54</v>
      </c>
    </row>
    <row r="98" spans="1:5" x14ac:dyDescent="0.2">
      <c r="A98" s="44">
        <v>2017214</v>
      </c>
      <c r="B98" s="1051" t="s">
        <v>2566</v>
      </c>
      <c r="C98" s="44" t="s">
        <v>2933</v>
      </c>
      <c r="D98" s="44" t="s">
        <v>1784</v>
      </c>
      <c r="E98" s="1947">
        <v>26.16</v>
      </c>
    </row>
    <row r="99" spans="1:5" x14ac:dyDescent="0.2">
      <c r="A99" s="44">
        <v>2017169</v>
      </c>
      <c r="B99" s="1051">
        <v>633317</v>
      </c>
      <c r="C99" s="44" t="s">
        <v>2962</v>
      </c>
      <c r="D99" s="44" t="s">
        <v>2963</v>
      </c>
      <c r="E99" s="1947">
        <v>7.88</v>
      </c>
    </row>
    <row r="100" spans="1:5" x14ac:dyDescent="0.2">
      <c r="A100" s="44">
        <v>2017215</v>
      </c>
      <c r="B100" s="1051">
        <v>642517</v>
      </c>
      <c r="C100" s="44" t="s">
        <v>2964</v>
      </c>
      <c r="D100" s="44" t="s">
        <v>2965</v>
      </c>
      <c r="E100" s="1947">
        <v>58.91</v>
      </c>
    </row>
    <row r="101" spans="1:5" x14ac:dyDescent="0.2">
      <c r="A101" s="44">
        <v>2017330</v>
      </c>
      <c r="B101" s="1051" t="s">
        <v>2972</v>
      </c>
      <c r="C101" s="44" t="s">
        <v>2974</v>
      </c>
      <c r="D101" s="44" t="s">
        <v>2973</v>
      </c>
      <c r="E101" s="1947">
        <v>16.48</v>
      </c>
    </row>
    <row r="102" spans="1:5" x14ac:dyDescent="0.2">
      <c r="A102" s="44" t="s">
        <v>2059</v>
      </c>
      <c r="C102" s="44" t="s">
        <v>2995</v>
      </c>
      <c r="D102" s="44" t="s">
        <v>2996</v>
      </c>
      <c r="E102" s="1947">
        <v>20.399999999999999</v>
      </c>
    </row>
    <row r="103" spans="1:5" x14ac:dyDescent="0.2">
      <c r="A103" s="44">
        <v>2016144</v>
      </c>
      <c r="C103" s="44" t="s">
        <v>3021</v>
      </c>
      <c r="D103" s="44" t="s">
        <v>1916</v>
      </c>
      <c r="E103" s="1947">
        <v>7.14</v>
      </c>
    </row>
    <row r="104" spans="1:5" x14ac:dyDescent="0.2">
      <c r="A104" s="44">
        <v>2017258</v>
      </c>
      <c r="B104" s="1051">
        <v>633617</v>
      </c>
      <c r="C104" s="44" t="s">
        <v>3031</v>
      </c>
      <c r="D104" s="44" t="s">
        <v>3032</v>
      </c>
      <c r="E104" s="1947">
        <v>19.600000000000001</v>
      </c>
    </row>
    <row r="105" spans="1:5" x14ac:dyDescent="0.2">
      <c r="A105" s="44">
        <v>2017261</v>
      </c>
      <c r="B105" s="1051">
        <v>635417</v>
      </c>
      <c r="C105" s="44" t="s">
        <v>3034</v>
      </c>
      <c r="D105" s="44" t="s">
        <v>1784</v>
      </c>
      <c r="E105" s="1947">
        <v>106.98</v>
      </c>
    </row>
    <row r="106" spans="1:5" x14ac:dyDescent="0.2">
      <c r="A106" s="44">
        <v>2017215</v>
      </c>
      <c r="B106" s="1051" t="s">
        <v>3036</v>
      </c>
      <c r="C106" s="44" t="s">
        <v>3037</v>
      </c>
      <c r="D106" s="44" t="s">
        <v>3038</v>
      </c>
      <c r="E106" s="1947">
        <v>21.5</v>
      </c>
    </row>
    <row r="107" spans="1:5" x14ac:dyDescent="0.2">
      <c r="A107" s="44">
        <v>2017344</v>
      </c>
      <c r="C107" s="44" t="s">
        <v>3046</v>
      </c>
      <c r="D107" s="44" t="s">
        <v>3047</v>
      </c>
      <c r="E107" s="1947">
        <v>53.79</v>
      </c>
    </row>
    <row r="108" spans="1:5" x14ac:dyDescent="0.2">
      <c r="A108" s="44">
        <v>2016366</v>
      </c>
      <c r="B108" s="1051">
        <v>536216</v>
      </c>
      <c r="C108" s="44" t="s">
        <v>3070</v>
      </c>
      <c r="D108" s="44" t="s">
        <v>3071</v>
      </c>
      <c r="E108" s="1947">
        <v>2.89</v>
      </c>
    </row>
    <row r="109" spans="1:5" x14ac:dyDescent="0.2">
      <c r="A109" s="44">
        <v>2017321</v>
      </c>
      <c r="B109" s="1051" t="s">
        <v>3073</v>
      </c>
      <c r="C109" s="44" t="s">
        <v>3074</v>
      </c>
      <c r="D109" s="44" t="s">
        <v>1784</v>
      </c>
      <c r="E109" s="1945">
        <v>26</v>
      </c>
    </row>
    <row r="110" spans="1:5" x14ac:dyDescent="0.2">
      <c r="A110" s="44">
        <v>2017251</v>
      </c>
      <c r="B110" s="1051" t="s">
        <v>3098</v>
      </c>
      <c r="C110" s="44" t="s">
        <v>3099</v>
      </c>
      <c r="D110" s="44" t="s">
        <v>1784</v>
      </c>
      <c r="E110" s="1947">
        <v>32.26</v>
      </c>
    </row>
    <row r="111" spans="1:5" x14ac:dyDescent="0.2">
      <c r="A111" s="44">
        <v>2017304</v>
      </c>
      <c r="B111" s="1051" t="s">
        <v>3118</v>
      </c>
      <c r="C111" s="44" t="s">
        <v>3121</v>
      </c>
      <c r="D111" s="44" t="s">
        <v>3120</v>
      </c>
      <c r="E111" s="1947">
        <v>23.74</v>
      </c>
    </row>
    <row r="112" spans="1:5" x14ac:dyDescent="0.2">
      <c r="A112" s="44">
        <v>2017412</v>
      </c>
      <c r="B112" s="1051" t="s">
        <v>3131</v>
      </c>
      <c r="C112" s="44" t="s">
        <v>3119</v>
      </c>
      <c r="D112" s="44" t="s">
        <v>2390</v>
      </c>
    </row>
    <row r="113" spans="1:5" x14ac:dyDescent="0.2">
      <c r="A113" s="44" t="s">
        <v>2324</v>
      </c>
      <c r="B113" s="1051" t="s">
        <v>1511</v>
      </c>
      <c r="C113" s="44" t="s">
        <v>3139</v>
      </c>
      <c r="D113" s="44" t="s">
        <v>3140</v>
      </c>
      <c r="E113" s="1947">
        <v>150.66</v>
      </c>
    </row>
    <row r="114" spans="1:5" x14ac:dyDescent="0.2">
      <c r="A114" s="44">
        <v>2017270</v>
      </c>
      <c r="B114" s="1051" t="s">
        <v>3142</v>
      </c>
      <c r="C114" s="44" t="s">
        <v>3143</v>
      </c>
      <c r="D114" s="44" t="s">
        <v>3144</v>
      </c>
      <c r="E114" s="1947">
        <v>160.97999999999999</v>
      </c>
    </row>
    <row r="115" spans="1:5" x14ac:dyDescent="0.2">
      <c r="A115" s="44">
        <v>2017332</v>
      </c>
      <c r="C115" s="44" t="s">
        <v>3145</v>
      </c>
      <c r="D115" s="44" t="s">
        <v>3146</v>
      </c>
      <c r="E115" s="1947">
        <v>10.18</v>
      </c>
    </row>
    <row r="116" spans="1:5" x14ac:dyDescent="0.2">
      <c r="A116" s="44">
        <v>2017251</v>
      </c>
      <c r="B116" s="1051" t="s">
        <v>3148</v>
      </c>
      <c r="C116" s="44" t="s">
        <v>3149</v>
      </c>
      <c r="D116" s="44" t="s">
        <v>1784</v>
      </c>
      <c r="E116" s="1947">
        <v>43.16</v>
      </c>
    </row>
    <row r="117" spans="1:5" x14ac:dyDescent="0.2">
      <c r="A117" s="44">
        <v>2017359</v>
      </c>
      <c r="B117" s="1051">
        <v>615517</v>
      </c>
      <c r="C117" s="44" t="s">
        <v>3153</v>
      </c>
      <c r="D117" s="44" t="s">
        <v>3154</v>
      </c>
      <c r="E117" s="1947">
        <v>45.61</v>
      </c>
    </row>
    <row r="118" spans="1:5" x14ac:dyDescent="0.2">
      <c r="A118" s="44" t="s">
        <v>3158</v>
      </c>
      <c r="B118" s="1051" t="s">
        <v>3159</v>
      </c>
      <c r="C118" s="44" t="s">
        <v>3161</v>
      </c>
      <c r="D118" s="44" t="s">
        <v>3160</v>
      </c>
      <c r="E118" s="1947">
        <v>199.5</v>
      </c>
    </row>
    <row r="119" spans="1:5" x14ac:dyDescent="0.2">
      <c r="A119" s="44">
        <v>2017251</v>
      </c>
      <c r="B119" s="1051" t="s">
        <v>3098</v>
      </c>
      <c r="C119" s="44" t="s">
        <v>3179</v>
      </c>
      <c r="D119" s="44" t="s">
        <v>3182</v>
      </c>
      <c r="E119" s="1947">
        <v>58.91</v>
      </c>
    </row>
    <row r="120" spans="1:5" x14ac:dyDescent="0.2">
      <c r="A120" s="44">
        <v>2017251</v>
      </c>
      <c r="B120" s="1051" t="s">
        <v>3098</v>
      </c>
      <c r="C120" s="44" t="s">
        <v>3180</v>
      </c>
      <c r="D120" s="44" t="s">
        <v>3181</v>
      </c>
      <c r="E120" s="1947">
        <v>12.47</v>
      </c>
    </row>
    <row r="121" spans="1:5" x14ac:dyDescent="0.2">
      <c r="A121" s="44">
        <v>2017270</v>
      </c>
      <c r="B121" s="1051" t="s">
        <v>3142</v>
      </c>
      <c r="C121" s="44" t="s">
        <v>3180</v>
      </c>
      <c r="D121" s="44" t="s">
        <v>2782</v>
      </c>
      <c r="E121" s="1947">
        <v>12.47</v>
      </c>
    </row>
    <row r="122" spans="1:5" x14ac:dyDescent="0.2">
      <c r="A122" s="44">
        <v>2017322</v>
      </c>
      <c r="B122" s="1051">
        <v>637217</v>
      </c>
      <c r="C122" s="44" t="s">
        <v>3227</v>
      </c>
      <c r="D122" s="44" t="s">
        <v>3228</v>
      </c>
    </row>
    <row r="123" spans="1:5" x14ac:dyDescent="0.2">
      <c r="A123" s="44">
        <v>2017350</v>
      </c>
      <c r="B123" s="1051" t="s">
        <v>3236</v>
      </c>
      <c r="C123" s="44" t="s">
        <v>3237</v>
      </c>
      <c r="D123" s="44" t="s">
        <v>2782</v>
      </c>
      <c r="E123" s="1947">
        <v>23.38</v>
      </c>
    </row>
    <row r="124" spans="1:5" x14ac:dyDescent="0.2">
      <c r="A124" s="44">
        <v>2017407</v>
      </c>
      <c r="B124" s="1051" t="s">
        <v>3250</v>
      </c>
      <c r="C124" s="44" t="s">
        <v>3251</v>
      </c>
      <c r="D124" s="44" t="s">
        <v>3140</v>
      </c>
    </row>
    <row r="125" spans="1:5" x14ac:dyDescent="0.2">
      <c r="B125" s="1051" t="s">
        <v>3253</v>
      </c>
      <c r="C125" s="44" t="s">
        <v>3252</v>
      </c>
      <c r="D125" s="44" t="s">
        <v>3140</v>
      </c>
    </row>
    <row r="126" spans="1:5" x14ac:dyDescent="0.2">
      <c r="B126" s="1051" t="s">
        <v>318</v>
      </c>
      <c r="C126" s="44" t="s">
        <v>3254</v>
      </c>
      <c r="D126" s="44" t="s">
        <v>3140</v>
      </c>
    </row>
    <row r="127" spans="1:5" x14ac:dyDescent="0.2">
      <c r="A127" s="44">
        <v>2017377</v>
      </c>
      <c r="B127" s="1051">
        <v>624117</v>
      </c>
      <c r="C127" s="44" t="s">
        <v>3255</v>
      </c>
      <c r="D127" s="44" t="s">
        <v>1784</v>
      </c>
      <c r="E127" s="1947">
        <v>33.54</v>
      </c>
    </row>
    <row r="128" spans="1:5" x14ac:dyDescent="0.2">
      <c r="A128" s="44">
        <v>2017395</v>
      </c>
      <c r="B128" s="1051" t="s">
        <v>3272</v>
      </c>
      <c r="C128" s="44" t="s">
        <v>3273</v>
      </c>
      <c r="D128" s="44" t="s">
        <v>1784</v>
      </c>
      <c r="E128" s="1947">
        <v>88.62</v>
      </c>
    </row>
    <row r="129" spans="1:5" x14ac:dyDescent="0.2">
      <c r="A129" s="44">
        <v>2017337</v>
      </c>
      <c r="B129" s="1051">
        <v>656317</v>
      </c>
      <c r="C129" s="44" t="s">
        <v>3278</v>
      </c>
      <c r="D129" s="44" t="s">
        <v>3279</v>
      </c>
      <c r="E129" s="1947">
        <v>2.21</v>
      </c>
    </row>
    <row r="130" spans="1:5" x14ac:dyDescent="0.2">
      <c r="A130" s="44">
        <v>2016144</v>
      </c>
      <c r="C130" s="44" t="s">
        <v>3281</v>
      </c>
      <c r="D130" s="44" t="s">
        <v>3282</v>
      </c>
      <c r="E130" s="1947">
        <v>41.57</v>
      </c>
    </row>
    <row r="131" spans="1:5" x14ac:dyDescent="0.2">
      <c r="A131" s="44" t="s">
        <v>3283</v>
      </c>
      <c r="B131" s="1051" t="s">
        <v>3284</v>
      </c>
      <c r="C131" s="44" t="s">
        <v>3285</v>
      </c>
      <c r="D131" s="44" t="s">
        <v>3286</v>
      </c>
      <c r="E131" s="1947">
        <v>131.97999999999999</v>
      </c>
    </row>
    <row r="132" spans="1:5" x14ac:dyDescent="0.2">
      <c r="A132" s="44">
        <v>2016144</v>
      </c>
      <c r="C132" s="44" t="s">
        <v>3290</v>
      </c>
      <c r="D132" s="44" t="s">
        <v>3140</v>
      </c>
      <c r="E132" s="1945">
        <v>288</v>
      </c>
    </row>
    <row r="133" spans="1:5" x14ac:dyDescent="0.2">
      <c r="A133" s="812">
        <v>2017293</v>
      </c>
      <c r="C133" s="44" t="s">
        <v>3315</v>
      </c>
      <c r="D133" s="44" t="s">
        <v>3140</v>
      </c>
      <c r="E133" s="1947">
        <v>101.25</v>
      </c>
    </row>
    <row r="134" spans="1:5" x14ac:dyDescent="0.2">
      <c r="A134" s="44">
        <v>2017270</v>
      </c>
      <c r="B134" s="1051" t="s">
        <v>3316</v>
      </c>
      <c r="C134" s="44" t="s">
        <v>3317</v>
      </c>
      <c r="D134" s="44" t="s">
        <v>1784</v>
      </c>
      <c r="E134" s="1947">
        <v>13.12</v>
      </c>
    </row>
    <row r="135" spans="1:5" x14ac:dyDescent="0.2">
      <c r="A135" s="44">
        <v>2017376</v>
      </c>
      <c r="B135" s="1051">
        <v>648617</v>
      </c>
      <c r="C135" s="44" t="s">
        <v>3321</v>
      </c>
      <c r="D135" s="44" t="s">
        <v>3322</v>
      </c>
      <c r="E135" s="1947">
        <v>10.18</v>
      </c>
    </row>
    <row r="136" spans="1:5" x14ac:dyDescent="0.2">
      <c r="A136" s="44">
        <v>2017385</v>
      </c>
      <c r="B136" s="1051">
        <v>668117</v>
      </c>
      <c r="C136" s="44" t="s">
        <v>3323</v>
      </c>
      <c r="D136" s="44" t="s">
        <v>1988</v>
      </c>
      <c r="E136" s="1947">
        <v>122.73</v>
      </c>
    </row>
    <row r="137" spans="1:5" x14ac:dyDescent="0.2">
      <c r="B137" s="1051" t="s">
        <v>1511</v>
      </c>
      <c r="C137" s="44" t="s">
        <v>3324</v>
      </c>
      <c r="D137" s="44" t="s">
        <v>3140</v>
      </c>
      <c r="E137" s="1947">
        <v>2.74</v>
      </c>
    </row>
    <row r="138" spans="1:5" x14ac:dyDescent="0.2">
      <c r="A138" s="44">
        <v>2017390</v>
      </c>
      <c r="B138" s="1051">
        <v>630217</v>
      </c>
      <c r="C138" s="44" t="s">
        <v>3334</v>
      </c>
      <c r="D138" s="44" t="s">
        <v>1784</v>
      </c>
    </row>
    <row r="139" spans="1:5" x14ac:dyDescent="0.2">
      <c r="A139" s="44">
        <v>2016144</v>
      </c>
      <c r="B139" s="1051" t="s">
        <v>3335</v>
      </c>
      <c r="C139" s="44" t="s">
        <v>3336</v>
      </c>
      <c r="D139" s="44" t="s">
        <v>1784</v>
      </c>
    </row>
    <row r="140" spans="1:5" x14ac:dyDescent="0.2">
      <c r="A140" s="44">
        <v>2017144</v>
      </c>
      <c r="C140" s="44" t="s">
        <v>1913</v>
      </c>
      <c r="D140" s="44" t="s">
        <v>3341</v>
      </c>
      <c r="E140" s="1947">
        <v>324.5</v>
      </c>
    </row>
    <row r="141" spans="1:5" x14ac:dyDescent="0.2">
      <c r="A141" s="44" t="s">
        <v>3350</v>
      </c>
      <c r="C141" s="44" t="s">
        <v>3351</v>
      </c>
      <c r="D141" s="44" t="s">
        <v>3228</v>
      </c>
      <c r="E141" s="1947">
        <v>30.2</v>
      </c>
    </row>
    <row r="142" spans="1:5" x14ac:dyDescent="0.2">
      <c r="A142" s="44">
        <v>2017376</v>
      </c>
      <c r="B142" s="1051">
        <v>648617</v>
      </c>
      <c r="C142" s="44" t="s">
        <v>3353</v>
      </c>
      <c r="D142" s="44" t="s">
        <v>3352</v>
      </c>
      <c r="E142" s="1947">
        <v>13.44</v>
      </c>
    </row>
    <row r="143" spans="1:5" x14ac:dyDescent="0.2">
      <c r="A143" s="44">
        <v>2017331</v>
      </c>
      <c r="C143" s="44" t="s">
        <v>3358</v>
      </c>
      <c r="D143" s="44" t="s">
        <v>2324</v>
      </c>
      <c r="E143" s="1945">
        <v>140</v>
      </c>
    </row>
    <row r="144" spans="1:5" x14ac:dyDescent="0.2">
      <c r="A144" s="44">
        <v>2017307</v>
      </c>
      <c r="C144" s="44" t="s">
        <v>3359</v>
      </c>
      <c r="D144" s="44" t="s">
        <v>3360</v>
      </c>
      <c r="E144" s="1947">
        <v>223.23</v>
      </c>
    </row>
    <row r="145" spans="1:6" x14ac:dyDescent="0.2">
      <c r="A145" s="44">
        <v>2017307</v>
      </c>
      <c r="C145" s="44" t="s">
        <v>3362</v>
      </c>
      <c r="D145" s="44" t="s">
        <v>3363</v>
      </c>
      <c r="E145" s="1947">
        <v>13.16</v>
      </c>
    </row>
    <row r="146" spans="1:6" x14ac:dyDescent="0.2">
      <c r="A146" s="44">
        <v>2017376</v>
      </c>
      <c r="B146" s="1051">
        <v>648617</v>
      </c>
      <c r="C146" s="44" t="s">
        <v>3369</v>
      </c>
      <c r="D146" s="44" t="s">
        <v>3370</v>
      </c>
      <c r="E146" s="1947">
        <v>29.25</v>
      </c>
    </row>
    <row r="147" spans="1:6" x14ac:dyDescent="0.2">
      <c r="A147" s="44" t="s">
        <v>3283</v>
      </c>
      <c r="B147" s="1051" t="s">
        <v>49</v>
      </c>
      <c r="C147" s="44" t="s">
        <v>3371</v>
      </c>
      <c r="D147" s="44" t="s">
        <v>3372</v>
      </c>
      <c r="E147" s="1947">
        <v>505.75</v>
      </c>
    </row>
    <row r="148" spans="1:6" x14ac:dyDescent="0.2">
      <c r="A148" s="44">
        <v>2017441</v>
      </c>
      <c r="B148" s="1051">
        <v>647917</v>
      </c>
      <c r="C148" s="44" t="s">
        <v>3373</v>
      </c>
      <c r="D148" s="44" t="s">
        <v>1784</v>
      </c>
      <c r="E148" s="1947">
        <v>59.98</v>
      </c>
    </row>
    <row r="149" spans="1:6" x14ac:dyDescent="0.2">
      <c r="A149" s="44">
        <v>2017089</v>
      </c>
      <c r="C149" s="44" t="s">
        <v>3376</v>
      </c>
      <c r="D149" s="44" t="s">
        <v>3377</v>
      </c>
      <c r="E149" s="1947">
        <v>26.77</v>
      </c>
    </row>
    <row r="150" spans="1:6" x14ac:dyDescent="0.2">
      <c r="A150" s="44">
        <v>2017255</v>
      </c>
      <c r="B150" s="1051">
        <v>639717</v>
      </c>
      <c r="C150" s="44" t="s">
        <v>3407</v>
      </c>
      <c r="D150" s="44" t="s">
        <v>3408</v>
      </c>
    </row>
    <row r="151" spans="1:6" x14ac:dyDescent="0.2">
      <c r="A151" s="44">
        <v>2017446</v>
      </c>
      <c r="B151" s="1051">
        <v>637017</v>
      </c>
      <c r="C151" s="44" t="s">
        <v>3414</v>
      </c>
      <c r="D151" s="44" t="s">
        <v>3415</v>
      </c>
      <c r="E151" s="1947">
        <v>18.84</v>
      </c>
    </row>
    <row r="152" spans="1:6" x14ac:dyDescent="0.2">
      <c r="A152" s="44">
        <v>2017270</v>
      </c>
      <c r="B152" s="1051" t="s">
        <v>3316</v>
      </c>
      <c r="C152" s="44" t="s">
        <v>3180</v>
      </c>
      <c r="D152" s="44" t="s">
        <v>1784</v>
      </c>
      <c r="E152" s="1947">
        <v>12.47</v>
      </c>
    </row>
    <row r="153" spans="1:6" x14ac:dyDescent="0.2">
      <c r="A153" s="44">
        <v>2016368</v>
      </c>
      <c r="B153" s="1051">
        <v>566416</v>
      </c>
      <c r="C153" s="44" t="s">
        <v>3448</v>
      </c>
      <c r="D153" s="44" t="s">
        <v>3449</v>
      </c>
      <c r="E153" s="1947">
        <v>1.54</v>
      </c>
    </row>
    <row r="154" spans="1:6" x14ac:dyDescent="0.2">
      <c r="A154" s="44">
        <v>2017255</v>
      </c>
      <c r="B154" s="1051" t="s">
        <v>3316</v>
      </c>
      <c r="C154" s="44" t="s">
        <v>3451</v>
      </c>
      <c r="D154" s="44" t="s">
        <v>3452</v>
      </c>
      <c r="E154" s="1947">
        <v>21.97</v>
      </c>
    </row>
    <row r="155" spans="1:6" x14ac:dyDescent="0.2">
      <c r="A155" s="44">
        <v>2017270</v>
      </c>
      <c r="B155" s="1051" t="s">
        <v>3316</v>
      </c>
      <c r="C155" s="44" t="s">
        <v>3454</v>
      </c>
      <c r="D155" s="44" t="s">
        <v>3455</v>
      </c>
      <c r="E155" s="1947">
        <v>32.25</v>
      </c>
    </row>
    <row r="156" spans="1:6" x14ac:dyDescent="0.2">
      <c r="A156" s="44">
        <v>2017270</v>
      </c>
      <c r="B156" s="1051" t="s">
        <v>3316</v>
      </c>
      <c r="C156" s="44" t="s">
        <v>3456</v>
      </c>
      <c r="D156" s="44" t="s">
        <v>1784</v>
      </c>
      <c r="E156" s="1947">
        <v>10.75</v>
      </c>
    </row>
    <row r="157" spans="1:6" x14ac:dyDescent="0.2">
      <c r="A157" s="44">
        <v>2016099</v>
      </c>
      <c r="B157" s="1051" t="s">
        <v>3469</v>
      </c>
      <c r="C157" s="44" t="s">
        <v>3470</v>
      </c>
      <c r="D157" s="44" t="s">
        <v>3471</v>
      </c>
    </row>
    <row r="158" spans="1:6" x14ac:dyDescent="0.2">
      <c r="A158" s="44">
        <v>2017444</v>
      </c>
      <c r="B158" s="1051">
        <v>650517</v>
      </c>
      <c r="C158" s="44" t="s">
        <v>3475</v>
      </c>
      <c r="D158" s="44" t="s">
        <v>3476</v>
      </c>
      <c r="E158" s="1947">
        <v>35.86</v>
      </c>
      <c r="F158" s="1050"/>
    </row>
    <row r="159" spans="1:6" x14ac:dyDescent="0.2">
      <c r="C159" s="44" t="s">
        <v>3478</v>
      </c>
      <c r="D159" s="44" t="s">
        <v>3479</v>
      </c>
      <c r="E159" s="1947">
        <v>31.59</v>
      </c>
    </row>
    <row r="160" spans="1:6" x14ac:dyDescent="0.2">
      <c r="A160" s="44">
        <v>2017270</v>
      </c>
      <c r="B160" s="1051">
        <v>643517</v>
      </c>
      <c r="C160" s="44" t="s">
        <v>3486</v>
      </c>
      <c r="D160" s="44" t="s">
        <v>3487</v>
      </c>
      <c r="E160" s="1947">
        <v>1.87</v>
      </c>
    </row>
    <row r="161" spans="1:5" x14ac:dyDescent="0.2">
      <c r="A161" s="44">
        <v>2017251</v>
      </c>
      <c r="B161" s="1051" t="s">
        <v>3098</v>
      </c>
      <c r="C161" s="44" t="s">
        <v>3321</v>
      </c>
      <c r="D161" s="44" t="s">
        <v>1784</v>
      </c>
      <c r="E161" s="1947">
        <v>10.75</v>
      </c>
    </row>
    <row r="162" spans="1:5" x14ac:dyDescent="0.2">
      <c r="A162" s="44">
        <v>2017350</v>
      </c>
      <c r="B162" s="1051" t="s">
        <v>1511</v>
      </c>
      <c r="C162" s="44" t="s">
        <v>3490</v>
      </c>
      <c r="D162" s="44" t="s">
        <v>3492</v>
      </c>
      <c r="E162" s="1945">
        <v>25</v>
      </c>
    </row>
    <row r="163" spans="1:5" x14ac:dyDescent="0.2">
      <c r="A163" s="44">
        <v>2017444</v>
      </c>
      <c r="B163" s="1051">
        <v>650517</v>
      </c>
      <c r="C163" s="44" t="s">
        <v>3507</v>
      </c>
      <c r="D163" s="44" t="s">
        <v>3508</v>
      </c>
      <c r="E163" s="1947">
        <v>14.85</v>
      </c>
    </row>
    <row r="164" spans="1:5" x14ac:dyDescent="0.2">
      <c r="B164" s="1051" t="s">
        <v>3517</v>
      </c>
      <c r="D164" s="44" t="s">
        <v>3516</v>
      </c>
      <c r="E164" s="1947">
        <v>4.12</v>
      </c>
    </row>
    <row r="165" spans="1:5" x14ac:dyDescent="0.2">
      <c r="A165" s="44">
        <v>2016707</v>
      </c>
      <c r="B165" s="1051">
        <v>607916</v>
      </c>
      <c r="C165" s="44" t="s">
        <v>3530</v>
      </c>
      <c r="D165" s="44" t="s">
        <v>3531</v>
      </c>
    </row>
    <row r="166" spans="1:5" x14ac:dyDescent="0.2">
      <c r="A166" s="44">
        <v>2017251</v>
      </c>
      <c r="C166" s="44" t="s">
        <v>2324</v>
      </c>
      <c r="D166" s="44" t="s">
        <v>3541</v>
      </c>
      <c r="E166" s="1947">
        <v>519</v>
      </c>
    </row>
    <row r="167" spans="1:5" x14ac:dyDescent="0.2">
      <c r="B167" s="1051">
        <v>643917</v>
      </c>
      <c r="C167" s="44" t="s">
        <v>2324</v>
      </c>
      <c r="E167" s="1947">
        <v>354.96</v>
      </c>
    </row>
    <row r="168" spans="1:5" x14ac:dyDescent="0.2">
      <c r="A168" s="44">
        <v>2017293</v>
      </c>
      <c r="C168" s="44" t="s">
        <v>3542</v>
      </c>
      <c r="E168" s="1947">
        <v>122.51</v>
      </c>
    </row>
    <row r="169" spans="1:5" x14ac:dyDescent="0.2">
      <c r="A169" s="44">
        <v>2017331</v>
      </c>
      <c r="C169" s="44" t="s">
        <v>2324</v>
      </c>
      <c r="E169" s="1945">
        <v>140</v>
      </c>
    </row>
    <row r="170" spans="1:5" x14ac:dyDescent="0.2">
      <c r="B170" s="1051" t="s">
        <v>3547</v>
      </c>
      <c r="C170" s="44" t="s">
        <v>3548</v>
      </c>
      <c r="D170" s="44" t="s">
        <v>3549</v>
      </c>
      <c r="E170" s="1947">
        <v>336</v>
      </c>
    </row>
    <row r="171" spans="1:5" x14ac:dyDescent="0.2">
      <c r="A171" s="44">
        <v>2017372</v>
      </c>
      <c r="B171" s="1051" t="s">
        <v>3551</v>
      </c>
      <c r="C171" s="44" t="s">
        <v>90</v>
      </c>
      <c r="D171" s="44" t="s">
        <v>3552</v>
      </c>
      <c r="E171" s="1947">
        <v>285.60000000000002</v>
      </c>
    </row>
    <row r="172" spans="1:5" x14ac:dyDescent="0.2">
      <c r="A172" s="44">
        <v>2017266</v>
      </c>
      <c r="B172" s="1051" t="s">
        <v>3577</v>
      </c>
      <c r="C172" s="44" t="s">
        <v>3578</v>
      </c>
      <c r="D172" s="44" t="s">
        <v>1784</v>
      </c>
      <c r="E172" s="1947">
        <v>105.2</v>
      </c>
    </row>
    <row r="173" spans="1:5" x14ac:dyDescent="0.2">
      <c r="A173" s="44">
        <v>2017266</v>
      </c>
      <c r="B173" s="1051" t="s">
        <v>3577</v>
      </c>
      <c r="C173" s="44" t="s">
        <v>3579</v>
      </c>
      <c r="D173" s="44" t="s">
        <v>1784</v>
      </c>
      <c r="E173" s="1947">
        <v>112</v>
      </c>
    </row>
    <row r="174" spans="1:5" x14ac:dyDescent="0.2">
      <c r="A174" s="44">
        <v>2017266</v>
      </c>
      <c r="B174" s="1051" t="s">
        <v>3577</v>
      </c>
      <c r="C174" s="44" t="s">
        <v>3593</v>
      </c>
      <c r="D174" s="44" t="s">
        <v>3570</v>
      </c>
      <c r="E174" s="1947">
        <v>80.8</v>
      </c>
    </row>
    <row r="175" spans="1:5" x14ac:dyDescent="0.2">
      <c r="A175" s="44">
        <v>2017422</v>
      </c>
      <c r="C175" s="44" t="s">
        <v>3598</v>
      </c>
      <c r="D175" s="44" t="s">
        <v>3599</v>
      </c>
      <c r="E175" s="1947">
        <v>14.25</v>
      </c>
    </row>
    <row r="176" spans="1:5" x14ac:dyDescent="0.2">
      <c r="A176" s="44">
        <v>2017512</v>
      </c>
      <c r="C176" s="44" t="s">
        <v>3608</v>
      </c>
      <c r="D176" s="44" t="s">
        <v>3609</v>
      </c>
      <c r="E176" s="1945">
        <v>137</v>
      </c>
    </row>
    <row r="177" spans="1:5" x14ac:dyDescent="0.2">
      <c r="A177" s="44">
        <v>2017513</v>
      </c>
      <c r="C177" s="44" t="s">
        <v>3619</v>
      </c>
      <c r="D177" s="44" t="s">
        <v>3620</v>
      </c>
      <c r="E177" s="1947">
        <v>102.55</v>
      </c>
    </row>
    <row r="178" spans="1:5" x14ac:dyDescent="0.2">
      <c r="A178" s="44">
        <v>2017266</v>
      </c>
      <c r="B178" s="1051" t="s">
        <v>3577</v>
      </c>
      <c r="C178" s="44" t="s">
        <v>3621</v>
      </c>
      <c r="D178" s="44" t="s">
        <v>3622</v>
      </c>
      <c r="E178" s="1947">
        <v>256.81</v>
      </c>
    </row>
    <row r="179" spans="1:5" x14ac:dyDescent="0.2">
      <c r="A179" s="44">
        <v>2017266</v>
      </c>
      <c r="B179" s="1051" t="s">
        <v>3577</v>
      </c>
      <c r="C179" s="44" t="s">
        <v>3655</v>
      </c>
      <c r="D179" s="44" t="s">
        <v>1784</v>
      </c>
      <c r="E179" s="1947">
        <v>76.8</v>
      </c>
    </row>
    <row r="180" spans="1:5" x14ac:dyDescent="0.2">
      <c r="A180" s="44">
        <v>2017266</v>
      </c>
      <c r="B180" s="1051" t="s">
        <v>3577</v>
      </c>
      <c r="C180" s="44" t="s">
        <v>3655</v>
      </c>
      <c r="D180" s="44" t="s">
        <v>1784</v>
      </c>
      <c r="E180" s="1947">
        <v>76.8</v>
      </c>
    </row>
    <row r="181" spans="1:5" x14ac:dyDescent="0.2">
      <c r="A181" s="44">
        <v>2017266</v>
      </c>
      <c r="B181" s="1051" t="s">
        <v>3577</v>
      </c>
      <c r="C181" s="44" t="s">
        <v>3656</v>
      </c>
      <c r="D181" s="44" t="s">
        <v>1784</v>
      </c>
      <c r="E181" s="1947">
        <v>80.8</v>
      </c>
    </row>
    <row r="182" spans="1:5" x14ac:dyDescent="0.2">
      <c r="A182" s="44">
        <v>2017271</v>
      </c>
      <c r="C182" s="44" t="s">
        <v>3657</v>
      </c>
      <c r="D182" s="44" t="s">
        <v>1784</v>
      </c>
      <c r="E182" s="1947">
        <v>32.26</v>
      </c>
    </row>
    <row r="183" spans="1:5" x14ac:dyDescent="0.2">
      <c r="A183" s="44" t="s">
        <v>2902</v>
      </c>
      <c r="C183" s="44" t="s">
        <v>3668</v>
      </c>
      <c r="D183" s="44" t="s">
        <v>1784</v>
      </c>
      <c r="E183" s="1947">
        <v>63.84</v>
      </c>
    </row>
    <row r="184" spans="1:5" x14ac:dyDescent="0.2">
      <c r="A184" s="44" t="s">
        <v>3680</v>
      </c>
      <c r="C184" s="44" t="s">
        <v>3681</v>
      </c>
      <c r="D184" s="44" t="s">
        <v>3140</v>
      </c>
      <c r="E184" s="1947">
        <v>36.36</v>
      </c>
    </row>
    <row r="185" spans="1:5" x14ac:dyDescent="0.2">
      <c r="A185" s="44">
        <v>2017504</v>
      </c>
      <c r="B185" s="1051" t="s">
        <v>3690</v>
      </c>
      <c r="C185" s="44" t="s">
        <v>3691</v>
      </c>
      <c r="D185" s="44" t="s">
        <v>1784</v>
      </c>
      <c r="E185" s="1947">
        <v>17.11</v>
      </c>
    </row>
    <row r="186" spans="1:5" x14ac:dyDescent="0.2">
      <c r="A186" s="44">
        <v>2017266</v>
      </c>
      <c r="B186" s="1051" t="s">
        <v>3577</v>
      </c>
      <c r="C186" s="44" t="s">
        <v>3723</v>
      </c>
      <c r="D186" s="44" t="s">
        <v>3698</v>
      </c>
      <c r="E186" s="1947">
        <v>23.1</v>
      </c>
    </row>
    <row r="187" spans="1:5" x14ac:dyDescent="0.2">
      <c r="A187" s="44">
        <v>2017577</v>
      </c>
      <c r="B187" s="1051" t="s">
        <v>3712</v>
      </c>
      <c r="C187" s="44" t="s">
        <v>3713</v>
      </c>
      <c r="D187" s="44" t="s">
        <v>1784</v>
      </c>
      <c r="E187" s="1947">
        <v>97.06</v>
      </c>
    </row>
    <row r="188" spans="1:5" x14ac:dyDescent="0.2">
      <c r="A188" s="44">
        <v>2017557</v>
      </c>
      <c r="B188" s="1051">
        <v>666417</v>
      </c>
      <c r="C188" s="44" t="s">
        <v>3717</v>
      </c>
      <c r="D188" s="44" t="s">
        <v>1784</v>
      </c>
      <c r="E188" s="1947">
        <v>48.32</v>
      </c>
    </row>
    <row r="189" spans="1:5" x14ac:dyDescent="0.2">
      <c r="A189" s="44">
        <v>2017409</v>
      </c>
      <c r="C189" s="44" t="s">
        <v>3718</v>
      </c>
      <c r="D189" s="44" t="s">
        <v>3719</v>
      </c>
      <c r="E189" s="1947">
        <v>24.95</v>
      </c>
    </row>
    <row r="190" spans="1:5" x14ac:dyDescent="0.2">
      <c r="A190" s="2468">
        <v>2017266</v>
      </c>
      <c r="B190" s="1051" t="s">
        <v>3577</v>
      </c>
      <c r="C190" s="44" t="s">
        <v>3725</v>
      </c>
      <c r="D190" s="2468" t="s">
        <v>3724</v>
      </c>
      <c r="E190" s="1947">
        <v>105.2</v>
      </c>
    </row>
    <row r="191" spans="1:5" x14ac:dyDescent="0.2">
      <c r="A191" s="44">
        <v>2017573</v>
      </c>
      <c r="C191" s="44" t="s">
        <v>3734</v>
      </c>
      <c r="D191" s="44" t="s">
        <v>1784</v>
      </c>
      <c r="E191" s="1947">
        <v>9.9499999999999993</v>
      </c>
    </row>
    <row r="192" spans="1:5" x14ac:dyDescent="0.2">
      <c r="A192" s="44">
        <v>2017510</v>
      </c>
      <c r="B192" s="1051" t="s">
        <v>3749</v>
      </c>
      <c r="C192" s="44" t="s">
        <v>3750</v>
      </c>
      <c r="D192" s="44" t="s">
        <v>3751</v>
      </c>
      <c r="E192" s="1947">
        <v>16.72</v>
      </c>
    </row>
    <row r="193" spans="1:5" x14ac:dyDescent="0.2">
      <c r="A193" s="44">
        <v>2017266</v>
      </c>
      <c r="B193" s="1051">
        <v>664217</v>
      </c>
      <c r="C193" s="44" t="s">
        <v>3759</v>
      </c>
      <c r="D193" s="44" t="s">
        <v>3760</v>
      </c>
      <c r="E193" s="1947">
        <v>56</v>
      </c>
    </row>
    <row r="194" spans="1:5" x14ac:dyDescent="0.2">
      <c r="A194" s="44">
        <v>2017266</v>
      </c>
      <c r="B194" s="1051">
        <v>663417</v>
      </c>
      <c r="C194" s="44" t="s">
        <v>3656</v>
      </c>
      <c r="D194" s="44" t="s">
        <v>3761</v>
      </c>
    </row>
    <row r="195" spans="1:5" x14ac:dyDescent="0.2">
      <c r="A195" s="44">
        <v>2017594</v>
      </c>
      <c r="B195" s="1051">
        <v>646717</v>
      </c>
      <c r="C195" s="44" t="s">
        <v>3770</v>
      </c>
      <c r="D195" s="44" t="s">
        <v>1784</v>
      </c>
      <c r="E195" s="1947">
        <v>62.88</v>
      </c>
    </row>
    <row r="196" spans="1:5" x14ac:dyDescent="0.2">
      <c r="A196" s="44">
        <v>2017602</v>
      </c>
      <c r="B196" s="1051">
        <v>668200</v>
      </c>
      <c r="C196" s="44" t="s">
        <v>3775</v>
      </c>
      <c r="E196" s="1947">
        <v>122.73</v>
      </c>
    </row>
    <row r="197" spans="1:5" x14ac:dyDescent="0.2">
      <c r="A197" s="44">
        <v>2017535</v>
      </c>
      <c r="C197" s="44" t="s">
        <v>3789</v>
      </c>
      <c r="D197" s="44" t="s">
        <v>3790</v>
      </c>
      <c r="E197" s="1947">
        <v>192.36</v>
      </c>
    </row>
    <row r="198" spans="1:5" x14ac:dyDescent="0.2">
      <c r="A198" s="44">
        <v>2017535</v>
      </c>
      <c r="B198" s="1051" t="s">
        <v>3792</v>
      </c>
      <c r="C198" s="44" t="s">
        <v>3793</v>
      </c>
      <c r="D198" s="44" t="s">
        <v>3794</v>
      </c>
      <c r="E198" s="1947">
        <v>170.81</v>
      </c>
    </row>
    <row r="199" spans="1:5" x14ac:dyDescent="0.2">
      <c r="A199" s="44">
        <v>2017557</v>
      </c>
      <c r="B199" s="1051">
        <v>666417</v>
      </c>
      <c r="C199" s="44" t="s">
        <v>3837</v>
      </c>
      <c r="D199" s="44" t="s">
        <v>3838</v>
      </c>
      <c r="E199" s="1947">
        <v>97.47</v>
      </c>
    </row>
    <row r="200" spans="1:5" x14ac:dyDescent="0.2">
      <c r="A200" s="44">
        <v>2017617</v>
      </c>
      <c r="B200" s="1051" t="s">
        <v>3844</v>
      </c>
      <c r="C200" s="44" t="s">
        <v>3845</v>
      </c>
      <c r="D200" s="44" t="s">
        <v>3620</v>
      </c>
      <c r="E200" s="1947">
        <v>27.46</v>
      </c>
    </row>
    <row r="201" spans="1:5" x14ac:dyDescent="0.2">
      <c r="A201" s="44">
        <v>2017595</v>
      </c>
      <c r="B201" s="1051">
        <v>671317</v>
      </c>
      <c r="C201" s="44" t="s">
        <v>3847</v>
      </c>
      <c r="D201" s="44" t="s">
        <v>3848</v>
      </c>
      <c r="E201" s="1947">
        <v>39.69</v>
      </c>
    </row>
    <row r="202" spans="1:5" x14ac:dyDescent="0.2">
      <c r="A202" s="44">
        <v>2017622</v>
      </c>
      <c r="B202" s="1051">
        <v>670517</v>
      </c>
      <c r="C202" s="44" t="s">
        <v>3870</v>
      </c>
      <c r="D202" s="44" t="s">
        <v>1784</v>
      </c>
      <c r="E202" s="1947">
        <v>27.25</v>
      </c>
    </row>
    <row r="203" spans="1:5" x14ac:dyDescent="0.2">
      <c r="C203" s="44" t="s">
        <v>3895</v>
      </c>
      <c r="D203" s="44" t="s">
        <v>3894</v>
      </c>
      <c r="E203" s="1947">
        <v>711.5</v>
      </c>
    </row>
    <row r="204" spans="1:5" x14ac:dyDescent="0.2">
      <c r="C204" s="44" t="s">
        <v>3903</v>
      </c>
      <c r="D204" s="44" t="s">
        <v>1916</v>
      </c>
      <c r="E204" s="1947">
        <v>6</v>
      </c>
    </row>
    <row r="205" spans="1:5" x14ac:dyDescent="0.2">
      <c r="A205" s="44">
        <v>2017597</v>
      </c>
      <c r="B205" s="1051">
        <v>696217</v>
      </c>
      <c r="C205" s="44" t="s">
        <v>3904</v>
      </c>
      <c r="D205" s="44" t="s">
        <v>3905</v>
      </c>
      <c r="E205" s="1947">
        <v>78.72</v>
      </c>
    </row>
    <row r="206" spans="1:5" x14ac:dyDescent="0.2">
      <c r="C206" s="44" t="s">
        <v>3906</v>
      </c>
      <c r="D206" s="44" t="s">
        <v>3907</v>
      </c>
      <c r="E206" s="1947">
        <v>339</v>
      </c>
    </row>
    <row r="207" spans="1:5" x14ac:dyDescent="0.2">
      <c r="A207" s="44">
        <v>2017633</v>
      </c>
      <c r="B207" s="1051" t="s">
        <v>3918</v>
      </c>
      <c r="C207" s="44" t="s">
        <v>3919</v>
      </c>
      <c r="D207" s="44" t="s">
        <v>3620</v>
      </c>
      <c r="E207" s="1947">
        <v>19.14</v>
      </c>
    </row>
    <row r="208" spans="1:5" x14ac:dyDescent="0.2">
      <c r="A208" s="44">
        <v>2017737</v>
      </c>
      <c r="B208" s="1051">
        <v>673517</v>
      </c>
      <c r="C208" s="44" t="s">
        <v>3922</v>
      </c>
      <c r="D208" s="44" t="s">
        <v>3921</v>
      </c>
      <c r="E208" s="1947">
        <v>18.05</v>
      </c>
    </row>
  </sheetData>
  <customSheetViews>
    <customSheetView guid="{22CDCF1B-A998-4C66-A90E-5BC54F71D148}" topLeftCell="A124">
      <selection activeCell="Q179" sqref="Q179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B955BE0-C0D7-4178-BB91-BB50E7E2B647}" topLeftCell="A121">
      <selection activeCell="C132" sqref="C1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319"/>
  <sheetViews>
    <sheetView topLeftCell="A277" workbookViewId="0">
      <selection activeCell="F304" sqref="F304"/>
    </sheetView>
  </sheetViews>
  <sheetFormatPr defaultRowHeight="12.75" x14ac:dyDescent="0.2"/>
  <cols>
    <col min="1" max="1" width="13.7109375" style="466" customWidth="1"/>
    <col min="2" max="2" width="46.85546875" customWidth="1"/>
    <col min="3" max="4" width="13.7109375" style="464" customWidth="1"/>
    <col min="5" max="5" width="13.7109375" customWidth="1"/>
    <col min="6" max="6" width="13.7109375" style="464" customWidth="1"/>
    <col min="7" max="7" width="20.5703125" customWidth="1"/>
  </cols>
  <sheetData>
    <row r="1" spans="1:6" s="835" customFormat="1" ht="15" x14ac:dyDescent="0.2">
      <c r="A1" s="834" t="s">
        <v>1031</v>
      </c>
      <c r="C1" s="836"/>
      <c r="D1" s="836"/>
      <c r="F1" s="836"/>
    </row>
    <row r="2" spans="1:6" s="838" customFormat="1" ht="15" x14ac:dyDescent="0.2">
      <c r="A2" s="837"/>
      <c r="C2" s="839"/>
      <c r="D2" s="839"/>
      <c r="F2" s="839"/>
    </row>
    <row r="3" spans="1:6" ht="15" x14ac:dyDescent="0.2">
      <c r="A3" s="463"/>
      <c r="B3" t="s">
        <v>1032</v>
      </c>
      <c r="C3" s="464" t="s">
        <v>1033</v>
      </c>
      <c r="D3" s="465">
        <v>290</v>
      </c>
    </row>
    <row r="4" spans="1:6" ht="15" x14ac:dyDescent="0.2">
      <c r="A4" s="463"/>
      <c r="C4" s="464" t="s">
        <v>1034</v>
      </c>
      <c r="D4" s="465">
        <v>370</v>
      </c>
    </row>
    <row r="5" spans="1:6" ht="15" x14ac:dyDescent="0.2">
      <c r="A5" s="463"/>
      <c r="B5" t="s">
        <v>1035</v>
      </c>
      <c r="C5" s="464" t="s">
        <v>1033</v>
      </c>
      <c r="D5" s="465">
        <v>408</v>
      </c>
    </row>
    <row r="6" spans="1:6" ht="15" x14ac:dyDescent="0.2">
      <c r="A6" s="463"/>
      <c r="C6" s="464" t="s">
        <v>1034</v>
      </c>
      <c r="D6" s="465">
        <v>487</v>
      </c>
    </row>
    <row r="7" spans="1:6" ht="15" x14ac:dyDescent="0.2">
      <c r="A7" s="463"/>
      <c r="B7" t="s">
        <v>1518</v>
      </c>
      <c r="D7" s="465">
        <v>57</v>
      </c>
    </row>
    <row r="8" spans="1:6" ht="15" x14ac:dyDescent="0.2">
      <c r="A8" s="463"/>
      <c r="B8" t="s">
        <v>1036</v>
      </c>
      <c r="D8" s="465">
        <v>52</v>
      </c>
    </row>
    <row r="9" spans="1:6" ht="15" x14ac:dyDescent="0.2">
      <c r="A9" s="463"/>
      <c r="B9" t="s">
        <v>1180</v>
      </c>
      <c r="C9" s="464">
        <v>1.04</v>
      </c>
      <c r="D9" s="553"/>
    </row>
    <row r="10" spans="1:6" ht="15" x14ac:dyDescent="0.2">
      <c r="A10" s="463"/>
      <c r="B10" t="s">
        <v>1037</v>
      </c>
      <c r="C10" s="464">
        <v>1.03</v>
      </c>
    </row>
    <row r="11" spans="1:6" ht="15" x14ac:dyDescent="0.2">
      <c r="A11" s="463"/>
      <c r="B11" t="s">
        <v>1038</v>
      </c>
      <c r="C11" s="464">
        <v>1.02</v>
      </c>
    </row>
    <row r="12" spans="1:6" ht="15" x14ac:dyDescent="0.2">
      <c r="A12" s="463"/>
      <c r="B12" t="s">
        <v>1889</v>
      </c>
      <c r="C12" s="464">
        <v>1.05</v>
      </c>
    </row>
    <row r="13" spans="1:6" ht="15" x14ac:dyDescent="0.2">
      <c r="A13" s="463"/>
      <c r="B13" t="s">
        <v>2327</v>
      </c>
      <c r="C13" s="464">
        <v>1.06</v>
      </c>
    </row>
    <row r="14" spans="1:6" ht="15" x14ac:dyDescent="0.2">
      <c r="A14" s="463"/>
      <c r="B14" t="s">
        <v>3901</v>
      </c>
      <c r="C14" s="464">
        <v>1.07</v>
      </c>
    </row>
    <row r="15" spans="1:6" ht="15" x14ac:dyDescent="0.2">
      <c r="A15" s="463"/>
      <c r="B15" s="530" t="s">
        <v>1147</v>
      </c>
    </row>
    <row r="16" spans="1:6" ht="15" x14ac:dyDescent="0.2">
      <c r="A16" s="463"/>
    </row>
    <row r="17" spans="1:6" x14ac:dyDescent="0.2">
      <c r="B17" t="s">
        <v>1039</v>
      </c>
    </row>
    <row r="19" spans="1:6" ht="15" x14ac:dyDescent="0.25">
      <c r="A19" s="463" t="s">
        <v>189</v>
      </c>
      <c r="B19" s="467" t="s">
        <v>1040</v>
      </c>
      <c r="C19" s="468" t="s">
        <v>1041</v>
      </c>
      <c r="D19" s="468" t="s">
        <v>1042</v>
      </c>
      <c r="E19" s="468" t="s">
        <v>1043</v>
      </c>
      <c r="F19" s="468" t="s">
        <v>1044</v>
      </c>
    </row>
    <row r="20" spans="1:6" ht="15" x14ac:dyDescent="0.25">
      <c r="A20" s="463"/>
      <c r="B20" s="467"/>
      <c r="C20" s="468"/>
      <c r="D20" s="469">
        <f>SUM(D21:D162)</f>
        <v>51983.58</v>
      </c>
      <c r="E20" s="469">
        <f>SUM(E21:E162)</f>
        <v>2125.0392000000011</v>
      </c>
      <c r="F20" s="469">
        <f>SUM(F21:F162)</f>
        <v>54108.619199999957</v>
      </c>
    </row>
    <row r="21" spans="1:6" x14ac:dyDescent="0.2">
      <c r="A21" s="470">
        <v>42374</v>
      </c>
      <c r="B21" t="s">
        <v>49</v>
      </c>
      <c r="C21" s="464" t="s">
        <v>1045</v>
      </c>
      <c r="D21" s="465">
        <v>290</v>
      </c>
      <c r="E21" s="465">
        <f>D21*C10-D21</f>
        <v>8.6999999999999886</v>
      </c>
      <c r="F21" s="465">
        <f t="shared" ref="F21:F44" si="0">D21+E21</f>
        <v>298.7</v>
      </c>
    </row>
    <row r="22" spans="1:6" x14ac:dyDescent="0.2">
      <c r="A22" s="470">
        <v>42376</v>
      </c>
      <c r="B22" t="s">
        <v>1046</v>
      </c>
      <c r="C22" s="464" t="s">
        <v>104</v>
      </c>
      <c r="D22" s="465">
        <v>539</v>
      </c>
      <c r="E22" s="465">
        <f>D22*C10-D22</f>
        <v>16.169999999999959</v>
      </c>
      <c r="F22" s="465">
        <f t="shared" si="0"/>
        <v>555.16999999999996</v>
      </c>
    </row>
    <row r="23" spans="1:6" x14ac:dyDescent="0.2">
      <c r="A23" s="470">
        <v>42381</v>
      </c>
      <c r="B23" t="s">
        <v>49</v>
      </c>
      <c r="C23" s="464" t="s">
        <v>1045</v>
      </c>
      <c r="D23" s="465">
        <v>290</v>
      </c>
      <c r="E23" s="465">
        <f>D23*C11-D23</f>
        <v>5.8000000000000114</v>
      </c>
      <c r="F23" s="465">
        <f t="shared" si="0"/>
        <v>295.8</v>
      </c>
    </row>
    <row r="24" spans="1:6" x14ac:dyDescent="0.2">
      <c r="A24" s="470">
        <v>42387</v>
      </c>
      <c r="B24" t="s">
        <v>1046</v>
      </c>
      <c r="C24" s="464" t="s">
        <v>104</v>
      </c>
      <c r="D24" s="465">
        <v>539</v>
      </c>
      <c r="E24" s="465">
        <f>D24*C11-D24</f>
        <v>10.779999999999973</v>
      </c>
      <c r="F24" s="465">
        <f t="shared" si="0"/>
        <v>549.78</v>
      </c>
    </row>
    <row r="25" spans="1:6" x14ac:dyDescent="0.2">
      <c r="A25" s="470">
        <v>42389</v>
      </c>
      <c r="B25" t="s">
        <v>49</v>
      </c>
      <c r="C25" s="464" t="s">
        <v>1045</v>
      </c>
      <c r="D25" s="465">
        <v>290</v>
      </c>
      <c r="E25" s="465">
        <f>D25*C11-D25</f>
        <v>5.8000000000000114</v>
      </c>
      <c r="F25" s="465">
        <f t="shared" si="0"/>
        <v>295.8</v>
      </c>
    </row>
    <row r="26" spans="1:6" x14ac:dyDescent="0.2">
      <c r="A26" s="470">
        <v>42395</v>
      </c>
      <c r="B26" t="s">
        <v>48</v>
      </c>
      <c r="C26" s="464" t="s">
        <v>104</v>
      </c>
      <c r="D26" s="465">
        <v>487</v>
      </c>
      <c r="E26" s="465">
        <f>D26*C11-D26</f>
        <v>9.7400000000000091</v>
      </c>
      <c r="F26" s="465">
        <f t="shared" si="0"/>
        <v>496.74</v>
      </c>
    </row>
    <row r="27" spans="1:6" x14ac:dyDescent="0.2">
      <c r="A27" s="470">
        <v>42396</v>
      </c>
      <c r="B27" t="s">
        <v>49</v>
      </c>
      <c r="C27" s="464" t="s">
        <v>104</v>
      </c>
      <c r="D27" s="465">
        <v>370</v>
      </c>
      <c r="E27" s="465">
        <f>D27*C11-D27</f>
        <v>7.4000000000000341</v>
      </c>
      <c r="F27" s="465">
        <f t="shared" si="0"/>
        <v>377.40000000000003</v>
      </c>
    </row>
    <row r="28" spans="1:6" x14ac:dyDescent="0.2">
      <c r="A28" s="470">
        <v>42398</v>
      </c>
      <c r="B28" t="s">
        <v>49</v>
      </c>
      <c r="C28" s="464" t="s">
        <v>104</v>
      </c>
      <c r="D28" s="465">
        <v>370</v>
      </c>
      <c r="E28" s="465">
        <f>D28*C11-D28</f>
        <v>7.4000000000000341</v>
      </c>
      <c r="F28" s="465">
        <f t="shared" si="0"/>
        <v>377.40000000000003</v>
      </c>
    </row>
    <row r="29" spans="1:6" x14ac:dyDescent="0.2">
      <c r="A29" s="470">
        <v>42402</v>
      </c>
      <c r="B29" t="s">
        <v>1047</v>
      </c>
      <c r="C29" s="464" t="s">
        <v>104</v>
      </c>
      <c r="D29" s="465">
        <v>539</v>
      </c>
      <c r="E29" s="465">
        <f>D29*C11-D29</f>
        <v>10.779999999999973</v>
      </c>
      <c r="F29" s="465">
        <f t="shared" si="0"/>
        <v>549.78</v>
      </c>
    </row>
    <row r="30" spans="1:6" x14ac:dyDescent="0.2">
      <c r="A30" s="470">
        <v>42403</v>
      </c>
      <c r="B30" t="s">
        <v>49</v>
      </c>
      <c r="C30" s="464" t="s">
        <v>1045</v>
      </c>
      <c r="D30" s="465">
        <v>290</v>
      </c>
      <c r="E30" s="465">
        <f>D30*C11-D30</f>
        <v>5.8000000000000114</v>
      </c>
      <c r="F30" s="465">
        <f t="shared" si="0"/>
        <v>295.8</v>
      </c>
    </row>
    <row r="31" spans="1:6" ht="15" x14ac:dyDescent="0.2">
      <c r="A31" s="470">
        <v>42405</v>
      </c>
      <c r="B31" t="s">
        <v>49</v>
      </c>
      <c r="C31" s="464" t="s">
        <v>1045</v>
      </c>
      <c r="D31" s="471">
        <v>290</v>
      </c>
      <c r="E31" s="465">
        <f>D31*C11-D31</f>
        <v>5.8000000000000114</v>
      </c>
      <c r="F31" s="465">
        <f t="shared" si="0"/>
        <v>295.8</v>
      </c>
    </row>
    <row r="32" spans="1:6" x14ac:dyDescent="0.2">
      <c r="A32" s="470">
        <v>42409</v>
      </c>
      <c r="B32" t="s">
        <v>49</v>
      </c>
      <c r="C32" s="464" t="s">
        <v>104</v>
      </c>
      <c r="D32" s="465">
        <v>370</v>
      </c>
      <c r="E32" s="465">
        <f>D32*C11-D32</f>
        <v>7.4000000000000341</v>
      </c>
      <c r="F32" s="465">
        <f t="shared" si="0"/>
        <v>377.40000000000003</v>
      </c>
    </row>
    <row r="33" spans="1:6" x14ac:dyDescent="0.2">
      <c r="A33" s="470">
        <v>42410</v>
      </c>
      <c r="B33" t="s">
        <v>1048</v>
      </c>
      <c r="C33" s="464" t="s">
        <v>1045</v>
      </c>
      <c r="D33" s="465">
        <v>409</v>
      </c>
      <c r="E33" s="465">
        <f>D33*C11-D33</f>
        <v>8.1800000000000068</v>
      </c>
      <c r="F33" s="465">
        <f t="shared" si="0"/>
        <v>417.18</v>
      </c>
    </row>
    <row r="34" spans="1:6" x14ac:dyDescent="0.2">
      <c r="A34" s="470">
        <v>42411</v>
      </c>
      <c r="B34" t="s">
        <v>49</v>
      </c>
      <c r="C34" s="464" t="s">
        <v>1045</v>
      </c>
      <c r="D34" s="465">
        <v>290</v>
      </c>
      <c r="E34" s="465">
        <f>D34*C11-D34</f>
        <v>5.8000000000000114</v>
      </c>
      <c r="F34" s="465">
        <f t="shared" si="0"/>
        <v>295.8</v>
      </c>
    </row>
    <row r="35" spans="1:6" x14ac:dyDescent="0.2">
      <c r="A35" s="470">
        <v>42412</v>
      </c>
      <c r="B35" t="s">
        <v>48</v>
      </c>
      <c r="C35" s="464" t="s">
        <v>1045</v>
      </c>
      <c r="D35" s="465">
        <v>408</v>
      </c>
      <c r="E35" s="465">
        <f>D35*C11-D35</f>
        <v>8.160000000000025</v>
      </c>
      <c r="F35" s="465">
        <f t="shared" si="0"/>
        <v>416.16</v>
      </c>
    </row>
    <row r="36" spans="1:6" x14ac:dyDescent="0.2">
      <c r="A36" s="470">
        <v>42418</v>
      </c>
      <c r="B36" t="s">
        <v>49</v>
      </c>
      <c r="C36" s="464" t="s">
        <v>104</v>
      </c>
      <c r="D36" s="465">
        <v>370</v>
      </c>
      <c r="E36" s="465">
        <f>D36*C11-D36</f>
        <v>7.4000000000000341</v>
      </c>
      <c r="F36" s="465">
        <f t="shared" si="0"/>
        <v>377.40000000000003</v>
      </c>
    </row>
    <row r="37" spans="1:6" x14ac:dyDescent="0.2">
      <c r="A37" s="470">
        <v>42419</v>
      </c>
      <c r="B37" t="s">
        <v>535</v>
      </c>
      <c r="C37" s="464" t="s">
        <v>1045</v>
      </c>
      <c r="D37" s="465">
        <v>431</v>
      </c>
      <c r="E37" s="465">
        <f>D37*C11-D37</f>
        <v>8.6200000000000045</v>
      </c>
      <c r="F37" s="465">
        <f t="shared" si="0"/>
        <v>439.62</v>
      </c>
    </row>
    <row r="38" spans="1:6" x14ac:dyDescent="0.2">
      <c r="A38" s="470">
        <v>42419</v>
      </c>
      <c r="B38" t="s">
        <v>1049</v>
      </c>
      <c r="C38" s="464" t="s">
        <v>1045</v>
      </c>
      <c r="D38" s="465">
        <v>290</v>
      </c>
      <c r="E38" s="465">
        <f>D38*C11-D38</f>
        <v>5.8000000000000114</v>
      </c>
      <c r="F38" s="465">
        <f t="shared" si="0"/>
        <v>295.8</v>
      </c>
    </row>
    <row r="39" spans="1:6" x14ac:dyDescent="0.2">
      <c r="A39" s="470">
        <v>42422</v>
      </c>
      <c r="B39" t="s">
        <v>49</v>
      </c>
      <c r="C39" s="464" t="s">
        <v>1045</v>
      </c>
      <c r="D39" s="465">
        <v>290</v>
      </c>
      <c r="E39" s="465">
        <f>D39*C11-D39</f>
        <v>5.8000000000000114</v>
      </c>
      <c r="F39" s="465">
        <f t="shared" si="0"/>
        <v>295.8</v>
      </c>
    </row>
    <row r="40" spans="1:6" x14ac:dyDescent="0.2">
      <c r="A40" s="470">
        <v>42423</v>
      </c>
      <c r="B40" t="s">
        <v>1046</v>
      </c>
      <c r="C40" s="464" t="s">
        <v>1045</v>
      </c>
      <c r="D40" s="465">
        <v>460</v>
      </c>
      <c r="E40" s="465">
        <f>D40*C11-D40</f>
        <v>9.1999999999999886</v>
      </c>
      <c r="F40" s="465">
        <f t="shared" si="0"/>
        <v>469.2</v>
      </c>
    </row>
    <row r="41" spans="1:6" x14ac:dyDescent="0.2">
      <c r="A41" s="470">
        <v>42425</v>
      </c>
      <c r="B41" t="s">
        <v>1050</v>
      </c>
      <c r="C41" s="464" t="s">
        <v>1045</v>
      </c>
      <c r="D41" s="465">
        <v>175</v>
      </c>
      <c r="E41" s="465">
        <f>D41*C11-D41</f>
        <v>3.5</v>
      </c>
      <c r="F41" s="465">
        <f t="shared" si="0"/>
        <v>178.5</v>
      </c>
    </row>
    <row r="42" spans="1:6" x14ac:dyDescent="0.2">
      <c r="A42" s="470">
        <v>42426</v>
      </c>
      <c r="B42" t="s">
        <v>49</v>
      </c>
      <c r="C42" s="464" t="s">
        <v>104</v>
      </c>
      <c r="D42" s="465">
        <v>370</v>
      </c>
      <c r="E42" s="465">
        <f>D42*C11-D42</f>
        <v>7.4000000000000341</v>
      </c>
      <c r="F42" s="465">
        <f t="shared" si="0"/>
        <v>377.40000000000003</v>
      </c>
    </row>
    <row r="43" spans="1:6" x14ac:dyDescent="0.2">
      <c r="A43" s="470">
        <v>42430</v>
      </c>
      <c r="B43" t="s">
        <v>48</v>
      </c>
      <c r="C43" s="464" t="s">
        <v>1045</v>
      </c>
      <c r="D43" s="465">
        <v>408</v>
      </c>
      <c r="E43" s="465">
        <f>D43*C11-D43</f>
        <v>8.160000000000025</v>
      </c>
      <c r="F43" s="465">
        <f t="shared" si="0"/>
        <v>416.16</v>
      </c>
    </row>
    <row r="44" spans="1:6" x14ac:dyDescent="0.2">
      <c r="A44" s="470">
        <v>42430</v>
      </c>
      <c r="B44" t="s">
        <v>1051</v>
      </c>
      <c r="C44" s="464" t="s">
        <v>1045</v>
      </c>
      <c r="D44" s="465">
        <v>370</v>
      </c>
      <c r="E44" s="465">
        <v>7.4</v>
      </c>
      <c r="F44" s="465">
        <f t="shared" si="0"/>
        <v>377.4</v>
      </c>
    </row>
    <row r="45" spans="1:6" x14ac:dyDescent="0.2">
      <c r="A45" s="470">
        <v>42436</v>
      </c>
      <c r="B45" t="s">
        <v>49</v>
      </c>
      <c r="C45" s="464" t="s">
        <v>104</v>
      </c>
      <c r="D45" s="465">
        <v>370</v>
      </c>
      <c r="E45" s="465">
        <v>11.11</v>
      </c>
      <c r="F45" s="465">
        <f t="shared" ref="F45:F51" si="1">D45+E45</f>
        <v>381.11</v>
      </c>
    </row>
    <row r="46" spans="1:6" x14ac:dyDescent="0.2">
      <c r="A46" s="470">
        <v>42437</v>
      </c>
      <c r="B46" t="s">
        <v>1052</v>
      </c>
      <c r="C46" s="464" t="s">
        <v>1045</v>
      </c>
      <c r="D46" s="465">
        <v>125</v>
      </c>
      <c r="E46" s="465">
        <v>3.75</v>
      </c>
      <c r="F46" s="465">
        <f t="shared" si="1"/>
        <v>128.75</v>
      </c>
    </row>
    <row r="47" spans="1:6" x14ac:dyDescent="0.2">
      <c r="A47" s="470">
        <v>42443</v>
      </c>
      <c r="B47" t="s">
        <v>1053</v>
      </c>
      <c r="C47" s="464" t="s">
        <v>1045</v>
      </c>
      <c r="D47" s="465">
        <v>35</v>
      </c>
      <c r="E47" s="465">
        <f>D47*C10-D47</f>
        <v>1.0500000000000043</v>
      </c>
      <c r="F47" s="464">
        <f t="shared" si="1"/>
        <v>36.050000000000004</v>
      </c>
    </row>
    <row r="48" spans="1:6" x14ac:dyDescent="0.2">
      <c r="A48" s="470">
        <v>42443</v>
      </c>
      <c r="B48" t="s">
        <v>1054</v>
      </c>
      <c r="C48" s="464" t="s">
        <v>1045</v>
      </c>
      <c r="D48" s="465">
        <v>235</v>
      </c>
      <c r="E48" s="465">
        <f>D48*C10-D48</f>
        <v>7.0500000000000114</v>
      </c>
      <c r="F48" s="465">
        <f t="shared" si="1"/>
        <v>242.05</v>
      </c>
    </row>
    <row r="49" spans="1:9" x14ac:dyDescent="0.2">
      <c r="A49" s="470">
        <v>42444</v>
      </c>
      <c r="B49" t="s">
        <v>49</v>
      </c>
      <c r="C49" s="464" t="s">
        <v>1045</v>
      </c>
      <c r="D49" s="465">
        <v>370</v>
      </c>
      <c r="E49" s="465">
        <f>D49*C10-D49</f>
        <v>11.100000000000023</v>
      </c>
      <c r="F49" s="465">
        <f t="shared" si="1"/>
        <v>381.1</v>
      </c>
    </row>
    <row r="50" spans="1:9" x14ac:dyDescent="0.2">
      <c r="A50" s="470">
        <v>42446</v>
      </c>
      <c r="B50" t="s">
        <v>48</v>
      </c>
      <c r="C50" s="464" t="s">
        <v>104</v>
      </c>
      <c r="D50" s="465">
        <v>487</v>
      </c>
      <c r="E50" s="465">
        <f>D50*C10-D50</f>
        <v>14.610000000000014</v>
      </c>
      <c r="F50" s="465">
        <f t="shared" si="1"/>
        <v>501.61</v>
      </c>
    </row>
    <row r="51" spans="1:9" x14ac:dyDescent="0.2">
      <c r="A51" s="470">
        <v>42451</v>
      </c>
      <c r="B51" t="s">
        <v>1055</v>
      </c>
      <c r="C51" s="464" t="s">
        <v>104</v>
      </c>
      <c r="D51" s="465">
        <v>450</v>
      </c>
      <c r="E51" s="465">
        <f>D51*C10-D51</f>
        <v>13.5</v>
      </c>
      <c r="F51" s="465">
        <f t="shared" si="1"/>
        <v>463.5</v>
      </c>
    </row>
    <row r="52" spans="1:9" x14ac:dyDescent="0.2">
      <c r="A52" s="470">
        <v>42459</v>
      </c>
      <c r="B52" t="s">
        <v>49</v>
      </c>
      <c r="C52" s="464" t="s">
        <v>104</v>
      </c>
      <c r="D52" s="465">
        <v>370</v>
      </c>
      <c r="E52" s="465">
        <f>D52*C11-D52</f>
        <v>7.4000000000000341</v>
      </c>
      <c r="F52" s="465">
        <f t="shared" ref="F52:F61" si="2">D52+E52</f>
        <v>377.40000000000003</v>
      </c>
    </row>
    <row r="53" spans="1:9" x14ac:dyDescent="0.2">
      <c r="A53" s="470">
        <v>42464</v>
      </c>
      <c r="B53" t="s">
        <v>49</v>
      </c>
      <c r="C53" s="464" t="s">
        <v>104</v>
      </c>
      <c r="D53" s="465">
        <v>370</v>
      </c>
      <c r="E53" s="465">
        <f>D53*C10-D53</f>
        <v>11.100000000000023</v>
      </c>
      <c r="F53" s="465">
        <f t="shared" si="2"/>
        <v>381.1</v>
      </c>
    </row>
    <row r="54" spans="1:9" x14ac:dyDescent="0.2">
      <c r="A54" s="470">
        <v>42467</v>
      </c>
      <c r="B54" t="s">
        <v>1056</v>
      </c>
      <c r="C54" s="464" t="s">
        <v>1045</v>
      </c>
      <c r="D54" s="465">
        <v>681</v>
      </c>
      <c r="E54" s="465">
        <f>D54*C10-D54</f>
        <v>20.430000000000064</v>
      </c>
      <c r="F54" s="465">
        <f t="shared" si="2"/>
        <v>701.43000000000006</v>
      </c>
      <c r="I54" s="531"/>
    </row>
    <row r="55" spans="1:9" x14ac:dyDescent="0.2">
      <c r="A55" s="470">
        <v>42468</v>
      </c>
      <c r="B55" t="s">
        <v>1046</v>
      </c>
      <c r="C55" s="464" t="s">
        <v>104</v>
      </c>
      <c r="D55" s="465">
        <v>539</v>
      </c>
      <c r="E55" s="465">
        <f>D55*C10-D55</f>
        <v>16.169999999999959</v>
      </c>
      <c r="F55" s="465">
        <f t="shared" si="2"/>
        <v>555.16999999999996</v>
      </c>
    </row>
    <row r="56" spans="1:9" x14ac:dyDescent="0.2">
      <c r="A56" s="470">
        <v>42479</v>
      </c>
      <c r="B56" t="s">
        <v>49</v>
      </c>
      <c r="C56" s="464" t="s">
        <v>104</v>
      </c>
      <c r="D56" s="465">
        <v>370</v>
      </c>
      <c r="E56" s="465">
        <f>D56*C10-D56</f>
        <v>11.100000000000023</v>
      </c>
      <c r="F56" s="465">
        <f t="shared" si="2"/>
        <v>381.1</v>
      </c>
    </row>
    <row r="57" spans="1:9" x14ac:dyDescent="0.2">
      <c r="A57" s="470">
        <v>42480</v>
      </c>
      <c r="B57" t="s">
        <v>48</v>
      </c>
      <c r="C57" s="464" t="s">
        <v>104</v>
      </c>
      <c r="D57" s="465">
        <v>487</v>
      </c>
      <c r="E57" s="465">
        <f>D57*C10-D57</f>
        <v>14.610000000000014</v>
      </c>
      <c r="F57" s="465">
        <f t="shared" si="2"/>
        <v>501.61</v>
      </c>
    </row>
    <row r="58" spans="1:9" x14ac:dyDescent="0.2">
      <c r="A58" s="470">
        <v>42482</v>
      </c>
      <c r="B58" t="s">
        <v>1057</v>
      </c>
      <c r="C58" s="464" t="s">
        <v>104</v>
      </c>
      <c r="D58" s="465">
        <v>572</v>
      </c>
      <c r="E58" s="465">
        <f>D58*C10-D58</f>
        <v>17.159999999999968</v>
      </c>
      <c r="F58" s="465">
        <f t="shared" si="2"/>
        <v>589.16</v>
      </c>
    </row>
    <row r="59" spans="1:9" x14ac:dyDescent="0.2">
      <c r="A59" s="470">
        <v>42485</v>
      </c>
      <c r="B59" t="s">
        <v>1058</v>
      </c>
      <c r="C59" s="464" t="s">
        <v>1045</v>
      </c>
      <c r="D59" s="465">
        <v>342</v>
      </c>
      <c r="E59" s="465">
        <f>D59*C10-D59</f>
        <v>10.259999999999991</v>
      </c>
      <c r="F59" s="465">
        <f t="shared" si="2"/>
        <v>352.26</v>
      </c>
    </row>
    <row r="60" spans="1:9" x14ac:dyDescent="0.2">
      <c r="A60" s="470">
        <v>42489</v>
      </c>
      <c r="B60" t="s">
        <v>1057</v>
      </c>
      <c r="C60" s="464" t="s">
        <v>104</v>
      </c>
      <c r="D60" s="465">
        <v>572</v>
      </c>
      <c r="E60" s="465">
        <f>D60*C10-D60</f>
        <v>17.159999999999968</v>
      </c>
      <c r="F60" s="465">
        <f t="shared" si="2"/>
        <v>589.16</v>
      </c>
    </row>
    <row r="61" spans="1:9" x14ac:dyDescent="0.2">
      <c r="A61" s="470">
        <v>42489</v>
      </c>
      <c r="B61" t="s">
        <v>1059</v>
      </c>
      <c r="C61" s="464" t="s">
        <v>1045</v>
      </c>
      <c r="D61" s="529">
        <v>45</v>
      </c>
      <c r="E61" s="465">
        <f>D61*C10-D61</f>
        <v>1.3500000000000014</v>
      </c>
      <c r="F61" s="465">
        <f t="shared" si="2"/>
        <v>46.35</v>
      </c>
    </row>
    <row r="62" spans="1:9" x14ac:dyDescent="0.2">
      <c r="A62" s="470">
        <v>42494</v>
      </c>
      <c r="B62" t="s">
        <v>1060</v>
      </c>
      <c r="C62" s="464" t="s">
        <v>104</v>
      </c>
      <c r="D62" s="465">
        <v>572</v>
      </c>
      <c r="E62" s="465">
        <f>D62*C9-D62</f>
        <v>22.879999999999995</v>
      </c>
      <c r="F62" s="465">
        <f>D62+E62</f>
        <v>594.88</v>
      </c>
    </row>
    <row r="63" spans="1:9" x14ac:dyDescent="0.2">
      <c r="A63" s="470">
        <v>42499</v>
      </c>
      <c r="B63" t="s">
        <v>49</v>
      </c>
      <c r="C63" s="464" t="s">
        <v>104</v>
      </c>
      <c r="D63" s="465">
        <v>422</v>
      </c>
      <c r="E63" s="465">
        <f>D63*C9-D63</f>
        <v>16.879999999999995</v>
      </c>
      <c r="F63" s="465">
        <f>D63+E63</f>
        <v>438.88</v>
      </c>
    </row>
    <row r="64" spans="1:9" x14ac:dyDescent="0.2">
      <c r="A64" s="470">
        <v>42502</v>
      </c>
      <c r="B64" t="s">
        <v>49</v>
      </c>
      <c r="C64" s="464" t="s">
        <v>104</v>
      </c>
      <c r="D64" s="465">
        <v>370</v>
      </c>
      <c r="E64" s="465">
        <f>D64*C9-D64</f>
        <v>14.800000000000011</v>
      </c>
      <c r="F64" s="465">
        <f>D64+E64</f>
        <v>384.8</v>
      </c>
    </row>
    <row r="65" spans="1:6" x14ac:dyDescent="0.2">
      <c r="A65" s="470">
        <v>42502</v>
      </c>
      <c r="B65" t="s">
        <v>49</v>
      </c>
      <c r="C65" s="464" t="s">
        <v>104</v>
      </c>
      <c r="D65" s="465">
        <v>370</v>
      </c>
      <c r="E65" s="465">
        <f>D65*C9-D65</f>
        <v>14.800000000000011</v>
      </c>
      <c r="F65" s="465">
        <f>D65+E65</f>
        <v>384.8</v>
      </c>
    </row>
    <row r="66" spans="1:6" x14ac:dyDescent="0.2">
      <c r="A66" s="470">
        <v>42503</v>
      </c>
      <c r="B66" t="s">
        <v>786</v>
      </c>
      <c r="C66" s="464" t="s">
        <v>1045</v>
      </c>
      <c r="D66" s="465">
        <v>431</v>
      </c>
      <c r="E66" s="465">
        <f>D66*C9-D66</f>
        <v>17.240000000000009</v>
      </c>
      <c r="F66" s="465">
        <f>D66+E66</f>
        <v>448.24</v>
      </c>
    </row>
    <row r="67" spans="1:6" x14ac:dyDescent="0.2">
      <c r="A67" s="470">
        <v>42514</v>
      </c>
      <c r="B67" t="s">
        <v>49</v>
      </c>
      <c r="C67" s="464" t="s">
        <v>1045</v>
      </c>
      <c r="D67" s="465">
        <v>290</v>
      </c>
      <c r="E67" s="465">
        <f>D67*C9-D67</f>
        <v>11.600000000000023</v>
      </c>
      <c r="F67" s="465">
        <f t="shared" ref="F67:F72" si="3">D67+E67</f>
        <v>301.60000000000002</v>
      </c>
    </row>
    <row r="68" spans="1:6" x14ac:dyDescent="0.2">
      <c r="A68" s="470">
        <v>42514</v>
      </c>
      <c r="B68" t="s">
        <v>1078</v>
      </c>
      <c r="D68" s="529">
        <v>65</v>
      </c>
      <c r="E68" s="465">
        <f>D68*C9-D68</f>
        <v>2.6000000000000085</v>
      </c>
      <c r="F68" s="465">
        <f t="shared" si="3"/>
        <v>67.600000000000009</v>
      </c>
    </row>
    <row r="69" spans="1:6" x14ac:dyDescent="0.2">
      <c r="A69" s="470">
        <v>42515</v>
      </c>
      <c r="B69" t="s">
        <v>48</v>
      </c>
      <c r="C69" s="464" t="s">
        <v>104</v>
      </c>
      <c r="D69" s="465">
        <v>487</v>
      </c>
      <c r="E69" s="465">
        <f>D69*C9-D69</f>
        <v>19.480000000000018</v>
      </c>
      <c r="F69" s="465">
        <f t="shared" si="3"/>
        <v>506.48</v>
      </c>
    </row>
    <row r="70" spans="1:6" x14ac:dyDescent="0.2">
      <c r="A70" s="470">
        <v>42516</v>
      </c>
      <c r="B70" t="s">
        <v>1103</v>
      </c>
      <c r="C70" s="464" t="s">
        <v>1045</v>
      </c>
      <c r="D70" s="465">
        <v>394</v>
      </c>
      <c r="E70" s="465">
        <f>D70*C9-D70</f>
        <v>15.759999999999991</v>
      </c>
      <c r="F70" s="465">
        <f t="shared" si="3"/>
        <v>409.76</v>
      </c>
    </row>
    <row r="71" spans="1:6" x14ac:dyDescent="0.2">
      <c r="A71" s="470">
        <v>42517</v>
      </c>
      <c r="B71" t="s">
        <v>1104</v>
      </c>
      <c r="C71" s="464" t="s">
        <v>1045</v>
      </c>
      <c r="D71" s="465">
        <v>150</v>
      </c>
      <c r="E71" s="465">
        <f>D71*C9-D71</f>
        <v>6</v>
      </c>
      <c r="F71" s="465">
        <f t="shared" si="3"/>
        <v>156</v>
      </c>
    </row>
    <row r="72" spans="1:6" x14ac:dyDescent="0.2">
      <c r="A72" s="470">
        <v>42517</v>
      </c>
      <c r="B72" t="s">
        <v>1179</v>
      </c>
      <c r="C72" s="464" t="s">
        <v>1045</v>
      </c>
      <c r="D72" s="465">
        <v>342</v>
      </c>
      <c r="E72" s="465">
        <f>D72*C9-D72</f>
        <v>13.680000000000007</v>
      </c>
      <c r="F72" s="465">
        <f t="shared" si="3"/>
        <v>355.68</v>
      </c>
    </row>
    <row r="73" spans="1:6" x14ac:dyDescent="0.2">
      <c r="A73" s="470">
        <v>42521</v>
      </c>
      <c r="B73" t="s">
        <v>49</v>
      </c>
      <c r="C73" s="464" t="s">
        <v>1045</v>
      </c>
      <c r="D73" s="465">
        <v>290</v>
      </c>
      <c r="E73" s="465">
        <f>D73*C9-D73</f>
        <v>11.600000000000023</v>
      </c>
      <c r="F73" s="465">
        <f t="shared" ref="F73:F86" si="4">D73+E73</f>
        <v>301.60000000000002</v>
      </c>
    </row>
    <row r="74" spans="1:6" x14ac:dyDescent="0.2">
      <c r="A74" s="470">
        <v>42521</v>
      </c>
      <c r="B74" t="s">
        <v>49</v>
      </c>
      <c r="C74" s="464" t="s">
        <v>1045</v>
      </c>
      <c r="D74" s="465">
        <v>290</v>
      </c>
      <c r="E74" s="465">
        <f>D74*C9-D74</f>
        <v>11.600000000000023</v>
      </c>
      <c r="F74" s="465">
        <f t="shared" si="4"/>
        <v>301.60000000000002</v>
      </c>
    </row>
    <row r="75" spans="1:6" x14ac:dyDescent="0.2">
      <c r="A75" s="470">
        <v>42523</v>
      </c>
      <c r="B75" t="s">
        <v>914</v>
      </c>
      <c r="C75" s="464" t="s">
        <v>1045</v>
      </c>
      <c r="D75" s="465">
        <v>394</v>
      </c>
      <c r="E75" s="465">
        <f>D75*C9-D75</f>
        <v>15.759999999999991</v>
      </c>
      <c r="F75" s="465">
        <f t="shared" si="4"/>
        <v>409.76</v>
      </c>
    </row>
    <row r="76" spans="1:6" x14ac:dyDescent="0.2">
      <c r="A76" s="470">
        <v>42524</v>
      </c>
      <c r="B76" t="s">
        <v>1145</v>
      </c>
      <c r="C76" s="464" t="s">
        <v>1045</v>
      </c>
      <c r="D76" s="465">
        <v>394</v>
      </c>
      <c r="E76" s="465">
        <f>D76*C9-D76</f>
        <v>15.759999999999991</v>
      </c>
      <c r="F76" s="465">
        <f t="shared" si="4"/>
        <v>409.76</v>
      </c>
    </row>
    <row r="77" spans="1:6" x14ac:dyDescent="0.2">
      <c r="A77" s="470">
        <v>42524</v>
      </c>
      <c r="B77" t="s">
        <v>1242</v>
      </c>
      <c r="C77" s="464" t="s">
        <v>1045</v>
      </c>
      <c r="D77" s="584">
        <v>100</v>
      </c>
      <c r="E77" s="584">
        <f>D77*C9-D77</f>
        <v>4</v>
      </c>
      <c r="F77" s="584">
        <f t="shared" si="4"/>
        <v>104</v>
      </c>
    </row>
    <row r="78" spans="1:6" x14ac:dyDescent="0.2">
      <c r="A78" s="470">
        <v>42527</v>
      </c>
      <c r="B78" t="s">
        <v>1146</v>
      </c>
      <c r="C78" s="464" t="s">
        <v>1045</v>
      </c>
      <c r="D78" s="529">
        <v>30</v>
      </c>
      <c r="E78" s="465">
        <f>D78*C9-D78</f>
        <v>1.2000000000000028</v>
      </c>
      <c r="F78" s="465">
        <f t="shared" si="4"/>
        <v>31.200000000000003</v>
      </c>
    </row>
    <row r="79" spans="1:6" x14ac:dyDescent="0.2">
      <c r="A79" s="470">
        <v>42528</v>
      </c>
      <c r="B79" t="s">
        <v>49</v>
      </c>
      <c r="C79" s="464" t="s">
        <v>1045</v>
      </c>
      <c r="D79" s="465">
        <v>290</v>
      </c>
      <c r="E79" s="465">
        <f>D79*C9-D79</f>
        <v>11.600000000000023</v>
      </c>
      <c r="F79" s="465">
        <f t="shared" si="4"/>
        <v>301.60000000000002</v>
      </c>
    </row>
    <row r="80" spans="1:6" x14ac:dyDescent="0.2">
      <c r="A80" s="470">
        <v>42530</v>
      </c>
      <c r="B80" t="s">
        <v>1194</v>
      </c>
      <c r="C80" s="464" t="s">
        <v>104</v>
      </c>
      <c r="D80" s="465">
        <v>370</v>
      </c>
      <c r="E80" s="465">
        <f>D80*C9-D80</f>
        <v>14.800000000000011</v>
      </c>
      <c r="F80" s="465">
        <f t="shared" si="4"/>
        <v>384.8</v>
      </c>
    </row>
    <row r="81" spans="1:6" x14ac:dyDescent="0.2">
      <c r="A81" s="470">
        <v>42530</v>
      </c>
      <c r="B81" t="s">
        <v>1241</v>
      </c>
      <c r="C81" s="464" t="s">
        <v>1045</v>
      </c>
      <c r="D81" s="584">
        <v>225</v>
      </c>
      <c r="E81" s="584">
        <f>D81*C9-D81</f>
        <v>9</v>
      </c>
      <c r="F81" s="584">
        <f t="shared" si="4"/>
        <v>234</v>
      </c>
    </row>
    <row r="82" spans="1:6" x14ac:dyDescent="0.2">
      <c r="A82" s="470">
        <v>42534</v>
      </c>
      <c r="B82" t="s">
        <v>535</v>
      </c>
      <c r="C82" s="464" t="s">
        <v>1045</v>
      </c>
      <c r="D82" s="465">
        <v>409</v>
      </c>
      <c r="E82" s="598">
        <f>D82*C9-D82</f>
        <v>16.360000000000014</v>
      </c>
      <c r="F82" s="598">
        <f t="shared" si="4"/>
        <v>425.36</v>
      </c>
    </row>
    <row r="83" spans="1:6" x14ac:dyDescent="0.2">
      <c r="A83" s="470">
        <v>42535</v>
      </c>
      <c r="B83" t="s">
        <v>49</v>
      </c>
      <c r="C83" s="464" t="s">
        <v>1045</v>
      </c>
      <c r="D83" s="465">
        <v>290</v>
      </c>
      <c r="E83" s="465">
        <f>D83*C9-D83</f>
        <v>11.600000000000023</v>
      </c>
      <c r="F83" s="465">
        <f t="shared" si="4"/>
        <v>301.60000000000002</v>
      </c>
    </row>
    <row r="84" spans="1:6" x14ac:dyDescent="0.2">
      <c r="A84" s="470">
        <v>42536</v>
      </c>
      <c r="B84" t="s">
        <v>49</v>
      </c>
      <c r="C84" s="464" t="s">
        <v>104</v>
      </c>
      <c r="D84" s="465">
        <v>370</v>
      </c>
      <c r="E84" s="465">
        <f>D84*C9-D84</f>
        <v>14.800000000000011</v>
      </c>
      <c r="F84" s="465">
        <f t="shared" si="4"/>
        <v>384.8</v>
      </c>
    </row>
    <row r="85" spans="1:6" x14ac:dyDescent="0.2">
      <c r="A85" s="470">
        <v>42537</v>
      </c>
      <c r="B85" t="s">
        <v>1103</v>
      </c>
      <c r="C85" s="464" t="s">
        <v>1045</v>
      </c>
      <c r="D85" s="465">
        <v>342</v>
      </c>
      <c r="E85" s="465">
        <f>D85*C9-D85</f>
        <v>13.680000000000007</v>
      </c>
      <c r="F85" s="465">
        <f t="shared" si="4"/>
        <v>355.68</v>
      </c>
    </row>
    <row r="86" spans="1:6" x14ac:dyDescent="0.2">
      <c r="A86" s="470">
        <v>42538</v>
      </c>
      <c r="B86" t="s">
        <v>49</v>
      </c>
      <c r="C86" s="464" t="s">
        <v>1045</v>
      </c>
      <c r="D86" s="465">
        <v>290</v>
      </c>
      <c r="E86" s="465">
        <f>D86*C9-D86</f>
        <v>11.600000000000023</v>
      </c>
      <c r="F86" s="465">
        <f t="shared" si="4"/>
        <v>301.60000000000002</v>
      </c>
    </row>
    <row r="87" spans="1:6" x14ac:dyDescent="0.2">
      <c r="A87" s="470">
        <v>42542</v>
      </c>
      <c r="B87" t="s">
        <v>535</v>
      </c>
      <c r="C87" s="464" t="s">
        <v>1045</v>
      </c>
      <c r="D87" s="465">
        <v>431</v>
      </c>
      <c r="E87" s="465">
        <f>D87*C9-D87</f>
        <v>17.240000000000009</v>
      </c>
      <c r="F87" s="465">
        <f t="shared" ref="F87:F108" si="5">D87+E87</f>
        <v>448.24</v>
      </c>
    </row>
    <row r="88" spans="1:6" x14ac:dyDescent="0.2">
      <c r="A88" s="470">
        <v>42542</v>
      </c>
      <c r="B88" t="s">
        <v>49</v>
      </c>
      <c r="C88" s="464" t="s">
        <v>104</v>
      </c>
      <c r="D88" s="465">
        <v>370</v>
      </c>
      <c r="E88" s="465">
        <f>D88*C9-D88</f>
        <v>14.800000000000011</v>
      </c>
      <c r="F88" s="465">
        <f t="shared" si="5"/>
        <v>384.8</v>
      </c>
    </row>
    <row r="89" spans="1:6" x14ac:dyDescent="0.2">
      <c r="A89" s="470">
        <v>42544</v>
      </c>
      <c r="B89" t="s">
        <v>49</v>
      </c>
      <c r="C89" s="464" t="s">
        <v>1045</v>
      </c>
      <c r="D89" s="465">
        <v>290</v>
      </c>
      <c r="E89" s="465">
        <f>D89*C9-D89</f>
        <v>11.600000000000023</v>
      </c>
      <c r="F89" s="465">
        <f t="shared" si="5"/>
        <v>301.60000000000002</v>
      </c>
    </row>
    <row r="90" spans="1:6" x14ac:dyDescent="0.2">
      <c r="A90" s="470">
        <v>42545</v>
      </c>
      <c r="B90" t="s">
        <v>1078</v>
      </c>
      <c r="D90" s="529">
        <v>30</v>
      </c>
      <c r="E90" s="465">
        <v>1.2</v>
      </c>
      <c r="F90" s="465">
        <f t="shared" si="5"/>
        <v>31.2</v>
      </c>
    </row>
    <row r="91" spans="1:6" x14ac:dyDescent="0.2">
      <c r="A91" s="632">
        <v>42548</v>
      </c>
      <c r="B91" t="s">
        <v>1519</v>
      </c>
      <c r="C91" s="464" t="s">
        <v>1045</v>
      </c>
      <c r="D91" s="690">
        <v>150</v>
      </c>
      <c r="E91" s="465">
        <v>6</v>
      </c>
      <c r="F91" s="465">
        <v>156</v>
      </c>
    </row>
    <row r="92" spans="1:6" x14ac:dyDescent="0.2">
      <c r="A92" s="470">
        <v>42549</v>
      </c>
      <c r="B92" t="s">
        <v>49</v>
      </c>
      <c r="C92" s="464" t="s">
        <v>1045</v>
      </c>
      <c r="D92" s="689">
        <v>290</v>
      </c>
      <c r="E92" s="465">
        <f>D92*C9-D92</f>
        <v>11.600000000000023</v>
      </c>
      <c r="F92" s="465">
        <f t="shared" si="5"/>
        <v>301.60000000000002</v>
      </c>
    </row>
    <row r="93" spans="1:6" x14ac:dyDescent="0.2">
      <c r="A93" s="470">
        <v>42550</v>
      </c>
      <c r="B93" t="s">
        <v>1060</v>
      </c>
      <c r="C93" s="464" t="s">
        <v>1045</v>
      </c>
      <c r="D93" s="465">
        <v>483</v>
      </c>
      <c r="E93" s="465">
        <f>D93*C9-D93</f>
        <v>19.319999999999993</v>
      </c>
      <c r="F93" s="465">
        <f t="shared" si="5"/>
        <v>502.32</v>
      </c>
    </row>
    <row r="94" spans="1:6" x14ac:dyDescent="0.2">
      <c r="A94" s="470">
        <v>42551</v>
      </c>
      <c r="B94" t="s">
        <v>49</v>
      </c>
      <c r="C94" s="464" t="s">
        <v>104</v>
      </c>
      <c r="D94" s="465">
        <v>370</v>
      </c>
      <c r="E94" s="465">
        <f>D94*C9-D94</f>
        <v>14.800000000000011</v>
      </c>
      <c r="F94" s="465">
        <f t="shared" si="5"/>
        <v>384.8</v>
      </c>
    </row>
    <row r="95" spans="1:6" x14ac:dyDescent="0.2">
      <c r="A95" s="632">
        <v>42552</v>
      </c>
      <c r="B95" t="s">
        <v>1299</v>
      </c>
      <c r="C95" s="464" t="s">
        <v>1045</v>
      </c>
      <c r="D95" s="529">
        <v>75</v>
      </c>
      <c r="E95" s="465">
        <f>D95*C9-D95</f>
        <v>3</v>
      </c>
      <c r="F95" s="465">
        <f t="shared" si="5"/>
        <v>78</v>
      </c>
    </row>
    <row r="96" spans="1:6" x14ac:dyDescent="0.2">
      <c r="A96" s="470">
        <v>42553</v>
      </c>
      <c r="B96" t="s">
        <v>1296</v>
      </c>
      <c r="C96" s="464" t="s">
        <v>1045</v>
      </c>
      <c r="D96" s="465">
        <v>370</v>
      </c>
      <c r="E96" s="465">
        <f>D96*C9-D96</f>
        <v>14.800000000000011</v>
      </c>
      <c r="F96" s="465">
        <f t="shared" si="5"/>
        <v>384.8</v>
      </c>
    </row>
    <row r="97" spans="1:6" x14ac:dyDescent="0.2">
      <c r="A97" s="632">
        <v>42555</v>
      </c>
      <c r="B97" t="s">
        <v>49</v>
      </c>
      <c r="C97" s="464" t="s">
        <v>1045</v>
      </c>
      <c r="D97" s="465">
        <v>290</v>
      </c>
      <c r="E97" s="465">
        <f>D97*C9-D97</f>
        <v>11.600000000000023</v>
      </c>
      <c r="F97" s="465">
        <f t="shared" si="5"/>
        <v>301.60000000000002</v>
      </c>
    </row>
    <row r="98" spans="1:6" x14ac:dyDescent="0.2">
      <c r="A98" s="632">
        <v>42556</v>
      </c>
      <c r="B98" t="s">
        <v>49</v>
      </c>
      <c r="C98" s="464" t="s">
        <v>1045</v>
      </c>
      <c r="D98" s="465">
        <v>290</v>
      </c>
      <c r="E98" s="465">
        <f>D98*C9-D98</f>
        <v>11.600000000000023</v>
      </c>
      <c r="F98" s="465">
        <f t="shared" si="5"/>
        <v>301.60000000000002</v>
      </c>
    </row>
    <row r="99" spans="1:6" x14ac:dyDescent="0.2">
      <c r="A99" s="632">
        <v>42557</v>
      </c>
      <c r="B99" t="s">
        <v>49</v>
      </c>
      <c r="C99" s="464" t="s">
        <v>1045</v>
      </c>
      <c r="D99" s="465">
        <v>290</v>
      </c>
      <c r="E99" s="465">
        <f>D99*C9-D99</f>
        <v>11.600000000000023</v>
      </c>
      <c r="F99" s="465">
        <f t="shared" si="5"/>
        <v>301.60000000000002</v>
      </c>
    </row>
    <row r="100" spans="1:6" x14ac:dyDescent="0.2">
      <c r="A100" s="632">
        <v>42558</v>
      </c>
      <c r="B100" t="s">
        <v>1513</v>
      </c>
      <c r="C100" s="464" t="s">
        <v>1045</v>
      </c>
      <c r="D100" s="465">
        <v>458</v>
      </c>
      <c r="E100" s="465">
        <f>D100*C9-D100</f>
        <v>18.319999999999993</v>
      </c>
      <c r="F100" s="465">
        <f t="shared" si="5"/>
        <v>476.32</v>
      </c>
    </row>
    <row r="101" spans="1:6" x14ac:dyDescent="0.2">
      <c r="A101" s="632">
        <v>42559</v>
      </c>
      <c r="B101" t="s">
        <v>49</v>
      </c>
      <c r="C101" s="464" t="s">
        <v>1045</v>
      </c>
      <c r="D101" s="465">
        <v>290</v>
      </c>
      <c r="E101" s="465">
        <f>D101*C9-D101</f>
        <v>11.600000000000023</v>
      </c>
      <c r="F101" s="465">
        <f t="shared" si="5"/>
        <v>301.60000000000002</v>
      </c>
    </row>
    <row r="102" spans="1:6" x14ac:dyDescent="0.2">
      <c r="A102" s="632">
        <v>42563</v>
      </c>
      <c r="B102" t="s">
        <v>49</v>
      </c>
      <c r="C102" s="464" t="s">
        <v>1045</v>
      </c>
      <c r="D102" s="465">
        <v>290</v>
      </c>
      <c r="E102" s="465">
        <f>D102*C9-D102</f>
        <v>11.600000000000023</v>
      </c>
      <c r="F102" s="465">
        <f t="shared" si="5"/>
        <v>301.60000000000002</v>
      </c>
    </row>
    <row r="103" spans="1:6" x14ac:dyDescent="0.2">
      <c r="A103" s="632">
        <v>42564</v>
      </c>
      <c r="B103" t="s">
        <v>49</v>
      </c>
      <c r="C103" s="464" t="s">
        <v>1045</v>
      </c>
      <c r="D103" s="465">
        <v>290</v>
      </c>
      <c r="E103" s="465">
        <f>D103*C9-D103</f>
        <v>11.600000000000023</v>
      </c>
      <c r="F103" s="465">
        <f t="shared" si="5"/>
        <v>301.60000000000002</v>
      </c>
    </row>
    <row r="104" spans="1:6" x14ac:dyDescent="0.2">
      <c r="A104" s="632">
        <v>42565</v>
      </c>
      <c r="B104" t="s">
        <v>1514</v>
      </c>
      <c r="C104" s="464" t="s">
        <v>104</v>
      </c>
      <c r="D104" s="465">
        <v>594</v>
      </c>
      <c r="E104" s="465">
        <f>D104*C9-D104</f>
        <v>23.759999999999991</v>
      </c>
      <c r="F104" s="465">
        <f t="shared" si="5"/>
        <v>617.76</v>
      </c>
    </row>
    <row r="105" spans="1:6" x14ac:dyDescent="0.2">
      <c r="A105" s="632">
        <v>42565</v>
      </c>
      <c r="B105" t="s">
        <v>1515</v>
      </c>
      <c r="C105" s="464" t="s">
        <v>104</v>
      </c>
      <c r="D105" s="465">
        <v>572</v>
      </c>
      <c r="E105" s="465">
        <f>D105*C9-D105</f>
        <v>22.879999999999995</v>
      </c>
      <c r="F105" s="465">
        <f t="shared" si="5"/>
        <v>594.88</v>
      </c>
    </row>
    <row r="106" spans="1:6" x14ac:dyDescent="0.2">
      <c r="A106" s="632">
        <v>42566</v>
      </c>
      <c r="B106" t="s">
        <v>673</v>
      </c>
      <c r="C106" s="464" t="s">
        <v>1045</v>
      </c>
      <c r="D106" s="465">
        <v>370</v>
      </c>
      <c r="E106" s="465">
        <f>D106*C9-D106</f>
        <v>14.800000000000011</v>
      </c>
      <c r="F106" s="465">
        <f t="shared" si="5"/>
        <v>384.8</v>
      </c>
    </row>
    <row r="107" spans="1:6" x14ac:dyDescent="0.2">
      <c r="A107" s="632">
        <v>42571</v>
      </c>
      <c r="B107" t="s">
        <v>1459</v>
      </c>
      <c r="C107" s="464" t="s">
        <v>104</v>
      </c>
      <c r="D107" s="465">
        <v>777</v>
      </c>
      <c r="E107" s="465">
        <f>D107*C9-D107</f>
        <v>31.080000000000041</v>
      </c>
      <c r="F107" s="465">
        <f t="shared" si="5"/>
        <v>808.08</v>
      </c>
    </row>
    <row r="108" spans="1:6" x14ac:dyDescent="0.2">
      <c r="A108" s="632">
        <v>42573</v>
      </c>
      <c r="B108" t="s">
        <v>49</v>
      </c>
      <c r="C108" s="464" t="s">
        <v>1045</v>
      </c>
      <c r="D108" s="465">
        <v>370</v>
      </c>
      <c r="E108" s="465">
        <f>D108*C9-D108</f>
        <v>14.800000000000011</v>
      </c>
      <c r="F108" s="465">
        <f t="shared" si="5"/>
        <v>384.8</v>
      </c>
    </row>
    <row r="109" spans="1:6" x14ac:dyDescent="0.2">
      <c r="A109" s="632">
        <v>42580</v>
      </c>
      <c r="B109" t="s">
        <v>1556</v>
      </c>
      <c r="C109" s="464" t="s">
        <v>1045</v>
      </c>
      <c r="D109" s="465">
        <v>170</v>
      </c>
      <c r="E109" s="465">
        <f>D109*C10-D109</f>
        <v>5.0999999999999943</v>
      </c>
      <c r="F109" s="465">
        <f t="shared" ref="F109:F115" si="6">D109+E109</f>
        <v>175.1</v>
      </c>
    </row>
    <row r="110" spans="1:6" x14ac:dyDescent="0.2">
      <c r="A110" s="632">
        <v>42608</v>
      </c>
      <c r="B110" t="s">
        <v>49</v>
      </c>
      <c r="C110" s="464" t="s">
        <v>104</v>
      </c>
      <c r="D110" s="465">
        <v>370</v>
      </c>
      <c r="E110" s="465">
        <v>14.8</v>
      </c>
      <c r="F110" s="465">
        <f t="shared" si="6"/>
        <v>384.8</v>
      </c>
    </row>
    <row r="111" spans="1:6" x14ac:dyDescent="0.2">
      <c r="A111" s="632">
        <v>42611</v>
      </c>
      <c r="B111" t="s">
        <v>48</v>
      </c>
      <c r="C111" s="464" t="s">
        <v>1045</v>
      </c>
      <c r="D111" s="465">
        <v>408</v>
      </c>
      <c r="E111" s="465">
        <v>16.32</v>
      </c>
      <c r="F111" s="465">
        <f t="shared" si="6"/>
        <v>424.32</v>
      </c>
    </row>
    <row r="112" spans="1:6" x14ac:dyDescent="0.2">
      <c r="A112" s="632">
        <v>42614</v>
      </c>
      <c r="B112" t="s">
        <v>1612</v>
      </c>
      <c r="C112" s="464" t="s">
        <v>1045</v>
      </c>
      <c r="D112" s="529">
        <v>50</v>
      </c>
      <c r="E112" s="465">
        <f>D112*C9-D112</f>
        <v>2</v>
      </c>
      <c r="F112" s="465">
        <f t="shared" si="6"/>
        <v>52</v>
      </c>
    </row>
    <row r="113" spans="1:7" x14ac:dyDescent="0.2">
      <c r="A113" s="632">
        <v>42615</v>
      </c>
      <c r="B113" t="s">
        <v>1585</v>
      </c>
      <c r="C113" s="464" t="s">
        <v>1045</v>
      </c>
      <c r="D113" s="465">
        <v>750</v>
      </c>
      <c r="E113" s="465">
        <f>D113*C9-D113</f>
        <v>30</v>
      </c>
      <c r="F113" s="465">
        <f t="shared" si="6"/>
        <v>780</v>
      </c>
    </row>
    <row r="114" spans="1:7" x14ac:dyDescent="0.2">
      <c r="A114" s="716"/>
      <c r="B114" s="633" t="s">
        <v>1639</v>
      </c>
      <c r="D114" s="465">
        <v>85</v>
      </c>
      <c r="E114" s="465"/>
      <c r="F114" s="465">
        <f t="shared" si="6"/>
        <v>85</v>
      </c>
    </row>
    <row r="115" spans="1:7" x14ac:dyDescent="0.2">
      <c r="A115" s="632">
        <v>42615</v>
      </c>
      <c r="B115" t="s">
        <v>1640</v>
      </c>
      <c r="C115" s="464" t="s">
        <v>104</v>
      </c>
      <c r="D115" s="465">
        <v>474</v>
      </c>
      <c r="E115" s="465">
        <v>18.96</v>
      </c>
      <c r="F115" s="465">
        <f t="shared" si="6"/>
        <v>492.96</v>
      </c>
    </row>
    <row r="116" spans="1:7" x14ac:dyDescent="0.2">
      <c r="A116" s="632">
        <v>42621</v>
      </c>
      <c r="B116" t="s">
        <v>49</v>
      </c>
      <c r="C116" s="464" t="s">
        <v>104</v>
      </c>
      <c r="D116" s="465">
        <v>370</v>
      </c>
      <c r="E116" s="465">
        <f>D116*C9-D116</f>
        <v>14.800000000000011</v>
      </c>
      <c r="F116" s="465">
        <f>D116+E116</f>
        <v>384.8</v>
      </c>
    </row>
    <row r="117" spans="1:7" x14ac:dyDescent="0.2">
      <c r="A117" s="632">
        <v>42627</v>
      </c>
      <c r="B117" t="s">
        <v>48</v>
      </c>
      <c r="C117" s="464" t="s">
        <v>104</v>
      </c>
      <c r="D117" s="465">
        <v>487</v>
      </c>
      <c r="E117" s="465">
        <f>D117*C9-D117</f>
        <v>19.480000000000018</v>
      </c>
      <c r="F117" s="465">
        <f>D117+E117</f>
        <v>506.48</v>
      </c>
    </row>
    <row r="118" spans="1:7" x14ac:dyDescent="0.2">
      <c r="A118" s="632">
        <v>42628</v>
      </c>
      <c r="B118" t="s">
        <v>1752</v>
      </c>
      <c r="D118" s="465">
        <v>150</v>
      </c>
      <c r="E118" s="465">
        <f>D118*C9-D118</f>
        <v>6</v>
      </c>
      <c r="F118" s="465">
        <v>156</v>
      </c>
    </row>
    <row r="119" spans="1:7" x14ac:dyDescent="0.2">
      <c r="A119" s="632">
        <v>42629</v>
      </c>
      <c r="B119" t="s">
        <v>1693</v>
      </c>
      <c r="C119" s="464" t="s">
        <v>104</v>
      </c>
      <c r="D119" s="465">
        <v>572</v>
      </c>
      <c r="E119" s="465">
        <f>D119*C9-D119</f>
        <v>22.879999999999995</v>
      </c>
      <c r="F119" s="465">
        <f t="shared" ref="F119:F126" si="7">D119+E119</f>
        <v>594.88</v>
      </c>
    </row>
    <row r="120" spans="1:7" x14ac:dyDescent="0.2">
      <c r="A120" s="632">
        <v>42629</v>
      </c>
      <c r="B120" t="s">
        <v>49</v>
      </c>
      <c r="C120" s="464" t="s">
        <v>104</v>
      </c>
      <c r="D120" s="465">
        <v>370</v>
      </c>
      <c r="E120" s="465">
        <f>D120*C9-D120</f>
        <v>14.800000000000011</v>
      </c>
      <c r="F120" s="465">
        <f t="shared" si="7"/>
        <v>384.8</v>
      </c>
    </row>
    <row r="121" spans="1:7" x14ac:dyDescent="0.2">
      <c r="A121" s="632">
        <v>42634</v>
      </c>
      <c r="B121" t="s">
        <v>1196</v>
      </c>
      <c r="C121" s="464" t="s">
        <v>104</v>
      </c>
      <c r="D121" s="465">
        <v>370</v>
      </c>
      <c r="E121" s="465">
        <f>D121*C9-D121</f>
        <v>14.800000000000011</v>
      </c>
      <c r="F121" s="465">
        <f t="shared" si="7"/>
        <v>384.8</v>
      </c>
    </row>
    <row r="122" spans="1:7" x14ac:dyDescent="0.2">
      <c r="A122" s="632">
        <v>42639</v>
      </c>
      <c r="B122" t="s">
        <v>49</v>
      </c>
      <c r="C122" s="464" t="s">
        <v>104</v>
      </c>
      <c r="D122" s="465">
        <v>370</v>
      </c>
      <c r="E122" s="465">
        <f>D122*C9-D122</f>
        <v>14.800000000000011</v>
      </c>
      <c r="F122" s="465">
        <f t="shared" si="7"/>
        <v>384.8</v>
      </c>
    </row>
    <row r="123" spans="1:7" x14ac:dyDescent="0.2">
      <c r="A123" s="632">
        <v>42643</v>
      </c>
      <c r="B123" t="s">
        <v>1782</v>
      </c>
      <c r="C123" s="464" t="s">
        <v>104</v>
      </c>
      <c r="D123" s="465">
        <v>600</v>
      </c>
      <c r="E123" s="465">
        <f>D123*C9-D123</f>
        <v>24</v>
      </c>
      <c r="F123" s="465">
        <f t="shared" si="7"/>
        <v>624</v>
      </c>
    </row>
    <row r="124" spans="1:7" x14ac:dyDescent="0.2">
      <c r="A124" s="632">
        <v>42647</v>
      </c>
      <c r="B124" t="s">
        <v>1890</v>
      </c>
      <c r="C124" s="464" t="s">
        <v>1045</v>
      </c>
      <c r="D124" s="465">
        <v>175</v>
      </c>
      <c r="E124" s="465">
        <f>D124*C13-D124</f>
        <v>10.5</v>
      </c>
      <c r="F124" s="465">
        <f t="shared" si="7"/>
        <v>185.5</v>
      </c>
    </row>
    <row r="125" spans="1:7" x14ac:dyDescent="0.2">
      <c r="A125" s="632">
        <v>42648</v>
      </c>
      <c r="B125" t="s">
        <v>1807</v>
      </c>
      <c r="C125" s="464" t="s">
        <v>104</v>
      </c>
      <c r="D125" s="465">
        <v>539</v>
      </c>
      <c r="E125" s="465">
        <f>D125*C13-D125</f>
        <v>32.340000000000032</v>
      </c>
      <c r="F125" s="465">
        <f t="shared" si="7"/>
        <v>571.34</v>
      </c>
    </row>
    <row r="126" spans="1:7" x14ac:dyDescent="0.2">
      <c r="A126" s="632">
        <v>42650</v>
      </c>
      <c r="B126" t="s">
        <v>1531</v>
      </c>
      <c r="C126" s="464" t="s">
        <v>1045</v>
      </c>
      <c r="D126" s="465">
        <v>527</v>
      </c>
      <c r="E126" s="465">
        <f>D126*C13-D126</f>
        <v>31.620000000000005</v>
      </c>
      <c r="F126" s="465">
        <f t="shared" si="7"/>
        <v>558.62</v>
      </c>
    </row>
    <row r="127" spans="1:7" x14ac:dyDescent="0.2">
      <c r="A127" s="716"/>
      <c r="B127" s="633" t="s">
        <v>1818</v>
      </c>
      <c r="D127" s="465">
        <v>21.44</v>
      </c>
      <c r="F127" s="464">
        <v>21.44</v>
      </c>
      <c r="G127" s="742">
        <f>SUM(F126:F127)</f>
        <v>580.06000000000006</v>
      </c>
    </row>
    <row r="128" spans="1:7" x14ac:dyDescent="0.2">
      <c r="A128" s="632">
        <v>42650</v>
      </c>
      <c r="B128" t="s">
        <v>1817</v>
      </c>
      <c r="C128" s="464" t="s">
        <v>104</v>
      </c>
      <c r="D128" s="465">
        <v>769.92</v>
      </c>
      <c r="E128" s="465">
        <f>D128*C13-D128</f>
        <v>46.1952</v>
      </c>
      <c r="F128" s="465">
        <f>D128+E128</f>
        <v>816.11519999999996</v>
      </c>
    </row>
    <row r="129" spans="1:7" x14ac:dyDescent="0.2">
      <c r="A129" s="716"/>
      <c r="B129" s="633" t="s">
        <v>1818</v>
      </c>
      <c r="D129" s="465">
        <v>54.2</v>
      </c>
      <c r="F129" s="464">
        <v>54.2</v>
      </c>
    </row>
    <row r="130" spans="1:7" x14ac:dyDescent="0.2">
      <c r="A130" s="632">
        <v>42650</v>
      </c>
      <c r="B130" t="s">
        <v>49</v>
      </c>
      <c r="C130" s="464" t="s">
        <v>104</v>
      </c>
      <c r="D130" s="465">
        <v>370</v>
      </c>
      <c r="E130" s="465">
        <f>D130*C13-D130</f>
        <v>22.200000000000045</v>
      </c>
      <c r="F130" s="465">
        <f t="shared" ref="F130:F135" si="8">D130+E130</f>
        <v>392.20000000000005</v>
      </c>
    </row>
    <row r="131" spans="1:7" x14ac:dyDescent="0.2">
      <c r="A131" s="793">
        <v>42654</v>
      </c>
      <c r="B131" s="531" t="s">
        <v>1944</v>
      </c>
      <c r="C131" s="464" t="s">
        <v>1045</v>
      </c>
      <c r="D131" s="465">
        <v>125</v>
      </c>
      <c r="E131" s="465">
        <f>D131*C13-D131</f>
        <v>7.5</v>
      </c>
      <c r="F131" s="465">
        <f t="shared" si="8"/>
        <v>132.5</v>
      </c>
    </row>
    <row r="132" spans="1:7" x14ac:dyDescent="0.2">
      <c r="A132" s="793">
        <v>42654</v>
      </c>
      <c r="B132" s="531" t="s">
        <v>1945</v>
      </c>
      <c r="C132" s="464" t="s">
        <v>1045</v>
      </c>
      <c r="D132" s="465">
        <v>431</v>
      </c>
      <c r="E132" s="465">
        <f>D132*C13-D132</f>
        <v>25.860000000000014</v>
      </c>
      <c r="F132" s="465">
        <f t="shared" si="8"/>
        <v>456.86</v>
      </c>
    </row>
    <row r="133" spans="1:7" x14ac:dyDescent="0.2">
      <c r="A133" s="793">
        <v>42655</v>
      </c>
      <c r="B133" s="531" t="s">
        <v>1946</v>
      </c>
      <c r="C133" s="464" t="s">
        <v>1045</v>
      </c>
      <c r="D133" s="465">
        <v>75</v>
      </c>
      <c r="E133" s="465">
        <f>D133*C13-D133</f>
        <v>4.5</v>
      </c>
      <c r="F133" s="465">
        <f t="shared" si="8"/>
        <v>79.5</v>
      </c>
    </row>
    <row r="134" spans="1:7" x14ac:dyDescent="0.2">
      <c r="A134" s="793">
        <v>42656</v>
      </c>
      <c r="B134" s="531" t="s">
        <v>1640</v>
      </c>
      <c r="C134" s="464" t="s">
        <v>104</v>
      </c>
      <c r="D134" s="465">
        <v>422</v>
      </c>
      <c r="E134" s="465">
        <f>D134*C13-D134</f>
        <v>25.32000000000005</v>
      </c>
      <c r="F134" s="465">
        <f t="shared" si="8"/>
        <v>447.32000000000005</v>
      </c>
    </row>
    <row r="135" spans="1:7" x14ac:dyDescent="0.2">
      <c r="A135" s="793">
        <v>42657</v>
      </c>
      <c r="B135" s="531" t="s">
        <v>1947</v>
      </c>
      <c r="C135" s="464" t="s">
        <v>104</v>
      </c>
      <c r="D135" s="465">
        <v>629</v>
      </c>
      <c r="E135" s="465">
        <f>D135*C13-D135</f>
        <v>37.740000000000009</v>
      </c>
      <c r="F135" s="465">
        <f t="shared" si="8"/>
        <v>666.74</v>
      </c>
    </row>
    <row r="136" spans="1:7" x14ac:dyDescent="0.2">
      <c r="A136" s="632">
        <v>42664</v>
      </c>
      <c r="B136" s="531" t="s">
        <v>2005</v>
      </c>
      <c r="C136" s="464" t="s">
        <v>104</v>
      </c>
      <c r="D136" s="465">
        <v>819.5</v>
      </c>
      <c r="E136" s="465">
        <f>D136*C13-D136</f>
        <v>49.170000000000073</v>
      </c>
      <c r="F136" s="465">
        <f t="shared" ref="F136:F142" si="9">D136+E136</f>
        <v>868.67000000000007</v>
      </c>
    </row>
    <row r="137" spans="1:7" x14ac:dyDescent="0.2">
      <c r="A137" s="794"/>
      <c r="B137" s="633" t="s">
        <v>1639</v>
      </c>
      <c r="D137" s="465">
        <v>75.12</v>
      </c>
      <c r="F137" s="465">
        <f t="shared" si="9"/>
        <v>75.12</v>
      </c>
    </row>
    <row r="138" spans="1:7" x14ac:dyDescent="0.2">
      <c r="A138" s="632">
        <v>42664</v>
      </c>
      <c r="B138" s="531" t="s">
        <v>1949</v>
      </c>
      <c r="C138" s="464" t="s">
        <v>104</v>
      </c>
      <c r="D138" s="465">
        <v>591</v>
      </c>
      <c r="E138" s="465">
        <f>D138*C13-D138</f>
        <v>35.460000000000036</v>
      </c>
      <c r="F138" s="465">
        <f t="shared" si="9"/>
        <v>626.46</v>
      </c>
    </row>
    <row r="139" spans="1:7" x14ac:dyDescent="0.2">
      <c r="A139" s="793">
        <v>42670</v>
      </c>
      <c r="B139" s="531" t="s">
        <v>49</v>
      </c>
      <c r="C139" s="464" t="s">
        <v>104</v>
      </c>
      <c r="D139" s="465">
        <v>370</v>
      </c>
      <c r="E139" s="465">
        <f>D139*C13-D139</f>
        <v>22.200000000000045</v>
      </c>
      <c r="F139" s="465">
        <f t="shared" si="9"/>
        <v>392.20000000000005</v>
      </c>
    </row>
    <row r="140" spans="1:7" x14ac:dyDescent="0.2">
      <c r="A140" s="793">
        <v>42671</v>
      </c>
      <c r="B140" s="531" t="s">
        <v>535</v>
      </c>
      <c r="C140" s="464" t="s">
        <v>104</v>
      </c>
      <c r="D140" s="465">
        <v>409</v>
      </c>
      <c r="E140" s="465">
        <f>D140*C13-D140</f>
        <v>24.54000000000002</v>
      </c>
      <c r="F140" s="465">
        <f t="shared" si="9"/>
        <v>433.54</v>
      </c>
    </row>
    <row r="141" spans="1:7" x14ac:dyDescent="0.2">
      <c r="A141" s="793">
        <v>42671</v>
      </c>
      <c r="B141" s="531" t="s">
        <v>2056</v>
      </c>
      <c r="C141" s="464" t="s">
        <v>104</v>
      </c>
      <c r="D141" s="465">
        <v>422</v>
      </c>
      <c r="E141" s="465">
        <v>20.45</v>
      </c>
      <c r="F141" s="465">
        <f t="shared" si="9"/>
        <v>442.45</v>
      </c>
      <c r="G141" s="465"/>
    </row>
    <row r="142" spans="1:7" x14ac:dyDescent="0.2">
      <c r="A142" s="793">
        <v>42677</v>
      </c>
      <c r="B142" s="531" t="s">
        <v>49</v>
      </c>
      <c r="C142" s="464" t="s">
        <v>104</v>
      </c>
      <c r="D142" s="465">
        <v>370</v>
      </c>
      <c r="E142" s="465">
        <f>D142*C13-D142</f>
        <v>22.200000000000045</v>
      </c>
      <c r="F142" s="465">
        <f t="shared" si="9"/>
        <v>392.20000000000005</v>
      </c>
    </row>
    <row r="143" spans="1:7" x14ac:dyDescent="0.2">
      <c r="A143" s="793">
        <v>42682</v>
      </c>
      <c r="B143" s="531" t="s">
        <v>2100</v>
      </c>
      <c r="C143" s="464" t="s">
        <v>104</v>
      </c>
      <c r="D143" s="465">
        <v>648</v>
      </c>
      <c r="E143" s="465">
        <f>D143*C13-D143</f>
        <v>38.879999999999995</v>
      </c>
      <c r="F143" s="465">
        <f t="shared" ref="F143:F150" si="10">D143+E143</f>
        <v>686.88</v>
      </c>
    </row>
    <row r="144" spans="1:7" x14ac:dyDescent="0.2">
      <c r="A144" s="793">
        <v>42683</v>
      </c>
      <c r="B144" s="531" t="s">
        <v>2156</v>
      </c>
      <c r="C144" s="464" t="s">
        <v>1045</v>
      </c>
      <c r="D144" s="978">
        <v>75</v>
      </c>
      <c r="E144" s="465">
        <f>D144*C13-D144</f>
        <v>4.5</v>
      </c>
      <c r="F144" s="465">
        <f t="shared" si="10"/>
        <v>79.5</v>
      </c>
    </row>
    <row r="145" spans="1:6" x14ac:dyDescent="0.2">
      <c r="A145" s="793">
        <v>42685</v>
      </c>
      <c r="B145" s="531" t="s">
        <v>49</v>
      </c>
      <c r="C145" s="464" t="s">
        <v>104</v>
      </c>
      <c r="D145" s="465">
        <v>370</v>
      </c>
      <c r="E145" s="465">
        <f>D145*C13-D145</f>
        <v>22.200000000000045</v>
      </c>
      <c r="F145" s="465">
        <f t="shared" si="10"/>
        <v>392.20000000000005</v>
      </c>
    </row>
    <row r="146" spans="1:6" x14ac:dyDescent="0.2">
      <c r="A146" s="793">
        <v>42690</v>
      </c>
      <c r="B146" s="531" t="s">
        <v>2139</v>
      </c>
      <c r="C146" s="464" t="s">
        <v>104</v>
      </c>
      <c r="D146" s="465">
        <v>540</v>
      </c>
      <c r="E146" s="465">
        <f>D146*C13-D146</f>
        <v>32.399999999999977</v>
      </c>
      <c r="F146" s="465">
        <f t="shared" si="10"/>
        <v>572.4</v>
      </c>
    </row>
    <row r="147" spans="1:6" x14ac:dyDescent="0.2">
      <c r="A147" s="793">
        <v>42692</v>
      </c>
      <c r="B147" s="531" t="s">
        <v>2211</v>
      </c>
      <c r="C147" s="464" t="s">
        <v>104</v>
      </c>
      <c r="D147" s="465">
        <v>427</v>
      </c>
      <c r="E147" s="465">
        <f>D147*C13-D147</f>
        <v>25.620000000000005</v>
      </c>
      <c r="F147" s="465">
        <f t="shared" si="10"/>
        <v>452.62</v>
      </c>
    </row>
    <row r="148" spans="1:6" x14ac:dyDescent="0.2">
      <c r="A148" s="793">
        <v>42696</v>
      </c>
      <c r="B148" s="531" t="s">
        <v>49</v>
      </c>
      <c r="C148" s="464" t="s">
        <v>104</v>
      </c>
      <c r="D148" s="465">
        <v>474</v>
      </c>
      <c r="E148" s="465">
        <f>D148*C13-D148</f>
        <v>28.439999999999998</v>
      </c>
      <c r="F148" s="465">
        <f t="shared" si="10"/>
        <v>502.44</v>
      </c>
    </row>
    <row r="149" spans="1:6" x14ac:dyDescent="0.2">
      <c r="A149" s="793">
        <v>42698</v>
      </c>
      <c r="B149" s="531" t="s">
        <v>2171</v>
      </c>
      <c r="C149" s="464" t="s">
        <v>104</v>
      </c>
      <c r="D149" s="465">
        <v>849.4</v>
      </c>
      <c r="E149" s="465">
        <f>D149*C13-D149</f>
        <v>50.964000000000055</v>
      </c>
      <c r="F149" s="465">
        <f t="shared" si="10"/>
        <v>900.36400000000003</v>
      </c>
    </row>
    <row r="150" spans="1:6" x14ac:dyDescent="0.2">
      <c r="A150" s="716"/>
      <c r="B150" s="633" t="s">
        <v>1639</v>
      </c>
      <c r="D150" s="465">
        <v>55</v>
      </c>
      <c r="F150" s="465">
        <f t="shared" si="10"/>
        <v>55</v>
      </c>
    </row>
    <row r="151" spans="1:6" x14ac:dyDescent="0.2">
      <c r="A151" s="793">
        <v>42699</v>
      </c>
      <c r="B151" s="531" t="s">
        <v>49</v>
      </c>
      <c r="C151" s="464" t="s">
        <v>104</v>
      </c>
      <c r="D151" s="465">
        <v>539</v>
      </c>
      <c r="E151" s="465">
        <f>D151*C13-D151</f>
        <v>32.340000000000032</v>
      </c>
      <c r="F151" s="465">
        <f t="shared" ref="F151:F156" si="11">D151+E151</f>
        <v>571.34</v>
      </c>
    </row>
    <row r="152" spans="1:6" x14ac:dyDescent="0.2">
      <c r="A152" s="793">
        <v>42705</v>
      </c>
      <c r="B152" s="531" t="s">
        <v>49</v>
      </c>
      <c r="C152" s="464" t="s">
        <v>104</v>
      </c>
      <c r="D152" s="465">
        <v>290</v>
      </c>
      <c r="E152" s="465">
        <f>D152*C13-D152</f>
        <v>17.400000000000034</v>
      </c>
      <c r="F152" s="465">
        <f t="shared" si="11"/>
        <v>307.40000000000003</v>
      </c>
    </row>
    <row r="153" spans="1:6" x14ac:dyDescent="0.2">
      <c r="A153" s="793">
        <v>42705</v>
      </c>
      <c r="B153" s="531" t="s">
        <v>535</v>
      </c>
      <c r="C153" s="464" t="s">
        <v>1045</v>
      </c>
      <c r="D153" s="465">
        <v>488</v>
      </c>
      <c r="E153" s="465">
        <f>D153*C13-D153</f>
        <v>29.279999999999973</v>
      </c>
      <c r="F153" s="465">
        <f t="shared" si="11"/>
        <v>517.28</v>
      </c>
    </row>
    <row r="154" spans="1:6" x14ac:dyDescent="0.2">
      <c r="A154" s="793">
        <v>42711</v>
      </c>
      <c r="B154" s="531" t="s">
        <v>2256</v>
      </c>
      <c r="C154" s="464" t="s">
        <v>1045</v>
      </c>
      <c r="D154" s="465">
        <v>422</v>
      </c>
      <c r="E154" s="465">
        <f>D154*C13-D154</f>
        <v>25.32000000000005</v>
      </c>
      <c r="F154" s="465">
        <f t="shared" si="11"/>
        <v>447.32000000000005</v>
      </c>
    </row>
    <row r="155" spans="1:6" x14ac:dyDescent="0.2">
      <c r="A155" s="793">
        <v>42712</v>
      </c>
      <c r="B155" s="531" t="s">
        <v>2257</v>
      </c>
      <c r="C155" s="464" t="s">
        <v>1045</v>
      </c>
      <c r="D155" s="465">
        <v>250</v>
      </c>
      <c r="E155" s="465">
        <f>D155*C13-D155</f>
        <v>15</v>
      </c>
      <c r="F155" s="465">
        <f t="shared" si="11"/>
        <v>265</v>
      </c>
    </row>
    <row r="156" spans="1:6" x14ac:dyDescent="0.2">
      <c r="A156" s="793">
        <v>42713</v>
      </c>
      <c r="B156" s="531" t="s">
        <v>49</v>
      </c>
      <c r="C156" s="464" t="s">
        <v>104</v>
      </c>
      <c r="D156" s="465">
        <v>370</v>
      </c>
      <c r="E156" s="465">
        <f>D156*C13-D156</f>
        <v>22.200000000000045</v>
      </c>
      <c r="F156" s="465">
        <f t="shared" si="11"/>
        <v>392.20000000000005</v>
      </c>
    </row>
    <row r="157" spans="1:6" x14ac:dyDescent="0.2">
      <c r="A157" s="793">
        <v>42718</v>
      </c>
      <c r="B157" s="531" t="s">
        <v>2312</v>
      </c>
      <c r="C157" s="464" t="s">
        <v>104</v>
      </c>
      <c r="D157" s="465">
        <v>539</v>
      </c>
      <c r="E157" s="465">
        <f>D157*C13-D157</f>
        <v>32.340000000000032</v>
      </c>
      <c r="F157" s="465">
        <f t="shared" ref="F157:F162" si="12">D157+E157</f>
        <v>571.34</v>
      </c>
    </row>
    <row r="158" spans="1:6" x14ac:dyDescent="0.2">
      <c r="A158" s="793">
        <v>42719</v>
      </c>
      <c r="B158" s="531" t="s">
        <v>535</v>
      </c>
      <c r="C158" s="464" t="s">
        <v>104</v>
      </c>
      <c r="D158" s="465">
        <v>488</v>
      </c>
      <c r="E158" s="465">
        <f>D158*C13-D158</f>
        <v>29.279999999999973</v>
      </c>
      <c r="F158" s="465">
        <f t="shared" si="12"/>
        <v>517.28</v>
      </c>
    </row>
    <row r="159" spans="1:6" x14ac:dyDescent="0.2">
      <c r="A159" s="793">
        <v>42723</v>
      </c>
      <c r="B159" s="531" t="s">
        <v>786</v>
      </c>
      <c r="C159" s="464" t="s">
        <v>1045</v>
      </c>
      <c r="D159" s="465">
        <v>431</v>
      </c>
      <c r="E159" s="465">
        <f>D159*C13-D159</f>
        <v>25.860000000000014</v>
      </c>
      <c r="F159" s="465">
        <f t="shared" si="12"/>
        <v>456.86</v>
      </c>
    </row>
    <row r="160" spans="1:6" x14ac:dyDescent="0.2">
      <c r="A160" s="793">
        <v>42723</v>
      </c>
      <c r="B160" s="531" t="s">
        <v>49</v>
      </c>
      <c r="C160" s="464" t="s">
        <v>104</v>
      </c>
      <c r="D160" s="465">
        <v>370</v>
      </c>
      <c r="E160" s="465">
        <f>D160*C13-D160</f>
        <v>22.200000000000045</v>
      </c>
      <c r="F160" s="465">
        <f t="shared" si="12"/>
        <v>392.20000000000005</v>
      </c>
    </row>
    <row r="161" spans="1:8" x14ac:dyDescent="0.2">
      <c r="A161" s="793">
        <v>42725</v>
      </c>
      <c r="B161" s="531" t="s">
        <v>49</v>
      </c>
      <c r="C161" s="464" t="s">
        <v>104</v>
      </c>
      <c r="D161" s="465">
        <v>370</v>
      </c>
      <c r="E161" s="465">
        <f>D161*C13-D161</f>
        <v>22.200000000000045</v>
      </c>
      <c r="F161" s="465">
        <f t="shared" si="12"/>
        <v>392.20000000000005</v>
      </c>
    </row>
    <row r="162" spans="1:8" x14ac:dyDescent="0.2">
      <c r="A162" s="793">
        <v>42726</v>
      </c>
      <c r="B162" s="531" t="s">
        <v>2359</v>
      </c>
      <c r="C162" s="464" t="s">
        <v>1045</v>
      </c>
      <c r="D162" s="465">
        <v>125</v>
      </c>
      <c r="E162" s="465">
        <f>D162*C13-D162</f>
        <v>7.5</v>
      </c>
      <c r="F162" s="465">
        <f t="shared" si="12"/>
        <v>132.5</v>
      </c>
    </row>
    <row r="163" spans="1:8" x14ac:dyDescent="0.2">
      <c r="D163" s="465"/>
    </row>
    <row r="164" spans="1:8" x14ac:dyDescent="0.2">
      <c r="A164" s="1056">
        <v>2017</v>
      </c>
      <c r="B164" s="1053"/>
      <c r="C164" s="1054"/>
      <c r="D164" s="1055"/>
      <c r="E164" s="1053"/>
      <c r="F164" s="1054"/>
      <c r="G164" s="1053"/>
      <c r="H164" s="1053"/>
    </row>
    <row r="165" spans="1:8" x14ac:dyDescent="0.2">
      <c r="A165" s="1238"/>
      <c r="B165" s="531"/>
      <c r="C165" s="1239"/>
      <c r="D165" s="1240"/>
      <c r="E165" s="531"/>
      <c r="F165" s="1239"/>
      <c r="G165" s="531"/>
      <c r="H165" s="531"/>
    </row>
    <row r="166" spans="1:8" x14ac:dyDescent="0.2">
      <c r="A166" s="1238"/>
      <c r="B166" s="531"/>
      <c r="C166" s="1239"/>
      <c r="D166" s="1240"/>
      <c r="E166" s="531"/>
      <c r="F166" s="1239"/>
      <c r="G166" s="531"/>
      <c r="H166" s="531"/>
    </row>
    <row r="167" spans="1:8" x14ac:dyDescent="0.2">
      <c r="A167" s="1238"/>
      <c r="B167" s="531" t="s">
        <v>1032</v>
      </c>
      <c r="C167" s="1239" t="s">
        <v>1033</v>
      </c>
      <c r="D167" s="1240">
        <v>299</v>
      </c>
      <c r="E167" s="531"/>
      <c r="F167" s="1239"/>
      <c r="G167" s="531"/>
      <c r="H167" s="531"/>
    </row>
    <row r="168" spans="1:8" x14ac:dyDescent="0.2">
      <c r="A168" s="1238"/>
      <c r="B168" s="531"/>
      <c r="C168" s="1239" t="s">
        <v>1034</v>
      </c>
      <c r="D168" s="1240">
        <v>381</v>
      </c>
      <c r="E168" s="531"/>
      <c r="F168" s="1239"/>
      <c r="G168" s="531"/>
      <c r="H168" s="531"/>
    </row>
    <row r="169" spans="1:8" x14ac:dyDescent="0.2">
      <c r="A169" s="1238"/>
      <c r="B169" s="531" t="s">
        <v>1035</v>
      </c>
      <c r="C169" s="1239" t="s">
        <v>1033</v>
      </c>
      <c r="D169" s="1240">
        <v>421</v>
      </c>
      <c r="E169" s="531"/>
      <c r="F169" s="1239"/>
      <c r="G169" s="531"/>
      <c r="H169" s="531"/>
    </row>
    <row r="170" spans="1:8" x14ac:dyDescent="0.2">
      <c r="A170" s="1238"/>
      <c r="B170" s="531"/>
      <c r="C170" s="1239" t="s">
        <v>1034</v>
      </c>
      <c r="D170" s="1240">
        <v>503</v>
      </c>
      <c r="E170" s="531"/>
      <c r="F170" s="1239"/>
      <c r="G170" s="531"/>
      <c r="H170" s="531"/>
    </row>
    <row r="171" spans="1:8" x14ac:dyDescent="0.2">
      <c r="A171" s="1238"/>
      <c r="B171" s="531" t="s">
        <v>1518</v>
      </c>
      <c r="C171" s="1239"/>
      <c r="D171" s="1240">
        <v>59</v>
      </c>
      <c r="E171" s="531"/>
      <c r="F171" s="1239"/>
      <c r="G171" s="531"/>
      <c r="H171" s="531"/>
    </row>
    <row r="172" spans="1:8" x14ac:dyDescent="0.2">
      <c r="A172" s="1238"/>
      <c r="B172" s="531" t="s">
        <v>1036</v>
      </c>
      <c r="C172" s="1239"/>
      <c r="D172" s="1240">
        <v>54</v>
      </c>
      <c r="E172" s="531"/>
      <c r="F172" s="1239"/>
      <c r="G172" s="531"/>
      <c r="H172" s="531"/>
    </row>
    <row r="173" spans="1:8" x14ac:dyDescent="0.2">
      <c r="A173" s="1238"/>
      <c r="B173" s="531"/>
      <c r="C173" s="1239"/>
      <c r="D173" s="1240"/>
      <c r="E173" s="531"/>
      <c r="F173" s="1239"/>
      <c r="G173" s="531"/>
      <c r="H173" s="531"/>
    </row>
    <row r="174" spans="1:8" ht="15" x14ac:dyDescent="0.25">
      <c r="A174" s="463" t="s">
        <v>189</v>
      </c>
      <c r="B174" s="467" t="s">
        <v>1040</v>
      </c>
      <c r="C174" s="468" t="s">
        <v>1041</v>
      </c>
      <c r="D174" s="472" t="s">
        <v>1042</v>
      </c>
      <c r="E174" s="468" t="s">
        <v>1043</v>
      </c>
      <c r="F174" s="468" t="s">
        <v>1044</v>
      </c>
    </row>
    <row r="175" spans="1:8" ht="15" x14ac:dyDescent="0.25">
      <c r="A175" s="463"/>
      <c r="B175" s="467"/>
      <c r="C175" s="468"/>
      <c r="D175" s="469">
        <f>SUM(D176:D202)</f>
        <v>10591</v>
      </c>
      <c r="E175" s="469">
        <f>SUM(E176:E202)</f>
        <v>635.46000000000038</v>
      </c>
      <c r="F175" s="469">
        <f>SUM(F176:F202)</f>
        <v>11226.460000000001</v>
      </c>
    </row>
    <row r="176" spans="1:8" x14ac:dyDescent="0.2">
      <c r="A176" s="793">
        <v>42741</v>
      </c>
      <c r="B176" t="s">
        <v>49</v>
      </c>
      <c r="C176" s="464" t="s">
        <v>104</v>
      </c>
      <c r="D176" s="465">
        <v>381</v>
      </c>
      <c r="E176" s="465">
        <f>D176*C13-D176</f>
        <v>22.860000000000014</v>
      </c>
      <c r="F176" s="465">
        <f t="shared" ref="F176:F181" si="13">D176+E176</f>
        <v>403.86</v>
      </c>
    </row>
    <row r="177" spans="1:7" x14ac:dyDescent="0.2">
      <c r="A177" s="1234">
        <v>42746</v>
      </c>
      <c r="B177" t="s">
        <v>49</v>
      </c>
      <c r="C177" s="464" t="s">
        <v>104</v>
      </c>
      <c r="D177" s="465">
        <v>381</v>
      </c>
      <c r="E177" s="465">
        <f>D177*C13-D177</f>
        <v>22.860000000000014</v>
      </c>
      <c r="F177" s="465">
        <f t="shared" si="13"/>
        <v>403.86</v>
      </c>
    </row>
    <row r="178" spans="1:7" x14ac:dyDescent="0.2">
      <c r="A178" s="466" t="s">
        <v>2418</v>
      </c>
      <c r="B178" t="s">
        <v>1979</v>
      </c>
      <c r="C178" s="464" t="s">
        <v>1045</v>
      </c>
      <c r="D178" s="465">
        <v>125</v>
      </c>
      <c r="E178" s="465">
        <f>D178*C13-D178</f>
        <v>7.5</v>
      </c>
      <c r="F178" s="465">
        <f t="shared" si="13"/>
        <v>132.5</v>
      </c>
    </row>
    <row r="179" spans="1:7" x14ac:dyDescent="0.2">
      <c r="A179" s="793">
        <v>42752</v>
      </c>
      <c r="B179" t="s">
        <v>1807</v>
      </c>
      <c r="C179" s="464" t="s">
        <v>104</v>
      </c>
      <c r="D179" s="465">
        <v>557</v>
      </c>
      <c r="E179" s="465">
        <f>D179*C13-D179</f>
        <v>33.420000000000073</v>
      </c>
      <c r="F179" s="465">
        <f t="shared" si="13"/>
        <v>590.42000000000007</v>
      </c>
    </row>
    <row r="180" spans="1:7" x14ac:dyDescent="0.2">
      <c r="A180" s="793">
        <v>42755</v>
      </c>
      <c r="B180" t="s">
        <v>535</v>
      </c>
      <c r="C180" s="464" t="s">
        <v>1045</v>
      </c>
      <c r="D180" s="465">
        <v>300</v>
      </c>
      <c r="E180" s="465">
        <f>D180*C13-D180</f>
        <v>18</v>
      </c>
      <c r="F180" s="465">
        <f t="shared" si="13"/>
        <v>318</v>
      </c>
    </row>
    <row r="181" spans="1:7" x14ac:dyDescent="0.2">
      <c r="A181" s="793">
        <v>42755</v>
      </c>
      <c r="B181" t="s">
        <v>49</v>
      </c>
      <c r="C181" s="464" t="s">
        <v>104</v>
      </c>
      <c r="D181" s="465">
        <v>435</v>
      </c>
      <c r="E181" s="465">
        <f>D181*C13-D181</f>
        <v>26.100000000000023</v>
      </c>
      <c r="F181" s="465">
        <f t="shared" si="13"/>
        <v>461.1</v>
      </c>
    </row>
    <row r="182" spans="1:7" x14ac:dyDescent="0.2">
      <c r="A182" s="793">
        <v>42759</v>
      </c>
      <c r="B182" t="s">
        <v>1807</v>
      </c>
      <c r="C182" s="464" t="s">
        <v>104</v>
      </c>
      <c r="D182" s="465">
        <v>435</v>
      </c>
      <c r="E182" s="465">
        <f>D182*C13-D182</f>
        <v>26.100000000000023</v>
      </c>
      <c r="F182" s="465">
        <f t="shared" ref="F182:F190" si="14">D182+E182</f>
        <v>461.1</v>
      </c>
    </row>
    <row r="183" spans="1:7" x14ac:dyDescent="0.2">
      <c r="A183" s="1234">
        <v>42760</v>
      </c>
      <c r="B183" t="s">
        <v>2490</v>
      </c>
      <c r="C183" s="464" t="s">
        <v>1045</v>
      </c>
      <c r="D183" s="465">
        <v>125</v>
      </c>
      <c r="E183" s="465">
        <f>D183*C13-D183</f>
        <v>7.5</v>
      </c>
      <c r="F183" s="465">
        <f t="shared" si="14"/>
        <v>132.5</v>
      </c>
    </row>
    <row r="184" spans="1:7" x14ac:dyDescent="0.2">
      <c r="A184" s="1234">
        <v>42762</v>
      </c>
      <c r="B184" t="s">
        <v>2491</v>
      </c>
      <c r="C184" s="464" t="s">
        <v>1045</v>
      </c>
      <c r="D184" s="465">
        <v>498</v>
      </c>
      <c r="E184" s="465">
        <f>D184*C13-D184</f>
        <v>29.879999999999995</v>
      </c>
      <c r="F184" s="465">
        <f t="shared" si="14"/>
        <v>527.88</v>
      </c>
    </row>
    <row r="185" spans="1:7" x14ac:dyDescent="0.2">
      <c r="A185" s="1234">
        <v>42762</v>
      </c>
      <c r="B185" t="s">
        <v>2492</v>
      </c>
      <c r="C185" s="464" t="s">
        <v>104</v>
      </c>
      <c r="D185" s="465">
        <v>435</v>
      </c>
      <c r="E185" s="465">
        <f>D185*C13-D185</f>
        <v>26.100000000000023</v>
      </c>
      <c r="F185" s="465">
        <f t="shared" si="14"/>
        <v>461.1</v>
      </c>
    </row>
    <row r="186" spans="1:7" x14ac:dyDescent="0.2">
      <c r="A186" s="793">
        <v>42769</v>
      </c>
      <c r="B186" t="s">
        <v>49</v>
      </c>
      <c r="C186" s="464" t="s">
        <v>104</v>
      </c>
      <c r="D186" s="465">
        <v>381</v>
      </c>
      <c r="E186" s="465">
        <f>D186*C13-D186</f>
        <v>22.860000000000014</v>
      </c>
      <c r="F186" s="465">
        <f t="shared" si="14"/>
        <v>403.86</v>
      </c>
      <c r="G186" t="s">
        <v>2474</v>
      </c>
    </row>
    <row r="187" spans="1:7" x14ac:dyDescent="0.2">
      <c r="A187" s="1329">
        <v>42769</v>
      </c>
      <c r="B187" t="s">
        <v>2608</v>
      </c>
      <c r="C187" s="464" t="s">
        <v>1045</v>
      </c>
      <c r="D187" s="465">
        <v>250</v>
      </c>
      <c r="E187" s="465">
        <f>D187*C13-D187</f>
        <v>15</v>
      </c>
      <c r="F187" s="465">
        <f t="shared" si="14"/>
        <v>265</v>
      </c>
      <c r="G187" t="s">
        <v>2607</v>
      </c>
    </row>
    <row r="188" spans="1:7" x14ac:dyDescent="0.2">
      <c r="A188" s="1234">
        <v>42775</v>
      </c>
      <c r="B188" s="1329" t="s">
        <v>915</v>
      </c>
      <c r="C188" s="464" t="s">
        <v>1045</v>
      </c>
      <c r="D188" s="465">
        <v>299</v>
      </c>
      <c r="E188" s="465">
        <f>D188*C13-D188</f>
        <v>17.939999999999998</v>
      </c>
      <c r="F188" s="465">
        <f t="shared" si="14"/>
        <v>316.94</v>
      </c>
      <c r="G188" t="s">
        <v>2550</v>
      </c>
    </row>
    <row r="189" spans="1:7" x14ac:dyDescent="0.2">
      <c r="A189" s="1234">
        <v>42776</v>
      </c>
      <c r="B189" t="s">
        <v>1060</v>
      </c>
      <c r="C189" s="464" t="s">
        <v>1045</v>
      </c>
      <c r="D189" s="465">
        <v>498</v>
      </c>
      <c r="E189" s="465">
        <f>D189*C13-D189</f>
        <v>29.879999999999995</v>
      </c>
      <c r="F189" s="465">
        <f t="shared" si="14"/>
        <v>527.88</v>
      </c>
      <c r="G189" t="s">
        <v>2551</v>
      </c>
    </row>
    <row r="190" spans="1:7" x14ac:dyDescent="0.2">
      <c r="A190" s="1234">
        <v>42776</v>
      </c>
      <c r="B190" t="s">
        <v>2552</v>
      </c>
      <c r="C190" s="464" t="s">
        <v>104</v>
      </c>
      <c r="D190" s="465">
        <v>435</v>
      </c>
      <c r="E190" s="465">
        <f>D190*C13-D190</f>
        <v>26.100000000000023</v>
      </c>
      <c r="F190" s="465">
        <f t="shared" si="14"/>
        <v>461.1</v>
      </c>
      <c r="G190" t="s">
        <v>2553</v>
      </c>
    </row>
    <row r="191" spans="1:7" x14ac:dyDescent="0.2">
      <c r="A191" s="1329">
        <v>42779</v>
      </c>
      <c r="B191" t="s">
        <v>1807</v>
      </c>
      <c r="C191" s="464" t="s">
        <v>1045</v>
      </c>
      <c r="D191" s="465">
        <v>475</v>
      </c>
      <c r="E191" s="465">
        <f>D191*C13-D191</f>
        <v>28.5</v>
      </c>
      <c r="F191" s="465">
        <f t="shared" ref="F191:F199" si="15">D191+E191</f>
        <v>503.5</v>
      </c>
      <c r="G191" t="s">
        <v>2564</v>
      </c>
    </row>
    <row r="192" spans="1:7" x14ac:dyDescent="0.2">
      <c r="A192" s="1329">
        <v>42780</v>
      </c>
      <c r="B192" t="s">
        <v>2565</v>
      </c>
      <c r="C192" s="464" t="s">
        <v>1045</v>
      </c>
      <c r="D192" s="465">
        <v>299</v>
      </c>
      <c r="E192" s="465">
        <f>D192*C13-D192</f>
        <v>17.939999999999998</v>
      </c>
      <c r="F192" s="465">
        <f t="shared" si="15"/>
        <v>316.94</v>
      </c>
      <c r="G192" t="s">
        <v>2553</v>
      </c>
    </row>
    <row r="193" spans="1:7" x14ac:dyDescent="0.2">
      <c r="A193" s="1329">
        <v>42780</v>
      </c>
      <c r="B193" t="s">
        <v>2605</v>
      </c>
      <c r="C193" s="464" t="s">
        <v>1045</v>
      </c>
      <c r="D193" s="465">
        <v>552</v>
      </c>
      <c r="E193" s="465">
        <f>D193*C13-D193</f>
        <v>33.120000000000005</v>
      </c>
      <c r="F193" s="465">
        <f t="shared" si="15"/>
        <v>585.12</v>
      </c>
      <c r="G193" t="s">
        <v>2606</v>
      </c>
    </row>
    <row r="194" spans="1:7" x14ac:dyDescent="0.2">
      <c r="A194" s="1329">
        <v>42781</v>
      </c>
      <c r="B194" t="s">
        <v>2645</v>
      </c>
      <c r="C194" s="464" t="s">
        <v>104</v>
      </c>
      <c r="D194" s="465">
        <v>381</v>
      </c>
      <c r="E194" s="465">
        <f>D194*C13-D194</f>
        <v>22.860000000000014</v>
      </c>
      <c r="F194" s="465">
        <f t="shared" si="15"/>
        <v>403.86</v>
      </c>
      <c r="G194" t="s">
        <v>2474</v>
      </c>
    </row>
    <row r="195" spans="1:7" x14ac:dyDescent="0.2">
      <c r="A195" s="1329">
        <v>42783</v>
      </c>
      <c r="B195" t="s">
        <v>2646</v>
      </c>
      <c r="C195" s="464" t="s">
        <v>1045</v>
      </c>
      <c r="D195" s="465">
        <v>407</v>
      </c>
      <c r="E195" s="465">
        <f>D195*C13-D195</f>
        <v>24.420000000000016</v>
      </c>
      <c r="F195" s="465">
        <f t="shared" si="15"/>
        <v>431.42</v>
      </c>
      <c r="G195" t="s">
        <v>2606</v>
      </c>
    </row>
    <row r="196" spans="1:7" x14ac:dyDescent="0.2">
      <c r="A196" s="1329">
        <v>42788</v>
      </c>
      <c r="B196" t="s">
        <v>2609</v>
      </c>
      <c r="C196" s="464" t="s">
        <v>104</v>
      </c>
      <c r="D196" s="465">
        <v>503</v>
      </c>
      <c r="E196" s="465">
        <f>D196*C13-D196</f>
        <v>30.180000000000064</v>
      </c>
      <c r="F196" s="465">
        <f t="shared" si="15"/>
        <v>533.18000000000006</v>
      </c>
      <c r="G196" t="s">
        <v>2629</v>
      </c>
    </row>
    <row r="197" spans="1:7" x14ac:dyDescent="0.2">
      <c r="A197" s="1329">
        <v>42788</v>
      </c>
      <c r="B197" t="s">
        <v>2627</v>
      </c>
      <c r="C197" s="464" t="s">
        <v>104</v>
      </c>
      <c r="D197" s="465">
        <v>381</v>
      </c>
      <c r="E197" s="465">
        <f>D197*C13-D197</f>
        <v>22.860000000000014</v>
      </c>
      <c r="F197" s="465">
        <f t="shared" si="15"/>
        <v>403.86</v>
      </c>
      <c r="G197" t="s">
        <v>2630</v>
      </c>
    </row>
    <row r="198" spans="1:7" x14ac:dyDescent="0.2">
      <c r="A198" s="1329">
        <v>42790</v>
      </c>
      <c r="B198" t="s">
        <v>2627</v>
      </c>
      <c r="C198" s="464" t="s">
        <v>104</v>
      </c>
      <c r="D198" s="465">
        <v>381</v>
      </c>
      <c r="E198" s="465">
        <f>D198*C13-D198</f>
        <v>22.860000000000014</v>
      </c>
      <c r="F198" s="465">
        <f t="shared" si="15"/>
        <v>403.86</v>
      </c>
      <c r="G198" t="s">
        <v>2628</v>
      </c>
    </row>
    <row r="199" spans="1:7" x14ac:dyDescent="0.2">
      <c r="A199" s="1329">
        <v>42790</v>
      </c>
      <c r="B199" t="s">
        <v>2717</v>
      </c>
      <c r="C199" s="464" t="s">
        <v>1045</v>
      </c>
      <c r="D199" s="465">
        <v>100</v>
      </c>
      <c r="E199" s="465">
        <f>D199*C13-D199</f>
        <v>6</v>
      </c>
      <c r="F199" s="465">
        <f t="shared" si="15"/>
        <v>106</v>
      </c>
    </row>
    <row r="200" spans="1:7" x14ac:dyDescent="0.2">
      <c r="A200" s="1329">
        <v>42796</v>
      </c>
      <c r="B200" t="s">
        <v>49</v>
      </c>
      <c r="C200" s="464" t="s">
        <v>104</v>
      </c>
      <c r="D200" s="465">
        <v>381</v>
      </c>
      <c r="E200" s="465">
        <f>D200*C13-D200</f>
        <v>22.860000000000014</v>
      </c>
      <c r="F200" s="465">
        <f t="shared" ref="F200:F208" si="16">D200+E200</f>
        <v>403.86</v>
      </c>
      <c r="G200" t="s">
        <v>2474</v>
      </c>
    </row>
    <row r="201" spans="1:7" x14ac:dyDescent="0.2">
      <c r="A201" s="1329">
        <v>42800</v>
      </c>
      <c r="B201" t="s">
        <v>2677</v>
      </c>
      <c r="C201" s="464" t="s">
        <v>104</v>
      </c>
      <c r="D201" s="465">
        <v>590</v>
      </c>
      <c r="E201" s="465">
        <f>D201*C13-D201</f>
        <v>35.399999999999977</v>
      </c>
      <c r="F201" s="465">
        <f t="shared" si="16"/>
        <v>625.4</v>
      </c>
      <c r="G201" t="s">
        <v>2710</v>
      </c>
    </row>
    <row r="202" spans="1:7" x14ac:dyDescent="0.2">
      <c r="A202" s="1329">
        <v>42802</v>
      </c>
      <c r="B202" t="s">
        <v>2583</v>
      </c>
      <c r="C202" s="464" t="s">
        <v>1045</v>
      </c>
      <c r="D202" s="465">
        <v>606</v>
      </c>
      <c r="E202" s="465">
        <f>D202*C13-D202</f>
        <v>36.360000000000014</v>
      </c>
      <c r="F202" s="465">
        <f t="shared" si="16"/>
        <v>642.36</v>
      </c>
    </row>
    <row r="203" spans="1:7" x14ac:dyDescent="0.2">
      <c r="A203" s="1436">
        <v>42803</v>
      </c>
      <c r="B203" t="s">
        <v>2794</v>
      </c>
      <c r="C203" s="464" t="s">
        <v>1045</v>
      </c>
      <c r="D203" s="465">
        <v>381</v>
      </c>
      <c r="E203" s="465">
        <f>D203*C13-D203</f>
        <v>22.860000000000014</v>
      </c>
      <c r="F203" s="465">
        <f t="shared" si="16"/>
        <v>403.86</v>
      </c>
    </row>
    <row r="204" spans="1:7" x14ac:dyDescent="0.2">
      <c r="A204" s="1436">
        <v>42804</v>
      </c>
      <c r="B204" t="s">
        <v>2645</v>
      </c>
      <c r="C204" s="464" t="s">
        <v>104</v>
      </c>
      <c r="D204" s="465">
        <v>381</v>
      </c>
      <c r="E204" s="465">
        <f>D204*C13-D204</f>
        <v>22.860000000000014</v>
      </c>
      <c r="F204" s="465">
        <f t="shared" si="16"/>
        <v>403.86</v>
      </c>
    </row>
    <row r="205" spans="1:7" x14ac:dyDescent="0.2">
      <c r="A205" s="1436">
        <v>42807</v>
      </c>
      <c r="B205" t="s">
        <v>2851</v>
      </c>
      <c r="C205" s="464" t="s">
        <v>1045</v>
      </c>
      <c r="D205" s="465">
        <v>200</v>
      </c>
      <c r="E205" s="465">
        <f>D205*C13-D205</f>
        <v>12</v>
      </c>
      <c r="F205" s="465">
        <f t="shared" si="16"/>
        <v>212</v>
      </c>
    </row>
    <row r="206" spans="1:7" x14ac:dyDescent="0.2">
      <c r="A206" s="1436">
        <v>42810</v>
      </c>
      <c r="B206" t="s">
        <v>2852</v>
      </c>
      <c r="C206" s="464" t="s">
        <v>1045</v>
      </c>
      <c r="D206" s="465">
        <v>85</v>
      </c>
      <c r="E206" s="465">
        <f>D206*C13-D206</f>
        <v>5.1000000000000085</v>
      </c>
      <c r="F206" s="465">
        <f t="shared" si="16"/>
        <v>90.100000000000009</v>
      </c>
    </row>
    <row r="207" spans="1:7" x14ac:dyDescent="0.2">
      <c r="A207" s="1436">
        <v>42810</v>
      </c>
      <c r="B207" t="s">
        <v>2853</v>
      </c>
      <c r="C207" s="464" t="s">
        <v>1045</v>
      </c>
      <c r="D207" s="465">
        <v>75</v>
      </c>
      <c r="E207" s="465">
        <f>D207*C13-D207</f>
        <v>4.5</v>
      </c>
      <c r="F207" s="465">
        <f t="shared" si="16"/>
        <v>79.5</v>
      </c>
    </row>
    <row r="208" spans="1:7" x14ac:dyDescent="0.2">
      <c r="A208" s="1329">
        <v>42811</v>
      </c>
      <c r="B208" t="s">
        <v>49</v>
      </c>
      <c r="C208" s="464" t="s">
        <v>104</v>
      </c>
      <c r="D208" s="465">
        <v>381</v>
      </c>
      <c r="E208" s="465">
        <f>D208*C13-D208</f>
        <v>22.860000000000014</v>
      </c>
      <c r="F208" s="465">
        <f t="shared" si="16"/>
        <v>403.86</v>
      </c>
      <c r="G208" t="s">
        <v>2784</v>
      </c>
    </row>
    <row r="209" spans="1:10" x14ac:dyDescent="0.2">
      <c r="A209" s="1329">
        <v>42815</v>
      </c>
      <c r="B209" t="s">
        <v>1693</v>
      </c>
      <c r="C209" s="464" t="s">
        <v>104</v>
      </c>
      <c r="D209" s="465">
        <v>590</v>
      </c>
      <c r="E209" s="465">
        <f>D209*C13-D209</f>
        <v>35.399999999999977</v>
      </c>
      <c r="F209" s="465">
        <f t="shared" ref="F209:F216" si="17">D209+E209</f>
        <v>625.4</v>
      </c>
      <c r="G209" t="s">
        <v>2785</v>
      </c>
    </row>
    <row r="210" spans="1:10" x14ac:dyDescent="0.2">
      <c r="A210" s="1329">
        <v>42816</v>
      </c>
      <c r="B210" t="s">
        <v>48</v>
      </c>
      <c r="C210" s="464" t="s">
        <v>104</v>
      </c>
      <c r="D210" s="465">
        <v>541</v>
      </c>
      <c r="E210" s="465">
        <f>D210*C13-D210</f>
        <v>32.460000000000036</v>
      </c>
      <c r="F210" s="465">
        <f t="shared" si="17"/>
        <v>573.46</v>
      </c>
      <c r="G210" t="s">
        <v>2786</v>
      </c>
    </row>
    <row r="211" spans="1:10" x14ac:dyDescent="0.2">
      <c r="A211" s="1329">
        <v>42817</v>
      </c>
      <c r="B211" t="s">
        <v>2810</v>
      </c>
      <c r="C211" s="464" t="s">
        <v>1045</v>
      </c>
      <c r="D211" s="465">
        <v>225</v>
      </c>
      <c r="E211" s="465">
        <f>D211*C13-D211</f>
        <v>13.5</v>
      </c>
      <c r="F211" s="465">
        <f t="shared" si="17"/>
        <v>238.5</v>
      </c>
      <c r="G211" t="s">
        <v>2811</v>
      </c>
    </row>
    <row r="212" spans="1:10" x14ac:dyDescent="0.2">
      <c r="A212" s="1329">
        <v>42818</v>
      </c>
      <c r="B212" t="s">
        <v>2896</v>
      </c>
      <c r="C212" s="464" t="s">
        <v>104</v>
      </c>
      <c r="D212" s="465">
        <v>435</v>
      </c>
      <c r="E212" s="465">
        <f>D212*C13-D212</f>
        <v>26.100000000000023</v>
      </c>
      <c r="F212" s="465">
        <f t="shared" si="17"/>
        <v>461.1</v>
      </c>
    </row>
    <row r="213" spans="1:10" x14ac:dyDescent="0.2">
      <c r="A213" s="1329">
        <v>42821</v>
      </c>
      <c r="B213" t="s">
        <v>2860</v>
      </c>
      <c r="C213" s="464" t="s">
        <v>1045</v>
      </c>
      <c r="D213" s="465">
        <v>200</v>
      </c>
      <c r="E213" s="465">
        <f>D213*C12-D213</f>
        <v>10</v>
      </c>
      <c r="F213" s="465">
        <f t="shared" si="17"/>
        <v>210</v>
      </c>
      <c r="G213" t="s">
        <v>2607</v>
      </c>
    </row>
    <row r="214" spans="1:10" x14ac:dyDescent="0.2">
      <c r="A214" s="1436">
        <v>42823</v>
      </c>
      <c r="B214" t="s">
        <v>2975</v>
      </c>
      <c r="C214" s="464" t="s">
        <v>1045</v>
      </c>
      <c r="D214" s="465">
        <v>65</v>
      </c>
      <c r="E214" s="465">
        <f>D214*C12-D214</f>
        <v>3.25</v>
      </c>
      <c r="F214" s="465">
        <f t="shared" si="17"/>
        <v>68.25</v>
      </c>
    </row>
    <row r="215" spans="1:10" x14ac:dyDescent="0.2">
      <c r="A215" s="1329">
        <v>42824</v>
      </c>
      <c r="B215" t="s">
        <v>2859</v>
      </c>
      <c r="C215" s="464" t="s">
        <v>1045</v>
      </c>
      <c r="D215" s="465">
        <v>255</v>
      </c>
      <c r="E215" s="465">
        <f>D215*C12-D215</f>
        <v>12.75</v>
      </c>
      <c r="F215" s="465">
        <f t="shared" si="17"/>
        <v>267.75</v>
      </c>
      <c r="G215" t="s">
        <v>2861</v>
      </c>
    </row>
    <row r="216" spans="1:10" x14ac:dyDescent="0.2">
      <c r="A216" s="1329">
        <v>42825</v>
      </c>
      <c r="B216" t="s">
        <v>49</v>
      </c>
      <c r="C216" s="464" t="s">
        <v>104</v>
      </c>
      <c r="D216" s="465">
        <v>381</v>
      </c>
      <c r="E216" s="465">
        <f>D216*C12-D216</f>
        <v>19.050000000000011</v>
      </c>
      <c r="F216" s="465">
        <f t="shared" si="17"/>
        <v>400.05</v>
      </c>
      <c r="G216" t="s">
        <v>2867</v>
      </c>
    </row>
    <row r="217" spans="1:10" x14ac:dyDescent="0.2">
      <c r="A217" s="1584">
        <v>42816</v>
      </c>
      <c r="B217" s="1585" t="s">
        <v>48</v>
      </c>
      <c r="C217" s="1586" t="s">
        <v>104</v>
      </c>
      <c r="D217" s="584">
        <v>-40.28</v>
      </c>
      <c r="I217" t="s">
        <v>2976</v>
      </c>
      <c r="J217" s="1582">
        <v>-40.28</v>
      </c>
    </row>
    <row r="218" spans="1:10" x14ac:dyDescent="0.2">
      <c r="A218" s="1583">
        <v>42830</v>
      </c>
      <c r="B218" t="s">
        <v>2977</v>
      </c>
      <c r="C218" s="464" t="s">
        <v>1045</v>
      </c>
      <c r="D218" s="465">
        <v>145</v>
      </c>
      <c r="E218" s="465">
        <f>D218*C13-D218</f>
        <v>8.7000000000000171</v>
      </c>
      <c r="F218" s="465">
        <f t="shared" ref="F218:F228" si="18">D218+E218</f>
        <v>153.70000000000002</v>
      </c>
      <c r="J218" s="1582"/>
    </row>
    <row r="219" spans="1:10" x14ac:dyDescent="0.2">
      <c r="A219" s="1583">
        <v>42830</v>
      </c>
      <c r="B219" t="s">
        <v>2979</v>
      </c>
      <c r="C219" s="464" t="s">
        <v>1045</v>
      </c>
      <c r="D219" s="465">
        <v>100</v>
      </c>
      <c r="E219" s="465">
        <f>D219*C13-D219</f>
        <v>6</v>
      </c>
      <c r="F219" s="465">
        <f t="shared" si="18"/>
        <v>106</v>
      </c>
      <c r="J219" s="1582"/>
    </row>
    <row r="220" spans="1:10" x14ac:dyDescent="0.2">
      <c r="A220" s="1583">
        <v>42830</v>
      </c>
      <c r="B220" t="s">
        <v>2980</v>
      </c>
      <c r="C220" s="464" t="s">
        <v>1045</v>
      </c>
      <c r="D220" s="465">
        <v>120</v>
      </c>
      <c r="E220" s="465">
        <f>D220*C13-D220</f>
        <v>7.2000000000000028</v>
      </c>
      <c r="F220" s="465">
        <f t="shared" si="18"/>
        <v>127.2</v>
      </c>
      <c r="J220" s="1582"/>
    </row>
    <row r="221" spans="1:10" x14ac:dyDescent="0.2">
      <c r="A221" s="1583">
        <v>42832</v>
      </c>
      <c r="B221" t="s">
        <v>2645</v>
      </c>
      <c r="C221" s="464" t="s">
        <v>104</v>
      </c>
      <c r="D221" s="465">
        <v>381</v>
      </c>
      <c r="E221" s="465">
        <f>D221*C13-D221</f>
        <v>22.860000000000014</v>
      </c>
      <c r="F221" s="465">
        <f t="shared" si="18"/>
        <v>403.86</v>
      </c>
    </row>
    <row r="222" spans="1:10" x14ac:dyDescent="0.2">
      <c r="A222" s="1583">
        <v>42835</v>
      </c>
      <c r="B222" t="s">
        <v>2999</v>
      </c>
      <c r="C222" s="464" t="s">
        <v>1045</v>
      </c>
      <c r="D222" s="465">
        <v>340</v>
      </c>
      <c r="E222" s="465">
        <f>D222*C13-D222</f>
        <v>20.400000000000034</v>
      </c>
      <c r="F222" s="465">
        <f t="shared" si="18"/>
        <v>360.40000000000003</v>
      </c>
    </row>
    <row r="223" spans="1:10" x14ac:dyDescent="0.2">
      <c r="A223" s="1436">
        <v>42836</v>
      </c>
      <c r="B223" t="s">
        <v>535</v>
      </c>
      <c r="C223" s="464" t="s">
        <v>104</v>
      </c>
      <c r="D223" s="465">
        <v>503</v>
      </c>
      <c r="E223" s="465">
        <f>D223*C13-D223</f>
        <v>30.180000000000064</v>
      </c>
      <c r="F223" s="465">
        <f t="shared" si="18"/>
        <v>533.18000000000006</v>
      </c>
    </row>
    <row r="224" spans="1:10" x14ac:dyDescent="0.2">
      <c r="A224" s="1436">
        <v>42837</v>
      </c>
      <c r="B224" t="s">
        <v>48</v>
      </c>
      <c r="C224" s="464" t="s">
        <v>104</v>
      </c>
      <c r="D224" s="465">
        <v>503</v>
      </c>
      <c r="E224" s="465">
        <f>D224*C13-D224</f>
        <v>30.180000000000064</v>
      </c>
      <c r="F224" s="465">
        <f t="shared" si="18"/>
        <v>533.18000000000006</v>
      </c>
    </row>
    <row r="225" spans="1:7" x14ac:dyDescent="0.2">
      <c r="A225" s="1436">
        <v>42838</v>
      </c>
      <c r="B225" t="s">
        <v>2955</v>
      </c>
      <c r="C225" s="464" t="s">
        <v>104</v>
      </c>
      <c r="D225" s="465">
        <v>590</v>
      </c>
      <c r="E225" s="465">
        <f>D225*C13-D225</f>
        <v>35.399999999999977</v>
      </c>
      <c r="F225" s="465">
        <f t="shared" si="18"/>
        <v>625.4</v>
      </c>
    </row>
    <row r="226" spans="1:7" x14ac:dyDescent="0.2">
      <c r="A226" s="1436">
        <v>42838</v>
      </c>
      <c r="B226" t="s">
        <v>49</v>
      </c>
      <c r="C226" s="464" t="s">
        <v>104</v>
      </c>
      <c r="D226" s="465">
        <v>381</v>
      </c>
      <c r="E226" s="465">
        <f>D226*C13-D226</f>
        <v>22.860000000000014</v>
      </c>
      <c r="F226" s="465">
        <f t="shared" si="18"/>
        <v>403.86</v>
      </c>
    </row>
    <row r="227" spans="1:7" x14ac:dyDescent="0.2">
      <c r="A227" s="1436">
        <v>42839</v>
      </c>
      <c r="B227" t="s">
        <v>813</v>
      </c>
      <c r="C227" s="464" t="s">
        <v>1045</v>
      </c>
      <c r="D227" s="465">
        <v>299</v>
      </c>
      <c r="E227" s="465">
        <f>D227*C13-D227</f>
        <v>17.939999999999998</v>
      </c>
      <c r="F227" s="465">
        <f t="shared" si="18"/>
        <v>316.94</v>
      </c>
    </row>
    <row r="228" spans="1:7" x14ac:dyDescent="0.2">
      <c r="A228" s="1436">
        <v>42839</v>
      </c>
      <c r="B228" t="s">
        <v>2462</v>
      </c>
      <c r="C228" s="464" t="s">
        <v>1045</v>
      </c>
      <c r="D228" s="465">
        <v>299</v>
      </c>
      <c r="E228" s="465">
        <f>D228*C13-D228</f>
        <v>17.939999999999998</v>
      </c>
      <c r="F228" s="465">
        <f t="shared" si="18"/>
        <v>316.94</v>
      </c>
    </row>
    <row r="229" spans="1:7" x14ac:dyDescent="0.2">
      <c r="A229" s="1635">
        <v>42846</v>
      </c>
      <c r="B229" t="s">
        <v>3044</v>
      </c>
      <c r="C229" s="464" t="s">
        <v>1045</v>
      </c>
      <c r="D229" s="465">
        <v>353</v>
      </c>
      <c r="E229" s="465">
        <f>D229*C13-D229</f>
        <v>21.180000000000007</v>
      </c>
      <c r="F229" s="465">
        <f t="shared" ref="F229:F234" si="19">D229+E229</f>
        <v>374.18</v>
      </c>
    </row>
    <row r="230" spans="1:7" x14ac:dyDescent="0.2">
      <c r="A230" s="1644">
        <v>42853</v>
      </c>
      <c r="B230" t="s">
        <v>3090</v>
      </c>
      <c r="C230" s="464" t="s">
        <v>1045</v>
      </c>
      <c r="D230" s="465">
        <v>135</v>
      </c>
      <c r="E230" s="465">
        <f>D230*C13-D230</f>
        <v>8.0999999999999943</v>
      </c>
      <c r="F230" s="465">
        <f t="shared" si="19"/>
        <v>143.1</v>
      </c>
    </row>
    <row r="231" spans="1:7" x14ac:dyDescent="0.2">
      <c r="A231" s="1644" t="s">
        <v>3089</v>
      </c>
      <c r="B231" t="s">
        <v>3091</v>
      </c>
      <c r="C231" s="464" t="s">
        <v>104</v>
      </c>
      <c r="D231" s="465">
        <v>435</v>
      </c>
      <c r="E231" s="465">
        <f>D231*C13-D231</f>
        <v>26.100000000000023</v>
      </c>
      <c r="F231" s="465">
        <f t="shared" si="19"/>
        <v>461.1</v>
      </c>
    </row>
    <row r="232" spans="1:7" x14ac:dyDescent="0.2">
      <c r="A232" s="1583">
        <v>42857</v>
      </c>
      <c r="B232" t="s">
        <v>3045</v>
      </c>
      <c r="C232" s="464" t="s">
        <v>104</v>
      </c>
      <c r="D232" s="465">
        <v>590</v>
      </c>
      <c r="E232" s="465">
        <f>D232*C12-D232</f>
        <v>29.5</v>
      </c>
      <c r="F232" s="465">
        <f t="shared" si="19"/>
        <v>619.5</v>
      </c>
    </row>
    <row r="233" spans="1:7" x14ac:dyDescent="0.2">
      <c r="A233" s="1583">
        <v>42857</v>
      </c>
      <c r="B233" t="s">
        <v>1515</v>
      </c>
      <c r="C233" s="464" t="s">
        <v>104</v>
      </c>
      <c r="D233" s="465">
        <v>590</v>
      </c>
      <c r="E233" s="465">
        <f>D233*C12-D233</f>
        <v>29.5</v>
      </c>
      <c r="F233" s="465">
        <f t="shared" si="19"/>
        <v>619.5</v>
      </c>
    </row>
    <row r="234" spans="1:7" x14ac:dyDescent="0.2">
      <c r="A234" s="1583">
        <v>42860</v>
      </c>
      <c r="B234" t="s">
        <v>3141</v>
      </c>
      <c r="C234" s="464" t="s">
        <v>104</v>
      </c>
      <c r="D234" s="465">
        <v>440</v>
      </c>
      <c r="E234" s="465">
        <f>D234*C12-D234</f>
        <v>22</v>
      </c>
      <c r="F234" s="465">
        <f t="shared" si="19"/>
        <v>462</v>
      </c>
    </row>
    <row r="235" spans="1:7" x14ac:dyDescent="0.2">
      <c r="A235" s="1644">
        <v>42864</v>
      </c>
      <c r="B235" t="s">
        <v>1515</v>
      </c>
      <c r="C235" s="464" t="s">
        <v>104</v>
      </c>
      <c r="D235" s="465">
        <v>590</v>
      </c>
      <c r="E235" s="465">
        <f>D235*C12-D235</f>
        <v>29.5</v>
      </c>
      <c r="F235" s="465">
        <f>D235+E235</f>
        <v>619.5</v>
      </c>
      <c r="G235" t="s">
        <v>3067</v>
      </c>
    </row>
    <row r="236" spans="1:7" x14ac:dyDescent="0.2">
      <c r="A236" s="1696">
        <v>42866</v>
      </c>
      <c r="B236" t="s">
        <v>3125</v>
      </c>
      <c r="C236" s="464" t="s">
        <v>104</v>
      </c>
      <c r="D236" s="465">
        <v>557</v>
      </c>
      <c r="E236" s="465">
        <f>D236*C12-D236</f>
        <v>27.850000000000023</v>
      </c>
      <c r="F236" s="465">
        <f>D236+E236</f>
        <v>584.85</v>
      </c>
    </row>
    <row r="237" spans="1:7" x14ac:dyDescent="0.2">
      <c r="A237" s="1696">
        <v>42867</v>
      </c>
      <c r="B237" t="s">
        <v>3126</v>
      </c>
      <c r="C237" s="464" t="s">
        <v>1045</v>
      </c>
      <c r="D237" s="465">
        <v>475</v>
      </c>
      <c r="E237" s="465">
        <f>D237*C12-D237</f>
        <v>23.75</v>
      </c>
      <c r="F237" s="465">
        <f>D237+E237</f>
        <v>498.75</v>
      </c>
    </row>
    <row r="238" spans="1:7" x14ac:dyDescent="0.2">
      <c r="A238" s="1715">
        <v>42874</v>
      </c>
      <c r="B238" t="s">
        <v>2645</v>
      </c>
      <c r="C238" s="464" t="s">
        <v>104</v>
      </c>
      <c r="D238" s="465">
        <v>381</v>
      </c>
      <c r="E238" s="465">
        <f>D238*C12-D238</f>
        <v>19.050000000000011</v>
      </c>
      <c r="F238" s="465">
        <f>D238+E238</f>
        <v>400.05</v>
      </c>
    </row>
    <row r="239" spans="1:7" x14ac:dyDescent="0.2">
      <c r="A239" s="1715">
        <v>42874</v>
      </c>
      <c r="B239" t="s">
        <v>3243</v>
      </c>
      <c r="C239" s="464" t="s">
        <v>1045</v>
      </c>
      <c r="D239" s="465">
        <v>100</v>
      </c>
      <c r="E239" s="465">
        <f>D239*C12-D239</f>
        <v>5</v>
      </c>
      <c r="F239" s="465">
        <v>105</v>
      </c>
    </row>
    <row r="240" spans="1:7" x14ac:dyDescent="0.2">
      <c r="A240" s="1715">
        <v>42879</v>
      </c>
      <c r="B240" t="s">
        <v>2645</v>
      </c>
      <c r="C240" s="464" t="s">
        <v>104</v>
      </c>
      <c r="D240" s="465">
        <v>381</v>
      </c>
      <c r="E240" s="465">
        <f>D240*C12-D240</f>
        <v>19.050000000000011</v>
      </c>
      <c r="F240" s="465">
        <f t="shared" ref="F240:F249" si="20">D240+E240</f>
        <v>400.05</v>
      </c>
    </row>
    <row r="241" spans="1:6" x14ac:dyDescent="0.2">
      <c r="A241" s="1696">
        <v>42879</v>
      </c>
      <c r="B241" t="s">
        <v>3163</v>
      </c>
      <c r="C241" s="464" t="s">
        <v>104</v>
      </c>
      <c r="D241" s="465">
        <v>562</v>
      </c>
      <c r="E241" s="465">
        <f>D241*C12-D241</f>
        <v>28.100000000000023</v>
      </c>
      <c r="F241" s="465">
        <f t="shared" si="20"/>
        <v>590.1</v>
      </c>
    </row>
    <row r="242" spans="1:6" x14ac:dyDescent="0.2">
      <c r="A242" s="1772">
        <v>42886</v>
      </c>
      <c r="B242" t="s">
        <v>3344</v>
      </c>
      <c r="C242" s="464" t="s">
        <v>1045</v>
      </c>
      <c r="D242" s="465">
        <v>85</v>
      </c>
      <c r="E242" s="465">
        <f>D242*C12-D242</f>
        <v>4.25</v>
      </c>
      <c r="F242" s="465">
        <f t="shared" si="20"/>
        <v>89.25</v>
      </c>
    </row>
    <row r="243" spans="1:6" x14ac:dyDescent="0.2">
      <c r="A243" s="1772">
        <v>42888</v>
      </c>
      <c r="B243" t="s">
        <v>3345</v>
      </c>
      <c r="C243" s="464" t="s">
        <v>104</v>
      </c>
      <c r="D243" s="465">
        <v>440</v>
      </c>
      <c r="E243" s="465">
        <f>D243*C12-D243</f>
        <v>22</v>
      </c>
      <c r="F243" s="465">
        <f t="shared" si="20"/>
        <v>462</v>
      </c>
    </row>
    <row r="244" spans="1:6" x14ac:dyDescent="0.2">
      <c r="A244" s="1772">
        <v>42888</v>
      </c>
      <c r="B244" t="s">
        <v>3346</v>
      </c>
      <c r="C244" s="464" t="s">
        <v>104</v>
      </c>
      <c r="D244" s="465">
        <v>503</v>
      </c>
      <c r="E244" s="465">
        <f>D244*C12-D244</f>
        <v>25.149999999999977</v>
      </c>
      <c r="F244" s="465">
        <f t="shared" si="20"/>
        <v>528.15</v>
      </c>
    </row>
    <row r="245" spans="1:6" x14ac:dyDescent="0.2">
      <c r="A245" s="1791">
        <v>42894</v>
      </c>
      <c r="B245" t="s">
        <v>3382</v>
      </c>
      <c r="C245" s="464" t="s">
        <v>1045</v>
      </c>
      <c r="D245" s="465">
        <v>353</v>
      </c>
      <c r="E245" s="465">
        <f>D245*C12-D245</f>
        <v>17.650000000000034</v>
      </c>
      <c r="F245" s="465">
        <f t="shared" si="20"/>
        <v>370.65000000000003</v>
      </c>
    </row>
    <row r="246" spans="1:6" x14ac:dyDescent="0.2">
      <c r="A246" s="1791">
        <v>42894</v>
      </c>
      <c r="B246" t="s">
        <v>2491</v>
      </c>
      <c r="C246" s="464" t="s">
        <v>104</v>
      </c>
      <c r="D246" s="465">
        <v>590</v>
      </c>
      <c r="E246" s="465">
        <f>D246*C12-D246</f>
        <v>29.5</v>
      </c>
      <c r="F246" s="465">
        <f t="shared" si="20"/>
        <v>619.5</v>
      </c>
    </row>
    <row r="247" spans="1:6" x14ac:dyDescent="0.2">
      <c r="A247" s="1791">
        <v>42894</v>
      </c>
      <c r="B247" t="s">
        <v>3383</v>
      </c>
      <c r="C247" s="464" t="s">
        <v>1045</v>
      </c>
      <c r="D247" s="465">
        <v>125</v>
      </c>
      <c r="E247" s="465">
        <f>D247*C12-D247</f>
        <v>6.25</v>
      </c>
      <c r="F247" s="465">
        <f t="shared" si="20"/>
        <v>131.25</v>
      </c>
    </row>
    <row r="248" spans="1:6" x14ac:dyDescent="0.2">
      <c r="A248" s="1791">
        <v>42895</v>
      </c>
      <c r="B248" t="s">
        <v>2977</v>
      </c>
      <c r="C248" s="464" t="s">
        <v>1045</v>
      </c>
      <c r="D248" s="465">
        <v>95</v>
      </c>
      <c r="E248" s="465">
        <f>D248*C12-D248</f>
        <v>4.75</v>
      </c>
      <c r="F248" s="465">
        <f t="shared" si="20"/>
        <v>99.75</v>
      </c>
    </row>
    <row r="249" spans="1:6" x14ac:dyDescent="0.2">
      <c r="A249" s="1791">
        <v>42895</v>
      </c>
      <c r="B249" t="s">
        <v>3384</v>
      </c>
      <c r="C249" s="464" t="s">
        <v>1045</v>
      </c>
      <c r="D249" s="465">
        <v>553</v>
      </c>
      <c r="E249" s="465">
        <f>D249*C12-D249</f>
        <v>27.649999999999977</v>
      </c>
      <c r="F249" s="465">
        <f t="shared" si="20"/>
        <v>580.65</v>
      </c>
    </row>
    <row r="250" spans="1:6" x14ac:dyDescent="0.2">
      <c r="A250" s="1869">
        <v>42900</v>
      </c>
      <c r="B250" t="s">
        <v>3418</v>
      </c>
      <c r="C250" s="464" t="s">
        <v>1045</v>
      </c>
      <c r="D250" s="465">
        <v>175</v>
      </c>
      <c r="E250" s="465">
        <f>D250*C12-D250</f>
        <v>8.75</v>
      </c>
      <c r="F250" s="465">
        <f t="shared" ref="F250:F256" si="21">D250+E250</f>
        <v>183.75</v>
      </c>
    </row>
    <row r="251" spans="1:6" x14ac:dyDescent="0.2">
      <c r="A251" s="1869">
        <v>42901</v>
      </c>
      <c r="B251" t="s">
        <v>2491</v>
      </c>
      <c r="C251" s="464" t="s">
        <v>104</v>
      </c>
      <c r="D251" s="465">
        <v>590</v>
      </c>
      <c r="E251" s="465">
        <f>D251*C12-D251</f>
        <v>29.5</v>
      </c>
      <c r="F251" s="465">
        <f t="shared" si="21"/>
        <v>619.5</v>
      </c>
    </row>
    <row r="252" spans="1:6" x14ac:dyDescent="0.2">
      <c r="A252" s="1869">
        <v>42901</v>
      </c>
      <c r="B252" t="s">
        <v>3419</v>
      </c>
      <c r="C252" s="464" t="s">
        <v>1045</v>
      </c>
      <c r="D252" s="465">
        <v>135</v>
      </c>
      <c r="E252" s="465">
        <f>D252*C12-D252</f>
        <v>6.75</v>
      </c>
      <c r="F252" s="465">
        <f t="shared" si="21"/>
        <v>141.75</v>
      </c>
    </row>
    <row r="253" spans="1:6" x14ac:dyDescent="0.2">
      <c r="A253" s="1869">
        <v>42902</v>
      </c>
      <c r="B253" t="s">
        <v>2645</v>
      </c>
      <c r="C253" s="464" t="s">
        <v>104</v>
      </c>
      <c r="D253" s="465">
        <v>381</v>
      </c>
      <c r="E253" s="465">
        <f>D253*C12-D253</f>
        <v>19.050000000000011</v>
      </c>
      <c r="F253" s="465">
        <f t="shared" si="21"/>
        <v>400.05</v>
      </c>
    </row>
    <row r="254" spans="1:6" x14ac:dyDescent="0.2">
      <c r="A254" s="1919">
        <v>42905</v>
      </c>
      <c r="B254" t="s">
        <v>3163</v>
      </c>
      <c r="C254" s="464" t="s">
        <v>104</v>
      </c>
      <c r="D254" s="465">
        <v>503</v>
      </c>
      <c r="E254" s="465">
        <f>D254*C12-D254</f>
        <v>25.149999999999977</v>
      </c>
      <c r="F254" s="465">
        <f t="shared" si="21"/>
        <v>528.15</v>
      </c>
    </row>
    <row r="255" spans="1:6" x14ac:dyDescent="0.2">
      <c r="A255" s="1919">
        <v>42908</v>
      </c>
      <c r="B255" t="s">
        <v>2491</v>
      </c>
      <c r="C255" s="464" t="s">
        <v>104</v>
      </c>
      <c r="D255" s="465">
        <v>590</v>
      </c>
      <c r="E255" s="465">
        <f>D255*C12-D255</f>
        <v>29.5</v>
      </c>
      <c r="F255" s="465">
        <f t="shared" si="21"/>
        <v>619.5</v>
      </c>
    </row>
    <row r="256" spans="1:6" x14ac:dyDescent="0.2">
      <c r="A256" s="1919">
        <v>42909</v>
      </c>
      <c r="B256" t="s">
        <v>2645</v>
      </c>
      <c r="C256" s="464" t="s">
        <v>104</v>
      </c>
      <c r="D256" s="465">
        <v>381</v>
      </c>
      <c r="E256" s="465">
        <f>D256*C12-D256</f>
        <v>19.050000000000011</v>
      </c>
      <c r="F256" s="465">
        <f t="shared" si="21"/>
        <v>400.05</v>
      </c>
    </row>
    <row r="257" spans="1:6" x14ac:dyDescent="0.2">
      <c r="A257" s="1927">
        <v>42912</v>
      </c>
      <c r="B257" t="s">
        <v>3520</v>
      </c>
      <c r="C257" s="464" t="s">
        <v>1045</v>
      </c>
      <c r="D257" s="465">
        <v>498</v>
      </c>
      <c r="E257" s="465">
        <f>D257*C12-D257</f>
        <v>24.899999999999977</v>
      </c>
      <c r="F257" s="465">
        <f t="shared" ref="F257:F264" si="22">D257+E257</f>
        <v>522.9</v>
      </c>
    </row>
    <row r="258" spans="1:6" x14ac:dyDescent="0.2">
      <c r="A258" s="1927">
        <v>42914</v>
      </c>
      <c r="B258" t="s">
        <v>3521</v>
      </c>
      <c r="C258" s="464" t="s">
        <v>1045</v>
      </c>
      <c r="D258" s="465">
        <v>602</v>
      </c>
      <c r="E258" s="465">
        <f>D258*C12-D258</f>
        <v>30.100000000000023</v>
      </c>
      <c r="F258" s="465">
        <f t="shared" si="22"/>
        <v>632.1</v>
      </c>
    </row>
    <row r="259" spans="1:6" x14ac:dyDescent="0.2">
      <c r="A259" s="794"/>
      <c r="B259" s="633" t="s">
        <v>3522</v>
      </c>
      <c r="C259" s="1239"/>
      <c r="D259" s="1240">
        <v>50.7</v>
      </c>
      <c r="F259" s="465">
        <f t="shared" si="22"/>
        <v>50.7</v>
      </c>
    </row>
    <row r="260" spans="1:6" x14ac:dyDescent="0.2">
      <c r="A260" s="1927">
        <v>42915</v>
      </c>
      <c r="B260" t="s">
        <v>3523</v>
      </c>
      <c r="C260" s="464" t="s">
        <v>1045</v>
      </c>
      <c r="D260" s="465">
        <v>444</v>
      </c>
      <c r="E260" s="465">
        <f>D260*C12-D260</f>
        <v>22.200000000000045</v>
      </c>
      <c r="F260" s="465">
        <f t="shared" si="22"/>
        <v>466.20000000000005</v>
      </c>
    </row>
    <row r="261" spans="1:6" x14ac:dyDescent="0.2">
      <c r="A261" s="1927">
        <v>42916</v>
      </c>
      <c r="B261" t="s">
        <v>2645</v>
      </c>
      <c r="C261" s="464" t="s">
        <v>104</v>
      </c>
      <c r="D261" s="465">
        <v>381</v>
      </c>
      <c r="E261" s="465">
        <f>D261*C12-D261</f>
        <v>19.050000000000011</v>
      </c>
      <c r="F261" s="465">
        <f t="shared" si="22"/>
        <v>400.05</v>
      </c>
    </row>
    <row r="262" spans="1:6" x14ac:dyDescent="0.2">
      <c r="A262" s="1948">
        <v>42919</v>
      </c>
      <c r="B262" t="s">
        <v>3553</v>
      </c>
      <c r="C262" s="464" t="s">
        <v>104</v>
      </c>
      <c r="D262" s="465">
        <v>557</v>
      </c>
      <c r="E262" s="465">
        <f>D262*C12-D262</f>
        <v>27.850000000000023</v>
      </c>
      <c r="F262" s="465">
        <f t="shared" si="22"/>
        <v>584.85</v>
      </c>
    </row>
    <row r="263" spans="1:6" x14ac:dyDescent="0.2">
      <c r="A263" s="1948">
        <v>42919</v>
      </c>
      <c r="B263" t="s">
        <v>3554</v>
      </c>
      <c r="C263" s="464" t="s">
        <v>1045</v>
      </c>
      <c r="D263" s="465">
        <v>75</v>
      </c>
      <c r="E263" s="465">
        <f>D263*C12-D263</f>
        <v>3.75</v>
      </c>
      <c r="F263" s="465">
        <f t="shared" si="22"/>
        <v>78.75</v>
      </c>
    </row>
    <row r="264" spans="1:6" x14ac:dyDescent="0.2">
      <c r="A264" s="1948">
        <v>42922</v>
      </c>
      <c r="B264" t="s">
        <v>3555</v>
      </c>
      <c r="C264" s="464" t="s">
        <v>104</v>
      </c>
      <c r="D264" s="465">
        <v>590</v>
      </c>
      <c r="E264" s="465">
        <f>D264*C12-D264</f>
        <v>29.5</v>
      </c>
      <c r="F264" s="465">
        <f t="shared" si="22"/>
        <v>619.5</v>
      </c>
    </row>
    <row r="265" spans="1:6" x14ac:dyDescent="0.2">
      <c r="A265" s="1948">
        <v>42923</v>
      </c>
      <c r="B265" t="s">
        <v>3556</v>
      </c>
      <c r="C265" s="464" t="s">
        <v>1045</v>
      </c>
      <c r="D265" s="465">
        <v>412</v>
      </c>
      <c r="E265" s="465">
        <f>D265*C12-D265</f>
        <v>20.600000000000023</v>
      </c>
      <c r="F265" s="465">
        <f>D265+E265</f>
        <v>432.6</v>
      </c>
    </row>
    <row r="266" spans="1:6" x14ac:dyDescent="0.2">
      <c r="A266" s="1948">
        <v>42926</v>
      </c>
      <c r="B266" t="s">
        <v>3625</v>
      </c>
      <c r="C266" s="464" t="s">
        <v>1045</v>
      </c>
      <c r="D266" s="465">
        <v>358</v>
      </c>
      <c r="E266" s="465">
        <f>D266*C12-D266</f>
        <v>17.900000000000034</v>
      </c>
      <c r="F266" s="465">
        <f t="shared" ref="F266:F301" si="23">D266+E266</f>
        <v>375.90000000000003</v>
      </c>
    </row>
    <row r="267" spans="1:6" x14ac:dyDescent="0.2">
      <c r="A267" s="1948">
        <v>42927</v>
      </c>
      <c r="B267" t="s">
        <v>3626</v>
      </c>
      <c r="C267" s="464" t="s">
        <v>1045</v>
      </c>
      <c r="D267" s="465">
        <v>125</v>
      </c>
      <c r="E267" s="465">
        <f>D267*C12-D267</f>
        <v>6.25</v>
      </c>
      <c r="F267" s="465">
        <f t="shared" si="23"/>
        <v>131.25</v>
      </c>
    </row>
    <row r="268" spans="1:6" x14ac:dyDescent="0.2">
      <c r="A268" s="1948">
        <v>42928</v>
      </c>
      <c r="B268" t="s">
        <v>49</v>
      </c>
      <c r="C268" s="464" t="s">
        <v>1045</v>
      </c>
      <c r="D268" s="465">
        <v>299</v>
      </c>
      <c r="E268" s="465">
        <f>D268*C12-D268</f>
        <v>14.949999999999989</v>
      </c>
      <c r="F268" s="465">
        <f t="shared" si="23"/>
        <v>313.95</v>
      </c>
    </row>
    <row r="269" spans="1:6" x14ac:dyDescent="0.2">
      <c r="A269" s="1948">
        <v>42928</v>
      </c>
      <c r="B269" t="s">
        <v>3627</v>
      </c>
      <c r="C269" s="464" t="s">
        <v>1045</v>
      </c>
      <c r="D269" s="465">
        <v>125</v>
      </c>
      <c r="E269" s="465">
        <f>D269*C12-D269</f>
        <v>6.25</v>
      </c>
      <c r="F269" s="465">
        <f t="shared" si="23"/>
        <v>131.25</v>
      </c>
    </row>
    <row r="270" spans="1:6" x14ac:dyDescent="0.2">
      <c r="A270" s="1948">
        <v>42929</v>
      </c>
      <c r="B270" t="s">
        <v>2491</v>
      </c>
      <c r="C270" s="464" t="s">
        <v>1045</v>
      </c>
      <c r="D270" s="465">
        <v>498</v>
      </c>
      <c r="E270" s="465">
        <f>D270*C12-D270</f>
        <v>24.899999999999977</v>
      </c>
      <c r="F270" s="465">
        <f t="shared" si="23"/>
        <v>522.9</v>
      </c>
    </row>
    <row r="271" spans="1:6" x14ac:dyDescent="0.2">
      <c r="A271" s="1948">
        <v>42930</v>
      </c>
      <c r="B271" t="s">
        <v>2977</v>
      </c>
      <c r="C271" s="464" t="s">
        <v>1045</v>
      </c>
      <c r="D271" s="465">
        <v>115</v>
      </c>
      <c r="E271" s="465">
        <f>D271*C12-D271</f>
        <v>5.75</v>
      </c>
      <c r="F271" s="465">
        <f t="shared" si="23"/>
        <v>120.75</v>
      </c>
    </row>
    <row r="272" spans="1:6" x14ac:dyDescent="0.2">
      <c r="A272" s="1948">
        <v>42930</v>
      </c>
      <c r="B272" t="s">
        <v>3628</v>
      </c>
      <c r="C272" s="464" t="s">
        <v>1045</v>
      </c>
      <c r="D272" s="465">
        <v>358</v>
      </c>
      <c r="E272" s="465">
        <f>D272*C12-D272</f>
        <v>17.900000000000034</v>
      </c>
      <c r="F272" s="465">
        <f t="shared" si="23"/>
        <v>375.90000000000003</v>
      </c>
    </row>
    <row r="273" spans="1:6" x14ac:dyDescent="0.2">
      <c r="A273" s="1948">
        <v>42933</v>
      </c>
      <c r="B273" t="s">
        <v>3163</v>
      </c>
      <c r="C273" s="464" t="s">
        <v>104</v>
      </c>
      <c r="D273" s="465">
        <v>503</v>
      </c>
      <c r="E273" s="465">
        <f>D273*C13-D273</f>
        <v>30.180000000000064</v>
      </c>
      <c r="F273" s="465">
        <f t="shared" si="23"/>
        <v>533.18000000000006</v>
      </c>
    </row>
    <row r="274" spans="1:6" x14ac:dyDescent="0.2">
      <c r="A274" s="1948">
        <v>42933</v>
      </c>
      <c r="B274" t="s">
        <v>3629</v>
      </c>
      <c r="C274" s="464" t="s">
        <v>1045</v>
      </c>
      <c r="D274" s="465">
        <v>75</v>
      </c>
      <c r="E274" s="465">
        <f>D274*C13-D274</f>
        <v>4.5</v>
      </c>
      <c r="F274" s="465">
        <f t="shared" si="23"/>
        <v>79.5</v>
      </c>
    </row>
    <row r="275" spans="1:6" x14ac:dyDescent="0.2">
      <c r="A275" s="1948">
        <v>42934</v>
      </c>
      <c r="B275" t="s">
        <v>2645</v>
      </c>
      <c r="C275" s="464" t="s">
        <v>1045</v>
      </c>
      <c r="D275" s="465">
        <v>299</v>
      </c>
      <c r="E275" s="465">
        <f>D275*C13-D275</f>
        <v>17.939999999999998</v>
      </c>
      <c r="F275" s="465">
        <f t="shared" si="23"/>
        <v>316.94</v>
      </c>
    </row>
    <row r="276" spans="1:6" x14ac:dyDescent="0.2">
      <c r="A276" s="1948">
        <v>42934</v>
      </c>
      <c r="B276" t="s">
        <v>3630</v>
      </c>
      <c r="C276" s="464" t="s">
        <v>1045</v>
      </c>
      <c r="D276" s="465">
        <v>115</v>
      </c>
      <c r="E276" s="465">
        <f>D276*C13-D276</f>
        <v>6.9000000000000057</v>
      </c>
      <c r="F276" s="465">
        <f t="shared" si="23"/>
        <v>121.9</v>
      </c>
    </row>
    <row r="277" spans="1:6" x14ac:dyDescent="0.2">
      <c r="A277" s="1948">
        <v>42935</v>
      </c>
      <c r="B277" t="s">
        <v>2645</v>
      </c>
      <c r="C277" s="464" t="s">
        <v>104</v>
      </c>
      <c r="D277" s="465">
        <v>381</v>
      </c>
      <c r="E277" s="465">
        <f>D277*C13-D277</f>
        <v>22.860000000000014</v>
      </c>
      <c r="F277" s="465">
        <f t="shared" si="23"/>
        <v>403.86</v>
      </c>
    </row>
    <row r="278" spans="1:6" x14ac:dyDescent="0.2">
      <c r="A278" s="1948">
        <v>42936</v>
      </c>
      <c r="B278" t="s">
        <v>3631</v>
      </c>
      <c r="C278" s="464" t="s">
        <v>1045</v>
      </c>
      <c r="D278" s="465">
        <v>145</v>
      </c>
      <c r="E278" s="465">
        <f>D278*C13-D278</f>
        <v>8.7000000000000171</v>
      </c>
      <c r="F278" s="465">
        <f t="shared" si="23"/>
        <v>153.70000000000002</v>
      </c>
    </row>
    <row r="279" spans="1:6" x14ac:dyDescent="0.2">
      <c r="A279" s="1948">
        <v>42936</v>
      </c>
      <c r="B279" t="s">
        <v>3632</v>
      </c>
      <c r="C279" s="464" t="s">
        <v>1045</v>
      </c>
      <c r="D279" s="465">
        <v>85</v>
      </c>
      <c r="E279" s="465">
        <f>D279*C13-D279</f>
        <v>5.1000000000000085</v>
      </c>
      <c r="F279" s="465">
        <f t="shared" si="23"/>
        <v>90.100000000000009</v>
      </c>
    </row>
    <row r="280" spans="1:6" x14ac:dyDescent="0.2">
      <c r="A280" s="1948">
        <v>42962</v>
      </c>
      <c r="B280" t="s">
        <v>3672</v>
      </c>
      <c r="C280" s="464" t="s">
        <v>1045</v>
      </c>
      <c r="D280" s="465">
        <v>75</v>
      </c>
      <c r="E280" s="465">
        <f>D280*C13-D280</f>
        <v>4.5</v>
      </c>
      <c r="F280" s="465">
        <f t="shared" si="23"/>
        <v>79.5</v>
      </c>
    </row>
    <row r="281" spans="1:6" x14ac:dyDescent="0.2">
      <c r="A281" s="1948">
        <v>42964</v>
      </c>
      <c r="B281" t="s">
        <v>3673</v>
      </c>
      <c r="C281" s="464" t="s">
        <v>1045</v>
      </c>
      <c r="D281" s="465">
        <v>421</v>
      </c>
      <c r="E281" s="465">
        <f>D281*C13-D281</f>
        <v>25.260000000000048</v>
      </c>
      <c r="F281" s="465">
        <f t="shared" si="23"/>
        <v>446.26000000000005</v>
      </c>
    </row>
    <row r="282" spans="1:6" x14ac:dyDescent="0.2">
      <c r="A282" s="1948">
        <v>42969</v>
      </c>
      <c r="B282" t="s">
        <v>3694</v>
      </c>
      <c r="C282" s="464" t="s">
        <v>104</v>
      </c>
      <c r="D282" s="465">
        <v>840.4</v>
      </c>
      <c r="E282" s="465">
        <f>D282*C13-D282</f>
        <v>50.424000000000092</v>
      </c>
      <c r="F282" s="465">
        <f t="shared" si="23"/>
        <v>890.82400000000007</v>
      </c>
    </row>
    <row r="283" spans="1:6" x14ac:dyDescent="0.2">
      <c r="A283" s="794"/>
      <c r="B283" s="633" t="s">
        <v>3522</v>
      </c>
      <c r="D283" s="465">
        <v>105.52</v>
      </c>
      <c r="F283" s="465"/>
    </row>
    <row r="284" spans="1:6" x14ac:dyDescent="0.2">
      <c r="A284" s="1948">
        <v>42977</v>
      </c>
      <c r="B284" t="s">
        <v>3735</v>
      </c>
      <c r="C284" s="464" t="s">
        <v>1045</v>
      </c>
      <c r="D284" s="465">
        <v>421</v>
      </c>
      <c r="E284" s="465">
        <f>D284*C13-D284</f>
        <v>25.260000000000048</v>
      </c>
      <c r="F284" s="465">
        <f t="shared" si="23"/>
        <v>446.26000000000005</v>
      </c>
    </row>
    <row r="285" spans="1:6" x14ac:dyDescent="0.2">
      <c r="A285" s="466" t="s">
        <v>3736</v>
      </c>
      <c r="B285" t="s">
        <v>3737</v>
      </c>
      <c r="C285" s="464" t="s">
        <v>104</v>
      </c>
      <c r="D285" s="465">
        <v>381</v>
      </c>
      <c r="E285" s="465">
        <f>D285*C13-D285</f>
        <v>22.860000000000014</v>
      </c>
      <c r="F285" s="465">
        <f t="shared" si="23"/>
        <v>403.86</v>
      </c>
    </row>
    <row r="286" spans="1:6" x14ac:dyDescent="0.2">
      <c r="A286" s="1948">
        <v>42979</v>
      </c>
      <c r="B286" t="s">
        <v>3738</v>
      </c>
      <c r="C286" s="464" t="s">
        <v>1045</v>
      </c>
      <c r="D286" s="465">
        <v>54.12</v>
      </c>
      <c r="E286" s="465">
        <f>D286*C13-D286</f>
        <v>3.2471999999999994</v>
      </c>
      <c r="F286" s="465">
        <f t="shared" si="23"/>
        <v>57.367199999999997</v>
      </c>
    </row>
    <row r="287" spans="1:6" x14ac:dyDescent="0.2">
      <c r="A287" s="1948">
        <v>42982</v>
      </c>
      <c r="B287" t="s">
        <v>3781</v>
      </c>
      <c r="C287" s="464" t="s">
        <v>104</v>
      </c>
      <c r="D287" s="465">
        <v>503</v>
      </c>
      <c r="E287" s="465">
        <f>D287*C13-D287</f>
        <v>30.180000000000064</v>
      </c>
      <c r="F287" s="465">
        <f t="shared" si="23"/>
        <v>533.18000000000006</v>
      </c>
    </row>
    <row r="288" spans="1:6" x14ac:dyDescent="0.2">
      <c r="A288" s="1948">
        <v>42984</v>
      </c>
      <c r="B288" t="s">
        <v>2645</v>
      </c>
      <c r="C288" s="464" t="s">
        <v>1045</v>
      </c>
      <c r="D288" s="465">
        <v>299</v>
      </c>
      <c r="E288" s="465">
        <f>D288*C13-D288</f>
        <v>17.939999999999998</v>
      </c>
      <c r="F288" s="465">
        <f t="shared" si="23"/>
        <v>316.94</v>
      </c>
    </row>
    <row r="289" spans="1:6" x14ac:dyDescent="0.2">
      <c r="A289" s="716">
        <v>42985</v>
      </c>
      <c r="B289" s="633" t="s">
        <v>3783</v>
      </c>
      <c r="D289" s="465">
        <v>67.52</v>
      </c>
      <c r="E289" s="465"/>
      <c r="F289" s="465"/>
    </row>
    <row r="290" spans="1:6" x14ac:dyDescent="0.2">
      <c r="A290" s="1948">
        <v>42985</v>
      </c>
      <c r="B290" t="s">
        <v>3782</v>
      </c>
      <c r="C290" s="464" t="s">
        <v>104</v>
      </c>
      <c r="D290" s="465">
        <v>905.4</v>
      </c>
      <c r="E290" s="465">
        <f>D290*C13-D290</f>
        <v>54.324000000000069</v>
      </c>
      <c r="F290" s="465">
        <f t="shared" si="23"/>
        <v>959.72400000000005</v>
      </c>
    </row>
    <row r="291" spans="1:6" x14ac:dyDescent="0.2">
      <c r="A291" s="1948">
        <v>42986</v>
      </c>
      <c r="B291" t="s">
        <v>3346</v>
      </c>
      <c r="C291" s="464" t="s">
        <v>104</v>
      </c>
      <c r="D291" s="465">
        <v>503</v>
      </c>
      <c r="E291" s="465">
        <f>D291*C13-D291</f>
        <v>30.180000000000064</v>
      </c>
      <c r="F291" s="465">
        <f t="shared" si="23"/>
        <v>533.18000000000006</v>
      </c>
    </row>
    <row r="292" spans="1:6" x14ac:dyDescent="0.2">
      <c r="A292" s="1948">
        <v>42986</v>
      </c>
      <c r="B292" t="s">
        <v>3737</v>
      </c>
      <c r="C292" s="464" t="s">
        <v>104</v>
      </c>
      <c r="D292" s="465">
        <v>381</v>
      </c>
      <c r="E292" s="465">
        <f>D292*C13-D292</f>
        <v>22.860000000000014</v>
      </c>
      <c r="F292" s="465">
        <f t="shared" si="23"/>
        <v>403.86</v>
      </c>
    </row>
    <row r="293" spans="1:6" x14ac:dyDescent="0.2">
      <c r="A293" s="1948">
        <v>42992</v>
      </c>
      <c r="B293" t="s">
        <v>3673</v>
      </c>
      <c r="C293" s="464" t="s">
        <v>1045</v>
      </c>
      <c r="D293" s="465">
        <v>75</v>
      </c>
      <c r="E293" s="465">
        <f>D293*C13-D293</f>
        <v>4.5</v>
      </c>
      <c r="F293" s="465">
        <f t="shared" si="23"/>
        <v>79.5</v>
      </c>
    </row>
    <row r="294" spans="1:6" x14ac:dyDescent="0.2">
      <c r="A294" s="1948">
        <v>42992</v>
      </c>
      <c r="B294" t="s">
        <v>1515</v>
      </c>
      <c r="C294" s="464" t="s">
        <v>1045</v>
      </c>
      <c r="D294" s="465">
        <v>498</v>
      </c>
      <c r="E294" s="465">
        <f>D294*C13-D294</f>
        <v>29.879999999999995</v>
      </c>
      <c r="F294" s="465">
        <f t="shared" si="23"/>
        <v>527.88</v>
      </c>
    </row>
    <row r="295" spans="1:6" x14ac:dyDescent="0.2">
      <c r="A295" s="1948">
        <v>42993</v>
      </c>
      <c r="B295" t="s">
        <v>2645</v>
      </c>
      <c r="C295" s="464" t="s">
        <v>104</v>
      </c>
      <c r="D295" s="465">
        <v>381</v>
      </c>
      <c r="E295" s="465">
        <f>D295*C13-D295</f>
        <v>22.860000000000014</v>
      </c>
      <c r="F295" s="465">
        <f t="shared" si="23"/>
        <v>403.86</v>
      </c>
    </row>
    <row r="296" spans="1:6" x14ac:dyDescent="0.2">
      <c r="A296" s="1948">
        <v>42997</v>
      </c>
      <c r="B296" t="s">
        <v>3896</v>
      </c>
      <c r="C296" s="464" t="s">
        <v>1045</v>
      </c>
      <c r="D296" s="465">
        <v>475</v>
      </c>
      <c r="E296" s="465">
        <f>D296*C14-D296</f>
        <v>33.250000000000057</v>
      </c>
      <c r="F296" s="465">
        <f t="shared" si="23"/>
        <v>508.25000000000006</v>
      </c>
    </row>
    <row r="297" spans="1:6" x14ac:dyDescent="0.2">
      <c r="A297" s="1948">
        <v>42998</v>
      </c>
      <c r="B297" t="s">
        <v>2977</v>
      </c>
      <c r="C297" s="464" t="s">
        <v>1045</v>
      </c>
      <c r="D297" s="465">
        <v>135</v>
      </c>
      <c r="E297" s="465">
        <f>D297*C14-D297</f>
        <v>9.4500000000000171</v>
      </c>
      <c r="F297" s="465">
        <f t="shared" si="23"/>
        <v>144.45000000000002</v>
      </c>
    </row>
    <row r="298" spans="1:6" x14ac:dyDescent="0.2">
      <c r="A298" s="1948">
        <v>42998</v>
      </c>
      <c r="B298" t="s">
        <v>3897</v>
      </c>
      <c r="C298" s="464" t="s">
        <v>1045</v>
      </c>
      <c r="D298" s="465">
        <v>100</v>
      </c>
      <c r="E298" s="465">
        <f>D298*C14-D298</f>
        <v>7</v>
      </c>
      <c r="F298" s="465">
        <f t="shared" si="23"/>
        <v>107</v>
      </c>
    </row>
    <row r="299" spans="1:6" x14ac:dyDescent="0.2">
      <c r="A299" s="1948">
        <v>42999</v>
      </c>
      <c r="B299" t="s">
        <v>3898</v>
      </c>
      <c r="C299" s="464" t="s">
        <v>1045</v>
      </c>
      <c r="D299" s="465">
        <v>148</v>
      </c>
      <c r="E299" s="465">
        <f>D299*C14-D299</f>
        <v>10.360000000000014</v>
      </c>
      <c r="F299" s="465">
        <f t="shared" si="23"/>
        <v>158.36000000000001</v>
      </c>
    </row>
    <row r="300" spans="1:6" x14ac:dyDescent="0.2">
      <c r="A300" s="1948">
        <v>42999</v>
      </c>
      <c r="B300" t="s">
        <v>3899</v>
      </c>
      <c r="C300" s="464" t="s">
        <v>1045</v>
      </c>
      <c r="D300" s="465">
        <v>503</v>
      </c>
      <c r="E300" s="465">
        <f>D300*C14-D300</f>
        <v>35.210000000000036</v>
      </c>
      <c r="F300" s="465">
        <f t="shared" si="23"/>
        <v>538.21</v>
      </c>
    </row>
    <row r="301" spans="1:6" x14ac:dyDescent="0.2">
      <c r="A301" s="1948">
        <v>43000</v>
      </c>
      <c r="B301" t="s">
        <v>3900</v>
      </c>
      <c r="C301" s="464" t="s">
        <v>104</v>
      </c>
      <c r="D301" s="465">
        <v>489</v>
      </c>
      <c r="E301" s="465">
        <f>D301*C14-D301</f>
        <v>34.230000000000018</v>
      </c>
      <c r="F301" s="465">
        <f t="shared" si="23"/>
        <v>523.23</v>
      </c>
    </row>
    <row r="302" spans="1:6" x14ac:dyDescent="0.2">
      <c r="D302" s="465"/>
      <c r="F302" s="465"/>
    </row>
    <row r="303" spans="1:6" x14ac:dyDescent="0.2">
      <c r="D303" s="465"/>
      <c r="F303" s="465"/>
    </row>
    <row r="304" spans="1:6" x14ac:dyDescent="0.2">
      <c r="D304" s="465"/>
    </row>
    <row r="305" spans="4:9" x14ac:dyDescent="0.2">
      <c r="D305" s="465"/>
    </row>
    <row r="306" spans="4:9" x14ac:dyDescent="0.2">
      <c r="D306" s="465"/>
    </row>
    <row r="307" spans="4:9" x14ac:dyDescent="0.2">
      <c r="D307" s="465"/>
    </row>
    <row r="308" spans="4:9" x14ac:dyDescent="0.2">
      <c r="D308" s="465"/>
    </row>
    <row r="319" spans="4:9" x14ac:dyDescent="0.2">
      <c r="I319">
        <v>1</v>
      </c>
    </row>
  </sheetData>
  <customSheetViews>
    <customSheetView guid="{22CDCF1B-A998-4C66-A90E-5BC54F71D148}">
      <selection activeCell="Q179" sqref="Q179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B955BE0-C0D7-4178-BB91-BB50E7E2B647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XFD37"/>
  <sheetViews>
    <sheetView showRuler="0" topLeftCell="AX7" workbookViewId="0">
      <selection activeCell="AQ33" sqref="AQ33"/>
    </sheetView>
  </sheetViews>
  <sheetFormatPr defaultRowHeight="12.75" x14ac:dyDescent="0.2"/>
  <cols>
    <col min="1" max="1" width="9.140625" style="884"/>
    <col min="2" max="2" width="24" style="45" customWidth="1"/>
    <col min="3" max="53" width="14.85546875" style="45" customWidth="1"/>
    <col min="54" max="54" width="14.85546875" style="321" customWidth="1"/>
    <col min="55" max="55" width="14.85546875" style="45" customWidth="1"/>
    <col min="56" max="56" width="18.7109375" style="45" customWidth="1"/>
    <col min="57" max="58" width="14.85546875" style="45" customWidth="1"/>
    <col min="59" max="16383" width="9.140625" style="45"/>
    <col min="16384" max="16384" width="9.140625" style="321"/>
  </cols>
  <sheetData>
    <row r="1" spans="1:54 16384:16384" s="844" customFormat="1" ht="18.75" customHeight="1" x14ac:dyDescent="0.2">
      <c r="B1" s="845" t="s">
        <v>62</v>
      </c>
      <c r="C1" s="846" t="s">
        <v>63</v>
      </c>
      <c r="D1" s="846" t="s">
        <v>773</v>
      </c>
      <c r="E1" s="846" t="s">
        <v>772</v>
      </c>
      <c r="AI1" s="847" t="s">
        <v>2085</v>
      </c>
      <c r="BB1" s="1000"/>
      <c r="XFD1" s="1000"/>
    </row>
    <row r="2" spans="1:54 16384:16384" s="840" customFormat="1" x14ac:dyDescent="0.2">
      <c r="C2" s="841">
        <f>(SUM(Projecten!L6:L10)/(SUM(Projecten!E6:E10)))</f>
        <v>1732.6909917355372</v>
      </c>
      <c r="D2" s="842">
        <v>2500</v>
      </c>
      <c r="E2" s="843">
        <f>(SUM(Projecten!L13:L159)/SUM(Projecten!E13:E159))</f>
        <v>2507.5238317757021</v>
      </c>
      <c r="BB2" s="1001"/>
      <c r="XFD2" s="1001"/>
    </row>
    <row r="3" spans="1:54 16384:16384" x14ac:dyDescent="0.2">
      <c r="B3" s="45" t="s">
        <v>68</v>
      </c>
      <c r="C3" s="50">
        <f>Projecten!E3</f>
        <v>1173</v>
      </c>
      <c r="AF3" s="2565" t="s">
        <v>67</v>
      </c>
      <c r="AG3" s="2565"/>
      <c r="AH3" s="2565"/>
    </row>
    <row r="4" spans="1:54 16384:16384" x14ac:dyDescent="0.2">
      <c r="B4" s="45" t="s">
        <v>70</v>
      </c>
      <c r="C4" s="50">
        <f>Projecten!F3+Projecten!G3+Projecten!H3</f>
        <v>18364</v>
      </c>
    </row>
    <row r="5" spans="1:54 16384:16384" x14ac:dyDescent="0.2">
      <c r="C5" s="45" t="s">
        <v>63</v>
      </c>
      <c r="D5" s="45" t="s">
        <v>64</v>
      </c>
    </row>
    <row r="6" spans="1:54 16384:16384" s="48" customFormat="1" x14ac:dyDescent="0.2">
      <c r="B6" s="45" t="s">
        <v>769</v>
      </c>
      <c r="C6" s="48">
        <v>116</v>
      </c>
      <c r="D6" s="48">
        <v>153</v>
      </c>
      <c r="BB6" s="323"/>
      <c r="XFD6" s="323"/>
    </row>
    <row r="7" spans="1:54 16384:16384" s="1002" customFormat="1" ht="13.5" thickBot="1" x14ac:dyDescent="0.25">
      <c r="A7" s="46" t="s">
        <v>2137</v>
      </c>
      <c r="B7" s="46"/>
      <c r="C7" s="46">
        <v>1</v>
      </c>
      <c r="D7" s="46">
        <v>2</v>
      </c>
      <c r="E7" s="46">
        <v>3</v>
      </c>
      <c r="F7" s="46">
        <v>4</v>
      </c>
      <c r="G7" s="46">
        <v>5</v>
      </c>
      <c r="H7" s="46">
        <v>6</v>
      </c>
      <c r="I7" s="46">
        <v>7</v>
      </c>
      <c r="J7" s="46">
        <v>8</v>
      </c>
      <c r="K7" s="46">
        <v>9</v>
      </c>
      <c r="L7" s="46">
        <v>10</v>
      </c>
      <c r="M7" s="46">
        <v>11</v>
      </c>
      <c r="N7" s="46">
        <v>12</v>
      </c>
      <c r="O7" s="46">
        <v>13</v>
      </c>
      <c r="P7" s="46">
        <v>14</v>
      </c>
      <c r="Q7" s="46">
        <v>15</v>
      </c>
      <c r="R7" s="46">
        <v>16</v>
      </c>
      <c r="S7" s="46">
        <v>17</v>
      </c>
      <c r="T7" s="46">
        <v>18</v>
      </c>
      <c r="U7" s="46">
        <v>19</v>
      </c>
      <c r="V7" s="46">
        <v>20</v>
      </c>
      <c r="W7" s="46">
        <v>21</v>
      </c>
      <c r="X7" s="46">
        <v>22</v>
      </c>
      <c r="Y7" s="46">
        <v>23</v>
      </c>
      <c r="Z7" s="46">
        <v>24</v>
      </c>
      <c r="AA7" s="46">
        <v>25</v>
      </c>
      <c r="AB7" s="46">
        <v>26</v>
      </c>
      <c r="AC7" s="46">
        <v>27</v>
      </c>
      <c r="AD7" s="46">
        <v>28</v>
      </c>
      <c r="AE7" s="46">
        <v>29</v>
      </c>
      <c r="AF7" s="686">
        <v>30</v>
      </c>
      <c r="AG7" s="49">
        <v>31</v>
      </c>
      <c r="AH7" s="49">
        <v>32</v>
      </c>
      <c r="AI7" s="49">
        <v>33</v>
      </c>
      <c r="AJ7" s="46">
        <v>34</v>
      </c>
      <c r="AK7" s="46">
        <v>35</v>
      </c>
      <c r="AL7" s="46">
        <v>36</v>
      </c>
      <c r="AM7" s="46">
        <v>37</v>
      </c>
      <c r="AN7" s="46">
        <v>38</v>
      </c>
      <c r="AO7" s="46">
        <v>39</v>
      </c>
      <c r="AP7" s="46">
        <v>40</v>
      </c>
      <c r="AQ7" s="46">
        <v>41</v>
      </c>
      <c r="AR7" s="46">
        <v>42</v>
      </c>
      <c r="AS7" s="46">
        <v>43</v>
      </c>
      <c r="AT7" s="46">
        <v>44</v>
      </c>
      <c r="AU7" s="46">
        <v>45</v>
      </c>
      <c r="AV7" s="46">
        <v>46</v>
      </c>
      <c r="AW7" s="46">
        <v>47</v>
      </c>
      <c r="AX7" s="46">
        <v>48</v>
      </c>
      <c r="AY7" s="46">
        <v>49</v>
      </c>
      <c r="AZ7" s="46">
        <v>50</v>
      </c>
      <c r="BA7" s="46">
        <v>51</v>
      </c>
    </row>
    <row r="8" spans="1:54 16384:16384" s="318" customFormat="1" ht="12.75" customHeight="1" x14ac:dyDescent="0.2">
      <c r="A8" s="954">
        <v>2015</v>
      </c>
      <c r="B8" s="318" t="s">
        <v>65</v>
      </c>
      <c r="C8" s="318">
        <v>7</v>
      </c>
      <c r="D8" s="318">
        <v>7</v>
      </c>
      <c r="E8" s="318">
        <v>7</v>
      </c>
      <c r="F8" s="318">
        <v>7</v>
      </c>
      <c r="G8" s="318">
        <v>7</v>
      </c>
      <c r="H8" s="318">
        <v>10</v>
      </c>
      <c r="I8" s="318">
        <v>17</v>
      </c>
      <c r="J8" s="318">
        <v>11</v>
      </c>
      <c r="K8" s="318">
        <v>12</v>
      </c>
      <c r="L8" s="318">
        <v>11</v>
      </c>
      <c r="M8" s="318">
        <v>3</v>
      </c>
      <c r="N8" s="318">
        <v>5</v>
      </c>
      <c r="O8" s="318">
        <f>'Reeds geproduceerd'!F16</f>
        <v>2</v>
      </c>
      <c r="P8" s="318">
        <f>'Reeds geproduceerd'!F20</f>
        <v>10</v>
      </c>
      <c r="Q8" s="318">
        <f>'Reeds geproduceerd'!F24</f>
        <v>0</v>
      </c>
      <c r="R8" s="319">
        <f>'Reeds geproduceerd'!F27</f>
        <v>4</v>
      </c>
      <c r="S8" s="319">
        <f>'Reeds geproduceerd'!F34</f>
        <v>16</v>
      </c>
      <c r="T8" s="319">
        <f>'Reeds geproduceerd'!F39</f>
        <v>0</v>
      </c>
      <c r="U8" s="319">
        <f>'Reeds geproduceerd'!F42</f>
        <v>3</v>
      </c>
      <c r="V8" s="319">
        <f>'Reeds geproduceerd'!F50</f>
        <v>15</v>
      </c>
      <c r="W8" s="319">
        <f>'Reeds geproduceerd'!F55</f>
        <v>9</v>
      </c>
      <c r="X8" s="319">
        <f>'Reeds geproduceerd'!F64</f>
        <v>10</v>
      </c>
      <c r="Y8" s="319">
        <f>'Reeds geproduceerd'!F72</f>
        <v>11</v>
      </c>
      <c r="Z8" s="319">
        <f>'Reeds geproduceerd'!F81</f>
        <v>9</v>
      </c>
      <c r="AA8" s="319">
        <f>'Reeds geproduceerd'!F91</f>
        <v>9</v>
      </c>
      <c r="AB8" s="319">
        <f>'Reeds geproduceerd'!F105</f>
        <v>11</v>
      </c>
      <c r="AC8" s="319">
        <f>'Reeds geproduceerd'!F115</f>
        <v>11</v>
      </c>
      <c r="AD8" s="319">
        <f>'Reeds geproduceerd'!F127</f>
        <v>5</v>
      </c>
      <c r="AE8" s="319">
        <f>'Reeds geproduceerd'!F138</f>
        <v>4</v>
      </c>
      <c r="AF8" s="319">
        <f>'Reeds geproduceerd'!F150</f>
        <v>7</v>
      </c>
      <c r="AG8" s="319">
        <v>0</v>
      </c>
      <c r="AH8" s="319">
        <v>0</v>
      </c>
      <c r="AI8" s="319">
        <v>0</v>
      </c>
      <c r="AJ8" s="319">
        <f>'Reeds geproduceerd'!F160</f>
        <v>9</v>
      </c>
      <c r="AK8" s="319">
        <f>'Reeds geproduceerd'!F171</f>
        <v>7</v>
      </c>
      <c r="AL8" s="319">
        <f>'Reeds geproduceerd'!F181</f>
        <v>15</v>
      </c>
      <c r="AM8" s="319">
        <f>'Reeds geproduceerd'!F189</f>
        <v>9</v>
      </c>
      <c r="AN8" s="320">
        <f>'Reeds geproduceerd'!F202</f>
        <v>10</v>
      </c>
      <c r="AO8" s="319">
        <f>'Reeds geproduceerd'!F216</f>
        <v>8</v>
      </c>
      <c r="AP8" s="319">
        <f>'Reeds geproduceerd'!F226</f>
        <v>8</v>
      </c>
      <c r="AQ8" s="319">
        <f>'Reeds geproduceerd'!F236</f>
        <v>9</v>
      </c>
      <c r="AR8" s="319">
        <f>'Reeds geproduceerd'!F245</f>
        <v>12</v>
      </c>
      <c r="AS8" s="319">
        <f>'Reeds geproduceerd'!F261</f>
        <v>21</v>
      </c>
      <c r="AT8" s="319">
        <f>'Reeds geproduceerd'!F278</f>
        <v>18</v>
      </c>
      <c r="AU8" s="319">
        <f>'Reeds geproduceerd'!F291</f>
        <v>10</v>
      </c>
      <c r="AV8" s="319">
        <f>'Reeds geproduceerd'!F301</f>
        <v>19</v>
      </c>
      <c r="AW8" s="319">
        <f>'Reeds geproduceerd'!F318</f>
        <v>12</v>
      </c>
      <c r="AX8" s="319">
        <f>'Reeds geproduceerd'!F329</f>
        <v>12</v>
      </c>
      <c r="AY8" s="319">
        <f>'Reeds geproduceerd'!F338</f>
        <v>20</v>
      </c>
      <c r="AZ8" s="319">
        <f>'Reeds geproduceerd'!F348</f>
        <v>19</v>
      </c>
      <c r="BA8" s="319">
        <f>'Reeds geproduceerd'!F354</f>
        <v>18</v>
      </c>
      <c r="BB8" s="318">
        <f>SUM(C8:BA8)</f>
        <v>476</v>
      </c>
    </row>
    <row r="9" spans="1:54 16384:16384" s="321" customFormat="1" x14ac:dyDescent="0.2">
      <c r="B9" s="321" t="s">
        <v>71</v>
      </c>
      <c r="E9" s="322">
        <f>C3-E8</f>
        <v>1166</v>
      </c>
      <c r="F9" s="321">
        <f>E9-F8</f>
        <v>1159</v>
      </c>
      <c r="G9" s="321">
        <f t="shared" ref="G9:BA9" si="0">F9-G8</f>
        <v>1152</v>
      </c>
      <c r="H9" s="321">
        <f t="shared" si="0"/>
        <v>1142</v>
      </c>
      <c r="I9" s="321">
        <f t="shared" si="0"/>
        <v>1125</v>
      </c>
      <c r="J9" s="321">
        <f t="shared" si="0"/>
        <v>1114</v>
      </c>
      <c r="K9" s="321">
        <f t="shared" si="0"/>
        <v>1102</v>
      </c>
      <c r="L9" s="321">
        <f t="shared" si="0"/>
        <v>1091</v>
      </c>
      <c r="M9" s="321">
        <f t="shared" si="0"/>
        <v>1088</v>
      </c>
      <c r="N9" s="321">
        <f t="shared" si="0"/>
        <v>1083</v>
      </c>
      <c r="O9" s="321">
        <f t="shared" si="0"/>
        <v>1081</v>
      </c>
      <c r="P9" s="321">
        <f t="shared" si="0"/>
        <v>1071</v>
      </c>
      <c r="Q9" s="321">
        <f t="shared" si="0"/>
        <v>1071</v>
      </c>
      <c r="R9" s="321">
        <f t="shared" si="0"/>
        <v>1067</v>
      </c>
      <c r="S9" s="321">
        <f t="shared" si="0"/>
        <v>1051</v>
      </c>
      <c r="T9" s="321">
        <f t="shared" si="0"/>
        <v>1051</v>
      </c>
      <c r="U9" s="321">
        <f t="shared" si="0"/>
        <v>1048</v>
      </c>
      <c r="V9" s="321">
        <f t="shared" si="0"/>
        <v>1033</v>
      </c>
      <c r="W9" s="321">
        <f t="shared" si="0"/>
        <v>1024</v>
      </c>
      <c r="X9" s="321">
        <f t="shared" si="0"/>
        <v>1014</v>
      </c>
      <c r="Y9" s="321">
        <f t="shared" si="0"/>
        <v>1003</v>
      </c>
      <c r="Z9" s="321">
        <f t="shared" si="0"/>
        <v>994</v>
      </c>
      <c r="AA9" s="321">
        <f t="shared" si="0"/>
        <v>985</v>
      </c>
      <c r="AB9" s="321">
        <f t="shared" si="0"/>
        <v>974</v>
      </c>
      <c r="AC9" s="321">
        <f t="shared" si="0"/>
        <v>963</v>
      </c>
      <c r="AD9" s="321">
        <f t="shared" si="0"/>
        <v>958</v>
      </c>
      <c r="AE9" s="321">
        <f t="shared" si="0"/>
        <v>954</v>
      </c>
      <c r="AF9" s="321">
        <f t="shared" si="0"/>
        <v>947</v>
      </c>
      <c r="AG9" s="321">
        <f t="shared" si="0"/>
        <v>947</v>
      </c>
      <c r="AH9" s="321">
        <f t="shared" si="0"/>
        <v>947</v>
      </c>
      <c r="AI9" s="321">
        <f t="shared" si="0"/>
        <v>947</v>
      </c>
      <c r="AJ9" s="321">
        <f t="shared" si="0"/>
        <v>938</v>
      </c>
      <c r="AK9" s="321">
        <f t="shared" si="0"/>
        <v>931</v>
      </c>
      <c r="AL9" s="321">
        <f t="shared" si="0"/>
        <v>916</v>
      </c>
      <c r="AM9" s="321">
        <f t="shared" si="0"/>
        <v>907</v>
      </c>
      <c r="AN9" s="321">
        <f t="shared" si="0"/>
        <v>897</v>
      </c>
      <c r="AO9" s="321">
        <f t="shared" si="0"/>
        <v>889</v>
      </c>
      <c r="AP9" s="321">
        <f t="shared" si="0"/>
        <v>881</v>
      </c>
      <c r="AQ9" s="321">
        <f t="shared" si="0"/>
        <v>872</v>
      </c>
      <c r="AR9" s="321">
        <f t="shared" si="0"/>
        <v>860</v>
      </c>
      <c r="AS9" s="321">
        <f t="shared" si="0"/>
        <v>839</v>
      </c>
      <c r="AT9" s="321">
        <f t="shared" si="0"/>
        <v>821</v>
      </c>
      <c r="AU9" s="321">
        <f t="shared" si="0"/>
        <v>811</v>
      </c>
      <c r="AV9" s="321">
        <f t="shared" si="0"/>
        <v>792</v>
      </c>
      <c r="AW9" s="321">
        <f t="shared" si="0"/>
        <v>780</v>
      </c>
      <c r="AX9" s="321">
        <f t="shared" si="0"/>
        <v>768</v>
      </c>
      <c r="AY9" s="321">
        <f t="shared" si="0"/>
        <v>748</v>
      </c>
      <c r="AZ9" s="321">
        <f t="shared" si="0"/>
        <v>729</v>
      </c>
      <c r="BA9" s="321">
        <f t="shared" si="0"/>
        <v>711</v>
      </c>
    </row>
    <row r="10" spans="1:54 16384:16384" s="321" customFormat="1" x14ac:dyDescent="0.2">
      <c r="B10" s="321" t="s">
        <v>69</v>
      </c>
      <c r="E10" s="323">
        <f t="shared" ref="E10:P10" si="1">E8*$C$2</f>
        <v>12128.83694214876</v>
      </c>
      <c r="F10" s="323">
        <f t="shared" si="1"/>
        <v>12128.83694214876</v>
      </c>
      <c r="G10" s="323">
        <f t="shared" si="1"/>
        <v>12128.83694214876</v>
      </c>
      <c r="H10" s="323">
        <f t="shared" si="1"/>
        <v>17326.909917355373</v>
      </c>
      <c r="I10" s="323">
        <f t="shared" si="1"/>
        <v>29455.746859504132</v>
      </c>
      <c r="J10" s="323">
        <f t="shared" si="1"/>
        <v>19059.60090909091</v>
      </c>
      <c r="K10" s="323">
        <f t="shared" si="1"/>
        <v>20792.291900826447</v>
      </c>
      <c r="L10" s="323">
        <f t="shared" si="1"/>
        <v>19059.60090909091</v>
      </c>
      <c r="M10" s="323">
        <f t="shared" si="1"/>
        <v>5198.0729752066118</v>
      </c>
      <c r="N10" s="323">
        <f t="shared" si="1"/>
        <v>8663.4549586776866</v>
      </c>
      <c r="O10" s="323">
        <f t="shared" si="1"/>
        <v>3465.3819834710744</v>
      </c>
      <c r="P10" s="323">
        <f t="shared" si="1"/>
        <v>17326.909917355373</v>
      </c>
      <c r="Q10" s="324">
        <f t="shared" ref="Q10:BA10" si="2">Q8*$D$2</f>
        <v>0</v>
      </c>
      <c r="R10" s="324">
        <f t="shared" si="2"/>
        <v>10000</v>
      </c>
      <c r="S10" s="324">
        <f t="shared" si="2"/>
        <v>40000</v>
      </c>
      <c r="T10" s="324">
        <f t="shared" si="2"/>
        <v>0</v>
      </c>
      <c r="U10" s="324">
        <f t="shared" si="2"/>
        <v>7500</v>
      </c>
      <c r="V10" s="324">
        <f t="shared" si="2"/>
        <v>37500</v>
      </c>
      <c r="W10" s="324">
        <f t="shared" si="2"/>
        <v>22500</v>
      </c>
      <c r="X10" s="324">
        <f t="shared" si="2"/>
        <v>25000</v>
      </c>
      <c r="Y10" s="324">
        <f t="shared" si="2"/>
        <v>27500</v>
      </c>
      <c r="Z10" s="324">
        <f t="shared" si="2"/>
        <v>22500</v>
      </c>
      <c r="AA10" s="324">
        <f t="shared" si="2"/>
        <v>22500</v>
      </c>
      <c r="AB10" s="324">
        <f t="shared" si="2"/>
        <v>27500</v>
      </c>
      <c r="AC10" s="324">
        <f t="shared" si="2"/>
        <v>27500</v>
      </c>
      <c r="AD10" s="324">
        <f t="shared" si="2"/>
        <v>12500</v>
      </c>
      <c r="AE10" s="324">
        <f t="shared" si="2"/>
        <v>10000</v>
      </c>
      <c r="AF10" s="324">
        <f t="shared" si="2"/>
        <v>17500</v>
      </c>
      <c r="AG10" s="324">
        <f t="shared" si="2"/>
        <v>0</v>
      </c>
      <c r="AH10" s="324">
        <f t="shared" si="2"/>
        <v>0</v>
      </c>
      <c r="AI10" s="324">
        <f t="shared" si="2"/>
        <v>0</v>
      </c>
      <c r="AJ10" s="324">
        <f t="shared" si="2"/>
        <v>22500</v>
      </c>
      <c r="AK10" s="324">
        <f t="shared" si="2"/>
        <v>17500</v>
      </c>
      <c r="AL10" s="324">
        <f t="shared" si="2"/>
        <v>37500</v>
      </c>
      <c r="AM10" s="324">
        <f t="shared" si="2"/>
        <v>22500</v>
      </c>
      <c r="AN10" s="324">
        <f t="shared" si="2"/>
        <v>25000</v>
      </c>
      <c r="AO10" s="324">
        <f t="shared" si="2"/>
        <v>20000</v>
      </c>
      <c r="AP10" s="324">
        <f t="shared" si="2"/>
        <v>20000</v>
      </c>
      <c r="AQ10" s="324">
        <f t="shared" si="2"/>
        <v>22500</v>
      </c>
      <c r="AR10" s="324">
        <f t="shared" si="2"/>
        <v>30000</v>
      </c>
      <c r="AS10" s="324">
        <f t="shared" si="2"/>
        <v>52500</v>
      </c>
      <c r="AT10" s="324">
        <f t="shared" si="2"/>
        <v>45000</v>
      </c>
      <c r="AU10" s="324">
        <f t="shared" si="2"/>
        <v>25000</v>
      </c>
      <c r="AV10" s="324">
        <f t="shared" si="2"/>
        <v>47500</v>
      </c>
      <c r="AW10" s="324">
        <f t="shared" si="2"/>
        <v>30000</v>
      </c>
      <c r="AX10" s="324">
        <f t="shared" si="2"/>
        <v>30000</v>
      </c>
      <c r="AY10" s="324">
        <f t="shared" si="2"/>
        <v>50000</v>
      </c>
      <c r="AZ10" s="324">
        <f t="shared" si="2"/>
        <v>47500</v>
      </c>
      <c r="BA10" s="324">
        <f t="shared" si="2"/>
        <v>45000</v>
      </c>
    </row>
    <row r="11" spans="1:54 16384:16384" s="323" customFormat="1" x14ac:dyDescent="0.2">
      <c r="B11" s="325" t="s">
        <v>66</v>
      </c>
      <c r="C11" s="325"/>
      <c r="D11" s="325"/>
      <c r="E11" s="323">
        <f>E8*C2</f>
        <v>12128.83694214876</v>
      </c>
      <c r="F11" s="323">
        <f t="shared" ref="F11:P11" si="3">(F8*$C$2)+E11</f>
        <v>24257.673884297521</v>
      </c>
      <c r="G11" s="323">
        <f t="shared" si="3"/>
        <v>36386.510826446283</v>
      </c>
      <c r="H11" s="323">
        <f t="shared" si="3"/>
        <v>53713.42074380166</v>
      </c>
      <c r="I11" s="323">
        <f t="shared" si="3"/>
        <v>83169.167603305788</v>
      </c>
      <c r="J11" s="323">
        <f t="shared" si="3"/>
        <v>102228.76851239669</v>
      </c>
      <c r="K11" s="323">
        <f t="shared" si="3"/>
        <v>123021.06041322314</v>
      </c>
      <c r="L11" s="323">
        <f t="shared" si="3"/>
        <v>142080.66132231406</v>
      </c>
      <c r="M11" s="323">
        <f t="shared" si="3"/>
        <v>147278.73429752068</v>
      </c>
      <c r="N11" s="323">
        <f t="shared" si="3"/>
        <v>155942.18925619838</v>
      </c>
      <c r="O11" s="323">
        <f t="shared" si="3"/>
        <v>159407.57123966946</v>
      </c>
      <c r="P11" s="323">
        <f t="shared" si="3"/>
        <v>176734.48115702483</v>
      </c>
      <c r="Q11" s="326">
        <f t="shared" ref="Q11:AF11" si="4">(Q8*$D$2)+P11</f>
        <v>176734.48115702483</v>
      </c>
      <c r="R11" s="325">
        <f t="shared" si="4"/>
        <v>186734.48115702483</v>
      </c>
      <c r="S11" s="325">
        <f t="shared" si="4"/>
        <v>226734.48115702483</v>
      </c>
      <c r="T11" s="325">
        <f t="shared" si="4"/>
        <v>226734.48115702483</v>
      </c>
      <c r="U11" s="325">
        <f t="shared" si="4"/>
        <v>234234.48115702483</v>
      </c>
      <c r="V11" s="325">
        <f t="shared" si="4"/>
        <v>271734.48115702486</v>
      </c>
      <c r="W11" s="325">
        <f t="shared" si="4"/>
        <v>294234.48115702486</v>
      </c>
      <c r="X11" s="325">
        <f t="shared" si="4"/>
        <v>319234.48115702486</v>
      </c>
      <c r="Y11" s="325">
        <f t="shared" si="4"/>
        <v>346734.48115702486</v>
      </c>
      <c r="Z11" s="325">
        <f t="shared" si="4"/>
        <v>369234.48115702486</v>
      </c>
      <c r="AA11" s="325">
        <f t="shared" si="4"/>
        <v>391734.48115702486</v>
      </c>
      <c r="AB11" s="325">
        <f t="shared" si="4"/>
        <v>419234.48115702486</v>
      </c>
      <c r="AC11" s="325">
        <f t="shared" si="4"/>
        <v>446734.48115702486</v>
      </c>
      <c r="AD11" s="325">
        <f t="shared" si="4"/>
        <v>459234.48115702486</v>
      </c>
      <c r="AE11" s="325">
        <f t="shared" si="4"/>
        <v>469234.48115702486</v>
      </c>
      <c r="AF11" s="325">
        <f t="shared" si="4"/>
        <v>486734.48115702486</v>
      </c>
      <c r="AG11" s="325"/>
      <c r="AH11" s="325"/>
      <c r="AI11" s="325"/>
      <c r="AJ11" s="325">
        <v>766920</v>
      </c>
      <c r="AK11" s="325">
        <v>800120</v>
      </c>
      <c r="AL11" s="325">
        <v>833320</v>
      </c>
      <c r="AM11" s="325">
        <v>866520</v>
      </c>
      <c r="AN11" s="325">
        <v>899720</v>
      </c>
      <c r="AO11" s="325">
        <v>932920</v>
      </c>
      <c r="AP11" s="325">
        <v>966120</v>
      </c>
      <c r="AQ11" s="325">
        <v>999320</v>
      </c>
      <c r="AR11" s="325">
        <v>1032520</v>
      </c>
      <c r="AS11" s="325">
        <v>1065720</v>
      </c>
      <c r="AT11" s="325">
        <v>1098920</v>
      </c>
      <c r="AU11" s="325">
        <v>1132120</v>
      </c>
      <c r="AV11" s="325">
        <v>1165320</v>
      </c>
      <c r="AW11" s="325">
        <v>1198520</v>
      </c>
      <c r="AX11" s="325">
        <v>1231720</v>
      </c>
      <c r="AY11" s="325">
        <v>1264920</v>
      </c>
      <c r="AZ11" s="325">
        <v>1298120</v>
      </c>
      <c r="BA11" s="325">
        <v>1331320</v>
      </c>
    </row>
    <row r="12" spans="1:54 16384:16384" s="321" customFormat="1" x14ac:dyDescent="0.2"/>
    <row r="13" spans="1:54 16384:16384" s="321" customFormat="1" x14ac:dyDescent="0.2">
      <c r="B13" s="327" t="s">
        <v>768</v>
      </c>
      <c r="E13" s="321">
        <f>E8*15</f>
        <v>105</v>
      </c>
      <c r="F13" s="321">
        <f t="shared" ref="F13:BA13" si="5">F8*15</f>
        <v>105</v>
      </c>
      <c r="G13" s="321">
        <f t="shared" si="5"/>
        <v>105</v>
      </c>
      <c r="H13" s="321">
        <f t="shared" si="5"/>
        <v>150</v>
      </c>
      <c r="I13" s="321">
        <f t="shared" si="5"/>
        <v>255</v>
      </c>
      <c r="J13" s="321">
        <f t="shared" si="5"/>
        <v>165</v>
      </c>
      <c r="K13" s="321">
        <f t="shared" si="5"/>
        <v>180</v>
      </c>
      <c r="L13" s="321">
        <f t="shared" si="5"/>
        <v>165</v>
      </c>
      <c r="M13" s="321">
        <f t="shared" si="5"/>
        <v>45</v>
      </c>
      <c r="N13" s="321">
        <f t="shared" si="5"/>
        <v>75</v>
      </c>
      <c r="O13" s="321">
        <f t="shared" si="5"/>
        <v>30</v>
      </c>
      <c r="P13" s="321">
        <f t="shared" si="5"/>
        <v>150</v>
      </c>
      <c r="Q13" s="321">
        <f t="shared" si="5"/>
        <v>0</v>
      </c>
      <c r="R13" s="321">
        <f t="shared" si="5"/>
        <v>60</v>
      </c>
      <c r="S13" s="321">
        <f t="shared" si="5"/>
        <v>240</v>
      </c>
      <c r="T13" s="321">
        <f t="shared" si="5"/>
        <v>0</v>
      </c>
      <c r="U13" s="321">
        <f t="shared" si="5"/>
        <v>45</v>
      </c>
      <c r="V13" s="321">
        <f t="shared" si="5"/>
        <v>225</v>
      </c>
      <c r="W13" s="321">
        <f t="shared" si="5"/>
        <v>135</v>
      </c>
      <c r="X13" s="321">
        <f t="shared" si="5"/>
        <v>150</v>
      </c>
      <c r="Y13" s="321">
        <f t="shared" si="5"/>
        <v>165</v>
      </c>
      <c r="Z13" s="321">
        <f t="shared" si="5"/>
        <v>135</v>
      </c>
      <c r="AA13" s="321">
        <f t="shared" si="5"/>
        <v>135</v>
      </c>
      <c r="AB13" s="321">
        <f t="shared" si="5"/>
        <v>165</v>
      </c>
      <c r="AC13" s="321">
        <f t="shared" si="5"/>
        <v>165</v>
      </c>
      <c r="AD13" s="321">
        <f t="shared" si="5"/>
        <v>75</v>
      </c>
      <c r="AE13" s="321">
        <f t="shared" si="5"/>
        <v>60</v>
      </c>
      <c r="AF13" s="321">
        <f t="shared" si="5"/>
        <v>105</v>
      </c>
      <c r="AG13" s="321">
        <f t="shared" si="5"/>
        <v>0</v>
      </c>
      <c r="AH13" s="321">
        <f t="shared" si="5"/>
        <v>0</v>
      </c>
      <c r="AI13" s="321">
        <f t="shared" si="5"/>
        <v>0</v>
      </c>
      <c r="AJ13" s="321">
        <f t="shared" si="5"/>
        <v>135</v>
      </c>
      <c r="AK13" s="321">
        <f t="shared" si="5"/>
        <v>105</v>
      </c>
      <c r="AL13" s="321">
        <f t="shared" si="5"/>
        <v>225</v>
      </c>
      <c r="AM13" s="321">
        <f t="shared" si="5"/>
        <v>135</v>
      </c>
      <c r="AN13" s="321">
        <f t="shared" si="5"/>
        <v>150</v>
      </c>
      <c r="AO13" s="321">
        <f t="shared" si="5"/>
        <v>120</v>
      </c>
      <c r="AP13" s="321">
        <f t="shared" si="5"/>
        <v>120</v>
      </c>
      <c r="AQ13" s="321">
        <f t="shared" si="5"/>
        <v>135</v>
      </c>
      <c r="AR13" s="321">
        <f t="shared" si="5"/>
        <v>180</v>
      </c>
      <c r="AS13" s="321">
        <f t="shared" si="5"/>
        <v>315</v>
      </c>
      <c r="AT13" s="321">
        <f t="shared" si="5"/>
        <v>270</v>
      </c>
      <c r="AU13" s="321">
        <f t="shared" si="5"/>
        <v>150</v>
      </c>
      <c r="AV13" s="321">
        <f t="shared" si="5"/>
        <v>285</v>
      </c>
      <c r="AW13" s="321">
        <f t="shared" si="5"/>
        <v>180</v>
      </c>
      <c r="AX13" s="321">
        <f t="shared" si="5"/>
        <v>180</v>
      </c>
      <c r="AY13" s="321">
        <f t="shared" si="5"/>
        <v>300</v>
      </c>
      <c r="AZ13" s="321">
        <f t="shared" si="5"/>
        <v>285</v>
      </c>
      <c r="BA13" s="321">
        <f t="shared" si="5"/>
        <v>270</v>
      </c>
      <c r="BB13" s="321">
        <f>SUM(C13:BA13)</f>
        <v>6930</v>
      </c>
    </row>
    <row r="14" spans="1:54 16384:16384" s="321" customFormat="1" x14ac:dyDescent="0.2">
      <c r="B14" s="321" t="s">
        <v>771</v>
      </c>
      <c r="E14" s="961"/>
    </row>
    <row r="15" spans="1:54 16384:16384" s="962" customFormat="1" x14ac:dyDescent="0.2">
      <c r="B15" s="962" t="s">
        <v>2111</v>
      </c>
      <c r="E15" s="962">
        <f t="shared" ref="E15:L15" si="6">E10</f>
        <v>12128.83694214876</v>
      </c>
      <c r="F15" s="962">
        <f t="shared" si="6"/>
        <v>12128.83694214876</v>
      </c>
      <c r="G15" s="962">
        <f t="shared" si="6"/>
        <v>12128.83694214876</v>
      </c>
      <c r="H15" s="962">
        <f t="shared" si="6"/>
        <v>17326.909917355373</v>
      </c>
      <c r="I15" s="962">
        <f t="shared" si="6"/>
        <v>29455.746859504132</v>
      </c>
      <c r="J15" s="962">
        <f t="shared" si="6"/>
        <v>19059.60090909091</v>
      </c>
      <c r="K15" s="962">
        <f t="shared" si="6"/>
        <v>20792.291900826447</v>
      </c>
      <c r="L15" s="962">
        <f t="shared" si="6"/>
        <v>19059.60090909091</v>
      </c>
      <c r="M15" s="962">
        <f>IFERROR(VLOOKUP(M7,'Reeds geproduceerd'!$R$2:$AJ$364,16,FALSE),0)</f>
        <v>7507</v>
      </c>
      <c r="N15" s="962">
        <f>IFERROR(VLOOKUP(N7,'Reeds geproduceerd'!$R$2:$AJ$364,16,FALSE),0)</f>
        <v>11020</v>
      </c>
      <c r="O15" s="962">
        <f>IFERROR(VLOOKUP(O7,'Reeds geproduceerd'!$R$2:$AJ$364,16,FALSE),0)</f>
        <v>4673</v>
      </c>
      <c r="P15" s="962">
        <f>IFERROR(VLOOKUP(P7,'Reeds geproduceerd'!$R$2:$AJ$364,16,FALSE),0)</f>
        <v>22840</v>
      </c>
      <c r="Q15" s="962">
        <f>IFERROR(VLOOKUP(Q7,'Reeds geproduceerd'!$R$2:$AJ$364,16,FALSE),0)</f>
        <v>0</v>
      </c>
      <c r="R15" s="962">
        <f>IFERROR(VLOOKUP(R7,'Reeds geproduceerd'!$R$2:$AJ$364,16,FALSE),0)</f>
        <v>9552</v>
      </c>
      <c r="S15" s="962">
        <f>IFERROR(VLOOKUP(S7,'Reeds geproduceerd'!$R$2:$AJ$364,16,FALSE),0)</f>
        <v>34258</v>
      </c>
      <c r="T15" s="962">
        <f>IFERROR(VLOOKUP(T7,'Reeds geproduceerd'!$R$2:$AJ$364,16,FALSE),0)</f>
        <v>0</v>
      </c>
      <c r="U15" s="962">
        <f>IFERROR(VLOOKUP(U7,'Reeds geproduceerd'!$R$2:$AJ$364,16,FALSE),0)</f>
        <v>8100</v>
      </c>
      <c r="V15" s="962">
        <f>IFERROR(VLOOKUP(V7,'Reeds geproduceerd'!$R$2:$AJ$364,16,FALSE),0)</f>
        <v>41927</v>
      </c>
      <c r="W15" s="962">
        <f>IFERROR(VLOOKUP(W7,'Reeds geproduceerd'!$R$2:$AJ$364,16,FALSE),0)</f>
        <v>24032</v>
      </c>
      <c r="X15" s="962">
        <f>IFERROR(VLOOKUP(X7,'Reeds geproduceerd'!$R$2:$AJ$364,16,FALSE),0)</f>
        <v>15653</v>
      </c>
      <c r="Y15" s="962">
        <f>IFERROR(VLOOKUP(Y7,'Reeds geproduceerd'!$R$2:$AJ$364,16,FALSE),0)</f>
        <v>26735</v>
      </c>
      <c r="Z15" s="962">
        <f>IFERROR(VLOOKUP(Z7,'Reeds geproduceerd'!$R$2:$AJ$364,16,FALSE),0)</f>
        <v>22098</v>
      </c>
      <c r="AA15" s="962">
        <f>IFERROR(VLOOKUP(AA7,'Reeds geproduceerd'!$R$2:$AJ$364,16,FALSE),0)</f>
        <v>18928</v>
      </c>
      <c r="AB15" s="962">
        <f>IFERROR(VLOOKUP(AB7,'Reeds geproduceerd'!$R$2:$AJ$364,16,FALSE),0)</f>
        <v>24206</v>
      </c>
      <c r="AC15" s="962">
        <f>IFERROR(VLOOKUP(AC7,'Reeds geproduceerd'!$R$2:$AJ$364,16,FALSE),0)</f>
        <v>23426.06</v>
      </c>
      <c r="AD15" s="962">
        <f>IFERROR(VLOOKUP(AD7,'Reeds geproduceerd'!$R$2:$AJ$364,16,FALSE),0)</f>
        <v>13447</v>
      </c>
      <c r="AE15" s="962">
        <f>IFERROR(VLOOKUP(AE7,'Reeds geproduceerd'!$R$2:$AJ$364,16,FALSE),0)</f>
        <v>8492.48</v>
      </c>
      <c r="AF15" s="962">
        <f>IFERROR(VLOOKUP(AF7,'Reeds geproduceerd'!$R$2:$AJ$364,16,FALSE),0)</f>
        <v>13846</v>
      </c>
      <c r="AG15" s="962">
        <f>IFERROR(VLOOKUP(AG7,'Reeds geproduceerd'!$R$2:$AJ$364,16,FALSE),0)</f>
        <v>0</v>
      </c>
      <c r="AH15" s="962">
        <f>IFERROR(VLOOKUP(AH7,'Reeds geproduceerd'!$R$2:$AJ$364,16,FALSE),0)</f>
        <v>0</v>
      </c>
      <c r="AI15" s="962">
        <f>IFERROR(VLOOKUP(AI7,'Reeds geproduceerd'!$R$2:$AJ$364,16,FALSE),0)</f>
        <v>0</v>
      </c>
      <c r="AJ15" s="962">
        <f>IFERROR(VLOOKUP(AJ7,'Reeds geproduceerd'!$R$2:$AJ$364,16,FALSE),0)</f>
        <v>20548</v>
      </c>
      <c r="AK15" s="962">
        <f>IFERROR(VLOOKUP(AK7,'Reeds geproduceerd'!$R$2:$AJ$364,16,FALSE),0)</f>
        <v>18499.600000000002</v>
      </c>
      <c r="AL15" s="962">
        <f>IFERROR(VLOOKUP(AL7,'Reeds geproduceerd'!$R$2:$AJ$364,16,FALSE),0)</f>
        <v>35040</v>
      </c>
      <c r="AM15" s="962">
        <f>IFERROR(VLOOKUP(AM7,'Reeds geproduceerd'!$R$2:$AJ$364,16,FALSE),0)</f>
        <v>22528.999999999996</v>
      </c>
      <c r="AN15" s="962">
        <f>IFERROR(VLOOKUP(AN7,'Reeds geproduceerd'!$R$2:$AJ$364,16,FALSE),0)</f>
        <v>22470.6</v>
      </c>
      <c r="AO15" s="962">
        <f>IFERROR(VLOOKUP(AO7,'Reeds geproduceerd'!$R$2:$AJ$364,16,FALSE),0)</f>
        <v>22028</v>
      </c>
      <c r="AP15" s="962">
        <f>IFERROR(VLOOKUP(AP7,'Reeds geproduceerd'!$R$2:$AJ$364,16,FALSE),0)</f>
        <v>23115.67</v>
      </c>
      <c r="AQ15" s="962">
        <f>IFERROR(VLOOKUP(AQ7,'Reeds geproduceerd'!$R$2:$AJ$364,16,FALSE),0)</f>
        <v>22239</v>
      </c>
      <c r="AR15" s="962">
        <f>IFERROR(VLOOKUP(AR7,'Reeds geproduceerd'!$R$2:$AJ$364,16,FALSE),0)</f>
        <v>27177</v>
      </c>
      <c r="AS15" s="962">
        <f>IFERROR(VLOOKUP(AS7,'Reeds geproduceerd'!$R$2:$AJ$364,16,FALSE),0)</f>
        <v>44628</v>
      </c>
      <c r="AT15" s="962">
        <f>IFERROR(VLOOKUP(AT7,'Reeds geproduceerd'!$R$2:$AJ$364,16,FALSE),0)</f>
        <v>27324</v>
      </c>
      <c r="AU15" s="962">
        <f>IFERROR(VLOOKUP(AU7,'Reeds geproduceerd'!$R$2:$AJ$364,16,FALSE),0)</f>
        <v>28398</v>
      </c>
      <c r="AV15" s="962">
        <f>IFERROR(VLOOKUP(AV7,'Reeds geproduceerd'!$R$2:$AJ$364,16,FALSE),0)</f>
        <v>30089</v>
      </c>
      <c r="AW15" s="962">
        <f>IFERROR(VLOOKUP(AW7,'Reeds geproduceerd'!$R$2:$AJ$364,16,FALSE),0)</f>
        <v>21833</v>
      </c>
      <c r="AX15" s="962">
        <f>IFERROR(VLOOKUP(AX7,'Reeds geproduceerd'!$R$2:$AJ$364,16,FALSE),0)</f>
        <v>11316</v>
      </c>
      <c r="AY15" s="962">
        <f>IFERROR(VLOOKUP(AY7,'Reeds geproduceerd'!$R$2:$AJ$364,16,FALSE),0)</f>
        <v>38431</v>
      </c>
      <c r="AZ15" s="962">
        <f>IFERROR(VLOOKUP(AZ7,'Reeds geproduceerd'!$R$2:$AJ$364,16,FALSE),0)</f>
        <v>46678</v>
      </c>
      <c r="BA15" s="962">
        <f>IFERROR(VLOOKUP(BA7,'Reeds geproduceerd'!$R$2:$AJ$364,16,FALSE),0)</f>
        <v>47675</v>
      </c>
      <c r="BB15" s="962">
        <f>SUM(C15:BA15)</f>
        <v>982840.07132231398</v>
      </c>
    </row>
    <row r="16" spans="1:54 16384:16384" s="962" customFormat="1" ht="13.5" thickBot="1" x14ac:dyDescent="0.25">
      <c r="C16" s="962">
        <f>C15</f>
        <v>0</v>
      </c>
      <c r="D16" s="962">
        <f t="shared" ref="D16:AI16" si="7">D15+C16</f>
        <v>0</v>
      </c>
      <c r="E16" s="962">
        <f t="shared" si="7"/>
        <v>12128.83694214876</v>
      </c>
      <c r="F16" s="962">
        <f t="shared" si="7"/>
        <v>24257.673884297521</v>
      </c>
      <c r="G16" s="962">
        <f t="shared" si="7"/>
        <v>36386.510826446283</v>
      </c>
      <c r="H16" s="962">
        <f t="shared" si="7"/>
        <v>53713.42074380166</v>
      </c>
      <c r="I16" s="962">
        <f t="shared" si="7"/>
        <v>83169.167603305788</v>
      </c>
      <c r="J16" s="962">
        <f t="shared" si="7"/>
        <v>102228.76851239669</v>
      </c>
      <c r="K16" s="962">
        <f t="shared" si="7"/>
        <v>123021.06041322314</v>
      </c>
      <c r="L16" s="962">
        <f t="shared" si="7"/>
        <v>142080.66132231406</v>
      </c>
      <c r="M16" s="962">
        <f t="shared" si="7"/>
        <v>149587.66132231406</v>
      </c>
      <c r="N16" s="962">
        <f t="shared" si="7"/>
        <v>160607.66132231406</v>
      </c>
      <c r="O16" s="962">
        <f t="shared" si="7"/>
        <v>165280.66132231406</v>
      </c>
      <c r="P16" s="962">
        <f t="shared" si="7"/>
        <v>188120.66132231406</v>
      </c>
      <c r="Q16" s="962">
        <f t="shared" si="7"/>
        <v>188120.66132231406</v>
      </c>
      <c r="R16" s="962">
        <f t="shared" si="7"/>
        <v>197672.66132231406</v>
      </c>
      <c r="S16" s="962">
        <f t="shared" si="7"/>
        <v>231930.66132231406</v>
      </c>
      <c r="T16" s="962">
        <f t="shared" si="7"/>
        <v>231930.66132231406</v>
      </c>
      <c r="U16" s="962">
        <f t="shared" si="7"/>
        <v>240030.66132231406</v>
      </c>
      <c r="V16" s="962">
        <f t="shared" si="7"/>
        <v>281957.66132231406</v>
      </c>
      <c r="W16" s="962">
        <f t="shared" si="7"/>
        <v>305989.66132231406</v>
      </c>
      <c r="X16" s="962">
        <f t="shared" si="7"/>
        <v>321642.66132231406</v>
      </c>
      <c r="Y16" s="962">
        <f t="shared" si="7"/>
        <v>348377.66132231406</v>
      </c>
      <c r="Z16" s="962">
        <f t="shared" si="7"/>
        <v>370475.66132231406</v>
      </c>
      <c r="AA16" s="962">
        <f t="shared" si="7"/>
        <v>389403.66132231406</v>
      </c>
      <c r="AB16" s="962">
        <f t="shared" si="7"/>
        <v>413609.66132231406</v>
      </c>
      <c r="AC16" s="962">
        <f t="shared" si="7"/>
        <v>437035.72132231406</v>
      </c>
      <c r="AD16" s="962">
        <f t="shared" si="7"/>
        <v>450482.72132231406</v>
      </c>
      <c r="AE16" s="962">
        <f t="shared" si="7"/>
        <v>458975.20132231404</v>
      </c>
      <c r="AF16" s="962">
        <f t="shared" si="7"/>
        <v>472821.20132231404</v>
      </c>
      <c r="AG16" s="962">
        <f t="shared" si="7"/>
        <v>472821.20132231404</v>
      </c>
      <c r="AH16" s="962">
        <f t="shared" si="7"/>
        <v>472821.20132231404</v>
      </c>
      <c r="AI16" s="962">
        <f t="shared" si="7"/>
        <v>472821.20132231404</v>
      </c>
      <c r="AJ16" s="962">
        <f t="shared" ref="AJ16:BA16" si="8">AJ15+AI16</f>
        <v>493369.20132231404</v>
      </c>
      <c r="AK16" s="962">
        <f t="shared" si="8"/>
        <v>511868.80132231402</v>
      </c>
      <c r="AL16" s="962">
        <f t="shared" si="8"/>
        <v>546908.80132231396</v>
      </c>
      <c r="AM16" s="962">
        <f t="shared" si="8"/>
        <v>569437.80132231396</v>
      </c>
      <c r="AN16" s="962">
        <f t="shared" si="8"/>
        <v>591908.40132231393</v>
      </c>
      <c r="AO16" s="962">
        <f t="shared" si="8"/>
        <v>613936.40132231393</v>
      </c>
      <c r="AP16" s="962">
        <f t="shared" si="8"/>
        <v>637052.07132231398</v>
      </c>
      <c r="AQ16" s="962">
        <f t="shared" si="8"/>
        <v>659291.07132231398</v>
      </c>
      <c r="AR16" s="962">
        <f t="shared" si="8"/>
        <v>686468.07132231398</v>
      </c>
      <c r="AS16" s="962">
        <f t="shared" si="8"/>
        <v>731096.07132231398</v>
      </c>
      <c r="AT16" s="962">
        <f t="shared" si="8"/>
        <v>758420.07132231398</v>
      </c>
      <c r="AU16" s="962">
        <f t="shared" si="8"/>
        <v>786818.07132231398</v>
      </c>
      <c r="AV16" s="962">
        <f t="shared" si="8"/>
        <v>816907.07132231398</v>
      </c>
      <c r="AW16" s="962">
        <f t="shared" si="8"/>
        <v>838740.07132231398</v>
      </c>
      <c r="AX16" s="962">
        <f t="shared" si="8"/>
        <v>850056.07132231398</v>
      </c>
      <c r="AY16" s="962">
        <f t="shared" si="8"/>
        <v>888487.07132231398</v>
      </c>
      <c r="AZ16" s="962">
        <f t="shared" si="8"/>
        <v>935165.07132231398</v>
      </c>
      <c r="BA16" s="962">
        <f t="shared" si="8"/>
        <v>982840.07132231398</v>
      </c>
    </row>
    <row r="17" spans="1:16384" s="1005" customFormat="1" ht="12.75" customHeight="1" x14ac:dyDescent="0.2">
      <c r="A17" s="1004">
        <v>2016</v>
      </c>
      <c r="B17" s="1005" t="s">
        <v>65</v>
      </c>
      <c r="C17" s="1005">
        <f>'Reeds geproduceerd'!F365</f>
        <v>18</v>
      </c>
      <c r="D17" s="1005">
        <f>'Reeds geproduceerd'!F377</f>
        <v>15</v>
      </c>
      <c r="E17" s="1005">
        <f>'Reeds geproduceerd'!F389</f>
        <v>22</v>
      </c>
      <c r="F17" s="1005">
        <f>'Reeds geproduceerd'!F402</f>
        <v>13</v>
      </c>
      <c r="G17" s="1005">
        <f>'Reeds geproduceerd'!F419</f>
        <v>21</v>
      </c>
      <c r="H17" s="1005">
        <f>'Reeds geproduceerd'!F441</f>
        <v>19</v>
      </c>
      <c r="I17" s="1005">
        <f>'Reeds geproduceerd'!F457</f>
        <v>29</v>
      </c>
      <c r="J17" s="1005">
        <f>'Reeds geproduceerd'!F477</f>
        <v>23</v>
      </c>
      <c r="K17" s="1005">
        <f>'Reeds geproduceerd'!F497</f>
        <v>16</v>
      </c>
      <c r="L17" s="1005">
        <f>'Reeds geproduceerd'!F517</f>
        <v>8</v>
      </c>
      <c r="M17" s="1005">
        <f>'Reeds geproduceerd'!F532</f>
        <v>22</v>
      </c>
      <c r="N17" s="1005">
        <f>'Reeds geproduceerd'!F553</f>
        <v>15</v>
      </c>
      <c r="O17" s="1005">
        <f>'Reeds geproduceerd'!F567</f>
        <v>12</v>
      </c>
      <c r="P17" s="1005">
        <f>'Reeds geproduceerd'!F582</f>
        <v>13.25</v>
      </c>
      <c r="Q17" s="1005">
        <f>'Reeds geproduceerd'!F604</f>
        <v>16.25</v>
      </c>
      <c r="R17" s="1005">
        <f>'Reeds geproduceerd'!F622</f>
        <v>17</v>
      </c>
      <c r="S17" s="1005">
        <f>'Reeds geproduceerd'!F660</f>
        <v>14</v>
      </c>
      <c r="T17" s="1005">
        <f>'Reeds geproduceerd'!F681</f>
        <v>12</v>
      </c>
      <c r="U17" s="1005">
        <f>'Reeds geproduceerd'!F701</f>
        <v>15</v>
      </c>
      <c r="V17" s="1005">
        <f>'Reeds geproduceerd'!F722</f>
        <v>8.375313283208019</v>
      </c>
      <c r="W17" s="1005">
        <f>'Reeds geproduceerd'!F739</f>
        <v>11.125313283208019</v>
      </c>
      <c r="X17" s="1005">
        <f>'Reeds geproduceerd'!F761</f>
        <v>21</v>
      </c>
      <c r="Y17" s="1005">
        <f>'Reeds geproduceerd'!F790</f>
        <v>18</v>
      </c>
      <c r="Z17" s="1005">
        <f>'Reeds geproduceerd'!F821</f>
        <v>12</v>
      </c>
      <c r="AA17" s="1005">
        <f>'Reeds geproduceerd'!F848</f>
        <v>14</v>
      </c>
      <c r="AB17" s="1005">
        <f>'Reeds geproduceerd'!F877</f>
        <v>22</v>
      </c>
      <c r="AC17" s="1005">
        <f>'Reeds geproduceerd'!F913</f>
        <v>22</v>
      </c>
      <c r="AD17" s="1005">
        <f>'Reeds geproduceerd'!F952</f>
        <v>23</v>
      </c>
      <c r="AE17" s="1005">
        <f>'Reeds geproduceerd'!F994</f>
        <v>22</v>
      </c>
      <c r="AF17" s="1005">
        <v>0</v>
      </c>
      <c r="AG17" s="1005">
        <v>0</v>
      </c>
      <c r="AH17" s="1005">
        <v>0</v>
      </c>
      <c r="AI17" s="1005">
        <v>0</v>
      </c>
      <c r="AJ17" s="1005">
        <f>'Reeds geproduceerd'!F1024</f>
        <v>11</v>
      </c>
      <c r="AK17" s="1005">
        <f>'Reeds geproduceerd'!F1044</f>
        <v>21</v>
      </c>
      <c r="AL17" s="1005">
        <f>'Reeds geproduceerd'!F1083</f>
        <v>19</v>
      </c>
      <c r="AM17" s="1005">
        <f>'Reeds geproduceerd'!F1113</f>
        <v>30</v>
      </c>
      <c r="AN17" s="1005">
        <f>'Reeds geproduceerd'!F1158</f>
        <v>24</v>
      </c>
      <c r="AO17" s="1005">
        <f>'Reeds geproduceerd'!F1186</f>
        <v>12</v>
      </c>
      <c r="AP17" s="1005">
        <f>'Reeds geproduceerd'!F1220</f>
        <v>33</v>
      </c>
      <c r="AQ17" s="1005">
        <f>'Reeds geproduceerd'!F1270</f>
        <v>25</v>
      </c>
      <c r="AR17" s="1005">
        <f>'Reeds geproduceerd'!F1306</f>
        <v>32</v>
      </c>
      <c r="AS17" s="1005">
        <f>'Reeds geproduceerd'!F1336</f>
        <v>20</v>
      </c>
      <c r="AT17" s="1005">
        <f>'Reeds geproduceerd'!F1367</f>
        <v>31</v>
      </c>
      <c r="AU17" s="1005">
        <f>'Reeds geproduceerd'!F1399</f>
        <v>12</v>
      </c>
      <c r="AV17" s="1005">
        <f>'Reeds geproduceerd'!F1426</f>
        <v>21</v>
      </c>
      <c r="AW17" s="1005">
        <f>'Reeds geproduceerd'!F1456</f>
        <v>28</v>
      </c>
      <c r="AX17" s="1005">
        <f>'Reeds geproduceerd'!F1500</f>
        <v>26</v>
      </c>
      <c r="AY17" s="1006">
        <f>'Reeds geproduceerd'!F1530</f>
        <v>19</v>
      </c>
      <c r="AZ17" s="1005">
        <f>'Reeds geproduceerd'!F1566</f>
        <v>26</v>
      </c>
      <c r="BA17" s="1006">
        <f>'Reeds geproduceerd'!F1586</f>
        <v>13</v>
      </c>
      <c r="BB17" s="1005">
        <f>SUM(C17:BA17)</f>
        <v>897.00062656641603</v>
      </c>
    </row>
    <row r="18" spans="1:16384" s="208" customFormat="1" x14ac:dyDescent="0.2">
      <c r="A18" s="1007"/>
      <c r="B18" s="208" t="s">
        <v>71</v>
      </c>
      <c r="C18" s="1008">
        <v>321</v>
      </c>
      <c r="D18" s="208">
        <f t="shared" ref="D18:AI18" si="9">C18-D17</f>
        <v>306</v>
      </c>
      <c r="E18" s="208">
        <f t="shared" si="9"/>
        <v>284</v>
      </c>
      <c r="F18" s="208">
        <f t="shared" si="9"/>
        <v>271</v>
      </c>
      <c r="G18" s="208">
        <f t="shared" si="9"/>
        <v>250</v>
      </c>
      <c r="H18" s="208">
        <f t="shared" si="9"/>
        <v>231</v>
      </c>
      <c r="I18" s="208">
        <f t="shared" si="9"/>
        <v>202</v>
      </c>
      <c r="J18" s="208">
        <f t="shared" si="9"/>
        <v>179</v>
      </c>
      <c r="K18" s="208">
        <f t="shared" si="9"/>
        <v>163</v>
      </c>
      <c r="L18" s="208">
        <f t="shared" si="9"/>
        <v>155</v>
      </c>
      <c r="M18" s="208">
        <f t="shared" si="9"/>
        <v>133</v>
      </c>
      <c r="N18" s="208">
        <f t="shared" si="9"/>
        <v>118</v>
      </c>
      <c r="O18" s="208">
        <f t="shared" si="9"/>
        <v>106</v>
      </c>
      <c r="P18" s="208">
        <f t="shared" si="9"/>
        <v>92.75</v>
      </c>
      <c r="Q18" s="208">
        <f t="shared" si="9"/>
        <v>76.5</v>
      </c>
      <c r="R18" s="208">
        <f t="shared" si="9"/>
        <v>59.5</v>
      </c>
      <c r="S18" s="208">
        <f t="shared" si="9"/>
        <v>45.5</v>
      </c>
      <c r="T18" s="208">
        <f t="shared" si="9"/>
        <v>33.5</v>
      </c>
      <c r="U18" s="208">
        <f t="shared" si="9"/>
        <v>18.5</v>
      </c>
      <c r="V18" s="208">
        <f t="shared" si="9"/>
        <v>10.124686716791981</v>
      </c>
      <c r="W18" s="208">
        <f t="shared" si="9"/>
        <v>-1.0006265664160381</v>
      </c>
      <c r="X18" s="208">
        <f t="shared" si="9"/>
        <v>-22.000626566416038</v>
      </c>
      <c r="Y18" s="208">
        <f t="shared" si="9"/>
        <v>-40.000626566416038</v>
      </c>
      <c r="Z18" s="208">
        <f t="shared" si="9"/>
        <v>-52.000626566416038</v>
      </c>
      <c r="AA18" s="208">
        <f t="shared" si="9"/>
        <v>-66.000626566416031</v>
      </c>
      <c r="AB18" s="208">
        <f t="shared" si="9"/>
        <v>-88.000626566416031</v>
      </c>
      <c r="AC18" s="208">
        <f t="shared" si="9"/>
        <v>-110.00062656641603</v>
      </c>
      <c r="AD18" s="208">
        <f t="shared" si="9"/>
        <v>-133.00062656641603</v>
      </c>
      <c r="AE18" s="208">
        <f t="shared" si="9"/>
        <v>-155.00062656641603</v>
      </c>
      <c r="AF18" s="208">
        <f t="shared" si="9"/>
        <v>-155.00062656641603</v>
      </c>
      <c r="AG18" s="208">
        <f t="shared" si="9"/>
        <v>-155.00062656641603</v>
      </c>
      <c r="AH18" s="208">
        <f t="shared" si="9"/>
        <v>-155.00062656641603</v>
      </c>
      <c r="AI18" s="208">
        <f t="shared" si="9"/>
        <v>-155.00062656641603</v>
      </c>
      <c r="AJ18" s="208">
        <f t="shared" ref="AJ18:BA18" si="10">AI18-AJ17</f>
        <v>-166.00062656641603</v>
      </c>
      <c r="AK18" s="208">
        <f t="shared" si="10"/>
        <v>-187.00062656641603</v>
      </c>
      <c r="AL18" s="208">
        <f t="shared" si="10"/>
        <v>-206.00062656641603</v>
      </c>
      <c r="AM18" s="208">
        <f t="shared" si="10"/>
        <v>-236.00062656641603</v>
      </c>
      <c r="AN18" s="208">
        <f t="shared" si="10"/>
        <v>-260.00062656641603</v>
      </c>
      <c r="AO18" s="208">
        <f t="shared" si="10"/>
        <v>-272.00062656641603</v>
      </c>
      <c r="AP18" s="208">
        <f t="shared" si="10"/>
        <v>-305.00062656641603</v>
      </c>
      <c r="AQ18" s="208">
        <f t="shared" si="10"/>
        <v>-330.00062656641603</v>
      </c>
      <c r="AR18" s="208">
        <f t="shared" si="10"/>
        <v>-362.00062656641603</v>
      </c>
      <c r="AS18" s="208">
        <f t="shared" si="10"/>
        <v>-382.00062656641603</v>
      </c>
      <c r="AT18" s="208">
        <f t="shared" si="10"/>
        <v>-413.00062656641603</v>
      </c>
      <c r="AU18" s="208">
        <f t="shared" si="10"/>
        <v>-425.00062656641603</v>
      </c>
      <c r="AV18" s="208">
        <f t="shared" si="10"/>
        <v>-446.00062656641603</v>
      </c>
      <c r="AW18" s="208">
        <f t="shared" si="10"/>
        <v>-474.00062656641603</v>
      </c>
      <c r="AX18" s="208">
        <f t="shared" si="10"/>
        <v>-500.00062656641603</v>
      </c>
      <c r="AY18" s="208">
        <f t="shared" si="10"/>
        <v>-519.00062656641603</v>
      </c>
      <c r="AZ18" s="208">
        <f t="shared" si="10"/>
        <v>-545.00062656641603</v>
      </c>
      <c r="BA18" s="208">
        <f t="shared" si="10"/>
        <v>-558.00062656641603</v>
      </c>
    </row>
    <row r="19" spans="1:16384" s="329" customFormat="1" x14ac:dyDescent="0.2">
      <c r="A19" s="956"/>
      <c r="B19" s="329" t="s">
        <v>69</v>
      </c>
      <c r="C19" s="331">
        <f>$D$2*C17</f>
        <v>45000</v>
      </c>
      <c r="D19" s="331">
        <f t="shared" ref="D19:BA19" si="11">$D$2*D17</f>
        <v>37500</v>
      </c>
      <c r="E19" s="331">
        <f t="shared" si="11"/>
        <v>55000</v>
      </c>
      <c r="F19" s="331">
        <f t="shared" si="11"/>
        <v>32500</v>
      </c>
      <c r="G19" s="331">
        <f t="shared" si="11"/>
        <v>52500</v>
      </c>
      <c r="H19" s="331">
        <f t="shared" si="11"/>
        <v>47500</v>
      </c>
      <c r="I19" s="331">
        <f t="shared" si="11"/>
        <v>72500</v>
      </c>
      <c r="J19" s="331">
        <f t="shared" si="11"/>
        <v>57500</v>
      </c>
      <c r="K19" s="331">
        <f t="shared" si="11"/>
        <v>40000</v>
      </c>
      <c r="L19" s="331">
        <f t="shared" si="11"/>
        <v>20000</v>
      </c>
      <c r="M19" s="331">
        <f t="shared" si="11"/>
        <v>55000</v>
      </c>
      <c r="N19" s="331">
        <f t="shared" si="11"/>
        <v>37500</v>
      </c>
      <c r="O19" s="331">
        <f t="shared" si="11"/>
        <v>30000</v>
      </c>
      <c r="P19" s="331">
        <f t="shared" si="11"/>
        <v>33125</v>
      </c>
      <c r="Q19" s="331">
        <f t="shared" si="11"/>
        <v>40625</v>
      </c>
      <c r="R19" s="331">
        <f t="shared" si="11"/>
        <v>42500</v>
      </c>
      <c r="S19" s="331">
        <f t="shared" si="11"/>
        <v>35000</v>
      </c>
      <c r="T19" s="331">
        <f t="shared" si="11"/>
        <v>30000</v>
      </c>
      <c r="U19" s="331">
        <f t="shared" si="11"/>
        <v>37500</v>
      </c>
      <c r="V19" s="331">
        <f t="shared" si="11"/>
        <v>20938.283208020046</v>
      </c>
      <c r="W19" s="331">
        <f t="shared" si="11"/>
        <v>27813.283208020046</v>
      </c>
      <c r="X19" s="331">
        <f t="shared" si="11"/>
        <v>52500</v>
      </c>
      <c r="Y19" s="331">
        <f t="shared" si="11"/>
        <v>45000</v>
      </c>
      <c r="Z19" s="331">
        <f t="shared" si="11"/>
        <v>30000</v>
      </c>
      <c r="AA19" s="331">
        <f t="shared" si="11"/>
        <v>35000</v>
      </c>
      <c r="AB19" s="331">
        <f t="shared" si="11"/>
        <v>55000</v>
      </c>
      <c r="AC19" s="331">
        <f t="shared" si="11"/>
        <v>55000</v>
      </c>
      <c r="AD19" s="331">
        <f t="shared" si="11"/>
        <v>57500</v>
      </c>
      <c r="AE19" s="331">
        <f t="shared" si="11"/>
        <v>55000</v>
      </c>
      <c r="AF19" s="331">
        <f t="shared" si="11"/>
        <v>0</v>
      </c>
      <c r="AG19" s="331">
        <f t="shared" si="11"/>
        <v>0</v>
      </c>
      <c r="AH19" s="331">
        <f t="shared" si="11"/>
        <v>0</v>
      </c>
      <c r="AI19" s="331">
        <f t="shared" si="11"/>
        <v>0</v>
      </c>
      <c r="AJ19" s="331">
        <f t="shared" si="11"/>
        <v>27500</v>
      </c>
      <c r="AK19" s="331">
        <f t="shared" si="11"/>
        <v>52500</v>
      </c>
      <c r="AL19" s="331">
        <f t="shared" si="11"/>
        <v>47500</v>
      </c>
      <c r="AM19" s="331">
        <f t="shared" si="11"/>
        <v>75000</v>
      </c>
      <c r="AN19" s="331">
        <f t="shared" si="11"/>
        <v>60000</v>
      </c>
      <c r="AO19" s="331">
        <f t="shared" si="11"/>
        <v>30000</v>
      </c>
      <c r="AP19" s="331">
        <f t="shared" si="11"/>
        <v>82500</v>
      </c>
      <c r="AQ19" s="331">
        <f t="shared" si="11"/>
        <v>62500</v>
      </c>
      <c r="AR19" s="331">
        <f t="shared" si="11"/>
        <v>80000</v>
      </c>
      <c r="AS19" s="331">
        <f t="shared" si="11"/>
        <v>50000</v>
      </c>
      <c r="AT19" s="331">
        <f t="shared" si="11"/>
        <v>77500</v>
      </c>
      <c r="AU19" s="331">
        <f t="shared" si="11"/>
        <v>30000</v>
      </c>
      <c r="AV19" s="331">
        <f t="shared" si="11"/>
        <v>52500</v>
      </c>
      <c r="AW19" s="331">
        <f t="shared" si="11"/>
        <v>70000</v>
      </c>
      <c r="AX19" s="331">
        <f t="shared" si="11"/>
        <v>65000</v>
      </c>
      <c r="AY19" s="331">
        <f t="shared" si="11"/>
        <v>47500</v>
      </c>
      <c r="AZ19" s="331">
        <f t="shared" si="11"/>
        <v>65000</v>
      </c>
      <c r="BA19" s="331">
        <f t="shared" si="11"/>
        <v>32500</v>
      </c>
    </row>
    <row r="20" spans="1:16384" s="330" customFormat="1" x14ac:dyDescent="0.2">
      <c r="A20" s="957"/>
      <c r="B20" s="330" t="s">
        <v>66</v>
      </c>
      <c r="C20" s="330">
        <f>C17*$D$2</f>
        <v>45000</v>
      </c>
      <c r="D20" s="330">
        <f>(D17*$D$2)+C20</f>
        <v>82500</v>
      </c>
      <c r="E20" s="330">
        <f t="shared" ref="E20:BA20" si="12">(E17*$D$2)+D20</f>
        <v>137500</v>
      </c>
      <c r="F20" s="330">
        <f t="shared" si="12"/>
        <v>170000</v>
      </c>
      <c r="G20" s="330">
        <f t="shared" si="12"/>
        <v>222500</v>
      </c>
      <c r="H20" s="330">
        <f t="shared" si="12"/>
        <v>270000</v>
      </c>
      <c r="I20" s="330">
        <f t="shared" si="12"/>
        <v>342500</v>
      </c>
      <c r="J20" s="330">
        <f t="shared" si="12"/>
        <v>400000</v>
      </c>
      <c r="K20" s="330">
        <f t="shared" si="12"/>
        <v>440000</v>
      </c>
      <c r="L20" s="330">
        <f t="shared" si="12"/>
        <v>460000</v>
      </c>
      <c r="M20" s="330">
        <f t="shared" si="12"/>
        <v>515000</v>
      </c>
      <c r="N20" s="330">
        <f t="shared" si="12"/>
        <v>552500</v>
      </c>
      <c r="O20" s="330">
        <f t="shared" si="12"/>
        <v>582500</v>
      </c>
      <c r="P20" s="330">
        <f t="shared" si="12"/>
        <v>615625</v>
      </c>
      <c r="Q20" s="330">
        <f t="shared" si="12"/>
        <v>656250</v>
      </c>
      <c r="R20" s="330">
        <f t="shared" si="12"/>
        <v>698750</v>
      </c>
      <c r="S20" s="330">
        <f t="shared" si="12"/>
        <v>733750</v>
      </c>
      <c r="T20" s="330">
        <f t="shared" si="12"/>
        <v>763750</v>
      </c>
      <c r="U20" s="330">
        <f t="shared" si="12"/>
        <v>801250</v>
      </c>
      <c r="V20" s="330">
        <f t="shared" si="12"/>
        <v>822188.28320802003</v>
      </c>
      <c r="W20" s="330">
        <f t="shared" si="12"/>
        <v>850001.56641604006</v>
      </c>
      <c r="X20" s="330">
        <f t="shared" si="12"/>
        <v>902501.56641604006</v>
      </c>
      <c r="Y20" s="330">
        <f t="shared" si="12"/>
        <v>947501.56641604006</v>
      </c>
      <c r="Z20" s="330">
        <f t="shared" si="12"/>
        <v>977501.56641604006</v>
      </c>
      <c r="AA20" s="330">
        <f t="shared" si="12"/>
        <v>1012501.5664160401</v>
      </c>
      <c r="AB20" s="330">
        <f t="shared" si="12"/>
        <v>1067501.5664160401</v>
      </c>
      <c r="AC20" s="330">
        <f t="shared" si="12"/>
        <v>1122501.5664160401</v>
      </c>
      <c r="AD20" s="330">
        <f t="shared" si="12"/>
        <v>1180001.5664160401</v>
      </c>
      <c r="AE20" s="330">
        <f t="shared" si="12"/>
        <v>1235001.5664160401</v>
      </c>
      <c r="AF20" s="330">
        <f t="shared" si="12"/>
        <v>1235001.5664160401</v>
      </c>
      <c r="AG20" s="330">
        <f t="shared" si="12"/>
        <v>1235001.5664160401</v>
      </c>
      <c r="AH20" s="330">
        <f t="shared" si="12"/>
        <v>1235001.5664160401</v>
      </c>
      <c r="AI20" s="330">
        <f t="shared" si="12"/>
        <v>1235001.5664160401</v>
      </c>
      <c r="AJ20" s="330">
        <f t="shared" si="12"/>
        <v>1262501.5664160401</v>
      </c>
      <c r="AK20" s="330">
        <f t="shared" si="12"/>
        <v>1315001.5664160401</v>
      </c>
      <c r="AL20" s="330">
        <f t="shared" si="12"/>
        <v>1362501.5664160401</v>
      </c>
      <c r="AM20" s="330">
        <f t="shared" si="12"/>
        <v>1437501.5664160401</v>
      </c>
      <c r="AN20" s="330">
        <f t="shared" si="12"/>
        <v>1497501.5664160401</v>
      </c>
      <c r="AO20" s="330">
        <f t="shared" si="12"/>
        <v>1527501.5664160401</v>
      </c>
      <c r="AP20" s="330">
        <f t="shared" si="12"/>
        <v>1610001.5664160401</v>
      </c>
      <c r="AQ20" s="330">
        <f t="shared" si="12"/>
        <v>1672501.5664160401</v>
      </c>
      <c r="AR20" s="330">
        <f t="shared" si="12"/>
        <v>1752501.5664160401</v>
      </c>
      <c r="AS20" s="330">
        <f t="shared" si="12"/>
        <v>1802501.5664160401</v>
      </c>
      <c r="AT20" s="330">
        <f t="shared" si="12"/>
        <v>1880001.5664160401</v>
      </c>
      <c r="AU20" s="330">
        <f t="shared" si="12"/>
        <v>1910001.5664160401</v>
      </c>
      <c r="AV20" s="330">
        <f t="shared" si="12"/>
        <v>1962501.5664160401</v>
      </c>
      <c r="AW20" s="330">
        <f t="shared" si="12"/>
        <v>2032501.5664160401</v>
      </c>
      <c r="AX20" s="330">
        <f t="shared" si="12"/>
        <v>2097501.5664160401</v>
      </c>
      <c r="AY20" s="330">
        <f t="shared" si="12"/>
        <v>2145001.5664160401</v>
      </c>
      <c r="AZ20" s="330">
        <f t="shared" si="12"/>
        <v>2210001.5664160401</v>
      </c>
      <c r="BA20" s="330">
        <f t="shared" si="12"/>
        <v>2242501.5664160401</v>
      </c>
      <c r="BD20" s="330">
        <v>2700000</v>
      </c>
    </row>
    <row r="21" spans="1:16384" s="329" customFormat="1" x14ac:dyDescent="0.2">
      <c r="A21" s="956"/>
    </row>
    <row r="22" spans="1:16384" s="329" customFormat="1" x14ac:dyDescent="0.2">
      <c r="A22" s="956"/>
      <c r="B22" s="329" t="s">
        <v>770</v>
      </c>
      <c r="C22" s="329">
        <f>'Reeds geproduceerd'!D365</f>
        <v>279</v>
      </c>
      <c r="D22" s="329">
        <f>'Reeds geproduceerd'!D377</f>
        <v>230</v>
      </c>
      <c r="E22" s="329">
        <f>'Reeds geproduceerd'!D389</f>
        <v>311</v>
      </c>
      <c r="F22" s="329">
        <f>'Reeds geproduceerd'!D402</f>
        <v>217</v>
      </c>
      <c r="G22" s="329">
        <f>'Reeds geproduceerd'!D419</f>
        <v>360</v>
      </c>
      <c r="H22" s="329">
        <f>'Reeds geproduceerd'!D441</f>
        <v>297</v>
      </c>
      <c r="I22" s="329">
        <f>'Reeds geproduceerd'!D457</f>
        <v>430</v>
      </c>
      <c r="J22" s="329">
        <f>'Reeds geproduceerd'!D477</f>
        <v>366</v>
      </c>
      <c r="K22" s="329">
        <f>'Reeds geproduceerd'!D497</f>
        <v>257</v>
      </c>
      <c r="L22" s="329">
        <f>'Reeds geproduceerd'!D517</f>
        <v>139</v>
      </c>
      <c r="M22" s="329">
        <f>'Reeds geproduceerd'!D532</f>
        <v>360</v>
      </c>
      <c r="N22" s="329">
        <f>'Reeds geproduceerd'!D553</f>
        <v>252</v>
      </c>
      <c r="O22" s="329">
        <f>'Reeds geproduceerd'!D567</f>
        <v>210</v>
      </c>
      <c r="P22" s="329">
        <f>'Reeds geproduceerd'!D582</f>
        <v>287</v>
      </c>
      <c r="Q22" s="329">
        <f>'Reeds geproduceerd'!D604</f>
        <v>364</v>
      </c>
      <c r="R22" s="329">
        <f>'Reeds geproduceerd'!D622</f>
        <v>255</v>
      </c>
      <c r="S22" s="329">
        <f>'Reeds geproduceerd'!D660</f>
        <v>221</v>
      </c>
      <c r="T22" s="329">
        <f>'Reeds geproduceerd'!D681</f>
        <v>192</v>
      </c>
      <c r="U22" s="329">
        <f>'Reeds geproduceerd'!D701</f>
        <v>262</v>
      </c>
      <c r="V22" s="329">
        <f>'Reeds geproduceerd'!D722</f>
        <v>305</v>
      </c>
      <c r="W22" s="329">
        <f>'Reeds geproduceerd'!D739</f>
        <v>250</v>
      </c>
      <c r="X22" s="329">
        <f>'Reeds geproduceerd'!D761</f>
        <v>306</v>
      </c>
      <c r="Y22" s="329">
        <f>'Reeds geproduceerd'!D790</f>
        <v>335</v>
      </c>
      <c r="Z22" s="329">
        <f>'Reeds geproduceerd'!D821</f>
        <v>222</v>
      </c>
      <c r="AA22" s="329">
        <f>'Reeds geproduceerd'!D848</f>
        <v>218</v>
      </c>
      <c r="AB22" s="329">
        <f>'Reeds geproduceerd'!D877</f>
        <v>404</v>
      </c>
      <c r="AC22" s="329">
        <f>'Reeds geproduceerd'!D913</f>
        <v>363</v>
      </c>
      <c r="AD22" s="329">
        <f>'Reeds geproduceerd'!D952</f>
        <v>313</v>
      </c>
      <c r="AE22" s="329">
        <f>'Reeds geproduceerd'!D994</f>
        <v>367</v>
      </c>
      <c r="AJ22" s="329">
        <f>'Reeds geproduceerd'!D1024</f>
        <v>182</v>
      </c>
      <c r="AK22" s="329">
        <f>'Reeds geproduceerd'!D1044</f>
        <v>324</v>
      </c>
      <c r="AL22" s="329">
        <f>'Reeds geproduceerd'!D1083</f>
        <v>318</v>
      </c>
      <c r="AM22" s="329">
        <f>'Reeds geproduceerd'!D1113</f>
        <v>512</v>
      </c>
      <c r="AN22" s="329">
        <f>'Reeds geproduceerd'!D1158</f>
        <v>385</v>
      </c>
      <c r="AO22" s="329">
        <f>'Reeds geproduceerd'!D1186</f>
        <v>157</v>
      </c>
      <c r="AP22" s="329">
        <f>'Reeds geproduceerd'!D1220</f>
        <v>399</v>
      </c>
      <c r="AQ22" s="329">
        <f>'Reeds geproduceerd'!D1270</f>
        <v>377</v>
      </c>
      <c r="AR22" s="329">
        <f>'Reeds geproduceerd'!D1306</f>
        <v>582</v>
      </c>
      <c r="AS22" s="329">
        <f>'Reeds geproduceerd'!D1336</f>
        <v>321</v>
      </c>
      <c r="AT22" s="329">
        <f>'Reeds geproduceerd'!D1367</f>
        <v>506</v>
      </c>
      <c r="AU22" s="329">
        <f>'Reeds geproduceerd'!D1399</f>
        <v>222</v>
      </c>
      <c r="AV22" s="329">
        <f>'Reeds geproduceerd'!D1426</f>
        <v>327</v>
      </c>
      <c r="AW22" s="329">
        <f>'Reeds geproduceerd'!D1456</f>
        <v>491</v>
      </c>
      <c r="AX22" s="329">
        <f>'Reeds geproduceerd'!D1500</f>
        <v>394</v>
      </c>
      <c r="AY22" s="329">
        <f>'Reeds geproduceerd'!D1530</f>
        <v>332</v>
      </c>
      <c r="AZ22" s="329">
        <f>'Reeds geproduceerd'!D1566</f>
        <v>433</v>
      </c>
      <c r="BA22" s="329">
        <f>'Reeds geproduceerd'!D1586</f>
        <v>231</v>
      </c>
      <c r="BB22" s="329">
        <f>SUM(C22:BA22)</f>
        <v>14865</v>
      </c>
    </row>
    <row r="23" spans="1:16384" s="329" customFormat="1" x14ac:dyDescent="0.2">
      <c r="A23" s="956"/>
      <c r="B23" s="321" t="s">
        <v>771</v>
      </c>
      <c r="C23" s="955">
        <f>C22/C17</f>
        <v>15.5</v>
      </c>
      <c r="D23" s="955">
        <f t="shared" ref="D23:BA23" si="13">D22/D17</f>
        <v>15.333333333333334</v>
      </c>
      <c r="E23" s="955">
        <f t="shared" si="13"/>
        <v>14.136363636363637</v>
      </c>
      <c r="F23" s="955">
        <f t="shared" si="13"/>
        <v>16.692307692307693</v>
      </c>
      <c r="G23" s="955">
        <f t="shared" si="13"/>
        <v>17.142857142857142</v>
      </c>
      <c r="H23" s="955">
        <f t="shared" si="13"/>
        <v>15.631578947368421</v>
      </c>
      <c r="I23" s="955">
        <f t="shared" si="13"/>
        <v>14.827586206896552</v>
      </c>
      <c r="J23" s="955">
        <f t="shared" si="13"/>
        <v>15.913043478260869</v>
      </c>
      <c r="K23" s="955">
        <f t="shared" si="13"/>
        <v>16.0625</v>
      </c>
      <c r="L23" s="955">
        <f t="shared" si="13"/>
        <v>17.375</v>
      </c>
      <c r="M23" s="955">
        <f t="shared" si="13"/>
        <v>16.363636363636363</v>
      </c>
      <c r="N23" s="955">
        <f t="shared" si="13"/>
        <v>16.8</v>
      </c>
      <c r="O23" s="955">
        <f t="shared" si="13"/>
        <v>17.5</v>
      </c>
      <c r="P23" s="955">
        <f t="shared" si="13"/>
        <v>21.660377358490567</v>
      </c>
      <c r="Q23" s="955">
        <f t="shared" si="13"/>
        <v>22.4</v>
      </c>
      <c r="R23" s="955">
        <f t="shared" si="13"/>
        <v>15</v>
      </c>
      <c r="S23" s="955">
        <f t="shared" si="13"/>
        <v>15.785714285714286</v>
      </c>
      <c r="T23" s="955">
        <f t="shared" si="13"/>
        <v>16</v>
      </c>
      <c r="U23" s="955">
        <f t="shared" si="13"/>
        <v>17.466666666666665</v>
      </c>
      <c r="V23" s="955">
        <f t="shared" si="13"/>
        <v>36.41654821575522</v>
      </c>
      <c r="W23" s="955">
        <f t="shared" si="13"/>
        <v>22.471277314710523</v>
      </c>
      <c r="X23" s="955">
        <f t="shared" si="13"/>
        <v>14.571428571428571</v>
      </c>
      <c r="Y23" s="955">
        <f t="shared" si="13"/>
        <v>18.611111111111111</v>
      </c>
      <c r="Z23" s="955">
        <f t="shared" si="13"/>
        <v>18.5</v>
      </c>
      <c r="AA23" s="955">
        <f t="shared" si="13"/>
        <v>15.571428571428571</v>
      </c>
      <c r="AB23" s="955">
        <f t="shared" si="13"/>
        <v>18.363636363636363</v>
      </c>
      <c r="AC23" s="955">
        <f t="shared" si="13"/>
        <v>16.5</v>
      </c>
      <c r="AD23" s="955">
        <f t="shared" si="13"/>
        <v>13.608695652173912</v>
      </c>
      <c r="AE23" s="955">
        <f t="shared" si="13"/>
        <v>16.681818181818183</v>
      </c>
      <c r="AF23" s="955"/>
      <c r="AG23" s="955"/>
      <c r="AH23" s="955"/>
      <c r="AI23" s="955"/>
      <c r="AJ23" s="955">
        <f t="shared" si="13"/>
        <v>16.545454545454547</v>
      </c>
      <c r="AK23" s="955">
        <f t="shared" si="13"/>
        <v>15.428571428571429</v>
      </c>
      <c r="AL23" s="955">
        <f t="shared" si="13"/>
        <v>16.736842105263158</v>
      </c>
      <c r="AM23" s="955">
        <f t="shared" si="13"/>
        <v>17.066666666666666</v>
      </c>
      <c r="AN23" s="955">
        <f t="shared" si="13"/>
        <v>16.041666666666668</v>
      </c>
      <c r="AO23" s="955">
        <f t="shared" si="13"/>
        <v>13.083333333333334</v>
      </c>
      <c r="AP23" s="955">
        <f t="shared" si="13"/>
        <v>12.090909090909092</v>
      </c>
      <c r="AQ23" s="955">
        <f t="shared" si="13"/>
        <v>15.08</v>
      </c>
      <c r="AR23" s="955">
        <f t="shared" si="13"/>
        <v>18.1875</v>
      </c>
      <c r="AS23" s="955">
        <f t="shared" si="13"/>
        <v>16.05</v>
      </c>
      <c r="AT23" s="955">
        <f t="shared" si="13"/>
        <v>16.322580645161292</v>
      </c>
      <c r="AU23" s="955">
        <f t="shared" si="13"/>
        <v>18.5</v>
      </c>
      <c r="AV23" s="955">
        <f t="shared" si="13"/>
        <v>15.571428571428571</v>
      </c>
      <c r="AW23" s="955">
        <f t="shared" si="13"/>
        <v>17.535714285714285</v>
      </c>
      <c r="AX23" s="955">
        <f t="shared" si="13"/>
        <v>15.153846153846153</v>
      </c>
      <c r="AY23" s="955">
        <f t="shared" si="13"/>
        <v>17.473684210526315</v>
      </c>
      <c r="AZ23" s="955">
        <f t="shared" si="13"/>
        <v>16.653846153846153</v>
      </c>
      <c r="BA23" s="955">
        <f t="shared" si="13"/>
        <v>17.76923076923077</v>
      </c>
      <c r="BB23" s="955">
        <f>AVERAGE(C23:BA23)</f>
        <v>17.025067738735672</v>
      </c>
    </row>
    <row r="24" spans="1:16384" x14ac:dyDescent="0.2">
      <c r="A24" s="999"/>
      <c r="B24" s="321" t="s">
        <v>2111</v>
      </c>
      <c r="C24" s="961">
        <f>IFERROR(VLOOKUP(C7,'Reeds geproduceerd'!$R$365:$AJ$1364,16,FALSE),0)</f>
        <v>47277</v>
      </c>
      <c r="D24" s="961">
        <f>IFERROR(VLOOKUP(D7,'Reeds geproduceerd'!$R$365:$AJ$1364,16,FALSE),0)</f>
        <v>38101.51</v>
      </c>
      <c r="E24" s="961">
        <f>IFERROR(VLOOKUP(E7,'Reeds geproduceerd'!$R$365:$AJ$1364,16,FALSE),0)</f>
        <v>58914</v>
      </c>
      <c r="F24" s="961">
        <f>IFERROR(VLOOKUP(F7,'Reeds geproduceerd'!$R$365:$AJ$1364,16,FALSE),0)</f>
        <v>53760</v>
      </c>
      <c r="G24" s="961">
        <f>IFERROR(VLOOKUP(G7,'Reeds geproduceerd'!$R$365:$AJ$1364,16,FALSE),0)</f>
        <v>48366</v>
      </c>
      <c r="H24" s="961">
        <f>IFERROR(VLOOKUP(H7,'Reeds geproduceerd'!$R$365:$AJ$1364,16,FALSE),0)</f>
        <v>44883</v>
      </c>
      <c r="I24" s="961">
        <f>IFERROR(VLOOKUP(I7,'Reeds geproduceerd'!$R$365:$AJ$1364,16,FALSE),0)</f>
        <v>59947.38</v>
      </c>
      <c r="J24" s="961">
        <f>IFERROR(VLOOKUP(J7,'Reeds geproduceerd'!$R$365:$AJ$1364,16,FALSE),0)</f>
        <v>53184.15</v>
      </c>
      <c r="K24" s="961">
        <f>IFERROR(VLOOKUP(K7,'Reeds geproduceerd'!$R$365:$AJ$1364,16,FALSE),0)</f>
        <v>40692.340000000004</v>
      </c>
      <c r="L24" s="961">
        <f>IFERROR(VLOOKUP(L7,'Reeds geproduceerd'!$R$365:$AJ$1364,16,FALSE),0)</f>
        <v>21674</v>
      </c>
      <c r="M24" s="961">
        <f>IFERROR(VLOOKUP(M7,'Reeds geproduceerd'!$R$365:$AJ$1364,16,FALSE),0)</f>
        <v>54324.31</v>
      </c>
      <c r="N24" s="961">
        <f>IFERROR(VLOOKUP(N7,'Reeds geproduceerd'!$R$365:$AJ$1364,16,FALSE),0)</f>
        <v>34281.49</v>
      </c>
      <c r="O24" s="961">
        <f>IFERROR(VLOOKUP(O7,'Reeds geproduceerd'!$R$365:$AJ$1364,16,FALSE),0)</f>
        <v>32092.699999999997</v>
      </c>
      <c r="P24" s="961">
        <f>IFERROR(VLOOKUP(P7,'Reeds geproduceerd'!$R$365:$AJ$1364,16,FALSE),0)</f>
        <v>39230.659999999996</v>
      </c>
      <c r="Q24" s="961">
        <f>IFERROR(VLOOKUP(Q7,'Reeds geproduceerd'!$R$365:$AJ$1364,16,FALSE),0)</f>
        <v>56628</v>
      </c>
      <c r="R24" s="961">
        <f>IFERROR(VLOOKUP(R7,'Reeds geproduceerd'!$R$365:$AJ$1364,16,FALSE),0)</f>
        <v>50072.070000000007</v>
      </c>
      <c r="S24" s="961">
        <f>IFERROR(VLOOKUP(S7,'Reeds geproduceerd'!$R$365:$AJ$1364,16,FALSE),0)</f>
        <v>36961.870000000003</v>
      </c>
      <c r="T24" s="961">
        <f>IFERROR(VLOOKUP(T7,'Reeds geproduceerd'!$R$365:$AJ$1364,16,FALSE),0)</f>
        <v>39353.009999999995</v>
      </c>
      <c r="U24" s="961">
        <f>IFERROR(VLOOKUP(U7,'Reeds geproduceerd'!$R$365:$AJ$1364,16,FALSE),0)</f>
        <v>43955.159999999996</v>
      </c>
      <c r="V24" s="961">
        <f>IFERROR(VLOOKUP(V7,'Reeds geproduceerd'!$R$365:$AJ$1364,16,FALSE),0)</f>
        <v>32126.662907268172</v>
      </c>
      <c r="W24" s="961">
        <f>IFERROR(VLOOKUP(W7,'Reeds geproduceerd'!$R$365:$AJ$1364,16,FALSE),0)</f>
        <v>40456.31290726817</v>
      </c>
      <c r="X24" s="961">
        <f>IFERROR(VLOOKUP(X7,'Reeds geproduceerd'!$R$365:$AJ$1364,16,FALSE),0)</f>
        <v>50666.34</v>
      </c>
      <c r="Y24" s="961">
        <f>IFERROR(VLOOKUP(Y7,'Reeds geproduceerd'!$R$365:$AJ$1364,16,FALSE),0)</f>
        <v>58309.7</v>
      </c>
      <c r="Z24" s="961">
        <f>IFERROR(VLOOKUP(Z7,'Reeds geproduceerd'!$R$365:$AJ$1364,16,FALSE),0)</f>
        <v>53133.82</v>
      </c>
      <c r="AA24" s="961">
        <f>IFERROR(VLOOKUP(AA7,'Reeds geproduceerd'!$R$365:$AJ$1364,16,FALSE),0)</f>
        <v>34561.22</v>
      </c>
      <c r="AB24" s="961">
        <f>IFERROR(VLOOKUP(AB7,'Reeds geproduceerd'!$R$365:$AJ$1364,16,FALSE),0)</f>
        <v>64603.03</v>
      </c>
      <c r="AC24" s="961">
        <f>IFERROR(VLOOKUP(AC7,'Reeds geproduceerd'!$R$365:$AJ$1364,16,FALSE),0)</f>
        <v>71841.460000000006</v>
      </c>
      <c r="AD24" s="961">
        <f>IFERROR(VLOOKUP(AD7,'Reeds geproduceerd'!$R$365:$AJ$1364,16,FALSE),0)</f>
        <v>56844.06</v>
      </c>
      <c r="AE24" s="961">
        <f>IFERROR(VLOOKUP(AE7,'Reeds geproduceerd'!$R$365:$AJ$1364,16,FALSE),0)</f>
        <v>58172.46</v>
      </c>
      <c r="AF24" s="961"/>
      <c r="AG24" s="961"/>
      <c r="AH24" s="961"/>
      <c r="AI24" s="961"/>
      <c r="AJ24" s="961">
        <f>IFERROR(VLOOKUP(AJ7,'Reeds geproduceerd'!$R$365:$AJ$1364,16,FALSE),0)</f>
        <v>42382.01</v>
      </c>
      <c r="AK24" s="961">
        <f>IFERROR(VLOOKUP(AK7,'Reeds geproduceerd'!$R$365:$AJ$1364,16,FALSE),0)</f>
        <v>50483.68</v>
      </c>
      <c r="AL24" s="961">
        <f>IFERROR(VLOOKUP(AL7,'Reeds geproduceerd'!$R$365:$AJ$1364,16,FALSE),0)</f>
        <v>54988.67</v>
      </c>
      <c r="AM24" s="961">
        <f>IFERROR(VLOOKUP(AM7,'Reeds geproduceerd'!$R$365:$AJ$1364,16,FALSE),0)</f>
        <v>89176.089999999982</v>
      </c>
      <c r="AN24" s="961">
        <f>IFERROR(VLOOKUP(AN7,'Reeds geproduceerd'!$R$365:$AJ$1364,16,FALSE),0)</f>
        <v>57228.78</v>
      </c>
      <c r="AO24" s="961">
        <f>IFERROR(VLOOKUP(AO7,'Reeds geproduceerd'!$R$365:$AJ$1364,16,FALSE),0)</f>
        <v>37675.240000000005</v>
      </c>
      <c r="AP24" s="961">
        <f>IFERROR(VLOOKUP(AP7,'Reeds geproduceerd'!$R$365:$AJ$1364,16,FALSE),0)</f>
        <v>91802.130000000034</v>
      </c>
      <c r="AQ24" s="961">
        <f>IFERROR(VLOOKUP(AQ7,'Reeds geproduceerd'!$R$365:$AJ$1364,16,FALSE),0)</f>
        <v>58181.64</v>
      </c>
      <c r="AR24" s="961">
        <f>IFERROR(VLOOKUP(AR7,'Reeds geproduceerd'!$R$365:$AJ$1364,16,FALSE),0)</f>
        <v>74031.19</v>
      </c>
      <c r="AS24" s="961">
        <f>IFERROR(VLOOKUP(AS7,'Reeds geproduceerd'!$R$365:$AJ$1364,16,FALSE),0)</f>
        <v>64854.820000000014</v>
      </c>
      <c r="AT24" s="961">
        <f>IFERROR(VLOOKUP(AT7,'Reeds geproduceerd'!$R$365:$AJ$1565,16,FALSE),0)</f>
        <v>101901.66</v>
      </c>
      <c r="AU24" s="961">
        <f>IFERROR(VLOOKUP(AU7,'Reeds geproduceerd'!$R$365:$AJ$1565,16,FALSE),0)</f>
        <v>56673.94</v>
      </c>
      <c r="AV24" s="961">
        <f>IFERROR(VLOOKUP(AV7,'Reeds geproduceerd'!$R$365:$AJ$1565,16,FALSE),0)</f>
        <v>48716.259999999995</v>
      </c>
      <c r="AW24" s="961">
        <f>IFERROR(VLOOKUP(AW7,'Reeds geproduceerd'!$R$365:$AJ$1565,16,FALSE),0)</f>
        <v>80707.12999999999</v>
      </c>
      <c r="AX24" s="961">
        <f>IFERROR(VLOOKUP(AX7,'Reeds geproduceerd'!$R$365:$AJ$1565,16,FALSE),0)</f>
        <v>78860.24000000002</v>
      </c>
      <c r="AY24" s="961">
        <f>IFERROR(VLOOKUP(AY7,'Reeds geproduceerd'!$R$365:$AJ$1565,16,FALSE),0)</f>
        <v>73302.320000000007</v>
      </c>
      <c r="AZ24" s="961">
        <f>IFERROR(VLOOKUP(AZ7,'Reeds geproduceerd'!$R$365:$AJ$1566,16,FALSE),0)</f>
        <v>71797.5</v>
      </c>
      <c r="BA24" s="961">
        <f>IFERROR(VLOOKUP(BA7,'Reeds geproduceerd'!$R$365:$AJ$1587,16,FALSE),0)</f>
        <v>54231.130000000005</v>
      </c>
      <c r="BB24" s="961">
        <f>SUM(C24:BA24)</f>
        <v>2561408.1458145361</v>
      </c>
      <c r="BC24" s="321"/>
      <c r="BD24" s="321"/>
      <c r="BE24" s="321"/>
      <c r="BF24" s="321"/>
      <c r="BG24" s="321"/>
      <c r="BH24" s="321"/>
      <c r="BI24" s="321"/>
      <c r="BJ24" s="321"/>
      <c r="BK24" s="321"/>
      <c r="BL24" s="321"/>
      <c r="BM24" s="321"/>
      <c r="BN24" s="321"/>
      <c r="BO24" s="321"/>
      <c r="BP24" s="321"/>
      <c r="BQ24" s="321"/>
      <c r="BR24" s="321"/>
      <c r="BS24" s="321"/>
      <c r="BT24" s="321"/>
      <c r="BU24" s="321"/>
      <c r="BV24" s="321"/>
      <c r="BW24" s="321"/>
      <c r="BX24" s="321"/>
      <c r="BY24" s="321"/>
      <c r="BZ24" s="321"/>
      <c r="CA24" s="321"/>
      <c r="CB24" s="321"/>
      <c r="CC24" s="321"/>
      <c r="CD24" s="321"/>
      <c r="CE24" s="321"/>
      <c r="CF24" s="321"/>
      <c r="CG24" s="321"/>
      <c r="CH24" s="321"/>
      <c r="CI24" s="321"/>
      <c r="CJ24" s="321"/>
      <c r="CK24" s="321"/>
      <c r="CL24" s="321"/>
      <c r="CM24" s="321"/>
      <c r="CN24" s="321"/>
      <c r="CO24" s="321"/>
      <c r="CP24" s="321"/>
      <c r="CQ24" s="321"/>
      <c r="CR24" s="321"/>
      <c r="CS24" s="321"/>
      <c r="CT24" s="321"/>
      <c r="CU24" s="321"/>
      <c r="CV24" s="321"/>
      <c r="CW24" s="321"/>
      <c r="CX24" s="321"/>
      <c r="CY24" s="321"/>
      <c r="CZ24" s="321"/>
      <c r="DA24" s="321"/>
      <c r="DB24" s="321"/>
      <c r="DC24" s="321"/>
      <c r="DD24" s="321"/>
      <c r="DE24" s="321"/>
      <c r="DF24" s="321"/>
      <c r="DG24" s="321"/>
      <c r="DH24" s="321"/>
      <c r="DI24" s="321"/>
      <c r="DJ24" s="321"/>
      <c r="DK24" s="321"/>
      <c r="DL24" s="321"/>
      <c r="DM24" s="321"/>
      <c r="DN24" s="321"/>
      <c r="DO24" s="321"/>
      <c r="DP24" s="321"/>
      <c r="DQ24" s="321"/>
      <c r="DR24" s="321"/>
      <c r="DS24" s="321"/>
      <c r="DT24" s="321"/>
      <c r="DU24" s="321"/>
      <c r="DV24" s="321"/>
      <c r="DW24" s="321"/>
      <c r="DX24" s="321"/>
      <c r="DY24" s="321"/>
      <c r="DZ24" s="321"/>
      <c r="EA24" s="321"/>
      <c r="EB24" s="321"/>
      <c r="EC24" s="321"/>
      <c r="ED24" s="321"/>
      <c r="EE24" s="321"/>
      <c r="EF24" s="321"/>
      <c r="EG24" s="321"/>
      <c r="EH24" s="321"/>
      <c r="EI24" s="321"/>
      <c r="EJ24" s="321"/>
      <c r="EK24" s="321"/>
      <c r="EL24" s="321"/>
      <c r="EM24" s="321"/>
      <c r="EN24" s="321"/>
      <c r="EO24" s="321"/>
      <c r="EP24" s="321"/>
      <c r="EQ24" s="321"/>
      <c r="ER24" s="321"/>
      <c r="ES24" s="321"/>
      <c r="ET24" s="321"/>
      <c r="EU24" s="321"/>
      <c r="EV24" s="321"/>
      <c r="EW24" s="321"/>
      <c r="EX24" s="321"/>
      <c r="EY24" s="321"/>
      <c r="EZ24" s="321"/>
      <c r="FA24" s="321"/>
      <c r="FB24" s="321"/>
      <c r="FC24" s="321"/>
      <c r="FD24" s="321"/>
      <c r="FE24" s="321"/>
      <c r="FF24" s="321"/>
      <c r="FG24" s="321"/>
      <c r="FH24" s="321"/>
      <c r="FI24" s="321"/>
      <c r="FJ24" s="321"/>
      <c r="FK24" s="321"/>
      <c r="FL24" s="321"/>
      <c r="FM24" s="321"/>
      <c r="FN24" s="321"/>
      <c r="FO24" s="321"/>
      <c r="FP24" s="321"/>
      <c r="FQ24" s="321"/>
      <c r="FR24" s="321"/>
      <c r="FS24" s="321"/>
      <c r="FT24" s="321"/>
      <c r="FU24" s="321"/>
      <c r="FV24" s="321"/>
      <c r="FW24" s="321"/>
      <c r="FX24" s="321"/>
      <c r="FY24" s="321"/>
      <c r="FZ24" s="321"/>
      <c r="GA24" s="321"/>
      <c r="GB24" s="321"/>
      <c r="GC24" s="321"/>
      <c r="GD24" s="321"/>
      <c r="GE24" s="321"/>
      <c r="GF24" s="321"/>
      <c r="GG24" s="321"/>
      <c r="GH24" s="321"/>
      <c r="GI24" s="321"/>
      <c r="GJ24" s="321"/>
      <c r="GK24" s="321"/>
      <c r="GL24" s="321"/>
      <c r="GM24" s="321"/>
      <c r="GN24" s="321"/>
      <c r="GO24" s="321"/>
      <c r="GP24" s="321"/>
      <c r="GQ24" s="321"/>
      <c r="GR24" s="321"/>
      <c r="GS24" s="321"/>
      <c r="GT24" s="321"/>
      <c r="GU24" s="321"/>
      <c r="GV24" s="321"/>
      <c r="GW24" s="321"/>
      <c r="GX24" s="321"/>
      <c r="GY24" s="321"/>
      <c r="GZ24" s="321"/>
      <c r="HA24" s="321"/>
      <c r="HB24" s="321"/>
      <c r="HC24" s="321"/>
      <c r="HD24" s="321"/>
      <c r="HE24" s="321"/>
      <c r="HF24" s="321"/>
      <c r="HG24" s="321"/>
      <c r="HH24" s="321"/>
      <c r="HI24" s="321"/>
      <c r="HJ24" s="321"/>
      <c r="HK24" s="321"/>
      <c r="HL24" s="321"/>
      <c r="HM24" s="321"/>
      <c r="HN24" s="321"/>
      <c r="HO24" s="321"/>
      <c r="HP24" s="321"/>
      <c r="HQ24" s="321"/>
      <c r="HR24" s="321"/>
      <c r="HS24" s="321"/>
      <c r="HT24" s="321"/>
      <c r="HU24" s="321"/>
      <c r="HV24" s="321"/>
      <c r="HW24" s="321"/>
      <c r="HX24" s="321"/>
      <c r="HY24" s="321"/>
      <c r="HZ24" s="321"/>
      <c r="IA24" s="321"/>
      <c r="IB24" s="321"/>
      <c r="IC24" s="321"/>
      <c r="ID24" s="321"/>
      <c r="IE24" s="321"/>
      <c r="IF24" s="321"/>
      <c r="IG24" s="321"/>
      <c r="IH24" s="321"/>
      <c r="II24" s="321"/>
      <c r="IJ24" s="321"/>
      <c r="IK24" s="321"/>
      <c r="IL24" s="321"/>
      <c r="IM24" s="321"/>
      <c r="IN24" s="321"/>
      <c r="IO24" s="321"/>
      <c r="IP24" s="321"/>
      <c r="IQ24" s="321"/>
      <c r="IR24" s="321"/>
      <c r="IS24" s="321"/>
      <c r="IT24" s="321"/>
      <c r="IU24" s="321"/>
      <c r="IV24" s="321"/>
      <c r="IW24" s="321"/>
      <c r="IX24" s="321"/>
      <c r="IY24" s="321"/>
      <c r="IZ24" s="321"/>
      <c r="JA24" s="321"/>
      <c r="JB24" s="321"/>
      <c r="JC24" s="321"/>
      <c r="JD24" s="321"/>
      <c r="JE24" s="321"/>
      <c r="JF24" s="321"/>
      <c r="JG24" s="321"/>
      <c r="JH24" s="321"/>
      <c r="JI24" s="321"/>
      <c r="JJ24" s="321"/>
      <c r="JK24" s="321"/>
      <c r="JL24" s="321"/>
      <c r="JM24" s="321"/>
      <c r="JN24" s="321"/>
      <c r="JO24" s="321"/>
      <c r="JP24" s="321"/>
      <c r="JQ24" s="321"/>
      <c r="JR24" s="321"/>
      <c r="JS24" s="321"/>
      <c r="JT24" s="321"/>
      <c r="JU24" s="321"/>
      <c r="JV24" s="321"/>
      <c r="JW24" s="321"/>
      <c r="JX24" s="321"/>
      <c r="JY24" s="321"/>
      <c r="JZ24" s="321"/>
      <c r="KA24" s="321"/>
      <c r="KB24" s="321"/>
      <c r="KC24" s="321"/>
      <c r="KD24" s="321"/>
      <c r="KE24" s="321"/>
      <c r="KF24" s="321"/>
      <c r="KG24" s="321"/>
      <c r="KH24" s="321"/>
      <c r="KI24" s="321"/>
      <c r="KJ24" s="321"/>
      <c r="KK24" s="321"/>
      <c r="KL24" s="321"/>
      <c r="KM24" s="321"/>
      <c r="KN24" s="321"/>
      <c r="KO24" s="321"/>
      <c r="KP24" s="321"/>
      <c r="KQ24" s="321"/>
      <c r="KR24" s="321"/>
      <c r="KS24" s="321"/>
      <c r="KT24" s="321"/>
      <c r="KU24" s="321"/>
      <c r="KV24" s="321"/>
      <c r="KW24" s="321"/>
      <c r="KX24" s="321"/>
      <c r="KY24" s="321"/>
      <c r="KZ24" s="321"/>
      <c r="LA24" s="321"/>
      <c r="LB24" s="321"/>
      <c r="LC24" s="321"/>
      <c r="LD24" s="321"/>
      <c r="LE24" s="321"/>
      <c r="LF24" s="321"/>
      <c r="LG24" s="321"/>
      <c r="LH24" s="321"/>
      <c r="LI24" s="321"/>
      <c r="LJ24" s="321"/>
      <c r="LK24" s="321"/>
      <c r="LL24" s="321"/>
      <c r="LM24" s="321"/>
      <c r="LN24" s="321"/>
      <c r="LO24" s="321"/>
      <c r="LP24" s="321"/>
      <c r="LQ24" s="321"/>
      <c r="LR24" s="321"/>
      <c r="LS24" s="321"/>
      <c r="LT24" s="321"/>
      <c r="LU24" s="321"/>
      <c r="LV24" s="321"/>
      <c r="LW24" s="321"/>
      <c r="LX24" s="321"/>
      <c r="LY24" s="321"/>
      <c r="LZ24" s="321"/>
      <c r="MA24" s="321"/>
      <c r="MB24" s="321"/>
      <c r="MC24" s="321"/>
      <c r="MD24" s="321"/>
      <c r="ME24" s="321"/>
      <c r="MF24" s="321"/>
      <c r="MG24" s="321"/>
      <c r="MH24" s="321"/>
      <c r="MI24" s="321"/>
      <c r="MJ24" s="321"/>
      <c r="MK24" s="321"/>
      <c r="ML24" s="321"/>
      <c r="MM24" s="321"/>
      <c r="MN24" s="321"/>
      <c r="MO24" s="321"/>
      <c r="MP24" s="321"/>
      <c r="MQ24" s="321"/>
      <c r="MR24" s="321"/>
      <c r="MS24" s="321"/>
      <c r="MT24" s="321"/>
      <c r="MU24" s="321"/>
      <c r="MV24" s="321"/>
      <c r="MW24" s="321"/>
      <c r="MX24" s="321"/>
      <c r="MY24" s="321"/>
      <c r="MZ24" s="321"/>
      <c r="NA24" s="321"/>
      <c r="NB24" s="321"/>
      <c r="NC24" s="321"/>
      <c r="ND24" s="321"/>
      <c r="NE24" s="321"/>
      <c r="NF24" s="321"/>
      <c r="NG24" s="321"/>
      <c r="NH24" s="321"/>
      <c r="NI24" s="321"/>
      <c r="NJ24" s="321"/>
      <c r="NK24" s="321"/>
      <c r="NL24" s="321"/>
      <c r="NM24" s="321"/>
      <c r="NN24" s="321"/>
      <c r="NO24" s="321"/>
      <c r="NP24" s="321"/>
      <c r="NQ24" s="321"/>
      <c r="NR24" s="321"/>
      <c r="NS24" s="321"/>
      <c r="NT24" s="321"/>
      <c r="NU24" s="321"/>
      <c r="NV24" s="321"/>
      <c r="NW24" s="321"/>
      <c r="NX24" s="321"/>
      <c r="NY24" s="321"/>
      <c r="NZ24" s="321"/>
      <c r="OA24" s="321"/>
      <c r="OB24" s="321"/>
      <c r="OC24" s="321"/>
      <c r="OD24" s="321"/>
      <c r="OE24" s="321"/>
      <c r="OF24" s="321"/>
      <c r="OG24" s="321"/>
      <c r="OH24" s="321"/>
      <c r="OI24" s="321"/>
      <c r="OJ24" s="321"/>
      <c r="OK24" s="321"/>
      <c r="OL24" s="321"/>
      <c r="OM24" s="321"/>
      <c r="ON24" s="321"/>
      <c r="OO24" s="321"/>
      <c r="OP24" s="321"/>
      <c r="OQ24" s="321"/>
      <c r="OR24" s="321"/>
      <c r="OS24" s="321"/>
      <c r="OT24" s="321"/>
      <c r="OU24" s="321"/>
      <c r="OV24" s="321"/>
      <c r="OW24" s="321"/>
      <c r="OX24" s="321"/>
      <c r="OY24" s="321"/>
      <c r="OZ24" s="321"/>
      <c r="PA24" s="321"/>
      <c r="PB24" s="321"/>
      <c r="PC24" s="321"/>
      <c r="PD24" s="321"/>
      <c r="PE24" s="321"/>
      <c r="PF24" s="321"/>
      <c r="PG24" s="321"/>
      <c r="PH24" s="321"/>
      <c r="PI24" s="321"/>
      <c r="PJ24" s="321"/>
      <c r="PK24" s="321"/>
      <c r="PL24" s="321"/>
      <c r="PM24" s="321"/>
      <c r="PN24" s="321"/>
      <c r="PO24" s="321"/>
      <c r="PP24" s="321"/>
      <c r="PQ24" s="321"/>
      <c r="PR24" s="321"/>
      <c r="PS24" s="321"/>
      <c r="PT24" s="321"/>
      <c r="PU24" s="321"/>
      <c r="PV24" s="321"/>
      <c r="PW24" s="321"/>
      <c r="PX24" s="321"/>
      <c r="PY24" s="321"/>
      <c r="PZ24" s="321"/>
      <c r="QA24" s="321"/>
      <c r="QB24" s="321"/>
      <c r="QC24" s="321"/>
      <c r="QD24" s="321"/>
      <c r="QE24" s="321"/>
      <c r="QF24" s="321"/>
      <c r="QG24" s="321"/>
      <c r="QH24" s="321"/>
      <c r="QI24" s="321"/>
      <c r="QJ24" s="321"/>
      <c r="QK24" s="321"/>
      <c r="QL24" s="321"/>
      <c r="QM24" s="321"/>
      <c r="QN24" s="321"/>
      <c r="QO24" s="321"/>
      <c r="QP24" s="321"/>
      <c r="QQ24" s="321"/>
      <c r="QR24" s="321"/>
      <c r="QS24" s="321"/>
      <c r="QT24" s="321"/>
      <c r="QU24" s="321"/>
      <c r="QV24" s="321"/>
      <c r="QW24" s="321"/>
      <c r="QX24" s="321"/>
      <c r="QY24" s="321"/>
      <c r="QZ24" s="321"/>
      <c r="RA24" s="321"/>
      <c r="RB24" s="321"/>
      <c r="RC24" s="321"/>
      <c r="RD24" s="321"/>
      <c r="RE24" s="321"/>
      <c r="RF24" s="321"/>
      <c r="RG24" s="321"/>
      <c r="RH24" s="321"/>
      <c r="RI24" s="321"/>
      <c r="RJ24" s="321"/>
      <c r="RK24" s="321"/>
      <c r="RL24" s="321"/>
      <c r="RM24" s="321"/>
      <c r="RN24" s="321"/>
      <c r="RO24" s="321"/>
      <c r="RP24" s="321"/>
      <c r="RQ24" s="321"/>
      <c r="RR24" s="321"/>
      <c r="RS24" s="321"/>
      <c r="RT24" s="321"/>
      <c r="RU24" s="321"/>
      <c r="RV24" s="321"/>
      <c r="RW24" s="321"/>
      <c r="RX24" s="321"/>
      <c r="RY24" s="321"/>
      <c r="RZ24" s="321"/>
      <c r="SA24" s="321"/>
      <c r="SB24" s="321"/>
      <c r="SC24" s="321"/>
      <c r="SD24" s="321"/>
      <c r="SE24" s="321"/>
      <c r="SF24" s="321"/>
      <c r="SG24" s="321"/>
      <c r="SH24" s="321"/>
      <c r="SI24" s="321"/>
      <c r="SJ24" s="321"/>
      <c r="SK24" s="321"/>
      <c r="SL24" s="321"/>
      <c r="SM24" s="321"/>
      <c r="SN24" s="321"/>
      <c r="SO24" s="321"/>
      <c r="SP24" s="321"/>
      <c r="SQ24" s="321"/>
      <c r="SR24" s="321"/>
      <c r="SS24" s="321"/>
      <c r="ST24" s="321"/>
      <c r="SU24" s="321"/>
      <c r="SV24" s="321"/>
      <c r="SW24" s="321"/>
      <c r="SX24" s="321"/>
      <c r="SY24" s="321"/>
      <c r="SZ24" s="321"/>
      <c r="TA24" s="321"/>
      <c r="TB24" s="321"/>
      <c r="TC24" s="321"/>
      <c r="TD24" s="321"/>
      <c r="TE24" s="321"/>
      <c r="TF24" s="321"/>
      <c r="TG24" s="321"/>
      <c r="TH24" s="321"/>
      <c r="TI24" s="321"/>
      <c r="TJ24" s="321"/>
      <c r="TK24" s="321"/>
      <c r="TL24" s="321"/>
      <c r="TM24" s="321"/>
      <c r="TN24" s="321"/>
      <c r="TO24" s="321"/>
      <c r="TP24" s="321"/>
      <c r="TQ24" s="321"/>
      <c r="TR24" s="321"/>
      <c r="TS24" s="321"/>
      <c r="TT24" s="321"/>
      <c r="TU24" s="321"/>
      <c r="TV24" s="321"/>
      <c r="TW24" s="321"/>
      <c r="TX24" s="321"/>
      <c r="TY24" s="321"/>
      <c r="TZ24" s="321"/>
      <c r="UA24" s="321"/>
      <c r="UB24" s="321"/>
      <c r="UC24" s="321"/>
      <c r="UD24" s="321"/>
      <c r="UE24" s="321"/>
      <c r="UF24" s="321"/>
      <c r="UG24" s="321"/>
      <c r="UH24" s="321"/>
      <c r="UI24" s="321"/>
      <c r="UJ24" s="321"/>
      <c r="UK24" s="321"/>
      <c r="UL24" s="321"/>
      <c r="UM24" s="321"/>
      <c r="UN24" s="321"/>
      <c r="UO24" s="321"/>
      <c r="UP24" s="321"/>
      <c r="UQ24" s="321"/>
      <c r="UR24" s="321"/>
      <c r="US24" s="321"/>
      <c r="UT24" s="321"/>
      <c r="UU24" s="321"/>
      <c r="UV24" s="321"/>
      <c r="UW24" s="321"/>
      <c r="UX24" s="321"/>
      <c r="UY24" s="321"/>
      <c r="UZ24" s="321"/>
      <c r="VA24" s="321"/>
      <c r="VB24" s="321"/>
      <c r="VC24" s="321"/>
      <c r="VD24" s="321"/>
      <c r="VE24" s="321"/>
      <c r="VF24" s="321"/>
      <c r="VG24" s="321"/>
      <c r="VH24" s="321"/>
      <c r="VI24" s="321"/>
      <c r="VJ24" s="321"/>
      <c r="VK24" s="321"/>
      <c r="VL24" s="321"/>
      <c r="VM24" s="321"/>
      <c r="VN24" s="321"/>
      <c r="VO24" s="321"/>
      <c r="VP24" s="321"/>
      <c r="VQ24" s="321"/>
      <c r="VR24" s="321"/>
      <c r="VS24" s="321"/>
      <c r="VT24" s="321"/>
      <c r="VU24" s="321"/>
      <c r="VV24" s="321"/>
      <c r="VW24" s="321"/>
      <c r="VX24" s="321"/>
      <c r="VY24" s="321"/>
      <c r="VZ24" s="321"/>
      <c r="WA24" s="321"/>
      <c r="WB24" s="321"/>
      <c r="WC24" s="321"/>
      <c r="WD24" s="321"/>
      <c r="WE24" s="321"/>
      <c r="WF24" s="321"/>
      <c r="WG24" s="321"/>
      <c r="WH24" s="321"/>
      <c r="WI24" s="321"/>
      <c r="WJ24" s="321"/>
      <c r="WK24" s="321"/>
      <c r="WL24" s="321"/>
      <c r="WM24" s="321"/>
      <c r="WN24" s="321"/>
      <c r="WO24" s="321"/>
      <c r="WP24" s="321"/>
      <c r="WQ24" s="321"/>
      <c r="WR24" s="321"/>
      <c r="WS24" s="321"/>
      <c r="WT24" s="321"/>
      <c r="WU24" s="321"/>
      <c r="WV24" s="321"/>
      <c r="WW24" s="321"/>
      <c r="WX24" s="321"/>
      <c r="WY24" s="321"/>
      <c r="WZ24" s="321"/>
      <c r="XA24" s="321"/>
      <c r="XB24" s="321"/>
      <c r="XC24" s="321"/>
      <c r="XD24" s="321"/>
      <c r="XE24" s="321"/>
      <c r="XF24" s="321"/>
      <c r="XG24" s="321"/>
      <c r="XH24" s="321"/>
      <c r="XI24" s="321"/>
      <c r="XJ24" s="321"/>
      <c r="XK24" s="321"/>
      <c r="XL24" s="321"/>
      <c r="XM24" s="321"/>
      <c r="XN24" s="321"/>
      <c r="XO24" s="321"/>
      <c r="XP24" s="321"/>
      <c r="XQ24" s="321"/>
      <c r="XR24" s="321"/>
      <c r="XS24" s="321"/>
      <c r="XT24" s="321"/>
      <c r="XU24" s="321"/>
      <c r="XV24" s="321"/>
      <c r="XW24" s="321"/>
      <c r="XX24" s="321"/>
      <c r="XY24" s="321"/>
      <c r="XZ24" s="321"/>
      <c r="YA24" s="321"/>
      <c r="YB24" s="321"/>
      <c r="YC24" s="321"/>
      <c r="YD24" s="321"/>
      <c r="YE24" s="321"/>
      <c r="YF24" s="321"/>
      <c r="YG24" s="321"/>
      <c r="YH24" s="321"/>
      <c r="YI24" s="321"/>
      <c r="YJ24" s="321"/>
      <c r="YK24" s="321"/>
      <c r="YL24" s="321"/>
      <c r="YM24" s="321"/>
      <c r="YN24" s="321"/>
      <c r="YO24" s="321"/>
      <c r="YP24" s="321"/>
      <c r="YQ24" s="321"/>
      <c r="YR24" s="321"/>
      <c r="YS24" s="321"/>
      <c r="YT24" s="321"/>
      <c r="YU24" s="321"/>
      <c r="YV24" s="321"/>
      <c r="YW24" s="321"/>
      <c r="YX24" s="321"/>
      <c r="YY24" s="321"/>
      <c r="YZ24" s="321"/>
      <c r="ZA24" s="321"/>
      <c r="ZB24" s="321"/>
      <c r="ZC24" s="321"/>
      <c r="ZD24" s="321"/>
      <c r="ZE24" s="321"/>
      <c r="ZF24" s="321"/>
      <c r="ZG24" s="321"/>
      <c r="ZH24" s="321"/>
      <c r="ZI24" s="321"/>
      <c r="ZJ24" s="321"/>
      <c r="ZK24" s="321"/>
      <c r="ZL24" s="321"/>
      <c r="ZM24" s="321"/>
      <c r="ZN24" s="321"/>
      <c r="ZO24" s="321"/>
      <c r="ZP24" s="321"/>
      <c r="ZQ24" s="321"/>
      <c r="ZR24" s="321"/>
      <c r="ZS24" s="321"/>
      <c r="ZT24" s="321"/>
      <c r="ZU24" s="321"/>
      <c r="ZV24" s="321"/>
      <c r="ZW24" s="321"/>
      <c r="ZX24" s="321"/>
      <c r="ZY24" s="321"/>
      <c r="ZZ24" s="321"/>
      <c r="AAA24" s="321"/>
      <c r="AAB24" s="321"/>
      <c r="AAC24" s="321"/>
      <c r="AAD24" s="321"/>
      <c r="AAE24" s="321"/>
      <c r="AAF24" s="321"/>
      <c r="AAG24" s="321"/>
      <c r="AAH24" s="321"/>
      <c r="AAI24" s="321"/>
      <c r="AAJ24" s="321"/>
      <c r="AAK24" s="321"/>
      <c r="AAL24" s="321"/>
      <c r="AAM24" s="321"/>
      <c r="AAN24" s="321"/>
      <c r="AAO24" s="321"/>
      <c r="AAP24" s="321"/>
      <c r="AAQ24" s="321"/>
      <c r="AAR24" s="321"/>
      <c r="AAS24" s="321"/>
      <c r="AAT24" s="321"/>
      <c r="AAU24" s="321"/>
      <c r="AAV24" s="321"/>
      <c r="AAW24" s="321"/>
      <c r="AAX24" s="321"/>
      <c r="AAY24" s="321"/>
      <c r="AAZ24" s="321"/>
      <c r="ABA24" s="321"/>
      <c r="ABB24" s="321"/>
      <c r="ABC24" s="321"/>
      <c r="ABD24" s="321"/>
      <c r="ABE24" s="321"/>
      <c r="ABF24" s="321"/>
      <c r="ABG24" s="321"/>
      <c r="ABH24" s="321"/>
      <c r="ABI24" s="321"/>
      <c r="ABJ24" s="321"/>
      <c r="ABK24" s="321"/>
      <c r="ABL24" s="321"/>
      <c r="ABM24" s="321"/>
      <c r="ABN24" s="321"/>
      <c r="ABO24" s="321"/>
      <c r="ABP24" s="321"/>
      <c r="ABQ24" s="321"/>
      <c r="ABR24" s="321"/>
      <c r="ABS24" s="321"/>
      <c r="ABT24" s="321"/>
      <c r="ABU24" s="321"/>
      <c r="ABV24" s="321"/>
      <c r="ABW24" s="321"/>
      <c r="ABX24" s="321"/>
      <c r="ABY24" s="321"/>
      <c r="ABZ24" s="321"/>
      <c r="ACA24" s="321"/>
      <c r="ACB24" s="321"/>
      <c r="ACC24" s="321"/>
      <c r="ACD24" s="321"/>
      <c r="ACE24" s="321"/>
      <c r="ACF24" s="321"/>
      <c r="ACG24" s="321"/>
      <c r="ACH24" s="321"/>
      <c r="ACI24" s="321"/>
      <c r="ACJ24" s="321"/>
      <c r="ACK24" s="321"/>
      <c r="ACL24" s="321"/>
      <c r="ACM24" s="321"/>
      <c r="ACN24" s="321"/>
      <c r="ACO24" s="321"/>
      <c r="ACP24" s="321"/>
      <c r="ACQ24" s="321"/>
      <c r="ACR24" s="321"/>
      <c r="ACS24" s="321"/>
      <c r="ACT24" s="321"/>
      <c r="ACU24" s="321"/>
      <c r="ACV24" s="321"/>
      <c r="ACW24" s="321"/>
      <c r="ACX24" s="321"/>
      <c r="ACY24" s="321"/>
      <c r="ACZ24" s="321"/>
      <c r="ADA24" s="321"/>
      <c r="ADB24" s="321"/>
      <c r="ADC24" s="321"/>
      <c r="ADD24" s="321"/>
      <c r="ADE24" s="321"/>
      <c r="ADF24" s="321"/>
      <c r="ADG24" s="321"/>
      <c r="ADH24" s="321"/>
      <c r="ADI24" s="321"/>
      <c r="ADJ24" s="321"/>
      <c r="ADK24" s="321"/>
      <c r="ADL24" s="321"/>
      <c r="ADM24" s="321"/>
      <c r="ADN24" s="321"/>
      <c r="ADO24" s="321"/>
      <c r="ADP24" s="321"/>
      <c r="ADQ24" s="321"/>
      <c r="ADR24" s="321"/>
      <c r="ADS24" s="321"/>
      <c r="ADT24" s="321"/>
      <c r="ADU24" s="321"/>
      <c r="ADV24" s="321"/>
      <c r="ADW24" s="321"/>
      <c r="ADX24" s="321"/>
      <c r="ADY24" s="321"/>
      <c r="ADZ24" s="321"/>
      <c r="AEA24" s="321"/>
      <c r="AEB24" s="321"/>
      <c r="AEC24" s="321"/>
      <c r="AED24" s="321"/>
      <c r="AEE24" s="321"/>
      <c r="AEF24" s="321"/>
      <c r="AEG24" s="321"/>
      <c r="AEH24" s="321"/>
      <c r="AEI24" s="321"/>
      <c r="AEJ24" s="321"/>
      <c r="AEK24" s="321"/>
      <c r="AEL24" s="321"/>
      <c r="AEM24" s="321"/>
      <c r="AEN24" s="321"/>
      <c r="AEO24" s="321"/>
      <c r="AEP24" s="321"/>
      <c r="AEQ24" s="321"/>
      <c r="AER24" s="321"/>
      <c r="AES24" s="321"/>
      <c r="AET24" s="321"/>
      <c r="AEU24" s="321"/>
      <c r="AEV24" s="321"/>
      <c r="AEW24" s="321"/>
      <c r="AEX24" s="321"/>
      <c r="AEY24" s="321"/>
      <c r="AEZ24" s="321"/>
      <c r="AFA24" s="321"/>
      <c r="AFB24" s="321"/>
      <c r="AFC24" s="321"/>
      <c r="AFD24" s="321"/>
      <c r="AFE24" s="321"/>
      <c r="AFF24" s="321"/>
      <c r="AFG24" s="321"/>
      <c r="AFH24" s="321"/>
      <c r="AFI24" s="321"/>
      <c r="AFJ24" s="321"/>
      <c r="AFK24" s="321"/>
      <c r="AFL24" s="321"/>
      <c r="AFM24" s="321"/>
      <c r="AFN24" s="321"/>
      <c r="AFO24" s="321"/>
      <c r="AFP24" s="321"/>
      <c r="AFQ24" s="321"/>
      <c r="AFR24" s="321"/>
      <c r="AFS24" s="321"/>
      <c r="AFT24" s="321"/>
      <c r="AFU24" s="321"/>
      <c r="AFV24" s="321"/>
      <c r="AFW24" s="321"/>
      <c r="AFX24" s="321"/>
      <c r="AFY24" s="321"/>
      <c r="AFZ24" s="321"/>
      <c r="AGA24" s="321"/>
      <c r="AGB24" s="321"/>
      <c r="AGC24" s="321"/>
      <c r="AGD24" s="321"/>
      <c r="AGE24" s="321"/>
      <c r="AGF24" s="321"/>
      <c r="AGG24" s="321"/>
      <c r="AGH24" s="321"/>
      <c r="AGI24" s="321"/>
      <c r="AGJ24" s="321"/>
      <c r="AGK24" s="321"/>
      <c r="AGL24" s="321"/>
      <c r="AGM24" s="321"/>
      <c r="AGN24" s="321"/>
      <c r="AGO24" s="321"/>
      <c r="AGP24" s="321"/>
      <c r="AGQ24" s="321"/>
      <c r="AGR24" s="321"/>
      <c r="AGS24" s="321"/>
      <c r="AGT24" s="321"/>
      <c r="AGU24" s="321"/>
      <c r="AGV24" s="321"/>
      <c r="AGW24" s="321"/>
      <c r="AGX24" s="321"/>
      <c r="AGY24" s="321"/>
      <c r="AGZ24" s="321"/>
      <c r="AHA24" s="321"/>
      <c r="AHB24" s="321"/>
      <c r="AHC24" s="321"/>
      <c r="AHD24" s="321"/>
      <c r="AHE24" s="321"/>
      <c r="AHF24" s="321"/>
      <c r="AHG24" s="321"/>
      <c r="AHH24" s="321"/>
      <c r="AHI24" s="321"/>
      <c r="AHJ24" s="321"/>
      <c r="AHK24" s="321"/>
      <c r="AHL24" s="321"/>
      <c r="AHM24" s="321"/>
      <c r="AHN24" s="321"/>
      <c r="AHO24" s="321"/>
      <c r="AHP24" s="321"/>
      <c r="AHQ24" s="321"/>
      <c r="AHR24" s="321"/>
      <c r="AHS24" s="321"/>
      <c r="AHT24" s="321"/>
      <c r="AHU24" s="321"/>
      <c r="AHV24" s="321"/>
      <c r="AHW24" s="321"/>
      <c r="AHX24" s="321"/>
      <c r="AHY24" s="321"/>
      <c r="AHZ24" s="321"/>
      <c r="AIA24" s="321"/>
      <c r="AIB24" s="321"/>
      <c r="AIC24" s="321"/>
      <c r="AID24" s="321"/>
      <c r="AIE24" s="321"/>
      <c r="AIF24" s="321"/>
      <c r="AIG24" s="321"/>
      <c r="AIH24" s="321"/>
      <c r="AII24" s="321"/>
      <c r="AIJ24" s="321"/>
      <c r="AIK24" s="321"/>
      <c r="AIL24" s="321"/>
      <c r="AIM24" s="321"/>
      <c r="AIN24" s="321"/>
      <c r="AIO24" s="321"/>
      <c r="AIP24" s="321"/>
      <c r="AIQ24" s="321"/>
      <c r="AIR24" s="321"/>
      <c r="AIS24" s="321"/>
      <c r="AIT24" s="321"/>
      <c r="AIU24" s="321"/>
      <c r="AIV24" s="321"/>
      <c r="AIW24" s="321"/>
      <c r="AIX24" s="321"/>
      <c r="AIY24" s="321"/>
      <c r="AIZ24" s="321"/>
      <c r="AJA24" s="321"/>
      <c r="AJB24" s="321"/>
      <c r="AJC24" s="321"/>
      <c r="AJD24" s="321"/>
      <c r="AJE24" s="321"/>
      <c r="AJF24" s="321"/>
      <c r="AJG24" s="321"/>
      <c r="AJH24" s="321"/>
      <c r="AJI24" s="321"/>
      <c r="AJJ24" s="321"/>
      <c r="AJK24" s="321"/>
      <c r="AJL24" s="321"/>
      <c r="AJM24" s="321"/>
      <c r="AJN24" s="321"/>
      <c r="AJO24" s="321"/>
      <c r="AJP24" s="321"/>
      <c r="AJQ24" s="321"/>
      <c r="AJR24" s="321"/>
      <c r="AJS24" s="321"/>
      <c r="AJT24" s="321"/>
      <c r="AJU24" s="321"/>
      <c r="AJV24" s="321"/>
      <c r="AJW24" s="321"/>
      <c r="AJX24" s="321"/>
      <c r="AJY24" s="321"/>
      <c r="AJZ24" s="321"/>
      <c r="AKA24" s="321"/>
      <c r="AKB24" s="321"/>
      <c r="AKC24" s="321"/>
      <c r="AKD24" s="321"/>
      <c r="AKE24" s="321"/>
      <c r="AKF24" s="321"/>
      <c r="AKG24" s="321"/>
      <c r="AKH24" s="321"/>
      <c r="AKI24" s="321"/>
      <c r="AKJ24" s="321"/>
      <c r="AKK24" s="321"/>
      <c r="AKL24" s="321"/>
      <c r="AKM24" s="321"/>
      <c r="AKN24" s="321"/>
      <c r="AKO24" s="321"/>
      <c r="AKP24" s="321"/>
      <c r="AKQ24" s="321"/>
      <c r="AKR24" s="321"/>
      <c r="AKS24" s="321"/>
      <c r="AKT24" s="321"/>
      <c r="AKU24" s="321"/>
      <c r="AKV24" s="321"/>
      <c r="AKW24" s="321"/>
      <c r="AKX24" s="321"/>
      <c r="AKY24" s="321"/>
      <c r="AKZ24" s="321"/>
      <c r="ALA24" s="321"/>
      <c r="ALB24" s="321"/>
      <c r="ALC24" s="321"/>
      <c r="ALD24" s="321"/>
      <c r="ALE24" s="321"/>
      <c r="ALF24" s="321"/>
      <c r="ALG24" s="321"/>
      <c r="ALH24" s="321"/>
      <c r="ALI24" s="321"/>
      <c r="ALJ24" s="321"/>
      <c r="ALK24" s="321"/>
      <c r="ALL24" s="321"/>
      <c r="ALM24" s="321"/>
      <c r="ALN24" s="321"/>
      <c r="ALO24" s="321"/>
      <c r="ALP24" s="321"/>
      <c r="ALQ24" s="321"/>
      <c r="ALR24" s="321"/>
      <c r="ALS24" s="321"/>
      <c r="ALT24" s="321"/>
      <c r="ALU24" s="321"/>
      <c r="ALV24" s="321"/>
      <c r="ALW24" s="321"/>
      <c r="ALX24" s="321"/>
      <c r="ALY24" s="321"/>
      <c r="ALZ24" s="321"/>
      <c r="AMA24" s="321"/>
      <c r="AMB24" s="321"/>
      <c r="AMC24" s="321"/>
      <c r="AMD24" s="321"/>
      <c r="AME24" s="321"/>
      <c r="AMF24" s="321"/>
      <c r="AMG24" s="321"/>
      <c r="AMH24" s="321"/>
      <c r="AMI24" s="321"/>
      <c r="AMJ24" s="321"/>
      <c r="AMK24" s="321"/>
      <c r="AML24" s="321"/>
      <c r="AMM24" s="321"/>
      <c r="AMN24" s="321"/>
      <c r="AMO24" s="321"/>
      <c r="AMP24" s="321"/>
      <c r="AMQ24" s="321"/>
      <c r="AMR24" s="321"/>
      <c r="AMS24" s="321"/>
      <c r="AMT24" s="321"/>
      <c r="AMU24" s="321"/>
      <c r="AMV24" s="321"/>
      <c r="AMW24" s="321"/>
      <c r="AMX24" s="321"/>
      <c r="AMY24" s="321"/>
      <c r="AMZ24" s="321"/>
      <c r="ANA24" s="321"/>
      <c r="ANB24" s="321"/>
      <c r="ANC24" s="321"/>
      <c r="AND24" s="321"/>
      <c r="ANE24" s="321"/>
      <c r="ANF24" s="321"/>
      <c r="ANG24" s="321"/>
      <c r="ANH24" s="321"/>
      <c r="ANI24" s="321"/>
      <c r="ANJ24" s="321"/>
      <c r="ANK24" s="321"/>
      <c r="ANL24" s="321"/>
      <c r="ANM24" s="321"/>
      <c r="ANN24" s="321"/>
      <c r="ANO24" s="321"/>
      <c r="ANP24" s="321"/>
      <c r="ANQ24" s="321"/>
      <c r="ANR24" s="321"/>
      <c r="ANS24" s="321"/>
      <c r="ANT24" s="321"/>
      <c r="ANU24" s="321"/>
      <c r="ANV24" s="321"/>
      <c r="ANW24" s="321"/>
      <c r="ANX24" s="321"/>
      <c r="ANY24" s="321"/>
      <c r="ANZ24" s="321"/>
      <c r="AOA24" s="321"/>
      <c r="AOB24" s="321"/>
      <c r="AOC24" s="321"/>
      <c r="AOD24" s="321"/>
      <c r="AOE24" s="321"/>
      <c r="AOF24" s="321"/>
      <c r="AOG24" s="321"/>
      <c r="AOH24" s="321"/>
      <c r="AOI24" s="321"/>
      <c r="AOJ24" s="321"/>
      <c r="AOK24" s="321"/>
      <c r="AOL24" s="321"/>
      <c r="AOM24" s="321"/>
      <c r="AON24" s="321"/>
      <c r="AOO24" s="321"/>
      <c r="AOP24" s="321"/>
      <c r="AOQ24" s="321"/>
      <c r="AOR24" s="321"/>
      <c r="AOS24" s="321"/>
      <c r="AOT24" s="321"/>
      <c r="AOU24" s="321"/>
      <c r="AOV24" s="321"/>
      <c r="AOW24" s="321"/>
      <c r="AOX24" s="321"/>
      <c r="AOY24" s="321"/>
      <c r="AOZ24" s="321"/>
      <c r="APA24" s="321"/>
      <c r="APB24" s="321"/>
      <c r="APC24" s="321"/>
      <c r="APD24" s="321"/>
      <c r="APE24" s="321"/>
      <c r="APF24" s="321"/>
      <c r="APG24" s="321"/>
      <c r="APH24" s="321"/>
      <c r="API24" s="321"/>
      <c r="APJ24" s="321"/>
      <c r="APK24" s="321"/>
      <c r="APL24" s="321"/>
      <c r="APM24" s="321"/>
      <c r="APN24" s="321"/>
      <c r="APO24" s="321"/>
      <c r="APP24" s="321"/>
      <c r="APQ24" s="321"/>
      <c r="APR24" s="321"/>
      <c r="APS24" s="321"/>
      <c r="APT24" s="321"/>
      <c r="APU24" s="321"/>
      <c r="APV24" s="321"/>
      <c r="APW24" s="321"/>
      <c r="APX24" s="321"/>
      <c r="APY24" s="321"/>
      <c r="APZ24" s="321"/>
      <c r="AQA24" s="321"/>
      <c r="AQB24" s="321"/>
      <c r="AQC24" s="321"/>
      <c r="AQD24" s="321"/>
      <c r="AQE24" s="321"/>
      <c r="AQF24" s="321"/>
      <c r="AQG24" s="321"/>
      <c r="AQH24" s="321"/>
      <c r="AQI24" s="321"/>
      <c r="AQJ24" s="321"/>
      <c r="AQK24" s="321"/>
      <c r="AQL24" s="321"/>
      <c r="AQM24" s="321"/>
      <c r="AQN24" s="321"/>
      <c r="AQO24" s="321"/>
      <c r="AQP24" s="321"/>
      <c r="AQQ24" s="321"/>
      <c r="AQR24" s="321"/>
      <c r="AQS24" s="321"/>
      <c r="AQT24" s="321"/>
      <c r="AQU24" s="321"/>
      <c r="AQV24" s="321"/>
      <c r="AQW24" s="321"/>
      <c r="AQX24" s="321"/>
      <c r="AQY24" s="321"/>
      <c r="AQZ24" s="321"/>
      <c r="ARA24" s="321"/>
      <c r="ARB24" s="321"/>
      <c r="ARC24" s="321"/>
      <c r="ARD24" s="321"/>
      <c r="ARE24" s="321"/>
      <c r="ARF24" s="321"/>
      <c r="ARG24" s="321"/>
      <c r="ARH24" s="321"/>
      <c r="ARI24" s="321"/>
      <c r="ARJ24" s="321"/>
      <c r="ARK24" s="321"/>
      <c r="ARL24" s="321"/>
      <c r="ARM24" s="321"/>
      <c r="ARN24" s="321"/>
      <c r="ARO24" s="321"/>
      <c r="ARP24" s="321"/>
      <c r="ARQ24" s="321"/>
      <c r="ARR24" s="321"/>
      <c r="ARS24" s="321"/>
      <c r="ART24" s="321"/>
      <c r="ARU24" s="321"/>
      <c r="ARV24" s="321"/>
      <c r="ARW24" s="321"/>
      <c r="ARX24" s="321"/>
      <c r="ARY24" s="321"/>
      <c r="ARZ24" s="321"/>
      <c r="ASA24" s="321"/>
      <c r="ASB24" s="321"/>
      <c r="ASC24" s="321"/>
      <c r="ASD24" s="321"/>
      <c r="ASE24" s="321"/>
      <c r="ASF24" s="321"/>
      <c r="ASG24" s="321"/>
      <c r="ASH24" s="321"/>
      <c r="ASI24" s="321"/>
      <c r="ASJ24" s="321"/>
      <c r="ASK24" s="321"/>
      <c r="ASL24" s="321"/>
      <c r="ASM24" s="321"/>
      <c r="ASN24" s="321"/>
      <c r="ASO24" s="321"/>
      <c r="ASP24" s="321"/>
      <c r="ASQ24" s="321"/>
      <c r="ASR24" s="321"/>
      <c r="ASS24" s="321"/>
      <c r="AST24" s="321"/>
      <c r="ASU24" s="321"/>
      <c r="ASV24" s="321"/>
      <c r="ASW24" s="321"/>
      <c r="ASX24" s="321"/>
      <c r="ASY24" s="321"/>
      <c r="ASZ24" s="321"/>
      <c r="ATA24" s="321"/>
      <c r="ATB24" s="321"/>
      <c r="ATC24" s="321"/>
      <c r="ATD24" s="321"/>
      <c r="ATE24" s="321"/>
      <c r="ATF24" s="321"/>
      <c r="ATG24" s="321"/>
      <c r="ATH24" s="321"/>
      <c r="ATI24" s="321"/>
      <c r="ATJ24" s="321"/>
      <c r="ATK24" s="321"/>
      <c r="ATL24" s="321"/>
      <c r="ATM24" s="321"/>
      <c r="ATN24" s="321"/>
      <c r="ATO24" s="321"/>
      <c r="ATP24" s="321"/>
      <c r="ATQ24" s="321"/>
      <c r="ATR24" s="321"/>
      <c r="ATS24" s="321"/>
      <c r="ATT24" s="321"/>
      <c r="ATU24" s="321"/>
      <c r="ATV24" s="321"/>
      <c r="ATW24" s="321"/>
      <c r="ATX24" s="321"/>
      <c r="ATY24" s="321"/>
      <c r="ATZ24" s="321"/>
      <c r="AUA24" s="321"/>
      <c r="AUB24" s="321"/>
      <c r="AUC24" s="321"/>
      <c r="AUD24" s="321"/>
      <c r="AUE24" s="321"/>
      <c r="AUF24" s="321"/>
      <c r="AUG24" s="321"/>
      <c r="AUH24" s="321"/>
      <c r="AUI24" s="321"/>
      <c r="AUJ24" s="321"/>
      <c r="AUK24" s="321"/>
      <c r="AUL24" s="321"/>
      <c r="AUM24" s="321"/>
      <c r="AUN24" s="321"/>
      <c r="AUO24" s="321"/>
      <c r="AUP24" s="321"/>
      <c r="AUQ24" s="321"/>
      <c r="AUR24" s="321"/>
      <c r="AUS24" s="321"/>
      <c r="AUT24" s="321"/>
      <c r="AUU24" s="321"/>
      <c r="AUV24" s="321"/>
      <c r="AUW24" s="321"/>
      <c r="AUX24" s="321"/>
      <c r="AUY24" s="321"/>
      <c r="AUZ24" s="321"/>
      <c r="AVA24" s="321"/>
      <c r="AVB24" s="321"/>
      <c r="AVC24" s="321"/>
      <c r="AVD24" s="321"/>
      <c r="AVE24" s="321"/>
      <c r="AVF24" s="321"/>
      <c r="AVG24" s="321"/>
      <c r="AVH24" s="321"/>
      <c r="AVI24" s="321"/>
      <c r="AVJ24" s="321"/>
      <c r="AVK24" s="321"/>
      <c r="AVL24" s="321"/>
      <c r="AVM24" s="321"/>
      <c r="AVN24" s="321"/>
      <c r="AVO24" s="321"/>
      <c r="AVP24" s="321"/>
      <c r="AVQ24" s="321"/>
      <c r="AVR24" s="321"/>
      <c r="AVS24" s="321"/>
      <c r="AVT24" s="321"/>
      <c r="AVU24" s="321"/>
      <c r="AVV24" s="321"/>
      <c r="AVW24" s="321"/>
      <c r="AVX24" s="321"/>
      <c r="AVY24" s="321"/>
      <c r="AVZ24" s="321"/>
      <c r="AWA24" s="321"/>
      <c r="AWB24" s="321"/>
      <c r="AWC24" s="321"/>
      <c r="AWD24" s="321"/>
      <c r="AWE24" s="321"/>
      <c r="AWF24" s="321"/>
      <c r="AWG24" s="321"/>
      <c r="AWH24" s="321"/>
      <c r="AWI24" s="321"/>
      <c r="AWJ24" s="321"/>
      <c r="AWK24" s="321"/>
      <c r="AWL24" s="321"/>
      <c r="AWM24" s="321"/>
      <c r="AWN24" s="321"/>
      <c r="AWO24" s="321"/>
      <c r="AWP24" s="321"/>
      <c r="AWQ24" s="321"/>
      <c r="AWR24" s="321"/>
      <c r="AWS24" s="321"/>
      <c r="AWT24" s="321"/>
      <c r="AWU24" s="321"/>
      <c r="AWV24" s="321"/>
      <c r="AWW24" s="321"/>
      <c r="AWX24" s="321"/>
      <c r="AWY24" s="321"/>
      <c r="AWZ24" s="321"/>
      <c r="AXA24" s="321"/>
      <c r="AXB24" s="321"/>
      <c r="AXC24" s="321"/>
      <c r="AXD24" s="321"/>
      <c r="AXE24" s="321"/>
      <c r="AXF24" s="321"/>
      <c r="AXG24" s="321"/>
      <c r="AXH24" s="321"/>
      <c r="AXI24" s="321"/>
      <c r="AXJ24" s="321"/>
      <c r="AXK24" s="321"/>
      <c r="AXL24" s="321"/>
      <c r="AXM24" s="321"/>
      <c r="AXN24" s="321"/>
      <c r="AXO24" s="321"/>
      <c r="AXP24" s="321"/>
      <c r="AXQ24" s="321"/>
      <c r="AXR24" s="321"/>
      <c r="AXS24" s="321"/>
      <c r="AXT24" s="321"/>
      <c r="AXU24" s="321"/>
      <c r="AXV24" s="321"/>
      <c r="AXW24" s="321"/>
      <c r="AXX24" s="321"/>
      <c r="AXY24" s="321"/>
      <c r="AXZ24" s="321"/>
      <c r="AYA24" s="321"/>
      <c r="AYB24" s="321"/>
      <c r="AYC24" s="321"/>
      <c r="AYD24" s="321"/>
      <c r="AYE24" s="321"/>
      <c r="AYF24" s="321"/>
      <c r="AYG24" s="321"/>
      <c r="AYH24" s="321"/>
      <c r="AYI24" s="321"/>
      <c r="AYJ24" s="321"/>
      <c r="AYK24" s="321"/>
      <c r="AYL24" s="321"/>
      <c r="AYM24" s="321"/>
      <c r="AYN24" s="321"/>
      <c r="AYO24" s="321"/>
      <c r="AYP24" s="321"/>
      <c r="AYQ24" s="321"/>
      <c r="AYR24" s="321"/>
      <c r="AYS24" s="321"/>
      <c r="AYT24" s="321"/>
      <c r="AYU24" s="321"/>
      <c r="AYV24" s="321"/>
      <c r="AYW24" s="321"/>
      <c r="AYX24" s="321"/>
      <c r="AYY24" s="321"/>
      <c r="AYZ24" s="321"/>
      <c r="AZA24" s="321"/>
      <c r="AZB24" s="321"/>
      <c r="AZC24" s="321"/>
      <c r="AZD24" s="321"/>
      <c r="AZE24" s="321"/>
      <c r="AZF24" s="321"/>
      <c r="AZG24" s="321"/>
      <c r="AZH24" s="321"/>
      <c r="AZI24" s="321"/>
      <c r="AZJ24" s="321"/>
      <c r="AZK24" s="321"/>
      <c r="AZL24" s="321"/>
      <c r="AZM24" s="321"/>
      <c r="AZN24" s="321"/>
      <c r="AZO24" s="321"/>
      <c r="AZP24" s="321"/>
      <c r="AZQ24" s="321"/>
      <c r="AZR24" s="321"/>
      <c r="AZS24" s="321"/>
      <c r="AZT24" s="321"/>
      <c r="AZU24" s="321"/>
      <c r="AZV24" s="321"/>
      <c r="AZW24" s="321"/>
      <c r="AZX24" s="321"/>
      <c r="AZY24" s="321"/>
      <c r="AZZ24" s="321"/>
      <c r="BAA24" s="321"/>
      <c r="BAB24" s="321"/>
      <c r="BAC24" s="321"/>
      <c r="BAD24" s="321"/>
      <c r="BAE24" s="321"/>
      <c r="BAF24" s="321"/>
      <c r="BAG24" s="321"/>
      <c r="BAH24" s="321"/>
      <c r="BAI24" s="321"/>
      <c r="BAJ24" s="321"/>
      <c r="BAK24" s="321"/>
      <c r="BAL24" s="321"/>
      <c r="BAM24" s="321"/>
      <c r="BAN24" s="321"/>
      <c r="BAO24" s="321"/>
      <c r="BAP24" s="321"/>
      <c r="BAQ24" s="321"/>
      <c r="BAR24" s="321"/>
      <c r="BAS24" s="321"/>
      <c r="BAT24" s="321"/>
      <c r="BAU24" s="321"/>
      <c r="BAV24" s="321"/>
      <c r="BAW24" s="321"/>
      <c r="BAX24" s="321"/>
      <c r="BAY24" s="321"/>
      <c r="BAZ24" s="321"/>
      <c r="BBA24" s="321"/>
      <c r="BBB24" s="321"/>
      <c r="BBC24" s="321"/>
      <c r="BBD24" s="321"/>
      <c r="BBE24" s="321"/>
      <c r="BBF24" s="321"/>
      <c r="BBG24" s="321"/>
      <c r="BBH24" s="321"/>
      <c r="BBI24" s="321"/>
      <c r="BBJ24" s="321"/>
      <c r="BBK24" s="321"/>
      <c r="BBL24" s="321"/>
      <c r="BBM24" s="321"/>
      <c r="BBN24" s="321"/>
      <c r="BBO24" s="321"/>
      <c r="BBP24" s="321"/>
      <c r="BBQ24" s="321"/>
      <c r="BBR24" s="321"/>
      <c r="BBS24" s="321"/>
      <c r="BBT24" s="321"/>
      <c r="BBU24" s="321"/>
      <c r="BBV24" s="321"/>
      <c r="BBW24" s="321"/>
      <c r="BBX24" s="321"/>
      <c r="BBY24" s="321"/>
      <c r="BBZ24" s="321"/>
      <c r="BCA24" s="321"/>
      <c r="BCB24" s="321"/>
      <c r="BCC24" s="321"/>
      <c r="BCD24" s="321"/>
      <c r="BCE24" s="321"/>
      <c r="BCF24" s="321"/>
      <c r="BCG24" s="321"/>
      <c r="BCH24" s="321"/>
      <c r="BCI24" s="321"/>
      <c r="BCJ24" s="321"/>
      <c r="BCK24" s="321"/>
      <c r="BCL24" s="321"/>
      <c r="BCM24" s="321"/>
      <c r="BCN24" s="321"/>
      <c r="BCO24" s="321"/>
      <c r="BCP24" s="321"/>
      <c r="BCQ24" s="321"/>
      <c r="BCR24" s="321"/>
      <c r="BCS24" s="321"/>
      <c r="BCT24" s="321"/>
      <c r="BCU24" s="321"/>
      <c r="BCV24" s="321"/>
      <c r="BCW24" s="321"/>
      <c r="BCX24" s="321"/>
      <c r="BCY24" s="321"/>
      <c r="BCZ24" s="321"/>
      <c r="BDA24" s="321"/>
      <c r="BDB24" s="321"/>
      <c r="BDC24" s="321"/>
      <c r="BDD24" s="321"/>
      <c r="BDE24" s="321"/>
      <c r="BDF24" s="321"/>
      <c r="BDG24" s="321"/>
      <c r="BDH24" s="321"/>
      <c r="BDI24" s="321"/>
      <c r="BDJ24" s="321"/>
      <c r="BDK24" s="321"/>
      <c r="BDL24" s="321"/>
      <c r="BDM24" s="321"/>
      <c r="BDN24" s="321"/>
      <c r="BDO24" s="321"/>
      <c r="BDP24" s="321"/>
      <c r="BDQ24" s="321"/>
      <c r="BDR24" s="321"/>
      <c r="BDS24" s="321"/>
      <c r="BDT24" s="321"/>
      <c r="BDU24" s="321"/>
      <c r="BDV24" s="321"/>
      <c r="BDW24" s="321"/>
      <c r="BDX24" s="321"/>
      <c r="BDY24" s="321"/>
      <c r="BDZ24" s="321"/>
      <c r="BEA24" s="321"/>
      <c r="BEB24" s="321"/>
      <c r="BEC24" s="321"/>
      <c r="BED24" s="321"/>
      <c r="BEE24" s="321"/>
      <c r="BEF24" s="321"/>
      <c r="BEG24" s="321"/>
      <c r="BEH24" s="321"/>
      <c r="BEI24" s="321"/>
      <c r="BEJ24" s="321"/>
      <c r="BEK24" s="321"/>
      <c r="BEL24" s="321"/>
      <c r="BEM24" s="321"/>
      <c r="BEN24" s="321"/>
      <c r="BEO24" s="321"/>
      <c r="BEP24" s="321"/>
      <c r="BEQ24" s="321"/>
      <c r="BER24" s="321"/>
      <c r="BES24" s="321"/>
      <c r="BET24" s="321"/>
      <c r="BEU24" s="321"/>
      <c r="BEV24" s="321"/>
      <c r="BEW24" s="321"/>
      <c r="BEX24" s="321"/>
      <c r="BEY24" s="321"/>
      <c r="BEZ24" s="321"/>
      <c r="BFA24" s="321"/>
      <c r="BFB24" s="321"/>
      <c r="BFC24" s="321"/>
      <c r="BFD24" s="321"/>
      <c r="BFE24" s="321"/>
      <c r="BFF24" s="321"/>
      <c r="BFG24" s="321"/>
      <c r="BFH24" s="321"/>
      <c r="BFI24" s="321"/>
      <c r="BFJ24" s="321"/>
      <c r="BFK24" s="321"/>
      <c r="BFL24" s="321"/>
      <c r="BFM24" s="321"/>
      <c r="BFN24" s="321"/>
      <c r="BFO24" s="321"/>
      <c r="BFP24" s="321"/>
      <c r="BFQ24" s="321"/>
      <c r="BFR24" s="321"/>
      <c r="BFS24" s="321"/>
      <c r="BFT24" s="321"/>
      <c r="BFU24" s="321"/>
      <c r="BFV24" s="321"/>
      <c r="BFW24" s="321"/>
      <c r="BFX24" s="321"/>
      <c r="BFY24" s="321"/>
      <c r="BFZ24" s="321"/>
      <c r="BGA24" s="321"/>
      <c r="BGB24" s="321"/>
      <c r="BGC24" s="321"/>
      <c r="BGD24" s="321"/>
      <c r="BGE24" s="321"/>
      <c r="BGF24" s="321"/>
      <c r="BGG24" s="321"/>
      <c r="BGH24" s="321"/>
      <c r="BGI24" s="321"/>
      <c r="BGJ24" s="321"/>
      <c r="BGK24" s="321"/>
      <c r="BGL24" s="321"/>
      <c r="BGM24" s="321"/>
      <c r="BGN24" s="321"/>
      <c r="BGO24" s="321"/>
      <c r="BGP24" s="321"/>
      <c r="BGQ24" s="321"/>
      <c r="BGR24" s="321"/>
      <c r="BGS24" s="321"/>
      <c r="BGT24" s="321"/>
      <c r="BGU24" s="321"/>
      <c r="BGV24" s="321"/>
      <c r="BGW24" s="321"/>
      <c r="BGX24" s="321"/>
      <c r="BGY24" s="321"/>
      <c r="BGZ24" s="321"/>
      <c r="BHA24" s="321"/>
      <c r="BHB24" s="321"/>
      <c r="BHC24" s="321"/>
      <c r="BHD24" s="321"/>
      <c r="BHE24" s="321"/>
      <c r="BHF24" s="321"/>
      <c r="BHG24" s="321"/>
      <c r="BHH24" s="321"/>
      <c r="BHI24" s="321"/>
      <c r="BHJ24" s="321"/>
      <c r="BHK24" s="321"/>
      <c r="BHL24" s="321"/>
      <c r="BHM24" s="321"/>
      <c r="BHN24" s="321"/>
      <c r="BHO24" s="321"/>
      <c r="BHP24" s="321"/>
      <c r="BHQ24" s="321"/>
      <c r="BHR24" s="321"/>
      <c r="BHS24" s="321"/>
      <c r="BHT24" s="321"/>
      <c r="BHU24" s="321"/>
      <c r="BHV24" s="321"/>
      <c r="BHW24" s="321"/>
      <c r="BHX24" s="321"/>
      <c r="BHY24" s="321"/>
      <c r="BHZ24" s="321"/>
      <c r="BIA24" s="321"/>
      <c r="BIB24" s="321"/>
      <c r="BIC24" s="321"/>
      <c r="BID24" s="321"/>
      <c r="BIE24" s="321"/>
      <c r="BIF24" s="321"/>
      <c r="BIG24" s="321"/>
      <c r="BIH24" s="321"/>
      <c r="BII24" s="321"/>
      <c r="BIJ24" s="321"/>
      <c r="BIK24" s="321"/>
      <c r="BIL24" s="321"/>
      <c r="BIM24" s="321"/>
      <c r="BIN24" s="321"/>
      <c r="BIO24" s="321"/>
      <c r="BIP24" s="321"/>
      <c r="BIQ24" s="321"/>
      <c r="BIR24" s="321"/>
      <c r="BIS24" s="321"/>
      <c r="BIT24" s="321"/>
      <c r="BIU24" s="321"/>
      <c r="BIV24" s="321"/>
      <c r="BIW24" s="321"/>
      <c r="BIX24" s="321"/>
      <c r="BIY24" s="321"/>
      <c r="BIZ24" s="321"/>
      <c r="BJA24" s="321"/>
      <c r="BJB24" s="321"/>
      <c r="BJC24" s="321"/>
      <c r="BJD24" s="321"/>
      <c r="BJE24" s="321"/>
      <c r="BJF24" s="321"/>
      <c r="BJG24" s="321"/>
      <c r="BJH24" s="321"/>
      <c r="BJI24" s="321"/>
      <c r="BJJ24" s="321"/>
      <c r="BJK24" s="321"/>
      <c r="BJL24" s="321"/>
      <c r="BJM24" s="321"/>
      <c r="BJN24" s="321"/>
      <c r="BJO24" s="321"/>
      <c r="BJP24" s="321"/>
      <c r="BJQ24" s="321"/>
      <c r="BJR24" s="321"/>
      <c r="BJS24" s="321"/>
      <c r="BJT24" s="321"/>
      <c r="BJU24" s="321"/>
      <c r="BJV24" s="321"/>
      <c r="BJW24" s="321"/>
      <c r="BJX24" s="321"/>
      <c r="BJY24" s="321"/>
      <c r="BJZ24" s="321"/>
      <c r="BKA24" s="321"/>
      <c r="BKB24" s="321"/>
      <c r="BKC24" s="321"/>
      <c r="BKD24" s="321"/>
      <c r="BKE24" s="321"/>
      <c r="BKF24" s="321"/>
      <c r="BKG24" s="321"/>
      <c r="BKH24" s="321"/>
      <c r="BKI24" s="321"/>
      <c r="BKJ24" s="321"/>
      <c r="BKK24" s="321"/>
      <c r="BKL24" s="321"/>
      <c r="BKM24" s="321"/>
      <c r="BKN24" s="321"/>
      <c r="BKO24" s="321"/>
      <c r="BKP24" s="321"/>
      <c r="BKQ24" s="321"/>
      <c r="BKR24" s="321"/>
      <c r="BKS24" s="321"/>
      <c r="BKT24" s="321"/>
      <c r="BKU24" s="321"/>
      <c r="BKV24" s="321"/>
      <c r="BKW24" s="321"/>
      <c r="BKX24" s="321"/>
      <c r="BKY24" s="321"/>
      <c r="BKZ24" s="321"/>
      <c r="BLA24" s="321"/>
      <c r="BLB24" s="321"/>
      <c r="BLC24" s="321"/>
      <c r="BLD24" s="321"/>
      <c r="BLE24" s="321"/>
      <c r="BLF24" s="321"/>
      <c r="BLG24" s="321"/>
      <c r="BLH24" s="321"/>
      <c r="BLI24" s="321"/>
      <c r="BLJ24" s="321"/>
      <c r="BLK24" s="321"/>
      <c r="BLL24" s="321"/>
      <c r="BLM24" s="321"/>
      <c r="BLN24" s="321"/>
      <c r="BLO24" s="321"/>
      <c r="BLP24" s="321"/>
      <c r="BLQ24" s="321"/>
      <c r="BLR24" s="321"/>
      <c r="BLS24" s="321"/>
      <c r="BLT24" s="321"/>
      <c r="BLU24" s="321"/>
      <c r="BLV24" s="321"/>
      <c r="BLW24" s="321"/>
      <c r="BLX24" s="321"/>
      <c r="BLY24" s="321"/>
      <c r="BLZ24" s="321"/>
      <c r="BMA24" s="321"/>
      <c r="BMB24" s="321"/>
      <c r="BMC24" s="321"/>
      <c r="BMD24" s="321"/>
      <c r="BME24" s="321"/>
      <c r="BMF24" s="321"/>
      <c r="BMG24" s="321"/>
      <c r="BMH24" s="321"/>
      <c r="BMI24" s="321"/>
      <c r="BMJ24" s="321"/>
      <c r="BMK24" s="321"/>
      <c r="BML24" s="321"/>
      <c r="BMM24" s="321"/>
      <c r="BMN24" s="321"/>
      <c r="BMO24" s="321"/>
      <c r="BMP24" s="321"/>
      <c r="BMQ24" s="321"/>
      <c r="BMR24" s="321"/>
      <c r="BMS24" s="321"/>
      <c r="BMT24" s="321"/>
      <c r="BMU24" s="321"/>
      <c r="BMV24" s="321"/>
      <c r="BMW24" s="321"/>
      <c r="BMX24" s="321"/>
      <c r="BMY24" s="321"/>
      <c r="BMZ24" s="321"/>
      <c r="BNA24" s="321"/>
      <c r="BNB24" s="321"/>
      <c r="BNC24" s="321"/>
      <c r="BND24" s="321"/>
      <c r="BNE24" s="321"/>
      <c r="BNF24" s="321"/>
      <c r="BNG24" s="321"/>
      <c r="BNH24" s="321"/>
      <c r="BNI24" s="321"/>
      <c r="BNJ24" s="321"/>
      <c r="BNK24" s="321"/>
      <c r="BNL24" s="321"/>
      <c r="BNM24" s="321"/>
      <c r="BNN24" s="321"/>
      <c r="BNO24" s="321"/>
      <c r="BNP24" s="321"/>
      <c r="BNQ24" s="321"/>
      <c r="BNR24" s="321"/>
      <c r="BNS24" s="321"/>
      <c r="BNT24" s="321"/>
      <c r="BNU24" s="321"/>
      <c r="BNV24" s="321"/>
      <c r="BNW24" s="321"/>
      <c r="BNX24" s="321"/>
      <c r="BNY24" s="321"/>
      <c r="BNZ24" s="321"/>
      <c r="BOA24" s="321"/>
      <c r="BOB24" s="321"/>
      <c r="BOC24" s="321"/>
      <c r="BOD24" s="321"/>
      <c r="BOE24" s="321"/>
      <c r="BOF24" s="321"/>
      <c r="BOG24" s="321"/>
      <c r="BOH24" s="321"/>
      <c r="BOI24" s="321"/>
      <c r="BOJ24" s="321"/>
      <c r="BOK24" s="321"/>
      <c r="BOL24" s="321"/>
      <c r="BOM24" s="321"/>
      <c r="BON24" s="321"/>
      <c r="BOO24" s="321"/>
      <c r="BOP24" s="321"/>
      <c r="BOQ24" s="321"/>
      <c r="BOR24" s="321"/>
      <c r="BOS24" s="321"/>
      <c r="BOT24" s="321"/>
      <c r="BOU24" s="321"/>
      <c r="BOV24" s="321"/>
      <c r="BOW24" s="321"/>
      <c r="BOX24" s="321"/>
      <c r="BOY24" s="321"/>
      <c r="BOZ24" s="321"/>
      <c r="BPA24" s="321"/>
      <c r="BPB24" s="321"/>
      <c r="BPC24" s="321"/>
      <c r="BPD24" s="321"/>
      <c r="BPE24" s="321"/>
      <c r="BPF24" s="321"/>
      <c r="BPG24" s="321"/>
      <c r="BPH24" s="321"/>
      <c r="BPI24" s="321"/>
      <c r="BPJ24" s="321"/>
      <c r="BPK24" s="321"/>
      <c r="BPL24" s="321"/>
      <c r="BPM24" s="321"/>
      <c r="BPN24" s="321"/>
      <c r="BPO24" s="321"/>
      <c r="BPP24" s="321"/>
      <c r="BPQ24" s="321"/>
      <c r="BPR24" s="321"/>
      <c r="BPS24" s="321"/>
      <c r="BPT24" s="321"/>
      <c r="BPU24" s="321"/>
      <c r="BPV24" s="321"/>
      <c r="BPW24" s="321"/>
      <c r="BPX24" s="321"/>
      <c r="BPY24" s="321"/>
      <c r="BPZ24" s="321"/>
      <c r="BQA24" s="321"/>
      <c r="BQB24" s="321"/>
      <c r="BQC24" s="321"/>
      <c r="BQD24" s="321"/>
      <c r="BQE24" s="321"/>
      <c r="BQF24" s="321"/>
      <c r="BQG24" s="321"/>
      <c r="BQH24" s="321"/>
      <c r="BQI24" s="321"/>
      <c r="BQJ24" s="321"/>
      <c r="BQK24" s="321"/>
      <c r="BQL24" s="321"/>
      <c r="BQM24" s="321"/>
      <c r="BQN24" s="321"/>
      <c r="BQO24" s="321"/>
      <c r="BQP24" s="321"/>
      <c r="BQQ24" s="321"/>
      <c r="BQR24" s="321"/>
      <c r="BQS24" s="321"/>
      <c r="BQT24" s="321"/>
      <c r="BQU24" s="321"/>
      <c r="BQV24" s="321"/>
      <c r="BQW24" s="321"/>
      <c r="BQX24" s="321"/>
      <c r="BQY24" s="321"/>
      <c r="BQZ24" s="321"/>
      <c r="BRA24" s="321"/>
      <c r="BRB24" s="321"/>
      <c r="BRC24" s="321"/>
      <c r="BRD24" s="321"/>
      <c r="BRE24" s="321"/>
      <c r="BRF24" s="321"/>
      <c r="BRG24" s="321"/>
      <c r="BRH24" s="321"/>
      <c r="BRI24" s="321"/>
      <c r="BRJ24" s="321"/>
      <c r="BRK24" s="321"/>
      <c r="BRL24" s="321"/>
      <c r="BRM24" s="321"/>
      <c r="BRN24" s="321"/>
      <c r="BRO24" s="321"/>
      <c r="BRP24" s="321"/>
      <c r="BRQ24" s="321"/>
      <c r="BRR24" s="321"/>
      <c r="BRS24" s="321"/>
      <c r="BRT24" s="321"/>
      <c r="BRU24" s="321"/>
      <c r="BRV24" s="321"/>
      <c r="BRW24" s="321"/>
      <c r="BRX24" s="321"/>
      <c r="BRY24" s="321"/>
      <c r="BRZ24" s="321"/>
      <c r="BSA24" s="321"/>
      <c r="BSB24" s="321"/>
      <c r="BSC24" s="321"/>
      <c r="BSD24" s="321"/>
      <c r="BSE24" s="321"/>
      <c r="BSF24" s="321"/>
      <c r="BSG24" s="321"/>
      <c r="BSH24" s="321"/>
      <c r="BSI24" s="321"/>
      <c r="BSJ24" s="321"/>
      <c r="BSK24" s="321"/>
      <c r="BSL24" s="321"/>
      <c r="BSM24" s="321"/>
      <c r="BSN24" s="321"/>
      <c r="BSO24" s="321"/>
      <c r="BSP24" s="321"/>
      <c r="BSQ24" s="321"/>
      <c r="BSR24" s="321"/>
      <c r="BSS24" s="321"/>
      <c r="BST24" s="321"/>
      <c r="BSU24" s="321"/>
      <c r="BSV24" s="321"/>
      <c r="BSW24" s="321"/>
      <c r="BSX24" s="321"/>
      <c r="BSY24" s="321"/>
      <c r="BSZ24" s="321"/>
      <c r="BTA24" s="321"/>
      <c r="BTB24" s="321"/>
      <c r="BTC24" s="321"/>
      <c r="BTD24" s="321"/>
      <c r="BTE24" s="321"/>
      <c r="BTF24" s="321"/>
      <c r="BTG24" s="321"/>
      <c r="BTH24" s="321"/>
      <c r="BTI24" s="321"/>
      <c r="BTJ24" s="321"/>
      <c r="BTK24" s="321"/>
      <c r="BTL24" s="321"/>
      <c r="BTM24" s="321"/>
      <c r="BTN24" s="321"/>
      <c r="BTO24" s="321"/>
      <c r="BTP24" s="321"/>
      <c r="BTQ24" s="321"/>
      <c r="BTR24" s="321"/>
      <c r="BTS24" s="321"/>
      <c r="BTT24" s="321"/>
      <c r="BTU24" s="321"/>
      <c r="BTV24" s="321"/>
      <c r="BTW24" s="321"/>
      <c r="BTX24" s="321"/>
      <c r="BTY24" s="321"/>
      <c r="BTZ24" s="321"/>
      <c r="BUA24" s="321"/>
      <c r="BUB24" s="321"/>
      <c r="BUC24" s="321"/>
      <c r="BUD24" s="321"/>
      <c r="BUE24" s="321"/>
      <c r="BUF24" s="321"/>
      <c r="BUG24" s="321"/>
      <c r="BUH24" s="321"/>
      <c r="BUI24" s="321"/>
      <c r="BUJ24" s="321"/>
      <c r="BUK24" s="321"/>
      <c r="BUL24" s="321"/>
      <c r="BUM24" s="321"/>
      <c r="BUN24" s="321"/>
      <c r="BUO24" s="321"/>
      <c r="BUP24" s="321"/>
      <c r="BUQ24" s="321"/>
      <c r="BUR24" s="321"/>
      <c r="BUS24" s="321"/>
      <c r="BUT24" s="321"/>
      <c r="BUU24" s="321"/>
      <c r="BUV24" s="321"/>
      <c r="BUW24" s="321"/>
      <c r="BUX24" s="321"/>
      <c r="BUY24" s="321"/>
      <c r="BUZ24" s="321"/>
      <c r="BVA24" s="321"/>
      <c r="BVB24" s="321"/>
      <c r="BVC24" s="321"/>
      <c r="BVD24" s="321"/>
      <c r="BVE24" s="321"/>
      <c r="BVF24" s="321"/>
      <c r="BVG24" s="321"/>
      <c r="BVH24" s="321"/>
      <c r="BVI24" s="321"/>
      <c r="BVJ24" s="321"/>
      <c r="BVK24" s="321"/>
      <c r="BVL24" s="321"/>
      <c r="BVM24" s="321"/>
      <c r="BVN24" s="321"/>
      <c r="BVO24" s="321"/>
      <c r="BVP24" s="321"/>
      <c r="BVQ24" s="321"/>
      <c r="BVR24" s="321"/>
      <c r="BVS24" s="321"/>
      <c r="BVT24" s="321"/>
      <c r="BVU24" s="321"/>
      <c r="BVV24" s="321"/>
      <c r="BVW24" s="321"/>
      <c r="BVX24" s="321"/>
      <c r="BVY24" s="321"/>
      <c r="BVZ24" s="321"/>
      <c r="BWA24" s="321"/>
      <c r="BWB24" s="321"/>
      <c r="BWC24" s="321"/>
      <c r="BWD24" s="321"/>
      <c r="BWE24" s="321"/>
      <c r="BWF24" s="321"/>
      <c r="BWG24" s="321"/>
      <c r="BWH24" s="321"/>
      <c r="BWI24" s="321"/>
      <c r="BWJ24" s="321"/>
      <c r="BWK24" s="321"/>
      <c r="BWL24" s="321"/>
      <c r="BWM24" s="321"/>
      <c r="BWN24" s="321"/>
      <c r="BWO24" s="321"/>
      <c r="BWP24" s="321"/>
      <c r="BWQ24" s="321"/>
      <c r="BWR24" s="321"/>
      <c r="BWS24" s="321"/>
      <c r="BWT24" s="321"/>
      <c r="BWU24" s="321"/>
      <c r="BWV24" s="321"/>
      <c r="BWW24" s="321"/>
      <c r="BWX24" s="321"/>
      <c r="BWY24" s="321"/>
      <c r="BWZ24" s="321"/>
      <c r="BXA24" s="321"/>
      <c r="BXB24" s="321"/>
      <c r="BXC24" s="321"/>
      <c r="BXD24" s="321"/>
      <c r="BXE24" s="321"/>
      <c r="BXF24" s="321"/>
      <c r="BXG24" s="321"/>
      <c r="BXH24" s="321"/>
      <c r="BXI24" s="321"/>
      <c r="BXJ24" s="321"/>
      <c r="BXK24" s="321"/>
      <c r="BXL24" s="321"/>
      <c r="BXM24" s="321"/>
      <c r="BXN24" s="321"/>
      <c r="BXO24" s="321"/>
      <c r="BXP24" s="321"/>
      <c r="BXQ24" s="321"/>
      <c r="BXR24" s="321"/>
      <c r="BXS24" s="321"/>
      <c r="BXT24" s="321"/>
      <c r="BXU24" s="321"/>
      <c r="BXV24" s="321"/>
      <c r="BXW24" s="321"/>
      <c r="BXX24" s="321"/>
      <c r="BXY24" s="321"/>
      <c r="BXZ24" s="321"/>
      <c r="BYA24" s="321"/>
      <c r="BYB24" s="321"/>
      <c r="BYC24" s="321"/>
      <c r="BYD24" s="321"/>
      <c r="BYE24" s="321"/>
      <c r="BYF24" s="321"/>
      <c r="BYG24" s="321"/>
      <c r="BYH24" s="321"/>
      <c r="BYI24" s="321"/>
      <c r="BYJ24" s="321"/>
      <c r="BYK24" s="321"/>
      <c r="BYL24" s="321"/>
      <c r="BYM24" s="321"/>
      <c r="BYN24" s="321"/>
      <c r="BYO24" s="321"/>
      <c r="BYP24" s="321"/>
      <c r="BYQ24" s="321"/>
      <c r="BYR24" s="321"/>
      <c r="BYS24" s="321"/>
      <c r="BYT24" s="321"/>
      <c r="BYU24" s="321"/>
      <c r="BYV24" s="321"/>
      <c r="BYW24" s="321"/>
      <c r="BYX24" s="321"/>
      <c r="BYY24" s="321"/>
      <c r="BYZ24" s="321"/>
      <c r="BZA24" s="321"/>
      <c r="BZB24" s="321"/>
      <c r="BZC24" s="321"/>
      <c r="BZD24" s="321"/>
      <c r="BZE24" s="321"/>
      <c r="BZF24" s="321"/>
      <c r="BZG24" s="321"/>
      <c r="BZH24" s="321"/>
      <c r="BZI24" s="321"/>
      <c r="BZJ24" s="321"/>
      <c r="BZK24" s="321"/>
      <c r="BZL24" s="321"/>
      <c r="BZM24" s="321"/>
      <c r="BZN24" s="321"/>
      <c r="BZO24" s="321"/>
      <c r="BZP24" s="321"/>
      <c r="BZQ24" s="321"/>
      <c r="BZR24" s="321"/>
      <c r="BZS24" s="321"/>
      <c r="BZT24" s="321"/>
      <c r="BZU24" s="321"/>
      <c r="BZV24" s="321"/>
      <c r="BZW24" s="321"/>
      <c r="BZX24" s="321"/>
      <c r="BZY24" s="321"/>
      <c r="BZZ24" s="321"/>
      <c r="CAA24" s="321"/>
      <c r="CAB24" s="321"/>
      <c r="CAC24" s="321"/>
      <c r="CAD24" s="321"/>
      <c r="CAE24" s="321"/>
      <c r="CAF24" s="321"/>
      <c r="CAG24" s="321"/>
      <c r="CAH24" s="321"/>
      <c r="CAI24" s="321"/>
      <c r="CAJ24" s="321"/>
      <c r="CAK24" s="321"/>
      <c r="CAL24" s="321"/>
      <c r="CAM24" s="321"/>
      <c r="CAN24" s="321"/>
      <c r="CAO24" s="321"/>
      <c r="CAP24" s="321"/>
      <c r="CAQ24" s="321"/>
      <c r="CAR24" s="321"/>
      <c r="CAS24" s="321"/>
      <c r="CAT24" s="321"/>
      <c r="CAU24" s="321"/>
      <c r="CAV24" s="321"/>
      <c r="CAW24" s="321"/>
      <c r="CAX24" s="321"/>
      <c r="CAY24" s="321"/>
      <c r="CAZ24" s="321"/>
      <c r="CBA24" s="321"/>
      <c r="CBB24" s="321"/>
      <c r="CBC24" s="321"/>
      <c r="CBD24" s="321"/>
      <c r="CBE24" s="321"/>
      <c r="CBF24" s="321"/>
      <c r="CBG24" s="321"/>
      <c r="CBH24" s="321"/>
      <c r="CBI24" s="321"/>
      <c r="CBJ24" s="321"/>
      <c r="CBK24" s="321"/>
      <c r="CBL24" s="321"/>
      <c r="CBM24" s="321"/>
      <c r="CBN24" s="321"/>
      <c r="CBO24" s="321"/>
      <c r="CBP24" s="321"/>
      <c r="CBQ24" s="321"/>
      <c r="CBR24" s="321"/>
      <c r="CBS24" s="321"/>
      <c r="CBT24" s="321"/>
      <c r="CBU24" s="321"/>
      <c r="CBV24" s="321"/>
      <c r="CBW24" s="321"/>
      <c r="CBX24" s="321"/>
      <c r="CBY24" s="321"/>
      <c r="CBZ24" s="321"/>
      <c r="CCA24" s="321"/>
      <c r="CCB24" s="321"/>
      <c r="CCC24" s="321"/>
      <c r="CCD24" s="321"/>
      <c r="CCE24" s="321"/>
      <c r="CCF24" s="321"/>
      <c r="CCG24" s="321"/>
      <c r="CCH24" s="321"/>
      <c r="CCI24" s="321"/>
      <c r="CCJ24" s="321"/>
      <c r="CCK24" s="321"/>
      <c r="CCL24" s="321"/>
      <c r="CCM24" s="321"/>
      <c r="CCN24" s="321"/>
      <c r="CCO24" s="321"/>
      <c r="CCP24" s="321"/>
      <c r="CCQ24" s="321"/>
      <c r="CCR24" s="321"/>
      <c r="CCS24" s="321"/>
      <c r="CCT24" s="321"/>
      <c r="CCU24" s="321"/>
      <c r="CCV24" s="321"/>
      <c r="CCW24" s="321"/>
      <c r="CCX24" s="321"/>
      <c r="CCY24" s="321"/>
      <c r="CCZ24" s="321"/>
      <c r="CDA24" s="321"/>
      <c r="CDB24" s="321"/>
      <c r="CDC24" s="321"/>
      <c r="CDD24" s="321"/>
      <c r="CDE24" s="321"/>
      <c r="CDF24" s="321"/>
      <c r="CDG24" s="321"/>
      <c r="CDH24" s="321"/>
      <c r="CDI24" s="321"/>
      <c r="CDJ24" s="321"/>
      <c r="CDK24" s="321"/>
      <c r="CDL24" s="321"/>
      <c r="CDM24" s="321"/>
      <c r="CDN24" s="321"/>
      <c r="CDO24" s="321"/>
      <c r="CDP24" s="321"/>
      <c r="CDQ24" s="321"/>
      <c r="CDR24" s="321"/>
      <c r="CDS24" s="321"/>
      <c r="CDT24" s="321"/>
      <c r="CDU24" s="321"/>
      <c r="CDV24" s="321"/>
      <c r="CDW24" s="321"/>
      <c r="CDX24" s="321"/>
      <c r="CDY24" s="321"/>
      <c r="CDZ24" s="321"/>
      <c r="CEA24" s="321"/>
      <c r="CEB24" s="321"/>
      <c r="CEC24" s="321"/>
      <c r="CED24" s="321"/>
      <c r="CEE24" s="321"/>
      <c r="CEF24" s="321"/>
      <c r="CEG24" s="321"/>
      <c r="CEH24" s="321"/>
      <c r="CEI24" s="321"/>
      <c r="CEJ24" s="321"/>
      <c r="CEK24" s="321"/>
      <c r="CEL24" s="321"/>
      <c r="CEM24" s="321"/>
      <c r="CEN24" s="321"/>
      <c r="CEO24" s="321"/>
      <c r="CEP24" s="321"/>
      <c r="CEQ24" s="321"/>
      <c r="CER24" s="321"/>
      <c r="CES24" s="321"/>
      <c r="CET24" s="321"/>
      <c r="CEU24" s="321"/>
      <c r="CEV24" s="321"/>
      <c r="CEW24" s="321"/>
      <c r="CEX24" s="321"/>
      <c r="CEY24" s="321"/>
      <c r="CEZ24" s="321"/>
      <c r="CFA24" s="321"/>
      <c r="CFB24" s="321"/>
      <c r="CFC24" s="321"/>
      <c r="CFD24" s="321"/>
      <c r="CFE24" s="321"/>
      <c r="CFF24" s="321"/>
      <c r="CFG24" s="321"/>
      <c r="CFH24" s="321"/>
      <c r="CFI24" s="321"/>
      <c r="CFJ24" s="321"/>
      <c r="CFK24" s="321"/>
      <c r="CFL24" s="321"/>
      <c r="CFM24" s="321"/>
      <c r="CFN24" s="321"/>
      <c r="CFO24" s="321"/>
      <c r="CFP24" s="321"/>
      <c r="CFQ24" s="321"/>
      <c r="CFR24" s="321"/>
      <c r="CFS24" s="321"/>
      <c r="CFT24" s="321"/>
      <c r="CFU24" s="321"/>
      <c r="CFV24" s="321"/>
      <c r="CFW24" s="321"/>
      <c r="CFX24" s="321"/>
      <c r="CFY24" s="321"/>
      <c r="CFZ24" s="321"/>
      <c r="CGA24" s="321"/>
      <c r="CGB24" s="321"/>
      <c r="CGC24" s="321"/>
      <c r="CGD24" s="321"/>
      <c r="CGE24" s="321"/>
      <c r="CGF24" s="321"/>
      <c r="CGG24" s="321"/>
      <c r="CGH24" s="321"/>
      <c r="CGI24" s="321"/>
      <c r="CGJ24" s="321"/>
      <c r="CGK24" s="321"/>
      <c r="CGL24" s="321"/>
      <c r="CGM24" s="321"/>
      <c r="CGN24" s="321"/>
      <c r="CGO24" s="321"/>
      <c r="CGP24" s="321"/>
      <c r="CGQ24" s="321"/>
      <c r="CGR24" s="321"/>
      <c r="CGS24" s="321"/>
      <c r="CGT24" s="321"/>
      <c r="CGU24" s="321"/>
      <c r="CGV24" s="321"/>
      <c r="CGW24" s="321"/>
      <c r="CGX24" s="321"/>
      <c r="CGY24" s="321"/>
      <c r="CGZ24" s="321"/>
      <c r="CHA24" s="321"/>
      <c r="CHB24" s="321"/>
      <c r="CHC24" s="321"/>
      <c r="CHD24" s="321"/>
      <c r="CHE24" s="321"/>
      <c r="CHF24" s="321"/>
      <c r="CHG24" s="321"/>
      <c r="CHH24" s="321"/>
      <c r="CHI24" s="321"/>
      <c r="CHJ24" s="321"/>
      <c r="CHK24" s="321"/>
      <c r="CHL24" s="321"/>
      <c r="CHM24" s="321"/>
      <c r="CHN24" s="321"/>
      <c r="CHO24" s="321"/>
      <c r="CHP24" s="321"/>
      <c r="CHQ24" s="321"/>
      <c r="CHR24" s="321"/>
      <c r="CHS24" s="321"/>
      <c r="CHT24" s="321"/>
      <c r="CHU24" s="321"/>
      <c r="CHV24" s="321"/>
      <c r="CHW24" s="321"/>
      <c r="CHX24" s="321"/>
      <c r="CHY24" s="321"/>
      <c r="CHZ24" s="321"/>
      <c r="CIA24" s="321"/>
      <c r="CIB24" s="321"/>
      <c r="CIC24" s="321"/>
      <c r="CID24" s="321"/>
      <c r="CIE24" s="321"/>
      <c r="CIF24" s="321"/>
      <c r="CIG24" s="321"/>
      <c r="CIH24" s="321"/>
      <c r="CII24" s="321"/>
      <c r="CIJ24" s="321"/>
      <c r="CIK24" s="321"/>
      <c r="CIL24" s="321"/>
      <c r="CIM24" s="321"/>
      <c r="CIN24" s="321"/>
      <c r="CIO24" s="321"/>
      <c r="CIP24" s="321"/>
      <c r="CIQ24" s="321"/>
      <c r="CIR24" s="321"/>
      <c r="CIS24" s="321"/>
      <c r="CIT24" s="321"/>
      <c r="CIU24" s="321"/>
      <c r="CIV24" s="321"/>
      <c r="CIW24" s="321"/>
      <c r="CIX24" s="321"/>
      <c r="CIY24" s="321"/>
      <c r="CIZ24" s="321"/>
      <c r="CJA24" s="321"/>
      <c r="CJB24" s="321"/>
      <c r="CJC24" s="321"/>
      <c r="CJD24" s="321"/>
      <c r="CJE24" s="321"/>
      <c r="CJF24" s="321"/>
      <c r="CJG24" s="321"/>
      <c r="CJH24" s="321"/>
      <c r="CJI24" s="321"/>
      <c r="CJJ24" s="321"/>
      <c r="CJK24" s="321"/>
      <c r="CJL24" s="321"/>
      <c r="CJM24" s="321"/>
      <c r="CJN24" s="321"/>
      <c r="CJO24" s="321"/>
      <c r="CJP24" s="321"/>
      <c r="CJQ24" s="321"/>
      <c r="CJR24" s="321"/>
      <c r="CJS24" s="321"/>
      <c r="CJT24" s="321"/>
      <c r="CJU24" s="321"/>
      <c r="CJV24" s="321"/>
      <c r="CJW24" s="321"/>
      <c r="CJX24" s="321"/>
      <c r="CJY24" s="321"/>
      <c r="CJZ24" s="321"/>
      <c r="CKA24" s="321"/>
      <c r="CKB24" s="321"/>
      <c r="CKC24" s="321"/>
      <c r="CKD24" s="321"/>
      <c r="CKE24" s="321"/>
      <c r="CKF24" s="321"/>
      <c r="CKG24" s="321"/>
      <c r="CKH24" s="321"/>
      <c r="CKI24" s="321"/>
      <c r="CKJ24" s="321"/>
      <c r="CKK24" s="321"/>
      <c r="CKL24" s="321"/>
      <c r="CKM24" s="321"/>
      <c r="CKN24" s="321"/>
      <c r="CKO24" s="321"/>
      <c r="CKP24" s="321"/>
      <c r="CKQ24" s="321"/>
      <c r="CKR24" s="321"/>
      <c r="CKS24" s="321"/>
      <c r="CKT24" s="321"/>
      <c r="CKU24" s="321"/>
      <c r="CKV24" s="321"/>
      <c r="CKW24" s="321"/>
      <c r="CKX24" s="321"/>
      <c r="CKY24" s="321"/>
      <c r="CKZ24" s="321"/>
      <c r="CLA24" s="321"/>
      <c r="CLB24" s="321"/>
      <c r="CLC24" s="321"/>
      <c r="CLD24" s="321"/>
      <c r="CLE24" s="321"/>
      <c r="CLF24" s="321"/>
      <c r="CLG24" s="321"/>
      <c r="CLH24" s="321"/>
      <c r="CLI24" s="321"/>
      <c r="CLJ24" s="321"/>
      <c r="CLK24" s="321"/>
      <c r="CLL24" s="321"/>
      <c r="CLM24" s="321"/>
      <c r="CLN24" s="321"/>
      <c r="CLO24" s="321"/>
      <c r="CLP24" s="321"/>
      <c r="CLQ24" s="321"/>
      <c r="CLR24" s="321"/>
      <c r="CLS24" s="321"/>
      <c r="CLT24" s="321"/>
      <c r="CLU24" s="321"/>
      <c r="CLV24" s="321"/>
      <c r="CLW24" s="321"/>
      <c r="CLX24" s="321"/>
      <c r="CLY24" s="321"/>
      <c r="CLZ24" s="321"/>
      <c r="CMA24" s="321"/>
      <c r="CMB24" s="321"/>
      <c r="CMC24" s="321"/>
      <c r="CMD24" s="321"/>
      <c r="CME24" s="321"/>
      <c r="CMF24" s="321"/>
      <c r="CMG24" s="321"/>
      <c r="CMH24" s="321"/>
      <c r="CMI24" s="321"/>
      <c r="CMJ24" s="321"/>
      <c r="CMK24" s="321"/>
      <c r="CML24" s="321"/>
      <c r="CMM24" s="321"/>
      <c r="CMN24" s="321"/>
      <c r="CMO24" s="321"/>
      <c r="CMP24" s="321"/>
      <c r="CMQ24" s="321"/>
      <c r="CMR24" s="321"/>
      <c r="CMS24" s="321"/>
      <c r="CMT24" s="321"/>
      <c r="CMU24" s="321"/>
      <c r="CMV24" s="321"/>
      <c r="CMW24" s="321"/>
      <c r="CMX24" s="321"/>
      <c r="CMY24" s="321"/>
      <c r="CMZ24" s="321"/>
      <c r="CNA24" s="321"/>
      <c r="CNB24" s="321"/>
      <c r="CNC24" s="321"/>
      <c r="CND24" s="321"/>
      <c r="CNE24" s="321"/>
      <c r="CNF24" s="321"/>
      <c r="CNG24" s="321"/>
      <c r="CNH24" s="321"/>
      <c r="CNI24" s="321"/>
      <c r="CNJ24" s="321"/>
      <c r="CNK24" s="321"/>
      <c r="CNL24" s="321"/>
      <c r="CNM24" s="321"/>
      <c r="CNN24" s="321"/>
      <c r="CNO24" s="321"/>
      <c r="CNP24" s="321"/>
      <c r="CNQ24" s="321"/>
      <c r="CNR24" s="321"/>
      <c r="CNS24" s="321"/>
      <c r="CNT24" s="321"/>
      <c r="CNU24" s="321"/>
      <c r="CNV24" s="321"/>
      <c r="CNW24" s="321"/>
      <c r="CNX24" s="321"/>
      <c r="CNY24" s="321"/>
      <c r="CNZ24" s="321"/>
      <c r="COA24" s="321"/>
      <c r="COB24" s="321"/>
      <c r="COC24" s="321"/>
      <c r="COD24" s="321"/>
      <c r="COE24" s="321"/>
      <c r="COF24" s="321"/>
      <c r="COG24" s="321"/>
      <c r="COH24" s="321"/>
      <c r="COI24" s="321"/>
      <c r="COJ24" s="321"/>
      <c r="COK24" s="321"/>
      <c r="COL24" s="321"/>
      <c r="COM24" s="321"/>
      <c r="CON24" s="321"/>
      <c r="COO24" s="321"/>
      <c r="COP24" s="321"/>
      <c r="COQ24" s="321"/>
      <c r="COR24" s="321"/>
      <c r="COS24" s="321"/>
      <c r="COT24" s="321"/>
      <c r="COU24" s="321"/>
      <c r="COV24" s="321"/>
      <c r="COW24" s="321"/>
      <c r="COX24" s="321"/>
      <c r="COY24" s="321"/>
      <c r="COZ24" s="321"/>
      <c r="CPA24" s="321"/>
      <c r="CPB24" s="321"/>
      <c r="CPC24" s="321"/>
      <c r="CPD24" s="321"/>
      <c r="CPE24" s="321"/>
      <c r="CPF24" s="321"/>
      <c r="CPG24" s="321"/>
      <c r="CPH24" s="321"/>
      <c r="CPI24" s="321"/>
      <c r="CPJ24" s="321"/>
      <c r="CPK24" s="321"/>
      <c r="CPL24" s="321"/>
      <c r="CPM24" s="321"/>
      <c r="CPN24" s="321"/>
      <c r="CPO24" s="321"/>
      <c r="CPP24" s="321"/>
      <c r="CPQ24" s="321"/>
      <c r="CPR24" s="321"/>
      <c r="CPS24" s="321"/>
      <c r="CPT24" s="321"/>
      <c r="CPU24" s="321"/>
      <c r="CPV24" s="321"/>
      <c r="CPW24" s="321"/>
      <c r="CPX24" s="321"/>
      <c r="CPY24" s="321"/>
      <c r="CPZ24" s="321"/>
      <c r="CQA24" s="321"/>
      <c r="CQB24" s="321"/>
      <c r="CQC24" s="321"/>
      <c r="CQD24" s="321"/>
      <c r="CQE24" s="321"/>
      <c r="CQF24" s="321"/>
      <c r="CQG24" s="321"/>
      <c r="CQH24" s="321"/>
      <c r="CQI24" s="321"/>
      <c r="CQJ24" s="321"/>
      <c r="CQK24" s="321"/>
      <c r="CQL24" s="321"/>
      <c r="CQM24" s="321"/>
      <c r="CQN24" s="321"/>
      <c r="CQO24" s="321"/>
      <c r="CQP24" s="321"/>
      <c r="CQQ24" s="321"/>
      <c r="CQR24" s="321"/>
      <c r="CQS24" s="321"/>
      <c r="CQT24" s="321"/>
      <c r="CQU24" s="321"/>
      <c r="CQV24" s="321"/>
      <c r="CQW24" s="321"/>
      <c r="CQX24" s="321"/>
      <c r="CQY24" s="321"/>
      <c r="CQZ24" s="321"/>
      <c r="CRA24" s="321"/>
      <c r="CRB24" s="321"/>
      <c r="CRC24" s="321"/>
      <c r="CRD24" s="321"/>
      <c r="CRE24" s="321"/>
      <c r="CRF24" s="321"/>
      <c r="CRG24" s="321"/>
      <c r="CRH24" s="321"/>
      <c r="CRI24" s="321"/>
      <c r="CRJ24" s="321"/>
      <c r="CRK24" s="321"/>
      <c r="CRL24" s="321"/>
      <c r="CRM24" s="321"/>
      <c r="CRN24" s="321"/>
      <c r="CRO24" s="321"/>
      <c r="CRP24" s="321"/>
      <c r="CRQ24" s="321"/>
      <c r="CRR24" s="321"/>
      <c r="CRS24" s="321"/>
      <c r="CRT24" s="321"/>
      <c r="CRU24" s="321"/>
      <c r="CRV24" s="321"/>
      <c r="CRW24" s="321"/>
      <c r="CRX24" s="321"/>
      <c r="CRY24" s="321"/>
      <c r="CRZ24" s="321"/>
      <c r="CSA24" s="321"/>
      <c r="CSB24" s="321"/>
      <c r="CSC24" s="321"/>
      <c r="CSD24" s="321"/>
      <c r="CSE24" s="321"/>
      <c r="CSF24" s="321"/>
      <c r="CSG24" s="321"/>
      <c r="CSH24" s="321"/>
      <c r="CSI24" s="321"/>
      <c r="CSJ24" s="321"/>
      <c r="CSK24" s="321"/>
      <c r="CSL24" s="321"/>
      <c r="CSM24" s="321"/>
      <c r="CSN24" s="321"/>
      <c r="CSO24" s="321"/>
      <c r="CSP24" s="321"/>
      <c r="CSQ24" s="321"/>
      <c r="CSR24" s="321"/>
      <c r="CSS24" s="321"/>
      <c r="CST24" s="321"/>
      <c r="CSU24" s="321"/>
      <c r="CSV24" s="321"/>
      <c r="CSW24" s="321"/>
      <c r="CSX24" s="321"/>
      <c r="CSY24" s="321"/>
      <c r="CSZ24" s="321"/>
      <c r="CTA24" s="321"/>
      <c r="CTB24" s="321"/>
      <c r="CTC24" s="321"/>
      <c r="CTD24" s="321"/>
      <c r="CTE24" s="321"/>
      <c r="CTF24" s="321"/>
      <c r="CTG24" s="321"/>
      <c r="CTH24" s="321"/>
      <c r="CTI24" s="321"/>
      <c r="CTJ24" s="321"/>
      <c r="CTK24" s="321"/>
      <c r="CTL24" s="321"/>
      <c r="CTM24" s="321"/>
      <c r="CTN24" s="321"/>
      <c r="CTO24" s="321"/>
      <c r="CTP24" s="321"/>
      <c r="CTQ24" s="321"/>
      <c r="CTR24" s="321"/>
      <c r="CTS24" s="321"/>
      <c r="CTT24" s="321"/>
      <c r="CTU24" s="321"/>
      <c r="CTV24" s="321"/>
      <c r="CTW24" s="321"/>
      <c r="CTX24" s="321"/>
      <c r="CTY24" s="321"/>
      <c r="CTZ24" s="321"/>
      <c r="CUA24" s="321"/>
      <c r="CUB24" s="321"/>
      <c r="CUC24" s="321"/>
      <c r="CUD24" s="321"/>
      <c r="CUE24" s="321"/>
      <c r="CUF24" s="321"/>
      <c r="CUG24" s="321"/>
      <c r="CUH24" s="321"/>
      <c r="CUI24" s="321"/>
      <c r="CUJ24" s="321"/>
      <c r="CUK24" s="321"/>
      <c r="CUL24" s="321"/>
      <c r="CUM24" s="321"/>
      <c r="CUN24" s="321"/>
      <c r="CUO24" s="321"/>
      <c r="CUP24" s="321"/>
      <c r="CUQ24" s="321"/>
      <c r="CUR24" s="321"/>
      <c r="CUS24" s="321"/>
      <c r="CUT24" s="321"/>
      <c r="CUU24" s="321"/>
      <c r="CUV24" s="321"/>
      <c r="CUW24" s="321"/>
      <c r="CUX24" s="321"/>
      <c r="CUY24" s="321"/>
      <c r="CUZ24" s="321"/>
      <c r="CVA24" s="321"/>
      <c r="CVB24" s="321"/>
      <c r="CVC24" s="321"/>
      <c r="CVD24" s="321"/>
      <c r="CVE24" s="321"/>
      <c r="CVF24" s="321"/>
      <c r="CVG24" s="321"/>
      <c r="CVH24" s="321"/>
      <c r="CVI24" s="321"/>
      <c r="CVJ24" s="321"/>
      <c r="CVK24" s="321"/>
      <c r="CVL24" s="321"/>
      <c r="CVM24" s="321"/>
      <c r="CVN24" s="321"/>
      <c r="CVO24" s="321"/>
      <c r="CVP24" s="321"/>
      <c r="CVQ24" s="321"/>
      <c r="CVR24" s="321"/>
      <c r="CVS24" s="321"/>
      <c r="CVT24" s="321"/>
      <c r="CVU24" s="321"/>
      <c r="CVV24" s="321"/>
      <c r="CVW24" s="321"/>
      <c r="CVX24" s="321"/>
      <c r="CVY24" s="321"/>
      <c r="CVZ24" s="321"/>
      <c r="CWA24" s="321"/>
      <c r="CWB24" s="321"/>
      <c r="CWC24" s="321"/>
      <c r="CWD24" s="321"/>
      <c r="CWE24" s="321"/>
      <c r="CWF24" s="321"/>
      <c r="CWG24" s="321"/>
      <c r="CWH24" s="321"/>
      <c r="CWI24" s="321"/>
      <c r="CWJ24" s="321"/>
      <c r="CWK24" s="321"/>
      <c r="CWL24" s="321"/>
      <c r="CWM24" s="321"/>
      <c r="CWN24" s="321"/>
      <c r="CWO24" s="321"/>
      <c r="CWP24" s="321"/>
      <c r="CWQ24" s="321"/>
      <c r="CWR24" s="321"/>
      <c r="CWS24" s="321"/>
      <c r="CWT24" s="321"/>
      <c r="CWU24" s="321"/>
      <c r="CWV24" s="321"/>
      <c r="CWW24" s="321"/>
      <c r="CWX24" s="321"/>
      <c r="CWY24" s="321"/>
      <c r="CWZ24" s="321"/>
      <c r="CXA24" s="321"/>
      <c r="CXB24" s="321"/>
      <c r="CXC24" s="321"/>
      <c r="CXD24" s="321"/>
      <c r="CXE24" s="321"/>
      <c r="CXF24" s="321"/>
      <c r="CXG24" s="321"/>
      <c r="CXH24" s="321"/>
      <c r="CXI24" s="321"/>
      <c r="CXJ24" s="321"/>
      <c r="CXK24" s="321"/>
      <c r="CXL24" s="321"/>
      <c r="CXM24" s="321"/>
      <c r="CXN24" s="321"/>
      <c r="CXO24" s="321"/>
      <c r="CXP24" s="321"/>
      <c r="CXQ24" s="321"/>
      <c r="CXR24" s="321"/>
      <c r="CXS24" s="321"/>
      <c r="CXT24" s="321"/>
      <c r="CXU24" s="321"/>
      <c r="CXV24" s="321"/>
      <c r="CXW24" s="321"/>
      <c r="CXX24" s="321"/>
      <c r="CXY24" s="321"/>
      <c r="CXZ24" s="321"/>
      <c r="CYA24" s="321"/>
      <c r="CYB24" s="321"/>
      <c r="CYC24" s="321"/>
      <c r="CYD24" s="321"/>
      <c r="CYE24" s="321"/>
      <c r="CYF24" s="321"/>
      <c r="CYG24" s="321"/>
      <c r="CYH24" s="321"/>
      <c r="CYI24" s="321"/>
      <c r="CYJ24" s="321"/>
      <c r="CYK24" s="321"/>
      <c r="CYL24" s="321"/>
      <c r="CYM24" s="321"/>
      <c r="CYN24" s="321"/>
      <c r="CYO24" s="321"/>
      <c r="CYP24" s="321"/>
      <c r="CYQ24" s="321"/>
      <c r="CYR24" s="321"/>
      <c r="CYS24" s="321"/>
      <c r="CYT24" s="321"/>
      <c r="CYU24" s="321"/>
      <c r="CYV24" s="321"/>
      <c r="CYW24" s="321"/>
      <c r="CYX24" s="321"/>
      <c r="CYY24" s="321"/>
      <c r="CYZ24" s="321"/>
      <c r="CZA24" s="321"/>
      <c r="CZB24" s="321"/>
      <c r="CZC24" s="321"/>
      <c r="CZD24" s="321"/>
      <c r="CZE24" s="321"/>
      <c r="CZF24" s="321"/>
      <c r="CZG24" s="321"/>
      <c r="CZH24" s="321"/>
      <c r="CZI24" s="321"/>
      <c r="CZJ24" s="321"/>
      <c r="CZK24" s="321"/>
      <c r="CZL24" s="321"/>
      <c r="CZM24" s="321"/>
      <c r="CZN24" s="321"/>
      <c r="CZO24" s="321"/>
      <c r="CZP24" s="321"/>
      <c r="CZQ24" s="321"/>
      <c r="CZR24" s="321"/>
      <c r="CZS24" s="321"/>
      <c r="CZT24" s="321"/>
      <c r="CZU24" s="321"/>
      <c r="CZV24" s="321"/>
      <c r="CZW24" s="321"/>
      <c r="CZX24" s="321"/>
      <c r="CZY24" s="321"/>
      <c r="CZZ24" s="321"/>
      <c r="DAA24" s="321"/>
      <c r="DAB24" s="321"/>
      <c r="DAC24" s="321"/>
      <c r="DAD24" s="321"/>
      <c r="DAE24" s="321"/>
      <c r="DAF24" s="321"/>
      <c r="DAG24" s="321"/>
      <c r="DAH24" s="321"/>
      <c r="DAI24" s="321"/>
      <c r="DAJ24" s="321"/>
      <c r="DAK24" s="321"/>
      <c r="DAL24" s="321"/>
      <c r="DAM24" s="321"/>
      <c r="DAN24" s="321"/>
      <c r="DAO24" s="321"/>
      <c r="DAP24" s="321"/>
      <c r="DAQ24" s="321"/>
      <c r="DAR24" s="321"/>
      <c r="DAS24" s="321"/>
      <c r="DAT24" s="321"/>
      <c r="DAU24" s="321"/>
      <c r="DAV24" s="321"/>
      <c r="DAW24" s="321"/>
      <c r="DAX24" s="321"/>
      <c r="DAY24" s="321"/>
      <c r="DAZ24" s="321"/>
      <c r="DBA24" s="321"/>
      <c r="DBB24" s="321"/>
      <c r="DBC24" s="321"/>
      <c r="DBD24" s="321"/>
      <c r="DBE24" s="321"/>
      <c r="DBF24" s="321"/>
      <c r="DBG24" s="321"/>
      <c r="DBH24" s="321"/>
      <c r="DBI24" s="321"/>
      <c r="DBJ24" s="321"/>
      <c r="DBK24" s="321"/>
      <c r="DBL24" s="321"/>
      <c r="DBM24" s="321"/>
      <c r="DBN24" s="321"/>
      <c r="DBO24" s="321"/>
      <c r="DBP24" s="321"/>
      <c r="DBQ24" s="321"/>
      <c r="DBR24" s="321"/>
      <c r="DBS24" s="321"/>
      <c r="DBT24" s="321"/>
      <c r="DBU24" s="321"/>
      <c r="DBV24" s="321"/>
      <c r="DBW24" s="321"/>
      <c r="DBX24" s="321"/>
      <c r="DBY24" s="321"/>
      <c r="DBZ24" s="321"/>
      <c r="DCA24" s="321"/>
      <c r="DCB24" s="321"/>
      <c r="DCC24" s="321"/>
      <c r="DCD24" s="321"/>
      <c r="DCE24" s="321"/>
      <c r="DCF24" s="321"/>
      <c r="DCG24" s="321"/>
      <c r="DCH24" s="321"/>
      <c r="DCI24" s="321"/>
      <c r="DCJ24" s="321"/>
      <c r="DCK24" s="321"/>
      <c r="DCL24" s="321"/>
      <c r="DCM24" s="321"/>
      <c r="DCN24" s="321"/>
      <c r="DCO24" s="321"/>
      <c r="DCP24" s="321"/>
      <c r="DCQ24" s="321"/>
      <c r="DCR24" s="321"/>
      <c r="DCS24" s="321"/>
      <c r="DCT24" s="321"/>
      <c r="DCU24" s="321"/>
      <c r="DCV24" s="321"/>
      <c r="DCW24" s="321"/>
      <c r="DCX24" s="321"/>
      <c r="DCY24" s="321"/>
      <c r="DCZ24" s="321"/>
      <c r="DDA24" s="321"/>
      <c r="DDB24" s="321"/>
      <c r="DDC24" s="321"/>
      <c r="DDD24" s="321"/>
      <c r="DDE24" s="321"/>
      <c r="DDF24" s="321"/>
      <c r="DDG24" s="321"/>
      <c r="DDH24" s="321"/>
      <c r="DDI24" s="321"/>
      <c r="DDJ24" s="321"/>
      <c r="DDK24" s="321"/>
      <c r="DDL24" s="321"/>
      <c r="DDM24" s="321"/>
      <c r="DDN24" s="321"/>
      <c r="DDO24" s="321"/>
      <c r="DDP24" s="321"/>
      <c r="DDQ24" s="321"/>
      <c r="DDR24" s="321"/>
      <c r="DDS24" s="321"/>
      <c r="DDT24" s="321"/>
      <c r="DDU24" s="321"/>
      <c r="DDV24" s="321"/>
      <c r="DDW24" s="321"/>
      <c r="DDX24" s="321"/>
      <c r="DDY24" s="321"/>
      <c r="DDZ24" s="321"/>
      <c r="DEA24" s="321"/>
      <c r="DEB24" s="321"/>
      <c r="DEC24" s="321"/>
      <c r="DED24" s="321"/>
      <c r="DEE24" s="321"/>
      <c r="DEF24" s="321"/>
      <c r="DEG24" s="321"/>
      <c r="DEH24" s="321"/>
      <c r="DEI24" s="321"/>
      <c r="DEJ24" s="321"/>
      <c r="DEK24" s="321"/>
      <c r="DEL24" s="321"/>
      <c r="DEM24" s="321"/>
      <c r="DEN24" s="321"/>
      <c r="DEO24" s="321"/>
      <c r="DEP24" s="321"/>
      <c r="DEQ24" s="321"/>
      <c r="DER24" s="321"/>
      <c r="DES24" s="321"/>
      <c r="DET24" s="321"/>
      <c r="DEU24" s="321"/>
      <c r="DEV24" s="321"/>
      <c r="DEW24" s="321"/>
      <c r="DEX24" s="321"/>
      <c r="DEY24" s="321"/>
      <c r="DEZ24" s="321"/>
      <c r="DFA24" s="321"/>
      <c r="DFB24" s="321"/>
      <c r="DFC24" s="321"/>
      <c r="DFD24" s="321"/>
      <c r="DFE24" s="321"/>
      <c r="DFF24" s="321"/>
      <c r="DFG24" s="321"/>
      <c r="DFH24" s="321"/>
      <c r="DFI24" s="321"/>
      <c r="DFJ24" s="321"/>
      <c r="DFK24" s="321"/>
      <c r="DFL24" s="321"/>
      <c r="DFM24" s="321"/>
      <c r="DFN24" s="321"/>
      <c r="DFO24" s="321"/>
      <c r="DFP24" s="321"/>
      <c r="DFQ24" s="321"/>
      <c r="DFR24" s="321"/>
      <c r="DFS24" s="321"/>
      <c r="DFT24" s="321"/>
      <c r="DFU24" s="321"/>
      <c r="DFV24" s="321"/>
      <c r="DFW24" s="321"/>
      <c r="DFX24" s="321"/>
      <c r="DFY24" s="321"/>
      <c r="DFZ24" s="321"/>
      <c r="DGA24" s="321"/>
      <c r="DGB24" s="321"/>
      <c r="DGC24" s="321"/>
      <c r="DGD24" s="321"/>
      <c r="DGE24" s="321"/>
      <c r="DGF24" s="321"/>
      <c r="DGG24" s="321"/>
      <c r="DGH24" s="321"/>
      <c r="DGI24" s="321"/>
      <c r="DGJ24" s="321"/>
      <c r="DGK24" s="321"/>
      <c r="DGL24" s="321"/>
      <c r="DGM24" s="321"/>
      <c r="DGN24" s="321"/>
      <c r="DGO24" s="321"/>
      <c r="DGP24" s="321"/>
      <c r="DGQ24" s="321"/>
      <c r="DGR24" s="321"/>
      <c r="DGS24" s="321"/>
      <c r="DGT24" s="321"/>
      <c r="DGU24" s="321"/>
      <c r="DGV24" s="321"/>
      <c r="DGW24" s="321"/>
      <c r="DGX24" s="321"/>
      <c r="DGY24" s="321"/>
      <c r="DGZ24" s="321"/>
      <c r="DHA24" s="321"/>
      <c r="DHB24" s="321"/>
      <c r="DHC24" s="321"/>
      <c r="DHD24" s="321"/>
      <c r="DHE24" s="321"/>
      <c r="DHF24" s="321"/>
      <c r="DHG24" s="321"/>
      <c r="DHH24" s="321"/>
      <c r="DHI24" s="321"/>
      <c r="DHJ24" s="321"/>
      <c r="DHK24" s="321"/>
      <c r="DHL24" s="321"/>
      <c r="DHM24" s="321"/>
      <c r="DHN24" s="321"/>
      <c r="DHO24" s="321"/>
      <c r="DHP24" s="321"/>
      <c r="DHQ24" s="321"/>
      <c r="DHR24" s="321"/>
      <c r="DHS24" s="321"/>
      <c r="DHT24" s="321"/>
      <c r="DHU24" s="321"/>
      <c r="DHV24" s="321"/>
      <c r="DHW24" s="321"/>
      <c r="DHX24" s="321"/>
      <c r="DHY24" s="321"/>
      <c r="DHZ24" s="321"/>
      <c r="DIA24" s="321"/>
      <c r="DIB24" s="321"/>
      <c r="DIC24" s="321"/>
      <c r="DID24" s="321"/>
      <c r="DIE24" s="321"/>
      <c r="DIF24" s="321"/>
      <c r="DIG24" s="321"/>
      <c r="DIH24" s="321"/>
      <c r="DII24" s="321"/>
      <c r="DIJ24" s="321"/>
      <c r="DIK24" s="321"/>
      <c r="DIL24" s="321"/>
      <c r="DIM24" s="321"/>
      <c r="DIN24" s="321"/>
      <c r="DIO24" s="321"/>
      <c r="DIP24" s="321"/>
      <c r="DIQ24" s="321"/>
      <c r="DIR24" s="321"/>
      <c r="DIS24" s="321"/>
      <c r="DIT24" s="321"/>
      <c r="DIU24" s="321"/>
      <c r="DIV24" s="321"/>
      <c r="DIW24" s="321"/>
      <c r="DIX24" s="321"/>
      <c r="DIY24" s="321"/>
      <c r="DIZ24" s="321"/>
      <c r="DJA24" s="321"/>
      <c r="DJB24" s="321"/>
      <c r="DJC24" s="321"/>
      <c r="DJD24" s="321"/>
      <c r="DJE24" s="321"/>
      <c r="DJF24" s="321"/>
      <c r="DJG24" s="321"/>
      <c r="DJH24" s="321"/>
      <c r="DJI24" s="321"/>
      <c r="DJJ24" s="321"/>
      <c r="DJK24" s="321"/>
      <c r="DJL24" s="321"/>
      <c r="DJM24" s="321"/>
      <c r="DJN24" s="321"/>
      <c r="DJO24" s="321"/>
      <c r="DJP24" s="321"/>
      <c r="DJQ24" s="321"/>
      <c r="DJR24" s="321"/>
      <c r="DJS24" s="321"/>
      <c r="DJT24" s="321"/>
      <c r="DJU24" s="321"/>
      <c r="DJV24" s="321"/>
      <c r="DJW24" s="321"/>
      <c r="DJX24" s="321"/>
      <c r="DJY24" s="321"/>
      <c r="DJZ24" s="321"/>
      <c r="DKA24" s="321"/>
      <c r="DKB24" s="321"/>
      <c r="DKC24" s="321"/>
      <c r="DKD24" s="321"/>
      <c r="DKE24" s="321"/>
      <c r="DKF24" s="321"/>
      <c r="DKG24" s="321"/>
      <c r="DKH24" s="321"/>
      <c r="DKI24" s="321"/>
      <c r="DKJ24" s="321"/>
      <c r="DKK24" s="321"/>
      <c r="DKL24" s="321"/>
      <c r="DKM24" s="321"/>
      <c r="DKN24" s="321"/>
      <c r="DKO24" s="321"/>
      <c r="DKP24" s="321"/>
      <c r="DKQ24" s="321"/>
      <c r="DKR24" s="321"/>
      <c r="DKS24" s="321"/>
      <c r="DKT24" s="321"/>
      <c r="DKU24" s="321"/>
      <c r="DKV24" s="321"/>
      <c r="DKW24" s="321"/>
      <c r="DKX24" s="321"/>
      <c r="DKY24" s="321"/>
      <c r="DKZ24" s="321"/>
      <c r="DLA24" s="321"/>
      <c r="DLB24" s="321"/>
      <c r="DLC24" s="321"/>
      <c r="DLD24" s="321"/>
      <c r="DLE24" s="321"/>
      <c r="DLF24" s="321"/>
      <c r="DLG24" s="321"/>
      <c r="DLH24" s="321"/>
      <c r="DLI24" s="321"/>
      <c r="DLJ24" s="321"/>
      <c r="DLK24" s="321"/>
      <c r="DLL24" s="321"/>
      <c r="DLM24" s="321"/>
      <c r="DLN24" s="321"/>
      <c r="DLO24" s="321"/>
      <c r="DLP24" s="321"/>
      <c r="DLQ24" s="321"/>
      <c r="DLR24" s="321"/>
      <c r="DLS24" s="321"/>
      <c r="DLT24" s="321"/>
      <c r="DLU24" s="321"/>
      <c r="DLV24" s="321"/>
      <c r="DLW24" s="321"/>
      <c r="DLX24" s="321"/>
      <c r="DLY24" s="321"/>
      <c r="DLZ24" s="321"/>
      <c r="DMA24" s="321"/>
      <c r="DMB24" s="321"/>
      <c r="DMC24" s="321"/>
      <c r="DMD24" s="321"/>
      <c r="DME24" s="321"/>
      <c r="DMF24" s="321"/>
      <c r="DMG24" s="321"/>
      <c r="DMH24" s="321"/>
      <c r="DMI24" s="321"/>
      <c r="DMJ24" s="321"/>
      <c r="DMK24" s="321"/>
      <c r="DML24" s="321"/>
      <c r="DMM24" s="321"/>
      <c r="DMN24" s="321"/>
      <c r="DMO24" s="321"/>
      <c r="DMP24" s="321"/>
      <c r="DMQ24" s="321"/>
      <c r="DMR24" s="321"/>
      <c r="DMS24" s="321"/>
      <c r="DMT24" s="321"/>
      <c r="DMU24" s="321"/>
      <c r="DMV24" s="321"/>
      <c r="DMW24" s="321"/>
      <c r="DMX24" s="321"/>
      <c r="DMY24" s="321"/>
      <c r="DMZ24" s="321"/>
      <c r="DNA24" s="321"/>
      <c r="DNB24" s="321"/>
      <c r="DNC24" s="321"/>
      <c r="DND24" s="321"/>
      <c r="DNE24" s="321"/>
      <c r="DNF24" s="321"/>
      <c r="DNG24" s="321"/>
      <c r="DNH24" s="321"/>
      <c r="DNI24" s="321"/>
      <c r="DNJ24" s="321"/>
      <c r="DNK24" s="321"/>
      <c r="DNL24" s="321"/>
      <c r="DNM24" s="321"/>
      <c r="DNN24" s="321"/>
      <c r="DNO24" s="321"/>
      <c r="DNP24" s="321"/>
      <c r="DNQ24" s="321"/>
      <c r="DNR24" s="321"/>
      <c r="DNS24" s="321"/>
      <c r="DNT24" s="321"/>
      <c r="DNU24" s="321"/>
      <c r="DNV24" s="321"/>
      <c r="DNW24" s="321"/>
      <c r="DNX24" s="321"/>
      <c r="DNY24" s="321"/>
      <c r="DNZ24" s="321"/>
      <c r="DOA24" s="321"/>
      <c r="DOB24" s="321"/>
      <c r="DOC24" s="321"/>
      <c r="DOD24" s="321"/>
      <c r="DOE24" s="321"/>
      <c r="DOF24" s="321"/>
      <c r="DOG24" s="321"/>
      <c r="DOH24" s="321"/>
      <c r="DOI24" s="321"/>
      <c r="DOJ24" s="321"/>
      <c r="DOK24" s="321"/>
      <c r="DOL24" s="321"/>
      <c r="DOM24" s="321"/>
      <c r="DON24" s="321"/>
      <c r="DOO24" s="321"/>
      <c r="DOP24" s="321"/>
      <c r="DOQ24" s="321"/>
      <c r="DOR24" s="321"/>
      <c r="DOS24" s="321"/>
      <c r="DOT24" s="321"/>
      <c r="DOU24" s="321"/>
      <c r="DOV24" s="321"/>
      <c r="DOW24" s="321"/>
      <c r="DOX24" s="321"/>
      <c r="DOY24" s="321"/>
      <c r="DOZ24" s="321"/>
      <c r="DPA24" s="321"/>
      <c r="DPB24" s="321"/>
      <c r="DPC24" s="321"/>
      <c r="DPD24" s="321"/>
      <c r="DPE24" s="321"/>
      <c r="DPF24" s="321"/>
      <c r="DPG24" s="321"/>
      <c r="DPH24" s="321"/>
      <c r="DPI24" s="321"/>
      <c r="DPJ24" s="321"/>
      <c r="DPK24" s="321"/>
      <c r="DPL24" s="321"/>
      <c r="DPM24" s="321"/>
      <c r="DPN24" s="321"/>
      <c r="DPO24" s="321"/>
      <c r="DPP24" s="321"/>
      <c r="DPQ24" s="321"/>
      <c r="DPR24" s="321"/>
      <c r="DPS24" s="321"/>
      <c r="DPT24" s="321"/>
      <c r="DPU24" s="321"/>
      <c r="DPV24" s="321"/>
      <c r="DPW24" s="321"/>
      <c r="DPX24" s="321"/>
      <c r="DPY24" s="321"/>
      <c r="DPZ24" s="321"/>
      <c r="DQA24" s="321"/>
      <c r="DQB24" s="321"/>
      <c r="DQC24" s="321"/>
      <c r="DQD24" s="321"/>
      <c r="DQE24" s="321"/>
      <c r="DQF24" s="321"/>
      <c r="DQG24" s="321"/>
      <c r="DQH24" s="321"/>
      <c r="DQI24" s="321"/>
      <c r="DQJ24" s="321"/>
      <c r="DQK24" s="321"/>
      <c r="DQL24" s="321"/>
      <c r="DQM24" s="321"/>
      <c r="DQN24" s="321"/>
      <c r="DQO24" s="321"/>
      <c r="DQP24" s="321"/>
      <c r="DQQ24" s="321"/>
      <c r="DQR24" s="321"/>
      <c r="DQS24" s="321"/>
      <c r="DQT24" s="321"/>
      <c r="DQU24" s="321"/>
      <c r="DQV24" s="321"/>
      <c r="DQW24" s="321"/>
      <c r="DQX24" s="321"/>
      <c r="DQY24" s="321"/>
      <c r="DQZ24" s="321"/>
      <c r="DRA24" s="321"/>
      <c r="DRB24" s="321"/>
      <c r="DRC24" s="321"/>
      <c r="DRD24" s="321"/>
      <c r="DRE24" s="321"/>
      <c r="DRF24" s="321"/>
      <c r="DRG24" s="321"/>
      <c r="DRH24" s="321"/>
      <c r="DRI24" s="321"/>
      <c r="DRJ24" s="321"/>
      <c r="DRK24" s="321"/>
      <c r="DRL24" s="321"/>
      <c r="DRM24" s="321"/>
      <c r="DRN24" s="321"/>
      <c r="DRO24" s="321"/>
      <c r="DRP24" s="321"/>
      <c r="DRQ24" s="321"/>
      <c r="DRR24" s="321"/>
      <c r="DRS24" s="321"/>
      <c r="DRT24" s="321"/>
      <c r="DRU24" s="321"/>
      <c r="DRV24" s="321"/>
      <c r="DRW24" s="321"/>
      <c r="DRX24" s="321"/>
      <c r="DRY24" s="321"/>
      <c r="DRZ24" s="321"/>
      <c r="DSA24" s="321"/>
      <c r="DSB24" s="321"/>
      <c r="DSC24" s="321"/>
      <c r="DSD24" s="321"/>
      <c r="DSE24" s="321"/>
      <c r="DSF24" s="321"/>
      <c r="DSG24" s="321"/>
      <c r="DSH24" s="321"/>
      <c r="DSI24" s="321"/>
      <c r="DSJ24" s="321"/>
      <c r="DSK24" s="321"/>
      <c r="DSL24" s="321"/>
      <c r="DSM24" s="321"/>
      <c r="DSN24" s="321"/>
      <c r="DSO24" s="321"/>
      <c r="DSP24" s="321"/>
      <c r="DSQ24" s="321"/>
      <c r="DSR24" s="321"/>
      <c r="DSS24" s="321"/>
      <c r="DST24" s="321"/>
      <c r="DSU24" s="321"/>
      <c r="DSV24" s="321"/>
      <c r="DSW24" s="321"/>
      <c r="DSX24" s="321"/>
      <c r="DSY24" s="321"/>
      <c r="DSZ24" s="321"/>
      <c r="DTA24" s="321"/>
      <c r="DTB24" s="321"/>
      <c r="DTC24" s="321"/>
      <c r="DTD24" s="321"/>
      <c r="DTE24" s="321"/>
      <c r="DTF24" s="321"/>
      <c r="DTG24" s="321"/>
      <c r="DTH24" s="321"/>
      <c r="DTI24" s="321"/>
      <c r="DTJ24" s="321"/>
      <c r="DTK24" s="321"/>
      <c r="DTL24" s="321"/>
      <c r="DTM24" s="321"/>
      <c r="DTN24" s="321"/>
      <c r="DTO24" s="321"/>
      <c r="DTP24" s="321"/>
      <c r="DTQ24" s="321"/>
      <c r="DTR24" s="321"/>
      <c r="DTS24" s="321"/>
      <c r="DTT24" s="321"/>
      <c r="DTU24" s="321"/>
      <c r="DTV24" s="321"/>
      <c r="DTW24" s="321"/>
      <c r="DTX24" s="321"/>
      <c r="DTY24" s="321"/>
      <c r="DTZ24" s="321"/>
      <c r="DUA24" s="321"/>
      <c r="DUB24" s="321"/>
      <c r="DUC24" s="321"/>
      <c r="DUD24" s="321"/>
      <c r="DUE24" s="321"/>
      <c r="DUF24" s="321"/>
      <c r="DUG24" s="321"/>
      <c r="DUH24" s="321"/>
      <c r="DUI24" s="321"/>
      <c r="DUJ24" s="321"/>
      <c r="DUK24" s="321"/>
      <c r="DUL24" s="321"/>
      <c r="DUM24" s="321"/>
      <c r="DUN24" s="321"/>
      <c r="DUO24" s="321"/>
      <c r="DUP24" s="321"/>
      <c r="DUQ24" s="321"/>
      <c r="DUR24" s="321"/>
      <c r="DUS24" s="321"/>
      <c r="DUT24" s="321"/>
      <c r="DUU24" s="321"/>
      <c r="DUV24" s="321"/>
      <c r="DUW24" s="321"/>
      <c r="DUX24" s="321"/>
      <c r="DUY24" s="321"/>
      <c r="DUZ24" s="321"/>
      <c r="DVA24" s="321"/>
      <c r="DVB24" s="321"/>
      <c r="DVC24" s="321"/>
      <c r="DVD24" s="321"/>
      <c r="DVE24" s="321"/>
      <c r="DVF24" s="321"/>
      <c r="DVG24" s="321"/>
      <c r="DVH24" s="321"/>
      <c r="DVI24" s="321"/>
      <c r="DVJ24" s="321"/>
      <c r="DVK24" s="321"/>
      <c r="DVL24" s="321"/>
      <c r="DVM24" s="321"/>
      <c r="DVN24" s="321"/>
      <c r="DVO24" s="321"/>
      <c r="DVP24" s="321"/>
      <c r="DVQ24" s="321"/>
      <c r="DVR24" s="321"/>
      <c r="DVS24" s="321"/>
      <c r="DVT24" s="321"/>
      <c r="DVU24" s="321"/>
      <c r="DVV24" s="321"/>
      <c r="DVW24" s="321"/>
      <c r="DVX24" s="321"/>
      <c r="DVY24" s="321"/>
      <c r="DVZ24" s="321"/>
      <c r="DWA24" s="321"/>
      <c r="DWB24" s="321"/>
      <c r="DWC24" s="321"/>
      <c r="DWD24" s="321"/>
      <c r="DWE24" s="321"/>
      <c r="DWF24" s="321"/>
      <c r="DWG24" s="321"/>
      <c r="DWH24" s="321"/>
      <c r="DWI24" s="321"/>
      <c r="DWJ24" s="321"/>
      <c r="DWK24" s="321"/>
      <c r="DWL24" s="321"/>
      <c r="DWM24" s="321"/>
      <c r="DWN24" s="321"/>
      <c r="DWO24" s="321"/>
      <c r="DWP24" s="321"/>
      <c r="DWQ24" s="321"/>
      <c r="DWR24" s="321"/>
      <c r="DWS24" s="321"/>
      <c r="DWT24" s="321"/>
      <c r="DWU24" s="321"/>
      <c r="DWV24" s="321"/>
      <c r="DWW24" s="321"/>
      <c r="DWX24" s="321"/>
      <c r="DWY24" s="321"/>
      <c r="DWZ24" s="321"/>
      <c r="DXA24" s="321"/>
      <c r="DXB24" s="321"/>
      <c r="DXC24" s="321"/>
      <c r="DXD24" s="321"/>
      <c r="DXE24" s="321"/>
      <c r="DXF24" s="321"/>
      <c r="DXG24" s="321"/>
      <c r="DXH24" s="321"/>
      <c r="DXI24" s="321"/>
      <c r="DXJ24" s="321"/>
      <c r="DXK24" s="321"/>
      <c r="DXL24" s="321"/>
      <c r="DXM24" s="321"/>
      <c r="DXN24" s="321"/>
      <c r="DXO24" s="321"/>
      <c r="DXP24" s="321"/>
      <c r="DXQ24" s="321"/>
      <c r="DXR24" s="321"/>
      <c r="DXS24" s="321"/>
      <c r="DXT24" s="321"/>
      <c r="DXU24" s="321"/>
      <c r="DXV24" s="321"/>
      <c r="DXW24" s="321"/>
      <c r="DXX24" s="321"/>
      <c r="DXY24" s="321"/>
      <c r="DXZ24" s="321"/>
      <c r="DYA24" s="321"/>
      <c r="DYB24" s="321"/>
      <c r="DYC24" s="321"/>
      <c r="DYD24" s="321"/>
      <c r="DYE24" s="321"/>
      <c r="DYF24" s="321"/>
      <c r="DYG24" s="321"/>
      <c r="DYH24" s="321"/>
      <c r="DYI24" s="321"/>
      <c r="DYJ24" s="321"/>
      <c r="DYK24" s="321"/>
      <c r="DYL24" s="321"/>
      <c r="DYM24" s="321"/>
      <c r="DYN24" s="321"/>
      <c r="DYO24" s="321"/>
      <c r="DYP24" s="321"/>
      <c r="DYQ24" s="321"/>
      <c r="DYR24" s="321"/>
      <c r="DYS24" s="321"/>
      <c r="DYT24" s="321"/>
      <c r="DYU24" s="321"/>
      <c r="DYV24" s="321"/>
      <c r="DYW24" s="321"/>
      <c r="DYX24" s="321"/>
      <c r="DYY24" s="321"/>
      <c r="DYZ24" s="321"/>
      <c r="DZA24" s="321"/>
      <c r="DZB24" s="321"/>
      <c r="DZC24" s="321"/>
      <c r="DZD24" s="321"/>
      <c r="DZE24" s="321"/>
      <c r="DZF24" s="321"/>
      <c r="DZG24" s="321"/>
      <c r="DZH24" s="321"/>
      <c r="DZI24" s="321"/>
      <c r="DZJ24" s="321"/>
      <c r="DZK24" s="321"/>
      <c r="DZL24" s="321"/>
      <c r="DZM24" s="321"/>
      <c r="DZN24" s="321"/>
      <c r="DZO24" s="321"/>
      <c r="DZP24" s="321"/>
      <c r="DZQ24" s="321"/>
      <c r="DZR24" s="321"/>
      <c r="DZS24" s="321"/>
      <c r="DZT24" s="321"/>
      <c r="DZU24" s="321"/>
      <c r="DZV24" s="321"/>
      <c r="DZW24" s="321"/>
      <c r="DZX24" s="321"/>
      <c r="DZY24" s="321"/>
      <c r="DZZ24" s="321"/>
      <c r="EAA24" s="321"/>
      <c r="EAB24" s="321"/>
      <c r="EAC24" s="321"/>
      <c r="EAD24" s="321"/>
      <c r="EAE24" s="321"/>
      <c r="EAF24" s="321"/>
      <c r="EAG24" s="321"/>
      <c r="EAH24" s="321"/>
      <c r="EAI24" s="321"/>
      <c r="EAJ24" s="321"/>
      <c r="EAK24" s="321"/>
      <c r="EAL24" s="321"/>
      <c r="EAM24" s="321"/>
      <c r="EAN24" s="321"/>
      <c r="EAO24" s="321"/>
      <c r="EAP24" s="321"/>
      <c r="EAQ24" s="321"/>
      <c r="EAR24" s="321"/>
      <c r="EAS24" s="321"/>
      <c r="EAT24" s="321"/>
      <c r="EAU24" s="321"/>
      <c r="EAV24" s="321"/>
      <c r="EAW24" s="321"/>
      <c r="EAX24" s="321"/>
      <c r="EAY24" s="321"/>
      <c r="EAZ24" s="321"/>
      <c r="EBA24" s="321"/>
      <c r="EBB24" s="321"/>
      <c r="EBC24" s="321"/>
      <c r="EBD24" s="321"/>
      <c r="EBE24" s="321"/>
      <c r="EBF24" s="321"/>
      <c r="EBG24" s="321"/>
      <c r="EBH24" s="321"/>
      <c r="EBI24" s="321"/>
      <c r="EBJ24" s="321"/>
      <c r="EBK24" s="321"/>
      <c r="EBL24" s="321"/>
      <c r="EBM24" s="321"/>
      <c r="EBN24" s="321"/>
      <c r="EBO24" s="321"/>
      <c r="EBP24" s="321"/>
      <c r="EBQ24" s="321"/>
      <c r="EBR24" s="321"/>
      <c r="EBS24" s="321"/>
      <c r="EBT24" s="321"/>
      <c r="EBU24" s="321"/>
      <c r="EBV24" s="321"/>
      <c r="EBW24" s="321"/>
      <c r="EBX24" s="321"/>
      <c r="EBY24" s="321"/>
      <c r="EBZ24" s="321"/>
      <c r="ECA24" s="321"/>
      <c r="ECB24" s="321"/>
      <c r="ECC24" s="321"/>
      <c r="ECD24" s="321"/>
      <c r="ECE24" s="321"/>
      <c r="ECF24" s="321"/>
      <c r="ECG24" s="321"/>
      <c r="ECH24" s="321"/>
      <c r="ECI24" s="321"/>
      <c r="ECJ24" s="321"/>
      <c r="ECK24" s="321"/>
      <c r="ECL24" s="321"/>
      <c r="ECM24" s="321"/>
      <c r="ECN24" s="321"/>
      <c r="ECO24" s="321"/>
      <c r="ECP24" s="321"/>
      <c r="ECQ24" s="321"/>
      <c r="ECR24" s="321"/>
      <c r="ECS24" s="321"/>
      <c r="ECT24" s="321"/>
      <c r="ECU24" s="321"/>
      <c r="ECV24" s="321"/>
      <c r="ECW24" s="321"/>
      <c r="ECX24" s="321"/>
      <c r="ECY24" s="321"/>
      <c r="ECZ24" s="321"/>
      <c r="EDA24" s="321"/>
      <c r="EDB24" s="321"/>
      <c r="EDC24" s="321"/>
      <c r="EDD24" s="321"/>
      <c r="EDE24" s="321"/>
      <c r="EDF24" s="321"/>
      <c r="EDG24" s="321"/>
      <c r="EDH24" s="321"/>
      <c r="EDI24" s="321"/>
      <c r="EDJ24" s="321"/>
      <c r="EDK24" s="321"/>
      <c r="EDL24" s="321"/>
      <c r="EDM24" s="321"/>
      <c r="EDN24" s="321"/>
      <c r="EDO24" s="321"/>
      <c r="EDP24" s="321"/>
      <c r="EDQ24" s="321"/>
      <c r="EDR24" s="321"/>
      <c r="EDS24" s="321"/>
      <c r="EDT24" s="321"/>
      <c r="EDU24" s="321"/>
      <c r="EDV24" s="321"/>
      <c r="EDW24" s="321"/>
      <c r="EDX24" s="321"/>
      <c r="EDY24" s="321"/>
      <c r="EDZ24" s="321"/>
      <c r="EEA24" s="321"/>
      <c r="EEB24" s="321"/>
      <c r="EEC24" s="321"/>
      <c r="EED24" s="321"/>
      <c r="EEE24" s="321"/>
      <c r="EEF24" s="321"/>
      <c r="EEG24" s="321"/>
      <c r="EEH24" s="321"/>
      <c r="EEI24" s="321"/>
      <c r="EEJ24" s="321"/>
      <c r="EEK24" s="321"/>
      <c r="EEL24" s="321"/>
      <c r="EEM24" s="321"/>
      <c r="EEN24" s="321"/>
      <c r="EEO24" s="321"/>
      <c r="EEP24" s="321"/>
      <c r="EEQ24" s="321"/>
      <c r="EER24" s="321"/>
      <c r="EES24" s="321"/>
      <c r="EET24" s="321"/>
      <c r="EEU24" s="321"/>
      <c r="EEV24" s="321"/>
      <c r="EEW24" s="321"/>
      <c r="EEX24" s="321"/>
      <c r="EEY24" s="321"/>
      <c r="EEZ24" s="321"/>
      <c r="EFA24" s="321"/>
      <c r="EFB24" s="321"/>
      <c r="EFC24" s="321"/>
      <c r="EFD24" s="321"/>
      <c r="EFE24" s="321"/>
      <c r="EFF24" s="321"/>
      <c r="EFG24" s="321"/>
      <c r="EFH24" s="321"/>
      <c r="EFI24" s="321"/>
      <c r="EFJ24" s="321"/>
      <c r="EFK24" s="321"/>
      <c r="EFL24" s="321"/>
      <c r="EFM24" s="321"/>
      <c r="EFN24" s="321"/>
      <c r="EFO24" s="321"/>
      <c r="EFP24" s="321"/>
      <c r="EFQ24" s="321"/>
      <c r="EFR24" s="321"/>
      <c r="EFS24" s="321"/>
      <c r="EFT24" s="321"/>
      <c r="EFU24" s="321"/>
      <c r="EFV24" s="321"/>
      <c r="EFW24" s="321"/>
      <c r="EFX24" s="321"/>
      <c r="EFY24" s="321"/>
      <c r="EFZ24" s="321"/>
      <c r="EGA24" s="321"/>
      <c r="EGB24" s="321"/>
      <c r="EGC24" s="321"/>
      <c r="EGD24" s="321"/>
      <c r="EGE24" s="321"/>
      <c r="EGF24" s="321"/>
      <c r="EGG24" s="321"/>
      <c r="EGH24" s="321"/>
      <c r="EGI24" s="321"/>
      <c r="EGJ24" s="321"/>
      <c r="EGK24" s="321"/>
      <c r="EGL24" s="321"/>
      <c r="EGM24" s="321"/>
      <c r="EGN24" s="321"/>
      <c r="EGO24" s="321"/>
      <c r="EGP24" s="321"/>
      <c r="EGQ24" s="321"/>
      <c r="EGR24" s="321"/>
      <c r="EGS24" s="321"/>
      <c r="EGT24" s="321"/>
      <c r="EGU24" s="321"/>
      <c r="EGV24" s="321"/>
      <c r="EGW24" s="321"/>
      <c r="EGX24" s="321"/>
      <c r="EGY24" s="321"/>
      <c r="EGZ24" s="321"/>
      <c r="EHA24" s="321"/>
      <c r="EHB24" s="321"/>
      <c r="EHC24" s="321"/>
      <c r="EHD24" s="321"/>
      <c r="EHE24" s="321"/>
      <c r="EHF24" s="321"/>
      <c r="EHG24" s="321"/>
      <c r="EHH24" s="321"/>
      <c r="EHI24" s="321"/>
      <c r="EHJ24" s="321"/>
      <c r="EHK24" s="321"/>
      <c r="EHL24" s="321"/>
      <c r="EHM24" s="321"/>
      <c r="EHN24" s="321"/>
      <c r="EHO24" s="321"/>
      <c r="EHP24" s="321"/>
      <c r="EHQ24" s="321"/>
      <c r="EHR24" s="321"/>
      <c r="EHS24" s="321"/>
      <c r="EHT24" s="321"/>
      <c r="EHU24" s="321"/>
      <c r="EHV24" s="321"/>
      <c r="EHW24" s="321"/>
      <c r="EHX24" s="321"/>
      <c r="EHY24" s="321"/>
      <c r="EHZ24" s="321"/>
      <c r="EIA24" s="321"/>
      <c r="EIB24" s="321"/>
      <c r="EIC24" s="321"/>
      <c r="EID24" s="321"/>
      <c r="EIE24" s="321"/>
      <c r="EIF24" s="321"/>
      <c r="EIG24" s="321"/>
      <c r="EIH24" s="321"/>
      <c r="EII24" s="321"/>
      <c r="EIJ24" s="321"/>
      <c r="EIK24" s="321"/>
      <c r="EIL24" s="321"/>
      <c r="EIM24" s="321"/>
      <c r="EIN24" s="321"/>
      <c r="EIO24" s="321"/>
      <c r="EIP24" s="321"/>
      <c r="EIQ24" s="321"/>
      <c r="EIR24" s="321"/>
      <c r="EIS24" s="321"/>
      <c r="EIT24" s="321"/>
      <c r="EIU24" s="321"/>
      <c r="EIV24" s="321"/>
      <c r="EIW24" s="321"/>
      <c r="EIX24" s="321"/>
      <c r="EIY24" s="321"/>
      <c r="EIZ24" s="321"/>
      <c r="EJA24" s="321"/>
      <c r="EJB24" s="321"/>
      <c r="EJC24" s="321"/>
      <c r="EJD24" s="321"/>
      <c r="EJE24" s="321"/>
      <c r="EJF24" s="321"/>
      <c r="EJG24" s="321"/>
      <c r="EJH24" s="321"/>
      <c r="EJI24" s="321"/>
      <c r="EJJ24" s="321"/>
      <c r="EJK24" s="321"/>
      <c r="EJL24" s="321"/>
      <c r="EJM24" s="321"/>
      <c r="EJN24" s="321"/>
      <c r="EJO24" s="321"/>
      <c r="EJP24" s="321"/>
      <c r="EJQ24" s="321"/>
      <c r="EJR24" s="321"/>
      <c r="EJS24" s="321"/>
      <c r="EJT24" s="321"/>
      <c r="EJU24" s="321"/>
      <c r="EJV24" s="321"/>
      <c r="EJW24" s="321"/>
      <c r="EJX24" s="321"/>
      <c r="EJY24" s="321"/>
      <c r="EJZ24" s="321"/>
      <c r="EKA24" s="321"/>
      <c r="EKB24" s="321"/>
      <c r="EKC24" s="321"/>
      <c r="EKD24" s="321"/>
      <c r="EKE24" s="321"/>
      <c r="EKF24" s="321"/>
      <c r="EKG24" s="321"/>
      <c r="EKH24" s="321"/>
      <c r="EKI24" s="321"/>
      <c r="EKJ24" s="321"/>
      <c r="EKK24" s="321"/>
      <c r="EKL24" s="321"/>
      <c r="EKM24" s="321"/>
      <c r="EKN24" s="321"/>
      <c r="EKO24" s="321"/>
      <c r="EKP24" s="321"/>
      <c r="EKQ24" s="321"/>
      <c r="EKR24" s="321"/>
      <c r="EKS24" s="321"/>
      <c r="EKT24" s="321"/>
      <c r="EKU24" s="321"/>
      <c r="EKV24" s="321"/>
      <c r="EKW24" s="321"/>
      <c r="EKX24" s="321"/>
      <c r="EKY24" s="321"/>
      <c r="EKZ24" s="321"/>
      <c r="ELA24" s="321"/>
      <c r="ELB24" s="321"/>
      <c r="ELC24" s="321"/>
      <c r="ELD24" s="321"/>
      <c r="ELE24" s="321"/>
      <c r="ELF24" s="321"/>
      <c r="ELG24" s="321"/>
      <c r="ELH24" s="321"/>
      <c r="ELI24" s="321"/>
      <c r="ELJ24" s="321"/>
      <c r="ELK24" s="321"/>
      <c r="ELL24" s="321"/>
      <c r="ELM24" s="321"/>
      <c r="ELN24" s="321"/>
      <c r="ELO24" s="321"/>
      <c r="ELP24" s="321"/>
      <c r="ELQ24" s="321"/>
      <c r="ELR24" s="321"/>
      <c r="ELS24" s="321"/>
      <c r="ELT24" s="321"/>
      <c r="ELU24" s="321"/>
      <c r="ELV24" s="321"/>
      <c r="ELW24" s="321"/>
      <c r="ELX24" s="321"/>
      <c r="ELY24" s="321"/>
      <c r="ELZ24" s="321"/>
      <c r="EMA24" s="321"/>
      <c r="EMB24" s="321"/>
      <c r="EMC24" s="321"/>
      <c r="EMD24" s="321"/>
      <c r="EME24" s="321"/>
      <c r="EMF24" s="321"/>
      <c r="EMG24" s="321"/>
      <c r="EMH24" s="321"/>
      <c r="EMI24" s="321"/>
      <c r="EMJ24" s="321"/>
      <c r="EMK24" s="321"/>
      <c r="EML24" s="321"/>
      <c r="EMM24" s="321"/>
      <c r="EMN24" s="321"/>
      <c r="EMO24" s="321"/>
      <c r="EMP24" s="321"/>
      <c r="EMQ24" s="321"/>
      <c r="EMR24" s="321"/>
      <c r="EMS24" s="321"/>
      <c r="EMT24" s="321"/>
      <c r="EMU24" s="321"/>
      <c r="EMV24" s="321"/>
      <c r="EMW24" s="321"/>
      <c r="EMX24" s="321"/>
      <c r="EMY24" s="321"/>
      <c r="EMZ24" s="321"/>
      <c r="ENA24" s="321"/>
      <c r="ENB24" s="321"/>
      <c r="ENC24" s="321"/>
      <c r="END24" s="321"/>
      <c r="ENE24" s="321"/>
      <c r="ENF24" s="321"/>
      <c r="ENG24" s="321"/>
      <c r="ENH24" s="321"/>
      <c r="ENI24" s="321"/>
      <c r="ENJ24" s="321"/>
      <c r="ENK24" s="321"/>
      <c r="ENL24" s="321"/>
      <c r="ENM24" s="321"/>
      <c r="ENN24" s="321"/>
      <c r="ENO24" s="321"/>
      <c r="ENP24" s="321"/>
      <c r="ENQ24" s="321"/>
      <c r="ENR24" s="321"/>
      <c r="ENS24" s="321"/>
      <c r="ENT24" s="321"/>
      <c r="ENU24" s="321"/>
      <c r="ENV24" s="321"/>
      <c r="ENW24" s="321"/>
      <c r="ENX24" s="321"/>
      <c r="ENY24" s="321"/>
      <c r="ENZ24" s="321"/>
      <c r="EOA24" s="321"/>
      <c r="EOB24" s="321"/>
      <c r="EOC24" s="321"/>
      <c r="EOD24" s="321"/>
      <c r="EOE24" s="321"/>
      <c r="EOF24" s="321"/>
      <c r="EOG24" s="321"/>
      <c r="EOH24" s="321"/>
      <c r="EOI24" s="321"/>
      <c r="EOJ24" s="321"/>
      <c r="EOK24" s="321"/>
      <c r="EOL24" s="321"/>
      <c r="EOM24" s="321"/>
      <c r="EON24" s="321"/>
      <c r="EOO24" s="321"/>
      <c r="EOP24" s="321"/>
      <c r="EOQ24" s="321"/>
      <c r="EOR24" s="321"/>
      <c r="EOS24" s="321"/>
      <c r="EOT24" s="321"/>
      <c r="EOU24" s="321"/>
      <c r="EOV24" s="321"/>
      <c r="EOW24" s="321"/>
      <c r="EOX24" s="321"/>
      <c r="EOY24" s="321"/>
      <c r="EOZ24" s="321"/>
      <c r="EPA24" s="321"/>
      <c r="EPB24" s="321"/>
      <c r="EPC24" s="321"/>
      <c r="EPD24" s="321"/>
      <c r="EPE24" s="321"/>
      <c r="EPF24" s="321"/>
      <c r="EPG24" s="321"/>
      <c r="EPH24" s="321"/>
      <c r="EPI24" s="321"/>
      <c r="EPJ24" s="321"/>
      <c r="EPK24" s="321"/>
      <c r="EPL24" s="321"/>
      <c r="EPM24" s="321"/>
      <c r="EPN24" s="321"/>
      <c r="EPO24" s="321"/>
      <c r="EPP24" s="321"/>
      <c r="EPQ24" s="321"/>
      <c r="EPR24" s="321"/>
      <c r="EPS24" s="321"/>
      <c r="EPT24" s="321"/>
      <c r="EPU24" s="321"/>
      <c r="EPV24" s="321"/>
      <c r="EPW24" s="321"/>
      <c r="EPX24" s="321"/>
      <c r="EPY24" s="321"/>
      <c r="EPZ24" s="321"/>
      <c r="EQA24" s="321"/>
      <c r="EQB24" s="321"/>
      <c r="EQC24" s="321"/>
      <c r="EQD24" s="321"/>
      <c r="EQE24" s="321"/>
      <c r="EQF24" s="321"/>
      <c r="EQG24" s="321"/>
      <c r="EQH24" s="321"/>
      <c r="EQI24" s="321"/>
      <c r="EQJ24" s="321"/>
      <c r="EQK24" s="321"/>
      <c r="EQL24" s="321"/>
      <c r="EQM24" s="321"/>
      <c r="EQN24" s="321"/>
      <c r="EQO24" s="321"/>
      <c r="EQP24" s="321"/>
      <c r="EQQ24" s="321"/>
      <c r="EQR24" s="321"/>
      <c r="EQS24" s="321"/>
      <c r="EQT24" s="321"/>
      <c r="EQU24" s="321"/>
      <c r="EQV24" s="321"/>
      <c r="EQW24" s="321"/>
      <c r="EQX24" s="321"/>
      <c r="EQY24" s="321"/>
      <c r="EQZ24" s="321"/>
      <c r="ERA24" s="321"/>
      <c r="ERB24" s="321"/>
      <c r="ERC24" s="321"/>
      <c r="ERD24" s="321"/>
      <c r="ERE24" s="321"/>
      <c r="ERF24" s="321"/>
      <c r="ERG24" s="321"/>
      <c r="ERH24" s="321"/>
      <c r="ERI24" s="321"/>
      <c r="ERJ24" s="321"/>
      <c r="ERK24" s="321"/>
      <c r="ERL24" s="321"/>
      <c r="ERM24" s="321"/>
      <c r="ERN24" s="321"/>
      <c r="ERO24" s="321"/>
      <c r="ERP24" s="321"/>
      <c r="ERQ24" s="321"/>
      <c r="ERR24" s="321"/>
      <c r="ERS24" s="321"/>
      <c r="ERT24" s="321"/>
      <c r="ERU24" s="321"/>
      <c r="ERV24" s="321"/>
      <c r="ERW24" s="321"/>
      <c r="ERX24" s="321"/>
      <c r="ERY24" s="321"/>
      <c r="ERZ24" s="321"/>
      <c r="ESA24" s="321"/>
      <c r="ESB24" s="321"/>
      <c r="ESC24" s="321"/>
      <c r="ESD24" s="321"/>
      <c r="ESE24" s="321"/>
      <c r="ESF24" s="321"/>
      <c r="ESG24" s="321"/>
      <c r="ESH24" s="321"/>
      <c r="ESI24" s="321"/>
      <c r="ESJ24" s="321"/>
      <c r="ESK24" s="321"/>
      <c r="ESL24" s="321"/>
      <c r="ESM24" s="321"/>
      <c r="ESN24" s="321"/>
      <c r="ESO24" s="321"/>
      <c r="ESP24" s="321"/>
      <c r="ESQ24" s="321"/>
      <c r="ESR24" s="321"/>
      <c r="ESS24" s="321"/>
      <c r="EST24" s="321"/>
      <c r="ESU24" s="321"/>
      <c r="ESV24" s="321"/>
      <c r="ESW24" s="321"/>
      <c r="ESX24" s="321"/>
      <c r="ESY24" s="321"/>
      <c r="ESZ24" s="321"/>
      <c r="ETA24" s="321"/>
      <c r="ETB24" s="321"/>
      <c r="ETC24" s="321"/>
      <c r="ETD24" s="321"/>
      <c r="ETE24" s="321"/>
      <c r="ETF24" s="321"/>
      <c r="ETG24" s="321"/>
      <c r="ETH24" s="321"/>
      <c r="ETI24" s="321"/>
      <c r="ETJ24" s="321"/>
      <c r="ETK24" s="321"/>
      <c r="ETL24" s="321"/>
      <c r="ETM24" s="321"/>
      <c r="ETN24" s="321"/>
      <c r="ETO24" s="321"/>
      <c r="ETP24" s="321"/>
      <c r="ETQ24" s="321"/>
      <c r="ETR24" s="321"/>
      <c r="ETS24" s="321"/>
      <c r="ETT24" s="321"/>
      <c r="ETU24" s="321"/>
      <c r="ETV24" s="321"/>
      <c r="ETW24" s="321"/>
      <c r="ETX24" s="321"/>
      <c r="ETY24" s="321"/>
      <c r="ETZ24" s="321"/>
      <c r="EUA24" s="321"/>
      <c r="EUB24" s="321"/>
      <c r="EUC24" s="321"/>
      <c r="EUD24" s="321"/>
      <c r="EUE24" s="321"/>
      <c r="EUF24" s="321"/>
      <c r="EUG24" s="321"/>
      <c r="EUH24" s="321"/>
      <c r="EUI24" s="321"/>
      <c r="EUJ24" s="321"/>
      <c r="EUK24" s="321"/>
      <c r="EUL24" s="321"/>
      <c r="EUM24" s="321"/>
      <c r="EUN24" s="321"/>
      <c r="EUO24" s="321"/>
      <c r="EUP24" s="321"/>
      <c r="EUQ24" s="321"/>
      <c r="EUR24" s="321"/>
      <c r="EUS24" s="321"/>
      <c r="EUT24" s="321"/>
      <c r="EUU24" s="321"/>
      <c r="EUV24" s="321"/>
      <c r="EUW24" s="321"/>
      <c r="EUX24" s="321"/>
      <c r="EUY24" s="321"/>
      <c r="EUZ24" s="321"/>
      <c r="EVA24" s="321"/>
      <c r="EVB24" s="321"/>
      <c r="EVC24" s="321"/>
      <c r="EVD24" s="321"/>
      <c r="EVE24" s="321"/>
      <c r="EVF24" s="321"/>
      <c r="EVG24" s="321"/>
      <c r="EVH24" s="321"/>
      <c r="EVI24" s="321"/>
      <c r="EVJ24" s="321"/>
      <c r="EVK24" s="321"/>
      <c r="EVL24" s="321"/>
      <c r="EVM24" s="321"/>
      <c r="EVN24" s="321"/>
      <c r="EVO24" s="321"/>
      <c r="EVP24" s="321"/>
      <c r="EVQ24" s="321"/>
      <c r="EVR24" s="321"/>
      <c r="EVS24" s="321"/>
      <c r="EVT24" s="321"/>
      <c r="EVU24" s="321"/>
      <c r="EVV24" s="321"/>
      <c r="EVW24" s="321"/>
      <c r="EVX24" s="321"/>
      <c r="EVY24" s="321"/>
      <c r="EVZ24" s="321"/>
      <c r="EWA24" s="321"/>
      <c r="EWB24" s="321"/>
      <c r="EWC24" s="321"/>
      <c r="EWD24" s="321"/>
      <c r="EWE24" s="321"/>
      <c r="EWF24" s="321"/>
      <c r="EWG24" s="321"/>
      <c r="EWH24" s="321"/>
      <c r="EWI24" s="321"/>
      <c r="EWJ24" s="321"/>
      <c r="EWK24" s="321"/>
      <c r="EWL24" s="321"/>
      <c r="EWM24" s="321"/>
      <c r="EWN24" s="321"/>
      <c r="EWO24" s="321"/>
      <c r="EWP24" s="321"/>
      <c r="EWQ24" s="321"/>
      <c r="EWR24" s="321"/>
      <c r="EWS24" s="321"/>
      <c r="EWT24" s="321"/>
      <c r="EWU24" s="321"/>
      <c r="EWV24" s="321"/>
      <c r="EWW24" s="321"/>
      <c r="EWX24" s="321"/>
      <c r="EWY24" s="321"/>
      <c r="EWZ24" s="321"/>
      <c r="EXA24" s="321"/>
      <c r="EXB24" s="321"/>
      <c r="EXC24" s="321"/>
      <c r="EXD24" s="321"/>
      <c r="EXE24" s="321"/>
      <c r="EXF24" s="321"/>
      <c r="EXG24" s="321"/>
      <c r="EXH24" s="321"/>
      <c r="EXI24" s="321"/>
      <c r="EXJ24" s="321"/>
      <c r="EXK24" s="321"/>
      <c r="EXL24" s="321"/>
      <c r="EXM24" s="321"/>
      <c r="EXN24" s="321"/>
      <c r="EXO24" s="321"/>
      <c r="EXP24" s="321"/>
      <c r="EXQ24" s="321"/>
      <c r="EXR24" s="321"/>
      <c r="EXS24" s="321"/>
      <c r="EXT24" s="321"/>
      <c r="EXU24" s="321"/>
      <c r="EXV24" s="321"/>
      <c r="EXW24" s="321"/>
      <c r="EXX24" s="321"/>
      <c r="EXY24" s="321"/>
      <c r="EXZ24" s="321"/>
      <c r="EYA24" s="321"/>
      <c r="EYB24" s="321"/>
      <c r="EYC24" s="321"/>
      <c r="EYD24" s="321"/>
      <c r="EYE24" s="321"/>
      <c r="EYF24" s="321"/>
      <c r="EYG24" s="321"/>
      <c r="EYH24" s="321"/>
      <c r="EYI24" s="321"/>
      <c r="EYJ24" s="321"/>
      <c r="EYK24" s="321"/>
      <c r="EYL24" s="321"/>
      <c r="EYM24" s="321"/>
      <c r="EYN24" s="321"/>
      <c r="EYO24" s="321"/>
      <c r="EYP24" s="321"/>
      <c r="EYQ24" s="321"/>
      <c r="EYR24" s="321"/>
      <c r="EYS24" s="321"/>
      <c r="EYT24" s="321"/>
      <c r="EYU24" s="321"/>
      <c r="EYV24" s="321"/>
      <c r="EYW24" s="321"/>
      <c r="EYX24" s="321"/>
      <c r="EYY24" s="321"/>
      <c r="EYZ24" s="321"/>
      <c r="EZA24" s="321"/>
      <c r="EZB24" s="321"/>
      <c r="EZC24" s="321"/>
      <c r="EZD24" s="321"/>
      <c r="EZE24" s="321"/>
      <c r="EZF24" s="321"/>
      <c r="EZG24" s="321"/>
      <c r="EZH24" s="321"/>
      <c r="EZI24" s="321"/>
      <c r="EZJ24" s="321"/>
      <c r="EZK24" s="321"/>
      <c r="EZL24" s="321"/>
      <c r="EZM24" s="321"/>
      <c r="EZN24" s="321"/>
      <c r="EZO24" s="321"/>
      <c r="EZP24" s="321"/>
      <c r="EZQ24" s="321"/>
      <c r="EZR24" s="321"/>
      <c r="EZS24" s="321"/>
      <c r="EZT24" s="321"/>
      <c r="EZU24" s="321"/>
      <c r="EZV24" s="321"/>
      <c r="EZW24" s="321"/>
      <c r="EZX24" s="321"/>
      <c r="EZY24" s="321"/>
      <c r="EZZ24" s="321"/>
      <c r="FAA24" s="321"/>
      <c r="FAB24" s="321"/>
      <c r="FAC24" s="321"/>
      <c r="FAD24" s="321"/>
      <c r="FAE24" s="321"/>
      <c r="FAF24" s="321"/>
      <c r="FAG24" s="321"/>
      <c r="FAH24" s="321"/>
      <c r="FAI24" s="321"/>
      <c r="FAJ24" s="321"/>
      <c r="FAK24" s="321"/>
      <c r="FAL24" s="321"/>
      <c r="FAM24" s="321"/>
      <c r="FAN24" s="321"/>
      <c r="FAO24" s="321"/>
      <c r="FAP24" s="321"/>
      <c r="FAQ24" s="321"/>
      <c r="FAR24" s="321"/>
      <c r="FAS24" s="321"/>
      <c r="FAT24" s="321"/>
      <c r="FAU24" s="321"/>
      <c r="FAV24" s="321"/>
      <c r="FAW24" s="321"/>
      <c r="FAX24" s="321"/>
      <c r="FAY24" s="321"/>
      <c r="FAZ24" s="321"/>
      <c r="FBA24" s="321"/>
      <c r="FBB24" s="321"/>
      <c r="FBC24" s="321"/>
      <c r="FBD24" s="321"/>
      <c r="FBE24" s="321"/>
      <c r="FBF24" s="321"/>
      <c r="FBG24" s="321"/>
      <c r="FBH24" s="321"/>
      <c r="FBI24" s="321"/>
      <c r="FBJ24" s="321"/>
      <c r="FBK24" s="321"/>
      <c r="FBL24" s="321"/>
      <c r="FBM24" s="321"/>
      <c r="FBN24" s="321"/>
      <c r="FBO24" s="321"/>
      <c r="FBP24" s="321"/>
      <c r="FBQ24" s="321"/>
      <c r="FBR24" s="321"/>
      <c r="FBS24" s="321"/>
      <c r="FBT24" s="321"/>
      <c r="FBU24" s="321"/>
      <c r="FBV24" s="321"/>
      <c r="FBW24" s="321"/>
      <c r="FBX24" s="321"/>
      <c r="FBY24" s="321"/>
      <c r="FBZ24" s="321"/>
      <c r="FCA24" s="321"/>
      <c r="FCB24" s="321"/>
      <c r="FCC24" s="321"/>
      <c r="FCD24" s="321"/>
      <c r="FCE24" s="321"/>
      <c r="FCF24" s="321"/>
      <c r="FCG24" s="321"/>
      <c r="FCH24" s="321"/>
      <c r="FCI24" s="321"/>
      <c r="FCJ24" s="321"/>
      <c r="FCK24" s="321"/>
      <c r="FCL24" s="321"/>
      <c r="FCM24" s="321"/>
      <c r="FCN24" s="321"/>
      <c r="FCO24" s="321"/>
      <c r="FCP24" s="321"/>
      <c r="FCQ24" s="321"/>
      <c r="FCR24" s="321"/>
      <c r="FCS24" s="321"/>
      <c r="FCT24" s="321"/>
      <c r="FCU24" s="321"/>
      <c r="FCV24" s="321"/>
      <c r="FCW24" s="321"/>
      <c r="FCX24" s="321"/>
      <c r="FCY24" s="321"/>
      <c r="FCZ24" s="321"/>
      <c r="FDA24" s="321"/>
      <c r="FDB24" s="321"/>
      <c r="FDC24" s="321"/>
      <c r="FDD24" s="321"/>
      <c r="FDE24" s="321"/>
      <c r="FDF24" s="321"/>
      <c r="FDG24" s="321"/>
      <c r="FDH24" s="321"/>
      <c r="FDI24" s="321"/>
      <c r="FDJ24" s="321"/>
      <c r="FDK24" s="321"/>
      <c r="FDL24" s="321"/>
      <c r="FDM24" s="321"/>
      <c r="FDN24" s="321"/>
      <c r="FDO24" s="321"/>
      <c r="FDP24" s="321"/>
      <c r="FDQ24" s="321"/>
      <c r="FDR24" s="321"/>
      <c r="FDS24" s="321"/>
      <c r="FDT24" s="321"/>
      <c r="FDU24" s="321"/>
      <c r="FDV24" s="321"/>
      <c r="FDW24" s="321"/>
      <c r="FDX24" s="321"/>
      <c r="FDY24" s="321"/>
      <c r="FDZ24" s="321"/>
      <c r="FEA24" s="321"/>
      <c r="FEB24" s="321"/>
      <c r="FEC24" s="321"/>
      <c r="FED24" s="321"/>
      <c r="FEE24" s="321"/>
      <c r="FEF24" s="321"/>
      <c r="FEG24" s="321"/>
      <c r="FEH24" s="321"/>
      <c r="FEI24" s="321"/>
      <c r="FEJ24" s="321"/>
      <c r="FEK24" s="321"/>
      <c r="FEL24" s="321"/>
      <c r="FEM24" s="321"/>
      <c r="FEN24" s="321"/>
      <c r="FEO24" s="321"/>
      <c r="FEP24" s="321"/>
      <c r="FEQ24" s="321"/>
      <c r="FER24" s="321"/>
      <c r="FES24" s="321"/>
      <c r="FET24" s="321"/>
      <c r="FEU24" s="321"/>
      <c r="FEV24" s="321"/>
      <c r="FEW24" s="321"/>
      <c r="FEX24" s="321"/>
      <c r="FEY24" s="321"/>
      <c r="FEZ24" s="321"/>
      <c r="FFA24" s="321"/>
      <c r="FFB24" s="321"/>
      <c r="FFC24" s="321"/>
      <c r="FFD24" s="321"/>
      <c r="FFE24" s="321"/>
      <c r="FFF24" s="321"/>
      <c r="FFG24" s="321"/>
      <c r="FFH24" s="321"/>
      <c r="FFI24" s="321"/>
      <c r="FFJ24" s="321"/>
      <c r="FFK24" s="321"/>
      <c r="FFL24" s="321"/>
      <c r="FFM24" s="321"/>
      <c r="FFN24" s="321"/>
      <c r="FFO24" s="321"/>
      <c r="FFP24" s="321"/>
      <c r="FFQ24" s="321"/>
      <c r="FFR24" s="321"/>
      <c r="FFS24" s="321"/>
      <c r="FFT24" s="321"/>
      <c r="FFU24" s="321"/>
      <c r="FFV24" s="321"/>
      <c r="FFW24" s="321"/>
      <c r="FFX24" s="321"/>
      <c r="FFY24" s="321"/>
      <c r="FFZ24" s="321"/>
      <c r="FGA24" s="321"/>
      <c r="FGB24" s="321"/>
      <c r="FGC24" s="321"/>
      <c r="FGD24" s="321"/>
      <c r="FGE24" s="321"/>
      <c r="FGF24" s="321"/>
      <c r="FGG24" s="321"/>
      <c r="FGH24" s="321"/>
      <c r="FGI24" s="321"/>
      <c r="FGJ24" s="321"/>
      <c r="FGK24" s="321"/>
      <c r="FGL24" s="321"/>
      <c r="FGM24" s="321"/>
      <c r="FGN24" s="321"/>
      <c r="FGO24" s="321"/>
      <c r="FGP24" s="321"/>
      <c r="FGQ24" s="321"/>
      <c r="FGR24" s="321"/>
      <c r="FGS24" s="321"/>
      <c r="FGT24" s="321"/>
      <c r="FGU24" s="321"/>
      <c r="FGV24" s="321"/>
      <c r="FGW24" s="321"/>
      <c r="FGX24" s="321"/>
      <c r="FGY24" s="321"/>
      <c r="FGZ24" s="321"/>
      <c r="FHA24" s="321"/>
      <c r="FHB24" s="321"/>
      <c r="FHC24" s="321"/>
      <c r="FHD24" s="321"/>
      <c r="FHE24" s="321"/>
      <c r="FHF24" s="321"/>
      <c r="FHG24" s="321"/>
      <c r="FHH24" s="321"/>
      <c r="FHI24" s="321"/>
      <c r="FHJ24" s="321"/>
      <c r="FHK24" s="321"/>
      <c r="FHL24" s="321"/>
      <c r="FHM24" s="321"/>
      <c r="FHN24" s="321"/>
      <c r="FHO24" s="321"/>
      <c r="FHP24" s="321"/>
      <c r="FHQ24" s="321"/>
      <c r="FHR24" s="321"/>
      <c r="FHS24" s="321"/>
      <c r="FHT24" s="321"/>
      <c r="FHU24" s="321"/>
      <c r="FHV24" s="321"/>
      <c r="FHW24" s="321"/>
      <c r="FHX24" s="321"/>
      <c r="FHY24" s="321"/>
      <c r="FHZ24" s="321"/>
      <c r="FIA24" s="321"/>
      <c r="FIB24" s="321"/>
      <c r="FIC24" s="321"/>
      <c r="FID24" s="321"/>
      <c r="FIE24" s="321"/>
      <c r="FIF24" s="321"/>
      <c r="FIG24" s="321"/>
      <c r="FIH24" s="321"/>
      <c r="FII24" s="321"/>
      <c r="FIJ24" s="321"/>
      <c r="FIK24" s="321"/>
      <c r="FIL24" s="321"/>
      <c r="FIM24" s="321"/>
      <c r="FIN24" s="321"/>
      <c r="FIO24" s="321"/>
      <c r="FIP24" s="321"/>
      <c r="FIQ24" s="321"/>
      <c r="FIR24" s="321"/>
      <c r="FIS24" s="321"/>
      <c r="FIT24" s="321"/>
      <c r="FIU24" s="321"/>
      <c r="FIV24" s="321"/>
      <c r="FIW24" s="321"/>
      <c r="FIX24" s="321"/>
      <c r="FIY24" s="321"/>
      <c r="FIZ24" s="321"/>
      <c r="FJA24" s="321"/>
      <c r="FJB24" s="321"/>
      <c r="FJC24" s="321"/>
      <c r="FJD24" s="321"/>
      <c r="FJE24" s="321"/>
      <c r="FJF24" s="321"/>
      <c r="FJG24" s="321"/>
      <c r="FJH24" s="321"/>
      <c r="FJI24" s="321"/>
      <c r="FJJ24" s="321"/>
      <c r="FJK24" s="321"/>
      <c r="FJL24" s="321"/>
      <c r="FJM24" s="321"/>
      <c r="FJN24" s="321"/>
      <c r="FJO24" s="321"/>
      <c r="FJP24" s="321"/>
      <c r="FJQ24" s="321"/>
      <c r="FJR24" s="321"/>
      <c r="FJS24" s="321"/>
      <c r="FJT24" s="321"/>
      <c r="FJU24" s="321"/>
      <c r="FJV24" s="321"/>
      <c r="FJW24" s="321"/>
      <c r="FJX24" s="321"/>
      <c r="FJY24" s="321"/>
      <c r="FJZ24" s="321"/>
      <c r="FKA24" s="321"/>
      <c r="FKB24" s="321"/>
      <c r="FKC24" s="321"/>
      <c r="FKD24" s="321"/>
      <c r="FKE24" s="321"/>
      <c r="FKF24" s="321"/>
      <c r="FKG24" s="321"/>
      <c r="FKH24" s="321"/>
      <c r="FKI24" s="321"/>
      <c r="FKJ24" s="321"/>
      <c r="FKK24" s="321"/>
      <c r="FKL24" s="321"/>
      <c r="FKM24" s="321"/>
      <c r="FKN24" s="321"/>
      <c r="FKO24" s="321"/>
      <c r="FKP24" s="321"/>
      <c r="FKQ24" s="321"/>
      <c r="FKR24" s="321"/>
      <c r="FKS24" s="321"/>
      <c r="FKT24" s="321"/>
      <c r="FKU24" s="321"/>
      <c r="FKV24" s="321"/>
      <c r="FKW24" s="321"/>
      <c r="FKX24" s="321"/>
      <c r="FKY24" s="321"/>
      <c r="FKZ24" s="321"/>
      <c r="FLA24" s="321"/>
      <c r="FLB24" s="321"/>
      <c r="FLC24" s="321"/>
      <c r="FLD24" s="321"/>
      <c r="FLE24" s="321"/>
      <c r="FLF24" s="321"/>
      <c r="FLG24" s="321"/>
      <c r="FLH24" s="321"/>
      <c r="FLI24" s="321"/>
      <c r="FLJ24" s="321"/>
      <c r="FLK24" s="321"/>
      <c r="FLL24" s="321"/>
      <c r="FLM24" s="321"/>
      <c r="FLN24" s="321"/>
      <c r="FLO24" s="321"/>
      <c r="FLP24" s="321"/>
      <c r="FLQ24" s="321"/>
      <c r="FLR24" s="321"/>
      <c r="FLS24" s="321"/>
      <c r="FLT24" s="321"/>
      <c r="FLU24" s="321"/>
      <c r="FLV24" s="321"/>
      <c r="FLW24" s="321"/>
      <c r="FLX24" s="321"/>
      <c r="FLY24" s="321"/>
      <c r="FLZ24" s="321"/>
      <c r="FMA24" s="321"/>
      <c r="FMB24" s="321"/>
      <c r="FMC24" s="321"/>
      <c r="FMD24" s="321"/>
      <c r="FME24" s="321"/>
      <c r="FMF24" s="321"/>
      <c r="FMG24" s="321"/>
      <c r="FMH24" s="321"/>
      <c r="FMI24" s="321"/>
      <c r="FMJ24" s="321"/>
      <c r="FMK24" s="321"/>
      <c r="FML24" s="321"/>
      <c r="FMM24" s="321"/>
      <c r="FMN24" s="321"/>
      <c r="FMO24" s="321"/>
      <c r="FMP24" s="321"/>
      <c r="FMQ24" s="321"/>
      <c r="FMR24" s="321"/>
      <c r="FMS24" s="321"/>
      <c r="FMT24" s="321"/>
      <c r="FMU24" s="321"/>
      <c r="FMV24" s="321"/>
      <c r="FMW24" s="321"/>
      <c r="FMX24" s="321"/>
      <c r="FMY24" s="321"/>
      <c r="FMZ24" s="321"/>
      <c r="FNA24" s="321"/>
      <c r="FNB24" s="321"/>
      <c r="FNC24" s="321"/>
      <c r="FND24" s="321"/>
      <c r="FNE24" s="321"/>
      <c r="FNF24" s="321"/>
      <c r="FNG24" s="321"/>
      <c r="FNH24" s="321"/>
      <c r="FNI24" s="321"/>
      <c r="FNJ24" s="321"/>
      <c r="FNK24" s="321"/>
      <c r="FNL24" s="321"/>
      <c r="FNM24" s="321"/>
      <c r="FNN24" s="321"/>
      <c r="FNO24" s="321"/>
      <c r="FNP24" s="321"/>
      <c r="FNQ24" s="321"/>
      <c r="FNR24" s="321"/>
      <c r="FNS24" s="321"/>
      <c r="FNT24" s="321"/>
      <c r="FNU24" s="321"/>
      <c r="FNV24" s="321"/>
      <c r="FNW24" s="321"/>
      <c r="FNX24" s="321"/>
      <c r="FNY24" s="321"/>
      <c r="FNZ24" s="321"/>
      <c r="FOA24" s="321"/>
      <c r="FOB24" s="321"/>
      <c r="FOC24" s="321"/>
      <c r="FOD24" s="321"/>
      <c r="FOE24" s="321"/>
      <c r="FOF24" s="321"/>
      <c r="FOG24" s="321"/>
      <c r="FOH24" s="321"/>
      <c r="FOI24" s="321"/>
      <c r="FOJ24" s="321"/>
      <c r="FOK24" s="321"/>
      <c r="FOL24" s="321"/>
      <c r="FOM24" s="321"/>
      <c r="FON24" s="321"/>
      <c r="FOO24" s="321"/>
      <c r="FOP24" s="321"/>
      <c r="FOQ24" s="321"/>
      <c r="FOR24" s="321"/>
      <c r="FOS24" s="321"/>
      <c r="FOT24" s="321"/>
      <c r="FOU24" s="321"/>
      <c r="FOV24" s="321"/>
      <c r="FOW24" s="321"/>
      <c r="FOX24" s="321"/>
      <c r="FOY24" s="321"/>
      <c r="FOZ24" s="321"/>
      <c r="FPA24" s="321"/>
      <c r="FPB24" s="321"/>
      <c r="FPC24" s="321"/>
      <c r="FPD24" s="321"/>
      <c r="FPE24" s="321"/>
      <c r="FPF24" s="321"/>
      <c r="FPG24" s="321"/>
      <c r="FPH24" s="321"/>
      <c r="FPI24" s="321"/>
      <c r="FPJ24" s="321"/>
      <c r="FPK24" s="321"/>
      <c r="FPL24" s="321"/>
      <c r="FPM24" s="321"/>
      <c r="FPN24" s="321"/>
      <c r="FPO24" s="321"/>
      <c r="FPP24" s="321"/>
      <c r="FPQ24" s="321"/>
      <c r="FPR24" s="321"/>
      <c r="FPS24" s="321"/>
      <c r="FPT24" s="321"/>
      <c r="FPU24" s="321"/>
      <c r="FPV24" s="321"/>
      <c r="FPW24" s="321"/>
      <c r="FPX24" s="321"/>
      <c r="FPY24" s="321"/>
      <c r="FPZ24" s="321"/>
      <c r="FQA24" s="321"/>
      <c r="FQB24" s="321"/>
      <c r="FQC24" s="321"/>
      <c r="FQD24" s="321"/>
      <c r="FQE24" s="321"/>
      <c r="FQF24" s="321"/>
      <c r="FQG24" s="321"/>
      <c r="FQH24" s="321"/>
      <c r="FQI24" s="321"/>
      <c r="FQJ24" s="321"/>
      <c r="FQK24" s="321"/>
      <c r="FQL24" s="321"/>
      <c r="FQM24" s="321"/>
      <c r="FQN24" s="321"/>
      <c r="FQO24" s="321"/>
      <c r="FQP24" s="321"/>
      <c r="FQQ24" s="321"/>
      <c r="FQR24" s="321"/>
      <c r="FQS24" s="321"/>
      <c r="FQT24" s="321"/>
      <c r="FQU24" s="321"/>
      <c r="FQV24" s="321"/>
      <c r="FQW24" s="321"/>
      <c r="FQX24" s="321"/>
      <c r="FQY24" s="321"/>
      <c r="FQZ24" s="321"/>
      <c r="FRA24" s="321"/>
      <c r="FRB24" s="321"/>
      <c r="FRC24" s="321"/>
      <c r="FRD24" s="321"/>
      <c r="FRE24" s="321"/>
      <c r="FRF24" s="321"/>
      <c r="FRG24" s="321"/>
      <c r="FRH24" s="321"/>
      <c r="FRI24" s="321"/>
      <c r="FRJ24" s="321"/>
      <c r="FRK24" s="321"/>
      <c r="FRL24" s="321"/>
      <c r="FRM24" s="321"/>
      <c r="FRN24" s="321"/>
      <c r="FRO24" s="321"/>
      <c r="FRP24" s="321"/>
      <c r="FRQ24" s="321"/>
      <c r="FRR24" s="321"/>
      <c r="FRS24" s="321"/>
      <c r="FRT24" s="321"/>
      <c r="FRU24" s="321"/>
      <c r="FRV24" s="321"/>
      <c r="FRW24" s="321"/>
      <c r="FRX24" s="321"/>
      <c r="FRY24" s="321"/>
      <c r="FRZ24" s="321"/>
      <c r="FSA24" s="321"/>
      <c r="FSB24" s="321"/>
      <c r="FSC24" s="321"/>
      <c r="FSD24" s="321"/>
      <c r="FSE24" s="321"/>
      <c r="FSF24" s="321"/>
      <c r="FSG24" s="321"/>
      <c r="FSH24" s="321"/>
      <c r="FSI24" s="321"/>
      <c r="FSJ24" s="321"/>
      <c r="FSK24" s="321"/>
      <c r="FSL24" s="321"/>
      <c r="FSM24" s="321"/>
      <c r="FSN24" s="321"/>
      <c r="FSO24" s="321"/>
      <c r="FSP24" s="321"/>
      <c r="FSQ24" s="321"/>
      <c r="FSR24" s="321"/>
      <c r="FSS24" s="321"/>
      <c r="FST24" s="321"/>
      <c r="FSU24" s="321"/>
      <c r="FSV24" s="321"/>
      <c r="FSW24" s="321"/>
      <c r="FSX24" s="321"/>
      <c r="FSY24" s="321"/>
      <c r="FSZ24" s="321"/>
      <c r="FTA24" s="321"/>
      <c r="FTB24" s="321"/>
      <c r="FTC24" s="321"/>
      <c r="FTD24" s="321"/>
      <c r="FTE24" s="321"/>
      <c r="FTF24" s="321"/>
      <c r="FTG24" s="321"/>
      <c r="FTH24" s="321"/>
      <c r="FTI24" s="321"/>
      <c r="FTJ24" s="321"/>
      <c r="FTK24" s="321"/>
      <c r="FTL24" s="321"/>
      <c r="FTM24" s="321"/>
      <c r="FTN24" s="321"/>
      <c r="FTO24" s="321"/>
      <c r="FTP24" s="321"/>
      <c r="FTQ24" s="321"/>
      <c r="FTR24" s="321"/>
      <c r="FTS24" s="321"/>
      <c r="FTT24" s="321"/>
      <c r="FTU24" s="321"/>
      <c r="FTV24" s="321"/>
      <c r="FTW24" s="321"/>
      <c r="FTX24" s="321"/>
      <c r="FTY24" s="321"/>
      <c r="FTZ24" s="321"/>
      <c r="FUA24" s="321"/>
      <c r="FUB24" s="321"/>
      <c r="FUC24" s="321"/>
      <c r="FUD24" s="321"/>
      <c r="FUE24" s="321"/>
      <c r="FUF24" s="321"/>
      <c r="FUG24" s="321"/>
      <c r="FUH24" s="321"/>
      <c r="FUI24" s="321"/>
      <c r="FUJ24" s="321"/>
      <c r="FUK24" s="321"/>
      <c r="FUL24" s="321"/>
      <c r="FUM24" s="321"/>
      <c r="FUN24" s="321"/>
      <c r="FUO24" s="321"/>
      <c r="FUP24" s="321"/>
      <c r="FUQ24" s="321"/>
      <c r="FUR24" s="321"/>
      <c r="FUS24" s="321"/>
      <c r="FUT24" s="321"/>
      <c r="FUU24" s="321"/>
      <c r="FUV24" s="321"/>
      <c r="FUW24" s="321"/>
      <c r="FUX24" s="321"/>
      <c r="FUY24" s="321"/>
      <c r="FUZ24" s="321"/>
      <c r="FVA24" s="321"/>
      <c r="FVB24" s="321"/>
      <c r="FVC24" s="321"/>
      <c r="FVD24" s="321"/>
      <c r="FVE24" s="321"/>
      <c r="FVF24" s="321"/>
      <c r="FVG24" s="321"/>
      <c r="FVH24" s="321"/>
      <c r="FVI24" s="321"/>
      <c r="FVJ24" s="321"/>
      <c r="FVK24" s="321"/>
      <c r="FVL24" s="321"/>
      <c r="FVM24" s="321"/>
      <c r="FVN24" s="321"/>
      <c r="FVO24" s="321"/>
      <c r="FVP24" s="321"/>
      <c r="FVQ24" s="321"/>
      <c r="FVR24" s="321"/>
      <c r="FVS24" s="321"/>
      <c r="FVT24" s="321"/>
      <c r="FVU24" s="321"/>
      <c r="FVV24" s="321"/>
      <c r="FVW24" s="321"/>
      <c r="FVX24" s="321"/>
      <c r="FVY24" s="321"/>
      <c r="FVZ24" s="321"/>
      <c r="FWA24" s="321"/>
      <c r="FWB24" s="321"/>
      <c r="FWC24" s="321"/>
      <c r="FWD24" s="321"/>
      <c r="FWE24" s="321"/>
      <c r="FWF24" s="321"/>
      <c r="FWG24" s="321"/>
      <c r="FWH24" s="321"/>
      <c r="FWI24" s="321"/>
      <c r="FWJ24" s="321"/>
      <c r="FWK24" s="321"/>
      <c r="FWL24" s="321"/>
      <c r="FWM24" s="321"/>
      <c r="FWN24" s="321"/>
      <c r="FWO24" s="321"/>
      <c r="FWP24" s="321"/>
      <c r="FWQ24" s="321"/>
      <c r="FWR24" s="321"/>
      <c r="FWS24" s="321"/>
      <c r="FWT24" s="321"/>
      <c r="FWU24" s="321"/>
      <c r="FWV24" s="321"/>
      <c r="FWW24" s="321"/>
      <c r="FWX24" s="321"/>
      <c r="FWY24" s="321"/>
      <c r="FWZ24" s="321"/>
      <c r="FXA24" s="321"/>
      <c r="FXB24" s="321"/>
      <c r="FXC24" s="321"/>
      <c r="FXD24" s="321"/>
      <c r="FXE24" s="321"/>
      <c r="FXF24" s="321"/>
      <c r="FXG24" s="321"/>
      <c r="FXH24" s="321"/>
      <c r="FXI24" s="321"/>
      <c r="FXJ24" s="321"/>
      <c r="FXK24" s="321"/>
      <c r="FXL24" s="321"/>
      <c r="FXM24" s="321"/>
      <c r="FXN24" s="321"/>
      <c r="FXO24" s="321"/>
      <c r="FXP24" s="321"/>
      <c r="FXQ24" s="321"/>
      <c r="FXR24" s="321"/>
      <c r="FXS24" s="321"/>
      <c r="FXT24" s="321"/>
      <c r="FXU24" s="321"/>
      <c r="FXV24" s="321"/>
      <c r="FXW24" s="321"/>
      <c r="FXX24" s="321"/>
      <c r="FXY24" s="321"/>
      <c r="FXZ24" s="321"/>
      <c r="FYA24" s="321"/>
      <c r="FYB24" s="321"/>
      <c r="FYC24" s="321"/>
      <c r="FYD24" s="321"/>
      <c r="FYE24" s="321"/>
      <c r="FYF24" s="321"/>
      <c r="FYG24" s="321"/>
      <c r="FYH24" s="321"/>
      <c r="FYI24" s="321"/>
      <c r="FYJ24" s="321"/>
      <c r="FYK24" s="321"/>
      <c r="FYL24" s="321"/>
      <c r="FYM24" s="321"/>
      <c r="FYN24" s="321"/>
      <c r="FYO24" s="321"/>
      <c r="FYP24" s="321"/>
      <c r="FYQ24" s="321"/>
      <c r="FYR24" s="321"/>
      <c r="FYS24" s="321"/>
      <c r="FYT24" s="321"/>
      <c r="FYU24" s="321"/>
      <c r="FYV24" s="321"/>
      <c r="FYW24" s="321"/>
      <c r="FYX24" s="321"/>
      <c r="FYY24" s="321"/>
      <c r="FYZ24" s="321"/>
      <c r="FZA24" s="321"/>
      <c r="FZB24" s="321"/>
      <c r="FZC24" s="321"/>
      <c r="FZD24" s="321"/>
      <c r="FZE24" s="321"/>
      <c r="FZF24" s="321"/>
      <c r="FZG24" s="321"/>
      <c r="FZH24" s="321"/>
      <c r="FZI24" s="321"/>
      <c r="FZJ24" s="321"/>
      <c r="FZK24" s="321"/>
      <c r="FZL24" s="321"/>
      <c r="FZM24" s="321"/>
      <c r="FZN24" s="321"/>
      <c r="FZO24" s="321"/>
      <c r="FZP24" s="321"/>
      <c r="FZQ24" s="321"/>
      <c r="FZR24" s="321"/>
      <c r="FZS24" s="321"/>
      <c r="FZT24" s="321"/>
      <c r="FZU24" s="321"/>
      <c r="FZV24" s="321"/>
      <c r="FZW24" s="321"/>
      <c r="FZX24" s="321"/>
      <c r="FZY24" s="321"/>
      <c r="FZZ24" s="321"/>
      <c r="GAA24" s="321"/>
      <c r="GAB24" s="321"/>
      <c r="GAC24" s="321"/>
      <c r="GAD24" s="321"/>
      <c r="GAE24" s="321"/>
      <c r="GAF24" s="321"/>
      <c r="GAG24" s="321"/>
      <c r="GAH24" s="321"/>
      <c r="GAI24" s="321"/>
      <c r="GAJ24" s="321"/>
      <c r="GAK24" s="321"/>
      <c r="GAL24" s="321"/>
      <c r="GAM24" s="321"/>
      <c r="GAN24" s="321"/>
      <c r="GAO24" s="321"/>
      <c r="GAP24" s="321"/>
      <c r="GAQ24" s="321"/>
      <c r="GAR24" s="321"/>
      <c r="GAS24" s="321"/>
      <c r="GAT24" s="321"/>
      <c r="GAU24" s="321"/>
      <c r="GAV24" s="321"/>
      <c r="GAW24" s="321"/>
      <c r="GAX24" s="321"/>
      <c r="GAY24" s="321"/>
      <c r="GAZ24" s="321"/>
      <c r="GBA24" s="321"/>
      <c r="GBB24" s="321"/>
      <c r="GBC24" s="321"/>
      <c r="GBD24" s="321"/>
      <c r="GBE24" s="321"/>
      <c r="GBF24" s="321"/>
      <c r="GBG24" s="321"/>
      <c r="GBH24" s="321"/>
      <c r="GBI24" s="321"/>
      <c r="GBJ24" s="321"/>
      <c r="GBK24" s="321"/>
      <c r="GBL24" s="321"/>
      <c r="GBM24" s="321"/>
      <c r="GBN24" s="321"/>
      <c r="GBO24" s="321"/>
      <c r="GBP24" s="321"/>
      <c r="GBQ24" s="321"/>
      <c r="GBR24" s="321"/>
      <c r="GBS24" s="321"/>
      <c r="GBT24" s="321"/>
      <c r="GBU24" s="321"/>
      <c r="GBV24" s="321"/>
      <c r="GBW24" s="321"/>
      <c r="GBX24" s="321"/>
      <c r="GBY24" s="321"/>
      <c r="GBZ24" s="321"/>
      <c r="GCA24" s="321"/>
      <c r="GCB24" s="321"/>
      <c r="GCC24" s="321"/>
      <c r="GCD24" s="321"/>
      <c r="GCE24" s="321"/>
      <c r="GCF24" s="321"/>
      <c r="GCG24" s="321"/>
      <c r="GCH24" s="321"/>
      <c r="GCI24" s="321"/>
      <c r="GCJ24" s="321"/>
      <c r="GCK24" s="321"/>
      <c r="GCL24" s="321"/>
      <c r="GCM24" s="321"/>
      <c r="GCN24" s="321"/>
      <c r="GCO24" s="321"/>
      <c r="GCP24" s="321"/>
      <c r="GCQ24" s="321"/>
      <c r="GCR24" s="321"/>
      <c r="GCS24" s="321"/>
      <c r="GCT24" s="321"/>
      <c r="GCU24" s="321"/>
      <c r="GCV24" s="321"/>
      <c r="GCW24" s="321"/>
      <c r="GCX24" s="321"/>
      <c r="GCY24" s="321"/>
      <c r="GCZ24" s="321"/>
      <c r="GDA24" s="321"/>
      <c r="GDB24" s="321"/>
      <c r="GDC24" s="321"/>
      <c r="GDD24" s="321"/>
      <c r="GDE24" s="321"/>
      <c r="GDF24" s="321"/>
      <c r="GDG24" s="321"/>
      <c r="GDH24" s="321"/>
      <c r="GDI24" s="321"/>
      <c r="GDJ24" s="321"/>
      <c r="GDK24" s="321"/>
      <c r="GDL24" s="321"/>
      <c r="GDM24" s="321"/>
      <c r="GDN24" s="321"/>
      <c r="GDO24" s="321"/>
      <c r="GDP24" s="321"/>
      <c r="GDQ24" s="321"/>
      <c r="GDR24" s="321"/>
      <c r="GDS24" s="321"/>
      <c r="GDT24" s="321"/>
      <c r="GDU24" s="321"/>
      <c r="GDV24" s="321"/>
      <c r="GDW24" s="321"/>
      <c r="GDX24" s="321"/>
      <c r="GDY24" s="321"/>
      <c r="GDZ24" s="321"/>
      <c r="GEA24" s="321"/>
      <c r="GEB24" s="321"/>
      <c r="GEC24" s="321"/>
      <c r="GED24" s="321"/>
      <c r="GEE24" s="321"/>
      <c r="GEF24" s="321"/>
      <c r="GEG24" s="321"/>
      <c r="GEH24" s="321"/>
      <c r="GEI24" s="321"/>
      <c r="GEJ24" s="321"/>
      <c r="GEK24" s="321"/>
      <c r="GEL24" s="321"/>
      <c r="GEM24" s="321"/>
      <c r="GEN24" s="321"/>
      <c r="GEO24" s="321"/>
      <c r="GEP24" s="321"/>
      <c r="GEQ24" s="321"/>
      <c r="GER24" s="321"/>
      <c r="GES24" s="321"/>
      <c r="GET24" s="321"/>
      <c r="GEU24" s="321"/>
      <c r="GEV24" s="321"/>
      <c r="GEW24" s="321"/>
      <c r="GEX24" s="321"/>
      <c r="GEY24" s="321"/>
      <c r="GEZ24" s="321"/>
      <c r="GFA24" s="321"/>
      <c r="GFB24" s="321"/>
      <c r="GFC24" s="321"/>
      <c r="GFD24" s="321"/>
      <c r="GFE24" s="321"/>
      <c r="GFF24" s="321"/>
      <c r="GFG24" s="321"/>
      <c r="GFH24" s="321"/>
      <c r="GFI24" s="321"/>
      <c r="GFJ24" s="321"/>
      <c r="GFK24" s="321"/>
      <c r="GFL24" s="321"/>
      <c r="GFM24" s="321"/>
      <c r="GFN24" s="321"/>
      <c r="GFO24" s="321"/>
      <c r="GFP24" s="321"/>
      <c r="GFQ24" s="321"/>
      <c r="GFR24" s="321"/>
      <c r="GFS24" s="321"/>
      <c r="GFT24" s="321"/>
      <c r="GFU24" s="321"/>
      <c r="GFV24" s="321"/>
      <c r="GFW24" s="321"/>
      <c r="GFX24" s="321"/>
      <c r="GFY24" s="321"/>
      <c r="GFZ24" s="321"/>
      <c r="GGA24" s="321"/>
      <c r="GGB24" s="321"/>
      <c r="GGC24" s="321"/>
      <c r="GGD24" s="321"/>
      <c r="GGE24" s="321"/>
      <c r="GGF24" s="321"/>
      <c r="GGG24" s="321"/>
      <c r="GGH24" s="321"/>
      <c r="GGI24" s="321"/>
      <c r="GGJ24" s="321"/>
      <c r="GGK24" s="321"/>
      <c r="GGL24" s="321"/>
      <c r="GGM24" s="321"/>
      <c r="GGN24" s="321"/>
      <c r="GGO24" s="321"/>
      <c r="GGP24" s="321"/>
      <c r="GGQ24" s="321"/>
      <c r="GGR24" s="321"/>
      <c r="GGS24" s="321"/>
      <c r="GGT24" s="321"/>
      <c r="GGU24" s="321"/>
      <c r="GGV24" s="321"/>
      <c r="GGW24" s="321"/>
      <c r="GGX24" s="321"/>
      <c r="GGY24" s="321"/>
      <c r="GGZ24" s="321"/>
      <c r="GHA24" s="321"/>
      <c r="GHB24" s="321"/>
      <c r="GHC24" s="321"/>
      <c r="GHD24" s="321"/>
      <c r="GHE24" s="321"/>
      <c r="GHF24" s="321"/>
      <c r="GHG24" s="321"/>
      <c r="GHH24" s="321"/>
      <c r="GHI24" s="321"/>
      <c r="GHJ24" s="321"/>
      <c r="GHK24" s="321"/>
      <c r="GHL24" s="321"/>
      <c r="GHM24" s="321"/>
      <c r="GHN24" s="321"/>
      <c r="GHO24" s="321"/>
      <c r="GHP24" s="321"/>
      <c r="GHQ24" s="321"/>
      <c r="GHR24" s="321"/>
      <c r="GHS24" s="321"/>
      <c r="GHT24" s="321"/>
      <c r="GHU24" s="321"/>
      <c r="GHV24" s="321"/>
      <c r="GHW24" s="321"/>
      <c r="GHX24" s="321"/>
      <c r="GHY24" s="321"/>
      <c r="GHZ24" s="321"/>
      <c r="GIA24" s="321"/>
      <c r="GIB24" s="321"/>
      <c r="GIC24" s="321"/>
      <c r="GID24" s="321"/>
      <c r="GIE24" s="321"/>
      <c r="GIF24" s="321"/>
      <c r="GIG24" s="321"/>
      <c r="GIH24" s="321"/>
      <c r="GII24" s="321"/>
      <c r="GIJ24" s="321"/>
      <c r="GIK24" s="321"/>
      <c r="GIL24" s="321"/>
      <c r="GIM24" s="321"/>
      <c r="GIN24" s="321"/>
      <c r="GIO24" s="321"/>
      <c r="GIP24" s="321"/>
      <c r="GIQ24" s="321"/>
      <c r="GIR24" s="321"/>
      <c r="GIS24" s="321"/>
      <c r="GIT24" s="321"/>
      <c r="GIU24" s="321"/>
      <c r="GIV24" s="321"/>
      <c r="GIW24" s="321"/>
      <c r="GIX24" s="321"/>
      <c r="GIY24" s="321"/>
      <c r="GIZ24" s="321"/>
      <c r="GJA24" s="321"/>
      <c r="GJB24" s="321"/>
      <c r="GJC24" s="321"/>
      <c r="GJD24" s="321"/>
      <c r="GJE24" s="321"/>
      <c r="GJF24" s="321"/>
      <c r="GJG24" s="321"/>
      <c r="GJH24" s="321"/>
      <c r="GJI24" s="321"/>
      <c r="GJJ24" s="321"/>
      <c r="GJK24" s="321"/>
      <c r="GJL24" s="321"/>
      <c r="GJM24" s="321"/>
      <c r="GJN24" s="321"/>
      <c r="GJO24" s="321"/>
      <c r="GJP24" s="321"/>
      <c r="GJQ24" s="321"/>
      <c r="GJR24" s="321"/>
      <c r="GJS24" s="321"/>
      <c r="GJT24" s="321"/>
      <c r="GJU24" s="321"/>
      <c r="GJV24" s="321"/>
      <c r="GJW24" s="321"/>
      <c r="GJX24" s="321"/>
      <c r="GJY24" s="321"/>
      <c r="GJZ24" s="321"/>
      <c r="GKA24" s="321"/>
      <c r="GKB24" s="321"/>
      <c r="GKC24" s="321"/>
      <c r="GKD24" s="321"/>
      <c r="GKE24" s="321"/>
      <c r="GKF24" s="321"/>
      <c r="GKG24" s="321"/>
      <c r="GKH24" s="321"/>
      <c r="GKI24" s="321"/>
      <c r="GKJ24" s="321"/>
      <c r="GKK24" s="321"/>
      <c r="GKL24" s="321"/>
      <c r="GKM24" s="321"/>
      <c r="GKN24" s="321"/>
      <c r="GKO24" s="321"/>
      <c r="GKP24" s="321"/>
      <c r="GKQ24" s="321"/>
      <c r="GKR24" s="321"/>
      <c r="GKS24" s="321"/>
      <c r="GKT24" s="321"/>
      <c r="GKU24" s="321"/>
      <c r="GKV24" s="321"/>
      <c r="GKW24" s="321"/>
      <c r="GKX24" s="321"/>
      <c r="GKY24" s="321"/>
      <c r="GKZ24" s="321"/>
      <c r="GLA24" s="321"/>
      <c r="GLB24" s="321"/>
      <c r="GLC24" s="321"/>
      <c r="GLD24" s="321"/>
      <c r="GLE24" s="321"/>
      <c r="GLF24" s="321"/>
      <c r="GLG24" s="321"/>
      <c r="GLH24" s="321"/>
      <c r="GLI24" s="321"/>
      <c r="GLJ24" s="321"/>
      <c r="GLK24" s="321"/>
      <c r="GLL24" s="321"/>
      <c r="GLM24" s="321"/>
      <c r="GLN24" s="321"/>
      <c r="GLO24" s="321"/>
      <c r="GLP24" s="321"/>
      <c r="GLQ24" s="321"/>
      <c r="GLR24" s="321"/>
      <c r="GLS24" s="321"/>
      <c r="GLT24" s="321"/>
      <c r="GLU24" s="321"/>
      <c r="GLV24" s="321"/>
      <c r="GLW24" s="321"/>
      <c r="GLX24" s="321"/>
      <c r="GLY24" s="321"/>
      <c r="GLZ24" s="321"/>
      <c r="GMA24" s="321"/>
      <c r="GMB24" s="321"/>
      <c r="GMC24" s="321"/>
      <c r="GMD24" s="321"/>
      <c r="GME24" s="321"/>
      <c r="GMF24" s="321"/>
      <c r="GMG24" s="321"/>
      <c r="GMH24" s="321"/>
      <c r="GMI24" s="321"/>
      <c r="GMJ24" s="321"/>
      <c r="GMK24" s="321"/>
      <c r="GML24" s="321"/>
      <c r="GMM24" s="321"/>
      <c r="GMN24" s="321"/>
      <c r="GMO24" s="321"/>
      <c r="GMP24" s="321"/>
      <c r="GMQ24" s="321"/>
      <c r="GMR24" s="321"/>
      <c r="GMS24" s="321"/>
      <c r="GMT24" s="321"/>
      <c r="GMU24" s="321"/>
      <c r="GMV24" s="321"/>
      <c r="GMW24" s="321"/>
      <c r="GMX24" s="321"/>
      <c r="GMY24" s="321"/>
      <c r="GMZ24" s="321"/>
      <c r="GNA24" s="321"/>
      <c r="GNB24" s="321"/>
      <c r="GNC24" s="321"/>
      <c r="GND24" s="321"/>
      <c r="GNE24" s="321"/>
      <c r="GNF24" s="321"/>
      <c r="GNG24" s="321"/>
      <c r="GNH24" s="321"/>
      <c r="GNI24" s="321"/>
      <c r="GNJ24" s="321"/>
      <c r="GNK24" s="321"/>
      <c r="GNL24" s="321"/>
      <c r="GNM24" s="321"/>
      <c r="GNN24" s="321"/>
      <c r="GNO24" s="321"/>
      <c r="GNP24" s="321"/>
      <c r="GNQ24" s="321"/>
      <c r="GNR24" s="321"/>
      <c r="GNS24" s="321"/>
      <c r="GNT24" s="321"/>
      <c r="GNU24" s="321"/>
      <c r="GNV24" s="321"/>
      <c r="GNW24" s="321"/>
      <c r="GNX24" s="321"/>
      <c r="GNY24" s="321"/>
      <c r="GNZ24" s="321"/>
      <c r="GOA24" s="321"/>
      <c r="GOB24" s="321"/>
      <c r="GOC24" s="321"/>
      <c r="GOD24" s="321"/>
      <c r="GOE24" s="321"/>
      <c r="GOF24" s="321"/>
      <c r="GOG24" s="321"/>
      <c r="GOH24" s="321"/>
      <c r="GOI24" s="321"/>
      <c r="GOJ24" s="321"/>
      <c r="GOK24" s="321"/>
      <c r="GOL24" s="321"/>
      <c r="GOM24" s="321"/>
      <c r="GON24" s="321"/>
      <c r="GOO24" s="321"/>
      <c r="GOP24" s="321"/>
      <c r="GOQ24" s="321"/>
      <c r="GOR24" s="321"/>
      <c r="GOS24" s="321"/>
      <c r="GOT24" s="321"/>
      <c r="GOU24" s="321"/>
      <c r="GOV24" s="321"/>
      <c r="GOW24" s="321"/>
      <c r="GOX24" s="321"/>
      <c r="GOY24" s="321"/>
      <c r="GOZ24" s="321"/>
      <c r="GPA24" s="321"/>
      <c r="GPB24" s="321"/>
      <c r="GPC24" s="321"/>
      <c r="GPD24" s="321"/>
      <c r="GPE24" s="321"/>
      <c r="GPF24" s="321"/>
      <c r="GPG24" s="321"/>
      <c r="GPH24" s="321"/>
      <c r="GPI24" s="321"/>
      <c r="GPJ24" s="321"/>
      <c r="GPK24" s="321"/>
      <c r="GPL24" s="321"/>
      <c r="GPM24" s="321"/>
      <c r="GPN24" s="321"/>
      <c r="GPO24" s="321"/>
      <c r="GPP24" s="321"/>
      <c r="GPQ24" s="321"/>
      <c r="GPR24" s="321"/>
      <c r="GPS24" s="321"/>
      <c r="GPT24" s="321"/>
      <c r="GPU24" s="321"/>
      <c r="GPV24" s="321"/>
      <c r="GPW24" s="321"/>
      <c r="GPX24" s="321"/>
      <c r="GPY24" s="321"/>
      <c r="GPZ24" s="321"/>
      <c r="GQA24" s="321"/>
      <c r="GQB24" s="321"/>
      <c r="GQC24" s="321"/>
      <c r="GQD24" s="321"/>
      <c r="GQE24" s="321"/>
      <c r="GQF24" s="321"/>
      <c r="GQG24" s="321"/>
      <c r="GQH24" s="321"/>
      <c r="GQI24" s="321"/>
      <c r="GQJ24" s="321"/>
      <c r="GQK24" s="321"/>
      <c r="GQL24" s="321"/>
      <c r="GQM24" s="321"/>
      <c r="GQN24" s="321"/>
      <c r="GQO24" s="321"/>
      <c r="GQP24" s="321"/>
      <c r="GQQ24" s="321"/>
      <c r="GQR24" s="321"/>
      <c r="GQS24" s="321"/>
      <c r="GQT24" s="321"/>
      <c r="GQU24" s="321"/>
      <c r="GQV24" s="321"/>
      <c r="GQW24" s="321"/>
      <c r="GQX24" s="321"/>
      <c r="GQY24" s="321"/>
      <c r="GQZ24" s="321"/>
      <c r="GRA24" s="321"/>
      <c r="GRB24" s="321"/>
      <c r="GRC24" s="321"/>
      <c r="GRD24" s="321"/>
      <c r="GRE24" s="321"/>
      <c r="GRF24" s="321"/>
      <c r="GRG24" s="321"/>
      <c r="GRH24" s="321"/>
      <c r="GRI24" s="321"/>
      <c r="GRJ24" s="321"/>
      <c r="GRK24" s="321"/>
      <c r="GRL24" s="321"/>
      <c r="GRM24" s="321"/>
      <c r="GRN24" s="321"/>
      <c r="GRO24" s="321"/>
      <c r="GRP24" s="321"/>
      <c r="GRQ24" s="321"/>
      <c r="GRR24" s="321"/>
      <c r="GRS24" s="321"/>
      <c r="GRT24" s="321"/>
      <c r="GRU24" s="321"/>
      <c r="GRV24" s="321"/>
      <c r="GRW24" s="321"/>
      <c r="GRX24" s="321"/>
      <c r="GRY24" s="321"/>
      <c r="GRZ24" s="321"/>
      <c r="GSA24" s="321"/>
      <c r="GSB24" s="321"/>
      <c r="GSC24" s="321"/>
      <c r="GSD24" s="321"/>
      <c r="GSE24" s="321"/>
      <c r="GSF24" s="321"/>
      <c r="GSG24" s="321"/>
      <c r="GSH24" s="321"/>
      <c r="GSI24" s="321"/>
      <c r="GSJ24" s="321"/>
      <c r="GSK24" s="321"/>
      <c r="GSL24" s="321"/>
      <c r="GSM24" s="321"/>
      <c r="GSN24" s="321"/>
      <c r="GSO24" s="321"/>
      <c r="GSP24" s="321"/>
      <c r="GSQ24" s="321"/>
      <c r="GSR24" s="321"/>
      <c r="GSS24" s="321"/>
      <c r="GST24" s="321"/>
      <c r="GSU24" s="321"/>
      <c r="GSV24" s="321"/>
      <c r="GSW24" s="321"/>
      <c r="GSX24" s="321"/>
      <c r="GSY24" s="321"/>
      <c r="GSZ24" s="321"/>
      <c r="GTA24" s="321"/>
      <c r="GTB24" s="321"/>
      <c r="GTC24" s="321"/>
      <c r="GTD24" s="321"/>
      <c r="GTE24" s="321"/>
      <c r="GTF24" s="321"/>
      <c r="GTG24" s="321"/>
      <c r="GTH24" s="321"/>
      <c r="GTI24" s="321"/>
      <c r="GTJ24" s="321"/>
      <c r="GTK24" s="321"/>
      <c r="GTL24" s="321"/>
      <c r="GTM24" s="321"/>
      <c r="GTN24" s="321"/>
      <c r="GTO24" s="321"/>
      <c r="GTP24" s="321"/>
      <c r="GTQ24" s="321"/>
      <c r="GTR24" s="321"/>
      <c r="GTS24" s="321"/>
      <c r="GTT24" s="321"/>
      <c r="GTU24" s="321"/>
      <c r="GTV24" s="321"/>
      <c r="GTW24" s="321"/>
      <c r="GTX24" s="321"/>
      <c r="GTY24" s="321"/>
      <c r="GTZ24" s="321"/>
      <c r="GUA24" s="321"/>
      <c r="GUB24" s="321"/>
      <c r="GUC24" s="321"/>
      <c r="GUD24" s="321"/>
      <c r="GUE24" s="321"/>
      <c r="GUF24" s="321"/>
      <c r="GUG24" s="321"/>
      <c r="GUH24" s="321"/>
      <c r="GUI24" s="321"/>
      <c r="GUJ24" s="321"/>
      <c r="GUK24" s="321"/>
      <c r="GUL24" s="321"/>
      <c r="GUM24" s="321"/>
      <c r="GUN24" s="321"/>
      <c r="GUO24" s="321"/>
      <c r="GUP24" s="321"/>
      <c r="GUQ24" s="321"/>
      <c r="GUR24" s="321"/>
      <c r="GUS24" s="321"/>
      <c r="GUT24" s="321"/>
      <c r="GUU24" s="321"/>
      <c r="GUV24" s="321"/>
      <c r="GUW24" s="321"/>
      <c r="GUX24" s="321"/>
      <c r="GUY24" s="321"/>
      <c r="GUZ24" s="321"/>
      <c r="GVA24" s="321"/>
      <c r="GVB24" s="321"/>
      <c r="GVC24" s="321"/>
      <c r="GVD24" s="321"/>
      <c r="GVE24" s="321"/>
      <c r="GVF24" s="321"/>
      <c r="GVG24" s="321"/>
      <c r="GVH24" s="321"/>
      <c r="GVI24" s="321"/>
      <c r="GVJ24" s="321"/>
      <c r="GVK24" s="321"/>
      <c r="GVL24" s="321"/>
      <c r="GVM24" s="321"/>
      <c r="GVN24" s="321"/>
      <c r="GVO24" s="321"/>
      <c r="GVP24" s="321"/>
      <c r="GVQ24" s="321"/>
      <c r="GVR24" s="321"/>
      <c r="GVS24" s="321"/>
      <c r="GVT24" s="321"/>
      <c r="GVU24" s="321"/>
      <c r="GVV24" s="321"/>
      <c r="GVW24" s="321"/>
      <c r="GVX24" s="321"/>
      <c r="GVY24" s="321"/>
      <c r="GVZ24" s="321"/>
      <c r="GWA24" s="321"/>
      <c r="GWB24" s="321"/>
      <c r="GWC24" s="321"/>
      <c r="GWD24" s="321"/>
      <c r="GWE24" s="321"/>
      <c r="GWF24" s="321"/>
      <c r="GWG24" s="321"/>
      <c r="GWH24" s="321"/>
      <c r="GWI24" s="321"/>
      <c r="GWJ24" s="321"/>
      <c r="GWK24" s="321"/>
      <c r="GWL24" s="321"/>
      <c r="GWM24" s="321"/>
      <c r="GWN24" s="321"/>
      <c r="GWO24" s="321"/>
      <c r="GWP24" s="321"/>
      <c r="GWQ24" s="321"/>
      <c r="GWR24" s="321"/>
      <c r="GWS24" s="321"/>
      <c r="GWT24" s="321"/>
      <c r="GWU24" s="321"/>
      <c r="GWV24" s="321"/>
      <c r="GWW24" s="321"/>
      <c r="GWX24" s="321"/>
      <c r="GWY24" s="321"/>
      <c r="GWZ24" s="321"/>
      <c r="GXA24" s="321"/>
      <c r="GXB24" s="321"/>
      <c r="GXC24" s="321"/>
      <c r="GXD24" s="321"/>
      <c r="GXE24" s="321"/>
      <c r="GXF24" s="321"/>
      <c r="GXG24" s="321"/>
      <c r="GXH24" s="321"/>
      <c r="GXI24" s="321"/>
      <c r="GXJ24" s="321"/>
      <c r="GXK24" s="321"/>
      <c r="GXL24" s="321"/>
      <c r="GXM24" s="321"/>
      <c r="GXN24" s="321"/>
      <c r="GXO24" s="321"/>
      <c r="GXP24" s="321"/>
      <c r="GXQ24" s="321"/>
      <c r="GXR24" s="321"/>
      <c r="GXS24" s="321"/>
      <c r="GXT24" s="321"/>
      <c r="GXU24" s="321"/>
      <c r="GXV24" s="321"/>
      <c r="GXW24" s="321"/>
      <c r="GXX24" s="321"/>
      <c r="GXY24" s="321"/>
      <c r="GXZ24" s="321"/>
      <c r="GYA24" s="321"/>
      <c r="GYB24" s="321"/>
      <c r="GYC24" s="321"/>
      <c r="GYD24" s="321"/>
      <c r="GYE24" s="321"/>
      <c r="GYF24" s="321"/>
      <c r="GYG24" s="321"/>
      <c r="GYH24" s="321"/>
      <c r="GYI24" s="321"/>
      <c r="GYJ24" s="321"/>
      <c r="GYK24" s="321"/>
      <c r="GYL24" s="321"/>
      <c r="GYM24" s="321"/>
      <c r="GYN24" s="321"/>
      <c r="GYO24" s="321"/>
      <c r="GYP24" s="321"/>
      <c r="GYQ24" s="321"/>
      <c r="GYR24" s="321"/>
      <c r="GYS24" s="321"/>
      <c r="GYT24" s="321"/>
      <c r="GYU24" s="321"/>
      <c r="GYV24" s="321"/>
      <c r="GYW24" s="321"/>
      <c r="GYX24" s="321"/>
      <c r="GYY24" s="321"/>
      <c r="GYZ24" s="321"/>
      <c r="GZA24" s="321"/>
      <c r="GZB24" s="321"/>
      <c r="GZC24" s="321"/>
      <c r="GZD24" s="321"/>
      <c r="GZE24" s="321"/>
      <c r="GZF24" s="321"/>
      <c r="GZG24" s="321"/>
      <c r="GZH24" s="321"/>
      <c r="GZI24" s="321"/>
      <c r="GZJ24" s="321"/>
      <c r="GZK24" s="321"/>
      <c r="GZL24" s="321"/>
      <c r="GZM24" s="321"/>
      <c r="GZN24" s="321"/>
      <c r="GZO24" s="321"/>
      <c r="GZP24" s="321"/>
      <c r="GZQ24" s="321"/>
      <c r="GZR24" s="321"/>
      <c r="GZS24" s="321"/>
      <c r="GZT24" s="321"/>
      <c r="GZU24" s="321"/>
      <c r="GZV24" s="321"/>
      <c r="GZW24" s="321"/>
      <c r="GZX24" s="321"/>
      <c r="GZY24" s="321"/>
      <c r="GZZ24" s="321"/>
      <c r="HAA24" s="321"/>
      <c r="HAB24" s="321"/>
      <c r="HAC24" s="321"/>
      <c r="HAD24" s="321"/>
      <c r="HAE24" s="321"/>
      <c r="HAF24" s="321"/>
      <c r="HAG24" s="321"/>
      <c r="HAH24" s="321"/>
      <c r="HAI24" s="321"/>
      <c r="HAJ24" s="321"/>
      <c r="HAK24" s="321"/>
      <c r="HAL24" s="321"/>
      <c r="HAM24" s="321"/>
      <c r="HAN24" s="321"/>
      <c r="HAO24" s="321"/>
      <c r="HAP24" s="321"/>
      <c r="HAQ24" s="321"/>
      <c r="HAR24" s="321"/>
      <c r="HAS24" s="321"/>
      <c r="HAT24" s="321"/>
      <c r="HAU24" s="321"/>
      <c r="HAV24" s="321"/>
      <c r="HAW24" s="321"/>
      <c r="HAX24" s="321"/>
      <c r="HAY24" s="321"/>
      <c r="HAZ24" s="321"/>
      <c r="HBA24" s="321"/>
      <c r="HBB24" s="321"/>
      <c r="HBC24" s="321"/>
      <c r="HBD24" s="321"/>
      <c r="HBE24" s="321"/>
      <c r="HBF24" s="321"/>
      <c r="HBG24" s="321"/>
      <c r="HBH24" s="321"/>
      <c r="HBI24" s="321"/>
      <c r="HBJ24" s="321"/>
      <c r="HBK24" s="321"/>
      <c r="HBL24" s="321"/>
      <c r="HBM24" s="321"/>
      <c r="HBN24" s="321"/>
      <c r="HBO24" s="321"/>
      <c r="HBP24" s="321"/>
      <c r="HBQ24" s="321"/>
      <c r="HBR24" s="321"/>
      <c r="HBS24" s="321"/>
      <c r="HBT24" s="321"/>
      <c r="HBU24" s="321"/>
      <c r="HBV24" s="321"/>
      <c r="HBW24" s="321"/>
      <c r="HBX24" s="321"/>
      <c r="HBY24" s="321"/>
      <c r="HBZ24" s="321"/>
      <c r="HCA24" s="321"/>
      <c r="HCB24" s="321"/>
      <c r="HCC24" s="321"/>
      <c r="HCD24" s="321"/>
      <c r="HCE24" s="321"/>
      <c r="HCF24" s="321"/>
      <c r="HCG24" s="321"/>
      <c r="HCH24" s="321"/>
      <c r="HCI24" s="321"/>
      <c r="HCJ24" s="321"/>
      <c r="HCK24" s="321"/>
      <c r="HCL24" s="321"/>
      <c r="HCM24" s="321"/>
      <c r="HCN24" s="321"/>
      <c r="HCO24" s="321"/>
      <c r="HCP24" s="321"/>
      <c r="HCQ24" s="321"/>
      <c r="HCR24" s="321"/>
      <c r="HCS24" s="321"/>
      <c r="HCT24" s="321"/>
      <c r="HCU24" s="321"/>
      <c r="HCV24" s="321"/>
      <c r="HCW24" s="321"/>
      <c r="HCX24" s="321"/>
      <c r="HCY24" s="321"/>
      <c r="HCZ24" s="321"/>
      <c r="HDA24" s="321"/>
      <c r="HDB24" s="321"/>
      <c r="HDC24" s="321"/>
      <c r="HDD24" s="321"/>
      <c r="HDE24" s="321"/>
      <c r="HDF24" s="321"/>
      <c r="HDG24" s="321"/>
      <c r="HDH24" s="321"/>
      <c r="HDI24" s="321"/>
      <c r="HDJ24" s="321"/>
      <c r="HDK24" s="321"/>
      <c r="HDL24" s="321"/>
      <c r="HDM24" s="321"/>
      <c r="HDN24" s="321"/>
      <c r="HDO24" s="321"/>
      <c r="HDP24" s="321"/>
      <c r="HDQ24" s="321"/>
      <c r="HDR24" s="321"/>
      <c r="HDS24" s="321"/>
      <c r="HDT24" s="321"/>
      <c r="HDU24" s="321"/>
      <c r="HDV24" s="321"/>
      <c r="HDW24" s="321"/>
      <c r="HDX24" s="321"/>
      <c r="HDY24" s="321"/>
      <c r="HDZ24" s="321"/>
      <c r="HEA24" s="321"/>
      <c r="HEB24" s="321"/>
      <c r="HEC24" s="321"/>
      <c r="HED24" s="321"/>
      <c r="HEE24" s="321"/>
      <c r="HEF24" s="321"/>
      <c r="HEG24" s="321"/>
      <c r="HEH24" s="321"/>
      <c r="HEI24" s="321"/>
      <c r="HEJ24" s="321"/>
      <c r="HEK24" s="321"/>
      <c r="HEL24" s="321"/>
      <c r="HEM24" s="321"/>
      <c r="HEN24" s="321"/>
      <c r="HEO24" s="321"/>
      <c r="HEP24" s="321"/>
      <c r="HEQ24" s="321"/>
      <c r="HER24" s="321"/>
      <c r="HES24" s="321"/>
      <c r="HET24" s="321"/>
      <c r="HEU24" s="321"/>
      <c r="HEV24" s="321"/>
      <c r="HEW24" s="321"/>
      <c r="HEX24" s="321"/>
      <c r="HEY24" s="321"/>
      <c r="HEZ24" s="321"/>
      <c r="HFA24" s="321"/>
      <c r="HFB24" s="321"/>
      <c r="HFC24" s="321"/>
      <c r="HFD24" s="321"/>
      <c r="HFE24" s="321"/>
      <c r="HFF24" s="321"/>
      <c r="HFG24" s="321"/>
      <c r="HFH24" s="321"/>
      <c r="HFI24" s="321"/>
      <c r="HFJ24" s="321"/>
      <c r="HFK24" s="321"/>
      <c r="HFL24" s="321"/>
      <c r="HFM24" s="321"/>
      <c r="HFN24" s="321"/>
      <c r="HFO24" s="321"/>
      <c r="HFP24" s="321"/>
      <c r="HFQ24" s="321"/>
      <c r="HFR24" s="321"/>
      <c r="HFS24" s="321"/>
      <c r="HFT24" s="321"/>
      <c r="HFU24" s="321"/>
      <c r="HFV24" s="321"/>
      <c r="HFW24" s="321"/>
      <c r="HFX24" s="321"/>
      <c r="HFY24" s="321"/>
      <c r="HFZ24" s="321"/>
      <c r="HGA24" s="321"/>
      <c r="HGB24" s="321"/>
      <c r="HGC24" s="321"/>
      <c r="HGD24" s="321"/>
      <c r="HGE24" s="321"/>
      <c r="HGF24" s="321"/>
      <c r="HGG24" s="321"/>
      <c r="HGH24" s="321"/>
      <c r="HGI24" s="321"/>
      <c r="HGJ24" s="321"/>
      <c r="HGK24" s="321"/>
      <c r="HGL24" s="321"/>
      <c r="HGM24" s="321"/>
      <c r="HGN24" s="321"/>
      <c r="HGO24" s="321"/>
      <c r="HGP24" s="321"/>
      <c r="HGQ24" s="321"/>
      <c r="HGR24" s="321"/>
      <c r="HGS24" s="321"/>
      <c r="HGT24" s="321"/>
      <c r="HGU24" s="321"/>
      <c r="HGV24" s="321"/>
      <c r="HGW24" s="321"/>
      <c r="HGX24" s="321"/>
      <c r="HGY24" s="321"/>
      <c r="HGZ24" s="321"/>
      <c r="HHA24" s="321"/>
      <c r="HHB24" s="321"/>
      <c r="HHC24" s="321"/>
      <c r="HHD24" s="321"/>
      <c r="HHE24" s="321"/>
      <c r="HHF24" s="321"/>
      <c r="HHG24" s="321"/>
      <c r="HHH24" s="321"/>
      <c r="HHI24" s="321"/>
      <c r="HHJ24" s="321"/>
      <c r="HHK24" s="321"/>
      <c r="HHL24" s="321"/>
      <c r="HHM24" s="321"/>
      <c r="HHN24" s="321"/>
      <c r="HHO24" s="321"/>
      <c r="HHP24" s="321"/>
      <c r="HHQ24" s="321"/>
      <c r="HHR24" s="321"/>
      <c r="HHS24" s="321"/>
      <c r="HHT24" s="321"/>
      <c r="HHU24" s="321"/>
      <c r="HHV24" s="321"/>
      <c r="HHW24" s="321"/>
      <c r="HHX24" s="321"/>
      <c r="HHY24" s="321"/>
      <c r="HHZ24" s="321"/>
      <c r="HIA24" s="321"/>
      <c r="HIB24" s="321"/>
      <c r="HIC24" s="321"/>
      <c r="HID24" s="321"/>
      <c r="HIE24" s="321"/>
      <c r="HIF24" s="321"/>
      <c r="HIG24" s="321"/>
      <c r="HIH24" s="321"/>
      <c r="HII24" s="321"/>
      <c r="HIJ24" s="321"/>
      <c r="HIK24" s="321"/>
      <c r="HIL24" s="321"/>
      <c r="HIM24" s="321"/>
      <c r="HIN24" s="321"/>
      <c r="HIO24" s="321"/>
      <c r="HIP24" s="321"/>
      <c r="HIQ24" s="321"/>
      <c r="HIR24" s="321"/>
      <c r="HIS24" s="321"/>
      <c r="HIT24" s="321"/>
      <c r="HIU24" s="321"/>
      <c r="HIV24" s="321"/>
      <c r="HIW24" s="321"/>
      <c r="HIX24" s="321"/>
      <c r="HIY24" s="321"/>
      <c r="HIZ24" s="321"/>
      <c r="HJA24" s="321"/>
      <c r="HJB24" s="321"/>
      <c r="HJC24" s="321"/>
      <c r="HJD24" s="321"/>
      <c r="HJE24" s="321"/>
      <c r="HJF24" s="321"/>
      <c r="HJG24" s="321"/>
      <c r="HJH24" s="321"/>
      <c r="HJI24" s="321"/>
      <c r="HJJ24" s="321"/>
      <c r="HJK24" s="321"/>
      <c r="HJL24" s="321"/>
      <c r="HJM24" s="321"/>
      <c r="HJN24" s="321"/>
      <c r="HJO24" s="321"/>
      <c r="HJP24" s="321"/>
      <c r="HJQ24" s="321"/>
      <c r="HJR24" s="321"/>
      <c r="HJS24" s="321"/>
      <c r="HJT24" s="321"/>
      <c r="HJU24" s="321"/>
      <c r="HJV24" s="321"/>
      <c r="HJW24" s="321"/>
      <c r="HJX24" s="321"/>
      <c r="HJY24" s="321"/>
      <c r="HJZ24" s="321"/>
      <c r="HKA24" s="321"/>
      <c r="HKB24" s="321"/>
      <c r="HKC24" s="321"/>
      <c r="HKD24" s="321"/>
      <c r="HKE24" s="321"/>
      <c r="HKF24" s="321"/>
      <c r="HKG24" s="321"/>
      <c r="HKH24" s="321"/>
      <c r="HKI24" s="321"/>
      <c r="HKJ24" s="321"/>
      <c r="HKK24" s="321"/>
      <c r="HKL24" s="321"/>
      <c r="HKM24" s="321"/>
      <c r="HKN24" s="321"/>
      <c r="HKO24" s="321"/>
      <c r="HKP24" s="321"/>
      <c r="HKQ24" s="321"/>
      <c r="HKR24" s="321"/>
      <c r="HKS24" s="321"/>
      <c r="HKT24" s="321"/>
      <c r="HKU24" s="321"/>
      <c r="HKV24" s="321"/>
      <c r="HKW24" s="321"/>
      <c r="HKX24" s="321"/>
      <c r="HKY24" s="321"/>
      <c r="HKZ24" s="321"/>
      <c r="HLA24" s="321"/>
      <c r="HLB24" s="321"/>
      <c r="HLC24" s="321"/>
      <c r="HLD24" s="321"/>
      <c r="HLE24" s="321"/>
      <c r="HLF24" s="321"/>
      <c r="HLG24" s="321"/>
      <c r="HLH24" s="321"/>
      <c r="HLI24" s="321"/>
      <c r="HLJ24" s="321"/>
      <c r="HLK24" s="321"/>
      <c r="HLL24" s="321"/>
      <c r="HLM24" s="321"/>
      <c r="HLN24" s="321"/>
      <c r="HLO24" s="321"/>
      <c r="HLP24" s="321"/>
      <c r="HLQ24" s="321"/>
      <c r="HLR24" s="321"/>
      <c r="HLS24" s="321"/>
      <c r="HLT24" s="321"/>
      <c r="HLU24" s="321"/>
      <c r="HLV24" s="321"/>
      <c r="HLW24" s="321"/>
      <c r="HLX24" s="321"/>
      <c r="HLY24" s="321"/>
      <c r="HLZ24" s="321"/>
      <c r="HMA24" s="321"/>
      <c r="HMB24" s="321"/>
      <c r="HMC24" s="321"/>
      <c r="HMD24" s="321"/>
      <c r="HME24" s="321"/>
      <c r="HMF24" s="321"/>
      <c r="HMG24" s="321"/>
      <c r="HMH24" s="321"/>
      <c r="HMI24" s="321"/>
      <c r="HMJ24" s="321"/>
      <c r="HMK24" s="321"/>
      <c r="HML24" s="321"/>
      <c r="HMM24" s="321"/>
      <c r="HMN24" s="321"/>
      <c r="HMO24" s="321"/>
      <c r="HMP24" s="321"/>
      <c r="HMQ24" s="321"/>
      <c r="HMR24" s="321"/>
      <c r="HMS24" s="321"/>
      <c r="HMT24" s="321"/>
      <c r="HMU24" s="321"/>
      <c r="HMV24" s="321"/>
      <c r="HMW24" s="321"/>
      <c r="HMX24" s="321"/>
      <c r="HMY24" s="321"/>
      <c r="HMZ24" s="321"/>
      <c r="HNA24" s="321"/>
      <c r="HNB24" s="321"/>
      <c r="HNC24" s="321"/>
      <c r="HND24" s="321"/>
      <c r="HNE24" s="321"/>
      <c r="HNF24" s="321"/>
      <c r="HNG24" s="321"/>
      <c r="HNH24" s="321"/>
      <c r="HNI24" s="321"/>
      <c r="HNJ24" s="321"/>
      <c r="HNK24" s="321"/>
      <c r="HNL24" s="321"/>
      <c r="HNM24" s="321"/>
      <c r="HNN24" s="321"/>
      <c r="HNO24" s="321"/>
      <c r="HNP24" s="321"/>
      <c r="HNQ24" s="321"/>
      <c r="HNR24" s="321"/>
      <c r="HNS24" s="321"/>
      <c r="HNT24" s="321"/>
      <c r="HNU24" s="321"/>
      <c r="HNV24" s="321"/>
      <c r="HNW24" s="321"/>
      <c r="HNX24" s="321"/>
      <c r="HNY24" s="321"/>
      <c r="HNZ24" s="321"/>
      <c r="HOA24" s="321"/>
      <c r="HOB24" s="321"/>
      <c r="HOC24" s="321"/>
      <c r="HOD24" s="321"/>
      <c r="HOE24" s="321"/>
      <c r="HOF24" s="321"/>
      <c r="HOG24" s="321"/>
      <c r="HOH24" s="321"/>
      <c r="HOI24" s="321"/>
      <c r="HOJ24" s="321"/>
      <c r="HOK24" s="321"/>
      <c r="HOL24" s="321"/>
      <c r="HOM24" s="321"/>
      <c r="HON24" s="321"/>
      <c r="HOO24" s="321"/>
      <c r="HOP24" s="321"/>
      <c r="HOQ24" s="321"/>
      <c r="HOR24" s="321"/>
      <c r="HOS24" s="321"/>
      <c r="HOT24" s="321"/>
      <c r="HOU24" s="321"/>
      <c r="HOV24" s="321"/>
      <c r="HOW24" s="321"/>
      <c r="HOX24" s="321"/>
      <c r="HOY24" s="321"/>
      <c r="HOZ24" s="321"/>
      <c r="HPA24" s="321"/>
      <c r="HPB24" s="321"/>
      <c r="HPC24" s="321"/>
      <c r="HPD24" s="321"/>
      <c r="HPE24" s="321"/>
      <c r="HPF24" s="321"/>
      <c r="HPG24" s="321"/>
      <c r="HPH24" s="321"/>
      <c r="HPI24" s="321"/>
      <c r="HPJ24" s="321"/>
      <c r="HPK24" s="321"/>
      <c r="HPL24" s="321"/>
      <c r="HPM24" s="321"/>
      <c r="HPN24" s="321"/>
      <c r="HPO24" s="321"/>
      <c r="HPP24" s="321"/>
      <c r="HPQ24" s="321"/>
      <c r="HPR24" s="321"/>
      <c r="HPS24" s="321"/>
      <c r="HPT24" s="321"/>
      <c r="HPU24" s="321"/>
      <c r="HPV24" s="321"/>
      <c r="HPW24" s="321"/>
      <c r="HPX24" s="321"/>
      <c r="HPY24" s="321"/>
      <c r="HPZ24" s="321"/>
      <c r="HQA24" s="321"/>
      <c r="HQB24" s="321"/>
      <c r="HQC24" s="321"/>
      <c r="HQD24" s="321"/>
      <c r="HQE24" s="321"/>
      <c r="HQF24" s="321"/>
      <c r="HQG24" s="321"/>
      <c r="HQH24" s="321"/>
      <c r="HQI24" s="321"/>
      <c r="HQJ24" s="321"/>
      <c r="HQK24" s="321"/>
      <c r="HQL24" s="321"/>
      <c r="HQM24" s="321"/>
      <c r="HQN24" s="321"/>
      <c r="HQO24" s="321"/>
      <c r="HQP24" s="321"/>
      <c r="HQQ24" s="321"/>
      <c r="HQR24" s="321"/>
      <c r="HQS24" s="321"/>
      <c r="HQT24" s="321"/>
      <c r="HQU24" s="321"/>
      <c r="HQV24" s="321"/>
      <c r="HQW24" s="321"/>
      <c r="HQX24" s="321"/>
      <c r="HQY24" s="321"/>
      <c r="HQZ24" s="321"/>
      <c r="HRA24" s="321"/>
      <c r="HRB24" s="321"/>
      <c r="HRC24" s="321"/>
      <c r="HRD24" s="321"/>
      <c r="HRE24" s="321"/>
      <c r="HRF24" s="321"/>
      <c r="HRG24" s="321"/>
      <c r="HRH24" s="321"/>
      <c r="HRI24" s="321"/>
      <c r="HRJ24" s="321"/>
      <c r="HRK24" s="321"/>
      <c r="HRL24" s="321"/>
      <c r="HRM24" s="321"/>
      <c r="HRN24" s="321"/>
      <c r="HRO24" s="321"/>
      <c r="HRP24" s="321"/>
      <c r="HRQ24" s="321"/>
      <c r="HRR24" s="321"/>
      <c r="HRS24" s="321"/>
      <c r="HRT24" s="321"/>
      <c r="HRU24" s="321"/>
      <c r="HRV24" s="321"/>
      <c r="HRW24" s="321"/>
      <c r="HRX24" s="321"/>
      <c r="HRY24" s="321"/>
      <c r="HRZ24" s="321"/>
      <c r="HSA24" s="321"/>
      <c r="HSB24" s="321"/>
      <c r="HSC24" s="321"/>
      <c r="HSD24" s="321"/>
      <c r="HSE24" s="321"/>
      <c r="HSF24" s="321"/>
      <c r="HSG24" s="321"/>
      <c r="HSH24" s="321"/>
      <c r="HSI24" s="321"/>
      <c r="HSJ24" s="321"/>
      <c r="HSK24" s="321"/>
      <c r="HSL24" s="321"/>
      <c r="HSM24" s="321"/>
      <c r="HSN24" s="321"/>
      <c r="HSO24" s="321"/>
      <c r="HSP24" s="321"/>
      <c r="HSQ24" s="321"/>
      <c r="HSR24" s="321"/>
      <c r="HSS24" s="321"/>
      <c r="HST24" s="321"/>
      <c r="HSU24" s="321"/>
      <c r="HSV24" s="321"/>
      <c r="HSW24" s="321"/>
      <c r="HSX24" s="321"/>
      <c r="HSY24" s="321"/>
      <c r="HSZ24" s="321"/>
      <c r="HTA24" s="321"/>
      <c r="HTB24" s="321"/>
      <c r="HTC24" s="321"/>
      <c r="HTD24" s="321"/>
      <c r="HTE24" s="321"/>
      <c r="HTF24" s="321"/>
      <c r="HTG24" s="321"/>
      <c r="HTH24" s="321"/>
      <c r="HTI24" s="321"/>
      <c r="HTJ24" s="321"/>
      <c r="HTK24" s="321"/>
      <c r="HTL24" s="321"/>
      <c r="HTM24" s="321"/>
      <c r="HTN24" s="321"/>
      <c r="HTO24" s="321"/>
      <c r="HTP24" s="321"/>
      <c r="HTQ24" s="321"/>
      <c r="HTR24" s="321"/>
      <c r="HTS24" s="321"/>
      <c r="HTT24" s="321"/>
      <c r="HTU24" s="321"/>
      <c r="HTV24" s="321"/>
      <c r="HTW24" s="321"/>
      <c r="HTX24" s="321"/>
      <c r="HTY24" s="321"/>
      <c r="HTZ24" s="321"/>
      <c r="HUA24" s="321"/>
      <c r="HUB24" s="321"/>
      <c r="HUC24" s="321"/>
      <c r="HUD24" s="321"/>
      <c r="HUE24" s="321"/>
      <c r="HUF24" s="321"/>
      <c r="HUG24" s="321"/>
      <c r="HUH24" s="321"/>
      <c r="HUI24" s="321"/>
      <c r="HUJ24" s="321"/>
      <c r="HUK24" s="321"/>
      <c r="HUL24" s="321"/>
      <c r="HUM24" s="321"/>
      <c r="HUN24" s="321"/>
      <c r="HUO24" s="321"/>
      <c r="HUP24" s="321"/>
      <c r="HUQ24" s="321"/>
      <c r="HUR24" s="321"/>
      <c r="HUS24" s="321"/>
      <c r="HUT24" s="321"/>
      <c r="HUU24" s="321"/>
      <c r="HUV24" s="321"/>
      <c r="HUW24" s="321"/>
      <c r="HUX24" s="321"/>
      <c r="HUY24" s="321"/>
      <c r="HUZ24" s="321"/>
      <c r="HVA24" s="321"/>
      <c r="HVB24" s="321"/>
      <c r="HVC24" s="321"/>
      <c r="HVD24" s="321"/>
      <c r="HVE24" s="321"/>
      <c r="HVF24" s="321"/>
      <c r="HVG24" s="321"/>
      <c r="HVH24" s="321"/>
      <c r="HVI24" s="321"/>
      <c r="HVJ24" s="321"/>
      <c r="HVK24" s="321"/>
      <c r="HVL24" s="321"/>
      <c r="HVM24" s="321"/>
      <c r="HVN24" s="321"/>
      <c r="HVO24" s="321"/>
      <c r="HVP24" s="321"/>
      <c r="HVQ24" s="321"/>
      <c r="HVR24" s="321"/>
      <c r="HVS24" s="321"/>
      <c r="HVT24" s="321"/>
      <c r="HVU24" s="321"/>
      <c r="HVV24" s="321"/>
      <c r="HVW24" s="321"/>
      <c r="HVX24" s="321"/>
      <c r="HVY24" s="321"/>
      <c r="HVZ24" s="321"/>
      <c r="HWA24" s="321"/>
      <c r="HWB24" s="321"/>
      <c r="HWC24" s="321"/>
      <c r="HWD24" s="321"/>
      <c r="HWE24" s="321"/>
      <c r="HWF24" s="321"/>
      <c r="HWG24" s="321"/>
      <c r="HWH24" s="321"/>
      <c r="HWI24" s="321"/>
      <c r="HWJ24" s="321"/>
      <c r="HWK24" s="321"/>
      <c r="HWL24" s="321"/>
      <c r="HWM24" s="321"/>
      <c r="HWN24" s="321"/>
      <c r="HWO24" s="321"/>
      <c r="HWP24" s="321"/>
      <c r="HWQ24" s="321"/>
      <c r="HWR24" s="321"/>
      <c r="HWS24" s="321"/>
      <c r="HWT24" s="321"/>
      <c r="HWU24" s="321"/>
      <c r="HWV24" s="321"/>
      <c r="HWW24" s="321"/>
      <c r="HWX24" s="321"/>
      <c r="HWY24" s="321"/>
      <c r="HWZ24" s="321"/>
      <c r="HXA24" s="321"/>
      <c r="HXB24" s="321"/>
      <c r="HXC24" s="321"/>
      <c r="HXD24" s="321"/>
      <c r="HXE24" s="321"/>
      <c r="HXF24" s="321"/>
      <c r="HXG24" s="321"/>
      <c r="HXH24" s="321"/>
      <c r="HXI24" s="321"/>
      <c r="HXJ24" s="321"/>
      <c r="HXK24" s="321"/>
      <c r="HXL24" s="321"/>
      <c r="HXM24" s="321"/>
      <c r="HXN24" s="321"/>
      <c r="HXO24" s="321"/>
      <c r="HXP24" s="321"/>
      <c r="HXQ24" s="321"/>
      <c r="HXR24" s="321"/>
      <c r="HXS24" s="321"/>
      <c r="HXT24" s="321"/>
      <c r="HXU24" s="321"/>
      <c r="HXV24" s="321"/>
      <c r="HXW24" s="321"/>
      <c r="HXX24" s="321"/>
      <c r="HXY24" s="321"/>
      <c r="HXZ24" s="321"/>
      <c r="HYA24" s="321"/>
      <c r="HYB24" s="321"/>
      <c r="HYC24" s="321"/>
      <c r="HYD24" s="321"/>
      <c r="HYE24" s="321"/>
      <c r="HYF24" s="321"/>
      <c r="HYG24" s="321"/>
      <c r="HYH24" s="321"/>
      <c r="HYI24" s="321"/>
      <c r="HYJ24" s="321"/>
      <c r="HYK24" s="321"/>
      <c r="HYL24" s="321"/>
      <c r="HYM24" s="321"/>
      <c r="HYN24" s="321"/>
      <c r="HYO24" s="321"/>
      <c r="HYP24" s="321"/>
      <c r="HYQ24" s="321"/>
      <c r="HYR24" s="321"/>
      <c r="HYS24" s="321"/>
      <c r="HYT24" s="321"/>
      <c r="HYU24" s="321"/>
      <c r="HYV24" s="321"/>
      <c r="HYW24" s="321"/>
      <c r="HYX24" s="321"/>
      <c r="HYY24" s="321"/>
      <c r="HYZ24" s="321"/>
      <c r="HZA24" s="321"/>
      <c r="HZB24" s="321"/>
      <c r="HZC24" s="321"/>
      <c r="HZD24" s="321"/>
      <c r="HZE24" s="321"/>
      <c r="HZF24" s="321"/>
      <c r="HZG24" s="321"/>
      <c r="HZH24" s="321"/>
      <c r="HZI24" s="321"/>
      <c r="HZJ24" s="321"/>
      <c r="HZK24" s="321"/>
      <c r="HZL24" s="321"/>
      <c r="HZM24" s="321"/>
      <c r="HZN24" s="321"/>
      <c r="HZO24" s="321"/>
      <c r="HZP24" s="321"/>
      <c r="HZQ24" s="321"/>
      <c r="HZR24" s="321"/>
      <c r="HZS24" s="321"/>
      <c r="HZT24" s="321"/>
      <c r="HZU24" s="321"/>
      <c r="HZV24" s="321"/>
      <c r="HZW24" s="321"/>
      <c r="HZX24" s="321"/>
      <c r="HZY24" s="321"/>
      <c r="HZZ24" s="321"/>
      <c r="IAA24" s="321"/>
      <c r="IAB24" s="321"/>
      <c r="IAC24" s="321"/>
      <c r="IAD24" s="321"/>
      <c r="IAE24" s="321"/>
      <c r="IAF24" s="321"/>
      <c r="IAG24" s="321"/>
      <c r="IAH24" s="321"/>
      <c r="IAI24" s="321"/>
      <c r="IAJ24" s="321"/>
      <c r="IAK24" s="321"/>
      <c r="IAL24" s="321"/>
      <c r="IAM24" s="321"/>
      <c r="IAN24" s="321"/>
      <c r="IAO24" s="321"/>
      <c r="IAP24" s="321"/>
      <c r="IAQ24" s="321"/>
      <c r="IAR24" s="321"/>
      <c r="IAS24" s="321"/>
      <c r="IAT24" s="321"/>
      <c r="IAU24" s="321"/>
      <c r="IAV24" s="321"/>
      <c r="IAW24" s="321"/>
      <c r="IAX24" s="321"/>
      <c r="IAY24" s="321"/>
      <c r="IAZ24" s="321"/>
      <c r="IBA24" s="321"/>
      <c r="IBB24" s="321"/>
      <c r="IBC24" s="321"/>
      <c r="IBD24" s="321"/>
      <c r="IBE24" s="321"/>
      <c r="IBF24" s="321"/>
      <c r="IBG24" s="321"/>
      <c r="IBH24" s="321"/>
      <c r="IBI24" s="321"/>
      <c r="IBJ24" s="321"/>
      <c r="IBK24" s="321"/>
      <c r="IBL24" s="321"/>
      <c r="IBM24" s="321"/>
      <c r="IBN24" s="321"/>
      <c r="IBO24" s="321"/>
      <c r="IBP24" s="321"/>
      <c r="IBQ24" s="321"/>
      <c r="IBR24" s="321"/>
      <c r="IBS24" s="321"/>
      <c r="IBT24" s="321"/>
      <c r="IBU24" s="321"/>
      <c r="IBV24" s="321"/>
      <c r="IBW24" s="321"/>
      <c r="IBX24" s="321"/>
      <c r="IBY24" s="321"/>
      <c r="IBZ24" s="321"/>
      <c r="ICA24" s="321"/>
      <c r="ICB24" s="321"/>
      <c r="ICC24" s="321"/>
      <c r="ICD24" s="321"/>
      <c r="ICE24" s="321"/>
      <c r="ICF24" s="321"/>
      <c r="ICG24" s="321"/>
      <c r="ICH24" s="321"/>
      <c r="ICI24" s="321"/>
      <c r="ICJ24" s="321"/>
      <c r="ICK24" s="321"/>
      <c r="ICL24" s="321"/>
      <c r="ICM24" s="321"/>
      <c r="ICN24" s="321"/>
      <c r="ICO24" s="321"/>
      <c r="ICP24" s="321"/>
      <c r="ICQ24" s="321"/>
      <c r="ICR24" s="321"/>
      <c r="ICS24" s="321"/>
      <c r="ICT24" s="321"/>
      <c r="ICU24" s="321"/>
      <c r="ICV24" s="321"/>
      <c r="ICW24" s="321"/>
      <c r="ICX24" s="321"/>
      <c r="ICY24" s="321"/>
      <c r="ICZ24" s="321"/>
      <c r="IDA24" s="321"/>
      <c r="IDB24" s="321"/>
      <c r="IDC24" s="321"/>
      <c r="IDD24" s="321"/>
      <c r="IDE24" s="321"/>
      <c r="IDF24" s="321"/>
      <c r="IDG24" s="321"/>
      <c r="IDH24" s="321"/>
      <c r="IDI24" s="321"/>
      <c r="IDJ24" s="321"/>
      <c r="IDK24" s="321"/>
      <c r="IDL24" s="321"/>
      <c r="IDM24" s="321"/>
      <c r="IDN24" s="321"/>
      <c r="IDO24" s="321"/>
      <c r="IDP24" s="321"/>
      <c r="IDQ24" s="321"/>
      <c r="IDR24" s="321"/>
      <c r="IDS24" s="321"/>
      <c r="IDT24" s="321"/>
      <c r="IDU24" s="321"/>
      <c r="IDV24" s="321"/>
      <c r="IDW24" s="321"/>
      <c r="IDX24" s="321"/>
      <c r="IDY24" s="321"/>
      <c r="IDZ24" s="321"/>
      <c r="IEA24" s="321"/>
      <c r="IEB24" s="321"/>
      <c r="IEC24" s="321"/>
      <c r="IED24" s="321"/>
      <c r="IEE24" s="321"/>
      <c r="IEF24" s="321"/>
      <c r="IEG24" s="321"/>
      <c r="IEH24" s="321"/>
      <c r="IEI24" s="321"/>
      <c r="IEJ24" s="321"/>
      <c r="IEK24" s="321"/>
      <c r="IEL24" s="321"/>
      <c r="IEM24" s="321"/>
      <c r="IEN24" s="321"/>
      <c r="IEO24" s="321"/>
      <c r="IEP24" s="321"/>
      <c r="IEQ24" s="321"/>
      <c r="IER24" s="321"/>
      <c r="IES24" s="321"/>
      <c r="IET24" s="321"/>
      <c r="IEU24" s="321"/>
      <c r="IEV24" s="321"/>
      <c r="IEW24" s="321"/>
      <c r="IEX24" s="321"/>
      <c r="IEY24" s="321"/>
      <c r="IEZ24" s="321"/>
      <c r="IFA24" s="321"/>
      <c r="IFB24" s="321"/>
      <c r="IFC24" s="321"/>
      <c r="IFD24" s="321"/>
      <c r="IFE24" s="321"/>
      <c r="IFF24" s="321"/>
      <c r="IFG24" s="321"/>
      <c r="IFH24" s="321"/>
      <c r="IFI24" s="321"/>
      <c r="IFJ24" s="321"/>
      <c r="IFK24" s="321"/>
      <c r="IFL24" s="321"/>
      <c r="IFM24" s="321"/>
      <c r="IFN24" s="321"/>
      <c r="IFO24" s="321"/>
      <c r="IFP24" s="321"/>
      <c r="IFQ24" s="321"/>
      <c r="IFR24" s="321"/>
      <c r="IFS24" s="321"/>
      <c r="IFT24" s="321"/>
      <c r="IFU24" s="321"/>
      <c r="IFV24" s="321"/>
      <c r="IFW24" s="321"/>
      <c r="IFX24" s="321"/>
      <c r="IFY24" s="321"/>
      <c r="IFZ24" s="321"/>
      <c r="IGA24" s="321"/>
      <c r="IGB24" s="321"/>
      <c r="IGC24" s="321"/>
      <c r="IGD24" s="321"/>
      <c r="IGE24" s="321"/>
      <c r="IGF24" s="321"/>
      <c r="IGG24" s="321"/>
      <c r="IGH24" s="321"/>
      <c r="IGI24" s="321"/>
      <c r="IGJ24" s="321"/>
      <c r="IGK24" s="321"/>
      <c r="IGL24" s="321"/>
      <c r="IGM24" s="321"/>
      <c r="IGN24" s="321"/>
      <c r="IGO24" s="321"/>
      <c r="IGP24" s="321"/>
      <c r="IGQ24" s="321"/>
      <c r="IGR24" s="321"/>
      <c r="IGS24" s="321"/>
      <c r="IGT24" s="321"/>
      <c r="IGU24" s="321"/>
      <c r="IGV24" s="321"/>
      <c r="IGW24" s="321"/>
      <c r="IGX24" s="321"/>
      <c r="IGY24" s="321"/>
      <c r="IGZ24" s="321"/>
      <c r="IHA24" s="321"/>
      <c r="IHB24" s="321"/>
      <c r="IHC24" s="321"/>
      <c r="IHD24" s="321"/>
      <c r="IHE24" s="321"/>
      <c r="IHF24" s="321"/>
      <c r="IHG24" s="321"/>
      <c r="IHH24" s="321"/>
      <c r="IHI24" s="321"/>
      <c r="IHJ24" s="321"/>
      <c r="IHK24" s="321"/>
      <c r="IHL24" s="321"/>
      <c r="IHM24" s="321"/>
      <c r="IHN24" s="321"/>
      <c r="IHO24" s="321"/>
      <c r="IHP24" s="321"/>
      <c r="IHQ24" s="321"/>
      <c r="IHR24" s="321"/>
      <c r="IHS24" s="321"/>
      <c r="IHT24" s="321"/>
      <c r="IHU24" s="321"/>
      <c r="IHV24" s="321"/>
      <c r="IHW24" s="321"/>
      <c r="IHX24" s="321"/>
      <c r="IHY24" s="321"/>
      <c r="IHZ24" s="321"/>
      <c r="IIA24" s="321"/>
      <c r="IIB24" s="321"/>
      <c r="IIC24" s="321"/>
      <c r="IID24" s="321"/>
      <c r="IIE24" s="321"/>
      <c r="IIF24" s="321"/>
      <c r="IIG24" s="321"/>
      <c r="IIH24" s="321"/>
      <c r="III24" s="321"/>
      <c r="IIJ24" s="321"/>
      <c r="IIK24" s="321"/>
      <c r="IIL24" s="321"/>
      <c r="IIM24" s="321"/>
      <c r="IIN24" s="321"/>
      <c r="IIO24" s="321"/>
      <c r="IIP24" s="321"/>
      <c r="IIQ24" s="321"/>
      <c r="IIR24" s="321"/>
      <c r="IIS24" s="321"/>
      <c r="IIT24" s="321"/>
      <c r="IIU24" s="321"/>
      <c r="IIV24" s="321"/>
      <c r="IIW24" s="321"/>
      <c r="IIX24" s="321"/>
      <c r="IIY24" s="321"/>
      <c r="IIZ24" s="321"/>
      <c r="IJA24" s="321"/>
      <c r="IJB24" s="321"/>
      <c r="IJC24" s="321"/>
      <c r="IJD24" s="321"/>
      <c r="IJE24" s="321"/>
      <c r="IJF24" s="321"/>
      <c r="IJG24" s="321"/>
      <c r="IJH24" s="321"/>
      <c r="IJI24" s="321"/>
      <c r="IJJ24" s="321"/>
      <c r="IJK24" s="321"/>
      <c r="IJL24" s="321"/>
      <c r="IJM24" s="321"/>
      <c r="IJN24" s="321"/>
      <c r="IJO24" s="321"/>
      <c r="IJP24" s="321"/>
      <c r="IJQ24" s="321"/>
      <c r="IJR24" s="321"/>
      <c r="IJS24" s="321"/>
      <c r="IJT24" s="321"/>
      <c r="IJU24" s="321"/>
      <c r="IJV24" s="321"/>
      <c r="IJW24" s="321"/>
      <c r="IJX24" s="321"/>
      <c r="IJY24" s="321"/>
      <c r="IJZ24" s="321"/>
      <c r="IKA24" s="321"/>
      <c r="IKB24" s="321"/>
      <c r="IKC24" s="321"/>
      <c r="IKD24" s="321"/>
      <c r="IKE24" s="321"/>
      <c r="IKF24" s="321"/>
      <c r="IKG24" s="321"/>
      <c r="IKH24" s="321"/>
      <c r="IKI24" s="321"/>
      <c r="IKJ24" s="321"/>
      <c r="IKK24" s="321"/>
      <c r="IKL24" s="321"/>
      <c r="IKM24" s="321"/>
      <c r="IKN24" s="321"/>
      <c r="IKO24" s="321"/>
      <c r="IKP24" s="321"/>
      <c r="IKQ24" s="321"/>
      <c r="IKR24" s="321"/>
      <c r="IKS24" s="321"/>
      <c r="IKT24" s="321"/>
      <c r="IKU24" s="321"/>
      <c r="IKV24" s="321"/>
      <c r="IKW24" s="321"/>
      <c r="IKX24" s="321"/>
      <c r="IKY24" s="321"/>
      <c r="IKZ24" s="321"/>
      <c r="ILA24" s="321"/>
      <c r="ILB24" s="321"/>
      <c r="ILC24" s="321"/>
      <c r="ILD24" s="321"/>
      <c r="ILE24" s="321"/>
      <c r="ILF24" s="321"/>
      <c r="ILG24" s="321"/>
      <c r="ILH24" s="321"/>
      <c r="ILI24" s="321"/>
      <c r="ILJ24" s="321"/>
      <c r="ILK24" s="321"/>
      <c r="ILL24" s="321"/>
      <c r="ILM24" s="321"/>
      <c r="ILN24" s="321"/>
      <c r="ILO24" s="321"/>
      <c r="ILP24" s="321"/>
      <c r="ILQ24" s="321"/>
      <c r="ILR24" s="321"/>
      <c r="ILS24" s="321"/>
      <c r="ILT24" s="321"/>
      <c r="ILU24" s="321"/>
      <c r="ILV24" s="321"/>
      <c r="ILW24" s="321"/>
      <c r="ILX24" s="321"/>
      <c r="ILY24" s="321"/>
      <c r="ILZ24" s="321"/>
      <c r="IMA24" s="321"/>
      <c r="IMB24" s="321"/>
      <c r="IMC24" s="321"/>
      <c r="IMD24" s="321"/>
      <c r="IME24" s="321"/>
      <c r="IMF24" s="321"/>
      <c r="IMG24" s="321"/>
      <c r="IMH24" s="321"/>
      <c r="IMI24" s="321"/>
      <c r="IMJ24" s="321"/>
      <c r="IMK24" s="321"/>
      <c r="IML24" s="321"/>
      <c r="IMM24" s="321"/>
      <c r="IMN24" s="321"/>
      <c r="IMO24" s="321"/>
      <c r="IMP24" s="321"/>
      <c r="IMQ24" s="321"/>
      <c r="IMR24" s="321"/>
      <c r="IMS24" s="321"/>
      <c r="IMT24" s="321"/>
      <c r="IMU24" s="321"/>
      <c r="IMV24" s="321"/>
      <c r="IMW24" s="321"/>
      <c r="IMX24" s="321"/>
      <c r="IMY24" s="321"/>
      <c r="IMZ24" s="321"/>
      <c r="INA24" s="321"/>
      <c r="INB24" s="321"/>
      <c r="INC24" s="321"/>
      <c r="IND24" s="321"/>
      <c r="INE24" s="321"/>
      <c r="INF24" s="321"/>
      <c r="ING24" s="321"/>
      <c r="INH24" s="321"/>
      <c r="INI24" s="321"/>
      <c r="INJ24" s="321"/>
      <c r="INK24" s="321"/>
      <c r="INL24" s="321"/>
      <c r="INM24" s="321"/>
      <c r="INN24" s="321"/>
      <c r="INO24" s="321"/>
      <c r="INP24" s="321"/>
      <c r="INQ24" s="321"/>
      <c r="INR24" s="321"/>
      <c r="INS24" s="321"/>
      <c r="INT24" s="321"/>
      <c r="INU24" s="321"/>
      <c r="INV24" s="321"/>
      <c r="INW24" s="321"/>
      <c r="INX24" s="321"/>
      <c r="INY24" s="321"/>
      <c r="INZ24" s="321"/>
      <c r="IOA24" s="321"/>
      <c r="IOB24" s="321"/>
      <c r="IOC24" s="321"/>
      <c r="IOD24" s="321"/>
      <c r="IOE24" s="321"/>
      <c r="IOF24" s="321"/>
      <c r="IOG24" s="321"/>
      <c r="IOH24" s="321"/>
      <c r="IOI24" s="321"/>
      <c r="IOJ24" s="321"/>
      <c r="IOK24" s="321"/>
      <c r="IOL24" s="321"/>
      <c r="IOM24" s="321"/>
      <c r="ION24" s="321"/>
      <c r="IOO24" s="321"/>
      <c r="IOP24" s="321"/>
      <c r="IOQ24" s="321"/>
      <c r="IOR24" s="321"/>
      <c r="IOS24" s="321"/>
      <c r="IOT24" s="321"/>
      <c r="IOU24" s="321"/>
      <c r="IOV24" s="321"/>
      <c r="IOW24" s="321"/>
      <c r="IOX24" s="321"/>
      <c r="IOY24" s="321"/>
      <c r="IOZ24" s="321"/>
      <c r="IPA24" s="321"/>
      <c r="IPB24" s="321"/>
      <c r="IPC24" s="321"/>
      <c r="IPD24" s="321"/>
      <c r="IPE24" s="321"/>
      <c r="IPF24" s="321"/>
      <c r="IPG24" s="321"/>
      <c r="IPH24" s="321"/>
      <c r="IPI24" s="321"/>
      <c r="IPJ24" s="321"/>
      <c r="IPK24" s="321"/>
      <c r="IPL24" s="321"/>
      <c r="IPM24" s="321"/>
      <c r="IPN24" s="321"/>
      <c r="IPO24" s="321"/>
      <c r="IPP24" s="321"/>
      <c r="IPQ24" s="321"/>
      <c r="IPR24" s="321"/>
      <c r="IPS24" s="321"/>
      <c r="IPT24" s="321"/>
      <c r="IPU24" s="321"/>
      <c r="IPV24" s="321"/>
      <c r="IPW24" s="321"/>
      <c r="IPX24" s="321"/>
      <c r="IPY24" s="321"/>
      <c r="IPZ24" s="321"/>
      <c r="IQA24" s="321"/>
      <c r="IQB24" s="321"/>
      <c r="IQC24" s="321"/>
      <c r="IQD24" s="321"/>
      <c r="IQE24" s="321"/>
      <c r="IQF24" s="321"/>
      <c r="IQG24" s="321"/>
      <c r="IQH24" s="321"/>
      <c r="IQI24" s="321"/>
      <c r="IQJ24" s="321"/>
      <c r="IQK24" s="321"/>
      <c r="IQL24" s="321"/>
      <c r="IQM24" s="321"/>
      <c r="IQN24" s="321"/>
      <c r="IQO24" s="321"/>
      <c r="IQP24" s="321"/>
      <c r="IQQ24" s="321"/>
      <c r="IQR24" s="321"/>
      <c r="IQS24" s="321"/>
      <c r="IQT24" s="321"/>
      <c r="IQU24" s="321"/>
      <c r="IQV24" s="321"/>
      <c r="IQW24" s="321"/>
      <c r="IQX24" s="321"/>
      <c r="IQY24" s="321"/>
      <c r="IQZ24" s="321"/>
      <c r="IRA24" s="321"/>
      <c r="IRB24" s="321"/>
      <c r="IRC24" s="321"/>
      <c r="IRD24" s="321"/>
      <c r="IRE24" s="321"/>
      <c r="IRF24" s="321"/>
      <c r="IRG24" s="321"/>
      <c r="IRH24" s="321"/>
      <c r="IRI24" s="321"/>
      <c r="IRJ24" s="321"/>
      <c r="IRK24" s="321"/>
      <c r="IRL24" s="321"/>
      <c r="IRM24" s="321"/>
      <c r="IRN24" s="321"/>
      <c r="IRO24" s="321"/>
      <c r="IRP24" s="321"/>
      <c r="IRQ24" s="321"/>
      <c r="IRR24" s="321"/>
      <c r="IRS24" s="321"/>
      <c r="IRT24" s="321"/>
      <c r="IRU24" s="321"/>
      <c r="IRV24" s="321"/>
      <c r="IRW24" s="321"/>
      <c r="IRX24" s="321"/>
      <c r="IRY24" s="321"/>
      <c r="IRZ24" s="321"/>
      <c r="ISA24" s="321"/>
      <c r="ISB24" s="321"/>
      <c r="ISC24" s="321"/>
      <c r="ISD24" s="321"/>
      <c r="ISE24" s="321"/>
      <c r="ISF24" s="321"/>
      <c r="ISG24" s="321"/>
      <c r="ISH24" s="321"/>
      <c r="ISI24" s="321"/>
      <c r="ISJ24" s="321"/>
      <c r="ISK24" s="321"/>
      <c r="ISL24" s="321"/>
      <c r="ISM24" s="321"/>
      <c r="ISN24" s="321"/>
      <c r="ISO24" s="321"/>
      <c r="ISP24" s="321"/>
      <c r="ISQ24" s="321"/>
      <c r="ISR24" s="321"/>
      <c r="ISS24" s="321"/>
      <c r="IST24" s="321"/>
      <c r="ISU24" s="321"/>
      <c r="ISV24" s="321"/>
      <c r="ISW24" s="321"/>
      <c r="ISX24" s="321"/>
      <c r="ISY24" s="321"/>
      <c r="ISZ24" s="321"/>
      <c r="ITA24" s="321"/>
      <c r="ITB24" s="321"/>
      <c r="ITC24" s="321"/>
      <c r="ITD24" s="321"/>
      <c r="ITE24" s="321"/>
      <c r="ITF24" s="321"/>
      <c r="ITG24" s="321"/>
      <c r="ITH24" s="321"/>
      <c r="ITI24" s="321"/>
      <c r="ITJ24" s="321"/>
      <c r="ITK24" s="321"/>
      <c r="ITL24" s="321"/>
      <c r="ITM24" s="321"/>
      <c r="ITN24" s="321"/>
      <c r="ITO24" s="321"/>
      <c r="ITP24" s="321"/>
      <c r="ITQ24" s="321"/>
      <c r="ITR24" s="321"/>
      <c r="ITS24" s="321"/>
      <c r="ITT24" s="321"/>
      <c r="ITU24" s="321"/>
      <c r="ITV24" s="321"/>
      <c r="ITW24" s="321"/>
      <c r="ITX24" s="321"/>
      <c r="ITY24" s="321"/>
      <c r="ITZ24" s="321"/>
      <c r="IUA24" s="321"/>
      <c r="IUB24" s="321"/>
      <c r="IUC24" s="321"/>
      <c r="IUD24" s="321"/>
      <c r="IUE24" s="321"/>
      <c r="IUF24" s="321"/>
      <c r="IUG24" s="321"/>
      <c r="IUH24" s="321"/>
      <c r="IUI24" s="321"/>
      <c r="IUJ24" s="321"/>
      <c r="IUK24" s="321"/>
      <c r="IUL24" s="321"/>
      <c r="IUM24" s="321"/>
      <c r="IUN24" s="321"/>
      <c r="IUO24" s="321"/>
      <c r="IUP24" s="321"/>
      <c r="IUQ24" s="321"/>
      <c r="IUR24" s="321"/>
      <c r="IUS24" s="321"/>
      <c r="IUT24" s="321"/>
      <c r="IUU24" s="321"/>
      <c r="IUV24" s="321"/>
      <c r="IUW24" s="321"/>
      <c r="IUX24" s="321"/>
      <c r="IUY24" s="321"/>
      <c r="IUZ24" s="321"/>
      <c r="IVA24" s="321"/>
      <c r="IVB24" s="321"/>
      <c r="IVC24" s="321"/>
      <c r="IVD24" s="321"/>
      <c r="IVE24" s="321"/>
      <c r="IVF24" s="321"/>
      <c r="IVG24" s="321"/>
      <c r="IVH24" s="321"/>
      <c r="IVI24" s="321"/>
      <c r="IVJ24" s="321"/>
      <c r="IVK24" s="321"/>
      <c r="IVL24" s="321"/>
      <c r="IVM24" s="321"/>
      <c r="IVN24" s="321"/>
      <c r="IVO24" s="321"/>
      <c r="IVP24" s="321"/>
      <c r="IVQ24" s="321"/>
      <c r="IVR24" s="321"/>
      <c r="IVS24" s="321"/>
      <c r="IVT24" s="321"/>
      <c r="IVU24" s="321"/>
      <c r="IVV24" s="321"/>
      <c r="IVW24" s="321"/>
      <c r="IVX24" s="321"/>
      <c r="IVY24" s="321"/>
      <c r="IVZ24" s="321"/>
      <c r="IWA24" s="321"/>
      <c r="IWB24" s="321"/>
      <c r="IWC24" s="321"/>
      <c r="IWD24" s="321"/>
      <c r="IWE24" s="321"/>
      <c r="IWF24" s="321"/>
      <c r="IWG24" s="321"/>
      <c r="IWH24" s="321"/>
      <c r="IWI24" s="321"/>
      <c r="IWJ24" s="321"/>
      <c r="IWK24" s="321"/>
      <c r="IWL24" s="321"/>
      <c r="IWM24" s="321"/>
      <c r="IWN24" s="321"/>
      <c r="IWO24" s="321"/>
      <c r="IWP24" s="321"/>
      <c r="IWQ24" s="321"/>
      <c r="IWR24" s="321"/>
      <c r="IWS24" s="321"/>
      <c r="IWT24" s="321"/>
      <c r="IWU24" s="321"/>
      <c r="IWV24" s="321"/>
      <c r="IWW24" s="321"/>
      <c r="IWX24" s="321"/>
      <c r="IWY24" s="321"/>
      <c r="IWZ24" s="321"/>
      <c r="IXA24" s="321"/>
      <c r="IXB24" s="321"/>
      <c r="IXC24" s="321"/>
      <c r="IXD24" s="321"/>
      <c r="IXE24" s="321"/>
      <c r="IXF24" s="321"/>
      <c r="IXG24" s="321"/>
      <c r="IXH24" s="321"/>
      <c r="IXI24" s="321"/>
      <c r="IXJ24" s="321"/>
      <c r="IXK24" s="321"/>
      <c r="IXL24" s="321"/>
      <c r="IXM24" s="321"/>
      <c r="IXN24" s="321"/>
      <c r="IXO24" s="321"/>
      <c r="IXP24" s="321"/>
      <c r="IXQ24" s="321"/>
      <c r="IXR24" s="321"/>
      <c r="IXS24" s="321"/>
      <c r="IXT24" s="321"/>
      <c r="IXU24" s="321"/>
      <c r="IXV24" s="321"/>
      <c r="IXW24" s="321"/>
      <c r="IXX24" s="321"/>
      <c r="IXY24" s="321"/>
      <c r="IXZ24" s="321"/>
      <c r="IYA24" s="321"/>
      <c r="IYB24" s="321"/>
      <c r="IYC24" s="321"/>
      <c r="IYD24" s="321"/>
      <c r="IYE24" s="321"/>
      <c r="IYF24" s="321"/>
      <c r="IYG24" s="321"/>
      <c r="IYH24" s="321"/>
      <c r="IYI24" s="321"/>
      <c r="IYJ24" s="321"/>
      <c r="IYK24" s="321"/>
      <c r="IYL24" s="321"/>
      <c r="IYM24" s="321"/>
      <c r="IYN24" s="321"/>
      <c r="IYO24" s="321"/>
      <c r="IYP24" s="321"/>
      <c r="IYQ24" s="321"/>
      <c r="IYR24" s="321"/>
      <c r="IYS24" s="321"/>
      <c r="IYT24" s="321"/>
      <c r="IYU24" s="321"/>
      <c r="IYV24" s="321"/>
      <c r="IYW24" s="321"/>
      <c r="IYX24" s="321"/>
      <c r="IYY24" s="321"/>
      <c r="IYZ24" s="321"/>
      <c r="IZA24" s="321"/>
      <c r="IZB24" s="321"/>
      <c r="IZC24" s="321"/>
      <c r="IZD24" s="321"/>
      <c r="IZE24" s="321"/>
      <c r="IZF24" s="321"/>
      <c r="IZG24" s="321"/>
      <c r="IZH24" s="321"/>
      <c r="IZI24" s="321"/>
      <c r="IZJ24" s="321"/>
      <c r="IZK24" s="321"/>
      <c r="IZL24" s="321"/>
      <c r="IZM24" s="321"/>
      <c r="IZN24" s="321"/>
      <c r="IZO24" s="321"/>
      <c r="IZP24" s="321"/>
      <c r="IZQ24" s="321"/>
      <c r="IZR24" s="321"/>
      <c r="IZS24" s="321"/>
      <c r="IZT24" s="321"/>
      <c r="IZU24" s="321"/>
      <c r="IZV24" s="321"/>
      <c r="IZW24" s="321"/>
      <c r="IZX24" s="321"/>
      <c r="IZY24" s="321"/>
      <c r="IZZ24" s="321"/>
      <c r="JAA24" s="321"/>
      <c r="JAB24" s="321"/>
      <c r="JAC24" s="321"/>
      <c r="JAD24" s="321"/>
      <c r="JAE24" s="321"/>
      <c r="JAF24" s="321"/>
      <c r="JAG24" s="321"/>
      <c r="JAH24" s="321"/>
      <c r="JAI24" s="321"/>
      <c r="JAJ24" s="321"/>
      <c r="JAK24" s="321"/>
      <c r="JAL24" s="321"/>
      <c r="JAM24" s="321"/>
      <c r="JAN24" s="321"/>
      <c r="JAO24" s="321"/>
      <c r="JAP24" s="321"/>
      <c r="JAQ24" s="321"/>
      <c r="JAR24" s="321"/>
      <c r="JAS24" s="321"/>
      <c r="JAT24" s="321"/>
      <c r="JAU24" s="321"/>
      <c r="JAV24" s="321"/>
      <c r="JAW24" s="321"/>
      <c r="JAX24" s="321"/>
      <c r="JAY24" s="321"/>
      <c r="JAZ24" s="321"/>
      <c r="JBA24" s="321"/>
      <c r="JBB24" s="321"/>
      <c r="JBC24" s="321"/>
      <c r="JBD24" s="321"/>
      <c r="JBE24" s="321"/>
      <c r="JBF24" s="321"/>
      <c r="JBG24" s="321"/>
      <c r="JBH24" s="321"/>
      <c r="JBI24" s="321"/>
      <c r="JBJ24" s="321"/>
      <c r="JBK24" s="321"/>
      <c r="JBL24" s="321"/>
      <c r="JBM24" s="321"/>
      <c r="JBN24" s="321"/>
      <c r="JBO24" s="321"/>
      <c r="JBP24" s="321"/>
      <c r="JBQ24" s="321"/>
      <c r="JBR24" s="321"/>
      <c r="JBS24" s="321"/>
      <c r="JBT24" s="321"/>
      <c r="JBU24" s="321"/>
      <c r="JBV24" s="321"/>
      <c r="JBW24" s="321"/>
      <c r="JBX24" s="321"/>
      <c r="JBY24" s="321"/>
      <c r="JBZ24" s="321"/>
      <c r="JCA24" s="321"/>
      <c r="JCB24" s="321"/>
      <c r="JCC24" s="321"/>
      <c r="JCD24" s="321"/>
      <c r="JCE24" s="321"/>
      <c r="JCF24" s="321"/>
      <c r="JCG24" s="321"/>
      <c r="JCH24" s="321"/>
      <c r="JCI24" s="321"/>
      <c r="JCJ24" s="321"/>
      <c r="JCK24" s="321"/>
      <c r="JCL24" s="321"/>
      <c r="JCM24" s="321"/>
      <c r="JCN24" s="321"/>
      <c r="JCO24" s="321"/>
      <c r="JCP24" s="321"/>
      <c r="JCQ24" s="321"/>
      <c r="JCR24" s="321"/>
      <c r="JCS24" s="321"/>
      <c r="JCT24" s="321"/>
      <c r="JCU24" s="321"/>
      <c r="JCV24" s="321"/>
      <c r="JCW24" s="321"/>
      <c r="JCX24" s="321"/>
      <c r="JCY24" s="321"/>
      <c r="JCZ24" s="321"/>
      <c r="JDA24" s="321"/>
      <c r="JDB24" s="321"/>
      <c r="JDC24" s="321"/>
      <c r="JDD24" s="321"/>
      <c r="JDE24" s="321"/>
      <c r="JDF24" s="321"/>
      <c r="JDG24" s="321"/>
      <c r="JDH24" s="321"/>
      <c r="JDI24" s="321"/>
      <c r="JDJ24" s="321"/>
      <c r="JDK24" s="321"/>
      <c r="JDL24" s="321"/>
      <c r="JDM24" s="321"/>
      <c r="JDN24" s="321"/>
      <c r="JDO24" s="321"/>
      <c r="JDP24" s="321"/>
      <c r="JDQ24" s="321"/>
      <c r="JDR24" s="321"/>
      <c r="JDS24" s="321"/>
      <c r="JDT24" s="321"/>
      <c r="JDU24" s="321"/>
      <c r="JDV24" s="321"/>
      <c r="JDW24" s="321"/>
      <c r="JDX24" s="321"/>
      <c r="JDY24" s="321"/>
      <c r="JDZ24" s="321"/>
      <c r="JEA24" s="321"/>
      <c r="JEB24" s="321"/>
      <c r="JEC24" s="321"/>
      <c r="JED24" s="321"/>
      <c r="JEE24" s="321"/>
      <c r="JEF24" s="321"/>
      <c r="JEG24" s="321"/>
      <c r="JEH24" s="321"/>
      <c r="JEI24" s="321"/>
      <c r="JEJ24" s="321"/>
      <c r="JEK24" s="321"/>
      <c r="JEL24" s="321"/>
      <c r="JEM24" s="321"/>
      <c r="JEN24" s="321"/>
      <c r="JEO24" s="321"/>
      <c r="JEP24" s="321"/>
      <c r="JEQ24" s="321"/>
      <c r="JER24" s="321"/>
      <c r="JES24" s="321"/>
      <c r="JET24" s="321"/>
      <c r="JEU24" s="321"/>
      <c r="JEV24" s="321"/>
      <c r="JEW24" s="321"/>
      <c r="JEX24" s="321"/>
      <c r="JEY24" s="321"/>
      <c r="JEZ24" s="321"/>
      <c r="JFA24" s="321"/>
      <c r="JFB24" s="321"/>
      <c r="JFC24" s="321"/>
      <c r="JFD24" s="321"/>
      <c r="JFE24" s="321"/>
      <c r="JFF24" s="321"/>
      <c r="JFG24" s="321"/>
      <c r="JFH24" s="321"/>
      <c r="JFI24" s="321"/>
      <c r="JFJ24" s="321"/>
      <c r="JFK24" s="321"/>
      <c r="JFL24" s="321"/>
      <c r="JFM24" s="321"/>
      <c r="JFN24" s="321"/>
      <c r="JFO24" s="321"/>
      <c r="JFP24" s="321"/>
      <c r="JFQ24" s="321"/>
      <c r="JFR24" s="321"/>
      <c r="JFS24" s="321"/>
      <c r="JFT24" s="321"/>
      <c r="JFU24" s="321"/>
      <c r="JFV24" s="321"/>
      <c r="JFW24" s="321"/>
      <c r="JFX24" s="321"/>
      <c r="JFY24" s="321"/>
      <c r="JFZ24" s="321"/>
      <c r="JGA24" s="321"/>
      <c r="JGB24" s="321"/>
      <c r="JGC24" s="321"/>
      <c r="JGD24" s="321"/>
      <c r="JGE24" s="321"/>
      <c r="JGF24" s="321"/>
      <c r="JGG24" s="321"/>
      <c r="JGH24" s="321"/>
      <c r="JGI24" s="321"/>
      <c r="JGJ24" s="321"/>
      <c r="JGK24" s="321"/>
      <c r="JGL24" s="321"/>
      <c r="JGM24" s="321"/>
      <c r="JGN24" s="321"/>
      <c r="JGO24" s="321"/>
      <c r="JGP24" s="321"/>
      <c r="JGQ24" s="321"/>
      <c r="JGR24" s="321"/>
      <c r="JGS24" s="321"/>
      <c r="JGT24" s="321"/>
      <c r="JGU24" s="321"/>
      <c r="JGV24" s="321"/>
      <c r="JGW24" s="321"/>
      <c r="JGX24" s="321"/>
      <c r="JGY24" s="321"/>
      <c r="JGZ24" s="321"/>
      <c r="JHA24" s="321"/>
      <c r="JHB24" s="321"/>
      <c r="JHC24" s="321"/>
      <c r="JHD24" s="321"/>
      <c r="JHE24" s="321"/>
      <c r="JHF24" s="321"/>
      <c r="JHG24" s="321"/>
      <c r="JHH24" s="321"/>
      <c r="JHI24" s="321"/>
      <c r="JHJ24" s="321"/>
      <c r="JHK24" s="321"/>
      <c r="JHL24" s="321"/>
      <c r="JHM24" s="321"/>
      <c r="JHN24" s="321"/>
      <c r="JHO24" s="321"/>
      <c r="JHP24" s="321"/>
      <c r="JHQ24" s="321"/>
      <c r="JHR24" s="321"/>
      <c r="JHS24" s="321"/>
      <c r="JHT24" s="321"/>
      <c r="JHU24" s="321"/>
      <c r="JHV24" s="321"/>
      <c r="JHW24" s="321"/>
      <c r="JHX24" s="321"/>
      <c r="JHY24" s="321"/>
      <c r="JHZ24" s="321"/>
      <c r="JIA24" s="321"/>
      <c r="JIB24" s="321"/>
      <c r="JIC24" s="321"/>
      <c r="JID24" s="321"/>
      <c r="JIE24" s="321"/>
      <c r="JIF24" s="321"/>
      <c r="JIG24" s="321"/>
      <c r="JIH24" s="321"/>
      <c r="JII24" s="321"/>
      <c r="JIJ24" s="321"/>
      <c r="JIK24" s="321"/>
      <c r="JIL24" s="321"/>
      <c r="JIM24" s="321"/>
      <c r="JIN24" s="321"/>
      <c r="JIO24" s="321"/>
      <c r="JIP24" s="321"/>
      <c r="JIQ24" s="321"/>
      <c r="JIR24" s="321"/>
      <c r="JIS24" s="321"/>
      <c r="JIT24" s="321"/>
      <c r="JIU24" s="321"/>
      <c r="JIV24" s="321"/>
      <c r="JIW24" s="321"/>
      <c r="JIX24" s="321"/>
      <c r="JIY24" s="321"/>
      <c r="JIZ24" s="321"/>
      <c r="JJA24" s="321"/>
      <c r="JJB24" s="321"/>
      <c r="JJC24" s="321"/>
      <c r="JJD24" s="321"/>
      <c r="JJE24" s="321"/>
      <c r="JJF24" s="321"/>
      <c r="JJG24" s="321"/>
      <c r="JJH24" s="321"/>
      <c r="JJI24" s="321"/>
      <c r="JJJ24" s="321"/>
      <c r="JJK24" s="321"/>
      <c r="JJL24" s="321"/>
      <c r="JJM24" s="321"/>
      <c r="JJN24" s="321"/>
      <c r="JJO24" s="321"/>
      <c r="JJP24" s="321"/>
      <c r="JJQ24" s="321"/>
      <c r="JJR24" s="321"/>
      <c r="JJS24" s="321"/>
      <c r="JJT24" s="321"/>
      <c r="JJU24" s="321"/>
      <c r="JJV24" s="321"/>
      <c r="JJW24" s="321"/>
      <c r="JJX24" s="321"/>
      <c r="JJY24" s="321"/>
      <c r="JJZ24" s="321"/>
      <c r="JKA24" s="321"/>
      <c r="JKB24" s="321"/>
      <c r="JKC24" s="321"/>
      <c r="JKD24" s="321"/>
      <c r="JKE24" s="321"/>
      <c r="JKF24" s="321"/>
      <c r="JKG24" s="321"/>
      <c r="JKH24" s="321"/>
      <c r="JKI24" s="321"/>
      <c r="JKJ24" s="321"/>
      <c r="JKK24" s="321"/>
      <c r="JKL24" s="321"/>
      <c r="JKM24" s="321"/>
      <c r="JKN24" s="321"/>
      <c r="JKO24" s="321"/>
      <c r="JKP24" s="321"/>
      <c r="JKQ24" s="321"/>
      <c r="JKR24" s="321"/>
      <c r="JKS24" s="321"/>
      <c r="JKT24" s="321"/>
      <c r="JKU24" s="321"/>
      <c r="JKV24" s="321"/>
      <c r="JKW24" s="321"/>
      <c r="JKX24" s="321"/>
      <c r="JKY24" s="321"/>
      <c r="JKZ24" s="321"/>
      <c r="JLA24" s="321"/>
      <c r="JLB24" s="321"/>
      <c r="JLC24" s="321"/>
      <c r="JLD24" s="321"/>
      <c r="JLE24" s="321"/>
      <c r="JLF24" s="321"/>
      <c r="JLG24" s="321"/>
      <c r="JLH24" s="321"/>
      <c r="JLI24" s="321"/>
      <c r="JLJ24" s="321"/>
      <c r="JLK24" s="321"/>
      <c r="JLL24" s="321"/>
      <c r="JLM24" s="321"/>
      <c r="JLN24" s="321"/>
      <c r="JLO24" s="321"/>
      <c r="JLP24" s="321"/>
      <c r="JLQ24" s="321"/>
      <c r="JLR24" s="321"/>
      <c r="JLS24" s="321"/>
      <c r="JLT24" s="321"/>
      <c r="JLU24" s="321"/>
      <c r="JLV24" s="321"/>
      <c r="JLW24" s="321"/>
      <c r="JLX24" s="321"/>
      <c r="JLY24" s="321"/>
      <c r="JLZ24" s="321"/>
      <c r="JMA24" s="321"/>
      <c r="JMB24" s="321"/>
      <c r="JMC24" s="321"/>
      <c r="JMD24" s="321"/>
      <c r="JME24" s="321"/>
      <c r="JMF24" s="321"/>
      <c r="JMG24" s="321"/>
      <c r="JMH24" s="321"/>
      <c r="JMI24" s="321"/>
      <c r="JMJ24" s="321"/>
      <c r="JMK24" s="321"/>
      <c r="JML24" s="321"/>
      <c r="JMM24" s="321"/>
      <c r="JMN24" s="321"/>
      <c r="JMO24" s="321"/>
      <c r="JMP24" s="321"/>
      <c r="JMQ24" s="321"/>
      <c r="JMR24" s="321"/>
      <c r="JMS24" s="321"/>
      <c r="JMT24" s="321"/>
      <c r="JMU24" s="321"/>
      <c r="JMV24" s="321"/>
      <c r="JMW24" s="321"/>
      <c r="JMX24" s="321"/>
      <c r="JMY24" s="321"/>
      <c r="JMZ24" s="321"/>
      <c r="JNA24" s="321"/>
      <c r="JNB24" s="321"/>
      <c r="JNC24" s="321"/>
      <c r="JND24" s="321"/>
      <c r="JNE24" s="321"/>
      <c r="JNF24" s="321"/>
      <c r="JNG24" s="321"/>
      <c r="JNH24" s="321"/>
      <c r="JNI24" s="321"/>
      <c r="JNJ24" s="321"/>
      <c r="JNK24" s="321"/>
      <c r="JNL24" s="321"/>
      <c r="JNM24" s="321"/>
      <c r="JNN24" s="321"/>
      <c r="JNO24" s="321"/>
      <c r="JNP24" s="321"/>
      <c r="JNQ24" s="321"/>
      <c r="JNR24" s="321"/>
      <c r="JNS24" s="321"/>
      <c r="JNT24" s="321"/>
      <c r="JNU24" s="321"/>
      <c r="JNV24" s="321"/>
      <c r="JNW24" s="321"/>
      <c r="JNX24" s="321"/>
      <c r="JNY24" s="321"/>
      <c r="JNZ24" s="321"/>
      <c r="JOA24" s="321"/>
      <c r="JOB24" s="321"/>
      <c r="JOC24" s="321"/>
      <c r="JOD24" s="321"/>
      <c r="JOE24" s="321"/>
      <c r="JOF24" s="321"/>
      <c r="JOG24" s="321"/>
      <c r="JOH24" s="321"/>
      <c r="JOI24" s="321"/>
      <c r="JOJ24" s="321"/>
      <c r="JOK24" s="321"/>
      <c r="JOL24" s="321"/>
      <c r="JOM24" s="321"/>
      <c r="JON24" s="321"/>
      <c r="JOO24" s="321"/>
      <c r="JOP24" s="321"/>
      <c r="JOQ24" s="321"/>
      <c r="JOR24" s="321"/>
      <c r="JOS24" s="321"/>
      <c r="JOT24" s="321"/>
      <c r="JOU24" s="321"/>
      <c r="JOV24" s="321"/>
      <c r="JOW24" s="321"/>
      <c r="JOX24" s="321"/>
      <c r="JOY24" s="321"/>
      <c r="JOZ24" s="321"/>
      <c r="JPA24" s="321"/>
      <c r="JPB24" s="321"/>
      <c r="JPC24" s="321"/>
      <c r="JPD24" s="321"/>
      <c r="JPE24" s="321"/>
      <c r="JPF24" s="321"/>
      <c r="JPG24" s="321"/>
      <c r="JPH24" s="321"/>
      <c r="JPI24" s="321"/>
      <c r="JPJ24" s="321"/>
      <c r="JPK24" s="321"/>
      <c r="JPL24" s="321"/>
      <c r="JPM24" s="321"/>
      <c r="JPN24" s="321"/>
      <c r="JPO24" s="321"/>
      <c r="JPP24" s="321"/>
      <c r="JPQ24" s="321"/>
      <c r="JPR24" s="321"/>
      <c r="JPS24" s="321"/>
      <c r="JPT24" s="321"/>
      <c r="JPU24" s="321"/>
      <c r="JPV24" s="321"/>
      <c r="JPW24" s="321"/>
      <c r="JPX24" s="321"/>
      <c r="JPY24" s="321"/>
      <c r="JPZ24" s="321"/>
      <c r="JQA24" s="321"/>
      <c r="JQB24" s="321"/>
      <c r="JQC24" s="321"/>
      <c r="JQD24" s="321"/>
      <c r="JQE24" s="321"/>
      <c r="JQF24" s="321"/>
      <c r="JQG24" s="321"/>
      <c r="JQH24" s="321"/>
      <c r="JQI24" s="321"/>
      <c r="JQJ24" s="321"/>
      <c r="JQK24" s="321"/>
      <c r="JQL24" s="321"/>
      <c r="JQM24" s="321"/>
      <c r="JQN24" s="321"/>
      <c r="JQO24" s="321"/>
      <c r="JQP24" s="321"/>
      <c r="JQQ24" s="321"/>
      <c r="JQR24" s="321"/>
      <c r="JQS24" s="321"/>
      <c r="JQT24" s="321"/>
      <c r="JQU24" s="321"/>
      <c r="JQV24" s="321"/>
      <c r="JQW24" s="321"/>
      <c r="JQX24" s="321"/>
      <c r="JQY24" s="321"/>
      <c r="JQZ24" s="321"/>
      <c r="JRA24" s="321"/>
      <c r="JRB24" s="321"/>
      <c r="JRC24" s="321"/>
      <c r="JRD24" s="321"/>
      <c r="JRE24" s="321"/>
      <c r="JRF24" s="321"/>
      <c r="JRG24" s="321"/>
      <c r="JRH24" s="321"/>
      <c r="JRI24" s="321"/>
      <c r="JRJ24" s="321"/>
      <c r="JRK24" s="321"/>
      <c r="JRL24" s="321"/>
      <c r="JRM24" s="321"/>
      <c r="JRN24" s="321"/>
      <c r="JRO24" s="321"/>
      <c r="JRP24" s="321"/>
      <c r="JRQ24" s="321"/>
      <c r="JRR24" s="321"/>
      <c r="JRS24" s="321"/>
      <c r="JRT24" s="321"/>
      <c r="JRU24" s="321"/>
      <c r="JRV24" s="321"/>
      <c r="JRW24" s="321"/>
      <c r="JRX24" s="321"/>
      <c r="JRY24" s="321"/>
      <c r="JRZ24" s="321"/>
      <c r="JSA24" s="321"/>
      <c r="JSB24" s="321"/>
      <c r="JSC24" s="321"/>
      <c r="JSD24" s="321"/>
      <c r="JSE24" s="321"/>
      <c r="JSF24" s="321"/>
      <c r="JSG24" s="321"/>
      <c r="JSH24" s="321"/>
      <c r="JSI24" s="321"/>
      <c r="JSJ24" s="321"/>
      <c r="JSK24" s="321"/>
      <c r="JSL24" s="321"/>
      <c r="JSM24" s="321"/>
      <c r="JSN24" s="321"/>
      <c r="JSO24" s="321"/>
      <c r="JSP24" s="321"/>
      <c r="JSQ24" s="321"/>
      <c r="JSR24" s="321"/>
      <c r="JSS24" s="321"/>
      <c r="JST24" s="321"/>
      <c r="JSU24" s="321"/>
      <c r="JSV24" s="321"/>
      <c r="JSW24" s="321"/>
      <c r="JSX24" s="321"/>
      <c r="JSY24" s="321"/>
      <c r="JSZ24" s="321"/>
      <c r="JTA24" s="321"/>
      <c r="JTB24" s="321"/>
      <c r="JTC24" s="321"/>
      <c r="JTD24" s="321"/>
      <c r="JTE24" s="321"/>
      <c r="JTF24" s="321"/>
      <c r="JTG24" s="321"/>
      <c r="JTH24" s="321"/>
      <c r="JTI24" s="321"/>
      <c r="JTJ24" s="321"/>
      <c r="JTK24" s="321"/>
      <c r="JTL24" s="321"/>
      <c r="JTM24" s="321"/>
      <c r="JTN24" s="321"/>
      <c r="JTO24" s="321"/>
      <c r="JTP24" s="321"/>
      <c r="JTQ24" s="321"/>
      <c r="JTR24" s="321"/>
      <c r="JTS24" s="321"/>
      <c r="JTT24" s="321"/>
      <c r="JTU24" s="321"/>
      <c r="JTV24" s="321"/>
      <c r="JTW24" s="321"/>
      <c r="JTX24" s="321"/>
      <c r="JTY24" s="321"/>
      <c r="JTZ24" s="321"/>
      <c r="JUA24" s="321"/>
      <c r="JUB24" s="321"/>
      <c r="JUC24" s="321"/>
      <c r="JUD24" s="321"/>
      <c r="JUE24" s="321"/>
      <c r="JUF24" s="321"/>
      <c r="JUG24" s="321"/>
      <c r="JUH24" s="321"/>
      <c r="JUI24" s="321"/>
      <c r="JUJ24" s="321"/>
      <c r="JUK24" s="321"/>
      <c r="JUL24" s="321"/>
      <c r="JUM24" s="321"/>
      <c r="JUN24" s="321"/>
      <c r="JUO24" s="321"/>
      <c r="JUP24" s="321"/>
      <c r="JUQ24" s="321"/>
      <c r="JUR24" s="321"/>
      <c r="JUS24" s="321"/>
      <c r="JUT24" s="321"/>
      <c r="JUU24" s="321"/>
      <c r="JUV24" s="321"/>
      <c r="JUW24" s="321"/>
      <c r="JUX24" s="321"/>
      <c r="JUY24" s="321"/>
      <c r="JUZ24" s="321"/>
      <c r="JVA24" s="321"/>
      <c r="JVB24" s="321"/>
      <c r="JVC24" s="321"/>
      <c r="JVD24" s="321"/>
      <c r="JVE24" s="321"/>
      <c r="JVF24" s="321"/>
      <c r="JVG24" s="321"/>
      <c r="JVH24" s="321"/>
      <c r="JVI24" s="321"/>
      <c r="JVJ24" s="321"/>
      <c r="JVK24" s="321"/>
      <c r="JVL24" s="321"/>
      <c r="JVM24" s="321"/>
      <c r="JVN24" s="321"/>
      <c r="JVO24" s="321"/>
      <c r="JVP24" s="321"/>
      <c r="JVQ24" s="321"/>
      <c r="JVR24" s="321"/>
      <c r="JVS24" s="321"/>
      <c r="JVT24" s="321"/>
      <c r="JVU24" s="321"/>
      <c r="JVV24" s="321"/>
      <c r="JVW24" s="321"/>
      <c r="JVX24" s="321"/>
      <c r="JVY24" s="321"/>
      <c r="JVZ24" s="321"/>
      <c r="JWA24" s="321"/>
      <c r="JWB24" s="321"/>
      <c r="JWC24" s="321"/>
      <c r="JWD24" s="321"/>
      <c r="JWE24" s="321"/>
      <c r="JWF24" s="321"/>
      <c r="JWG24" s="321"/>
      <c r="JWH24" s="321"/>
      <c r="JWI24" s="321"/>
      <c r="JWJ24" s="321"/>
      <c r="JWK24" s="321"/>
      <c r="JWL24" s="321"/>
      <c r="JWM24" s="321"/>
      <c r="JWN24" s="321"/>
      <c r="JWO24" s="321"/>
      <c r="JWP24" s="321"/>
      <c r="JWQ24" s="321"/>
      <c r="JWR24" s="321"/>
      <c r="JWS24" s="321"/>
      <c r="JWT24" s="321"/>
      <c r="JWU24" s="321"/>
      <c r="JWV24" s="321"/>
      <c r="JWW24" s="321"/>
      <c r="JWX24" s="321"/>
      <c r="JWY24" s="321"/>
      <c r="JWZ24" s="321"/>
      <c r="JXA24" s="321"/>
      <c r="JXB24" s="321"/>
      <c r="JXC24" s="321"/>
      <c r="JXD24" s="321"/>
      <c r="JXE24" s="321"/>
      <c r="JXF24" s="321"/>
      <c r="JXG24" s="321"/>
      <c r="JXH24" s="321"/>
      <c r="JXI24" s="321"/>
      <c r="JXJ24" s="321"/>
      <c r="JXK24" s="321"/>
      <c r="JXL24" s="321"/>
      <c r="JXM24" s="321"/>
      <c r="JXN24" s="321"/>
      <c r="JXO24" s="321"/>
      <c r="JXP24" s="321"/>
      <c r="JXQ24" s="321"/>
      <c r="JXR24" s="321"/>
      <c r="JXS24" s="321"/>
      <c r="JXT24" s="321"/>
      <c r="JXU24" s="321"/>
      <c r="JXV24" s="321"/>
      <c r="JXW24" s="321"/>
      <c r="JXX24" s="321"/>
      <c r="JXY24" s="321"/>
      <c r="JXZ24" s="321"/>
      <c r="JYA24" s="321"/>
      <c r="JYB24" s="321"/>
      <c r="JYC24" s="321"/>
      <c r="JYD24" s="321"/>
      <c r="JYE24" s="321"/>
      <c r="JYF24" s="321"/>
      <c r="JYG24" s="321"/>
      <c r="JYH24" s="321"/>
      <c r="JYI24" s="321"/>
      <c r="JYJ24" s="321"/>
      <c r="JYK24" s="321"/>
      <c r="JYL24" s="321"/>
      <c r="JYM24" s="321"/>
      <c r="JYN24" s="321"/>
      <c r="JYO24" s="321"/>
      <c r="JYP24" s="321"/>
      <c r="JYQ24" s="321"/>
      <c r="JYR24" s="321"/>
      <c r="JYS24" s="321"/>
      <c r="JYT24" s="321"/>
      <c r="JYU24" s="321"/>
      <c r="JYV24" s="321"/>
      <c r="JYW24" s="321"/>
      <c r="JYX24" s="321"/>
      <c r="JYY24" s="321"/>
      <c r="JYZ24" s="321"/>
      <c r="JZA24" s="321"/>
      <c r="JZB24" s="321"/>
      <c r="JZC24" s="321"/>
      <c r="JZD24" s="321"/>
      <c r="JZE24" s="321"/>
      <c r="JZF24" s="321"/>
      <c r="JZG24" s="321"/>
      <c r="JZH24" s="321"/>
      <c r="JZI24" s="321"/>
      <c r="JZJ24" s="321"/>
      <c r="JZK24" s="321"/>
      <c r="JZL24" s="321"/>
      <c r="JZM24" s="321"/>
      <c r="JZN24" s="321"/>
      <c r="JZO24" s="321"/>
      <c r="JZP24" s="321"/>
      <c r="JZQ24" s="321"/>
      <c r="JZR24" s="321"/>
      <c r="JZS24" s="321"/>
      <c r="JZT24" s="321"/>
      <c r="JZU24" s="321"/>
      <c r="JZV24" s="321"/>
      <c r="JZW24" s="321"/>
      <c r="JZX24" s="321"/>
      <c r="JZY24" s="321"/>
      <c r="JZZ24" s="321"/>
      <c r="KAA24" s="321"/>
      <c r="KAB24" s="321"/>
      <c r="KAC24" s="321"/>
      <c r="KAD24" s="321"/>
      <c r="KAE24" s="321"/>
      <c r="KAF24" s="321"/>
      <c r="KAG24" s="321"/>
      <c r="KAH24" s="321"/>
      <c r="KAI24" s="321"/>
      <c r="KAJ24" s="321"/>
      <c r="KAK24" s="321"/>
      <c r="KAL24" s="321"/>
      <c r="KAM24" s="321"/>
      <c r="KAN24" s="321"/>
      <c r="KAO24" s="321"/>
      <c r="KAP24" s="321"/>
      <c r="KAQ24" s="321"/>
      <c r="KAR24" s="321"/>
      <c r="KAS24" s="321"/>
      <c r="KAT24" s="321"/>
      <c r="KAU24" s="321"/>
      <c r="KAV24" s="321"/>
      <c r="KAW24" s="321"/>
      <c r="KAX24" s="321"/>
      <c r="KAY24" s="321"/>
      <c r="KAZ24" s="321"/>
      <c r="KBA24" s="321"/>
      <c r="KBB24" s="321"/>
      <c r="KBC24" s="321"/>
      <c r="KBD24" s="321"/>
      <c r="KBE24" s="321"/>
      <c r="KBF24" s="321"/>
      <c r="KBG24" s="321"/>
      <c r="KBH24" s="321"/>
      <c r="KBI24" s="321"/>
      <c r="KBJ24" s="321"/>
      <c r="KBK24" s="321"/>
      <c r="KBL24" s="321"/>
      <c r="KBM24" s="321"/>
      <c r="KBN24" s="321"/>
      <c r="KBO24" s="321"/>
      <c r="KBP24" s="321"/>
      <c r="KBQ24" s="321"/>
      <c r="KBR24" s="321"/>
      <c r="KBS24" s="321"/>
      <c r="KBT24" s="321"/>
      <c r="KBU24" s="321"/>
      <c r="KBV24" s="321"/>
      <c r="KBW24" s="321"/>
      <c r="KBX24" s="321"/>
      <c r="KBY24" s="321"/>
      <c r="KBZ24" s="321"/>
      <c r="KCA24" s="321"/>
      <c r="KCB24" s="321"/>
      <c r="KCC24" s="321"/>
      <c r="KCD24" s="321"/>
      <c r="KCE24" s="321"/>
      <c r="KCF24" s="321"/>
      <c r="KCG24" s="321"/>
      <c r="KCH24" s="321"/>
      <c r="KCI24" s="321"/>
      <c r="KCJ24" s="321"/>
      <c r="KCK24" s="321"/>
      <c r="KCL24" s="321"/>
      <c r="KCM24" s="321"/>
      <c r="KCN24" s="321"/>
      <c r="KCO24" s="321"/>
      <c r="KCP24" s="321"/>
      <c r="KCQ24" s="321"/>
      <c r="KCR24" s="321"/>
      <c r="KCS24" s="321"/>
      <c r="KCT24" s="321"/>
      <c r="KCU24" s="321"/>
      <c r="KCV24" s="321"/>
      <c r="KCW24" s="321"/>
      <c r="KCX24" s="321"/>
      <c r="KCY24" s="321"/>
      <c r="KCZ24" s="321"/>
      <c r="KDA24" s="321"/>
      <c r="KDB24" s="321"/>
      <c r="KDC24" s="321"/>
      <c r="KDD24" s="321"/>
      <c r="KDE24" s="321"/>
      <c r="KDF24" s="321"/>
      <c r="KDG24" s="321"/>
      <c r="KDH24" s="321"/>
      <c r="KDI24" s="321"/>
      <c r="KDJ24" s="321"/>
      <c r="KDK24" s="321"/>
      <c r="KDL24" s="321"/>
      <c r="KDM24" s="321"/>
      <c r="KDN24" s="321"/>
      <c r="KDO24" s="321"/>
      <c r="KDP24" s="321"/>
      <c r="KDQ24" s="321"/>
      <c r="KDR24" s="321"/>
      <c r="KDS24" s="321"/>
      <c r="KDT24" s="321"/>
      <c r="KDU24" s="321"/>
      <c r="KDV24" s="321"/>
      <c r="KDW24" s="321"/>
      <c r="KDX24" s="321"/>
      <c r="KDY24" s="321"/>
      <c r="KDZ24" s="321"/>
      <c r="KEA24" s="321"/>
      <c r="KEB24" s="321"/>
      <c r="KEC24" s="321"/>
      <c r="KED24" s="321"/>
      <c r="KEE24" s="321"/>
      <c r="KEF24" s="321"/>
      <c r="KEG24" s="321"/>
      <c r="KEH24" s="321"/>
      <c r="KEI24" s="321"/>
      <c r="KEJ24" s="321"/>
      <c r="KEK24" s="321"/>
      <c r="KEL24" s="321"/>
      <c r="KEM24" s="321"/>
      <c r="KEN24" s="321"/>
      <c r="KEO24" s="321"/>
      <c r="KEP24" s="321"/>
      <c r="KEQ24" s="321"/>
      <c r="KER24" s="321"/>
      <c r="KES24" s="321"/>
      <c r="KET24" s="321"/>
      <c r="KEU24" s="321"/>
      <c r="KEV24" s="321"/>
      <c r="KEW24" s="321"/>
      <c r="KEX24" s="321"/>
      <c r="KEY24" s="321"/>
      <c r="KEZ24" s="321"/>
      <c r="KFA24" s="321"/>
      <c r="KFB24" s="321"/>
      <c r="KFC24" s="321"/>
      <c r="KFD24" s="321"/>
      <c r="KFE24" s="321"/>
      <c r="KFF24" s="321"/>
      <c r="KFG24" s="321"/>
      <c r="KFH24" s="321"/>
      <c r="KFI24" s="321"/>
      <c r="KFJ24" s="321"/>
      <c r="KFK24" s="321"/>
      <c r="KFL24" s="321"/>
      <c r="KFM24" s="321"/>
      <c r="KFN24" s="321"/>
      <c r="KFO24" s="321"/>
      <c r="KFP24" s="321"/>
      <c r="KFQ24" s="321"/>
      <c r="KFR24" s="321"/>
      <c r="KFS24" s="321"/>
      <c r="KFT24" s="321"/>
      <c r="KFU24" s="321"/>
      <c r="KFV24" s="321"/>
      <c r="KFW24" s="321"/>
      <c r="KFX24" s="321"/>
      <c r="KFY24" s="321"/>
      <c r="KFZ24" s="321"/>
      <c r="KGA24" s="321"/>
      <c r="KGB24" s="321"/>
      <c r="KGC24" s="321"/>
      <c r="KGD24" s="321"/>
      <c r="KGE24" s="321"/>
      <c r="KGF24" s="321"/>
      <c r="KGG24" s="321"/>
      <c r="KGH24" s="321"/>
      <c r="KGI24" s="321"/>
      <c r="KGJ24" s="321"/>
      <c r="KGK24" s="321"/>
      <c r="KGL24" s="321"/>
      <c r="KGM24" s="321"/>
      <c r="KGN24" s="321"/>
      <c r="KGO24" s="321"/>
      <c r="KGP24" s="321"/>
      <c r="KGQ24" s="321"/>
      <c r="KGR24" s="321"/>
      <c r="KGS24" s="321"/>
      <c r="KGT24" s="321"/>
      <c r="KGU24" s="321"/>
      <c r="KGV24" s="321"/>
      <c r="KGW24" s="321"/>
      <c r="KGX24" s="321"/>
      <c r="KGY24" s="321"/>
      <c r="KGZ24" s="321"/>
      <c r="KHA24" s="321"/>
      <c r="KHB24" s="321"/>
      <c r="KHC24" s="321"/>
      <c r="KHD24" s="321"/>
      <c r="KHE24" s="321"/>
      <c r="KHF24" s="321"/>
      <c r="KHG24" s="321"/>
      <c r="KHH24" s="321"/>
      <c r="KHI24" s="321"/>
      <c r="KHJ24" s="321"/>
      <c r="KHK24" s="321"/>
      <c r="KHL24" s="321"/>
      <c r="KHM24" s="321"/>
      <c r="KHN24" s="321"/>
      <c r="KHO24" s="321"/>
      <c r="KHP24" s="321"/>
      <c r="KHQ24" s="321"/>
      <c r="KHR24" s="321"/>
      <c r="KHS24" s="321"/>
      <c r="KHT24" s="321"/>
      <c r="KHU24" s="321"/>
      <c r="KHV24" s="321"/>
      <c r="KHW24" s="321"/>
      <c r="KHX24" s="321"/>
      <c r="KHY24" s="321"/>
      <c r="KHZ24" s="321"/>
      <c r="KIA24" s="321"/>
      <c r="KIB24" s="321"/>
      <c r="KIC24" s="321"/>
      <c r="KID24" s="321"/>
      <c r="KIE24" s="321"/>
      <c r="KIF24" s="321"/>
      <c r="KIG24" s="321"/>
      <c r="KIH24" s="321"/>
      <c r="KII24" s="321"/>
      <c r="KIJ24" s="321"/>
      <c r="KIK24" s="321"/>
      <c r="KIL24" s="321"/>
      <c r="KIM24" s="321"/>
      <c r="KIN24" s="321"/>
      <c r="KIO24" s="321"/>
      <c r="KIP24" s="321"/>
      <c r="KIQ24" s="321"/>
      <c r="KIR24" s="321"/>
      <c r="KIS24" s="321"/>
      <c r="KIT24" s="321"/>
      <c r="KIU24" s="321"/>
      <c r="KIV24" s="321"/>
      <c r="KIW24" s="321"/>
      <c r="KIX24" s="321"/>
      <c r="KIY24" s="321"/>
      <c r="KIZ24" s="321"/>
      <c r="KJA24" s="321"/>
      <c r="KJB24" s="321"/>
      <c r="KJC24" s="321"/>
      <c r="KJD24" s="321"/>
      <c r="KJE24" s="321"/>
      <c r="KJF24" s="321"/>
      <c r="KJG24" s="321"/>
      <c r="KJH24" s="321"/>
      <c r="KJI24" s="321"/>
      <c r="KJJ24" s="321"/>
      <c r="KJK24" s="321"/>
      <c r="KJL24" s="321"/>
      <c r="KJM24" s="321"/>
      <c r="KJN24" s="321"/>
      <c r="KJO24" s="321"/>
      <c r="KJP24" s="321"/>
      <c r="KJQ24" s="321"/>
      <c r="KJR24" s="321"/>
      <c r="KJS24" s="321"/>
      <c r="KJT24" s="321"/>
      <c r="KJU24" s="321"/>
      <c r="KJV24" s="321"/>
      <c r="KJW24" s="321"/>
      <c r="KJX24" s="321"/>
      <c r="KJY24" s="321"/>
      <c r="KJZ24" s="321"/>
      <c r="KKA24" s="321"/>
      <c r="KKB24" s="321"/>
      <c r="KKC24" s="321"/>
      <c r="KKD24" s="321"/>
      <c r="KKE24" s="321"/>
      <c r="KKF24" s="321"/>
      <c r="KKG24" s="321"/>
      <c r="KKH24" s="321"/>
      <c r="KKI24" s="321"/>
      <c r="KKJ24" s="321"/>
      <c r="KKK24" s="321"/>
      <c r="KKL24" s="321"/>
      <c r="KKM24" s="321"/>
      <c r="KKN24" s="321"/>
      <c r="KKO24" s="321"/>
      <c r="KKP24" s="321"/>
      <c r="KKQ24" s="321"/>
      <c r="KKR24" s="321"/>
      <c r="KKS24" s="321"/>
      <c r="KKT24" s="321"/>
      <c r="KKU24" s="321"/>
      <c r="KKV24" s="321"/>
      <c r="KKW24" s="321"/>
      <c r="KKX24" s="321"/>
      <c r="KKY24" s="321"/>
      <c r="KKZ24" s="321"/>
      <c r="KLA24" s="321"/>
      <c r="KLB24" s="321"/>
      <c r="KLC24" s="321"/>
      <c r="KLD24" s="321"/>
      <c r="KLE24" s="321"/>
      <c r="KLF24" s="321"/>
      <c r="KLG24" s="321"/>
      <c r="KLH24" s="321"/>
      <c r="KLI24" s="321"/>
      <c r="KLJ24" s="321"/>
      <c r="KLK24" s="321"/>
      <c r="KLL24" s="321"/>
      <c r="KLM24" s="321"/>
      <c r="KLN24" s="321"/>
      <c r="KLO24" s="321"/>
      <c r="KLP24" s="321"/>
      <c r="KLQ24" s="321"/>
      <c r="KLR24" s="321"/>
      <c r="KLS24" s="321"/>
      <c r="KLT24" s="321"/>
      <c r="KLU24" s="321"/>
      <c r="KLV24" s="321"/>
      <c r="KLW24" s="321"/>
      <c r="KLX24" s="321"/>
      <c r="KLY24" s="321"/>
      <c r="KLZ24" s="321"/>
      <c r="KMA24" s="321"/>
      <c r="KMB24" s="321"/>
      <c r="KMC24" s="321"/>
      <c r="KMD24" s="321"/>
      <c r="KME24" s="321"/>
      <c r="KMF24" s="321"/>
      <c r="KMG24" s="321"/>
      <c r="KMH24" s="321"/>
      <c r="KMI24" s="321"/>
      <c r="KMJ24" s="321"/>
      <c r="KMK24" s="321"/>
      <c r="KML24" s="321"/>
      <c r="KMM24" s="321"/>
      <c r="KMN24" s="321"/>
      <c r="KMO24" s="321"/>
      <c r="KMP24" s="321"/>
      <c r="KMQ24" s="321"/>
      <c r="KMR24" s="321"/>
      <c r="KMS24" s="321"/>
      <c r="KMT24" s="321"/>
      <c r="KMU24" s="321"/>
      <c r="KMV24" s="321"/>
      <c r="KMW24" s="321"/>
      <c r="KMX24" s="321"/>
      <c r="KMY24" s="321"/>
      <c r="KMZ24" s="321"/>
      <c r="KNA24" s="321"/>
      <c r="KNB24" s="321"/>
      <c r="KNC24" s="321"/>
      <c r="KND24" s="321"/>
      <c r="KNE24" s="321"/>
      <c r="KNF24" s="321"/>
      <c r="KNG24" s="321"/>
      <c r="KNH24" s="321"/>
      <c r="KNI24" s="321"/>
      <c r="KNJ24" s="321"/>
      <c r="KNK24" s="321"/>
      <c r="KNL24" s="321"/>
      <c r="KNM24" s="321"/>
      <c r="KNN24" s="321"/>
      <c r="KNO24" s="321"/>
      <c r="KNP24" s="321"/>
      <c r="KNQ24" s="321"/>
      <c r="KNR24" s="321"/>
      <c r="KNS24" s="321"/>
      <c r="KNT24" s="321"/>
      <c r="KNU24" s="321"/>
      <c r="KNV24" s="321"/>
      <c r="KNW24" s="321"/>
      <c r="KNX24" s="321"/>
      <c r="KNY24" s="321"/>
      <c r="KNZ24" s="321"/>
      <c r="KOA24" s="321"/>
      <c r="KOB24" s="321"/>
      <c r="KOC24" s="321"/>
      <c r="KOD24" s="321"/>
      <c r="KOE24" s="321"/>
      <c r="KOF24" s="321"/>
      <c r="KOG24" s="321"/>
      <c r="KOH24" s="321"/>
      <c r="KOI24" s="321"/>
      <c r="KOJ24" s="321"/>
      <c r="KOK24" s="321"/>
      <c r="KOL24" s="321"/>
      <c r="KOM24" s="321"/>
      <c r="KON24" s="321"/>
      <c r="KOO24" s="321"/>
      <c r="KOP24" s="321"/>
      <c r="KOQ24" s="321"/>
      <c r="KOR24" s="321"/>
      <c r="KOS24" s="321"/>
      <c r="KOT24" s="321"/>
      <c r="KOU24" s="321"/>
      <c r="KOV24" s="321"/>
      <c r="KOW24" s="321"/>
      <c r="KOX24" s="321"/>
      <c r="KOY24" s="321"/>
      <c r="KOZ24" s="321"/>
      <c r="KPA24" s="321"/>
      <c r="KPB24" s="321"/>
      <c r="KPC24" s="321"/>
      <c r="KPD24" s="321"/>
      <c r="KPE24" s="321"/>
      <c r="KPF24" s="321"/>
      <c r="KPG24" s="321"/>
      <c r="KPH24" s="321"/>
      <c r="KPI24" s="321"/>
      <c r="KPJ24" s="321"/>
      <c r="KPK24" s="321"/>
      <c r="KPL24" s="321"/>
      <c r="KPM24" s="321"/>
      <c r="KPN24" s="321"/>
      <c r="KPO24" s="321"/>
      <c r="KPP24" s="321"/>
      <c r="KPQ24" s="321"/>
      <c r="KPR24" s="321"/>
      <c r="KPS24" s="321"/>
      <c r="KPT24" s="321"/>
      <c r="KPU24" s="321"/>
      <c r="KPV24" s="321"/>
      <c r="KPW24" s="321"/>
      <c r="KPX24" s="321"/>
      <c r="KPY24" s="321"/>
      <c r="KPZ24" s="321"/>
      <c r="KQA24" s="321"/>
      <c r="KQB24" s="321"/>
      <c r="KQC24" s="321"/>
      <c r="KQD24" s="321"/>
      <c r="KQE24" s="321"/>
      <c r="KQF24" s="321"/>
      <c r="KQG24" s="321"/>
      <c r="KQH24" s="321"/>
      <c r="KQI24" s="321"/>
      <c r="KQJ24" s="321"/>
      <c r="KQK24" s="321"/>
      <c r="KQL24" s="321"/>
      <c r="KQM24" s="321"/>
      <c r="KQN24" s="321"/>
      <c r="KQO24" s="321"/>
      <c r="KQP24" s="321"/>
      <c r="KQQ24" s="321"/>
      <c r="KQR24" s="321"/>
      <c r="KQS24" s="321"/>
      <c r="KQT24" s="321"/>
      <c r="KQU24" s="321"/>
      <c r="KQV24" s="321"/>
      <c r="KQW24" s="321"/>
      <c r="KQX24" s="321"/>
      <c r="KQY24" s="321"/>
      <c r="KQZ24" s="321"/>
      <c r="KRA24" s="321"/>
      <c r="KRB24" s="321"/>
      <c r="KRC24" s="321"/>
      <c r="KRD24" s="321"/>
      <c r="KRE24" s="321"/>
      <c r="KRF24" s="321"/>
      <c r="KRG24" s="321"/>
      <c r="KRH24" s="321"/>
      <c r="KRI24" s="321"/>
      <c r="KRJ24" s="321"/>
      <c r="KRK24" s="321"/>
      <c r="KRL24" s="321"/>
      <c r="KRM24" s="321"/>
      <c r="KRN24" s="321"/>
      <c r="KRO24" s="321"/>
      <c r="KRP24" s="321"/>
      <c r="KRQ24" s="321"/>
      <c r="KRR24" s="321"/>
      <c r="KRS24" s="321"/>
      <c r="KRT24" s="321"/>
      <c r="KRU24" s="321"/>
      <c r="KRV24" s="321"/>
      <c r="KRW24" s="321"/>
      <c r="KRX24" s="321"/>
      <c r="KRY24" s="321"/>
      <c r="KRZ24" s="321"/>
      <c r="KSA24" s="321"/>
      <c r="KSB24" s="321"/>
      <c r="KSC24" s="321"/>
      <c r="KSD24" s="321"/>
      <c r="KSE24" s="321"/>
      <c r="KSF24" s="321"/>
      <c r="KSG24" s="321"/>
      <c r="KSH24" s="321"/>
      <c r="KSI24" s="321"/>
      <c r="KSJ24" s="321"/>
      <c r="KSK24" s="321"/>
      <c r="KSL24" s="321"/>
      <c r="KSM24" s="321"/>
      <c r="KSN24" s="321"/>
      <c r="KSO24" s="321"/>
      <c r="KSP24" s="321"/>
      <c r="KSQ24" s="321"/>
      <c r="KSR24" s="321"/>
      <c r="KSS24" s="321"/>
      <c r="KST24" s="321"/>
      <c r="KSU24" s="321"/>
      <c r="KSV24" s="321"/>
      <c r="KSW24" s="321"/>
      <c r="KSX24" s="321"/>
      <c r="KSY24" s="321"/>
      <c r="KSZ24" s="321"/>
      <c r="KTA24" s="321"/>
      <c r="KTB24" s="321"/>
      <c r="KTC24" s="321"/>
      <c r="KTD24" s="321"/>
      <c r="KTE24" s="321"/>
      <c r="KTF24" s="321"/>
      <c r="KTG24" s="321"/>
      <c r="KTH24" s="321"/>
      <c r="KTI24" s="321"/>
      <c r="KTJ24" s="321"/>
      <c r="KTK24" s="321"/>
      <c r="KTL24" s="321"/>
      <c r="KTM24" s="321"/>
      <c r="KTN24" s="321"/>
      <c r="KTO24" s="321"/>
      <c r="KTP24" s="321"/>
      <c r="KTQ24" s="321"/>
      <c r="KTR24" s="321"/>
      <c r="KTS24" s="321"/>
      <c r="KTT24" s="321"/>
      <c r="KTU24" s="321"/>
      <c r="KTV24" s="321"/>
      <c r="KTW24" s="321"/>
      <c r="KTX24" s="321"/>
      <c r="KTY24" s="321"/>
      <c r="KTZ24" s="321"/>
      <c r="KUA24" s="321"/>
      <c r="KUB24" s="321"/>
      <c r="KUC24" s="321"/>
      <c r="KUD24" s="321"/>
      <c r="KUE24" s="321"/>
      <c r="KUF24" s="321"/>
      <c r="KUG24" s="321"/>
      <c r="KUH24" s="321"/>
      <c r="KUI24" s="321"/>
      <c r="KUJ24" s="321"/>
      <c r="KUK24" s="321"/>
      <c r="KUL24" s="321"/>
      <c r="KUM24" s="321"/>
      <c r="KUN24" s="321"/>
      <c r="KUO24" s="321"/>
      <c r="KUP24" s="321"/>
      <c r="KUQ24" s="321"/>
      <c r="KUR24" s="321"/>
      <c r="KUS24" s="321"/>
      <c r="KUT24" s="321"/>
      <c r="KUU24" s="321"/>
      <c r="KUV24" s="321"/>
      <c r="KUW24" s="321"/>
      <c r="KUX24" s="321"/>
      <c r="KUY24" s="321"/>
      <c r="KUZ24" s="321"/>
      <c r="KVA24" s="321"/>
      <c r="KVB24" s="321"/>
      <c r="KVC24" s="321"/>
      <c r="KVD24" s="321"/>
      <c r="KVE24" s="321"/>
      <c r="KVF24" s="321"/>
      <c r="KVG24" s="321"/>
      <c r="KVH24" s="321"/>
      <c r="KVI24" s="321"/>
      <c r="KVJ24" s="321"/>
      <c r="KVK24" s="321"/>
      <c r="KVL24" s="321"/>
      <c r="KVM24" s="321"/>
      <c r="KVN24" s="321"/>
      <c r="KVO24" s="321"/>
      <c r="KVP24" s="321"/>
      <c r="KVQ24" s="321"/>
      <c r="KVR24" s="321"/>
      <c r="KVS24" s="321"/>
      <c r="KVT24" s="321"/>
      <c r="KVU24" s="321"/>
      <c r="KVV24" s="321"/>
      <c r="KVW24" s="321"/>
      <c r="KVX24" s="321"/>
      <c r="KVY24" s="321"/>
      <c r="KVZ24" s="321"/>
      <c r="KWA24" s="321"/>
      <c r="KWB24" s="321"/>
      <c r="KWC24" s="321"/>
      <c r="KWD24" s="321"/>
      <c r="KWE24" s="321"/>
      <c r="KWF24" s="321"/>
      <c r="KWG24" s="321"/>
      <c r="KWH24" s="321"/>
      <c r="KWI24" s="321"/>
      <c r="KWJ24" s="321"/>
      <c r="KWK24" s="321"/>
      <c r="KWL24" s="321"/>
      <c r="KWM24" s="321"/>
      <c r="KWN24" s="321"/>
      <c r="KWO24" s="321"/>
      <c r="KWP24" s="321"/>
      <c r="KWQ24" s="321"/>
      <c r="KWR24" s="321"/>
      <c r="KWS24" s="321"/>
      <c r="KWT24" s="321"/>
      <c r="KWU24" s="321"/>
      <c r="KWV24" s="321"/>
      <c r="KWW24" s="321"/>
      <c r="KWX24" s="321"/>
      <c r="KWY24" s="321"/>
      <c r="KWZ24" s="321"/>
      <c r="KXA24" s="321"/>
      <c r="KXB24" s="321"/>
      <c r="KXC24" s="321"/>
      <c r="KXD24" s="321"/>
      <c r="KXE24" s="321"/>
      <c r="KXF24" s="321"/>
      <c r="KXG24" s="321"/>
      <c r="KXH24" s="321"/>
      <c r="KXI24" s="321"/>
      <c r="KXJ24" s="321"/>
      <c r="KXK24" s="321"/>
      <c r="KXL24" s="321"/>
      <c r="KXM24" s="321"/>
      <c r="KXN24" s="321"/>
      <c r="KXO24" s="321"/>
      <c r="KXP24" s="321"/>
      <c r="KXQ24" s="321"/>
      <c r="KXR24" s="321"/>
      <c r="KXS24" s="321"/>
      <c r="KXT24" s="321"/>
      <c r="KXU24" s="321"/>
      <c r="KXV24" s="321"/>
      <c r="KXW24" s="321"/>
      <c r="KXX24" s="321"/>
      <c r="KXY24" s="321"/>
      <c r="KXZ24" s="321"/>
      <c r="KYA24" s="321"/>
      <c r="KYB24" s="321"/>
      <c r="KYC24" s="321"/>
      <c r="KYD24" s="321"/>
      <c r="KYE24" s="321"/>
      <c r="KYF24" s="321"/>
      <c r="KYG24" s="321"/>
      <c r="KYH24" s="321"/>
      <c r="KYI24" s="321"/>
      <c r="KYJ24" s="321"/>
      <c r="KYK24" s="321"/>
      <c r="KYL24" s="321"/>
      <c r="KYM24" s="321"/>
      <c r="KYN24" s="321"/>
      <c r="KYO24" s="321"/>
      <c r="KYP24" s="321"/>
      <c r="KYQ24" s="321"/>
      <c r="KYR24" s="321"/>
      <c r="KYS24" s="321"/>
      <c r="KYT24" s="321"/>
      <c r="KYU24" s="321"/>
      <c r="KYV24" s="321"/>
      <c r="KYW24" s="321"/>
      <c r="KYX24" s="321"/>
      <c r="KYY24" s="321"/>
      <c r="KYZ24" s="321"/>
      <c r="KZA24" s="321"/>
      <c r="KZB24" s="321"/>
      <c r="KZC24" s="321"/>
      <c r="KZD24" s="321"/>
      <c r="KZE24" s="321"/>
      <c r="KZF24" s="321"/>
      <c r="KZG24" s="321"/>
      <c r="KZH24" s="321"/>
      <c r="KZI24" s="321"/>
      <c r="KZJ24" s="321"/>
      <c r="KZK24" s="321"/>
      <c r="KZL24" s="321"/>
      <c r="KZM24" s="321"/>
      <c r="KZN24" s="321"/>
      <c r="KZO24" s="321"/>
      <c r="KZP24" s="321"/>
      <c r="KZQ24" s="321"/>
      <c r="KZR24" s="321"/>
      <c r="KZS24" s="321"/>
      <c r="KZT24" s="321"/>
      <c r="KZU24" s="321"/>
      <c r="KZV24" s="321"/>
      <c r="KZW24" s="321"/>
      <c r="KZX24" s="321"/>
      <c r="KZY24" s="321"/>
      <c r="KZZ24" s="321"/>
      <c r="LAA24" s="321"/>
      <c r="LAB24" s="321"/>
      <c r="LAC24" s="321"/>
      <c r="LAD24" s="321"/>
      <c r="LAE24" s="321"/>
      <c r="LAF24" s="321"/>
      <c r="LAG24" s="321"/>
      <c r="LAH24" s="321"/>
      <c r="LAI24" s="321"/>
      <c r="LAJ24" s="321"/>
      <c r="LAK24" s="321"/>
      <c r="LAL24" s="321"/>
      <c r="LAM24" s="321"/>
      <c r="LAN24" s="321"/>
      <c r="LAO24" s="321"/>
      <c r="LAP24" s="321"/>
      <c r="LAQ24" s="321"/>
      <c r="LAR24" s="321"/>
      <c r="LAS24" s="321"/>
      <c r="LAT24" s="321"/>
      <c r="LAU24" s="321"/>
      <c r="LAV24" s="321"/>
      <c r="LAW24" s="321"/>
      <c r="LAX24" s="321"/>
      <c r="LAY24" s="321"/>
      <c r="LAZ24" s="321"/>
      <c r="LBA24" s="321"/>
      <c r="LBB24" s="321"/>
      <c r="LBC24" s="321"/>
      <c r="LBD24" s="321"/>
      <c r="LBE24" s="321"/>
      <c r="LBF24" s="321"/>
      <c r="LBG24" s="321"/>
      <c r="LBH24" s="321"/>
      <c r="LBI24" s="321"/>
      <c r="LBJ24" s="321"/>
      <c r="LBK24" s="321"/>
      <c r="LBL24" s="321"/>
      <c r="LBM24" s="321"/>
      <c r="LBN24" s="321"/>
      <c r="LBO24" s="321"/>
      <c r="LBP24" s="321"/>
      <c r="LBQ24" s="321"/>
      <c r="LBR24" s="321"/>
      <c r="LBS24" s="321"/>
      <c r="LBT24" s="321"/>
      <c r="LBU24" s="321"/>
      <c r="LBV24" s="321"/>
      <c r="LBW24" s="321"/>
      <c r="LBX24" s="321"/>
      <c r="LBY24" s="321"/>
      <c r="LBZ24" s="321"/>
      <c r="LCA24" s="321"/>
      <c r="LCB24" s="321"/>
      <c r="LCC24" s="321"/>
      <c r="LCD24" s="321"/>
      <c r="LCE24" s="321"/>
      <c r="LCF24" s="321"/>
      <c r="LCG24" s="321"/>
      <c r="LCH24" s="321"/>
      <c r="LCI24" s="321"/>
      <c r="LCJ24" s="321"/>
      <c r="LCK24" s="321"/>
      <c r="LCL24" s="321"/>
      <c r="LCM24" s="321"/>
      <c r="LCN24" s="321"/>
      <c r="LCO24" s="321"/>
      <c r="LCP24" s="321"/>
      <c r="LCQ24" s="321"/>
      <c r="LCR24" s="321"/>
      <c r="LCS24" s="321"/>
      <c r="LCT24" s="321"/>
      <c r="LCU24" s="321"/>
      <c r="LCV24" s="321"/>
      <c r="LCW24" s="321"/>
      <c r="LCX24" s="321"/>
      <c r="LCY24" s="321"/>
      <c r="LCZ24" s="321"/>
      <c r="LDA24" s="321"/>
      <c r="LDB24" s="321"/>
      <c r="LDC24" s="321"/>
      <c r="LDD24" s="321"/>
      <c r="LDE24" s="321"/>
      <c r="LDF24" s="321"/>
      <c r="LDG24" s="321"/>
      <c r="LDH24" s="321"/>
      <c r="LDI24" s="321"/>
      <c r="LDJ24" s="321"/>
      <c r="LDK24" s="321"/>
      <c r="LDL24" s="321"/>
      <c r="LDM24" s="321"/>
      <c r="LDN24" s="321"/>
      <c r="LDO24" s="321"/>
      <c r="LDP24" s="321"/>
      <c r="LDQ24" s="321"/>
      <c r="LDR24" s="321"/>
      <c r="LDS24" s="321"/>
      <c r="LDT24" s="321"/>
      <c r="LDU24" s="321"/>
      <c r="LDV24" s="321"/>
      <c r="LDW24" s="321"/>
      <c r="LDX24" s="321"/>
      <c r="LDY24" s="321"/>
      <c r="LDZ24" s="321"/>
      <c r="LEA24" s="321"/>
      <c r="LEB24" s="321"/>
      <c r="LEC24" s="321"/>
      <c r="LED24" s="321"/>
      <c r="LEE24" s="321"/>
      <c r="LEF24" s="321"/>
      <c r="LEG24" s="321"/>
      <c r="LEH24" s="321"/>
      <c r="LEI24" s="321"/>
      <c r="LEJ24" s="321"/>
      <c r="LEK24" s="321"/>
      <c r="LEL24" s="321"/>
      <c r="LEM24" s="321"/>
      <c r="LEN24" s="321"/>
      <c r="LEO24" s="321"/>
      <c r="LEP24" s="321"/>
      <c r="LEQ24" s="321"/>
      <c r="LER24" s="321"/>
      <c r="LES24" s="321"/>
      <c r="LET24" s="321"/>
      <c r="LEU24" s="321"/>
      <c r="LEV24" s="321"/>
      <c r="LEW24" s="321"/>
      <c r="LEX24" s="321"/>
      <c r="LEY24" s="321"/>
      <c r="LEZ24" s="321"/>
      <c r="LFA24" s="321"/>
      <c r="LFB24" s="321"/>
      <c r="LFC24" s="321"/>
      <c r="LFD24" s="321"/>
      <c r="LFE24" s="321"/>
      <c r="LFF24" s="321"/>
      <c r="LFG24" s="321"/>
      <c r="LFH24" s="321"/>
      <c r="LFI24" s="321"/>
      <c r="LFJ24" s="321"/>
      <c r="LFK24" s="321"/>
      <c r="LFL24" s="321"/>
      <c r="LFM24" s="321"/>
      <c r="LFN24" s="321"/>
      <c r="LFO24" s="321"/>
      <c r="LFP24" s="321"/>
      <c r="LFQ24" s="321"/>
      <c r="LFR24" s="321"/>
      <c r="LFS24" s="321"/>
      <c r="LFT24" s="321"/>
      <c r="LFU24" s="321"/>
      <c r="LFV24" s="321"/>
      <c r="LFW24" s="321"/>
      <c r="LFX24" s="321"/>
      <c r="LFY24" s="321"/>
      <c r="LFZ24" s="321"/>
      <c r="LGA24" s="321"/>
      <c r="LGB24" s="321"/>
      <c r="LGC24" s="321"/>
      <c r="LGD24" s="321"/>
      <c r="LGE24" s="321"/>
      <c r="LGF24" s="321"/>
      <c r="LGG24" s="321"/>
      <c r="LGH24" s="321"/>
      <c r="LGI24" s="321"/>
      <c r="LGJ24" s="321"/>
      <c r="LGK24" s="321"/>
      <c r="LGL24" s="321"/>
      <c r="LGM24" s="321"/>
      <c r="LGN24" s="321"/>
      <c r="LGO24" s="321"/>
      <c r="LGP24" s="321"/>
      <c r="LGQ24" s="321"/>
      <c r="LGR24" s="321"/>
      <c r="LGS24" s="321"/>
      <c r="LGT24" s="321"/>
      <c r="LGU24" s="321"/>
      <c r="LGV24" s="321"/>
      <c r="LGW24" s="321"/>
      <c r="LGX24" s="321"/>
      <c r="LGY24" s="321"/>
      <c r="LGZ24" s="321"/>
      <c r="LHA24" s="321"/>
      <c r="LHB24" s="321"/>
      <c r="LHC24" s="321"/>
      <c r="LHD24" s="321"/>
      <c r="LHE24" s="321"/>
      <c r="LHF24" s="321"/>
      <c r="LHG24" s="321"/>
      <c r="LHH24" s="321"/>
      <c r="LHI24" s="321"/>
      <c r="LHJ24" s="321"/>
      <c r="LHK24" s="321"/>
      <c r="LHL24" s="321"/>
      <c r="LHM24" s="321"/>
      <c r="LHN24" s="321"/>
      <c r="LHO24" s="321"/>
      <c r="LHP24" s="321"/>
      <c r="LHQ24" s="321"/>
      <c r="LHR24" s="321"/>
      <c r="LHS24" s="321"/>
      <c r="LHT24" s="321"/>
      <c r="LHU24" s="321"/>
      <c r="LHV24" s="321"/>
      <c r="LHW24" s="321"/>
      <c r="LHX24" s="321"/>
      <c r="LHY24" s="321"/>
      <c r="LHZ24" s="321"/>
      <c r="LIA24" s="321"/>
      <c r="LIB24" s="321"/>
      <c r="LIC24" s="321"/>
      <c r="LID24" s="321"/>
      <c r="LIE24" s="321"/>
      <c r="LIF24" s="321"/>
      <c r="LIG24" s="321"/>
      <c r="LIH24" s="321"/>
      <c r="LII24" s="321"/>
      <c r="LIJ24" s="321"/>
      <c r="LIK24" s="321"/>
      <c r="LIL24" s="321"/>
      <c r="LIM24" s="321"/>
      <c r="LIN24" s="321"/>
      <c r="LIO24" s="321"/>
      <c r="LIP24" s="321"/>
      <c r="LIQ24" s="321"/>
      <c r="LIR24" s="321"/>
      <c r="LIS24" s="321"/>
      <c r="LIT24" s="321"/>
      <c r="LIU24" s="321"/>
      <c r="LIV24" s="321"/>
      <c r="LIW24" s="321"/>
      <c r="LIX24" s="321"/>
      <c r="LIY24" s="321"/>
      <c r="LIZ24" s="321"/>
      <c r="LJA24" s="321"/>
      <c r="LJB24" s="321"/>
      <c r="LJC24" s="321"/>
      <c r="LJD24" s="321"/>
      <c r="LJE24" s="321"/>
      <c r="LJF24" s="321"/>
      <c r="LJG24" s="321"/>
      <c r="LJH24" s="321"/>
      <c r="LJI24" s="321"/>
      <c r="LJJ24" s="321"/>
      <c r="LJK24" s="321"/>
      <c r="LJL24" s="321"/>
      <c r="LJM24" s="321"/>
      <c r="LJN24" s="321"/>
      <c r="LJO24" s="321"/>
      <c r="LJP24" s="321"/>
      <c r="LJQ24" s="321"/>
      <c r="LJR24" s="321"/>
      <c r="LJS24" s="321"/>
      <c r="LJT24" s="321"/>
      <c r="LJU24" s="321"/>
      <c r="LJV24" s="321"/>
      <c r="LJW24" s="321"/>
      <c r="LJX24" s="321"/>
      <c r="LJY24" s="321"/>
      <c r="LJZ24" s="321"/>
      <c r="LKA24" s="321"/>
      <c r="LKB24" s="321"/>
      <c r="LKC24" s="321"/>
      <c r="LKD24" s="321"/>
      <c r="LKE24" s="321"/>
      <c r="LKF24" s="321"/>
      <c r="LKG24" s="321"/>
      <c r="LKH24" s="321"/>
      <c r="LKI24" s="321"/>
      <c r="LKJ24" s="321"/>
      <c r="LKK24" s="321"/>
      <c r="LKL24" s="321"/>
      <c r="LKM24" s="321"/>
      <c r="LKN24" s="321"/>
      <c r="LKO24" s="321"/>
      <c r="LKP24" s="321"/>
      <c r="LKQ24" s="321"/>
      <c r="LKR24" s="321"/>
      <c r="LKS24" s="321"/>
      <c r="LKT24" s="321"/>
      <c r="LKU24" s="321"/>
      <c r="LKV24" s="321"/>
      <c r="LKW24" s="321"/>
      <c r="LKX24" s="321"/>
      <c r="LKY24" s="321"/>
      <c r="LKZ24" s="321"/>
      <c r="LLA24" s="321"/>
      <c r="LLB24" s="321"/>
      <c r="LLC24" s="321"/>
      <c r="LLD24" s="321"/>
      <c r="LLE24" s="321"/>
      <c r="LLF24" s="321"/>
      <c r="LLG24" s="321"/>
      <c r="LLH24" s="321"/>
      <c r="LLI24" s="321"/>
      <c r="LLJ24" s="321"/>
      <c r="LLK24" s="321"/>
      <c r="LLL24" s="321"/>
      <c r="LLM24" s="321"/>
      <c r="LLN24" s="321"/>
      <c r="LLO24" s="321"/>
      <c r="LLP24" s="321"/>
      <c r="LLQ24" s="321"/>
      <c r="LLR24" s="321"/>
      <c r="LLS24" s="321"/>
      <c r="LLT24" s="321"/>
      <c r="LLU24" s="321"/>
      <c r="LLV24" s="321"/>
      <c r="LLW24" s="321"/>
      <c r="LLX24" s="321"/>
      <c r="LLY24" s="321"/>
      <c r="LLZ24" s="321"/>
      <c r="LMA24" s="321"/>
      <c r="LMB24" s="321"/>
      <c r="LMC24" s="321"/>
      <c r="LMD24" s="321"/>
      <c r="LME24" s="321"/>
      <c r="LMF24" s="321"/>
      <c r="LMG24" s="321"/>
      <c r="LMH24" s="321"/>
      <c r="LMI24" s="321"/>
      <c r="LMJ24" s="321"/>
      <c r="LMK24" s="321"/>
      <c r="LML24" s="321"/>
      <c r="LMM24" s="321"/>
      <c r="LMN24" s="321"/>
      <c r="LMO24" s="321"/>
      <c r="LMP24" s="321"/>
      <c r="LMQ24" s="321"/>
      <c r="LMR24" s="321"/>
      <c r="LMS24" s="321"/>
      <c r="LMT24" s="321"/>
      <c r="LMU24" s="321"/>
      <c r="LMV24" s="321"/>
      <c r="LMW24" s="321"/>
      <c r="LMX24" s="321"/>
      <c r="LMY24" s="321"/>
      <c r="LMZ24" s="321"/>
      <c r="LNA24" s="321"/>
      <c r="LNB24" s="321"/>
      <c r="LNC24" s="321"/>
      <c r="LND24" s="321"/>
      <c r="LNE24" s="321"/>
      <c r="LNF24" s="321"/>
      <c r="LNG24" s="321"/>
      <c r="LNH24" s="321"/>
      <c r="LNI24" s="321"/>
      <c r="LNJ24" s="321"/>
      <c r="LNK24" s="321"/>
      <c r="LNL24" s="321"/>
      <c r="LNM24" s="321"/>
      <c r="LNN24" s="321"/>
      <c r="LNO24" s="321"/>
      <c r="LNP24" s="321"/>
      <c r="LNQ24" s="321"/>
      <c r="LNR24" s="321"/>
      <c r="LNS24" s="321"/>
      <c r="LNT24" s="321"/>
      <c r="LNU24" s="321"/>
      <c r="LNV24" s="321"/>
      <c r="LNW24" s="321"/>
      <c r="LNX24" s="321"/>
      <c r="LNY24" s="321"/>
      <c r="LNZ24" s="321"/>
      <c r="LOA24" s="321"/>
      <c r="LOB24" s="321"/>
      <c r="LOC24" s="321"/>
      <c r="LOD24" s="321"/>
      <c r="LOE24" s="321"/>
      <c r="LOF24" s="321"/>
      <c r="LOG24" s="321"/>
      <c r="LOH24" s="321"/>
      <c r="LOI24" s="321"/>
      <c r="LOJ24" s="321"/>
      <c r="LOK24" s="321"/>
      <c r="LOL24" s="321"/>
      <c r="LOM24" s="321"/>
      <c r="LON24" s="321"/>
      <c r="LOO24" s="321"/>
      <c r="LOP24" s="321"/>
      <c r="LOQ24" s="321"/>
      <c r="LOR24" s="321"/>
      <c r="LOS24" s="321"/>
      <c r="LOT24" s="321"/>
      <c r="LOU24" s="321"/>
      <c r="LOV24" s="321"/>
      <c r="LOW24" s="321"/>
      <c r="LOX24" s="321"/>
      <c r="LOY24" s="321"/>
      <c r="LOZ24" s="321"/>
      <c r="LPA24" s="321"/>
      <c r="LPB24" s="321"/>
      <c r="LPC24" s="321"/>
      <c r="LPD24" s="321"/>
      <c r="LPE24" s="321"/>
      <c r="LPF24" s="321"/>
      <c r="LPG24" s="321"/>
      <c r="LPH24" s="321"/>
      <c r="LPI24" s="321"/>
      <c r="LPJ24" s="321"/>
      <c r="LPK24" s="321"/>
      <c r="LPL24" s="321"/>
      <c r="LPM24" s="321"/>
      <c r="LPN24" s="321"/>
      <c r="LPO24" s="321"/>
      <c r="LPP24" s="321"/>
      <c r="LPQ24" s="321"/>
      <c r="LPR24" s="321"/>
      <c r="LPS24" s="321"/>
      <c r="LPT24" s="321"/>
      <c r="LPU24" s="321"/>
      <c r="LPV24" s="321"/>
      <c r="LPW24" s="321"/>
      <c r="LPX24" s="321"/>
      <c r="LPY24" s="321"/>
      <c r="LPZ24" s="321"/>
      <c r="LQA24" s="321"/>
      <c r="LQB24" s="321"/>
      <c r="LQC24" s="321"/>
      <c r="LQD24" s="321"/>
      <c r="LQE24" s="321"/>
      <c r="LQF24" s="321"/>
      <c r="LQG24" s="321"/>
      <c r="LQH24" s="321"/>
      <c r="LQI24" s="321"/>
      <c r="LQJ24" s="321"/>
      <c r="LQK24" s="321"/>
      <c r="LQL24" s="321"/>
      <c r="LQM24" s="321"/>
      <c r="LQN24" s="321"/>
      <c r="LQO24" s="321"/>
      <c r="LQP24" s="321"/>
      <c r="LQQ24" s="321"/>
      <c r="LQR24" s="321"/>
      <c r="LQS24" s="321"/>
      <c r="LQT24" s="321"/>
      <c r="LQU24" s="321"/>
      <c r="LQV24" s="321"/>
      <c r="LQW24" s="321"/>
      <c r="LQX24" s="321"/>
      <c r="LQY24" s="321"/>
      <c r="LQZ24" s="321"/>
      <c r="LRA24" s="321"/>
      <c r="LRB24" s="321"/>
      <c r="LRC24" s="321"/>
      <c r="LRD24" s="321"/>
      <c r="LRE24" s="321"/>
      <c r="LRF24" s="321"/>
      <c r="LRG24" s="321"/>
      <c r="LRH24" s="321"/>
      <c r="LRI24" s="321"/>
      <c r="LRJ24" s="321"/>
      <c r="LRK24" s="321"/>
      <c r="LRL24" s="321"/>
      <c r="LRM24" s="321"/>
      <c r="LRN24" s="321"/>
      <c r="LRO24" s="321"/>
      <c r="LRP24" s="321"/>
      <c r="LRQ24" s="321"/>
      <c r="LRR24" s="321"/>
      <c r="LRS24" s="321"/>
      <c r="LRT24" s="321"/>
      <c r="LRU24" s="321"/>
      <c r="LRV24" s="321"/>
      <c r="LRW24" s="321"/>
      <c r="LRX24" s="321"/>
      <c r="LRY24" s="321"/>
      <c r="LRZ24" s="321"/>
      <c r="LSA24" s="321"/>
      <c r="LSB24" s="321"/>
      <c r="LSC24" s="321"/>
      <c r="LSD24" s="321"/>
      <c r="LSE24" s="321"/>
      <c r="LSF24" s="321"/>
      <c r="LSG24" s="321"/>
      <c r="LSH24" s="321"/>
      <c r="LSI24" s="321"/>
      <c r="LSJ24" s="321"/>
      <c r="LSK24" s="321"/>
      <c r="LSL24" s="321"/>
      <c r="LSM24" s="321"/>
      <c r="LSN24" s="321"/>
      <c r="LSO24" s="321"/>
      <c r="LSP24" s="321"/>
      <c r="LSQ24" s="321"/>
      <c r="LSR24" s="321"/>
      <c r="LSS24" s="321"/>
      <c r="LST24" s="321"/>
      <c r="LSU24" s="321"/>
      <c r="LSV24" s="321"/>
      <c r="LSW24" s="321"/>
      <c r="LSX24" s="321"/>
      <c r="LSY24" s="321"/>
      <c r="LSZ24" s="321"/>
      <c r="LTA24" s="321"/>
      <c r="LTB24" s="321"/>
      <c r="LTC24" s="321"/>
      <c r="LTD24" s="321"/>
      <c r="LTE24" s="321"/>
      <c r="LTF24" s="321"/>
      <c r="LTG24" s="321"/>
      <c r="LTH24" s="321"/>
      <c r="LTI24" s="321"/>
      <c r="LTJ24" s="321"/>
      <c r="LTK24" s="321"/>
      <c r="LTL24" s="321"/>
      <c r="LTM24" s="321"/>
      <c r="LTN24" s="321"/>
      <c r="LTO24" s="321"/>
      <c r="LTP24" s="321"/>
      <c r="LTQ24" s="321"/>
      <c r="LTR24" s="321"/>
      <c r="LTS24" s="321"/>
      <c r="LTT24" s="321"/>
      <c r="LTU24" s="321"/>
      <c r="LTV24" s="321"/>
      <c r="LTW24" s="321"/>
      <c r="LTX24" s="321"/>
      <c r="LTY24" s="321"/>
      <c r="LTZ24" s="321"/>
      <c r="LUA24" s="321"/>
      <c r="LUB24" s="321"/>
      <c r="LUC24" s="321"/>
      <c r="LUD24" s="321"/>
      <c r="LUE24" s="321"/>
      <c r="LUF24" s="321"/>
      <c r="LUG24" s="321"/>
      <c r="LUH24" s="321"/>
      <c r="LUI24" s="321"/>
      <c r="LUJ24" s="321"/>
      <c r="LUK24" s="321"/>
      <c r="LUL24" s="321"/>
      <c r="LUM24" s="321"/>
      <c r="LUN24" s="321"/>
      <c r="LUO24" s="321"/>
      <c r="LUP24" s="321"/>
      <c r="LUQ24" s="321"/>
      <c r="LUR24" s="321"/>
      <c r="LUS24" s="321"/>
      <c r="LUT24" s="321"/>
      <c r="LUU24" s="321"/>
      <c r="LUV24" s="321"/>
      <c r="LUW24" s="321"/>
      <c r="LUX24" s="321"/>
      <c r="LUY24" s="321"/>
      <c r="LUZ24" s="321"/>
      <c r="LVA24" s="321"/>
      <c r="LVB24" s="321"/>
      <c r="LVC24" s="321"/>
      <c r="LVD24" s="321"/>
      <c r="LVE24" s="321"/>
      <c r="LVF24" s="321"/>
      <c r="LVG24" s="321"/>
      <c r="LVH24" s="321"/>
      <c r="LVI24" s="321"/>
      <c r="LVJ24" s="321"/>
      <c r="LVK24" s="321"/>
      <c r="LVL24" s="321"/>
      <c r="LVM24" s="321"/>
      <c r="LVN24" s="321"/>
      <c r="LVO24" s="321"/>
      <c r="LVP24" s="321"/>
      <c r="LVQ24" s="321"/>
      <c r="LVR24" s="321"/>
      <c r="LVS24" s="321"/>
      <c r="LVT24" s="321"/>
      <c r="LVU24" s="321"/>
      <c r="LVV24" s="321"/>
      <c r="LVW24" s="321"/>
      <c r="LVX24" s="321"/>
      <c r="LVY24" s="321"/>
      <c r="LVZ24" s="321"/>
      <c r="LWA24" s="321"/>
      <c r="LWB24" s="321"/>
      <c r="LWC24" s="321"/>
      <c r="LWD24" s="321"/>
      <c r="LWE24" s="321"/>
      <c r="LWF24" s="321"/>
      <c r="LWG24" s="321"/>
      <c r="LWH24" s="321"/>
      <c r="LWI24" s="321"/>
      <c r="LWJ24" s="321"/>
      <c r="LWK24" s="321"/>
      <c r="LWL24" s="321"/>
      <c r="LWM24" s="321"/>
      <c r="LWN24" s="321"/>
      <c r="LWO24" s="321"/>
      <c r="LWP24" s="321"/>
      <c r="LWQ24" s="321"/>
      <c r="LWR24" s="321"/>
      <c r="LWS24" s="321"/>
      <c r="LWT24" s="321"/>
      <c r="LWU24" s="321"/>
      <c r="LWV24" s="321"/>
      <c r="LWW24" s="321"/>
      <c r="LWX24" s="321"/>
      <c r="LWY24" s="321"/>
      <c r="LWZ24" s="321"/>
      <c r="LXA24" s="321"/>
      <c r="LXB24" s="321"/>
      <c r="LXC24" s="321"/>
      <c r="LXD24" s="321"/>
      <c r="LXE24" s="321"/>
      <c r="LXF24" s="321"/>
      <c r="LXG24" s="321"/>
      <c r="LXH24" s="321"/>
      <c r="LXI24" s="321"/>
      <c r="LXJ24" s="321"/>
      <c r="LXK24" s="321"/>
      <c r="LXL24" s="321"/>
      <c r="LXM24" s="321"/>
      <c r="LXN24" s="321"/>
      <c r="LXO24" s="321"/>
      <c r="LXP24" s="321"/>
      <c r="LXQ24" s="321"/>
      <c r="LXR24" s="321"/>
      <c r="LXS24" s="321"/>
      <c r="LXT24" s="321"/>
      <c r="LXU24" s="321"/>
      <c r="LXV24" s="321"/>
      <c r="LXW24" s="321"/>
      <c r="LXX24" s="321"/>
      <c r="LXY24" s="321"/>
      <c r="LXZ24" s="321"/>
      <c r="LYA24" s="321"/>
      <c r="LYB24" s="321"/>
      <c r="LYC24" s="321"/>
      <c r="LYD24" s="321"/>
      <c r="LYE24" s="321"/>
      <c r="LYF24" s="321"/>
      <c r="LYG24" s="321"/>
      <c r="LYH24" s="321"/>
      <c r="LYI24" s="321"/>
      <c r="LYJ24" s="321"/>
      <c r="LYK24" s="321"/>
      <c r="LYL24" s="321"/>
      <c r="LYM24" s="321"/>
      <c r="LYN24" s="321"/>
      <c r="LYO24" s="321"/>
      <c r="LYP24" s="321"/>
      <c r="LYQ24" s="321"/>
      <c r="LYR24" s="321"/>
      <c r="LYS24" s="321"/>
      <c r="LYT24" s="321"/>
      <c r="LYU24" s="321"/>
      <c r="LYV24" s="321"/>
      <c r="LYW24" s="321"/>
      <c r="LYX24" s="321"/>
      <c r="LYY24" s="321"/>
      <c r="LYZ24" s="321"/>
      <c r="LZA24" s="321"/>
      <c r="LZB24" s="321"/>
      <c r="LZC24" s="321"/>
      <c r="LZD24" s="321"/>
      <c r="LZE24" s="321"/>
      <c r="LZF24" s="321"/>
      <c r="LZG24" s="321"/>
      <c r="LZH24" s="321"/>
      <c r="LZI24" s="321"/>
      <c r="LZJ24" s="321"/>
      <c r="LZK24" s="321"/>
      <c r="LZL24" s="321"/>
      <c r="LZM24" s="321"/>
      <c r="LZN24" s="321"/>
      <c r="LZO24" s="321"/>
      <c r="LZP24" s="321"/>
      <c r="LZQ24" s="321"/>
      <c r="LZR24" s="321"/>
      <c r="LZS24" s="321"/>
      <c r="LZT24" s="321"/>
      <c r="LZU24" s="321"/>
      <c r="LZV24" s="321"/>
      <c r="LZW24" s="321"/>
      <c r="LZX24" s="321"/>
      <c r="LZY24" s="321"/>
      <c r="LZZ24" s="321"/>
      <c r="MAA24" s="321"/>
      <c r="MAB24" s="321"/>
      <c r="MAC24" s="321"/>
      <c r="MAD24" s="321"/>
      <c r="MAE24" s="321"/>
      <c r="MAF24" s="321"/>
      <c r="MAG24" s="321"/>
      <c r="MAH24" s="321"/>
      <c r="MAI24" s="321"/>
      <c r="MAJ24" s="321"/>
      <c r="MAK24" s="321"/>
      <c r="MAL24" s="321"/>
      <c r="MAM24" s="321"/>
      <c r="MAN24" s="321"/>
      <c r="MAO24" s="321"/>
      <c r="MAP24" s="321"/>
      <c r="MAQ24" s="321"/>
      <c r="MAR24" s="321"/>
      <c r="MAS24" s="321"/>
      <c r="MAT24" s="321"/>
      <c r="MAU24" s="321"/>
      <c r="MAV24" s="321"/>
      <c r="MAW24" s="321"/>
      <c r="MAX24" s="321"/>
      <c r="MAY24" s="321"/>
      <c r="MAZ24" s="321"/>
      <c r="MBA24" s="321"/>
      <c r="MBB24" s="321"/>
      <c r="MBC24" s="321"/>
      <c r="MBD24" s="321"/>
      <c r="MBE24" s="321"/>
      <c r="MBF24" s="321"/>
      <c r="MBG24" s="321"/>
      <c r="MBH24" s="321"/>
      <c r="MBI24" s="321"/>
      <c r="MBJ24" s="321"/>
      <c r="MBK24" s="321"/>
      <c r="MBL24" s="321"/>
      <c r="MBM24" s="321"/>
      <c r="MBN24" s="321"/>
      <c r="MBO24" s="321"/>
      <c r="MBP24" s="321"/>
      <c r="MBQ24" s="321"/>
      <c r="MBR24" s="321"/>
      <c r="MBS24" s="321"/>
      <c r="MBT24" s="321"/>
      <c r="MBU24" s="321"/>
      <c r="MBV24" s="321"/>
      <c r="MBW24" s="321"/>
      <c r="MBX24" s="321"/>
      <c r="MBY24" s="321"/>
      <c r="MBZ24" s="321"/>
      <c r="MCA24" s="321"/>
      <c r="MCB24" s="321"/>
      <c r="MCC24" s="321"/>
      <c r="MCD24" s="321"/>
      <c r="MCE24" s="321"/>
      <c r="MCF24" s="321"/>
      <c r="MCG24" s="321"/>
      <c r="MCH24" s="321"/>
      <c r="MCI24" s="321"/>
      <c r="MCJ24" s="321"/>
      <c r="MCK24" s="321"/>
      <c r="MCL24" s="321"/>
      <c r="MCM24" s="321"/>
      <c r="MCN24" s="321"/>
      <c r="MCO24" s="321"/>
      <c r="MCP24" s="321"/>
      <c r="MCQ24" s="321"/>
      <c r="MCR24" s="321"/>
      <c r="MCS24" s="321"/>
      <c r="MCT24" s="321"/>
      <c r="MCU24" s="321"/>
      <c r="MCV24" s="321"/>
      <c r="MCW24" s="321"/>
      <c r="MCX24" s="321"/>
      <c r="MCY24" s="321"/>
      <c r="MCZ24" s="321"/>
      <c r="MDA24" s="321"/>
      <c r="MDB24" s="321"/>
      <c r="MDC24" s="321"/>
      <c r="MDD24" s="321"/>
      <c r="MDE24" s="321"/>
      <c r="MDF24" s="321"/>
      <c r="MDG24" s="321"/>
      <c r="MDH24" s="321"/>
      <c r="MDI24" s="321"/>
      <c r="MDJ24" s="321"/>
      <c r="MDK24" s="321"/>
      <c r="MDL24" s="321"/>
      <c r="MDM24" s="321"/>
      <c r="MDN24" s="321"/>
      <c r="MDO24" s="321"/>
      <c r="MDP24" s="321"/>
      <c r="MDQ24" s="321"/>
      <c r="MDR24" s="321"/>
      <c r="MDS24" s="321"/>
      <c r="MDT24" s="321"/>
      <c r="MDU24" s="321"/>
      <c r="MDV24" s="321"/>
      <c r="MDW24" s="321"/>
      <c r="MDX24" s="321"/>
      <c r="MDY24" s="321"/>
      <c r="MDZ24" s="321"/>
      <c r="MEA24" s="321"/>
      <c r="MEB24" s="321"/>
      <c r="MEC24" s="321"/>
      <c r="MED24" s="321"/>
      <c r="MEE24" s="321"/>
      <c r="MEF24" s="321"/>
      <c r="MEG24" s="321"/>
      <c r="MEH24" s="321"/>
      <c r="MEI24" s="321"/>
      <c r="MEJ24" s="321"/>
      <c r="MEK24" s="321"/>
      <c r="MEL24" s="321"/>
      <c r="MEM24" s="321"/>
      <c r="MEN24" s="321"/>
      <c r="MEO24" s="321"/>
      <c r="MEP24" s="321"/>
      <c r="MEQ24" s="321"/>
      <c r="MER24" s="321"/>
      <c r="MES24" s="321"/>
      <c r="MET24" s="321"/>
      <c r="MEU24" s="321"/>
      <c r="MEV24" s="321"/>
      <c r="MEW24" s="321"/>
      <c r="MEX24" s="321"/>
      <c r="MEY24" s="321"/>
      <c r="MEZ24" s="321"/>
      <c r="MFA24" s="321"/>
      <c r="MFB24" s="321"/>
      <c r="MFC24" s="321"/>
      <c r="MFD24" s="321"/>
      <c r="MFE24" s="321"/>
      <c r="MFF24" s="321"/>
      <c r="MFG24" s="321"/>
      <c r="MFH24" s="321"/>
      <c r="MFI24" s="321"/>
      <c r="MFJ24" s="321"/>
      <c r="MFK24" s="321"/>
      <c r="MFL24" s="321"/>
      <c r="MFM24" s="321"/>
      <c r="MFN24" s="321"/>
      <c r="MFO24" s="321"/>
      <c r="MFP24" s="321"/>
      <c r="MFQ24" s="321"/>
      <c r="MFR24" s="321"/>
      <c r="MFS24" s="321"/>
      <c r="MFT24" s="321"/>
      <c r="MFU24" s="321"/>
      <c r="MFV24" s="321"/>
      <c r="MFW24" s="321"/>
      <c r="MFX24" s="321"/>
      <c r="MFY24" s="321"/>
      <c r="MFZ24" s="321"/>
      <c r="MGA24" s="321"/>
      <c r="MGB24" s="321"/>
      <c r="MGC24" s="321"/>
      <c r="MGD24" s="321"/>
      <c r="MGE24" s="321"/>
      <c r="MGF24" s="321"/>
      <c r="MGG24" s="321"/>
      <c r="MGH24" s="321"/>
      <c r="MGI24" s="321"/>
      <c r="MGJ24" s="321"/>
      <c r="MGK24" s="321"/>
      <c r="MGL24" s="321"/>
      <c r="MGM24" s="321"/>
      <c r="MGN24" s="321"/>
      <c r="MGO24" s="321"/>
      <c r="MGP24" s="321"/>
      <c r="MGQ24" s="321"/>
      <c r="MGR24" s="321"/>
      <c r="MGS24" s="321"/>
      <c r="MGT24" s="321"/>
      <c r="MGU24" s="321"/>
      <c r="MGV24" s="321"/>
      <c r="MGW24" s="321"/>
      <c r="MGX24" s="321"/>
      <c r="MGY24" s="321"/>
      <c r="MGZ24" s="321"/>
      <c r="MHA24" s="321"/>
      <c r="MHB24" s="321"/>
      <c r="MHC24" s="321"/>
      <c r="MHD24" s="321"/>
      <c r="MHE24" s="321"/>
      <c r="MHF24" s="321"/>
      <c r="MHG24" s="321"/>
      <c r="MHH24" s="321"/>
      <c r="MHI24" s="321"/>
      <c r="MHJ24" s="321"/>
      <c r="MHK24" s="321"/>
      <c r="MHL24" s="321"/>
      <c r="MHM24" s="321"/>
      <c r="MHN24" s="321"/>
      <c r="MHO24" s="321"/>
      <c r="MHP24" s="321"/>
      <c r="MHQ24" s="321"/>
      <c r="MHR24" s="321"/>
      <c r="MHS24" s="321"/>
      <c r="MHT24" s="321"/>
      <c r="MHU24" s="321"/>
      <c r="MHV24" s="321"/>
      <c r="MHW24" s="321"/>
      <c r="MHX24" s="321"/>
      <c r="MHY24" s="321"/>
      <c r="MHZ24" s="321"/>
      <c r="MIA24" s="321"/>
      <c r="MIB24" s="321"/>
      <c r="MIC24" s="321"/>
      <c r="MID24" s="321"/>
      <c r="MIE24" s="321"/>
      <c r="MIF24" s="321"/>
      <c r="MIG24" s="321"/>
      <c r="MIH24" s="321"/>
      <c r="MII24" s="321"/>
      <c r="MIJ24" s="321"/>
      <c r="MIK24" s="321"/>
      <c r="MIL24" s="321"/>
      <c r="MIM24" s="321"/>
      <c r="MIN24" s="321"/>
      <c r="MIO24" s="321"/>
      <c r="MIP24" s="321"/>
      <c r="MIQ24" s="321"/>
      <c r="MIR24" s="321"/>
      <c r="MIS24" s="321"/>
      <c r="MIT24" s="321"/>
      <c r="MIU24" s="321"/>
      <c r="MIV24" s="321"/>
      <c r="MIW24" s="321"/>
      <c r="MIX24" s="321"/>
      <c r="MIY24" s="321"/>
      <c r="MIZ24" s="321"/>
      <c r="MJA24" s="321"/>
      <c r="MJB24" s="321"/>
      <c r="MJC24" s="321"/>
      <c r="MJD24" s="321"/>
      <c r="MJE24" s="321"/>
      <c r="MJF24" s="321"/>
      <c r="MJG24" s="321"/>
      <c r="MJH24" s="321"/>
      <c r="MJI24" s="321"/>
      <c r="MJJ24" s="321"/>
      <c r="MJK24" s="321"/>
      <c r="MJL24" s="321"/>
      <c r="MJM24" s="321"/>
      <c r="MJN24" s="321"/>
      <c r="MJO24" s="321"/>
      <c r="MJP24" s="321"/>
      <c r="MJQ24" s="321"/>
      <c r="MJR24" s="321"/>
      <c r="MJS24" s="321"/>
      <c r="MJT24" s="321"/>
      <c r="MJU24" s="321"/>
      <c r="MJV24" s="321"/>
      <c r="MJW24" s="321"/>
      <c r="MJX24" s="321"/>
      <c r="MJY24" s="321"/>
      <c r="MJZ24" s="321"/>
      <c r="MKA24" s="321"/>
      <c r="MKB24" s="321"/>
      <c r="MKC24" s="321"/>
      <c r="MKD24" s="321"/>
      <c r="MKE24" s="321"/>
      <c r="MKF24" s="321"/>
      <c r="MKG24" s="321"/>
      <c r="MKH24" s="321"/>
      <c r="MKI24" s="321"/>
      <c r="MKJ24" s="321"/>
      <c r="MKK24" s="321"/>
      <c r="MKL24" s="321"/>
      <c r="MKM24" s="321"/>
      <c r="MKN24" s="321"/>
      <c r="MKO24" s="321"/>
      <c r="MKP24" s="321"/>
      <c r="MKQ24" s="321"/>
      <c r="MKR24" s="321"/>
      <c r="MKS24" s="321"/>
      <c r="MKT24" s="321"/>
      <c r="MKU24" s="321"/>
      <c r="MKV24" s="321"/>
      <c r="MKW24" s="321"/>
      <c r="MKX24" s="321"/>
      <c r="MKY24" s="321"/>
      <c r="MKZ24" s="321"/>
      <c r="MLA24" s="321"/>
      <c r="MLB24" s="321"/>
      <c r="MLC24" s="321"/>
      <c r="MLD24" s="321"/>
      <c r="MLE24" s="321"/>
      <c r="MLF24" s="321"/>
      <c r="MLG24" s="321"/>
      <c r="MLH24" s="321"/>
      <c r="MLI24" s="321"/>
      <c r="MLJ24" s="321"/>
      <c r="MLK24" s="321"/>
      <c r="MLL24" s="321"/>
      <c r="MLM24" s="321"/>
      <c r="MLN24" s="321"/>
      <c r="MLO24" s="321"/>
      <c r="MLP24" s="321"/>
      <c r="MLQ24" s="321"/>
      <c r="MLR24" s="321"/>
      <c r="MLS24" s="321"/>
      <c r="MLT24" s="321"/>
      <c r="MLU24" s="321"/>
      <c r="MLV24" s="321"/>
      <c r="MLW24" s="321"/>
      <c r="MLX24" s="321"/>
      <c r="MLY24" s="321"/>
      <c r="MLZ24" s="321"/>
      <c r="MMA24" s="321"/>
      <c r="MMB24" s="321"/>
      <c r="MMC24" s="321"/>
      <c r="MMD24" s="321"/>
      <c r="MME24" s="321"/>
      <c r="MMF24" s="321"/>
      <c r="MMG24" s="321"/>
      <c r="MMH24" s="321"/>
      <c r="MMI24" s="321"/>
      <c r="MMJ24" s="321"/>
      <c r="MMK24" s="321"/>
      <c r="MML24" s="321"/>
      <c r="MMM24" s="321"/>
      <c r="MMN24" s="321"/>
      <c r="MMO24" s="321"/>
      <c r="MMP24" s="321"/>
      <c r="MMQ24" s="321"/>
      <c r="MMR24" s="321"/>
      <c r="MMS24" s="321"/>
      <c r="MMT24" s="321"/>
      <c r="MMU24" s="321"/>
      <c r="MMV24" s="321"/>
      <c r="MMW24" s="321"/>
      <c r="MMX24" s="321"/>
      <c r="MMY24" s="321"/>
      <c r="MMZ24" s="321"/>
      <c r="MNA24" s="321"/>
      <c r="MNB24" s="321"/>
      <c r="MNC24" s="321"/>
      <c r="MND24" s="321"/>
      <c r="MNE24" s="321"/>
      <c r="MNF24" s="321"/>
      <c r="MNG24" s="321"/>
      <c r="MNH24" s="321"/>
      <c r="MNI24" s="321"/>
      <c r="MNJ24" s="321"/>
      <c r="MNK24" s="321"/>
      <c r="MNL24" s="321"/>
      <c r="MNM24" s="321"/>
      <c r="MNN24" s="321"/>
      <c r="MNO24" s="321"/>
      <c r="MNP24" s="321"/>
      <c r="MNQ24" s="321"/>
      <c r="MNR24" s="321"/>
      <c r="MNS24" s="321"/>
      <c r="MNT24" s="321"/>
      <c r="MNU24" s="321"/>
      <c r="MNV24" s="321"/>
      <c r="MNW24" s="321"/>
      <c r="MNX24" s="321"/>
      <c r="MNY24" s="321"/>
      <c r="MNZ24" s="321"/>
      <c r="MOA24" s="321"/>
      <c r="MOB24" s="321"/>
      <c r="MOC24" s="321"/>
      <c r="MOD24" s="321"/>
      <c r="MOE24" s="321"/>
      <c r="MOF24" s="321"/>
      <c r="MOG24" s="321"/>
      <c r="MOH24" s="321"/>
      <c r="MOI24" s="321"/>
      <c r="MOJ24" s="321"/>
      <c r="MOK24" s="321"/>
      <c r="MOL24" s="321"/>
      <c r="MOM24" s="321"/>
      <c r="MON24" s="321"/>
      <c r="MOO24" s="321"/>
      <c r="MOP24" s="321"/>
      <c r="MOQ24" s="321"/>
      <c r="MOR24" s="321"/>
      <c r="MOS24" s="321"/>
      <c r="MOT24" s="321"/>
      <c r="MOU24" s="321"/>
      <c r="MOV24" s="321"/>
      <c r="MOW24" s="321"/>
      <c r="MOX24" s="321"/>
      <c r="MOY24" s="321"/>
      <c r="MOZ24" s="321"/>
      <c r="MPA24" s="321"/>
      <c r="MPB24" s="321"/>
      <c r="MPC24" s="321"/>
      <c r="MPD24" s="321"/>
      <c r="MPE24" s="321"/>
      <c r="MPF24" s="321"/>
      <c r="MPG24" s="321"/>
      <c r="MPH24" s="321"/>
      <c r="MPI24" s="321"/>
      <c r="MPJ24" s="321"/>
      <c r="MPK24" s="321"/>
      <c r="MPL24" s="321"/>
      <c r="MPM24" s="321"/>
      <c r="MPN24" s="321"/>
      <c r="MPO24" s="321"/>
      <c r="MPP24" s="321"/>
      <c r="MPQ24" s="321"/>
      <c r="MPR24" s="321"/>
      <c r="MPS24" s="321"/>
      <c r="MPT24" s="321"/>
      <c r="MPU24" s="321"/>
      <c r="MPV24" s="321"/>
      <c r="MPW24" s="321"/>
      <c r="MPX24" s="321"/>
      <c r="MPY24" s="321"/>
      <c r="MPZ24" s="321"/>
      <c r="MQA24" s="321"/>
      <c r="MQB24" s="321"/>
      <c r="MQC24" s="321"/>
      <c r="MQD24" s="321"/>
      <c r="MQE24" s="321"/>
      <c r="MQF24" s="321"/>
      <c r="MQG24" s="321"/>
      <c r="MQH24" s="321"/>
      <c r="MQI24" s="321"/>
      <c r="MQJ24" s="321"/>
      <c r="MQK24" s="321"/>
      <c r="MQL24" s="321"/>
      <c r="MQM24" s="321"/>
      <c r="MQN24" s="321"/>
      <c r="MQO24" s="321"/>
      <c r="MQP24" s="321"/>
      <c r="MQQ24" s="321"/>
      <c r="MQR24" s="321"/>
      <c r="MQS24" s="321"/>
      <c r="MQT24" s="321"/>
      <c r="MQU24" s="321"/>
      <c r="MQV24" s="321"/>
      <c r="MQW24" s="321"/>
      <c r="MQX24" s="321"/>
      <c r="MQY24" s="321"/>
      <c r="MQZ24" s="321"/>
      <c r="MRA24" s="321"/>
      <c r="MRB24" s="321"/>
      <c r="MRC24" s="321"/>
      <c r="MRD24" s="321"/>
      <c r="MRE24" s="321"/>
      <c r="MRF24" s="321"/>
      <c r="MRG24" s="321"/>
      <c r="MRH24" s="321"/>
      <c r="MRI24" s="321"/>
      <c r="MRJ24" s="321"/>
      <c r="MRK24" s="321"/>
      <c r="MRL24" s="321"/>
      <c r="MRM24" s="321"/>
      <c r="MRN24" s="321"/>
      <c r="MRO24" s="321"/>
      <c r="MRP24" s="321"/>
      <c r="MRQ24" s="321"/>
      <c r="MRR24" s="321"/>
      <c r="MRS24" s="321"/>
      <c r="MRT24" s="321"/>
      <c r="MRU24" s="321"/>
      <c r="MRV24" s="321"/>
      <c r="MRW24" s="321"/>
      <c r="MRX24" s="321"/>
      <c r="MRY24" s="321"/>
      <c r="MRZ24" s="321"/>
      <c r="MSA24" s="321"/>
      <c r="MSB24" s="321"/>
      <c r="MSC24" s="321"/>
      <c r="MSD24" s="321"/>
      <c r="MSE24" s="321"/>
      <c r="MSF24" s="321"/>
      <c r="MSG24" s="321"/>
      <c r="MSH24" s="321"/>
      <c r="MSI24" s="321"/>
      <c r="MSJ24" s="321"/>
      <c r="MSK24" s="321"/>
      <c r="MSL24" s="321"/>
      <c r="MSM24" s="321"/>
      <c r="MSN24" s="321"/>
      <c r="MSO24" s="321"/>
      <c r="MSP24" s="321"/>
      <c r="MSQ24" s="321"/>
      <c r="MSR24" s="321"/>
      <c r="MSS24" s="321"/>
      <c r="MST24" s="321"/>
      <c r="MSU24" s="321"/>
      <c r="MSV24" s="321"/>
      <c r="MSW24" s="321"/>
      <c r="MSX24" s="321"/>
      <c r="MSY24" s="321"/>
      <c r="MSZ24" s="321"/>
      <c r="MTA24" s="321"/>
      <c r="MTB24" s="321"/>
      <c r="MTC24" s="321"/>
      <c r="MTD24" s="321"/>
      <c r="MTE24" s="321"/>
      <c r="MTF24" s="321"/>
      <c r="MTG24" s="321"/>
      <c r="MTH24" s="321"/>
      <c r="MTI24" s="321"/>
      <c r="MTJ24" s="321"/>
      <c r="MTK24" s="321"/>
      <c r="MTL24" s="321"/>
      <c r="MTM24" s="321"/>
      <c r="MTN24" s="321"/>
      <c r="MTO24" s="321"/>
      <c r="MTP24" s="321"/>
      <c r="MTQ24" s="321"/>
      <c r="MTR24" s="321"/>
      <c r="MTS24" s="321"/>
      <c r="MTT24" s="321"/>
      <c r="MTU24" s="321"/>
      <c r="MTV24" s="321"/>
      <c r="MTW24" s="321"/>
      <c r="MTX24" s="321"/>
      <c r="MTY24" s="321"/>
      <c r="MTZ24" s="321"/>
      <c r="MUA24" s="321"/>
      <c r="MUB24" s="321"/>
      <c r="MUC24" s="321"/>
      <c r="MUD24" s="321"/>
      <c r="MUE24" s="321"/>
      <c r="MUF24" s="321"/>
      <c r="MUG24" s="321"/>
      <c r="MUH24" s="321"/>
      <c r="MUI24" s="321"/>
      <c r="MUJ24" s="321"/>
      <c r="MUK24" s="321"/>
      <c r="MUL24" s="321"/>
      <c r="MUM24" s="321"/>
      <c r="MUN24" s="321"/>
      <c r="MUO24" s="321"/>
      <c r="MUP24" s="321"/>
      <c r="MUQ24" s="321"/>
      <c r="MUR24" s="321"/>
      <c r="MUS24" s="321"/>
      <c r="MUT24" s="321"/>
      <c r="MUU24" s="321"/>
      <c r="MUV24" s="321"/>
      <c r="MUW24" s="321"/>
      <c r="MUX24" s="321"/>
      <c r="MUY24" s="321"/>
      <c r="MUZ24" s="321"/>
      <c r="MVA24" s="321"/>
      <c r="MVB24" s="321"/>
      <c r="MVC24" s="321"/>
      <c r="MVD24" s="321"/>
      <c r="MVE24" s="321"/>
      <c r="MVF24" s="321"/>
      <c r="MVG24" s="321"/>
      <c r="MVH24" s="321"/>
      <c r="MVI24" s="321"/>
      <c r="MVJ24" s="321"/>
      <c r="MVK24" s="321"/>
      <c r="MVL24" s="321"/>
      <c r="MVM24" s="321"/>
      <c r="MVN24" s="321"/>
      <c r="MVO24" s="321"/>
      <c r="MVP24" s="321"/>
      <c r="MVQ24" s="321"/>
      <c r="MVR24" s="321"/>
      <c r="MVS24" s="321"/>
      <c r="MVT24" s="321"/>
      <c r="MVU24" s="321"/>
      <c r="MVV24" s="321"/>
      <c r="MVW24" s="321"/>
      <c r="MVX24" s="321"/>
      <c r="MVY24" s="321"/>
      <c r="MVZ24" s="321"/>
      <c r="MWA24" s="321"/>
      <c r="MWB24" s="321"/>
      <c r="MWC24" s="321"/>
      <c r="MWD24" s="321"/>
      <c r="MWE24" s="321"/>
      <c r="MWF24" s="321"/>
      <c r="MWG24" s="321"/>
      <c r="MWH24" s="321"/>
      <c r="MWI24" s="321"/>
      <c r="MWJ24" s="321"/>
      <c r="MWK24" s="321"/>
      <c r="MWL24" s="321"/>
      <c r="MWM24" s="321"/>
      <c r="MWN24" s="321"/>
      <c r="MWO24" s="321"/>
      <c r="MWP24" s="321"/>
      <c r="MWQ24" s="321"/>
      <c r="MWR24" s="321"/>
      <c r="MWS24" s="321"/>
      <c r="MWT24" s="321"/>
      <c r="MWU24" s="321"/>
      <c r="MWV24" s="321"/>
      <c r="MWW24" s="321"/>
      <c r="MWX24" s="321"/>
      <c r="MWY24" s="321"/>
      <c r="MWZ24" s="321"/>
      <c r="MXA24" s="321"/>
      <c r="MXB24" s="321"/>
      <c r="MXC24" s="321"/>
      <c r="MXD24" s="321"/>
      <c r="MXE24" s="321"/>
      <c r="MXF24" s="321"/>
      <c r="MXG24" s="321"/>
      <c r="MXH24" s="321"/>
      <c r="MXI24" s="321"/>
      <c r="MXJ24" s="321"/>
      <c r="MXK24" s="321"/>
      <c r="MXL24" s="321"/>
      <c r="MXM24" s="321"/>
      <c r="MXN24" s="321"/>
      <c r="MXO24" s="321"/>
      <c r="MXP24" s="321"/>
      <c r="MXQ24" s="321"/>
      <c r="MXR24" s="321"/>
      <c r="MXS24" s="321"/>
      <c r="MXT24" s="321"/>
      <c r="MXU24" s="321"/>
      <c r="MXV24" s="321"/>
      <c r="MXW24" s="321"/>
      <c r="MXX24" s="321"/>
      <c r="MXY24" s="321"/>
      <c r="MXZ24" s="321"/>
      <c r="MYA24" s="321"/>
      <c r="MYB24" s="321"/>
      <c r="MYC24" s="321"/>
      <c r="MYD24" s="321"/>
      <c r="MYE24" s="321"/>
      <c r="MYF24" s="321"/>
      <c r="MYG24" s="321"/>
      <c r="MYH24" s="321"/>
      <c r="MYI24" s="321"/>
      <c r="MYJ24" s="321"/>
      <c r="MYK24" s="321"/>
      <c r="MYL24" s="321"/>
      <c r="MYM24" s="321"/>
      <c r="MYN24" s="321"/>
      <c r="MYO24" s="321"/>
      <c r="MYP24" s="321"/>
      <c r="MYQ24" s="321"/>
      <c r="MYR24" s="321"/>
      <c r="MYS24" s="321"/>
      <c r="MYT24" s="321"/>
      <c r="MYU24" s="321"/>
      <c r="MYV24" s="321"/>
      <c r="MYW24" s="321"/>
      <c r="MYX24" s="321"/>
      <c r="MYY24" s="321"/>
      <c r="MYZ24" s="321"/>
      <c r="MZA24" s="321"/>
      <c r="MZB24" s="321"/>
      <c r="MZC24" s="321"/>
      <c r="MZD24" s="321"/>
      <c r="MZE24" s="321"/>
      <c r="MZF24" s="321"/>
      <c r="MZG24" s="321"/>
      <c r="MZH24" s="321"/>
      <c r="MZI24" s="321"/>
      <c r="MZJ24" s="321"/>
      <c r="MZK24" s="321"/>
      <c r="MZL24" s="321"/>
      <c r="MZM24" s="321"/>
      <c r="MZN24" s="321"/>
      <c r="MZO24" s="321"/>
      <c r="MZP24" s="321"/>
      <c r="MZQ24" s="321"/>
      <c r="MZR24" s="321"/>
      <c r="MZS24" s="321"/>
      <c r="MZT24" s="321"/>
      <c r="MZU24" s="321"/>
      <c r="MZV24" s="321"/>
      <c r="MZW24" s="321"/>
      <c r="MZX24" s="321"/>
      <c r="MZY24" s="321"/>
      <c r="MZZ24" s="321"/>
      <c r="NAA24" s="321"/>
      <c r="NAB24" s="321"/>
      <c r="NAC24" s="321"/>
      <c r="NAD24" s="321"/>
      <c r="NAE24" s="321"/>
      <c r="NAF24" s="321"/>
      <c r="NAG24" s="321"/>
      <c r="NAH24" s="321"/>
      <c r="NAI24" s="321"/>
      <c r="NAJ24" s="321"/>
      <c r="NAK24" s="321"/>
      <c r="NAL24" s="321"/>
      <c r="NAM24" s="321"/>
      <c r="NAN24" s="321"/>
      <c r="NAO24" s="321"/>
      <c r="NAP24" s="321"/>
      <c r="NAQ24" s="321"/>
      <c r="NAR24" s="321"/>
      <c r="NAS24" s="321"/>
      <c r="NAT24" s="321"/>
      <c r="NAU24" s="321"/>
      <c r="NAV24" s="321"/>
      <c r="NAW24" s="321"/>
      <c r="NAX24" s="321"/>
      <c r="NAY24" s="321"/>
      <c r="NAZ24" s="321"/>
      <c r="NBA24" s="321"/>
      <c r="NBB24" s="321"/>
      <c r="NBC24" s="321"/>
      <c r="NBD24" s="321"/>
      <c r="NBE24" s="321"/>
      <c r="NBF24" s="321"/>
      <c r="NBG24" s="321"/>
      <c r="NBH24" s="321"/>
      <c r="NBI24" s="321"/>
      <c r="NBJ24" s="321"/>
      <c r="NBK24" s="321"/>
      <c r="NBL24" s="321"/>
      <c r="NBM24" s="321"/>
      <c r="NBN24" s="321"/>
      <c r="NBO24" s="321"/>
      <c r="NBP24" s="321"/>
      <c r="NBQ24" s="321"/>
      <c r="NBR24" s="321"/>
      <c r="NBS24" s="321"/>
      <c r="NBT24" s="321"/>
      <c r="NBU24" s="321"/>
      <c r="NBV24" s="321"/>
      <c r="NBW24" s="321"/>
      <c r="NBX24" s="321"/>
      <c r="NBY24" s="321"/>
      <c r="NBZ24" s="321"/>
      <c r="NCA24" s="321"/>
      <c r="NCB24" s="321"/>
      <c r="NCC24" s="321"/>
      <c r="NCD24" s="321"/>
      <c r="NCE24" s="321"/>
      <c r="NCF24" s="321"/>
      <c r="NCG24" s="321"/>
      <c r="NCH24" s="321"/>
      <c r="NCI24" s="321"/>
      <c r="NCJ24" s="321"/>
      <c r="NCK24" s="321"/>
      <c r="NCL24" s="321"/>
      <c r="NCM24" s="321"/>
      <c r="NCN24" s="321"/>
      <c r="NCO24" s="321"/>
      <c r="NCP24" s="321"/>
      <c r="NCQ24" s="321"/>
      <c r="NCR24" s="321"/>
      <c r="NCS24" s="321"/>
      <c r="NCT24" s="321"/>
      <c r="NCU24" s="321"/>
      <c r="NCV24" s="321"/>
      <c r="NCW24" s="321"/>
      <c r="NCX24" s="321"/>
      <c r="NCY24" s="321"/>
      <c r="NCZ24" s="321"/>
      <c r="NDA24" s="321"/>
      <c r="NDB24" s="321"/>
      <c r="NDC24" s="321"/>
      <c r="NDD24" s="321"/>
      <c r="NDE24" s="321"/>
      <c r="NDF24" s="321"/>
      <c r="NDG24" s="321"/>
      <c r="NDH24" s="321"/>
      <c r="NDI24" s="321"/>
      <c r="NDJ24" s="321"/>
      <c r="NDK24" s="321"/>
      <c r="NDL24" s="321"/>
      <c r="NDM24" s="321"/>
      <c r="NDN24" s="321"/>
      <c r="NDO24" s="321"/>
      <c r="NDP24" s="321"/>
      <c r="NDQ24" s="321"/>
      <c r="NDR24" s="321"/>
      <c r="NDS24" s="321"/>
      <c r="NDT24" s="321"/>
      <c r="NDU24" s="321"/>
      <c r="NDV24" s="321"/>
      <c r="NDW24" s="321"/>
      <c r="NDX24" s="321"/>
      <c r="NDY24" s="321"/>
      <c r="NDZ24" s="321"/>
      <c r="NEA24" s="321"/>
      <c r="NEB24" s="321"/>
      <c r="NEC24" s="321"/>
      <c r="NED24" s="321"/>
      <c r="NEE24" s="321"/>
      <c r="NEF24" s="321"/>
      <c r="NEG24" s="321"/>
      <c r="NEH24" s="321"/>
      <c r="NEI24" s="321"/>
      <c r="NEJ24" s="321"/>
      <c r="NEK24" s="321"/>
      <c r="NEL24" s="321"/>
      <c r="NEM24" s="321"/>
      <c r="NEN24" s="321"/>
      <c r="NEO24" s="321"/>
      <c r="NEP24" s="321"/>
      <c r="NEQ24" s="321"/>
      <c r="NER24" s="321"/>
      <c r="NES24" s="321"/>
      <c r="NET24" s="321"/>
      <c r="NEU24" s="321"/>
      <c r="NEV24" s="321"/>
      <c r="NEW24" s="321"/>
      <c r="NEX24" s="321"/>
      <c r="NEY24" s="321"/>
      <c r="NEZ24" s="321"/>
      <c r="NFA24" s="321"/>
      <c r="NFB24" s="321"/>
      <c r="NFC24" s="321"/>
      <c r="NFD24" s="321"/>
      <c r="NFE24" s="321"/>
      <c r="NFF24" s="321"/>
      <c r="NFG24" s="321"/>
      <c r="NFH24" s="321"/>
      <c r="NFI24" s="321"/>
      <c r="NFJ24" s="321"/>
      <c r="NFK24" s="321"/>
      <c r="NFL24" s="321"/>
      <c r="NFM24" s="321"/>
      <c r="NFN24" s="321"/>
      <c r="NFO24" s="321"/>
      <c r="NFP24" s="321"/>
      <c r="NFQ24" s="321"/>
      <c r="NFR24" s="321"/>
      <c r="NFS24" s="321"/>
      <c r="NFT24" s="321"/>
      <c r="NFU24" s="321"/>
      <c r="NFV24" s="321"/>
      <c r="NFW24" s="321"/>
      <c r="NFX24" s="321"/>
      <c r="NFY24" s="321"/>
      <c r="NFZ24" s="321"/>
      <c r="NGA24" s="321"/>
      <c r="NGB24" s="321"/>
      <c r="NGC24" s="321"/>
      <c r="NGD24" s="321"/>
      <c r="NGE24" s="321"/>
      <c r="NGF24" s="321"/>
      <c r="NGG24" s="321"/>
      <c r="NGH24" s="321"/>
      <c r="NGI24" s="321"/>
      <c r="NGJ24" s="321"/>
      <c r="NGK24" s="321"/>
      <c r="NGL24" s="321"/>
      <c r="NGM24" s="321"/>
      <c r="NGN24" s="321"/>
      <c r="NGO24" s="321"/>
      <c r="NGP24" s="321"/>
      <c r="NGQ24" s="321"/>
      <c r="NGR24" s="321"/>
      <c r="NGS24" s="321"/>
      <c r="NGT24" s="321"/>
      <c r="NGU24" s="321"/>
      <c r="NGV24" s="321"/>
      <c r="NGW24" s="321"/>
      <c r="NGX24" s="321"/>
      <c r="NGY24" s="321"/>
      <c r="NGZ24" s="321"/>
      <c r="NHA24" s="321"/>
      <c r="NHB24" s="321"/>
      <c r="NHC24" s="321"/>
      <c r="NHD24" s="321"/>
      <c r="NHE24" s="321"/>
      <c r="NHF24" s="321"/>
      <c r="NHG24" s="321"/>
      <c r="NHH24" s="321"/>
      <c r="NHI24" s="321"/>
      <c r="NHJ24" s="321"/>
      <c r="NHK24" s="321"/>
      <c r="NHL24" s="321"/>
      <c r="NHM24" s="321"/>
      <c r="NHN24" s="321"/>
      <c r="NHO24" s="321"/>
      <c r="NHP24" s="321"/>
      <c r="NHQ24" s="321"/>
      <c r="NHR24" s="321"/>
      <c r="NHS24" s="321"/>
      <c r="NHT24" s="321"/>
      <c r="NHU24" s="321"/>
      <c r="NHV24" s="321"/>
      <c r="NHW24" s="321"/>
      <c r="NHX24" s="321"/>
      <c r="NHY24" s="321"/>
      <c r="NHZ24" s="321"/>
      <c r="NIA24" s="321"/>
      <c r="NIB24" s="321"/>
      <c r="NIC24" s="321"/>
      <c r="NID24" s="321"/>
      <c r="NIE24" s="321"/>
      <c r="NIF24" s="321"/>
      <c r="NIG24" s="321"/>
      <c r="NIH24" s="321"/>
      <c r="NII24" s="321"/>
      <c r="NIJ24" s="321"/>
      <c r="NIK24" s="321"/>
      <c r="NIL24" s="321"/>
      <c r="NIM24" s="321"/>
      <c r="NIN24" s="321"/>
      <c r="NIO24" s="321"/>
      <c r="NIP24" s="321"/>
      <c r="NIQ24" s="321"/>
      <c r="NIR24" s="321"/>
      <c r="NIS24" s="321"/>
      <c r="NIT24" s="321"/>
      <c r="NIU24" s="321"/>
      <c r="NIV24" s="321"/>
      <c r="NIW24" s="321"/>
      <c r="NIX24" s="321"/>
      <c r="NIY24" s="321"/>
      <c r="NIZ24" s="321"/>
      <c r="NJA24" s="321"/>
      <c r="NJB24" s="321"/>
      <c r="NJC24" s="321"/>
      <c r="NJD24" s="321"/>
      <c r="NJE24" s="321"/>
      <c r="NJF24" s="321"/>
      <c r="NJG24" s="321"/>
      <c r="NJH24" s="321"/>
      <c r="NJI24" s="321"/>
      <c r="NJJ24" s="321"/>
      <c r="NJK24" s="321"/>
      <c r="NJL24" s="321"/>
      <c r="NJM24" s="321"/>
      <c r="NJN24" s="321"/>
      <c r="NJO24" s="321"/>
      <c r="NJP24" s="321"/>
      <c r="NJQ24" s="321"/>
      <c r="NJR24" s="321"/>
      <c r="NJS24" s="321"/>
      <c r="NJT24" s="321"/>
      <c r="NJU24" s="321"/>
      <c r="NJV24" s="321"/>
      <c r="NJW24" s="321"/>
      <c r="NJX24" s="321"/>
      <c r="NJY24" s="321"/>
      <c r="NJZ24" s="321"/>
      <c r="NKA24" s="321"/>
      <c r="NKB24" s="321"/>
      <c r="NKC24" s="321"/>
      <c r="NKD24" s="321"/>
      <c r="NKE24" s="321"/>
      <c r="NKF24" s="321"/>
      <c r="NKG24" s="321"/>
      <c r="NKH24" s="321"/>
      <c r="NKI24" s="321"/>
      <c r="NKJ24" s="321"/>
      <c r="NKK24" s="321"/>
      <c r="NKL24" s="321"/>
      <c r="NKM24" s="321"/>
      <c r="NKN24" s="321"/>
      <c r="NKO24" s="321"/>
      <c r="NKP24" s="321"/>
      <c r="NKQ24" s="321"/>
      <c r="NKR24" s="321"/>
      <c r="NKS24" s="321"/>
      <c r="NKT24" s="321"/>
      <c r="NKU24" s="321"/>
      <c r="NKV24" s="321"/>
      <c r="NKW24" s="321"/>
      <c r="NKX24" s="321"/>
      <c r="NKY24" s="321"/>
      <c r="NKZ24" s="321"/>
      <c r="NLA24" s="321"/>
      <c r="NLB24" s="321"/>
      <c r="NLC24" s="321"/>
      <c r="NLD24" s="321"/>
      <c r="NLE24" s="321"/>
      <c r="NLF24" s="321"/>
      <c r="NLG24" s="321"/>
      <c r="NLH24" s="321"/>
      <c r="NLI24" s="321"/>
      <c r="NLJ24" s="321"/>
      <c r="NLK24" s="321"/>
      <c r="NLL24" s="321"/>
      <c r="NLM24" s="321"/>
      <c r="NLN24" s="321"/>
      <c r="NLO24" s="321"/>
      <c r="NLP24" s="321"/>
      <c r="NLQ24" s="321"/>
      <c r="NLR24" s="321"/>
      <c r="NLS24" s="321"/>
      <c r="NLT24" s="321"/>
      <c r="NLU24" s="321"/>
      <c r="NLV24" s="321"/>
      <c r="NLW24" s="321"/>
      <c r="NLX24" s="321"/>
      <c r="NLY24" s="321"/>
      <c r="NLZ24" s="321"/>
      <c r="NMA24" s="321"/>
      <c r="NMB24" s="321"/>
      <c r="NMC24" s="321"/>
      <c r="NMD24" s="321"/>
      <c r="NME24" s="321"/>
      <c r="NMF24" s="321"/>
      <c r="NMG24" s="321"/>
      <c r="NMH24" s="321"/>
      <c r="NMI24" s="321"/>
      <c r="NMJ24" s="321"/>
      <c r="NMK24" s="321"/>
      <c r="NML24" s="321"/>
      <c r="NMM24" s="321"/>
      <c r="NMN24" s="321"/>
      <c r="NMO24" s="321"/>
      <c r="NMP24" s="321"/>
      <c r="NMQ24" s="321"/>
      <c r="NMR24" s="321"/>
      <c r="NMS24" s="321"/>
      <c r="NMT24" s="321"/>
      <c r="NMU24" s="321"/>
      <c r="NMV24" s="321"/>
      <c r="NMW24" s="321"/>
      <c r="NMX24" s="321"/>
      <c r="NMY24" s="321"/>
      <c r="NMZ24" s="321"/>
      <c r="NNA24" s="321"/>
      <c r="NNB24" s="321"/>
      <c r="NNC24" s="321"/>
      <c r="NND24" s="321"/>
      <c r="NNE24" s="321"/>
      <c r="NNF24" s="321"/>
      <c r="NNG24" s="321"/>
      <c r="NNH24" s="321"/>
      <c r="NNI24" s="321"/>
      <c r="NNJ24" s="321"/>
      <c r="NNK24" s="321"/>
      <c r="NNL24" s="321"/>
      <c r="NNM24" s="321"/>
      <c r="NNN24" s="321"/>
      <c r="NNO24" s="321"/>
      <c r="NNP24" s="321"/>
      <c r="NNQ24" s="321"/>
      <c r="NNR24" s="321"/>
      <c r="NNS24" s="321"/>
      <c r="NNT24" s="321"/>
      <c r="NNU24" s="321"/>
      <c r="NNV24" s="321"/>
      <c r="NNW24" s="321"/>
      <c r="NNX24" s="321"/>
      <c r="NNY24" s="321"/>
      <c r="NNZ24" s="321"/>
      <c r="NOA24" s="321"/>
      <c r="NOB24" s="321"/>
      <c r="NOC24" s="321"/>
      <c r="NOD24" s="321"/>
      <c r="NOE24" s="321"/>
      <c r="NOF24" s="321"/>
      <c r="NOG24" s="321"/>
      <c r="NOH24" s="321"/>
      <c r="NOI24" s="321"/>
      <c r="NOJ24" s="321"/>
      <c r="NOK24" s="321"/>
      <c r="NOL24" s="321"/>
      <c r="NOM24" s="321"/>
      <c r="NON24" s="321"/>
      <c r="NOO24" s="321"/>
      <c r="NOP24" s="321"/>
      <c r="NOQ24" s="321"/>
      <c r="NOR24" s="321"/>
      <c r="NOS24" s="321"/>
      <c r="NOT24" s="321"/>
      <c r="NOU24" s="321"/>
      <c r="NOV24" s="321"/>
      <c r="NOW24" s="321"/>
      <c r="NOX24" s="321"/>
      <c r="NOY24" s="321"/>
      <c r="NOZ24" s="321"/>
      <c r="NPA24" s="321"/>
      <c r="NPB24" s="321"/>
      <c r="NPC24" s="321"/>
      <c r="NPD24" s="321"/>
      <c r="NPE24" s="321"/>
      <c r="NPF24" s="321"/>
      <c r="NPG24" s="321"/>
      <c r="NPH24" s="321"/>
      <c r="NPI24" s="321"/>
      <c r="NPJ24" s="321"/>
      <c r="NPK24" s="321"/>
      <c r="NPL24" s="321"/>
      <c r="NPM24" s="321"/>
      <c r="NPN24" s="321"/>
      <c r="NPO24" s="321"/>
      <c r="NPP24" s="321"/>
      <c r="NPQ24" s="321"/>
      <c r="NPR24" s="321"/>
      <c r="NPS24" s="321"/>
      <c r="NPT24" s="321"/>
      <c r="NPU24" s="321"/>
      <c r="NPV24" s="321"/>
      <c r="NPW24" s="321"/>
      <c r="NPX24" s="321"/>
      <c r="NPY24" s="321"/>
      <c r="NPZ24" s="321"/>
      <c r="NQA24" s="321"/>
      <c r="NQB24" s="321"/>
      <c r="NQC24" s="321"/>
      <c r="NQD24" s="321"/>
      <c r="NQE24" s="321"/>
      <c r="NQF24" s="321"/>
      <c r="NQG24" s="321"/>
      <c r="NQH24" s="321"/>
      <c r="NQI24" s="321"/>
      <c r="NQJ24" s="321"/>
      <c r="NQK24" s="321"/>
      <c r="NQL24" s="321"/>
      <c r="NQM24" s="321"/>
      <c r="NQN24" s="321"/>
      <c r="NQO24" s="321"/>
      <c r="NQP24" s="321"/>
      <c r="NQQ24" s="321"/>
      <c r="NQR24" s="321"/>
      <c r="NQS24" s="321"/>
      <c r="NQT24" s="321"/>
      <c r="NQU24" s="321"/>
      <c r="NQV24" s="321"/>
      <c r="NQW24" s="321"/>
      <c r="NQX24" s="321"/>
      <c r="NQY24" s="321"/>
      <c r="NQZ24" s="321"/>
      <c r="NRA24" s="321"/>
      <c r="NRB24" s="321"/>
      <c r="NRC24" s="321"/>
      <c r="NRD24" s="321"/>
      <c r="NRE24" s="321"/>
      <c r="NRF24" s="321"/>
      <c r="NRG24" s="321"/>
      <c r="NRH24" s="321"/>
      <c r="NRI24" s="321"/>
      <c r="NRJ24" s="321"/>
      <c r="NRK24" s="321"/>
      <c r="NRL24" s="321"/>
      <c r="NRM24" s="321"/>
      <c r="NRN24" s="321"/>
      <c r="NRO24" s="321"/>
      <c r="NRP24" s="321"/>
      <c r="NRQ24" s="321"/>
      <c r="NRR24" s="321"/>
      <c r="NRS24" s="321"/>
      <c r="NRT24" s="321"/>
      <c r="NRU24" s="321"/>
      <c r="NRV24" s="321"/>
      <c r="NRW24" s="321"/>
      <c r="NRX24" s="321"/>
      <c r="NRY24" s="321"/>
      <c r="NRZ24" s="321"/>
      <c r="NSA24" s="321"/>
      <c r="NSB24" s="321"/>
      <c r="NSC24" s="321"/>
      <c r="NSD24" s="321"/>
      <c r="NSE24" s="321"/>
      <c r="NSF24" s="321"/>
      <c r="NSG24" s="321"/>
      <c r="NSH24" s="321"/>
      <c r="NSI24" s="321"/>
      <c r="NSJ24" s="321"/>
      <c r="NSK24" s="321"/>
      <c r="NSL24" s="321"/>
      <c r="NSM24" s="321"/>
      <c r="NSN24" s="321"/>
      <c r="NSO24" s="321"/>
      <c r="NSP24" s="321"/>
      <c r="NSQ24" s="321"/>
      <c r="NSR24" s="321"/>
      <c r="NSS24" s="321"/>
      <c r="NST24" s="321"/>
      <c r="NSU24" s="321"/>
      <c r="NSV24" s="321"/>
      <c r="NSW24" s="321"/>
      <c r="NSX24" s="321"/>
      <c r="NSY24" s="321"/>
      <c r="NSZ24" s="321"/>
      <c r="NTA24" s="321"/>
      <c r="NTB24" s="321"/>
      <c r="NTC24" s="321"/>
      <c r="NTD24" s="321"/>
      <c r="NTE24" s="321"/>
      <c r="NTF24" s="321"/>
      <c r="NTG24" s="321"/>
      <c r="NTH24" s="321"/>
      <c r="NTI24" s="321"/>
      <c r="NTJ24" s="321"/>
      <c r="NTK24" s="321"/>
      <c r="NTL24" s="321"/>
      <c r="NTM24" s="321"/>
      <c r="NTN24" s="321"/>
      <c r="NTO24" s="321"/>
      <c r="NTP24" s="321"/>
      <c r="NTQ24" s="321"/>
      <c r="NTR24" s="321"/>
      <c r="NTS24" s="321"/>
      <c r="NTT24" s="321"/>
      <c r="NTU24" s="321"/>
      <c r="NTV24" s="321"/>
      <c r="NTW24" s="321"/>
      <c r="NTX24" s="321"/>
      <c r="NTY24" s="321"/>
      <c r="NTZ24" s="321"/>
      <c r="NUA24" s="321"/>
      <c r="NUB24" s="321"/>
      <c r="NUC24" s="321"/>
      <c r="NUD24" s="321"/>
      <c r="NUE24" s="321"/>
      <c r="NUF24" s="321"/>
      <c r="NUG24" s="321"/>
      <c r="NUH24" s="321"/>
      <c r="NUI24" s="321"/>
      <c r="NUJ24" s="321"/>
      <c r="NUK24" s="321"/>
      <c r="NUL24" s="321"/>
      <c r="NUM24" s="321"/>
      <c r="NUN24" s="321"/>
      <c r="NUO24" s="321"/>
      <c r="NUP24" s="321"/>
      <c r="NUQ24" s="321"/>
      <c r="NUR24" s="321"/>
      <c r="NUS24" s="321"/>
      <c r="NUT24" s="321"/>
      <c r="NUU24" s="321"/>
      <c r="NUV24" s="321"/>
      <c r="NUW24" s="321"/>
      <c r="NUX24" s="321"/>
      <c r="NUY24" s="321"/>
      <c r="NUZ24" s="321"/>
      <c r="NVA24" s="321"/>
      <c r="NVB24" s="321"/>
      <c r="NVC24" s="321"/>
      <c r="NVD24" s="321"/>
      <c r="NVE24" s="321"/>
      <c r="NVF24" s="321"/>
      <c r="NVG24" s="321"/>
      <c r="NVH24" s="321"/>
      <c r="NVI24" s="321"/>
      <c r="NVJ24" s="321"/>
      <c r="NVK24" s="321"/>
      <c r="NVL24" s="321"/>
      <c r="NVM24" s="321"/>
      <c r="NVN24" s="321"/>
      <c r="NVO24" s="321"/>
      <c r="NVP24" s="321"/>
      <c r="NVQ24" s="321"/>
      <c r="NVR24" s="321"/>
      <c r="NVS24" s="321"/>
      <c r="NVT24" s="321"/>
      <c r="NVU24" s="321"/>
      <c r="NVV24" s="321"/>
      <c r="NVW24" s="321"/>
      <c r="NVX24" s="321"/>
      <c r="NVY24" s="321"/>
      <c r="NVZ24" s="321"/>
      <c r="NWA24" s="321"/>
      <c r="NWB24" s="321"/>
      <c r="NWC24" s="321"/>
      <c r="NWD24" s="321"/>
      <c r="NWE24" s="321"/>
      <c r="NWF24" s="321"/>
      <c r="NWG24" s="321"/>
      <c r="NWH24" s="321"/>
      <c r="NWI24" s="321"/>
      <c r="NWJ24" s="321"/>
      <c r="NWK24" s="321"/>
      <c r="NWL24" s="321"/>
      <c r="NWM24" s="321"/>
      <c r="NWN24" s="321"/>
      <c r="NWO24" s="321"/>
      <c r="NWP24" s="321"/>
      <c r="NWQ24" s="321"/>
      <c r="NWR24" s="321"/>
      <c r="NWS24" s="321"/>
      <c r="NWT24" s="321"/>
      <c r="NWU24" s="321"/>
      <c r="NWV24" s="321"/>
      <c r="NWW24" s="321"/>
      <c r="NWX24" s="321"/>
      <c r="NWY24" s="321"/>
      <c r="NWZ24" s="321"/>
      <c r="NXA24" s="321"/>
      <c r="NXB24" s="321"/>
      <c r="NXC24" s="321"/>
      <c r="NXD24" s="321"/>
      <c r="NXE24" s="321"/>
      <c r="NXF24" s="321"/>
      <c r="NXG24" s="321"/>
      <c r="NXH24" s="321"/>
      <c r="NXI24" s="321"/>
      <c r="NXJ24" s="321"/>
      <c r="NXK24" s="321"/>
      <c r="NXL24" s="321"/>
      <c r="NXM24" s="321"/>
      <c r="NXN24" s="321"/>
      <c r="NXO24" s="321"/>
      <c r="NXP24" s="321"/>
      <c r="NXQ24" s="321"/>
      <c r="NXR24" s="321"/>
      <c r="NXS24" s="321"/>
      <c r="NXT24" s="321"/>
      <c r="NXU24" s="321"/>
      <c r="NXV24" s="321"/>
      <c r="NXW24" s="321"/>
      <c r="NXX24" s="321"/>
      <c r="NXY24" s="321"/>
      <c r="NXZ24" s="321"/>
      <c r="NYA24" s="321"/>
      <c r="NYB24" s="321"/>
      <c r="NYC24" s="321"/>
      <c r="NYD24" s="321"/>
      <c r="NYE24" s="321"/>
      <c r="NYF24" s="321"/>
      <c r="NYG24" s="321"/>
      <c r="NYH24" s="321"/>
      <c r="NYI24" s="321"/>
      <c r="NYJ24" s="321"/>
      <c r="NYK24" s="321"/>
      <c r="NYL24" s="321"/>
      <c r="NYM24" s="321"/>
      <c r="NYN24" s="321"/>
      <c r="NYO24" s="321"/>
      <c r="NYP24" s="321"/>
      <c r="NYQ24" s="321"/>
      <c r="NYR24" s="321"/>
      <c r="NYS24" s="321"/>
      <c r="NYT24" s="321"/>
      <c r="NYU24" s="321"/>
      <c r="NYV24" s="321"/>
      <c r="NYW24" s="321"/>
      <c r="NYX24" s="321"/>
      <c r="NYY24" s="321"/>
      <c r="NYZ24" s="321"/>
      <c r="NZA24" s="321"/>
      <c r="NZB24" s="321"/>
      <c r="NZC24" s="321"/>
      <c r="NZD24" s="321"/>
      <c r="NZE24" s="321"/>
      <c r="NZF24" s="321"/>
      <c r="NZG24" s="321"/>
      <c r="NZH24" s="321"/>
      <c r="NZI24" s="321"/>
      <c r="NZJ24" s="321"/>
      <c r="NZK24" s="321"/>
      <c r="NZL24" s="321"/>
      <c r="NZM24" s="321"/>
      <c r="NZN24" s="321"/>
      <c r="NZO24" s="321"/>
      <c r="NZP24" s="321"/>
      <c r="NZQ24" s="321"/>
      <c r="NZR24" s="321"/>
      <c r="NZS24" s="321"/>
      <c r="NZT24" s="321"/>
      <c r="NZU24" s="321"/>
      <c r="NZV24" s="321"/>
      <c r="NZW24" s="321"/>
      <c r="NZX24" s="321"/>
      <c r="NZY24" s="321"/>
      <c r="NZZ24" s="321"/>
      <c r="OAA24" s="321"/>
      <c r="OAB24" s="321"/>
      <c r="OAC24" s="321"/>
      <c r="OAD24" s="321"/>
      <c r="OAE24" s="321"/>
      <c r="OAF24" s="321"/>
      <c r="OAG24" s="321"/>
      <c r="OAH24" s="321"/>
      <c r="OAI24" s="321"/>
      <c r="OAJ24" s="321"/>
      <c r="OAK24" s="321"/>
      <c r="OAL24" s="321"/>
      <c r="OAM24" s="321"/>
      <c r="OAN24" s="321"/>
      <c r="OAO24" s="321"/>
      <c r="OAP24" s="321"/>
      <c r="OAQ24" s="321"/>
      <c r="OAR24" s="321"/>
      <c r="OAS24" s="321"/>
      <c r="OAT24" s="321"/>
      <c r="OAU24" s="321"/>
      <c r="OAV24" s="321"/>
      <c r="OAW24" s="321"/>
      <c r="OAX24" s="321"/>
      <c r="OAY24" s="321"/>
      <c r="OAZ24" s="321"/>
      <c r="OBA24" s="321"/>
      <c r="OBB24" s="321"/>
      <c r="OBC24" s="321"/>
      <c r="OBD24" s="321"/>
      <c r="OBE24" s="321"/>
      <c r="OBF24" s="321"/>
      <c r="OBG24" s="321"/>
      <c r="OBH24" s="321"/>
      <c r="OBI24" s="321"/>
      <c r="OBJ24" s="321"/>
      <c r="OBK24" s="321"/>
      <c r="OBL24" s="321"/>
      <c r="OBM24" s="321"/>
      <c r="OBN24" s="321"/>
      <c r="OBO24" s="321"/>
      <c r="OBP24" s="321"/>
      <c r="OBQ24" s="321"/>
      <c r="OBR24" s="321"/>
      <c r="OBS24" s="321"/>
      <c r="OBT24" s="321"/>
      <c r="OBU24" s="321"/>
      <c r="OBV24" s="321"/>
      <c r="OBW24" s="321"/>
      <c r="OBX24" s="321"/>
      <c r="OBY24" s="321"/>
      <c r="OBZ24" s="321"/>
      <c r="OCA24" s="321"/>
      <c r="OCB24" s="321"/>
      <c r="OCC24" s="321"/>
      <c r="OCD24" s="321"/>
      <c r="OCE24" s="321"/>
      <c r="OCF24" s="321"/>
      <c r="OCG24" s="321"/>
      <c r="OCH24" s="321"/>
      <c r="OCI24" s="321"/>
      <c r="OCJ24" s="321"/>
      <c r="OCK24" s="321"/>
      <c r="OCL24" s="321"/>
      <c r="OCM24" s="321"/>
      <c r="OCN24" s="321"/>
      <c r="OCO24" s="321"/>
      <c r="OCP24" s="321"/>
      <c r="OCQ24" s="321"/>
      <c r="OCR24" s="321"/>
      <c r="OCS24" s="321"/>
      <c r="OCT24" s="321"/>
      <c r="OCU24" s="321"/>
      <c r="OCV24" s="321"/>
      <c r="OCW24" s="321"/>
      <c r="OCX24" s="321"/>
      <c r="OCY24" s="321"/>
      <c r="OCZ24" s="321"/>
      <c r="ODA24" s="321"/>
      <c r="ODB24" s="321"/>
      <c r="ODC24" s="321"/>
      <c r="ODD24" s="321"/>
      <c r="ODE24" s="321"/>
      <c r="ODF24" s="321"/>
      <c r="ODG24" s="321"/>
      <c r="ODH24" s="321"/>
      <c r="ODI24" s="321"/>
      <c r="ODJ24" s="321"/>
      <c r="ODK24" s="321"/>
      <c r="ODL24" s="321"/>
      <c r="ODM24" s="321"/>
      <c r="ODN24" s="321"/>
      <c r="ODO24" s="321"/>
      <c r="ODP24" s="321"/>
      <c r="ODQ24" s="321"/>
      <c r="ODR24" s="321"/>
      <c r="ODS24" s="321"/>
      <c r="ODT24" s="321"/>
      <c r="ODU24" s="321"/>
      <c r="ODV24" s="321"/>
      <c r="ODW24" s="321"/>
      <c r="ODX24" s="321"/>
      <c r="ODY24" s="321"/>
      <c r="ODZ24" s="321"/>
      <c r="OEA24" s="321"/>
      <c r="OEB24" s="321"/>
      <c r="OEC24" s="321"/>
      <c r="OED24" s="321"/>
      <c r="OEE24" s="321"/>
      <c r="OEF24" s="321"/>
      <c r="OEG24" s="321"/>
      <c r="OEH24" s="321"/>
      <c r="OEI24" s="321"/>
      <c r="OEJ24" s="321"/>
      <c r="OEK24" s="321"/>
      <c r="OEL24" s="321"/>
      <c r="OEM24" s="321"/>
      <c r="OEN24" s="321"/>
      <c r="OEO24" s="321"/>
      <c r="OEP24" s="321"/>
      <c r="OEQ24" s="321"/>
      <c r="OER24" s="321"/>
      <c r="OES24" s="321"/>
      <c r="OET24" s="321"/>
      <c r="OEU24" s="321"/>
      <c r="OEV24" s="321"/>
      <c r="OEW24" s="321"/>
      <c r="OEX24" s="321"/>
      <c r="OEY24" s="321"/>
      <c r="OEZ24" s="321"/>
      <c r="OFA24" s="321"/>
      <c r="OFB24" s="321"/>
      <c r="OFC24" s="321"/>
      <c r="OFD24" s="321"/>
      <c r="OFE24" s="321"/>
      <c r="OFF24" s="321"/>
      <c r="OFG24" s="321"/>
      <c r="OFH24" s="321"/>
      <c r="OFI24" s="321"/>
      <c r="OFJ24" s="321"/>
      <c r="OFK24" s="321"/>
      <c r="OFL24" s="321"/>
      <c r="OFM24" s="321"/>
      <c r="OFN24" s="321"/>
      <c r="OFO24" s="321"/>
      <c r="OFP24" s="321"/>
      <c r="OFQ24" s="321"/>
      <c r="OFR24" s="321"/>
      <c r="OFS24" s="321"/>
      <c r="OFT24" s="321"/>
      <c r="OFU24" s="321"/>
      <c r="OFV24" s="321"/>
      <c r="OFW24" s="321"/>
      <c r="OFX24" s="321"/>
      <c r="OFY24" s="321"/>
      <c r="OFZ24" s="321"/>
      <c r="OGA24" s="321"/>
      <c r="OGB24" s="321"/>
      <c r="OGC24" s="321"/>
      <c r="OGD24" s="321"/>
      <c r="OGE24" s="321"/>
      <c r="OGF24" s="321"/>
      <c r="OGG24" s="321"/>
      <c r="OGH24" s="321"/>
      <c r="OGI24" s="321"/>
      <c r="OGJ24" s="321"/>
      <c r="OGK24" s="321"/>
      <c r="OGL24" s="321"/>
      <c r="OGM24" s="321"/>
      <c r="OGN24" s="321"/>
      <c r="OGO24" s="321"/>
      <c r="OGP24" s="321"/>
      <c r="OGQ24" s="321"/>
      <c r="OGR24" s="321"/>
      <c r="OGS24" s="321"/>
      <c r="OGT24" s="321"/>
      <c r="OGU24" s="321"/>
      <c r="OGV24" s="321"/>
      <c r="OGW24" s="321"/>
      <c r="OGX24" s="321"/>
      <c r="OGY24" s="321"/>
      <c r="OGZ24" s="321"/>
      <c r="OHA24" s="321"/>
      <c r="OHB24" s="321"/>
      <c r="OHC24" s="321"/>
      <c r="OHD24" s="321"/>
      <c r="OHE24" s="321"/>
      <c r="OHF24" s="321"/>
      <c r="OHG24" s="321"/>
      <c r="OHH24" s="321"/>
      <c r="OHI24" s="321"/>
      <c r="OHJ24" s="321"/>
      <c r="OHK24" s="321"/>
      <c r="OHL24" s="321"/>
      <c r="OHM24" s="321"/>
      <c r="OHN24" s="321"/>
      <c r="OHO24" s="321"/>
      <c r="OHP24" s="321"/>
      <c r="OHQ24" s="321"/>
      <c r="OHR24" s="321"/>
      <c r="OHS24" s="321"/>
      <c r="OHT24" s="321"/>
      <c r="OHU24" s="321"/>
      <c r="OHV24" s="321"/>
      <c r="OHW24" s="321"/>
      <c r="OHX24" s="321"/>
      <c r="OHY24" s="321"/>
      <c r="OHZ24" s="321"/>
      <c r="OIA24" s="321"/>
      <c r="OIB24" s="321"/>
      <c r="OIC24" s="321"/>
      <c r="OID24" s="321"/>
      <c r="OIE24" s="321"/>
      <c r="OIF24" s="321"/>
      <c r="OIG24" s="321"/>
      <c r="OIH24" s="321"/>
      <c r="OII24" s="321"/>
      <c r="OIJ24" s="321"/>
      <c r="OIK24" s="321"/>
      <c r="OIL24" s="321"/>
      <c r="OIM24" s="321"/>
      <c r="OIN24" s="321"/>
      <c r="OIO24" s="321"/>
      <c r="OIP24" s="321"/>
      <c r="OIQ24" s="321"/>
      <c r="OIR24" s="321"/>
      <c r="OIS24" s="321"/>
      <c r="OIT24" s="321"/>
      <c r="OIU24" s="321"/>
      <c r="OIV24" s="321"/>
      <c r="OIW24" s="321"/>
      <c r="OIX24" s="321"/>
      <c r="OIY24" s="321"/>
      <c r="OIZ24" s="321"/>
      <c r="OJA24" s="321"/>
      <c r="OJB24" s="321"/>
      <c r="OJC24" s="321"/>
      <c r="OJD24" s="321"/>
      <c r="OJE24" s="321"/>
      <c r="OJF24" s="321"/>
      <c r="OJG24" s="321"/>
      <c r="OJH24" s="321"/>
      <c r="OJI24" s="321"/>
      <c r="OJJ24" s="321"/>
      <c r="OJK24" s="321"/>
      <c r="OJL24" s="321"/>
      <c r="OJM24" s="321"/>
      <c r="OJN24" s="321"/>
      <c r="OJO24" s="321"/>
      <c r="OJP24" s="321"/>
      <c r="OJQ24" s="321"/>
      <c r="OJR24" s="321"/>
      <c r="OJS24" s="321"/>
      <c r="OJT24" s="321"/>
      <c r="OJU24" s="321"/>
      <c r="OJV24" s="321"/>
      <c r="OJW24" s="321"/>
      <c r="OJX24" s="321"/>
      <c r="OJY24" s="321"/>
      <c r="OJZ24" s="321"/>
      <c r="OKA24" s="321"/>
      <c r="OKB24" s="321"/>
      <c r="OKC24" s="321"/>
      <c r="OKD24" s="321"/>
      <c r="OKE24" s="321"/>
      <c r="OKF24" s="321"/>
      <c r="OKG24" s="321"/>
      <c r="OKH24" s="321"/>
      <c r="OKI24" s="321"/>
      <c r="OKJ24" s="321"/>
      <c r="OKK24" s="321"/>
      <c r="OKL24" s="321"/>
      <c r="OKM24" s="321"/>
      <c r="OKN24" s="321"/>
      <c r="OKO24" s="321"/>
      <c r="OKP24" s="321"/>
      <c r="OKQ24" s="321"/>
      <c r="OKR24" s="321"/>
      <c r="OKS24" s="321"/>
      <c r="OKT24" s="321"/>
      <c r="OKU24" s="321"/>
      <c r="OKV24" s="321"/>
      <c r="OKW24" s="321"/>
      <c r="OKX24" s="321"/>
      <c r="OKY24" s="321"/>
      <c r="OKZ24" s="321"/>
      <c r="OLA24" s="321"/>
      <c r="OLB24" s="321"/>
      <c r="OLC24" s="321"/>
      <c r="OLD24" s="321"/>
      <c r="OLE24" s="321"/>
      <c r="OLF24" s="321"/>
      <c r="OLG24" s="321"/>
      <c r="OLH24" s="321"/>
      <c r="OLI24" s="321"/>
      <c r="OLJ24" s="321"/>
      <c r="OLK24" s="321"/>
      <c r="OLL24" s="321"/>
      <c r="OLM24" s="321"/>
      <c r="OLN24" s="321"/>
      <c r="OLO24" s="321"/>
      <c r="OLP24" s="321"/>
      <c r="OLQ24" s="321"/>
      <c r="OLR24" s="321"/>
      <c r="OLS24" s="321"/>
      <c r="OLT24" s="321"/>
      <c r="OLU24" s="321"/>
      <c r="OLV24" s="321"/>
      <c r="OLW24" s="321"/>
      <c r="OLX24" s="321"/>
      <c r="OLY24" s="321"/>
      <c r="OLZ24" s="321"/>
      <c r="OMA24" s="321"/>
      <c r="OMB24" s="321"/>
      <c r="OMC24" s="321"/>
      <c r="OMD24" s="321"/>
      <c r="OME24" s="321"/>
      <c r="OMF24" s="321"/>
      <c r="OMG24" s="321"/>
      <c r="OMH24" s="321"/>
      <c r="OMI24" s="321"/>
      <c r="OMJ24" s="321"/>
      <c r="OMK24" s="321"/>
      <c r="OML24" s="321"/>
      <c r="OMM24" s="321"/>
      <c r="OMN24" s="321"/>
      <c r="OMO24" s="321"/>
      <c r="OMP24" s="321"/>
      <c r="OMQ24" s="321"/>
      <c r="OMR24" s="321"/>
      <c r="OMS24" s="321"/>
      <c r="OMT24" s="321"/>
      <c r="OMU24" s="321"/>
      <c r="OMV24" s="321"/>
      <c r="OMW24" s="321"/>
      <c r="OMX24" s="321"/>
      <c r="OMY24" s="321"/>
      <c r="OMZ24" s="321"/>
      <c r="ONA24" s="321"/>
      <c r="ONB24" s="321"/>
      <c r="ONC24" s="321"/>
      <c r="OND24" s="321"/>
      <c r="ONE24" s="321"/>
      <c r="ONF24" s="321"/>
      <c r="ONG24" s="321"/>
      <c r="ONH24" s="321"/>
      <c r="ONI24" s="321"/>
      <c r="ONJ24" s="321"/>
      <c r="ONK24" s="321"/>
      <c r="ONL24" s="321"/>
      <c r="ONM24" s="321"/>
      <c r="ONN24" s="321"/>
      <c r="ONO24" s="321"/>
      <c r="ONP24" s="321"/>
      <c r="ONQ24" s="321"/>
      <c r="ONR24" s="321"/>
      <c r="ONS24" s="321"/>
      <c r="ONT24" s="321"/>
      <c r="ONU24" s="321"/>
      <c r="ONV24" s="321"/>
      <c r="ONW24" s="321"/>
      <c r="ONX24" s="321"/>
      <c r="ONY24" s="321"/>
      <c r="ONZ24" s="321"/>
      <c r="OOA24" s="321"/>
      <c r="OOB24" s="321"/>
      <c r="OOC24" s="321"/>
      <c r="OOD24" s="321"/>
      <c r="OOE24" s="321"/>
      <c r="OOF24" s="321"/>
      <c r="OOG24" s="321"/>
      <c r="OOH24" s="321"/>
      <c r="OOI24" s="321"/>
      <c r="OOJ24" s="321"/>
      <c r="OOK24" s="321"/>
      <c r="OOL24" s="321"/>
      <c r="OOM24" s="321"/>
      <c r="OON24" s="321"/>
      <c r="OOO24" s="321"/>
      <c r="OOP24" s="321"/>
      <c r="OOQ24" s="321"/>
      <c r="OOR24" s="321"/>
      <c r="OOS24" s="321"/>
      <c r="OOT24" s="321"/>
      <c r="OOU24" s="321"/>
      <c r="OOV24" s="321"/>
      <c r="OOW24" s="321"/>
      <c r="OOX24" s="321"/>
      <c r="OOY24" s="321"/>
      <c r="OOZ24" s="321"/>
      <c r="OPA24" s="321"/>
      <c r="OPB24" s="321"/>
      <c r="OPC24" s="321"/>
      <c r="OPD24" s="321"/>
      <c r="OPE24" s="321"/>
      <c r="OPF24" s="321"/>
      <c r="OPG24" s="321"/>
      <c r="OPH24" s="321"/>
      <c r="OPI24" s="321"/>
      <c r="OPJ24" s="321"/>
      <c r="OPK24" s="321"/>
      <c r="OPL24" s="321"/>
      <c r="OPM24" s="321"/>
      <c r="OPN24" s="321"/>
      <c r="OPO24" s="321"/>
      <c r="OPP24" s="321"/>
      <c r="OPQ24" s="321"/>
      <c r="OPR24" s="321"/>
      <c r="OPS24" s="321"/>
      <c r="OPT24" s="321"/>
      <c r="OPU24" s="321"/>
      <c r="OPV24" s="321"/>
      <c r="OPW24" s="321"/>
      <c r="OPX24" s="321"/>
      <c r="OPY24" s="321"/>
      <c r="OPZ24" s="321"/>
      <c r="OQA24" s="321"/>
      <c r="OQB24" s="321"/>
      <c r="OQC24" s="321"/>
      <c r="OQD24" s="321"/>
      <c r="OQE24" s="321"/>
      <c r="OQF24" s="321"/>
      <c r="OQG24" s="321"/>
      <c r="OQH24" s="321"/>
      <c r="OQI24" s="321"/>
      <c r="OQJ24" s="321"/>
      <c r="OQK24" s="321"/>
      <c r="OQL24" s="321"/>
      <c r="OQM24" s="321"/>
      <c r="OQN24" s="321"/>
      <c r="OQO24" s="321"/>
      <c r="OQP24" s="321"/>
      <c r="OQQ24" s="321"/>
      <c r="OQR24" s="321"/>
      <c r="OQS24" s="321"/>
      <c r="OQT24" s="321"/>
      <c r="OQU24" s="321"/>
      <c r="OQV24" s="321"/>
      <c r="OQW24" s="321"/>
      <c r="OQX24" s="321"/>
      <c r="OQY24" s="321"/>
      <c r="OQZ24" s="321"/>
      <c r="ORA24" s="321"/>
      <c r="ORB24" s="321"/>
      <c r="ORC24" s="321"/>
      <c r="ORD24" s="321"/>
      <c r="ORE24" s="321"/>
      <c r="ORF24" s="321"/>
      <c r="ORG24" s="321"/>
      <c r="ORH24" s="321"/>
      <c r="ORI24" s="321"/>
      <c r="ORJ24" s="321"/>
      <c r="ORK24" s="321"/>
      <c r="ORL24" s="321"/>
      <c r="ORM24" s="321"/>
      <c r="ORN24" s="321"/>
      <c r="ORO24" s="321"/>
      <c r="ORP24" s="321"/>
      <c r="ORQ24" s="321"/>
      <c r="ORR24" s="321"/>
      <c r="ORS24" s="321"/>
      <c r="ORT24" s="321"/>
      <c r="ORU24" s="321"/>
      <c r="ORV24" s="321"/>
      <c r="ORW24" s="321"/>
      <c r="ORX24" s="321"/>
      <c r="ORY24" s="321"/>
      <c r="ORZ24" s="321"/>
      <c r="OSA24" s="321"/>
      <c r="OSB24" s="321"/>
      <c r="OSC24" s="321"/>
      <c r="OSD24" s="321"/>
      <c r="OSE24" s="321"/>
      <c r="OSF24" s="321"/>
      <c r="OSG24" s="321"/>
      <c r="OSH24" s="321"/>
      <c r="OSI24" s="321"/>
      <c r="OSJ24" s="321"/>
      <c r="OSK24" s="321"/>
      <c r="OSL24" s="321"/>
      <c r="OSM24" s="321"/>
      <c r="OSN24" s="321"/>
      <c r="OSO24" s="321"/>
      <c r="OSP24" s="321"/>
      <c r="OSQ24" s="321"/>
      <c r="OSR24" s="321"/>
      <c r="OSS24" s="321"/>
      <c r="OST24" s="321"/>
      <c r="OSU24" s="321"/>
      <c r="OSV24" s="321"/>
      <c r="OSW24" s="321"/>
      <c r="OSX24" s="321"/>
      <c r="OSY24" s="321"/>
      <c r="OSZ24" s="321"/>
      <c r="OTA24" s="321"/>
      <c r="OTB24" s="321"/>
      <c r="OTC24" s="321"/>
      <c r="OTD24" s="321"/>
      <c r="OTE24" s="321"/>
      <c r="OTF24" s="321"/>
      <c r="OTG24" s="321"/>
      <c r="OTH24" s="321"/>
      <c r="OTI24" s="321"/>
      <c r="OTJ24" s="321"/>
      <c r="OTK24" s="321"/>
      <c r="OTL24" s="321"/>
      <c r="OTM24" s="321"/>
      <c r="OTN24" s="321"/>
      <c r="OTO24" s="321"/>
      <c r="OTP24" s="321"/>
      <c r="OTQ24" s="321"/>
      <c r="OTR24" s="321"/>
      <c r="OTS24" s="321"/>
      <c r="OTT24" s="321"/>
      <c r="OTU24" s="321"/>
      <c r="OTV24" s="321"/>
      <c r="OTW24" s="321"/>
      <c r="OTX24" s="321"/>
      <c r="OTY24" s="321"/>
      <c r="OTZ24" s="321"/>
      <c r="OUA24" s="321"/>
      <c r="OUB24" s="321"/>
      <c r="OUC24" s="321"/>
      <c r="OUD24" s="321"/>
      <c r="OUE24" s="321"/>
      <c r="OUF24" s="321"/>
      <c r="OUG24" s="321"/>
      <c r="OUH24" s="321"/>
      <c r="OUI24" s="321"/>
      <c r="OUJ24" s="321"/>
      <c r="OUK24" s="321"/>
      <c r="OUL24" s="321"/>
      <c r="OUM24" s="321"/>
      <c r="OUN24" s="321"/>
      <c r="OUO24" s="321"/>
      <c r="OUP24" s="321"/>
      <c r="OUQ24" s="321"/>
      <c r="OUR24" s="321"/>
      <c r="OUS24" s="321"/>
      <c r="OUT24" s="321"/>
      <c r="OUU24" s="321"/>
      <c r="OUV24" s="321"/>
      <c r="OUW24" s="321"/>
      <c r="OUX24" s="321"/>
      <c r="OUY24" s="321"/>
      <c r="OUZ24" s="321"/>
      <c r="OVA24" s="321"/>
      <c r="OVB24" s="321"/>
      <c r="OVC24" s="321"/>
      <c r="OVD24" s="321"/>
      <c r="OVE24" s="321"/>
      <c r="OVF24" s="321"/>
      <c r="OVG24" s="321"/>
      <c r="OVH24" s="321"/>
      <c r="OVI24" s="321"/>
      <c r="OVJ24" s="321"/>
      <c r="OVK24" s="321"/>
      <c r="OVL24" s="321"/>
      <c r="OVM24" s="321"/>
      <c r="OVN24" s="321"/>
      <c r="OVO24" s="321"/>
      <c r="OVP24" s="321"/>
      <c r="OVQ24" s="321"/>
      <c r="OVR24" s="321"/>
      <c r="OVS24" s="321"/>
      <c r="OVT24" s="321"/>
      <c r="OVU24" s="321"/>
      <c r="OVV24" s="321"/>
      <c r="OVW24" s="321"/>
      <c r="OVX24" s="321"/>
      <c r="OVY24" s="321"/>
      <c r="OVZ24" s="321"/>
      <c r="OWA24" s="321"/>
      <c r="OWB24" s="321"/>
      <c r="OWC24" s="321"/>
      <c r="OWD24" s="321"/>
      <c r="OWE24" s="321"/>
      <c r="OWF24" s="321"/>
      <c r="OWG24" s="321"/>
      <c r="OWH24" s="321"/>
      <c r="OWI24" s="321"/>
      <c r="OWJ24" s="321"/>
      <c r="OWK24" s="321"/>
      <c r="OWL24" s="321"/>
      <c r="OWM24" s="321"/>
      <c r="OWN24" s="321"/>
      <c r="OWO24" s="321"/>
      <c r="OWP24" s="321"/>
      <c r="OWQ24" s="321"/>
      <c r="OWR24" s="321"/>
      <c r="OWS24" s="321"/>
      <c r="OWT24" s="321"/>
      <c r="OWU24" s="321"/>
      <c r="OWV24" s="321"/>
      <c r="OWW24" s="321"/>
      <c r="OWX24" s="321"/>
      <c r="OWY24" s="321"/>
      <c r="OWZ24" s="321"/>
      <c r="OXA24" s="321"/>
      <c r="OXB24" s="321"/>
      <c r="OXC24" s="321"/>
      <c r="OXD24" s="321"/>
      <c r="OXE24" s="321"/>
      <c r="OXF24" s="321"/>
      <c r="OXG24" s="321"/>
      <c r="OXH24" s="321"/>
      <c r="OXI24" s="321"/>
      <c r="OXJ24" s="321"/>
      <c r="OXK24" s="321"/>
      <c r="OXL24" s="321"/>
      <c r="OXM24" s="321"/>
      <c r="OXN24" s="321"/>
      <c r="OXO24" s="321"/>
      <c r="OXP24" s="321"/>
      <c r="OXQ24" s="321"/>
      <c r="OXR24" s="321"/>
      <c r="OXS24" s="321"/>
      <c r="OXT24" s="321"/>
      <c r="OXU24" s="321"/>
      <c r="OXV24" s="321"/>
      <c r="OXW24" s="321"/>
      <c r="OXX24" s="321"/>
      <c r="OXY24" s="321"/>
      <c r="OXZ24" s="321"/>
      <c r="OYA24" s="321"/>
      <c r="OYB24" s="321"/>
      <c r="OYC24" s="321"/>
      <c r="OYD24" s="321"/>
      <c r="OYE24" s="321"/>
      <c r="OYF24" s="321"/>
      <c r="OYG24" s="321"/>
      <c r="OYH24" s="321"/>
      <c r="OYI24" s="321"/>
      <c r="OYJ24" s="321"/>
      <c r="OYK24" s="321"/>
      <c r="OYL24" s="321"/>
      <c r="OYM24" s="321"/>
      <c r="OYN24" s="321"/>
      <c r="OYO24" s="321"/>
      <c r="OYP24" s="321"/>
      <c r="OYQ24" s="321"/>
      <c r="OYR24" s="321"/>
      <c r="OYS24" s="321"/>
      <c r="OYT24" s="321"/>
      <c r="OYU24" s="321"/>
      <c r="OYV24" s="321"/>
      <c r="OYW24" s="321"/>
      <c r="OYX24" s="321"/>
      <c r="OYY24" s="321"/>
      <c r="OYZ24" s="321"/>
      <c r="OZA24" s="321"/>
      <c r="OZB24" s="321"/>
      <c r="OZC24" s="321"/>
      <c r="OZD24" s="321"/>
      <c r="OZE24" s="321"/>
      <c r="OZF24" s="321"/>
      <c r="OZG24" s="321"/>
      <c r="OZH24" s="321"/>
      <c r="OZI24" s="321"/>
      <c r="OZJ24" s="321"/>
      <c r="OZK24" s="321"/>
      <c r="OZL24" s="321"/>
      <c r="OZM24" s="321"/>
      <c r="OZN24" s="321"/>
      <c r="OZO24" s="321"/>
      <c r="OZP24" s="321"/>
      <c r="OZQ24" s="321"/>
      <c r="OZR24" s="321"/>
      <c r="OZS24" s="321"/>
      <c r="OZT24" s="321"/>
      <c r="OZU24" s="321"/>
      <c r="OZV24" s="321"/>
      <c r="OZW24" s="321"/>
      <c r="OZX24" s="321"/>
      <c r="OZY24" s="321"/>
      <c r="OZZ24" s="321"/>
      <c r="PAA24" s="321"/>
      <c r="PAB24" s="321"/>
      <c r="PAC24" s="321"/>
      <c r="PAD24" s="321"/>
      <c r="PAE24" s="321"/>
      <c r="PAF24" s="321"/>
      <c r="PAG24" s="321"/>
      <c r="PAH24" s="321"/>
      <c r="PAI24" s="321"/>
      <c r="PAJ24" s="321"/>
      <c r="PAK24" s="321"/>
      <c r="PAL24" s="321"/>
      <c r="PAM24" s="321"/>
      <c r="PAN24" s="321"/>
      <c r="PAO24" s="321"/>
      <c r="PAP24" s="321"/>
      <c r="PAQ24" s="321"/>
      <c r="PAR24" s="321"/>
      <c r="PAS24" s="321"/>
      <c r="PAT24" s="321"/>
      <c r="PAU24" s="321"/>
      <c r="PAV24" s="321"/>
      <c r="PAW24" s="321"/>
      <c r="PAX24" s="321"/>
      <c r="PAY24" s="321"/>
      <c r="PAZ24" s="321"/>
      <c r="PBA24" s="321"/>
      <c r="PBB24" s="321"/>
      <c r="PBC24" s="321"/>
      <c r="PBD24" s="321"/>
      <c r="PBE24" s="321"/>
      <c r="PBF24" s="321"/>
      <c r="PBG24" s="321"/>
      <c r="PBH24" s="321"/>
      <c r="PBI24" s="321"/>
      <c r="PBJ24" s="321"/>
      <c r="PBK24" s="321"/>
      <c r="PBL24" s="321"/>
      <c r="PBM24" s="321"/>
      <c r="PBN24" s="321"/>
      <c r="PBO24" s="321"/>
      <c r="PBP24" s="321"/>
      <c r="PBQ24" s="321"/>
      <c r="PBR24" s="321"/>
      <c r="PBS24" s="321"/>
      <c r="PBT24" s="321"/>
      <c r="PBU24" s="321"/>
      <c r="PBV24" s="321"/>
      <c r="PBW24" s="321"/>
      <c r="PBX24" s="321"/>
      <c r="PBY24" s="321"/>
      <c r="PBZ24" s="321"/>
      <c r="PCA24" s="321"/>
      <c r="PCB24" s="321"/>
      <c r="PCC24" s="321"/>
      <c r="PCD24" s="321"/>
      <c r="PCE24" s="321"/>
      <c r="PCF24" s="321"/>
      <c r="PCG24" s="321"/>
      <c r="PCH24" s="321"/>
      <c r="PCI24" s="321"/>
      <c r="PCJ24" s="321"/>
      <c r="PCK24" s="321"/>
      <c r="PCL24" s="321"/>
      <c r="PCM24" s="321"/>
      <c r="PCN24" s="321"/>
      <c r="PCO24" s="321"/>
      <c r="PCP24" s="321"/>
      <c r="PCQ24" s="321"/>
      <c r="PCR24" s="321"/>
      <c r="PCS24" s="321"/>
      <c r="PCT24" s="321"/>
      <c r="PCU24" s="321"/>
      <c r="PCV24" s="321"/>
      <c r="PCW24" s="321"/>
      <c r="PCX24" s="321"/>
      <c r="PCY24" s="321"/>
      <c r="PCZ24" s="321"/>
      <c r="PDA24" s="321"/>
      <c r="PDB24" s="321"/>
      <c r="PDC24" s="321"/>
      <c r="PDD24" s="321"/>
      <c r="PDE24" s="321"/>
      <c r="PDF24" s="321"/>
      <c r="PDG24" s="321"/>
      <c r="PDH24" s="321"/>
      <c r="PDI24" s="321"/>
      <c r="PDJ24" s="321"/>
      <c r="PDK24" s="321"/>
      <c r="PDL24" s="321"/>
      <c r="PDM24" s="321"/>
      <c r="PDN24" s="321"/>
      <c r="PDO24" s="321"/>
      <c r="PDP24" s="321"/>
      <c r="PDQ24" s="321"/>
      <c r="PDR24" s="321"/>
      <c r="PDS24" s="321"/>
      <c r="PDT24" s="321"/>
      <c r="PDU24" s="321"/>
      <c r="PDV24" s="321"/>
      <c r="PDW24" s="321"/>
      <c r="PDX24" s="321"/>
      <c r="PDY24" s="321"/>
      <c r="PDZ24" s="321"/>
      <c r="PEA24" s="321"/>
      <c r="PEB24" s="321"/>
      <c r="PEC24" s="321"/>
      <c r="PED24" s="321"/>
      <c r="PEE24" s="321"/>
      <c r="PEF24" s="321"/>
      <c r="PEG24" s="321"/>
      <c r="PEH24" s="321"/>
      <c r="PEI24" s="321"/>
      <c r="PEJ24" s="321"/>
      <c r="PEK24" s="321"/>
      <c r="PEL24" s="321"/>
      <c r="PEM24" s="321"/>
      <c r="PEN24" s="321"/>
      <c r="PEO24" s="321"/>
      <c r="PEP24" s="321"/>
      <c r="PEQ24" s="321"/>
      <c r="PER24" s="321"/>
      <c r="PES24" s="321"/>
      <c r="PET24" s="321"/>
      <c r="PEU24" s="321"/>
      <c r="PEV24" s="321"/>
      <c r="PEW24" s="321"/>
      <c r="PEX24" s="321"/>
      <c r="PEY24" s="321"/>
      <c r="PEZ24" s="321"/>
      <c r="PFA24" s="321"/>
      <c r="PFB24" s="321"/>
      <c r="PFC24" s="321"/>
      <c r="PFD24" s="321"/>
      <c r="PFE24" s="321"/>
      <c r="PFF24" s="321"/>
      <c r="PFG24" s="321"/>
      <c r="PFH24" s="321"/>
      <c r="PFI24" s="321"/>
      <c r="PFJ24" s="321"/>
      <c r="PFK24" s="321"/>
      <c r="PFL24" s="321"/>
      <c r="PFM24" s="321"/>
      <c r="PFN24" s="321"/>
      <c r="PFO24" s="321"/>
      <c r="PFP24" s="321"/>
      <c r="PFQ24" s="321"/>
      <c r="PFR24" s="321"/>
      <c r="PFS24" s="321"/>
      <c r="PFT24" s="321"/>
      <c r="PFU24" s="321"/>
      <c r="PFV24" s="321"/>
      <c r="PFW24" s="321"/>
      <c r="PFX24" s="321"/>
      <c r="PFY24" s="321"/>
      <c r="PFZ24" s="321"/>
      <c r="PGA24" s="321"/>
      <c r="PGB24" s="321"/>
      <c r="PGC24" s="321"/>
      <c r="PGD24" s="321"/>
      <c r="PGE24" s="321"/>
      <c r="PGF24" s="321"/>
      <c r="PGG24" s="321"/>
      <c r="PGH24" s="321"/>
      <c r="PGI24" s="321"/>
      <c r="PGJ24" s="321"/>
      <c r="PGK24" s="321"/>
      <c r="PGL24" s="321"/>
      <c r="PGM24" s="321"/>
      <c r="PGN24" s="321"/>
      <c r="PGO24" s="321"/>
      <c r="PGP24" s="321"/>
      <c r="PGQ24" s="321"/>
      <c r="PGR24" s="321"/>
      <c r="PGS24" s="321"/>
      <c r="PGT24" s="321"/>
      <c r="PGU24" s="321"/>
      <c r="PGV24" s="321"/>
      <c r="PGW24" s="321"/>
      <c r="PGX24" s="321"/>
      <c r="PGY24" s="321"/>
      <c r="PGZ24" s="321"/>
      <c r="PHA24" s="321"/>
      <c r="PHB24" s="321"/>
      <c r="PHC24" s="321"/>
      <c r="PHD24" s="321"/>
      <c r="PHE24" s="321"/>
      <c r="PHF24" s="321"/>
      <c r="PHG24" s="321"/>
      <c r="PHH24" s="321"/>
      <c r="PHI24" s="321"/>
      <c r="PHJ24" s="321"/>
      <c r="PHK24" s="321"/>
      <c r="PHL24" s="321"/>
      <c r="PHM24" s="321"/>
      <c r="PHN24" s="321"/>
      <c r="PHO24" s="321"/>
      <c r="PHP24" s="321"/>
      <c r="PHQ24" s="321"/>
      <c r="PHR24" s="321"/>
      <c r="PHS24" s="321"/>
      <c r="PHT24" s="321"/>
      <c r="PHU24" s="321"/>
      <c r="PHV24" s="321"/>
      <c r="PHW24" s="321"/>
      <c r="PHX24" s="321"/>
      <c r="PHY24" s="321"/>
      <c r="PHZ24" s="321"/>
      <c r="PIA24" s="321"/>
      <c r="PIB24" s="321"/>
      <c r="PIC24" s="321"/>
      <c r="PID24" s="321"/>
      <c r="PIE24" s="321"/>
      <c r="PIF24" s="321"/>
      <c r="PIG24" s="321"/>
      <c r="PIH24" s="321"/>
      <c r="PII24" s="321"/>
      <c r="PIJ24" s="321"/>
      <c r="PIK24" s="321"/>
      <c r="PIL24" s="321"/>
      <c r="PIM24" s="321"/>
      <c r="PIN24" s="321"/>
      <c r="PIO24" s="321"/>
      <c r="PIP24" s="321"/>
      <c r="PIQ24" s="321"/>
      <c r="PIR24" s="321"/>
      <c r="PIS24" s="321"/>
      <c r="PIT24" s="321"/>
      <c r="PIU24" s="321"/>
      <c r="PIV24" s="321"/>
      <c r="PIW24" s="321"/>
      <c r="PIX24" s="321"/>
      <c r="PIY24" s="321"/>
      <c r="PIZ24" s="321"/>
      <c r="PJA24" s="321"/>
      <c r="PJB24" s="321"/>
      <c r="PJC24" s="321"/>
      <c r="PJD24" s="321"/>
      <c r="PJE24" s="321"/>
      <c r="PJF24" s="321"/>
      <c r="PJG24" s="321"/>
      <c r="PJH24" s="321"/>
      <c r="PJI24" s="321"/>
      <c r="PJJ24" s="321"/>
      <c r="PJK24" s="321"/>
      <c r="PJL24" s="321"/>
      <c r="PJM24" s="321"/>
      <c r="PJN24" s="321"/>
      <c r="PJO24" s="321"/>
      <c r="PJP24" s="321"/>
      <c r="PJQ24" s="321"/>
      <c r="PJR24" s="321"/>
      <c r="PJS24" s="321"/>
      <c r="PJT24" s="321"/>
      <c r="PJU24" s="321"/>
      <c r="PJV24" s="321"/>
      <c r="PJW24" s="321"/>
      <c r="PJX24" s="321"/>
      <c r="PJY24" s="321"/>
      <c r="PJZ24" s="321"/>
      <c r="PKA24" s="321"/>
      <c r="PKB24" s="321"/>
      <c r="PKC24" s="321"/>
      <c r="PKD24" s="321"/>
      <c r="PKE24" s="321"/>
      <c r="PKF24" s="321"/>
      <c r="PKG24" s="321"/>
      <c r="PKH24" s="321"/>
      <c r="PKI24" s="321"/>
      <c r="PKJ24" s="321"/>
      <c r="PKK24" s="321"/>
      <c r="PKL24" s="321"/>
      <c r="PKM24" s="321"/>
      <c r="PKN24" s="321"/>
      <c r="PKO24" s="321"/>
      <c r="PKP24" s="321"/>
      <c r="PKQ24" s="321"/>
      <c r="PKR24" s="321"/>
      <c r="PKS24" s="321"/>
      <c r="PKT24" s="321"/>
      <c r="PKU24" s="321"/>
      <c r="PKV24" s="321"/>
      <c r="PKW24" s="321"/>
      <c r="PKX24" s="321"/>
      <c r="PKY24" s="321"/>
      <c r="PKZ24" s="321"/>
      <c r="PLA24" s="321"/>
      <c r="PLB24" s="321"/>
      <c r="PLC24" s="321"/>
      <c r="PLD24" s="321"/>
      <c r="PLE24" s="321"/>
      <c r="PLF24" s="321"/>
      <c r="PLG24" s="321"/>
      <c r="PLH24" s="321"/>
      <c r="PLI24" s="321"/>
      <c r="PLJ24" s="321"/>
      <c r="PLK24" s="321"/>
      <c r="PLL24" s="321"/>
      <c r="PLM24" s="321"/>
      <c r="PLN24" s="321"/>
      <c r="PLO24" s="321"/>
      <c r="PLP24" s="321"/>
      <c r="PLQ24" s="321"/>
      <c r="PLR24" s="321"/>
      <c r="PLS24" s="321"/>
      <c r="PLT24" s="321"/>
      <c r="PLU24" s="321"/>
      <c r="PLV24" s="321"/>
      <c r="PLW24" s="321"/>
      <c r="PLX24" s="321"/>
      <c r="PLY24" s="321"/>
      <c r="PLZ24" s="321"/>
      <c r="PMA24" s="321"/>
      <c r="PMB24" s="321"/>
      <c r="PMC24" s="321"/>
      <c r="PMD24" s="321"/>
      <c r="PME24" s="321"/>
      <c r="PMF24" s="321"/>
      <c r="PMG24" s="321"/>
      <c r="PMH24" s="321"/>
      <c r="PMI24" s="321"/>
      <c r="PMJ24" s="321"/>
      <c r="PMK24" s="321"/>
      <c r="PML24" s="321"/>
      <c r="PMM24" s="321"/>
      <c r="PMN24" s="321"/>
      <c r="PMO24" s="321"/>
      <c r="PMP24" s="321"/>
      <c r="PMQ24" s="321"/>
      <c r="PMR24" s="321"/>
      <c r="PMS24" s="321"/>
      <c r="PMT24" s="321"/>
      <c r="PMU24" s="321"/>
      <c r="PMV24" s="321"/>
      <c r="PMW24" s="321"/>
      <c r="PMX24" s="321"/>
      <c r="PMY24" s="321"/>
      <c r="PMZ24" s="321"/>
      <c r="PNA24" s="321"/>
      <c r="PNB24" s="321"/>
      <c r="PNC24" s="321"/>
      <c r="PND24" s="321"/>
      <c r="PNE24" s="321"/>
      <c r="PNF24" s="321"/>
      <c r="PNG24" s="321"/>
      <c r="PNH24" s="321"/>
      <c r="PNI24" s="321"/>
      <c r="PNJ24" s="321"/>
      <c r="PNK24" s="321"/>
      <c r="PNL24" s="321"/>
      <c r="PNM24" s="321"/>
      <c r="PNN24" s="321"/>
      <c r="PNO24" s="321"/>
      <c r="PNP24" s="321"/>
      <c r="PNQ24" s="321"/>
      <c r="PNR24" s="321"/>
      <c r="PNS24" s="321"/>
      <c r="PNT24" s="321"/>
      <c r="PNU24" s="321"/>
      <c r="PNV24" s="321"/>
      <c r="PNW24" s="321"/>
      <c r="PNX24" s="321"/>
      <c r="PNY24" s="321"/>
      <c r="PNZ24" s="321"/>
      <c r="POA24" s="321"/>
      <c r="POB24" s="321"/>
      <c r="POC24" s="321"/>
      <c r="POD24" s="321"/>
      <c r="POE24" s="321"/>
      <c r="POF24" s="321"/>
      <c r="POG24" s="321"/>
      <c r="POH24" s="321"/>
      <c r="POI24" s="321"/>
      <c r="POJ24" s="321"/>
      <c r="POK24" s="321"/>
      <c r="POL24" s="321"/>
      <c r="POM24" s="321"/>
      <c r="PON24" s="321"/>
      <c r="POO24" s="321"/>
      <c r="POP24" s="321"/>
      <c r="POQ24" s="321"/>
      <c r="POR24" s="321"/>
      <c r="POS24" s="321"/>
      <c r="POT24" s="321"/>
      <c r="POU24" s="321"/>
      <c r="POV24" s="321"/>
      <c r="POW24" s="321"/>
      <c r="POX24" s="321"/>
      <c r="POY24" s="321"/>
      <c r="POZ24" s="321"/>
      <c r="PPA24" s="321"/>
      <c r="PPB24" s="321"/>
      <c r="PPC24" s="321"/>
      <c r="PPD24" s="321"/>
      <c r="PPE24" s="321"/>
      <c r="PPF24" s="321"/>
      <c r="PPG24" s="321"/>
      <c r="PPH24" s="321"/>
      <c r="PPI24" s="321"/>
      <c r="PPJ24" s="321"/>
      <c r="PPK24" s="321"/>
      <c r="PPL24" s="321"/>
      <c r="PPM24" s="321"/>
      <c r="PPN24" s="321"/>
      <c r="PPO24" s="321"/>
      <c r="PPP24" s="321"/>
      <c r="PPQ24" s="321"/>
      <c r="PPR24" s="321"/>
      <c r="PPS24" s="321"/>
      <c r="PPT24" s="321"/>
      <c r="PPU24" s="321"/>
      <c r="PPV24" s="321"/>
      <c r="PPW24" s="321"/>
      <c r="PPX24" s="321"/>
      <c r="PPY24" s="321"/>
      <c r="PPZ24" s="321"/>
      <c r="PQA24" s="321"/>
      <c r="PQB24" s="321"/>
      <c r="PQC24" s="321"/>
      <c r="PQD24" s="321"/>
      <c r="PQE24" s="321"/>
      <c r="PQF24" s="321"/>
      <c r="PQG24" s="321"/>
      <c r="PQH24" s="321"/>
      <c r="PQI24" s="321"/>
      <c r="PQJ24" s="321"/>
      <c r="PQK24" s="321"/>
      <c r="PQL24" s="321"/>
      <c r="PQM24" s="321"/>
      <c r="PQN24" s="321"/>
      <c r="PQO24" s="321"/>
      <c r="PQP24" s="321"/>
      <c r="PQQ24" s="321"/>
      <c r="PQR24" s="321"/>
      <c r="PQS24" s="321"/>
      <c r="PQT24" s="321"/>
      <c r="PQU24" s="321"/>
      <c r="PQV24" s="321"/>
      <c r="PQW24" s="321"/>
      <c r="PQX24" s="321"/>
      <c r="PQY24" s="321"/>
      <c r="PQZ24" s="321"/>
      <c r="PRA24" s="321"/>
      <c r="PRB24" s="321"/>
      <c r="PRC24" s="321"/>
      <c r="PRD24" s="321"/>
      <c r="PRE24" s="321"/>
      <c r="PRF24" s="321"/>
      <c r="PRG24" s="321"/>
      <c r="PRH24" s="321"/>
      <c r="PRI24" s="321"/>
      <c r="PRJ24" s="321"/>
      <c r="PRK24" s="321"/>
      <c r="PRL24" s="321"/>
      <c r="PRM24" s="321"/>
      <c r="PRN24" s="321"/>
      <c r="PRO24" s="321"/>
      <c r="PRP24" s="321"/>
      <c r="PRQ24" s="321"/>
      <c r="PRR24" s="321"/>
      <c r="PRS24" s="321"/>
      <c r="PRT24" s="321"/>
      <c r="PRU24" s="321"/>
      <c r="PRV24" s="321"/>
      <c r="PRW24" s="321"/>
      <c r="PRX24" s="321"/>
      <c r="PRY24" s="321"/>
      <c r="PRZ24" s="321"/>
      <c r="PSA24" s="321"/>
      <c r="PSB24" s="321"/>
      <c r="PSC24" s="321"/>
      <c r="PSD24" s="321"/>
      <c r="PSE24" s="321"/>
      <c r="PSF24" s="321"/>
      <c r="PSG24" s="321"/>
      <c r="PSH24" s="321"/>
      <c r="PSI24" s="321"/>
      <c r="PSJ24" s="321"/>
      <c r="PSK24" s="321"/>
      <c r="PSL24" s="321"/>
      <c r="PSM24" s="321"/>
      <c r="PSN24" s="321"/>
      <c r="PSO24" s="321"/>
      <c r="PSP24" s="321"/>
      <c r="PSQ24" s="321"/>
      <c r="PSR24" s="321"/>
      <c r="PSS24" s="321"/>
      <c r="PST24" s="321"/>
      <c r="PSU24" s="321"/>
      <c r="PSV24" s="321"/>
      <c r="PSW24" s="321"/>
      <c r="PSX24" s="321"/>
      <c r="PSY24" s="321"/>
      <c r="PSZ24" s="321"/>
      <c r="PTA24" s="321"/>
      <c r="PTB24" s="321"/>
      <c r="PTC24" s="321"/>
      <c r="PTD24" s="321"/>
      <c r="PTE24" s="321"/>
      <c r="PTF24" s="321"/>
      <c r="PTG24" s="321"/>
      <c r="PTH24" s="321"/>
      <c r="PTI24" s="321"/>
      <c r="PTJ24" s="321"/>
      <c r="PTK24" s="321"/>
      <c r="PTL24" s="321"/>
      <c r="PTM24" s="321"/>
      <c r="PTN24" s="321"/>
      <c r="PTO24" s="321"/>
      <c r="PTP24" s="321"/>
      <c r="PTQ24" s="321"/>
      <c r="PTR24" s="321"/>
      <c r="PTS24" s="321"/>
      <c r="PTT24" s="321"/>
      <c r="PTU24" s="321"/>
      <c r="PTV24" s="321"/>
      <c r="PTW24" s="321"/>
      <c r="PTX24" s="321"/>
      <c r="PTY24" s="321"/>
      <c r="PTZ24" s="321"/>
      <c r="PUA24" s="321"/>
      <c r="PUB24" s="321"/>
      <c r="PUC24" s="321"/>
      <c r="PUD24" s="321"/>
      <c r="PUE24" s="321"/>
      <c r="PUF24" s="321"/>
      <c r="PUG24" s="321"/>
      <c r="PUH24" s="321"/>
      <c r="PUI24" s="321"/>
      <c r="PUJ24" s="321"/>
      <c r="PUK24" s="321"/>
      <c r="PUL24" s="321"/>
      <c r="PUM24" s="321"/>
      <c r="PUN24" s="321"/>
      <c r="PUO24" s="321"/>
      <c r="PUP24" s="321"/>
      <c r="PUQ24" s="321"/>
      <c r="PUR24" s="321"/>
      <c r="PUS24" s="321"/>
      <c r="PUT24" s="321"/>
      <c r="PUU24" s="321"/>
      <c r="PUV24" s="321"/>
      <c r="PUW24" s="321"/>
      <c r="PUX24" s="321"/>
      <c r="PUY24" s="321"/>
      <c r="PUZ24" s="321"/>
      <c r="PVA24" s="321"/>
      <c r="PVB24" s="321"/>
      <c r="PVC24" s="321"/>
      <c r="PVD24" s="321"/>
      <c r="PVE24" s="321"/>
      <c r="PVF24" s="321"/>
      <c r="PVG24" s="321"/>
      <c r="PVH24" s="321"/>
      <c r="PVI24" s="321"/>
      <c r="PVJ24" s="321"/>
      <c r="PVK24" s="321"/>
      <c r="PVL24" s="321"/>
      <c r="PVM24" s="321"/>
      <c r="PVN24" s="321"/>
      <c r="PVO24" s="321"/>
      <c r="PVP24" s="321"/>
      <c r="PVQ24" s="321"/>
      <c r="PVR24" s="321"/>
      <c r="PVS24" s="321"/>
      <c r="PVT24" s="321"/>
      <c r="PVU24" s="321"/>
      <c r="PVV24" s="321"/>
      <c r="PVW24" s="321"/>
      <c r="PVX24" s="321"/>
      <c r="PVY24" s="321"/>
      <c r="PVZ24" s="321"/>
      <c r="PWA24" s="321"/>
      <c r="PWB24" s="321"/>
      <c r="PWC24" s="321"/>
      <c r="PWD24" s="321"/>
      <c r="PWE24" s="321"/>
      <c r="PWF24" s="321"/>
      <c r="PWG24" s="321"/>
      <c r="PWH24" s="321"/>
      <c r="PWI24" s="321"/>
      <c r="PWJ24" s="321"/>
      <c r="PWK24" s="321"/>
      <c r="PWL24" s="321"/>
      <c r="PWM24" s="321"/>
      <c r="PWN24" s="321"/>
      <c r="PWO24" s="321"/>
      <c r="PWP24" s="321"/>
      <c r="PWQ24" s="321"/>
      <c r="PWR24" s="321"/>
      <c r="PWS24" s="321"/>
      <c r="PWT24" s="321"/>
      <c r="PWU24" s="321"/>
      <c r="PWV24" s="321"/>
      <c r="PWW24" s="321"/>
      <c r="PWX24" s="321"/>
      <c r="PWY24" s="321"/>
      <c r="PWZ24" s="321"/>
      <c r="PXA24" s="321"/>
      <c r="PXB24" s="321"/>
      <c r="PXC24" s="321"/>
      <c r="PXD24" s="321"/>
      <c r="PXE24" s="321"/>
      <c r="PXF24" s="321"/>
      <c r="PXG24" s="321"/>
      <c r="PXH24" s="321"/>
      <c r="PXI24" s="321"/>
      <c r="PXJ24" s="321"/>
      <c r="PXK24" s="321"/>
      <c r="PXL24" s="321"/>
      <c r="PXM24" s="321"/>
      <c r="PXN24" s="321"/>
      <c r="PXO24" s="321"/>
      <c r="PXP24" s="321"/>
      <c r="PXQ24" s="321"/>
      <c r="PXR24" s="321"/>
      <c r="PXS24" s="321"/>
      <c r="PXT24" s="321"/>
      <c r="PXU24" s="321"/>
      <c r="PXV24" s="321"/>
      <c r="PXW24" s="321"/>
      <c r="PXX24" s="321"/>
      <c r="PXY24" s="321"/>
      <c r="PXZ24" s="321"/>
      <c r="PYA24" s="321"/>
      <c r="PYB24" s="321"/>
      <c r="PYC24" s="321"/>
      <c r="PYD24" s="321"/>
      <c r="PYE24" s="321"/>
      <c r="PYF24" s="321"/>
      <c r="PYG24" s="321"/>
      <c r="PYH24" s="321"/>
      <c r="PYI24" s="321"/>
      <c r="PYJ24" s="321"/>
      <c r="PYK24" s="321"/>
      <c r="PYL24" s="321"/>
      <c r="PYM24" s="321"/>
      <c r="PYN24" s="321"/>
      <c r="PYO24" s="321"/>
      <c r="PYP24" s="321"/>
      <c r="PYQ24" s="321"/>
      <c r="PYR24" s="321"/>
      <c r="PYS24" s="321"/>
      <c r="PYT24" s="321"/>
      <c r="PYU24" s="321"/>
      <c r="PYV24" s="321"/>
      <c r="PYW24" s="321"/>
      <c r="PYX24" s="321"/>
      <c r="PYY24" s="321"/>
      <c r="PYZ24" s="321"/>
      <c r="PZA24" s="321"/>
      <c r="PZB24" s="321"/>
      <c r="PZC24" s="321"/>
      <c r="PZD24" s="321"/>
      <c r="PZE24" s="321"/>
      <c r="PZF24" s="321"/>
      <c r="PZG24" s="321"/>
      <c r="PZH24" s="321"/>
      <c r="PZI24" s="321"/>
      <c r="PZJ24" s="321"/>
      <c r="PZK24" s="321"/>
      <c r="PZL24" s="321"/>
      <c r="PZM24" s="321"/>
      <c r="PZN24" s="321"/>
      <c r="PZO24" s="321"/>
      <c r="PZP24" s="321"/>
      <c r="PZQ24" s="321"/>
      <c r="PZR24" s="321"/>
      <c r="PZS24" s="321"/>
      <c r="PZT24" s="321"/>
      <c r="PZU24" s="321"/>
      <c r="PZV24" s="321"/>
      <c r="PZW24" s="321"/>
      <c r="PZX24" s="321"/>
      <c r="PZY24" s="321"/>
      <c r="PZZ24" s="321"/>
      <c r="QAA24" s="321"/>
      <c r="QAB24" s="321"/>
      <c r="QAC24" s="321"/>
      <c r="QAD24" s="321"/>
      <c r="QAE24" s="321"/>
      <c r="QAF24" s="321"/>
      <c r="QAG24" s="321"/>
      <c r="QAH24" s="321"/>
      <c r="QAI24" s="321"/>
      <c r="QAJ24" s="321"/>
      <c r="QAK24" s="321"/>
      <c r="QAL24" s="321"/>
      <c r="QAM24" s="321"/>
      <c r="QAN24" s="321"/>
      <c r="QAO24" s="321"/>
      <c r="QAP24" s="321"/>
      <c r="QAQ24" s="321"/>
      <c r="QAR24" s="321"/>
      <c r="QAS24" s="321"/>
      <c r="QAT24" s="321"/>
      <c r="QAU24" s="321"/>
      <c r="QAV24" s="321"/>
      <c r="QAW24" s="321"/>
      <c r="QAX24" s="321"/>
      <c r="QAY24" s="321"/>
      <c r="QAZ24" s="321"/>
      <c r="QBA24" s="321"/>
      <c r="QBB24" s="321"/>
      <c r="QBC24" s="321"/>
      <c r="QBD24" s="321"/>
      <c r="QBE24" s="321"/>
      <c r="QBF24" s="321"/>
      <c r="QBG24" s="321"/>
      <c r="QBH24" s="321"/>
      <c r="QBI24" s="321"/>
      <c r="QBJ24" s="321"/>
      <c r="QBK24" s="321"/>
      <c r="QBL24" s="321"/>
      <c r="QBM24" s="321"/>
      <c r="QBN24" s="321"/>
      <c r="QBO24" s="321"/>
      <c r="QBP24" s="321"/>
      <c r="QBQ24" s="321"/>
      <c r="QBR24" s="321"/>
      <c r="QBS24" s="321"/>
      <c r="QBT24" s="321"/>
      <c r="QBU24" s="321"/>
      <c r="QBV24" s="321"/>
      <c r="QBW24" s="321"/>
      <c r="QBX24" s="321"/>
      <c r="QBY24" s="321"/>
      <c r="QBZ24" s="321"/>
      <c r="QCA24" s="321"/>
      <c r="QCB24" s="321"/>
      <c r="QCC24" s="321"/>
      <c r="QCD24" s="321"/>
      <c r="QCE24" s="321"/>
      <c r="QCF24" s="321"/>
      <c r="QCG24" s="321"/>
      <c r="QCH24" s="321"/>
      <c r="QCI24" s="321"/>
      <c r="QCJ24" s="321"/>
      <c r="QCK24" s="321"/>
      <c r="QCL24" s="321"/>
      <c r="QCM24" s="321"/>
      <c r="QCN24" s="321"/>
      <c r="QCO24" s="321"/>
      <c r="QCP24" s="321"/>
      <c r="QCQ24" s="321"/>
      <c r="QCR24" s="321"/>
      <c r="QCS24" s="321"/>
      <c r="QCT24" s="321"/>
      <c r="QCU24" s="321"/>
      <c r="QCV24" s="321"/>
      <c r="QCW24" s="321"/>
      <c r="QCX24" s="321"/>
      <c r="QCY24" s="321"/>
      <c r="QCZ24" s="321"/>
      <c r="QDA24" s="321"/>
      <c r="QDB24" s="321"/>
      <c r="QDC24" s="321"/>
      <c r="QDD24" s="321"/>
      <c r="QDE24" s="321"/>
      <c r="QDF24" s="321"/>
      <c r="QDG24" s="321"/>
      <c r="QDH24" s="321"/>
      <c r="QDI24" s="321"/>
      <c r="QDJ24" s="321"/>
      <c r="QDK24" s="321"/>
      <c r="QDL24" s="321"/>
      <c r="QDM24" s="321"/>
      <c r="QDN24" s="321"/>
      <c r="QDO24" s="321"/>
      <c r="QDP24" s="321"/>
      <c r="QDQ24" s="321"/>
      <c r="QDR24" s="321"/>
      <c r="QDS24" s="321"/>
      <c r="QDT24" s="321"/>
      <c r="QDU24" s="321"/>
      <c r="QDV24" s="321"/>
      <c r="QDW24" s="321"/>
      <c r="QDX24" s="321"/>
      <c r="QDY24" s="321"/>
      <c r="QDZ24" s="321"/>
      <c r="QEA24" s="321"/>
      <c r="QEB24" s="321"/>
      <c r="QEC24" s="321"/>
      <c r="QED24" s="321"/>
      <c r="QEE24" s="321"/>
      <c r="QEF24" s="321"/>
      <c r="QEG24" s="321"/>
      <c r="QEH24" s="321"/>
      <c r="QEI24" s="321"/>
      <c r="QEJ24" s="321"/>
      <c r="QEK24" s="321"/>
      <c r="QEL24" s="321"/>
      <c r="QEM24" s="321"/>
      <c r="QEN24" s="321"/>
      <c r="QEO24" s="321"/>
      <c r="QEP24" s="321"/>
      <c r="QEQ24" s="321"/>
      <c r="QER24" s="321"/>
      <c r="QES24" s="321"/>
      <c r="QET24" s="321"/>
      <c r="QEU24" s="321"/>
      <c r="QEV24" s="321"/>
      <c r="QEW24" s="321"/>
      <c r="QEX24" s="321"/>
      <c r="QEY24" s="321"/>
      <c r="QEZ24" s="321"/>
      <c r="QFA24" s="321"/>
      <c r="QFB24" s="321"/>
      <c r="QFC24" s="321"/>
      <c r="QFD24" s="321"/>
      <c r="QFE24" s="321"/>
      <c r="QFF24" s="321"/>
      <c r="QFG24" s="321"/>
      <c r="QFH24" s="321"/>
      <c r="QFI24" s="321"/>
      <c r="QFJ24" s="321"/>
      <c r="QFK24" s="321"/>
      <c r="QFL24" s="321"/>
      <c r="QFM24" s="321"/>
      <c r="QFN24" s="321"/>
      <c r="QFO24" s="321"/>
      <c r="QFP24" s="321"/>
      <c r="QFQ24" s="321"/>
      <c r="QFR24" s="321"/>
      <c r="QFS24" s="321"/>
      <c r="QFT24" s="321"/>
      <c r="QFU24" s="321"/>
      <c r="QFV24" s="321"/>
      <c r="QFW24" s="321"/>
      <c r="QFX24" s="321"/>
      <c r="QFY24" s="321"/>
      <c r="QFZ24" s="321"/>
      <c r="QGA24" s="321"/>
      <c r="QGB24" s="321"/>
      <c r="QGC24" s="321"/>
      <c r="QGD24" s="321"/>
      <c r="QGE24" s="321"/>
      <c r="QGF24" s="321"/>
      <c r="QGG24" s="321"/>
      <c r="QGH24" s="321"/>
      <c r="QGI24" s="321"/>
      <c r="QGJ24" s="321"/>
      <c r="QGK24" s="321"/>
      <c r="QGL24" s="321"/>
      <c r="QGM24" s="321"/>
      <c r="QGN24" s="321"/>
      <c r="QGO24" s="321"/>
      <c r="QGP24" s="321"/>
      <c r="QGQ24" s="321"/>
      <c r="QGR24" s="321"/>
      <c r="QGS24" s="321"/>
      <c r="QGT24" s="321"/>
      <c r="QGU24" s="321"/>
      <c r="QGV24" s="321"/>
      <c r="QGW24" s="321"/>
      <c r="QGX24" s="321"/>
      <c r="QGY24" s="321"/>
      <c r="QGZ24" s="321"/>
      <c r="QHA24" s="321"/>
      <c r="QHB24" s="321"/>
      <c r="QHC24" s="321"/>
      <c r="QHD24" s="321"/>
      <c r="QHE24" s="321"/>
      <c r="QHF24" s="321"/>
      <c r="QHG24" s="321"/>
      <c r="QHH24" s="321"/>
      <c r="QHI24" s="321"/>
      <c r="QHJ24" s="321"/>
      <c r="QHK24" s="321"/>
      <c r="QHL24" s="321"/>
      <c r="QHM24" s="321"/>
      <c r="QHN24" s="321"/>
      <c r="QHO24" s="321"/>
      <c r="QHP24" s="321"/>
      <c r="QHQ24" s="321"/>
      <c r="QHR24" s="321"/>
      <c r="QHS24" s="321"/>
      <c r="QHT24" s="321"/>
      <c r="QHU24" s="321"/>
      <c r="QHV24" s="321"/>
      <c r="QHW24" s="321"/>
      <c r="QHX24" s="321"/>
      <c r="QHY24" s="321"/>
      <c r="QHZ24" s="321"/>
      <c r="QIA24" s="321"/>
      <c r="QIB24" s="321"/>
      <c r="QIC24" s="321"/>
      <c r="QID24" s="321"/>
      <c r="QIE24" s="321"/>
      <c r="QIF24" s="321"/>
      <c r="QIG24" s="321"/>
      <c r="QIH24" s="321"/>
      <c r="QII24" s="321"/>
      <c r="QIJ24" s="321"/>
      <c r="QIK24" s="321"/>
      <c r="QIL24" s="321"/>
      <c r="QIM24" s="321"/>
      <c r="QIN24" s="321"/>
      <c r="QIO24" s="321"/>
      <c r="QIP24" s="321"/>
      <c r="QIQ24" s="321"/>
      <c r="QIR24" s="321"/>
      <c r="QIS24" s="321"/>
      <c r="QIT24" s="321"/>
      <c r="QIU24" s="321"/>
      <c r="QIV24" s="321"/>
      <c r="QIW24" s="321"/>
      <c r="QIX24" s="321"/>
      <c r="QIY24" s="321"/>
      <c r="QIZ24" s="321"/>
      <c r="QJA24" s="321"/>
      <c r="QJB24" s="321"/>
      <c r="QJC24" s="321"/>
      <c r="QJD24" s="321"/>
      <c r="QJE24" s="321"/>
      <c r="QJF24" s="321"/>
      <c r="QJG24" s="321"/>
      <c r="QJH24" s="321"/>
      <c r="QJI24" s="321"/>
      <c r="QJJ24" s="321"/>
      <c r="QJK24" s="321"/>
      <c r="QJL24" s="321"/>
      <c r="QJM24" s="321"/>
      <c r="QJN24" s="321"/>
      <c r="QJO24" s="321"/>
      <c r="QJP24" s="321"/>
      <c r="QJQ24" s="321"/>
      <c r="QJR24" s="321"/>
      <c r="QJS24" s="321"/>
      <c r="QJT24" s="321"/>
      <c r="QJU24" s="321"/>
      <c r="QJV24" s="321"/>
      <c r="QJW24" s="321"/>
      <c r="QJX24" s="321"/>
      <c r="QJY24" s="321"/>
      <c r="QJZ24" s="321"/>
      <c r="QKA24" s="321"/>
      <c r="QKB24" s="321"/>
      <c r="QKC24" s="321"/>
      <c r="QKD24" s="321"/>
      <c r="QKE24" s="321"/>
      <c r="QKF24" s="321"/>
      <c r="QKG24" s="321"/>
      <c r="QKH24" s="321"/>
      <c r="QKI24" s="321"/>
      <c r="QKJ24" s="321"/>
      <c r="QKK24" s="321"/>
      <c r="QKL24" s="321"/>
      <c r="QKM24" s="321"/>
      <c r="QKN24" s="321"/>
      <c r="QKO24" s="321"/>
      <c r="QKP24" s="321"/>
      <c r="QKQ24" s="321"/>
      <c r="QKR24" s="321"/>
      <c r="QKS24" s="321"/>
      <c r="QKT24" s="321"/>
      <c r="QKU24" s="321"/>
      <c r="QKV24" s="321"/>
      <c r="QKW24" s="321"/>
      <c r="QKX24" s="321"/>
      <c r="QKY24" s="321"/>
      <c r="QKZ24" s="321"/>
      <c r="QLA24" s="321"/>
      <c r="QLB24" s="321"/>
      <c r="QLC24" s="321"/>
      <c r="QLD24" s="321"/>
      <c r="QLE24" s="321"/>
      <c r="QLF24" s="321"/>
      <c r="QLG24" s="321"/>
      <c r="QLH24" s="321"/>
      <c r="QLI24" s="321"/>
      <c r="QLJ24" s="321"/>
      <c r="QLK24" s="321"/>
      <c r="QLL24" s="321"/>
      <c r="QLM24" s="321"/>
      <c r="QLN24" s="321"/>
      <c r="QLO24" s="321"/>
      <c r="QLP24" s="321"/>
      <c r="QLQ24" s="321"/>
      <c r="QLR24" s="321"/>
      <c r="QLS24" s="321"/>
      <c r="QLT24" s="321"/>
      <c r="QLU24" s="321"/>
      <c r="QLV24" s="321"/>
      <c r="QLW24" s="321"/>
      <c r="QLX24" s="321"/>
      <c r="QLY24" s="321"/>
      <c r="QLZ24" s="321"/>
      <c r="QMA24" s="321"/>
      <c r="QMB24" s="321"/>
      <c r="QMC24" s="321"/>
      <c r="QMD24" s="321"/>
      <c r="QME24" s="321"/>
      <c r="QMF24" s="321"/>
      <c r="QMG24" s="321"/>
      <c r="QMH24" s="321"/>
      <c r="QMI24" s="321"/>
      <c r="QMJ24" s="321"/>
      <c r="QMK24" s="321"/>
      <c r="QML24" s="321"/>
      <c r="QMM24" s="321"/>
      <c r="QMN24" s="321"/>
      <c r="QMO24" s="321"/>
      <c r="QMP24" s="321"/>
      <c r="QMQ24" s="321"/>
      <c r="QMR24" s="321"/>
      <c r="QMS24" s="321"/>
      <c r="QMT24" s="321"/>
      <c r="QMU24" s="321"/>
      <c r="QMV24" s="321"/>
      <c r="QMW24" s="321"/>
      <c r="QMX24" s="321"/>
      <c r="QMY24" s="321"/>
      <c r="QMZ24" s="321"/>
      <c r="QNA24" s="321"/>
      <c r="QNB24" s="321"/>
      <c r="QNC24" s="321"/>
      <c r="QND24" s="321"/>
      <c r="QNE24" s="321"/>
      <c r="QNF24" s="321"/>
      <c r="QNG24" s="321"/>
      <c r="QNH24" s="321"/>
      <c r="QNI24" s="321"/>
      <c r="QNJ24" s="321"/>
      <c r="QNK24" s="321"/>
      <c r="QNL24" s="321"/>
      <c r="QNM24" s="321"/>
      <c r="QNN24" s="321"/>
      <c r="QNO24" s="321"/>
      <c r="QNP24" s="321"/>
      <c r="QNQ24" s="321"/>
      <c r="QNR24" s="321"/>
      <c r="QNS24" s="321"/>
      <c r="QNT24" s="321"/>
      <c r="QNU24" s="321"/>
      <c r="QNV24" s="321"/>
      <c r="QNW24" s="321"/>
      <c r="QNX24" s="321"/>
      <c r="QNY24" s="321"/>
      <c r="QNZ24" s="321"/>
      <c r="QOA24" s="321"/>
      <c r="QOB24" s="321"/>
      <c r="QOC24" s="321"/>
      <c r="QOD24" s="321"/>
      <c r="QOE24" s="321"/>
      <c r="QOF24" s="321"/>
      <c r="QOG24" s="321"/>
      <c r="QOH24" s="321"/>
      <c r="QOI24" s="321"/>
      <c r="QOJ24" s="321"/>
      <c r="QOK24" s="321"/>
      <c r="QOL24" s="321"/>
      <c r="QOM24" s="321"/>
      <c r="QON24" s="321"/>
      <c r="QOO24" s="321"/>
      <c r="QOP24" s="321"/>
      <c r="QOQ24" s="321"/>
      <c r="QOR24" s="321"/>
      <c r="QOS24" s="321"/>
      <c r="QOT24" s="321"/>
      <c r="QOU24" s="321"/>
      <c r="QOV24" s="321"/>
      <c r="QOW24" s="321"/>
      <c r="QOX24" s="321"/>
      <c r="QOY24" s="321"/>
      <c r="QOZ24" s="321"/>
      <c r="QPA24" s="321"/>
      <c r="QPB24" s="321"/>
      <c r="QPC24" s="321"/>
      <c r="QPD24" s="321"/>
      <c r="QPE24" s="321"/>
      <c r="QPF24" s="321"/>
      <c r="QPG24" s="321"/>
      <c r="QPH24" s="321"/>
      <c r="QPI24" s="321"/>
      <c r="QPJ24" s="321"/>
      <c r="QPK24" s="321"/>
      <c r="QPL24" s="321"/>
      <c r="QPM24" s="321"/>
      <c r="QPN24" s="321"/>
      <c r="QPO24" s="321"/>
      <c r="QPP24" s="321"/>
      <c r="QPQ24" s="321"/>
      <c r="QPR24" s="321"/>
      <c r="QPS24" s="321"/>
      <c r="QPT24" s="321"/>
      <c r="QPU24" s="321"/>
      <c r="QPV24" s="321"/>
      <c r="QPW24" s="321"/>
      <c r="QPX24" s="321"/>
      <c r="QPY24" s="321"/>
      <c r="QPZ24" s="321"/>
      <c r="QQA24" s="321"/>
      <c r="QQB24" s="321"/>
      <c r="QQC24" s="321"/>
      <c r="QQD24" s="321"/>
      <c r="QQE24" s="321"/>
      <c r="QQF24" s="321"/>
      <c r="QQG24" s="321"/>
      <c r="QQH24" s="321"/>
      <c r="QQI24" s="321"/>
      <c r="QQJ24" s="321"/>
      <c r="QQK24" s="321"/>
      <c r="QQL24" s="321"/>
      <c r="QQM24" s="321"/>
      <c r="QQN24" s="321"/>
      <c r="QQO24" s="321"/>
      <c r="QQP24" s="321"/>
      <c r="QQQ24" s="321"/>
      <c r="QQR24" s="321"/>
      <c r="QQS24" s="321"/>
      <c r="QQT24" s="321"/>
      <c r="QQU24" s="321"/>
      <c r="QQV24" s="321"/>
      <c r="QQW24" s="321"/>
      <c r="QQX24" s="321"/>
      <c r="QQY24" s="321"/>
      <c r="QQZ24" s="321"/>
      <c r="QRA24" s="321"/>
      <c r="QRB24" s="321"/>
      <c r="QRC24" s="321"/>
      <c r="QRD24" s="321"/>
      <c r="QRE24" s="321"/>
      <c r="QRF24" s="321"/>
      <c r="QRG24" s="321"/>
      <c r="QRH24" s="321"/>
      <c r="QRI24" s="321"/>
      <c r="QRJ24" s="321"/>
      <c r="QRK24" s="321"/>
      <c r="QRL24" s="321"/>
      <c r="QRM24" s="321"/>
      <c r="QRN24" s="321"/>
      <c r="QRO24" s="321"/>
      <c r="QRP24" s="321"/>
      <c r="QRQ24" s="321"/>
      <c r="QRR24" s="321"/>
      <c r="QRS24" s="321"/>
      <c r="QRT24" s="321"/>
      <c r="QRU24" s="321"/>
      <c r="QRV24" s="321"/>
      <c r="QRW24" s="321"/>
      <c r="QRX24" s="321"/>
      <c r="QRY24" s="321"/>
      <c r="QRZ24" s="321"/>
      <c r="QSA24" s="321"/>
      <c r="QSB24" s="321"/>
      <c r="QSC24" s="321"/>
      <c r="QSD24" s="321"/>
      <c r="QSE24" s="321"/>
      <c r="QSF24" s="321"/>
      <c r="QSG24" s="321"/>
      <c r="QSH24" s="321"/>
      <c r="QSI24" s="321"/>
      <c r="QSJ24" s="321"/>
      <c r="QSK24" s="321"/>
      <c r="QSL24" s="321"/>
      <c r="QSM24" s="321"/>
      <c r="QSN24" s="321"/>
      <c r="QSO24" s="321"/>
      <c r="QSP24" s="321"/>
      <c r="QSQ24" s="321"/>
      <c r="QSR24" s="321"/>
      <c r="QSS24" s="321"/>
      <c r="QST24" s="321"/>
      <c r="QSU24" s="321"/>
      <c r="QSV24" s="321"/>
      <c r="QSW24" s="321"/>
      <c r="QSX24" s="321"/>
      <c r="QSY24" s="321"/>
      <c r="QSZ24" s="321"/>
      <c r="QTA24" s="321"/>
      <c r="QTB24" s="321"/>
      <c r="QTC24" s="321"/>
      <c r="QTD24" s="321"/>
      <c r="QTE24" s="321"/>
      <c r="QTF24" s="321"/>
      <c r="QTG24" s="321"/>
      <c r="QTH24" s="321"/>
      <c r="QTI24" s="321"/>
      <c r="QTJ24" s="321"/>
      <c r="QTK24" s="321"/>
      <c r="QTL24" s="321"/>
      <c r="QTM24" s="321"/>
      <c r="QTN24" s="321"/>
      <c r="QTO24" s="321"/>
      <c r="QTP24" s="321"/>
      <c r="QTQ24" s="321"/>
      <c r="QTR24" s="321"/>
      <c r="QTS24" s="321"/>
      <c r="QTT24" s="321"/>
      <c r="QTU24" s="321"/>
      <c r="QTV24" s="321"/>
      <c r="QTW24" s="321"/>
      <c r="QTX24" s="321"/>
      <c r="QTY24" s="321"/>
      <c r="QTZ24" s="321"/>
      <c r="QUA24" s="321"/>
      <c r="QUB24" s="321"/>
      <c r="QUC24" s="321"/>
      <c r="QUD24" s="321"/>
      <c r="QUE24" s="321"/>
      <c r="QUF24" s="321"/>
      <c r="QUG24" s="321"/>
      <c r="QUH24" s="321"/>
      <c r="QUI24" s="321"/>
      <c r="QUJ24" s="321"/>
      <c r="QUK24" s="321"/>
      <c r="QUL24" s="321"/>
      <c r="QUM24" s="321"/>
      <c r="QUN24" s="321"/>
      <c r="QUO24" s="321"/>
      <c r="QUP24" s="321"/>
      <c r="QUQ24" s="321"/>
      <c r="QUR24" s="321"/>
      <c r="QUS24" s="321"/>
      <c r="QUT24" s="321"/>
      <c r="QUU24" s="321"/>
      <c r="QUV24" s="321"/>
      <c r="QUW24" s="321"/>
      <c r="QUX24" s="321"/>
      <c r="QUY24" s="321"/>
      <c r="QUZ24" s="321"/>
      <c r="QVA24" s="321"/>
      <c r="QVB24" s="321"/>
      <c r="QVC24" s="321"/>
      <c r="QVD24" s="321"/>
      <c r="QVE24" s="321"/>
      <c r="QVF24" s="321"/>
      <c r="QVG24" s="321"/>
      <c r="QVH24" s="321"/>
      <c r="QVI24" s="321"/>
      <c r="QVJ24" s="321"/>
      <c r="QVK24" s="321"/>
      <c r="QVL24" s="321"/>
      <c r="QVM24" s="321"/>
      <c r="QVN24" s="321"/>
      <c r="QVO24" s="321"/>
      <c r="QVP24" s="321"/>
      <c r="QVQ24" s="321"/>
      <c r="QVR24" s="321"/>
      <c r="QVS24" s="321"/>
      <c r="QVT24" s="321"/>
      <c r="QVU24" s="321"/>
      <c r="QVV24" s="321"/>
      <c r="QVW24" s="321"/>
      <c r="QVX24" s="321"/>
      <c r="QVY24" s="321"/>
      <c r="QVZ24" s="321"/>
      <c r="QWA24" s="321"/>
      <c r="QWB24" s="321"/>
      <c r="QWC24" s="321"/>
      <c r="QWD24" s="321"/>
      <c r="QWE24" s="321"/>
      <c r="QWF24" s="321"/>
      <c r="QWG24" s="321"/>
      <c r="QWH24" s="321"/>
      <c r="QWI24" s="321"/>
      <c r="QWJ24" s="321"/>
      <c r="QWK24" s="321"/>
      <c r="QWL24" s="321"/>
      <c r="QWM24" s="321"/>
      <c r="QWN24" s="321"/>
      <c r="QWO24" s="321"/>
      <c r="QWP24" s="321"/>
      <c r="QWQ24" s="321"/>
      <c r="QWR24" s="321"/>
      <c r="QWS24" s="321"/>
      <c r="QWT24" s="321"/>
      <c r="QWU24" s="321"/>
      <c r="QWV24" s="321"/>
      <c r="QWW24" s="321"/>
      <c r="QWX24" s="321"/>
      <c r="QWY24" s="321"/>
      <c r="QWZ24" s="321"/>
      <c r="QXA24" s="321"/>
      <c r="QXB24" s="321"/>
      <c r="QXC24" s="321"/>
      <c r="QXD24" s="321"/>
      <c r="QXE24" s="321"/>
      <c r="QXF24" s="321"/>
      <c r="QXG24" s="321"/>
      <c r="QXH24" s="321"/>
      <c r="QXI24" s="321"/>
      <c r="QXJ24" s="321"/>
      <c r="QXK24" s="321"/>
      <c r="QXL24" s="321"/>
      <c r="QXM24" s="321"/>
      <c r="QXN24" s="321"/>
      <c r="QXO24" s="321"/>
      <c r="QXP24" s="321"/>
      <c r="QXQ24" s="321"/>
      <c r="QXR24" s="321"/>
      <c r="QXS24" s="321"/>
      <c r="QXT24" s="321"/>
      <c r="QXU24" s="321"/>
      <c r="QXV24" s="321"/>
      <c r="QXW24" s="321"/>
      <c r="QXX24" s="321"/>
      <c r="QXY24" s="321"/>
      <c r="QXZ24" s="321"/>
      <c r="QYA24" s="321"/>
      <c r="QYB24" s="321"/>
      <c r="QYC24" s="321"/>
      <c r="QYD24" s="321"/>
      <c r="QYE24" s="321"/>
      <c r="QYF24" s="321"/>
      <c r="QYG24" s="321"/>
      <c r="QYH24" s="321"/>
      <c r="QYI24" s="321"/>
      <c r="QYJ24" s="321"/>
      <c r="QYK24" s="321"/>
      <c r="QYL24" s="321"/>
      <c r="QYM24" s="321"/>
      <c r="QYN24" s="321"/>
      <c r="QYO24" s="321"/>
      <c r="QYP24" s="321"/>
      <c r="QYQ24" s="321"/>
      <c r="QYR24" s="321"/>
      <c r="QYS24" s="321"/>
      <c r="QYT24" s="321"/>
      <c r="QYU24" s="321"/>
      <c r="QYV24" s="321"/>
      <c r="QYW24" s="321"/>
      <c r="QYX24" s="321"/>
      <c r="QYY24" s="321"/>
      <c r="QYZ24" s="321"/>
      <c r="QZA24" s="321"/>
      <c r="QZB24" s="321"/>
      <c r="QZC24" s="321"/>
      <c r="QZD24" s="321"/>
      <c r="QZE24" s="321"/>
      <c r="QZF24" s="321"/>
      <c r="QZG24" s="321"/>
      <c r="QZH24" s="321"/>
      <c r="QZI24" s="321"/>
      <c r="QZJ24" s="321"/>
      <c r="QZK24" s="321"/>
      <c r="QZL24" s="321"/>
      <c r="QZM24" s="321"/>
      <c r="QZN24" s="321"/>
      <c r="QZO24" s="321"/>
      <c r="QZP24" s="321"/>
      <c r="QZQ24" s="321"/>
      <c r="QZR24" s="321"/>
      <c r="QZS24" s="321"/>
      <c r="QZT24" s="321"/>
      <c r="QZU24" s="321"/>
      <c r="QZV24" s="321"/>
      <c r="QZW24" s="321"/>
      <c r="QZX24" s="321"/>
      <c r="QZY24" s="321"/>
      <c r="QZZ24" s="321"/>
      <c r="RAA24" s="321"/>
      <c r="RAB24" s="321"/>
      <c r="RAC24" s="321"/>
      <c r="RAD24" s="321"/>
      <c r="RAE24" s="321"/>
      <c r="RAF24" s="321"/>
      <c r="RAG24" s="321"/>
      <c r="RAH24" s="321"/>
      <c r="RAI24" s="321"/>
      <c r="RAJ24" s="321"/>
      <c r="RAK24" s="321"/>
      <c r="RAL24" s="321"/>
      <c r="RAM24" s="321"/>
      <c r="RAN24" s="321"/>
      <c r="RAO24" s="321"/>
      <c r="RAP24" s="321"/>
      <c r="RAQ24" s="321"/>
      <c r="RAR24" s="321"/>
      <c r="RAS24" s="321"/>
      <c r="RAT24" s="321"/>
      <c r="RAU24" s="321"/>
      <c r="RAV24" s="321"/>
      <c r="RAW24" s="321"/>
      <c r="RAX24" s="321"/>
      <c r="RAY24" s="321"/>
      <c r="RAZ24" s="321"/>
      <c r="RBA24" s="321"/>
      <c r="RBB24" s="321"/>
      <c r="RBC24" s="321"/>
      <c r="RBD24" s="321"/>
      <c r="RBE24" s="321"/>
      <c r="RBF24" s="321"/>
      <c r="RBG24" s="321"/>
      <c r="RBH24" s="321"/>
      <c r="RBI24" s="321"/>
      <c r="RBJ24" s="321"/>
      <c r="RBK24" s="321"/>
      <c r="RBL24" s="321"/>
      <c r="RBM24" s="321"/>
      <c r="RBN24" s="321"/>
      <c r="RBO24" s="321"/>
      <c r="RBP24" s="321"/>
      <c r="RBQ24" s="321"/>
      <c r="RBR24" s="321"/>
      <c r="RBS24" s="321"/>
      <c r="RBT24" s="321"/>
      <c r="RBU24" s="321"/>
      <c r="RBV24" s="321"/>
      <c r="RBW24" s="321"/>
      <c r="RBX24" s="321"/>
      <c r="RBY24" s="321"/>
      <c r="RBZ24" s="321"/>
      <c r="RCA24" s="321"/>
      <c r="RCB24" s="321"/>
      <c r="RCC24" s="321"/>
      <c r="RCD24" s="321"/>
      <c r="RCE24" s="321"/>
      <c r="RCF24" s="321"/>
      <c r="RCG24" s="321"/>
      <c r="RCH24" s="321"/>
      <c r="RCI24" s="321"/>
      <c r="RCJ24" s="321"/>
      <c r="RCK24" s="321"/>
      <c r="RCL24" s="321"/>
      <c r="RCM24" s="321"/>
      <c r="RCN24" s="321"/>
      <c r="RCO24" s="321"/>
      <c r="RCP24" s="321"/>
      <c r="RCQ24" s="321"/>
      <c r="RCR24" s="321"/>
      <c r="RCS24" s="321"/>
      <c r="RCT24" s="321"/>
      <c r="RCU24" s="321"/>
      <c r="RCV24" s="321"/>
      <c r="RCW24" s="321"/>
      <c r="RCX24" s="321"/>
      <c r="RCY24" s="321"/>
      <c r="RCZ24" s="321"/>
      <c r="RDA24" s="321"/>
      <c r="RDB24" s="321"/>
      <c r="RDC24" s="321"/>
      <c r="RDD24" s="321"/>
      <c r="RDE24" s="321"/>
      <c r="RDF24" s="321"/>
      <c r="RDG24" s="321"/>
      <c r="RDH24" s="321"/>
      <c r="RDI24" s="321"/>
      <c r="RDJ24" s="321"/>
      <c r="RDK24" s="321"/>
      <c r="RDL24" s="321"/>
      <c r="RDM24" s="321"/>
      <c r="RDN24" s="321"/>
      <c r="RDO24" s="321"/>
      <c r="RDP24" s="321"/>
      <c r="RDQ24" s="321"/>
      <c r="RDR24" s="321"/>
      <c r="RDS24" s="321"/>
      <c r="RDT24" s="321"/>
      <c r="RDU24" s="321"/>
      <c r="RDV24" s="321"/>
      <c r="RDW24" s="321"/>
      <c r="RDX24" s="321"/>
      <c r="RDY24" s="321"/>
      <c r="RDZ24" s="321"/>
      <c r="REA24" s="321"/>
      <c r="REB24" s="321"/>
      <c r="REC24" s="321"/>
      <c r="RED24" s="321"/>
      <c r="REE24" s="321"/>
      <c r="REF24" s="321"/>
      <c r="REG24" s="321"/>
      <c r="REH24" s="321"/>
      <c r="REI24" s="321"/>
      <c r="REJ24" s="321"/>
      <c r="REK24" s="321"/>
      <c r="REL24" s="321"/>
      <c r="REM24" s="321"/>
      <c r="REN24" s="321"/>
      <c r="REO24" s="321"/>
      <c r="REP24" s="321"/>
      <c r="REQ24" s="321"/>
      <c r="RER24" s="321"/>
      <c r="RES24" s="321"/>
      <c r="RET24" s="321"/>
      <c r="REU24" s="321"/>
      <c r="REV24" s="321"/>
      <c r="REW24" s="321"/>
      <c r="REX24" s="321"/>
      <c r="REY24" s="321"/>
      <c r="REZ24" s="321"/>
      <c r="RFA24" s="321"/>
      <c r="RFB24" s="321"/>
      <c r="RFC24" s="321"/>
      <c r="RFD24" s="321"/>
      <c r="RFE24" s="321"/>
      <c r="RFF24" s="321"/>
      <c r="RFG24" s="321"/>
      <c r="RFH24" s="321"/>
      <c r="RFI24" s="321"/>
      <c r="RFJ24" s="321"/>
      <c r="RFK24" s="321"/>
      <c r="RFL24" s="321"/>
      <c r="RFM24" s="321"/>
      <c r="RFN24" s="321"/>
      <c r="RFO24" s="321"/>
      <c r="RFP24" s="321"/>
      <c r="RFQ24" s="321"/>
      <c r="RFR24" s="321"/>
      <c r="RFS24" s="321"/>
      <c r="RFT24" s="321"/>
      <c r="RFU24" s="321"/>
      <c r="RFV24" s="321"/>
      <c r="RFW24" s="321"/>
      <c r="RFX24" s="321"/>
      <c r="RFY24" s="321"/>
      <c r="RFZ24" s="321"/>
      <c r="RGA24" s="321"/>
      <c r="RGB24" s="321"/>
      <c r="RGC24" s="321"/>
      <c r="RGD24" s="321"/>
      <c r="RGE24" s="321"/>
      <c r="RGF24" s="321"/>
      <c r="RGG24" s="321"/>
      <c r="RGH24" s="321"/>
      <c r="RGI24" s="321"/>
      <c r="RGJ24" s="321"/>
      <c r="RGK24" s="321"/>
      <c r="RGL24" s="321"/>
      <c r="RGM24" s="321"/>
      <c r="RGN24" s="321"/>
      <c r="RGO24" s="321"/>
      <c r="RGP24" s="321"/>
      <c r="RGQ24" s="321"/>
      <c r="RGR24" s="321"/>
      <c r="RGS24" s="321"/>
      <c r="RGT24" s="321"/>
      <c r="RGU24" s="321"/>
      <c r="RGV24" s="321"/>
      <c r="RGW24" s="321"/>
      <c r="RGX24" s="321"/>
      <c r="RGY24" s="321"/>
      <c r="RGZ24" s="321"/>
      <c r="RHA24" s="321"/>
      <c r="RHB24" s="321"/>
      <c r="RHC24" s="321"/>
      <c r="RHD24" s="321"/>
      <c r="RHE24" s="321"/>
      <c r="RHF24" s="321"/>
      <c r="RHG24" s="321"/>
      <c r="RHH24" s="321"/>
      <c r="RHI24" s="321"/>
      <c r="RHJ24" s="321"/>
      <c r="RHK24" s="321"/>
      <c r="RHL24" s="321"/>
      <c r="RHM24" s="321"/>
      <c r="RHN24" s="321"/>
      <c r="RHO24" s="321"/>
      <c r="RHP24" s="321"/>
      <c r="RHQ24" s="321"/>
      <c r="RHR24" s="321"/>
      <c r="RHS24" s="321"/>
      <c r="RHT24" s="321"/>
      <c r="RHU24" s="321"/>
      <c r="RHV24" s="321"/>
      <c r="RHW24" s="321"/>
      <c r="RHX24" s="321"/>
      <c r="RHY24" s="321"/>
      <c r="RHZ24" s="321"/>
      <c r="RIA24" s="321"/>
      <c r="RIB24" s="321"/>
      <c r="RIC24" s="321"/>
      <c r="RID24" s="321"/>
      <c r="RIE24" s="321"/>
      <c r="RIF24" s="321"/>
      <c r="RIG24" s="321"/>
      <c r="RIH24" s="321"/>
      <c r="RII24" s="321"/>
      <c r="RIJ24" s="321"/>
      <c r="RIK24" s="321"/>
      <c r="RIL24" s="321"/>
      <c r="RIM24" s="321"/>
      <c r="RIN24" s="321"/>
      <c r="RIO24" s="321"/>
      <c r="RIP24" s="321"/>
      <c r="RIQ24" s="321"/>
      <c r="RIR24" s="321"/>
      <c r="RIS24" s="321"/>
      <c r="RIT24" s="321"/>
      <c r="RIU24" s="321"/>
      <c r="RIV24" s="321"/>
      <c r="RIW24" s="321"/>
      <c r="RIX24" s="321"/>
      <c r="RIY24" s="321"/>
      <c r="RIZ24" s="321"/>
      <c r="RJA24" s="321"/>
      <c r="RJB24" s="321"/>
      <c r="RJC24" s="321"/>
      <c r="RJD24" s="321"/>
      <c r="RJE24" s="321"/>
      <c r="RJF24" s="321"/>
      <c r="RJG24" s="321"/>
      <c r="RJH24" s="321"/>
      <c r="RJI24" s="321"/>
      <c r="RJJ24" s="321"/>
      <c r="RJK24" s="321"/>
      <c r="RJL24" s="321"/>
      <c r="RJM24" s="321"/>
      <c r="RJN24" s="321"/>
      <c r="RJO24" s="321"/>
      <c r="RJP24" s="321"/>
      <c r="RJQ24" s="321"/>
      <c r="RJR24" s="321"/>
      <c r="RJS24" s="321"/>
      <c r="RJT24" s="321"/>
      <c r="RJU24" s="321"/>
      <c r="RJV24" s="321"/>
      <c r="RJW24" s="321"/>
      <c r="RJX24" s="321"/>
      <c r="RJY24" s="321"/>
      <c r="RJZ24" s="321"/>
      <c r="RKA24" s="321"/>
      <c r="RKB24" s="321"/>
      <c r="RKC24" s="321"/>
      <c r="RKD24" s="321"/>
      <c r="RKE24" s="321"/>
      <c r="RKF24" s="321"/>
      <c r="RKG24" s="321"/>
      <c r="RKH24" s="321"/>
      <c r="RKI24" s="321"/>
      <c r="RKJ24" s="321"/>
      <c r="RKK24" s="321"/>
      <c r="RKL24" s="321"/>
      <c r="RKM24" s="321"/>
      <c r="RKN24" s="321"/>
      <c r="RKO24" s="321"/>
      <c r="RKP24" s="321"/>
      <c r="RKQ24" s="321"/>
      <c r="RKR24" s="321"/>
      <c r="RKS24" s="321"/>
      <c r="RKT24" s="321"/>
      <c r="RKU24" s="321"/>
      <c r="RKV24" s="321"/>
      <c r="RKW24" s="321"/>
      <c r="RKX24" s="321"/>
      <c r="RKY24" s="321"/>
      <c r="RKZ24" s="321"/>
      <c r="RLA24" s="321"/>
      <c r="RLB24" s="321"/>
      <c r="RLC24" s="321"/>
      <c r="RLD24" s="321"/>
      <c r="RLE24" s="321"/>
      <c r="RLF24" s="321"/>
      <c r="RLG24" s="321"/>
      <c r="RLH24" s="321"/>
      <c r="RLI24" s="321"/>
      <c r="RLJ24" s="321"/>
      <c r="RLK24" s="321"/>
      <c r="RLL24" s="321"/>
      <c r="RLM24" s="321"/>
      <c r="RLN24" s="321"/>
      <c r="RLO24" s="321"/>
      <c r="RLP24" s="321"/>
      <c r="RLQ24" s="321"/>
      <c r="RLR24" s="321"/>
      <c r="RLS24" s="321"/>
      <c r="RLT24" s="321"/>
      <c r="RLU24" s="321"/>
      <c r="RLV24" s="321"/>
      <c r="RLW24" s="321"/>
      <c r="RLX24" s="321"/>
      <c r="RLY24" s="321"/>
      <c r="RLZ24" s="321"/>
      <c r="RMA24" s="321"/>
      <c r="RMB24" s="321"/>
      <c r="RMC24" s="321"/>
      <c r="RMD24" s="321"/>
      <c r="RME24" s="321"/>
      <c r="RMF24" s="321"/>
      <c r="RMG24" s="321"/>
      <c r="RMH24" s="321"/>
      <c r="RMI24" s="321"/>
      <c r="RMJ24" s="321"/>
      <c r="RMK24" s="321"/>
      <c r="RML24" s="321"/>
      <c r="RMM24" s="321"/>
      <c r="RMN24" s="321"/>
      <c r="RMO24" s="321"/>
      <c r="RMP24" s="321"/>
      <c r="RMQ24" s="321"/>
      <c r="RMR24" s="321"/>
      <c r="RMS24" s="321"/>
      <c r="RMT24" s="321"/>
      <c r="RMU24" s="321"/>
      <c r="RMV24" s="321"/>
      <c r="RMW24" s="321"/>
      <c r="RMX24" s="321"/>
      <c r="RMY24" s="321"/>
      <c r="RMZ24" s="321"/>
      <c r="RNA24" s="321"/>
      <c r="RNB24" s="321"/>
      <c r="RNC24" s="321"/>
      <c r="RND24" s="321"/>
      <c r="RNE24" s="321"/>
      <c r="RNF24" s="321"/>
      <c r="RNG24" s="321"/>
      <c r="RNH24" s="321"/>
      <c r="RNI24" s="321"/>
      <c r="RNJ24" s="321"/>
      <c r="RNK24" s="321"/>
      <c r="RNL24" s="321"/>
      <c r="RNM24" s="321"/>
      <c r="RNN24" s="321"/>
      <c r="RNO24" s="321"/>
      <c r="RNP24" s="321"/>
      <c r="RNQ24" s="321"/>
      <c r="RNR24" s="321"/>
      <c r="RNS24" s="321"/>
      <c r="RNT24" s="321"/>
      <c r="RNU24" s="321"/>
      <c r="RNV24" s="321"/>
      <c r="RNW24" s="321"/>
      <c r="RNX24" s="321"/>
      <c r="RNY24" s="321"/>
      <c r="RNZ24" s="321"/>
      <c r="ROA24" s="321"/>
      <c r="ROB24" s="321"/>
      <c r="ROC24" s="321"/>
      <c r="ROD24" s="321"/>
      <c r="ROE24" s="321"/>
      <c r="ROF24" s="321"/>
      <c r="ROG24" s="321"/>
      <c r="ROH24" s="321"/>
      <c r="ROI24" s="321"/>
      <c r="ROJ24" s="321"/>
      <c r="ROK24" s="321"/>
      <c r="ROL24" s="321"/>
      <c r="ROM24" s="321"/>
      <c r="RON24" s="321"/>
      <c r="ROO24" s="321"/>
      <c r="ROP24" s="321"/>
      <c r="ROQ24" s="321"/>
      <c r="ROR24" s="321"/>
      <c r="ROS24" s="321"/>
      <c r="ROT24" s="321"/>
      <c r="ROU24" s="321"/>
      <c r="ROV24" s="321"/>
      <c r="ROW24" s="321"/>
      <c r="ROX24" s="321"/>
      <c r="ROY24" s="321"/>
      <c r="ROZ24" s="321"/>
      <c r="RPA24" s="321"/>
      <c r="RPB24" s="321"/>
      <c r="RPC24" s="321"/>
      <c r="RPD24" s="321"/>
      <c r="RPE24" s="321"/>
      <c r="RPF24" s="321"/>
      <c r="RPG24" s="321"/>
      <c r="RPH24" s="321"/>
      <c r="RPI24" s="321"/>
      <c r="RPJ24" s="321"/>
      <c r="RPK24" s="321"/>
      <c r="RPL24" s="321"/>
      <c r="RPM24" s="321"/>
      <c r="RPN24" s="321"/>
      <c r="RPO24" s="321"/>
      <c r="RPP24" s="321"/>
      <c r="RPQ24" s="321"/>
      <c r="RPR24" s="321"/>
      <c r="RPS24" s="321"/>
      <c r="RPT24" s="321"/>
      <c r="RPU24" s="321"/>
      <c r="RPV24" s="321"/>
      <c r="RPW24" s="321"/>
      <c r="RPX24" s="321"/>
      <c r="RPY24" s="321"/>
      <c r="RPZ24" s="321"/>
      <c r="RQA24" s="321"/>
      <c r="RQB24" s="321"/>
      <c r="RQC24" s="321"/>
      <c r="RQD24" s="321"/>
      <c r="RQE24" s="321"/>
      <c r="RQF24" s="321"/>
      <c r="RQG24" s="321"/>
      <c r="RQH24" s="321"/>
      <c r="RQI24" s="321"/>
      <c r="RQJ24" s="321"/>
      <c r="RQK24" s="321"/>
      <c r="RQL24" s="321"/>
      <c r="RQM24" s="321"/>
      <c r="RQN24" s="321"/>
      <c r="RQO24" s="321"/>
      <c r="RQP24" s="321"/>
      <c r="RQQ24" s="321"/>
      <c r="RQR24" s="321"/>
      <c r="RQS24" s="321"/>
      <c r="RQT24" s="321"/>
      <c r="RQU24" s="321"/>
      <c r="RQV24" s="321"/>
      <c r="RQW24" s="321"/>
      <c r="RQX24" s="321"/>
      <c r="RQY24" s="321"/>
      <c r="RQZ24" s="321"/>
      <c r="RRA24" s="321"/>
      <c r="RRB24" s="321"/>
      <c r="RRC24" s="321"/>
      <c r="RRD24" s="321"/>
      <c r="RRE24" s="321"/>
      <c r="RRF24" s="321"/>
      <c r="RRG24" s="321"/>
      <c r="RRH24" s="321"/>
      <c r="RRI24" s="321"/>
      <c r="RRJ24" s="321"/>
      <c r="RRK24" s="321"/>
      <c r="RRL24" s="321"/>
      <c r="RRM24" s="321"/>
      <c r="RRN24" s="321"/>
      <c r="RRO24" s="321"/>
      <c r="RRP24" s="321"/>
      <c r="RRQ24" s="321"/>
      <c r="RRR24" s="321"/>
      <c r="RRS24" s="321"/>
      <c r="RRT24" s="321"/>
      <c r="RRU24" s="321"/>
      <c r="RRV24" s="321"/>
      <c r="RRW24" s="321"/>
      <c r="RRX24" s="321"/>
      <c r="RRY24" s="321"/>
      <c r="RRZ24" s="321"/>
      <c r="RSA24" s="321"/>
      <c r="RSB24" s="321"/>
      <c r="RSC24" s="321"/>
      <c r="RSD24" s="321"/>
      <c r="RSE24" s="321"/>
      <c r="RSF24" s="321"/>
      <c r="RSG24" s="321"/>
      <c r="RSH24" s="321"/>
      <c r="RSI24" s="321"/>
      <c r="RSJ24" s="321"/>
      <c r="RSK24" s="321"/>
      <c r="RSL24" s="321"/>
      <c r="RSM24" s="321"/>
      <c r="RSN24" s="321"/>
      <c r="RSO24" s="321"/>
      <c r="RSP24" s="321"/>
      <c r="RSQ24" s="321"/>
      <c r="RSR24" s="321"/>
      <c r="RSS24" s="321"/>
      <c r="RST24" s="321"/>
      <c r="RSU24" s="321"/>
      <c r="RSV24" s="321"/>
      <c r="RSW24" s="321"/>
      <c r="RSX24" s="321"/>
      <c r="RSY24" s="321"/>
      <c r="RSZ24" s="321"/>
      <c r="RTA24" s="321"/>
      <c r="RTB24" s="321"/>
      <c r="RTC24" s="321"/>
      <c r="RTD24" s="321"/>
      <c r="RTE24" s="321"/>
      <c r="RTF24" s="321"/>
      <c r="RTG24" s="321"/>
      <c r="RTH24" s="321"/>
      <c r="RTI24" s="321"/>
      <c r="RTJ24" s="321"/>
      <c r="RTK24" s="321"/>
      <c r="RTL24" s="321"/>
      <c r="RTM24" s="321"/>
      <c r="RTN24" s="321"/>
      <c r="RTO24" s="321"/>
      <c r="RTP24" s="321"/>
      <c r="RTQ24" s="321"/>
      <c r="RTR24" s="321"/>
      <c r="RTS24" s="321"/>
      <c r="RTT24" s="321"/>
      <c r="RTU24" s="321"/>
      <c r="RTV24" s="321"/>
      <c r="RTW24" s="321"/>
      <c r="RTX24" s="321"/>
      <c r="RTY24" s="321"/>
      <c r="RTZ24" s="321"/>
      <c r="RUA24" s="321"/>
      <c r="RUB24" s="321"/>
      <c r="RUC24" s="321"/>
      <c r="RUD24" s="321"/>
      <c r="RUE24" s="321"/>
      <c r="RUF24" s="321"/>
      <c r="RUG24" s="321"/>
      <c r="RUH24" s="321"/>
      <c r="RUI24" s="321"/>
      <c r="RUJ24" s="321"/>
      <c r="RUK24" s="321"/>
      <c r="RUL24" s="321"/>
      <c r="RUM24" s="321"/>
      <c r="RUN24" s="321"/>
      <c r="RUO24" s="321"/>
      <c r="RUP24" s="321"/>
      <c r="RUQ24" s="321"/>
      <c r="RUR24" s="321"/>
      <c r="RUS24" s="321"/>
      <c r="RUT24" s="321"/>
      <c r="RUU24" s="321"/>
      <c r="RUV24" s="321"/>
      <c r="RUW24" s="321"/>
      <c r="RUX24" s="321"/>
      <c r="RUY24" s="321"/>
      <c r="RUZ24" s="321"/>
      <c r="RVA24" s="321"/>
      <c r="RVB24" s="321"/>
      <c r="RVC24" s="321"/>
      <c r="RVD24" s="321"/>
      <c r="RVE24" s="321"/>
      <c r="RVF24" s="321"/>
      <c r="RVG24" s="321"/>
      <c r="RVH24" s="321"/>
      <c r="RVI24" s="321"/>
      <c r="RVJ24" s="321"/>
      <c r="RVK24" s="321"/>
      <c r="RVL24" s="321"/>
      <c r="RVM24" s="321"/>
      <c r="RVN24" s="321"/>
      <c r="RVO24" s="321"/>
      <c r="RVP24" s="321"/>
      <c r="RVQ24" s="321"/>
      <c r="RVR24" s="321"/>
      <c r="RVS24" s="321"/>
      <c r="RVT24" s="321"/>
      <c r="RVU24" s="321"/>
      <c r="RVV24" s="321"/>
      <c r="RVW24" s="321"/>
      <c r="RVX24" s="321"/>
      <c r="RVY24" s="321"/>
      <c r="RVZ24" s="321"/>
      <c r="RWA24" s="321"/>
      <c r="RWB24" s="321"/>
      <c r="RWC24" s="321"/>
      <c r="RWD24" s="321"/>
      <c r="RWE24" s="321"/>
      <c r="RWF24" s="321"/>
      <c r="RWG24" s="321"/>
      <c r="RWH24" s="321"/>
      <c r="RWI24" s="321"/>
      <c r="RWJ24" s="321"/>
      <c r="RWK24" s="321"/>
      <c r="RWL24" s="321"/>
      <c r="RWM24" s="321"/>
      <c r="RWN24" s="321"/>
      <c r="RWO24" s="321"/>
      <c r="RWP24" s="321"/>
      <c r="RWQ24" s="321"/>
      <c r="RWR24" s="321"/>
      <c r="RWS24" s="321"/>
      <c r="RWT24" s="321"/>
      <c r="RWU24" s="321"/>
      <c r="RWV24" s="321"/>
      <c r="RWW24" s="321"/>
      <c r="RWX24" s="321"/>
      <c r="RWY24" s="321"/>
      <c r="RWZ24" s="321"/>
      <c r="RXA24" s="321"/>
      <c r="RXB24" s="321"/>
      <c r="RXC24" s="321"/>
      <c r="RXD24" s="321"/>
      <c r="RXE24" s="321"/>
      <c r="RXF24" s="321"/>
      <c r="RXG24" s="321"/>
      <c r="RXH24" s="321"/>
      <c r="RXI24" s="321"/>
      <c r="RXJ24" s="321"/>
      <c r="RXK24" s="321"/>
      <c r="RXL24" s="321"/>
      <c r="RXM24" s="321"/>
      <c r="RXN24" s="321"/>
      <c r="RXO24" s="321"/>
      <c r="RXP24" s="321"/>
      <c r="RXQ24" s="321"/>
      <c r="RXR24" s="321"/>
      <c r="RXS24" s="321"/>
      <c r="RXT24" s="321"/>
      <c r="RXU24" s="321"/>
      <c r="RXV24" s="321"/>
      <c r="RXW24" s="321"/>
      <c r="RXX24" s="321"/>
      <c r="RXY24" s="321"/>
      <c r="RXZ24" s="321"/>
      <c r="RYA24" s="321"/>
      <c r="RYB24" s="321"/>
      <c r="RYC24" s="321"/>
      <c r="RYD24" s="321"/>
      <c r="RYE24" s="321"/>
      <c r="RYF24" s="321"/>
      <c r="RYG24" s="321"/>
      <c r="RYH24" s="321"/>
      <c r="RYI24" s="321"/>
      <c r="RYJ24" s="321"/>
      <c r="RYK24" s="321"/>
      <c r="RYL24" s="321"/>
      <c r="RYM24" s="321"/>
      <c r="RYN24" s="321"/>
      <c r="RYO24" s="321"/>
      <c r="RYP24" s="321"/>
      <c r="RYQ24" s="321"/>
      <c r="RYR24" s="321"/>
      <c r="RYS24" s="321"/>
      <c r="RYT24" s="321"/>
      <c r="RYU24" s="321"/>
      <c r="RYV24" s="321"/>
      <c r="RYW24" s="321"/>
      <c r="RYX24" s="321"/>
      <c r="RYY24" s="321"/>
      <c r="RYZ24" s="321"/>
      <c r="RZA24" s="321"/>
      <c r="RZB24" s="321"/>
      <c r="RZC24" s="321"/>
      <c r="RZD24" s="321"/>
      <c r="RZE24" s="321"/>
      <c r="RZF24" s="321"/>
      <c r="RZG24" s="321"/>
      <c r="RZH24" s="321"/>
      <c r="RZI24" s="321"/>
      <c r="RZJ24" s="321"/>
      <c r="RZK24" s="321"/>
      <c r="RZL24" s="321"/>
      <c r="RZM24" s="321"/>
      <c r="RZN24" s="321"/>
      <c r="RZO24" s="321"/>
      <c r="RZP24" s="321"/>
      <c r="RZQ24" s="321"/>
      <c r="RZR24" s="321"/>
      <c r="RZS24" s="321"/>
      <c r="RZT24" s="321"/>
      <c r="RZU24" s="321"/>
      <c r="RZV24" s="321"/>
      <c r="RZW24" s="321"/>
      <c r="RZX24" s="321"/>
      <c r="RZY24" s="321"/>
      <c r="RZZ24" s="321"/>
      <c r="SAA24" s="321"/>
      <c r="SAB24" s="321"/>
      <c r="SAC24" s="321"/>
      <c r="SAD24" s="321"/>
      <c r="SAE24" s="321"/>
      <c r="SAF24" s="321"/>
      <c r="SAG24" s="321"/>
      <c r="SAH24" s="321"/>
      <c r="SAI24" s="321"/>
      <c r="SAJ24" s="321"/>
      <c r="SAK24" s="321"/>
      <c r="SAL24" s="321"/>
      <c r="SAM24" s="321"/>
      <c r="SAN24" s="321"/>
      <c r="SAO24" s="321"/>
      <c r="SAP24" s="321"/>
      <c r="SAQ24" s="321"/>
      <c r="SAR24" s="321"/>
      <c r="SAS24" s="321"/>
      <c r="SAT24" s="321"/>
      <c r="SAU24" s="321"/>
      <c r="SAV24" s="321"/>
      <c r="SAW24" s="321"/>
      <c r="SAX24" s="321"/>
      <c r="SAY24" s="321"/>
      <c r="SAZ24" s="321"/>
      <c r="SBA24" s="321"/>
      <c r="SBB24" s="321"/>
      <c r="SBC24" s="321"/>
      <c r="SBD24" s="321"/>
      <c r="SBE24" s="321"/>
      <c r="SBF24" s="321"/>
      <c r="SBG24" s="321"/>
      <c r="SBH24" s="321"/>
      <c r="SBI24" s="321"/>
      <c r="SBJ24" s="321"/>
      <c r="SBK24" s="321"/>
      <c r="SBL24" s="321"/>
      <c r="SBM24" s="321"/>
      <c r="SBN24" s="321"/>
      <c r="SBO24" s="321"/>
      <c r="SBP24" s="321"/>
      <c r="SBQ24" s="321"/>
      <c r="SBR24" s="321"/>
      <c r="SBS24" s="321"/>
      <c r="SBT24" s="321"/>
      <c r="SBU24" s="321"/>
      <c r="SBV24" s="321"/>
      <c r="SBW24" s="321"/>
      <c r="SBX24" s="321"/>
      <c r="SBY24" s="321"/>
      <c r="SBZ24" s="321"/>
      <c r="SCA24" s="321"/>
      <c r="SCB24" s="321"/>
      <c r="SCC24" s="321"/>
      <c r="SCD24" s="321"/>
      <c r="SCE24" s="321"/>
      <c r="SCF24" s="321"/>
      <c r="SCG24" s="321"/>
      <c r="SCH24" s="321"/>
      <c r="SCI24" s="321"/>
      <c r="SCJ24" s="321"/>
      <c r="SCK24" s="321"/>
      <c r="SCL24" s="321"/>
      <c r="SCM24" s="321"/>
      <c r="SCN24" s="321"/>
      <c r="SCO24" s="321"/>
      <c r="SCP24" s="321"/>
      <c r="SCQ24" s="321"/>
      <c r="SCR24" s="321"/>
      <c r="SCS24" s="321"/>
      <c r="SCT24" s="321"/>
      <c r="SCU24" s="321"/>
      <c r="SCV24" s="321"/>
      <c r="SCW24" s="321"/>
      <c r="SCX24" s="321"/>
      <c r="SCY24" s="321"/>
      <c r="SCZ24" s="321"/>
      <c r="SDA24" s="321"/>
      <c r="SDB24" s="321"/>
      <c r="SDC24" s="321"/>
      <c r="SDD24" s="321"/>
      <c r="SDE24" s="321"/>
      <c r="SDF24" s="321"/>
      <c r="SDG24" s="321"/>
      <c r="SDH24" s="321"/>
      <c r="SDI24" s="321"/>
      <c r="SDJ24" s="321"/>
      <c r="SDK24" s="321"/>
      <c r="SDL24" s="321"/>
      <c r="SDM24" s="321"/>
      <c r="SDN24" s="321"/>
      <c r="SDO24" s="321"/>
      <c r="SDP24" s="321"/>
      <c r="SDQ24" s="321"/>
      <c r="SDR24" s="321"/>
      <c r="SDS24" s="321"/>
      <c r="SDT24" s="321"/>
      <c r="SDU24" s="321"/>
      <c r="SDV24" s="321"/>
      <c r="SDW24" s="321"/>
      <c r="SDX24" s="321"/>
      <c r="SDY24" s="321"/>
      <c r="SDZ24" s="321"/>
      <c r="SEA24" s="321"/>
      <c r="SEB24" s="321"/>
      <c r="SEC24" s="321"/>
      <c r="SED24" s="321"/>
      <c r="SEE24" s="321"/>
      <c r="SEF24" s="321"/>
      <c r="SEG24" s="321"/>
      <c r="SEH24" s="321"/>
      <c r="SEI24" s="321"/>
      <c r="SEJ24" s="321"/>
      <c r="SEK24" s="321"/>
      <c r="SEL24" s="321"/>
      <c r="SEM24" s="321"/>
      <c r="SEN24" s="321"/>
      <c r="SEO24" s="321"/>
      <c r="SEP24" s="321"/>
      <c r="SEQ24" s="321"/>
      <c r="SER24" s="321"/>
      <c r="SES24" s="321"/>
      <c r="SET24" s="321"/>
      <c r="SEU24" s="321"/>
      <c r="SEV24" s="321"/>
      <c r="SEW24" s="321"/>
      <c r="SEX24" s="321"/>
      <c r="SEY24" s="321"/>
      <c r="SEZ24" s="321"/>
      <c r="SFA24" s="321"/>
      <c r="SFB24" s="321"/>
      <c r="SFC24" s="321"/>
      <c r="SFD24" s="321"/>
      <c r="SFE24" s="321"/>
      <c r="SFF24" s="321"/>
      <c r="SFG24" s="321"/>
      <c r="SFH24" s="321"/>
      <c r="SFI24" s="321"/>
      <c r="SFJ24" s="321"/>
      <c r="SFK24" s="321"/>
      <c r="SFL24" s="321"/>
      <c r="SFM24" s="321"/>
      <c r="SFN24" s="321"/>
      <c r="SFO24" s="321"/>
      <c r="SFP24" s="321"/>
      <c r="SFQ24" s="321"/>
      <c r="SFR24" s="321"/>
      <c r="SFS24" s="321"/>
      <c r="SFT24" s="321"/>
      <c r="SFU24" s="321"/>
      <c r="SFV24" s="321"/>
      <c r="SFW24" s="321"/>
      <c r="SFX24" s="321"/>
      <c r="SFY24" s="321"/>
      <c r="SFZ24" s="321"/>
      <c r="SGA24" s="321"/>
      <c r="SGB24" s="321"/>
      <c r="SGC24" s="321"/>
      <c r="SGD24" s="321"/>
      <c r="SGE24" s="321"/>
      <c r="SGF24" s="321"/>
      <c r="SGG24" s="321"/>
      <c r="SGH24" s="321"/>
      <c r="SGI24" s="321"/>
      <c r="SGJ24" s="321"/>
      <c r="SGK24" s="321"/>
      <c r="SGL24" s="321"/>
      <c r="SGM24" s="321"/>
      <c r="SGN24" s="321"/>
      <c r="SGO24" s="321"/>
      <c r="SGP24" s="321"/>
      <c r="SGQ24" s="321"/>
      <c r="SGR24" s="321"/>
      <c r="SGS24" s="321"/>
      <c r="SGT24" s="321"/>
      <c r="SGU24" s="321"/>
      <c r="SGV24" s="321"/>
      <c r="SGW24" s="321"/>
      <c r="SGX24" s="321"/>
      <c r="SGY24" s="321"/>
      <c r="SGZ24" s="321"/>
      <c r="SHA24" s="321"/>
      <c r="SHB24" s="321"/>
      <c r="SHC24" s="321"/>
      <c r="SHD24" s="321"/>
      <c r="SHE24" s="321"/>
      <c r="SHF24" s="321"/>
      <c r="SHG24" s="321"/>
      <c r="SHH24" s="321"/>
      <c r="SHI24" s="321"/>
      <c r="SHJ24" s="321"/>
      <c r="SHK24" s="321"/>
      <c r="SHL24" s="321"/>
      <c r="SHM24" s="321"/>
      <c r="SHN24" s="321"/>
      <c r="SHO24" s="321"/>
      <c r="SHP24" s="321"/>
      <c r="SHQ24" s="321"/>
      <c r="SHR24" s="321"/>
      <c r="SHS24" s="321"/>
      <c r="SHT24" s="321"/>
      <c r="SHU24" s="321"/>
      <c r="SHV24" s="321"/>
      <c r="SHW24" s="321"/>
      <c r="SHX24" s="321"/>
      <c r="SHY24" s="321"/>
      <c r="SHZ24" s="321"/>
      <c r="SIA24" s="321"/>
      <c r="SIB24" s="321"/>
      <c r="SIC24" s="321"/>
      <c r="SID24" s="321"/>
      <c r="SIE24" s="321"/>
      <c r="SIF24" s="321"/>
      <c r="SIG24" s="321"/>
      <c r="SIH24" s="321"/>
      <c r="SII24" s="321"/>
      <c r="SIJ24" s="321"/>
      <c r="SIK24" s="321"/>
      <c r="SIL24" s="321"/>
      <c r="SIM24" s="321"/>
      <c r="SIN24" s="321"/>
      <c r="SIO24" s="321"/>
      <c r="SIP24" s="321"/>
      <c r="SIQ24" s="321"/>
      <c r="SIR24" s="321"/>
      <c r="SIS24" s="321"/>
      <c r="SIT24" s="321"/>
      <c r="SIU24" s="321"/>
      <c r="SIV24" s="321"/>
      <c r="SIW24" s="321"/>
      <c r="SIX24" s="321"/>
      <c r="SIY24" s="321"/>
      <c r="SIZ24" s="321"/>
      <c r="SJA24" s="321"/>
      <c r="SJB24" s="321"/>
      <c r="SJC24" s="321"/>
      <c r="SJD24" s="321"/>
      <c r="SJE24" s="321"/>
      <c r="SJF24" s="321"/>
      <c r="SJG24" s="321"/>
      <c r="SJH24" s="321"/>
      <c r="SJI24" s="321"/>
      <c r="SJJ24" s="321"/>
      <c r="SJK24" s="321"/>
      <c r="SJL24" s="321"/>
      <c r="SJM24" s="321"/>
      <c r="SJN24" s="321"/>
      <c r="SJO24" s="321"/>
      <c r="SJP24" s="321"/>
      <c r="SJQ24" s="321"/>
      <c r="SJR24" s="321"/>
      <c r="SJS24" s="321"/>
      <c r="SJT24" s="321"/>
      <c r="SJU24" s="321"/>
      <c r="SJV24" s="321"/>
      <c r="SJW24" s="321"/>
      <c r="SJX24" s="321"/>
      <c r="SJY24" s="321"/>
      <c r="SJZ24" s="321"/>
      <c r="SKA24" s="321"/>
      <c r="SKB24" s="321"/>
      <c r="SKC24" s="321"/>
      <c r="SKD24" s="321"/>
      <c r="SKE24" s="321"/>
      <c r="SKF24" s="321"/>
      <c r="SKG24" s="321"/>
      <c r="SKH24" s="321"/>
      <c r="SKI24" s="321"/>
      <c r="SKJ24" s="321"/>
      <c r="SKK24" s="321"/>
      <c r="SKL24" s="321"/>
      <c r="SKM24" s="321"/>
      <c r="SKN24" s="321"/>
      <c r="SKO24" s="321"/>
      <c r="SKP24" s="321"/>
      <c r="SKQ24" s="321"/>
      <c r="SKR24" s="321"/>
      <c r="SKS24" s="321"/>
      <c r="SKT24" s="321"/>
      <c r="SKU24" s="321"/>
      <c r="SKV24" s="321"/>
      <c r="SKW24" s="321"/>
      <c r="SKX24" s="321"/>
      <c r="SKY24" s="321"/>
      <c r="SKZ24" s="321"/>
      <c r="SLA24" s="321"/>
      <c r="SLB24" s="321"/>
      <c r="SLC24" s="321"/>
      <c r="SLD24" s="321"/>
      <c r="SLE24" s="321"/>
      <c r="SLF24" s="321"/>
      <c r="SLG24" s="321"/>
      <c r="SLH24" s="321"/>
      <c r="SLI24" s="321"/>
      <c r="SLJ24" s="321"/>
      <c r="SLK24" s="321"/>
      <c r="SLL24" s="321"/>
      <c r="SLM24" s="321"/>
      <c r="SLN24" s="321"/>
      <c r="SLO24" s="321"/>
      <c r="SLP24" s="321"/>
      <c r="SLQ24" s="321"/>
      <c r="SLR24" s="321"/>
      <c r="SLS24" s="321"/>
      <c r="SLT24" s="321"/>
      <c r="SLU24" s="321"/>
      <c r="SLV24" s="321"/>
      <c r="SLW24" s="321"/>
      <c r="SLX24" s="321"/>
      <c r="SLY24" s="321"/>
      <c r="SLZ24" s="321"/>
      <c r="SMA24" s="321"/>
      <c r="SMB24" s="321"/>
      <c r="SMC24" s="321"/>
      <c r="SMD24" s="321"/>
      <c r="SME24" s="321"/>
      <c r="SMF24" s="321"/>
      <c r="SMG24" s="321"/>
      <c r="SMH24" s="321"/>
      <c r="SMI24" s="321"/>
      <c r="SMJ24" s="321"/>
      <c r="SMK24" s="321"/>
      <c r="SML24" s="321"/>
      <c r="SMM24" s="321"/>
      <c r="SMN24" s="321"/>
      <c r="SMO24" s="321"/>
      <c r="SMP24" s="321"/>
      <c r="SMQ24" s="321"/>
      <c r="SMR24" s="321"/>
      <c r="SMS24" s="321"/>
      <c r="SMT24" s="321"/>
      <c r="SMU24" s="321"/>
      <c r="SMV24" s="321"/>
      <c r="SMW24" s="321"/>
      <c r="SMX24" s="321"/>
      <c r="SMY24" s="321"/>
      <c r="SMZ24" s="321"/>
      <c r="SNA24" s="321"/>
      <c r="SNB24" s="321"/>
      <c r="SNC24" s="321"/>
      <c r="SND24" s="321"/>
      <c r="SNE24" s="321"/>
      <c r="SNF24" s="321"/>
      <c r="SNG24" s="321"/>
      <c r="SNH24" s="321"/>
      <c r="SNI24" s="321"/>
      <c r="SNJ24" s="321"/>
      <c r="SNK24" s="321"/>
      <c r="SNL24" s="321"/>
      <c r="SNM24" s="321"/>
      <c r="SNN24" s="321"/>
      <c r="SNO24" s="321"/>
      <c r="SNP24" s="321"/>
      <c r="SNQ24" s="321"/>
      <c r="SNR24" s="321"/>
      <c r="SNS24" s="321"/>
      <c r="SNT24" s="321"/>
      <c r="SNU24" s="321"/>
      <c r="SNV24" s="321"/>
      <c r="SNW24" s="321"/>
      <c r="SNX24" s="321"/>
      <c r="SNY24" s="321"/>
      <c r="SNZ24" s="321"/>
      <c r="SOA24" s="321"/>
      <c r="SOB24" s="321"/>
      <c r="SOC24" s="321"/>
      <c r="SOD24" s="321"/>
      <c r="SOE24" s="321"/>
      <c r="SOF24" s="321"/>
      <c r="SOG24" s="321"/>
      <c r="SOH24" s="321"/>
      <c r="SOI24" s="321"/>
      <c r="SOJ24" s="321"/>
      <c r="SOK24" s="321"/>
      <c r="SOL24" s="321"/>
      <c r="SOM24" s="321"/>
      <c r="SON24" s="321"/>
      <c r="SOO24" s="321"/>
      <c r="SOP24" s="321"/>
      <c r="SOQ24" s="321"/>
      <c r="SOR24" s="321"/>
      <c r="SOS24" s="321"/>
      <c r="SOT24" s="321"/>
      <c r="SOU24" s="321"/>
      <c r="SOV24" s="321"/>
      <c r="SOW24" s="321"/>
      <c r="SOX24" s="321"/>
      <c r="SOY24" s="321"/>
      <c r="SOZ24" s="321"/>
      <c r="SPA24" s="321"/>
      <c r="SPB24" s="321"/>
      <c r="SPC24" s="321"/>
      <c r="SPD24" s="321"/>
      <c r="SPE24" s="321"/>
      <c r="SPF24" s="321"/>
      <c r="SPG24" s="321"/>
      <c r="SPH24" s="321"/>
      <c r="SPI24" s="321"/>
      <c r="SPJ24" s="321"/>
      <c r="SPK24" s="321"/>
      <c r="SPL24" s="321"/>
      <c r="SPM24" s="321"/>
      <c r="SPN24" s="321"/>
      <c r="SPO24" s="321"/>
      <c r="SPP24" s="321"/>
      <c r="SPQ24" s="321"/>
      <c r="SPR24" s="321"/>
      <c r="SPS24" s="321"/>
      <c r="SPT24" s="321"/>
      <c r="SPU24" s="321"/>
      <c r="SPV24" s="321"/>
      <c r="SPW24" s="321"/>
      <c r="SPX24" s="321"/>
      <c r="SPY24" s="321"/>
      <c r="SPZ24" s="321"/>
      <c r="SQA24" s="321"/>
      <c r="SQB24" s="321"/>
      <c r="SQC24" s="321"/>
      <c r="SQD24" s="321"/>
      <c r="SQE24" s="321"/>
      <c r="SQF24" s="321"/>
      <c r="SQG24" s="321"/>
      <c r="SQH24" s="321"/>
      <c r="SQI24" s="321"/>
      <c r="SQJ24" s="321"/>
      <c r="SQK24" s="321"/>
      <c r="SQL24" s="321"/>
      <c r="SQM24" s="321"/>
      <c r="SQN24" s="321"/>
      <c r="SQO24" s="321"/>
      <c r="SQP24" s="321"/>
      <c r="SQQ24" s="321"/>
      <c r="SQR24" s="321"/>
      <c r="SQS24" s="321"/>
      <c r="SQT24" s="321"/>
      <c r="SQU24" s="321"/>
      <c r="SQV24" s="321"/>
      <c r="SQW24" s="321"/>
      <c r="SQX24" s="321"/>
      <c r="SQY24" s="321"/>
      <c r="SQZ24" s="321"/>
      <c r="SRA24" s="321"/>
      <c r="SRB24" s="321"/>
      <c r="SRC24" s="321"/>
      <c r="SRD24" s="321"/>
      <c r="SRE24" s="321"/>
      <c r="SRF24" s="321"/>
      <c r="SRG24" s="321"/>
      <c r="SRH24" s="321"/>
      <c r="SRI24" s="321"/>
      <c r="SRJ24" s="321"/>
      <c r="SRK24" s="321"/>
      <c r="SRL24" s="321"/>
      <c r="SRM24" s="321"/>
      <c r="SRN24" s="321"/>
      <c r="SRO24" s="321"/>
      <c r="SRP24" s="321"/>
      <c r="SRQ24" s="321"/>
      <c r="SRR24" s="321"/>
      <c r="SRS24" s="321"/>
      <c r="SRT24" s="321"/>
      <c r="SRU24" s="321"/>
      <c r="SRV24" s="321"/>
      <c r="SRW24" s="321"/>
      <c r="SRX24" s="321"/>
      <c r="SRY24" s="321"/>
      <c r="SRZ24" s="321"/>
      <c r="SSA24" s="321"/>
      <c r="SSB24" s="321"/>
      <c r="SSC24" s="321"/>
      <c r="SSD24" s="321"/>
      <c r="SSE24" s="321"/>
      <c r="SSF24" s="321"/>
      <c r="SSG24" s="321"/>
      <c r="SSH24" s="321"/>
      <c r="SSI24" s="321"/>
      <c r="SSJ24" s="321"/>
      <c r="SSK24" s="321"/>
      <c r="SSL24" s="321"/>
      <c r="SSM24" s="321"/>
      <c r="SSN24" s="321"/>
      <c r="SSO24" s="321"/>
      <c r="SSP24" s="321"/>
      <c r="SSQ24" s="321"/>
      <c r="SSR24" s="321"/>
      <c r="SSS24" s="321"/>
      <c r="SST24" s="321"/>
      <c r="SSU24" s="321"/>
      <c r="SSV24" s="321"/>
      <c r="SSW24" s="321"/>
      <c r="SSX24" s="321"/>
      <c r="SSY24" s="321"/>
      <c r="SSZ24" s="321"/>
      <c r="STA24" s="321"/>
      <c r="STB24" s="321"/>
      <c r="STC24" s="321"/>
      <c r="STD24" s="321"/>
      <c r="STE24" s="321"/>
      <c r="STF24" s="321"/>
      <c r="STG24" s="321"/>
      <c r="STH24" s="321"/>
      <c r="STI24" s="321"/>
      <c r="STJ24" s="321"/>
      <c r="STK24" s="321"/>
      <c r="STL24" s="321"/>
      <c r="STM24" s="321"/>
      <c r="STN24" s="321"/>
      <c r="STO24" s="321"/>
      <c r="STP24" s="321"/>
      <c r="STQ24" s="321"/>
      <c r="STR24" s="321"/>
      <c r="STS24" s="321"/>
      <c r="STT24" s="321"/>
      <c r="STU24" s="321"/>
      <c r="STV24" s="321"/>
      <c r="STW24" s="321"/>
      <c r="STX24" s="321"/>
      <c r="STY24" s="321"/>
      <c r="STZ24" s="321"/>
      <c r="SUA24" s="321"/>
      <c r="SUB24" s="321"/>
      <c r="SUC24" s="321"/>
      <c r="SUD24" s="321"/>
      <c r="SUE24" s="321"/>
      <c r="SUF24" s="321"/>
      <c r="SUG24" s="321"/>
      <c r="SUH24" s="321"/>
      <c r="SUI24" s="321"/>
      <c r="SUJ24" s="321"/>
      <c r="SUK24" s="321"/>
      <c r="SUL24" s="321"/>
      <c r="SUM24" s="321"/>
      <c r="SUN24" s="321"/>
      <c r="SUO24" s="321"/>
      <c r="SUP24" s="321"/>
      <c r="SUQ24" s="321"/>
      <c r="SUR24" s="321"/>
      <c r="SUS24" s="321"/>
      <c r="SUT24" s="321"/>
      <c r="SUU24" s="321"/>
      <c r="SUV24" s="321"/>
      <c r="SUW24" s="321"/>
      <c r="SUX24" s="321"/>
      <c r="SUY24" s="321"/>
      <c r="SUZ24" s="321"/>
      <c r="SVA24" s="321"/>
      <c r="SVB24" s="321"/>
      <c r="SVC24" s="321"/>
      <c r="SVD24" s="321"/>
      <c r="SVE24" s="321"/>
      <c r="SVF24" s="321"/>
      <c r="SVG24" s="321"/>
      <c r="SVH24" s="321"/>
      <c r="SVI24" s="321"/>
      <c r="SVJ24" s="321"/>
      <c r="SVK24" s="321"/>
      <c r="SVL24" s="321"/>
      <c r="SVM24" s="321"/>
      <c r="SVN24" s="321"/>
      <c r="SVO24" s="321"/>
      <c r="SVP24" s="321"/>
      <c r="SVQ24" s="321"/>
      <c r="SVR24" s="321"/>
      <c r="SVS24" s="321"/>
      <c r="SVT24" s="321"/>
      <c r="SVU24" s="321"/>
      <c r="SVV24" s="321"/>
      <c r="SVW24" s="321"/>
      <c r="SVX24" s="321"/>
      <c r="SVY24" s="321"/>
      <c r="SVZ24" s="321"/>
      <c r="SWA24" s="321"/>
      <c r="SWB24" s="321"/>
      <c r="SWC24" s="321"/>
      <c r="SWD24" s="321"/>
      <c r="SWE24" s="321"/>
      <c r="SWF24" s="321"/>
      <c r="SWG24" s="321"/>
      <c r="SWH24" s="321"/>
      <c r="SWI24" s="321"/>
      <c r="SWJ24" s="321"/>
      <c r="SWK24" s="321"/>
      <c r="SWL24" s="321"/>
      <c r="SWM24" s="321"/>
      <c r="SWN24" s="321"/>
      <c r="SWO24" s="321"/>
      <c r="SWP24" s="321"/>
      <c r="SWQ24" s="321"/>
      <c r="SWR24" s="321"/>
      <c r="SWS24" s="321"/>
      <c r="SWT24" s="321"/>
      <c r="SWU24" s="321"/>
      <c r="SWV24" s="321"/>
      <c r="SWW24" s="321"/>
      <c r="SWX24" s="321"/>
      <c r="SWY24" s="321"/>
      <c r="SWZ24" s="321"/>
      <c r="SXA24" s="321"/>
      <c r="SXB24" s="321"/>
      <c r="SXC24" s="321"/>
      <c r="SXD24" s="321"/>
      <c r="SXE24" s="321"/>
      <c r="SXF24" s="321"/>
      <c r="SXG24" s="321"/>
      <c r="SXH24" s="321"/>
      <c r="SXI24" s="321"/>
      <c r="SXJ24" s="321"/>
      <c r="SXK24" s="321"/>
      <c r="SXL24" s="321"/>
      <c r="SXM24" s="321"/>
      <c r="SXN24" s="321"/>
      <c r="SXO24" s="321"/>
      <c r="SXP24" s="321"/>
      <c r="SXQ24" s="321"/>
      <c r="SXR24" s="321"/>
      <c r="SXS24" s="321"/>
      <c r="SXT24" s="321"/>
      <c r="SXU24" s="321"/>
      <c r="SXV24" s="321"/>
      <c r="SXW24" s="321"/>
      <c r="SXX24" s="321"/>
      <c r="SXY24" s="321"/>
      <c r="SXZ24" s="321"/>
      <c r="SYA24" s="321"/>
      <c r="SYB24" s="321"/>
      <c r="SYC24" s="321"/>
      <c r="SYD24" s="321"/>
      <c r="SYE24" s="321"/>
      <c r="SYF24" s="321"/>
      <c r="SYG24" s="321"/>
      <c r="SYH24" s="321"/>
      <c r="SYI24" s="321"/>
      <c r="SYJ24" s="321"/>
      <c r="SYK24" s="321"/>
      <c r="SYL24" s="321"/>
      <c r="SYM24" s="321"/>
      <c r="SYN24" s="321"/>
      <c r="SYO24" s="321"/>
      <c r="SYP24" s="321"/>
      <c r="SYQ24" s="321"/>
      <c r="SYR24" s="321"/>
      <c r="SYS24" s="321"/>
      <c r="SYT24" s="321"/>
      <c r="SYU24" s="321"/>
      <c r="SYV24" s="321"/>
      <c r="SYW24" s="321"/>
      <c r="SYX24" s="321"/>
      <c r="SYY24" s="321"/>
      <c r="SYZ24" s="321"/>
      <c r="SZA24" s="321"/>
      <c r="SZB24" s="321"/>
      <c r="SZC24" s="321"/>
      <c r="SZD24" s="321"/>
      <c r="SZE24" s="321"/>
      <c r="SZF24" s="321"/>
      <c r="SZG24" s="321"/>
      <c r="SZH24" s="321"/>
      <c r="SZI24" s="321"/>
      <c r="SZJ24" s="321"/>
      <c r="SZK24" s="321"/>
      <c r="SZL24" s="321"/>
      <c r="SZM24" s="321"/>
      <c r="SZN24" s="321"/>
      <c r="SZO24" s="321"/>
      <c r="SZP24" s="321"/>
      <c r="SZQ24" s="321"/>
      <c r="SZR24" s="321"/>
      <c r="SZS24" s="321"/>
      <c r="SZT24" s="321"/>
      <c r="SZU24" s="321"/>
      <c r="SZV24" s="321"/>
      <c r="SZW24" s="321"/>
      <c r="SZX24" s="321"/>
      <c r="SZY24" s="321"/>
      <c r="SZZ24" s="321"/>
      <c r="TAA24" s="321"/>
      <c r="TAB24" s="321"/>
      <c r="TAC24" s="321"/>
      <c r="TAD24" s="321"/>
      <c r="TAE24" s="321"/>
      <c r="TAF24" s="321"/>
      <c r="TAG24" s="321"/>
      <c r="TAH24" s="321"/>
      <c r="TAI24" s="321"/>
      <c r="TAJ24" s="321"/>
      <c r="TAK24" s="321"/>
      <c r="TAL24" s="321"/>
      <c r="TAM24" s="321"/>
      <c r="TAN24" s="321"/>
      <c r="TAO24" s="321"/>
      <c r="TAP24" s="321"/>
      <c r="TAQ24" s="321"/>
      <c r="TAR24" s="321"/>
      <c r="TAS24" s="321"/>
      <c r="TAT24" s="321"/>
      <c r="TAU24" s="321"/>
      <c r="TAV24" s="321"/>
      <c r="TAW24" s="321"/>
      <c r="TAX24" s="321"/>
      <c r="TAY24" s="321"/>
      <c r="TAZ24" s="321"/>
      <c r="TBA24" s="321"/>
      <c r="TBB24" s="321"/>
      <c r="TBC24" s="321"/>
      <c r="TBD24" s="321"/>
      <c r="TBE24" s="321"/>
      <c r="TBF24" s="321"/>
      <c r="TBG24" s="321"/>
      <c r="TBH24" s="321"/>
      <c r="TBI24" s="321"/>
      <c r="TBJ24" s="321"/>
      <c r="TBK24" s="321"/>
      <c r="TBL24" s="321"/>
      <c r="TBM24" s="321"/>
      <c r="TBN24" s="321"/>
      <c r="TBO24" s="321"/>
      <c r="TBP24" s="321"/>
      <c r="TBQ24" s="321"/>
      <c r="TBR24" s="321"/>
      <c r="TBS24" s="321"/>
      <c r="TBT24" s="321"/>
      <c r="TBU24" s="321"/>
      <c r="TBV24" s="321"/>
      <c r="TBW24" s="321"/>
      <c r="TBX24" s="321"/>
      <c r="TBY24" s="321"/>
      <c r="TBZ24" s="321"/>
      <c r="TCA24" s="321"/>
      <c r="TCB24" s="321"/>
      <c r="TCC24" s="321"/>
      <c r="TCD24" s="321"/>
      <c r="TCE24" s="321"/>
      <c r="TCF24" s="321"/>
      <c r="TCG24" s="321"/>
      <c r="TCH24" s="321"/>
      <c r="TCI24" s="321"/>
      <c r="TCJ24" s="321"/>
      <c r="TCK24" s="321"/>
      <c r="TCL24" s="321"/>
      <c r="TCM24" s="321"/>
      <c r="TCN24" s="321"/>
      <c r="TCO24" s="321"/>
      <c r="TCP24" s="321"/>
      <c r="TCQ24" s="321"/>
      <c r="TCR24" s="321"/>
      <c r="TCS24" s="321"/>
      <c r="TCT24" s="321"/>
      <c r="TCU24" s="321"/>
      <c r="TCV24" s="321"/>
      <c r="TCW24" s="321"/>
      <c r="TCX24" s="321"/>
      <c r="TCY24" s="321"/>
      <c r="TCZ24" s="321"/>
      <c r="TDA24" s="321"/>
      <c r="TDB24" s="321"/>
      <c r="TDC24" s="321"/>
      <c r="TDD24" s="321"/>
      <c r="TDE24" s="321"/>
      <c r="TDF24" s="321"/>
      <c r="TDG24" s="321"/>
      <c r="TDH24" s="321"/>
      <c r="TDI24" s="321"/>
      <c r="TDJ24" s="321"/>
      <c r="TDK24" s="321"/>
      <c r="TDL24" s="321"/>
      <c r="TDM24" s="321"/>
      <c r="TDN24" s="321"/>
      <c r="TDO24" s="321"/>
      <c r="TDP24" s="321"/>
      <c r="TDQ24" s="321"/>
      <c r="TDR24" s="321"/>
      <c r="TDS24" s="321"/>
      <c r="TDT24" s="321"/>
      <c r="TDU24" s="321"/>
      <c r="TDV24" s="321"/>
      <c r="TDW24" s="321"/>
      <c r="TDX24" s="321"/>
      <c r="TDY24" s="321"/>
      <c r="TDZ24" s="321"/>
      <c r="TEA24" s="321"/>
      <c r="TEB24" s="321"/>
      <c r="TEC24" s="321"/>
      <c r="TED24" s="321"/>
      <c r="TEE24" s="321"/>
      <c r="TEF24" s="321"/>
      <c r="TEG24" s="321"/>
      <c r="TEH24" s="321"/>
      <c r="TEI24" s="321"/>
      <c r="TEJ24" s="321"/>
      <c r="TEK24" s="321"/>
      <c r="TEL24" s="321"/>
      <c r="TEM24" s="321"/>
      <c r="TEN24" s="321"/>
      <c r="TEO24" s="321"/>
      <c r="TEP24" s="321"/>
      <c r="TEQ24" s="321"/>
      <c r="TER24" s="321"/>
      <c r="TES24" s="321"/>
      <c r="TET24" s="321"/>
      <c r="TEU24" s="321"/>
      <c r="TEV24" s="321"/>
      <c r="TEW24" s="321"/>
      <c r="TEX24" s="321"/>
      <c r="TEY24" s="321"/>
      <c r="TEZ24" s="321"/>
      <c r="TFA24" s="321"/>
      <c r="TFB24" s="321"/>
      <c r="TFC24" s="321"/>
      <c r="TFD24" s="321"/>
      <c r="TFE24" s="321"/>
      <c r="TFF24" s="321"/>
      <c r="TFG24" s="321"/>
      <c r="TFH24" s="321"/>
      <c r="TFI24" s="321"/>
      <c r="TFJ24" s="321"/>
      <c r="TFK24" s="321"/>
      <c r="TFL24" s="321"/>
      <c r="TFM24" s="321"/>
      <c r="TFN24" s="321"/>
      <c r="TFO24" s="321"/>
      <c r="TFP24" s="321"/>
      <c r="TFQ24" s="321"/>
      <c r="TFR24" s="321"/>
      <c r="TFS24" s="321"/>
      <c r="TFT24" s="321"/>
      <c r="TFU24" s="321"/>
      <c r="TFV24" s="321"/>
      <c r="TFW24" s="321"/>
      <c r="TFX24" s="321"/>
      <c r="TFY24" s="321"/>
      <c r="TFZ24" s="321"/>
      <c r="TGA24" s="321"/>
      <c r="TGB24" s="321"/>
      <c r="TGC24" s="321"/>
      <c r="TGD24" s="321"/>
      <c r="TGE24" s="321"/>
      <c r="TGF24" s="321"/>
      <c r="TGG24" s="321"/>
      <c r="TGH24" s="321"/>
      <c r="TGI24" s="321"/>
      <c r="TGJ24" s="321"/>
      <c r="TGK24" s="321"/>
      <c r="TGL24" s="321"/>
      <c r="TGM24" s="321"/>
      <c r="TGN24" s="321"/>
      <c r="TGO24" s="321"/>
      <c r="TGP24" s="321"/>
      <c r="TGQ24" s="321"/>
      <c r="TGR24" s="321"/>
      <c r="TGS24" s="321"/>
      <c r="TGT24" s="321"/>
      <c r="TGU24" s="321"/>
      <c r="TGV24" s="321"/>
      <c r="TGW24" s="321"/>
      <c r="TGX24" s="321"/>
      <c r="TGY24" s="321"/>
      <c r="TGZ24" s="321"/>
      <c r="THA24" s="321"/>
      <c r="THB24" s="321"/>
      <c r="THC24" s="321"/>
      <c r="THD24" s="321"/>
      <c r="THE24" s="321"/>
      <c r="THF24" s="321"/>
      <c r="THG24" s="321"/>
      <c r="THH24" s="321"/>
      <c r="THI24" s="321"/>
      <c r="THJ24" s="321"/>
      <c r="THK24" s="321"/>
      <c r="THL24" s="321"/>
      <c r="THM24" s="321"/>
      <c r="THN24" s="321"/>
      <c r="THO24" s="321"/>
      <c r="THP24" s="321"/>
      <c r="THQ24" s="321"/>
      <c r="THR24" s="321"/>
      <c r="THS24" s="321"/>
      <c r="THT24" s="321"/>
      <c r="THU24" s="321"/>
      <c r="THV24" s="321"/>
      <c r="THW24" s="321"/>
      <c r="THX24" s="321"/>
      <c r="THY24" s="321"/>
      <c r="THZ24" s="321"/>
      <c r="TIA24" s="321"/>
      <c r="TIB24" s="321"/>
      <c r="TIC24" s="321"/>
      <c r="TID24" s="321"/>
      <c r="TIE24" s="321"/>
      <c r="TIF24" s="321"/>
      <c r="TIG24" s="321"/>
      <c r="TIH24" s="321"/>
      <c r="TII24" s="321"/>
      <c r="TIJ24" s="321"/>
      <c r="TIK24" s="321"/>
      <c r="TIL24" s="321"/>
      <c r="TIM24" s="321"/>
      <c r="TIN24" s="321"/>
      <c r="TIO24" s="321"/>
      <c r="TIP24" s="321"/>
      <c r="TIQ24" s="321"/>
      <c r="TIR24" s="321"/>
      <c r="TIS24" s="321"/>
      <c r="TIT24" s="321"/>
      <c r="TIU24" s="321"/>
      <c r="TIV24" s="321"/>
      <c r="TIW24" s="321"/>
      <c r="TIX24" s="321"/>
      <c r="TIY24" s="321"/>
      <c r="TIZ24" s="321"/>
      <c r="TJA24" s="321"/>
      <c r="TJB24" s="321"/>
      <c r="TJC24" s="321"/>
      <c r="TJD24" s="321"/>
      <c r="TJE24" s="321"/>
      <c r="TJF24" s="321"/>
      <c r="TJG24" s="321"/>
      <c r="TJH24" s="321"/>
      <c r="TJI24" s="321"/>
      <c r="TJJ24" s="321"/>
      <c r="TJK24" s="321"/>
      <c r="TJL24" s="321"/>
      <c r="TJM24" s="321"/>
      <c r="TJN24" s="321"/>
      <c r="TJO24" s="321"/>
      <c r="TJP24" s="321"/>
      <c r="TJQ24" s="321"/>
      <c r="TJR24" s="321"/>
      <c r="TJS24" s="321"/>
      <c r="TJT24" s="321"/>
      <c r="TJU24" s="321"/>
      <c r="TJV24" s="321"/>
      <c r="TJW24" s="321"/>
      <c r="TJX24" s="321"/>
      <c r="TJY24" s="321"/>
      <c r="TJZ24" s="321"/>
      <c r="TKA24" s="321"/>
      <c r="TKB24" s="321"/>
      <c r="TKC24" s="321"/>
      <c r="TKD24" s="321"/>
      <c r="TKE24" s="321"/>
      <c r="TKF24" s="321"/>
      <c r="TKG24" s="321"/>
      <c r="TKH24" s="321"/>
      <c r="TKI24" s="321"/>
      <c r="TKJ24" s="321"/>
      <c r="TKK24" s="321"/>
      <c r="TKL24" s="321"/>
      <c r="TKM24" s="321"/>
      <c r="TKN24" s="321"/>
      <c r="TKO24" s="321"/>
      <c r="TKP24" s="321"/>
      <c r="TKQ24" s="321"/>
      <c r="TKR24" s="321"/>
      <c r="TKS24" s="321"/>
      <c r="TKT24" s="321"/>
      <c r="TKU24" s="321"/>
      <c r="TKV24" s="321"/>
      <c r="TKW24" s="321"/>
      <c r="TKX24" s="321"/>
      <c r="TKY24" s="321"/>
      <c r="TKZ24" s="321"/>
      <c r="TLA24" s="321"/>
      <c r="TLB24" s="321"/>
      <c r="TLC24" s="321"/>
      <c r="TLD24" s="321"/>
      <c r="TLE24" s="321"/>
      <c r="TLF24" s="321"/>
      <c r="TLG24" s="321"/>
      <c r="TLH24" s="321"/>
      <c r="TLI24" s="321"/>
      <c r="TLJ24" s="321"/>
      <c r="TLK24" s="321"/>
      <c r="TLL24" s="321"/>
      <c r="TLM24" s="321"/>
      <c r="TLN24" s="321"/>
      <c r="TLO24" s="321"/>
      <c r="TLP24" s="321"/>
      <c r="TLQ24" s="321"/>
      <c r="TLR24" s="321"/>
      <c r="TLS24" s="321"/>
      <c r="TLT24" s="321"/>
      <c r="TLU24" s="321"/>
      <c r="TLV24" s="321"/>
      <c r="TLW24" s="321"/>
      <c r="TLX24" s="321"/>
      <c r="TLY24" s="321"/>
      <c r="TLZ24" s="321"/>
      <c r="TMA24" s="321"/>
      <c r="TMB24" s="321"/>
      <c r="TMC24" s="321"/>
      <c r="TMD24" s="321"/>
      <c r="TME24" s="321"/>
      <c r="TMF24" s="321"/>
      <c r="TMG24" s="321"/>
      <c r="TMH24" s="321"/>
      <c r="TMI24" s="321"/>
      <c r="TMJ24" s="321"/>
      <c r="TMK24" s="321"/>
      <c r="TML24" s="321"/>
      <c r="TMM24" s="321"/>
      <c r="TMN24" s="321"/>
      <c r="TMO24" s="321"/>
      <c r="TMP24" s="321"/>
      <c r="TMQ24" s="321"/>
      <c r="TMR24" s="321"/>
      <c r="TMS24" s="321"/>
      <c r="TMT24" s="321"/>
      <c r="TMU24" s="321"/>
      <c r="TMV24" s="321"/>
      <c r="TMW24" s="321"/>
      <c r="TMX24" s="321"/>
      <c r="TMY24" s="321"/>
      <c r="TMZ24" s="321"/>
      <c r="TNA24" s="321"/>
      <c r="TNB24" s="321"/>
      <c r="TNC24" s="321"/>
      <c r="TND24" s="321"/>
      <c r="TNE24" s="321"/>
      <c r="TNF24" s="321"/>
      <c r="TNG24" s="321"/>
      <c r="TNH24" s="321"/>
      <c r="TNI24" s="321"/>
      <c r="TNJ24" s="321"/>
      <c r="TNK24" s="321"/>
      <c r="TNL24" s="321"/>
      <c r="TNM24" s="321"/>
      <c r="TNN24" s="321"/>
      <c r="TNO24" s="321"/>
      <c r="TNP24" s="321"/>
      <c r="TNQ24" s="321"/>
      <c r="TNR24" s="321"/>
      <c r="TNS24" s="321"/>
      <c r="TNT24" s="321"/>
      <c r="TNU24" s="321"/>
      <c r="TNV24" s="321"/>
      <c r="TNW24" s="321"/>
      <c r="TNX24" s="321"/>
      <c r="TNY24" s="321"/>
      <c r="TNZ24" s="321"/>
      <c r="TOA24" s="321"/>
      <c r="TOB24" s="321"/>
      <c r="TOC24" s="321"/>
      <c r="TOD24" s="321"/>
      <c r="TOE24" s="321"/>
      <c r="TOF24" s="321"/>
      <c r="TOG24" s="321"/>
      <c r="TOH24" s="321"/>
      <c r="TOI24" s="321"/>
      <c r="TOJ24" s="321"/>
      <c r="TOK24" s="321"/>
      <c r="TOL24" s="321"/>
      <c r="TOM24" s="321"/>
      <c r="TON24" s="321"/>
      <c r="TOO24" s="321"/>
      <c r="TOP24" s="321"/>
      <c r="TOQ24" s="321"/>
      <c r="TOR24" s="321"/>
      <c r="TOS24" s="321"/>
      <c r="TOT24" s="321"/>
      <c r="TOU24" s="321"/>
      <c r="TOV24" s="321"/>
      <c r="TOW24" s="321"/>
      <c r="TOX24" s="321"/>
      <c r="TOY24" s="321"/>
      <c r="TOZ24" s="321"/>
      <c r="TPA24" s="321"/>
      <c r="TPB24" s="321"/>
      <c r="TPC24" s="321"/>
      <c r="TPD24" s="321"/>
      <c r="TPE24" s="321"/>
      <c r="TPF24" s="321"/>
      <c r="TPG24" s="321"/>
      <c r="TPH24" s="321"/>
      <c r="TPI24" s="321"/>
      <c r="TPJ24" s="321"/>
      <c r="TPK24" s="321"/>
      <c r="TPL24" s="321"/>
      <c r="TPM24" s="321"/>
      <c r="TPN24" s="321"/>
      <c r="TPO24" s="321"/>
      <c r="TPP24" s="321"/>
      <c r="TPQ24" s="321"/>
      <c r="TPR24" s="321"/>
      <c r="TPS24" s="321"/>
      <c r="TPT24" s="321"/>
      <c r="TPU24" s="321"/>
      <c r="TPV24" s="321"/>
      <c r="TPW24" s="321"/>
      <c r="TPX24" s="321"/>
      <c r="TPY24" s="321"/>
      <c r="TPZ24" s="321"/>
      <c r="TQA24" s="321"/>
      <c r="TQB24" s="321"/>
      <c r="TQC24" s="321"/>
      <c r="TQD24" s="321"/>
      <c r="TQE24" s="321"/>
      <c r="TQF24" s="321"/>
      <c r="TQG24" s="321"/>
      <c r="TQH24" s="321"/>
      <c r="TQI24" s="321"/>
      <c r="TQJ24" s="321"/>
      <c r="TQK24" s="321"/>
      <c r="TQL24" s="321"/>
      <c r="TQM24" s="321"/>
      <c r="TQN24" s="321"/>
      <c r="TQO24" s="321"/>
      <c r="TQP24" s="321"/>
      <c r="TQQ24" s="321"/>
      <c r="TQR24" s="321"/>
      <c r="TQS24" s="321"/>
      <c r="TQT24" s="321"/>
      <c r="TQU24" s="321"/>
      <c r="TQV24" s="321"/>
      <c r="TQW24" s="321"/>
      <c r="TQX24" s="321"/>
      <c r="TQY24" s="321"/>
      <c r="TQZ24" s="321"/>
      <c r="TRA24" s="321"/>
      <c r="TRB24" s="321"/>
      <c r="TRC24" s="321"/>
      <c r="TRD24" s="321"/>
      <c r="TRE24" s="321"/>
      <c r="TRF24" s="321"/>
      <c r="TRG24" s="321"/>
      <c r="TRH24" s="321"/>
      <c r="TRI24" s="321"/>
      <c r="TRJ24" s="321"/>
      <c r="TRK24" s="321"/>
      <c r="TRL24" s="321"/>
      <c r="TRM24" s="321"/>
      <c r="TRN24" s="321"/>
      <c r="TRO24" s="321"/>
      <c r="TRP24" s="321"/>
      <c r="TRQ24" s="321"/>
      <c r="TRR24" s="321"/>
      <c r="TRS24" s="321"/>
      <c r="TRT24" s="321"/>
      <c r="TRU24" s="321"/>
      <c r="TRV24" s="321"/>
      <c r="TRW24" s="321"/>
      <c r="TRX24" s="321"/>
      <c r="TRY24" s="321"/>
      <c r="TRZ24" s="321"/>
      <c r="TSA24" s="321"/>
      <c r="TSB24" s="321"/>
      <c r="TSC24" s="321"/>
      <c r="TSD24" s="321"/>
      <c r="TSE24" s="321"/>
      <c r="TSF24" s="321"/>
      <c r="TSG24" s="321"/>
      <c r="TSH24" s="321"/>
      <c r="TSI24" s="321"/>
      <c r="TSJ24" s="321"/>
      <c r="TSK24" s="321"/>
      <c r="TSL24" s="321"/>
      <c r="TSM24" s="321"/>
      <c r="TSN24" s="321"/>
      <c r="TSO24" s="321"/>
      <c r="TSP24" s="321"/>
      <c r="TSQ24" s="321"/>
      <c r="TSR24" s="321"/>
      <c r="TSS24" s="321"/>
      <c r="TST24" s="321"/>
      <c r="TSU24" s="321"/>
      <c r="TSV24" s="321"/>
      <c r="TSW24" s="321"/>
      <c r="TSX24" s="321"/>
      <c r="TSY24" s="321"/>
      <c r="TSZ24" s="321"/>
      <c r="TTA24" s="321"/>
      <c r="TTB24" s="321"/>
      <c r="TTC24" s="321"/>
      <c r="TTD24" s="321"/>
      <c r="TTE24" s="321"/>
      <c r="TTF24" s="321"/>
      <c r="TTG24" s="321"/>
      <c r="TTH24" s="321"/>
      <c r="TTI24" s="321"/>
      <c r="TTJ24" s="321"/>
      <c r="TTK24" s="321"/>
      <c r="TTL24" s="321"/>
      <c r="TTM24" s="321"/>
      <c r="TTN24" s="321"/>
      <c r="TTO24" s="321"/>
      <c r="TTP24" s="321"/>
      <c r="TTQ24" s="321"/>
      <c r="TTR24" s="321"/>
      <c r="TTS24" s="321"/>
      <c r="TTT24" s="321"/>
      <c r="TTU24" s="321"/>
      <c r="TTV24" s="321"/>
      <c r="TTW24" s="321"/>
      <c r="TTX24" s="321"/>
      <c r="TTY24" s="321"/>
      <c r="TTZ24" s="321"/>
      <c r="TUA24" s="321"/>
      <c r="TUB24" s="321"/>
      <c r="TUC24" s="321"/>
      <c r="TUD24" s="321"/>
      <c r="TUE24" s="321"/>
      <c r="TUF24" s="321"/>
      <c r="TUG24" s="321"/>
      <c r="TUH24" s="321"/>
      <c r="TUI24" s="321"/>
      <c r="TUJ24" s="321"/>
      <c r="TUK24" s="321"/>
      <c r="TUL24" s="321"/>
      <c r="TUM24" s="321"/>
      <c r="TUN24" s="321"/>
      <c r="TUO24" s="321"/>
      <c r="TUP24" s="321"/>
      <c r="TUQ24" s="321"/>
      <c r="TUR24" s="321"/>
      <c r="TUS24" s="321"/>
      <c r="TUT24" s="321"/>
      <c r="TUU24" s="321"/>
      <c r="TUV24" s="321"/>
      <c r="TUW24" s="321"/>
      <c r="TUX24" s="321"/>
      <c r="TUY24" s="321"/>
      <c r="TUZ24" s="321"/>
      <c r="TVA24" s="321"/>
      <c r="TVB24" s="321"/>
      <c r="TVC24" s="321"/>
      <c r="TVD24" s="321"/>
      <c r="TVE24" s="321"/>
      <c r="TVF24" s="321"/>
      <c r="TVG24" s="321"/>
      <c r="TVH24" s="321"/>
      <c r="TVI24" s="321"/>
      <c r="TVJ24" s="321"/>
      <c r="TVK24" s="321"/>
      <c r="TVL24" s="321"/>
      <c r="TVM24" s="321"/>
      <c r="TVN24" s="321"/>
      <c r="TVO24" s="321"/>
      <c r="TVP24" s="321"/>
      <c r="TVQ24" s="321"/>
      <c r="TVR24" s="321"/>
      <c r="TVS24" s="321"/>
      <c r="TVT24" s="321"/>
      <c r="TVU24" s="321"/>
      <c r="TVV24" s="321"/>
      <c r="TVW24" s="321"/>
      <c r="TVX24" s="321"/>
      <c r="TVY24" s="321"/>
      <c r="TVZ24" s="321"/>
      <c r="TWA24" s="321"/>
      <c r="TWB24" s="321"/>
      <c r="TWC24" s="321"/>
      <c r="TWD24" s="321"/>
      <c r="TWE24" s="321"/>
      <c r="TWF24" s="321"/>
      <c r="TWG24" s="321"/>
      <c r="TWH24" s="321"/>
      <c r="TWI24" s="321"/>
      <c r="TWJ24" s="321"/>
      <c r="TWK24" s="321"/>
      <c r="TWL24" s="321"/>
      <c r="TWM24" s="321"/>
      <c r="TWN24" s="321"/>
      <c r="TWO24" s="321"/>
      <c r="TWP24" s="321"/>
      <c r="TWQ24" s="321"/>
      <c r="TWR24" s="321"/>
      <c r="TWS24" s="321"/>
      <c r="TWT24" s="321"/>
      <c r="TWU24" s="321"/>
      <c r="TWV24" s="321"/>
      <c r="TWW24" s="321"/>
      <c r="TWX24" s="321"/>
      <c r="TWY24" s="321"/>
      <c r="TWZ24" s="321"/>
      <c r="TXA24" s="321"/>
      <c r="TXB24" s="321"/>
      <c r="TXC24" s="321"/>
      <c r="TXD24" s="321"/>
      <c r="TXE24" s="321"/>
      <c r="TXF24" s="321"/>
      <c r="TXG24" s="321"/>
      <c r="TXH24" s="321"/>
      <c r="TXI24" s="321"/>
      <c r="TXJ24" s="321"/>
      <c r="TXK24" s="321"/>
      <c r="TXL24" s="321"/>
      <c r="TXM24" s="321"/>
      <c r="TXN24" s="321"/>
      <c r="TXO24" s="321"/>
      <c r="TXP24" s="321"/>
      <c r="TXQ24" s="321"/>
      <c r="TXR24" s="321"/>
      <c r="TXS24" s="321"/>
      <c r="TXT24" s="321"/>
      <c r="TXU24" s="321"/>
      <c r="TXV24" s="321"/>
      <c r="TXW24" s="321"/>
      <c r="TXX24" s="321"/>
      <c r="TXY24" s="321"/>
      <c r="TXZ24" s="321"/>
      <c r="TYA24" s="321"/>
      <c r="TYB24" s="321"/>
      <c r="TYC24" s="321"/>
      <c r="TYD24" s="321"/>
      <c r="TYE24" s="321"/>
      <c r="TYF24" s="321"/>
      <c r="TYG24" s="321"/>
      <c r="TYH24" s="321"/>
      <c r="TYI24" s="321"/>
      <c r="TYJ24" s="321"/>
      <c r="TYK24" s="321"/>
      <c r="TYL24" s="321"/>
      <c r="TYM24" s="321"/>
      <c r="TYN24" s="321"/>
      <c r="TYO24" s="321"/>
      <c r="TYP24" s="321"/>
      <c r="TYQ24" s="321"/>
      <c r="TYR24" s="321"/>
      <c r="TYS24" s="321"/>
      <c r="TYT24" s="321"/>
      <c r="TYU24" s="321"/>
      <c r="TYV24" s="321"/>
      <c r="TYW24" s="321"/>
      <c r="TYX24" s="321"/>
      <c r="TYY24" s="321"/>
      <c r="TYZ24" s="321"/>
      <c r="TZA24" s="321"/>
      <c r="TZB24" s="321"/>
      <c r="TZC24" s="321"/>
      <c r="TZD24" s="321"/>
      <c r="TZE24" s="321"/>
      <c r="TZF24" s="321"/>
      <c r="TZG24" s="321"/>
      <c r="TZH24" s="321"/>
      <c r="TZI24" s="321"/>
      <c r="TZJ24" s="321"/>
      <c r="TZK24" s="321"/>
      <c r="TZL24" s="321"/>
      <c r="TZM24" s="321"/>
      <c r="TZN24" s="321"/>
      <c r="TZO24" s="321"/>
      <c r="TZP24" s="321"/>
      <c r="TZQ24" s="321"/>
      <c r="TZR24" s="321"/>
      <c r="TZS24" s="321"/>
      <c r="TZT24" s="321"/>
      <c r="TZU24" s="321"/>
      <c r="TZV24" s="321"/>
      <c r="TZW24" s="321"/>
      <c r="TZX24" s="321"/>
      <c r="TZY24" s="321"/>
      <c r="TZZ24" s="321"/>
      <c r="UAA24" s="321"/>
      <c r="UAB24" s="321"/>
      <c r="UAC24" s="321"/>
      <c r="UAD24" s="321"/>
      <c r="UAE24" s="321"/>
      <c r="UAF24" s="321"/>
      <c r="UAG24" s="321"/>
      <c r="UAH24" s="321"/>
      <c r="UAI24" s="321"/>
      <c r="UAJ24" s="321"/>
      <c r="UAK24" s="321"/>
      <c r="UAL24" s="321"/>
      <c r="UAM24" s="321"/>
      <c r="UAN24" s="321"/>
      <c r="UAO24" s="321"/>
      <c r="UAP24" s="321"/>
      <c r="UAQ24" s="321"/>
      <c r="UAR24" s="321"/>
      <c r="UAS24" s="321"/>
      <c r="UAT24" s="321"/>
      <c r="UAU24" s="321"/>
      <c r="UAV24" s="321"/>
      <c r="UAW24" s="321"/>
      <c r="UAX24" s="321"/>
      <c r="UAY24" s="321"/>
      <c r="UAZ24" s="321"/>
      <c r="UBA24" s="321"/>
      <c r="UBB24" s="321"/>
      <c r="UBC24" s="321"/>
      <c r="UBD24" s="321"/>
      <c r="UBE24" s="321"/>
      <c r="UBF24" s="321"/>
      <c r="UBG24" s="321"/>
      <c r="UBH24" s="321"/>
      <c r="UBI24" s="321"/>
      <c r="UBJ24" s="321"/>
      <c r="UBK24" s="321"/>
      <c r="UBL24" s="321"/>
      <c r="UBM24" s="321"/>
      <c r="UBN24" s="321"/>
      <c r="UBO24" s="321"/>
      <c r="UBP24" s="321"/>
      <c r="UBQ24" s="321"/>
      <c r="UBR24" s="321"/>
      <c r="UBS24" s="321"/>
      <c r="UBT24" s="321"/>
      <c r="UBU24" s="321"/>
      <c r="UBV24" s="321"/>
      <c r="UBW24" s="321"/>
      <c r="UBX24" s="321"/>
      <c r="UBY24" s="321"/>
      <c r="UBZ24" s="321"/>
      <c r="UCA24" s="321"/>
      <c r="UCB24" s="321"/>
      <c r="UCC24" s="321"/>
      <c r="UCD24" s="321"/>
      <c r="UCE24" s="321"/>
      <c r="UCF24" s="321"/>
      <c r="UCG24" s="321"/>
      <c r="UCH24" s="321"/>
      <c r="UCI24" s="321"/>
      <c r="UCJ24" s="321"/>
      <c r="UCK24" s="321"/>
      <c r="UCL24" s="321"/>
      <c r="UCM24" s="321"/>
      <c r="UCN24" s="321"/>
      <c r="UCO24" s="321"/>
      <c r="UCP24" s="321"/>
      <c r="UCQ24" s="321"/>
      <c r="UCR24" s="321"/>
      <c r="UCS24" s="321"/>
      <c r="UCT24" s="321"/>
      <c r="UCU24" s="321"/>
      <c r="UCV24" s="321"/>
      <c r="UCW24" s="321"/>
      <c r="UCX24" s="321"/>
      <c r="UCY24" s="321"/>
      <c r="UCZ24" s="321"/>
      <c r="UDA24" s="321"/>
      <c r="UDB24" s="321"/>
      <c r="UDC24" s="321"/>
      <c r="UDD24" s="321"/>
      <c r="UDE24" s="321"/>
      <c r="UDF24" s="321"/>
      <c r="UDG24" s="321"/>
      <c r="UDH24" s="321"/>
      <c r="UDI24" s="321"/>
      <c r="UDJ24" s="321"/>
      <c r="UDK24" s="321"/>
      <c r="UDL24" s="321"/>
      <c r="UDM24" s="321"/>
      <c r="UDN24" s="321"/>
      <c r="UDO24" s="321"/>
      <c r="UDP24" s="321"/>
      <c r="UDQ24" s="321"/>
      <c r="UDR24" s="321"/>
      <c r="UDS24" s="321"/>
      <c r="UDT24" s="321"/>
      <c r="UDU24" s="321"/>
      <c r="UDV24" s="321"/>
      <c r="UDW24" s="321"/>
      <c r="UDX24" s="321"/>
      <c r="UDY24" s="321"/>
      <c r="UDZ24" s="321"/>
      <c r="UEA24" s="321"/>
      <c r="UEB24" s="321"/>
      <c r="UEC24" s="321"/>
      <c r="UED24" s="321"/>
      <c r="UEE24" s="321"/>
      <c r="UEF24" s="321"/>
      <c r="UEG24" s="321"/>
      <c r="UEH24" s="321"/>
      <c r="UEI24" s="321"/>
      <c r="UEJ24" s="321"/>
      <c r="UEK24" s="321"/>
      <c r="UEL24" s="321"/>
      <c r="UEM24" s="321"/>
      <c r="UEN24" s="321"/>
      <c r="UEO24" s="321"/>
      <c r="UEP24" s="321"/>
      <c r="UEQ24" s="321"/>
      <c r="UER24" s="321"/>
      <c r="UES24" s="321"/>
      <c r="UET24" s="321"/>
      <c r="UEU24" s="321"/>
      <c r="UEV24" s="321"/>
      <c r="UEW24" s="321"/>
      <c r="UEX24" s="321"/>
      <c r="UEY24" s="321"/>
      <c r="UEZ24" s="321"/>
      <c r="UFA24" s="321"/>
      <c r="UFB24" s="321"/>
      <c r="UFC24" s="321"/>
      <c r="UFD24" s="321"/>
      <c r="UFE24" s="321"/>
      <c r="UFF24" s="321"/>
      <c r="UFG24" s="321"/>
      <c r="UFH24" s="321"/>
      <c r="UFI24" s="321"/>
      <c r="UFJ24" s="321"/>
      <c r="UFK24" s="321"/>
      <c r="UFL24" s="321"/>
      <c r="UFM24" s="321"/>
      <c r="UFN24" s="321"/>
      <c r="UFO24" s="321"/>
      <c r="UFP24" s="321"/>
      <c r="UFQ24" s="321"/>
      <c r="UFR24" s="321"/>
      <c r="UFS24" s="321"/>
      <c r="UFT24" s="321"/>
      <c r="UFU24" s="321"/>
      <c r="UFV24" s="321"/>
      <c r="UFW24" s="321"/>
      <c r="UFX24" s="321"/>
      <c r="UFY24" s="321"/>
      <c r="UFZ24" s="321"/>
      <c r="UGA24" s="321"/>
      <c r="UGB24" s="321"/>
      <c r="UGC24" s="321"/>
      <c r="UGD24" s="321"/>
      <c r="UGE24" s="321"/>
      <c r="UGF24" s="321"/>
      <c r="UGG24" s="321"/>
      <c r="UGH24" s="321"/>
      <c r="UGI24" s="321"/>
      <c r="UGJ24" s="321"/>
      <c r="UGK24" s="321"/>
      <c r="UGL24" s="321"/>
      <c r="UGM24" s="321"/>
      <c r="UGN24" s="321"/>
      <c r="UGO24" s="321"/>
      <c r="UGP24" s="321"/>
      <c r="UGQ24" s="321"/>
      <c r="UGR24" s="321"/>
      <c r="UGS24" s="321"/>
      <c r="UGT24" s="321"/>
      <c r="UGU24" s="321"/>
      <c r="UGV24" s="321"/>
      <c r="UGW24" s="321"/>
      <c r="UGX24" s="321"/>
      <c r="UGY24" s="321"/>
      <c r="UGZ24" s="321"/>
      <c r="UHA24" s="321"/>
      <c r="UHB24" s="321"/>
      <c r="UHC24" s="321"/>
      <c r="UHD24" s="321"/>
      <c r="UHE24" s="321"/>
      <c r="UHF24" s="321"/>
      <c r="UHG24" s="321"/>
      <c r="UHH24" s="321"/>
      <c r="UHI24" s="321"/>
      <c r="UHJ24" s="321"/>
      <c r="UHK24" s="321"/>
      <c r="UHL24" s="321"/>
      <c r="UHM24" s="321"/>
      <c r="UHN24" s="321"/>
      <c r="UHO24" s="321"/>
      <c r="UHP24" s="321"/>
      <c r="UHQ24" s="321"/>
      <c r="UHR24" s="321"/>
      <c r="UHS24" s="321"/>
      <c r="UHT24" s="321"/>
      <c r="UHU24" s="321"/>
      <c r="UHV24" s="321"/>
      <c r="UHW24" s="321"/>
      <c r="UHX24" s="321"/>
      <c r="UHY24" s="321"/>
      <c r="UHZ24" s="321"/>
      <c r="UIA24" s="321"/>
      <c r="UIB24" s="321"/>
      <c r="UIC24" s="321"/>
      <c r="UID24" s="321"/>
      <c r="UIE24" s="321"/>
      <c r="UIF24" s="321"/>
      <c r="UIG24" s="321"/>
      <c r="UIH24" s="321"/>
      <c r="UII24" s="321"/>
      <c r="UIJ24" s="321"/>
      <c r="UIK24" s="321"/>
      <c r="UIL24" s="321"/>
      <c r="UIM24" s="321"/>
      <c r="UIN24" s="321"/>
      <c r="UIO24" s="321"/>
      <c r="UIP24" s="321"/>
      <c r="UIQ24" s="321"/>
      <c r="UIR24" s="321"/>
      <c r="UIS24" s="321"/>
      <c r="UIT24" s="321"/>
      <c r="UIU24" s="321"/>
      <c r="UIV24" s="321"/>
      <c r="UIW24" s="321"/>
      <c r="UIX24" s="321"/>
      <c r="UIY24" s="321"/>
      <c r="UIZ24" s="321"/>
      <c r="UJA24" s="321"/>
      <c r="UJB24" s="321"/>
      <c r="UJC24" s="321"/>
      <c r="UJD24" s="321"/>
      <c r="UJE24" s="321"/>
      <c r="UJF24" s="321"/>
      <c r="UJG24" s="321"/>
      <c r="UJH24" s="321"/>
      <c r="UJI24" s="321"/>
      <c r="UJJ24" s="321"/>
      <c r="UJK24" s="321"/>
      <c r="UJL24" s="321"/>
      <c r="UJM24" s="321"/>
      <c r="UJN24" s="321"/>
      <c r="UJO24" s="321"/>
      <c r="UJP24" s="321"/>
      <c r="UJQ24" s="321"/>
      <c r="UJR24" s="321"/>
      <c r="UJS24" s="321"/>
      <c r="UJT24" s="321"/>
      <c r="UJU24" s="321"/>
      <c r="UJV24" s="321"/>
      <c r="UJW24" s="321"/>
      <c r="UJX24" s="321"/>
      <c r="UJY24" s="321"/>
      <c r="UJZ24" s="321"/>
      <c r="UKA24" s="321"/>
      <c r="UKB24" s="321"/>
      <c r="UKC24" s="321"/>
      <c r="UKD24" s="321"/>
      <c r="UKE24" s="321"/>
      <c r="UKF24" s="321"/>
      <c r="UKG24" s="321"/>
      <c r="UKH24" s="321"/>
      <c r="UKI24" s="321"/>
      <c r="UKJ24" s="321"/>
      <c r="UKK24" s="321"/>
      <c r="UKL24" s="321"/>
      <c r="UKM24" s="321"/>
      <c r="UKN24" s="321"/>
      <c r="UKO24" s="321"/>
      <c r="UKP24" s="321"/>
      <c r="UKQ24" s="321"/>
      <c r="UKR24" s="321"/>
      <c r="UKS24" s="321"/>
      <c r="UKT24" s="321"/>
      <c r="UKU24" s="321"/>
      <c r="UKV24" s="321"/>
      <c r="UKW24" s="321"/>
      <c r="UKX24" s="321"/>
      <c r="UKY24" s="321"/>
      <c r="UKZ24" s="321"/>
      <c r="ULA24" s="321"/>
      <c r="ULB24" s="321"/>
      <c r="ULC24" s="321"/>
      <c r="ULD24" s="321"/>
      <c r="ULE24" s="321"/>
      <c r="ULF24" s="321"/>
      <c r="ULG24" s="321"/>
      <c r="ULH24" s="321"/>
      <c r="ULI24" s="321"/>
      <c r="ULJ24" s="321"/>
      <c r="ULK24" s="321"/>
      <c r="ULL24" s="321"/>
      <c r="ULM24" s="321"/>
      <c r="ULN24" s="321"/>
      <c r="ULO24" s="321"/>
      <c r="ULP24" s="321"/>
      <c r="ULQ24" s="321"/>
      <c r="ULR24" s="321"/>
      <c r="ULS24" s="321"/>
      <c r="ULT24" s="321"/>
      <c r="ULU24" s="321"/>
      <c r="ULV24" s="321"/>
      <c r="ULW24" s="321"/>
      <c r="ULX24" s="321"/>
      <c r="ULY24" s="321"/>
      <c r="ULZ24" s="321"/>
      <c r="UMA24" s="321"/>
      <c r="UMB24" s="321"/>
      <c r="UMC24" s="321"/>
      <c r="UMD24" s="321"/>
      <c r="UME24" s="321"/>
      <c r="UMF24" s="321"/>
      <c r="UMG24" s="321"/>
      <c r="UMH24" s="321"/>
      <c r="UMI24" s="321"/>
      <c r="UMJ24" s="321"/>
      <c r="UMK24" s="321"/>
      <c r="UML24" s="321"/>
      <c r="UMM24" s="321"/>
      <c r="UMN24" s="321"/>
      <c r="UMO24" s="321"/>
      <c r="UMP24" s="321"/>
      <c r="UMQ24" s="321"/>
      <c r="UMR24" s="321"/>
      <c r="UMS24" s="321"/>
      <c r="UMT24" s="321"/>
      <c r="UMU24" s="321"/>
      <c r="UMV24" s="321"/>
      <c r="UMW24" s="321"/>
      <c r="UMX24" s="321"/>
      <c r="UMY24" s="321"/>
      <c r="UMZ24" s="321"/>
      <c r="UNA24" s="321"/>
      <c r="UNB24" s="321"/>
      <c r="UNC24" s="321"/>
      <c r="UND24" s="321"/>
      <c r="UNE24" s="321"/>
      <c r="UNF24" s="321"/>
      <c r="UNG24" s="321"/>
      <c r="UNH24" s="321"/>
      <c r="UNI24" s="321"/>
      <c r="UNJ24" s="321"/>
      <c r="UNK24" s="321"/>
      <c r="UNL24" s="321"/>
      <c r="UNM24" s="321"/>
      <c r="UNN24" s="321"/>
      <c r="UNO24" s="321"/>
      <c r="UNP24" s="321"/>
      <c r="UNQ24" s="321"/>
      <c r="UNR24" s="321"/>
      <c r="UNS24" s="321"/>
      <c r="UNT24" s="321"/>
      <c r="UNU24" s="321"/>
      <c r="UNV24" s="321"/>
      <c r="UNW24" s="321"/>
      <c r="UNX24" s="321"/>
      <c r="UNY24" s="321"/>
      <c r="UNZ24" s="321"/>
      <c r="UOA24" s="321"/>
      <c r="UOB24" s="321"/>
      <c r="UOC24" s="321"/>
      <c r="UOD24" s="321"/>
      <c r="UOE24" s="321"/>
      <c r="UOF24" s="321"/>
      <c r="UOG24" s="321"/>
      <c r="UOH24" s="321"/>
      <c r="UOI24" s="321"/>
      <c r="UOJ24" s="321"/>
      <c r="UOK24" s="321"/>
      <c r="UOL24" s="321"/>
      <c r="UOM24" s="321"/>
      <c r="UON24" s="321"/>
      <c r="UOO24" s="321"/>
      <c r="UOP24" s="321"/>
      <c r="UOQ24" s="321"/>
      <c r="UOR24" s="321"/>
      <c r="UOS24" s="321"/>
      <c r="UOT24" s="321"/>
      <c r="UOU24" s="321"/>
      <c r="UOV24" s="321"/>
      <c r="UOW24" s="321"/>
      <c r="UOX24" s="321"/>
      <c r="UOY24" s="321"/>
      <c r="UOZ24" s="321"/>
      <c r="UPA24" s="321"/>
      <c r="UPB24" s="321"/>
      <c r="UPC24" s="321"/>
      <c r="UPD24" s="321"/>
      <c r="UPE24" s="321"/>
      <c r="UPF24" s="321"/>
      <c r="UPG24" s="321"/>
      <c r="UPH24" s="321"/>
      <c r="UPI24" s="321"/>
      <c r="UPJ24" s="321"/>
      <c r="UPK24" s="321"/>
      <c r="UPL24" s="321"/>
      <c r="UPM24" s="321"/>
      <c r="UPN24" s="321"/>
      <c r="UPO24" s="321"/>
      <c r="UPP24" s="321"/>
      <c r="UPQ24" s="321"/>
      <c r="UPR24" s="321"/>
      <c r="UPS24" s="321"/>
      <c r="UPT24" s="321"/>
      <c r="UPU24" s="321"/>
      <c r="UPV24" s="321"/>
      <c r="UPW24" s="321"/>
      <c r="UPX24" s="321"/>
      <c r="UPY24" s="321"/>
      <c r="UPZ24" s="321"/>
      <c r="UQA24" s="321"/>
      <c r="UQB24" s="321"/>
      <c r="UQC24" s="321"/>
      <c r="UQD24" s="321"/>
      <c r="UQE24" s="321"/>
      <c r="UQF24" s="321"/>
      <c r="UQG24" s="321"/>
      <c r="UQH24" s="321"/>
      <c r="UQI24" s="321"/>
      <c r="UQJ24" s="321"/>
      <c r="UQK24" s="321"/>
      <c r="UQL24" s="321"/>
      <c r="UQM24" s="321"/>
      <c r="UQN24" s="321"/>
      <c r="UQO24" s="321"/>
      <c r="UQP24" s="321"/>
      <c r="UQQ24" s="321"/>
      <c r="UQR24" s="321"/>
      <c r="UQS24" s="321"/>
      <c r="UQT24" s="321"/>
      <c r="UQU24" s="321"/>
      <c r="UQV24" s="321"/>
      <c r="UQW24" s="321"/>
      <c r="UQX24" s="321"/>
      <c r="UQY24" s="321"/>
      <c r="UQZ24" s="321"/>
      <c r="URA24" s="321"/>
      <c r="URB24" s="321"/>
      <c r="URC24" s="321"/>
      <c r="URD24" s="321"/>
      <c r="URE24" s="321"/>
      <c r="URF24" s="321"/>
      <c r="URG24" s="321"/>
      <c r="URH24" s="321"/>
      <c r="URI24" s="321"/>
      <c r="URJ24" s="321"/>
      <c r="URK24" s="321"/>
      <c r="URL24" s="321"/>
      <c r="URM24" s="321"/>
      <c r="URN24" s="321"/>
      <c r="URO24" s="321"/>
      <c r="URP24" s="321"/>
      <c r="URQ24" s="321"/>
      <c r="URR24" s="321"/>
      <c r="URS24" s="321"/>
      <c r="URT24" s="321"/>
      <c r="URU24" s="321"/>
      <c r="URV24" s="321"/>
      <c r="URW24" s="321"/>
      <c r="URX24" s="321"/>
      <c r="URY24" s="321"/>
      <c r="URZ24" s="321"/>
      <c r="USA24" s="321"/>
      <c r="USB24" s="321"/>
      <c r="USC24" s="321"/>
      <c r="USD24" s="321"/>
      <c r="USE24" s="321"/>
      <c r="USF24" s="321"/>
      <c r="USG24" s="321"/>
      <c r="USH24" s="321"/>
      <c r="USI24" s="321"/>
      <c r="USJ24" s="321"/>
      <c r="USK24" s="321"/>
      <c r="USL24" s="321"/>
      <c r="USM24" s="321"/>
      <c r="USN24" s="321"/>
      <c r="USO24" s="321"/>
      <c r="USP24" s="321"/>
      <c r="USQ24" s="321"/>
      <c r="USR24" s="321"/>
      <c r="USS24" s="321"/>
      <c r="UST24" s="321"/>
      <c r="USU24" s="321"/>
      <c r="USV24" s="321"/>
      <c r="USW24" s="321"/>
      <c r="USX24" s="321"/>
      <c r="USY24" s="321"/>
      <c r="USZ24" s="321"/>
      <c r="UTA24" s="321"/>
      <c r="UTB24" s="321"/>
      <c r="UTC24" s="321"/>
      <c r="UTD24" s="321"/>
      <c r="UTE24" s="321"/>
      <c r="UTF24" s="321"/>
      <c r="UTG24" s="321"/>
      <c r="UTH24" s="321"/>
      <c r="UTI24" s="321"/>
      <c r="UTJ24" s="321"/>
      <c r="UTK24" s="321"/>
      <c r="UTL24" s="321"/>
      <c r="UTM24" s="321"/>
      <c r="UTN24" s="321"/>
      <c r="UTO24" s="321"/>
      <c r="UTP24" s="321"/>
      <c r="UTQ24" s="321"/>
      <c r="UTR24" s="321"/>
      <c r="UTS24" s="321"/>
      <c r="UTT24" s="321"/>
      <c r="UTU24" s="321"/>
      <c r="UTV24" s="321"/>
      <c r="UTW24" s="321"/>
      <c r="UTX24" s="321"/>
      <c r="UTY24" s="321"/>
      <c r="UTZ24" s="321"/>
      <c r="UUA24" s="321"/>
      <c r="UUB24" s="321"/>
      <c r="UUC24" s="321"/>
      <c r="UUD24" s="321"/>
      <c r="UUE24" s="321"/>
      <c r="UUF24" s="321"/>
      <c r="UUG24" s="321"/>
      <c r="UUH24" s="321"/>
      <c r="UUI24" s="321"/>
      <c r="UUJ24" s="321"/>
      <c r="UUK24" s="321"/>
      <c r="UUL24" s="321"/>
      <c r="UUM24" s="321"/>
      <c r="UUN24" s="321"/>
      <c r="UUO24" s="321"/>
      <c r="UUP24" s="321"/>
      <c r="UUQ24" s="321"/>
      <c r="UUR24" s="321"/>
      <c r="UUS24" s="321"/>
      <c r="UUT24" s="321"/>
      <c r="UUU24" s="321"/>
      <c r="UUV24" s="321"/>
      <c r="UUW24" s="321"/>
      <c r="UUX24" s="321"/>
      <c r="UUY24" s="321"/>
      <c r="UUZ24" s="321"/>
      <c r="UVA24" s="321"/>
      <c r="UVB24" s="321"/>
      <c r="UVC24" s="321"/>
      <c r="UVD24" s="321"/>
      <c r="UVE24" s="321"/>
      <c r="UVF24" s="321"/>
      <c r="UVG24" s="321"/>
      <c r="UVH24" s="321"/>
      <c r="UVI24" s="321"/>
      <c r="UVJ24" s="321"/>
      <c r="UVK24" s="321"/>
      <c r="UVL24" s="321"/>
      <c r="UVM24" s="321"/>
      <c r="UVN24" s="321"/>
      <c r="UVO24" s="321"/>
      <c r="UVP24" s="321"/>
      <c r="UVQ24" s="321"/>
      <c r="UVR24" s="321"/>
      <c r="UVS24" s="321"/>
      <c r="UVT24" s="321"/>
      <c r="UVU24" s="321"/>
      <c r="UVV24" s="321"/>
      <c r="UVW24" s="321"/>
      <c r="UVX24" s="321"/>
      <c r="UVY24" s="321"/>
      <c r="UVZ24" s="321"/>
      <c r="UWA24" s="321"/>
      <c r="UWB24" s="321"/>
      <c r="UWC24" s="321"/>
      <c r="UWD24" s="321"/>
      <c r="UWE24" s="321"/>
      <c r="UWF24" s="321"/>
      <c r="UWG24" s="321"/>
      <c r="UWH24" s="321"/>
      <c r="UWI24" s="321"/>
      <c r="UWJ24" s="321"/>
      <c r="UWK24" s="321"/>
      <c r="UWL24" s="321"/>
      <c r="UWM24" s="321"/>
      <c r="UWN24" s="321"/>
      <c r="UWO24" s="321"/>
      <c r="UWP24" s="321"/>
      <c r="UWQ24" s="321"/>
      <c r="UWR24" s="321"/>
      <c r="UWS24" s="321"/>
      <c r="UWT24" s="321"/>
      <c r="UWU24" s="321"/>
      <c r="UWV24" s="321"/>
      <c r="UWW24" s="321"/>
      <c r="UWX24" s="321"/>
      <c r="UWY24" s="321"/>
      <c r="UWZ24" s="321"/>
      <c r="UXA24" s="321"/>
      <c r="UXB24" s="321"/>
      <c r="UXC24" s="321"/>
      <c r="UXD24" s="321"/>
      <c r="UXE24" s="321"/>
      <c r="UXF24" s="321"/>
      <c r="UXG24" s="321"/>
      <c r="UXH24" s="321"/>
      <c r="UXI24" s="321"/>
      <c r="UXJ24" s="321"/>
      <c r="UXK24" s="321"/>
      <c r="UXL24" s="321"/>
      <c r="UXM24" s="321"/>
      <c r="UXN24" s="321"/>
      <c r="UXO24" s="321"/>
      <c r="UXP24" s="321"/>
      <c r="UXQ24" s="321"/>
      <c r="UXR24" s="321"/>
      <c r="UXS24" s="321"/>
      <c r="UXT24" s="321"/>
      <c r="UXU24" s="321"/>
      <c r="UXV24" s="321"/>
      <c r="UXW24" s="321"/>
      <c r="UXX24" s="321"/>
      <c r="UXY24" s="321"/>
      <c r="UXZ24" s="321"/>
      <c r="UYA24" s="321"/>
      <c r="UYB24" s="321"/>
      <c r="UYC24" s="321"/>
      <c r="UYD24" s="321"/>
      <c r="UYE24" s="321"/>
      <c r="UYF24" s="321"/>
      <c r="UYG24" s="321"/>
      <c r="UYH24" s="321"/>
      <c r="UYI24" s="321"/>
      <c r="UYJ24" s="321"/>
      <c r="UYK24" s="321"/>
      <c r="UYL24" s="321"/>
      <c r="UYM24" s="321"/>
      <c r="UYN24" s="321"/>
      <c r="UYO24" s="321"/>
      <c r="UYP24" s="321"/>
      <c r="UYQ24" s="321"/>
      <c r="UYR24" s="321"/>
      <c r="UYS24" s="321"/>
      <c r="UYT24" s="321"/>
      <c r="UYU24" s="321"/>
      <c r="UYV24" s="321"/>
      <c r="UYW24" s="321"/>
      <c r="UYX24" s="321"/>
      <c r="UYY24" s="321"/>
      <c r="UYZ24" s="321"/>
      <c r="UZA24" s="321"/>
      <c r="UZB24" s="321"/>
      <c r="UZC24" s="321"/>
      <c r="UZD24" s="321"/>
      <c r="UZE24" s="321"/>
      <c r="UZF24" s="321"/>
      <c r="UZG24" s="321"/>
      <c r="UZH24" s="321"/>
      <c r="UZI24" s="321"/>
      <c r="UZJ24" s="321"/>
      <c r="UZK24" s="321"/>
      <c r="UZL24" s="321"/>
      <c r="UZM24" s="321"/>
      <c r="UZN24" s="321"/>
      <c r="UZO24" s="321"/>
      <c r="UZP24" s="321"/>
      <c r="UZQ24" s="321"/>
      <c r="UZR24" s="321"/>
      <c r="UZS24" s="321"/>
      <c r="UZT24" s="321"/>
      <c r="UZU24" s="321"/>
      <c r="UZV24" s="321"/>
      <c r="UZW24" s="321"/>
      <c r="UZX24" s="321"/>
      <c r="UZY24" s="321"/>
      <c r="UZZ24" s="321"/>
      <c r="VAA24" s="321"/>
      <c r="VAB24" s="321"/>
      <c r="VAC24" s="321"/>
      <c r="VAD24" s="321"/>
      <c r="VAE24" s="321"/>
      <c r="VAF24" s="321"/>
      <c r="VAG24" s="321"/>
      <c r="VAH24" s="321"/>
      <c r="VAI24" s="321"/>
      <c r="VAJ24" s="321"/>
      <c r="VAK24" s="321"/>
      <c r="VAL24" s="321"/>
      <c r="VAM24" s="321"/>
      <c r="VAN24" s="321"/>
      <c r="VAO24" s="321"/>
      <c r="VAP24" s="321"/>
      <c r="VAQ24" s="321"/>
      <c r="VAR24" s="321"/>
      <c r="VAS24" s="321"/>
      <c r="VAT24" s="321"/>
      <c r="VAU24" s="321"/>
      <c r="VAV24" s="321"/>
      <c r="VAW24" s="321"/>
      <c r="VAX24" s="321"/>
      <c r="VAY24" s="321"/>
      <c r="VAZ24" s="321"/>
      <c r="VBA24" s="321"/>
      <c r="VBB24" s="321"/>
      <c r="VBC24" s="321"/>
      <c r="VBD24" s="321"/>
      <c r="VBE24" s="321"/>
      <c r="VBF24" s="321"/>
      <c r="VBG24" s="321"/>
      <c r="VBH24" s="321"/>
      <c r="VBI24" s="321"/>
      <c r="VBJ24" s="321"/>
      <c r="VBK24" s="321"/>
      <c r="VBL24" s="321"/>
      <c r="VBM24" s="321"/>
      <c r="VBN24" s="321"/>
      <c r="VBO24" s="321"/>
      <c r="VBP24" s="321"/>
      <c r="VBQ24" s="321"/>
      <c r="VBR24" s="321"/>
      <c r="VBS24" s="321"/>
      <c r="VBT24" s="321"/>
      <c r="VBU24" s="321"/>
      <c r="VBV24" s="321"/>
      <c r="VBW24" s="321"/>
      <c r="VBX24" s="321"/>
      <c r="VBY24" s="321"/>
      <c r="VBZ24" s="321"/>
      <c r="VCA24" s="321"/>
      <c r="VCB24" s="321"/>
      <c r="VCC24" s="321"/>
      <c r="VCD24" s="321"/>
      <c r="VCE24" s="321"/>
      <c r="VCF24" s="321"/>
      <c r="VCG24" s="321"/>
      <c r="VCH24" s="321"/>
      <c r="VCI24" s="321"/>
      <c r="VCJ24" s="321"/>
      <c r="VCK24" s="321"/>
      <c r="VCL24" s="321"/>
      <c r="VCM24" s="321"/>
      <c r="VCN24" s="321"/>
      <c r="VCO24" s="321"/>
      <c r="VCP24" s="321"/>
      <c r="VCQ24" s="321"/>
      <c r="VCR24" s="321"/>
      <c r="VCS24" s="321"/>
      <c r="VCT24" s="321"/>
      <c r="VCU24" s="321"/>
      <c r="VCV24" s="321"/>
      <c r="VCW24" s="321"/>
      <c r="VCX24" s="321"/>
      <c r="VCY24" s="321"/>
      <c r="VCZ24" s="321"/>
      <c r="VDA24" s="321"/>
      <c r="VDB24" s="321"/>
      <c r="VDC24" s="321"/>
      <c r="VDD24" s="321"/>
      <c r="VDE24" s="321"/>
      <c r="VDF24" s="321"/>
      <c r="VDG24" s="321"/>
      <c r="VDH24" s="321"/>
      <c r="VDI24" s="321"/>
      <c r="VDJ24" s="321"/>
      <c r="VDK24" s="321"/>
      <c r="VDL24" s="321"/>
      <c r="VDM24" s="321"/>
      <c r="VDN24" s="321"/>
      <c r="VDO24" s="321"/>
      <c r="VDP24" s="321"/>
      <c r="VDQ24" s="321"/>
      <c r="VDR24" s="321"/>
      <c r="VDS24" s="321"/>
      <c r="VDT24" s="321"/>
      <c r="VDU24" s="321"/>
      <c r="VDV24" s="321"/>
      <c r="VDW24" s="321"/>
      <c r="VDX24" s="321"/>
      <c r="VDY24" s="321"/>
      <c r="VDZ24" s="321"/>
      <c r="VEA24" s="321"/>
      <c r="VEB24" s="321"/>
      <c r="VEC24" s="321"/>
      <c r="VED24" s="321"/>
      <c r="VEE24" s="321"/>
      <c r="VEF24" s="321"/>
      <c r="VEG24" s="321"/>
      <c r="VEH24" s="321"/>
      <c r="VEI24" s="321"/>
      <c r="VEJ24" s="321"/>
      <c r="VEK24" s="321"/>
      <c r="VEL24" s="321"/>
      <c r="VEM24" s="321"/>
      <c r="VEN24" s="321"/>
      <c r="VEO24" s="321"/>
      <c r="VEP24" s="321"/>
      <c r="VEQ24" s="321"/>
      <c r="VER24" s="321"/>
      <c r="VES24" s="321"/>
      <c r="VET24" s="321"/>
      <c r="VEU24" s="321"/>
      <c r="VEV24" s="321"/>
      <c r="VEW24" s="321"/>
      <c r="VEX24" s="321"/>
      <c r="VEY24" s="321"/>
      <c r="VEZ24" s="321"/>
      <c r="VFA24" s="321"/>
      <c r="VFB24" s="321"/>
      <c r="VFC24" s="321"/>
      <c r="VFD24" s="321"/>
      <c r="VFE24" s="321"/>
      <c r="VFF24" s="321"/>
      <c r="VFG24" s="321"/>
      <c r="VFH24" s="321"/>
      <c r="VFI24" s="321"/>
      <c r="VFJ24" s="321"/>
      <c r="VFK24" s="321"/>
      <c r="VFL24" s="321"/>
      <c r="VFM24" s="321"/>
      <c r="VFN24" s="321"/>
      <c r="VFO24" s="321"/>
      <c r="VFP24" s="321"/>
      <c r="VFQ24" s="321"/>
      <c r="VFR24" s="321"/>
      <c r="VFS24" s="321"/>
      <c r="VFT24" s="321"/>
      <c r="VFU24" s="321"/>
      <c r="VFV24" s="321"/>
      <c r="VFW24" s="321"/>
      <c r="VFX24" s="321"/>
      <c r="VFY24" s="321"/>
      <c r="VFZ24" s="321"/>
      <c r="VGA24" s="321"/>
      <c r="VGB24" s="321"/>
      <c r="VGC24" s="321"/>
      <c r="VGD24" s="321"/>
      <c r="VGE24" s="321"/>
      <c r="VGF24" s="321"/>
      <c r="VGG24" s="321"/>
      <c r="VGH24" s="321"/>
      <c r="VGI24" s="321"/>
      <c r="VGJ24" s="321"/>
      <c r="VGK24" s="321"/>
      <c r="VGL24" s="321"/>
      <c r="VGM24" s="321"/>
      <c r="VGN24" s="321"/>
      <c r="VGO24" s="321"/>
      <c r="VGP24" s="321"/>
      <c r="VGQ24" s="321"/>
      <c r="VGR24" s="321"/>
      <c r="VGS24" s="321"/>
      <c r="VGT24" s="321"/>
      <c r="VGU24" s="321"/>
      <c r="VGV24" s="321"/>
      <c r="VGW24" s="321"/>
      <c r="VGX24" s="321"/>
      <c r="VGY24" s="321"/>
      <c r="VGZ24" s="321"/>
      <c r="VHA24" s="321"/>
      <c r="VHB24" s="321"/>
      <c r="VHC24" s="321"/>
      <c r="VHD24" s="321"/>
      <c r="VHE24" s="321"/>
      <c r="VHF24" s="321"/>
      <c r="VHG24" s="321"/>
      <c r="VHH24" s="321"/>
      <c r="VHI24" s="321"/>
      <c r="VHJ24" s="321"/>
      <c r="VHK24" s="321"/>
      <c r="VHL24" s="321"/>
      <c r="VHM24" s="321"/>
      <c r="VHN24" s="321"/>
      <c r="VHO24" s="321"/>
      <c r="VHP24" s="321"/>
      <c r="VHQ24" s="321"/>
      <c r="VHR24" s="321"/>
      <c r="VHS24" s="321"/>
      <c r="VHT24" s="321"/>
      <c r="VHU24" s="321"/>
      <c r="VHV24" s="321"/>
      <c r="VHW24" s="321"/>
      <c r="VHX24" s="321"/>
      <c r="VHY24" s="321"/>
      <c r="VHZ24" s="321"/>
      <c r="VIA24" s="321"/>
      <c r="VIB24" s="321"/>
      <c r="VIC24" s="321"/>
      <c r="VID24" s="321"/>
      <c r="VIE24" s="321"/>
      <c r="VIF24" s="321"/>
      <c r="VIG24" s="321"/>
      <c r="VIH24" s="321"/>
      <c r="VII24" s="321"/>
      <c r="VIJ24" s="321"/>
      <c r="VIK24" s="321"/>
      <c r="VIL24" s="321"/>
      <c r="VIM24" s="321"/>
      <c r="VIN24" s="321"/>
      <c r="VIO24" s="321"/>
      <c r="VIP24" s="321"/>
      <c r="VIQ24" s="321"/>
      <c r="VIR24" s="321"/>
      <c r="VIS24" s="321"/>
      <c r="VIT24" s="321"/>
      <c r="VIU24" s="321"/>
      <c r="VIV24" s="321"/>
      <c r="VIW24" s="321"/>
      <c r="VIX24" s="321"/>
      <c r="VIY24" s="321"/>
      <c r="VIZ24" s="321"/>
      <c r="VJA24" s="321"/>
      <c r="VJB24" s="321"/>
      <c r="VJC24" s="321"/>
      <c r="VJD24" s="321"/>
      <c r="VJE24" s="321"/>
      <c r="VJF24" s="321"/>
      <c r="VJG24" s="321"/>
      <c r="VJH24" s="321"/>
      <c r="VJI24" s="321"/>
      <c r="VJJ24" s="321"/>
      <c r="VJK24" s="321"/>
      <c r="VJL24" s="321"/>
      <c r="VJM24" s="321"/>
      <c r="VJN24" s="321"/>
      <c r="VJO24" s="321"/>
      <c r="VJP24" s="321"/>
      <c r="VJQ24" s="321"/>
      <c r="VJR24" s="321"/>
      <c r="VJS24" s="321"/>
      <c r="VJT24" s="321"/>
      <c r="VJU24" s="321"/>
      <c r="VJV24" s="321"/>
      <c r="VJW24" s="321"/>
      <c r="VJX24" s="321"/>
      <c r="VJY24" s="321"/>
      <c r="VJZ24" s="321"/>
      <c r="VKA24" s="321"/>
      <c r="VKB24" s="321"/>
      <c r="VKC24" s="321"/>
      <c r="VKD24" s="321"/>
      <c r="VKE24" s="321"/>
      <c r="VKF24" s="321"/>
      <c r="VKG24" s="321"/>
      <c r="VKH24" s="321"/>
      <c r="VKI24" s="321"/>
      <c r="VKJ24" s="321"/>
      <c r="VKK24" s="321"/>
      <c r="VKL24" s="321"/>
      <c r="VKM24" s="321"/>
      <c r="VKN24" s="321"/>
      <c r="VKO24" s="321"/>
      <c r="VKP24" s="321"/>
      <c r="VKQ24" s="321"/>
      <c r="VKR24" s="321"/>
      <c r="VKS24" s="321"/>
      <c r="VKT24" s="321"/>
      <c r="VKU24" s="321"/>
      <c r="VKV24" s="321"/>
      <c r="VKW24" s="321"/>
      <c r="VKX24" s="321"/>
      <c r="VKY24" s="321"/>
      <c r="VKZ24" s="321"/>
      <c r="VLA24" s="321"/>
      <c r="VLB24" s="321"/>
      <c r="VLC24" s="321"/>
      <c r="VLD24" s="321"/>
      <c r="VLE24" s="321"/>
      <c r="VLF24" s="321"/>
      <c r="VLG24" s="321"/>
      <c r="VLH24" s="321"/>
      <c r="VLI24" s="321"/>
      <c r="VLJ24" s="321"/>
      <c r="VLK24" s="321"/>
      <c r="VLL24" s="321"/>
      <c r="VLM24" s="321"/>
      <c r="VLN24" s="321"/>
      <c r="VLO24" s="321"/>
      <c r="VLP24" s="321"/>
      <c r="VLQ24" s="321"/>
      <c r="VLR24" s="321"/>
      <c r="VLS24" s="321"/>
      <c r="VLT24" s="321"/>
      <c r="VLU24" s="321"/>
      <c r="VLV24" s="321"/>
      <c r="VLW24" s="321"/>
      <c r="VLX24" s="321"/>
      <c r="VLY24" s="321"/>
      <c r="VLZ24" s="321"/>
      <c r="VMA24" s="321"/>
      <c r="VMB24" s="321"/>
      <c r="VMC24" s="321"/>
      <c r="VMD24" s="321"/>
      <c r="VME24" s="321"/>
      <c r="VMF24" s="321"/>
      <c r="VMG24" s="321"/>
      <c r="VMH24" s="321"/>
      <c r="VMI24" s="321"/>
      <c r="VMJ24" s="321"/>
      <c r="VMK24" s="321"/>
      <c r="VML24" s="321"/>
      <c r="VMM24" s="321"/>
      <c r="VMN24" s="321"/>
      <c r="VMO24" s="321"/>
      <c r="VMP24" s="321"/>
      <c r="VMQ24" s="321"/>
      <c r="VMR24" s="321"/>
      <c r="VMS24" s="321"/>
      <c r="VMT24" s="321"/>
      <c r="VMU24" s="321"/>
      <c r="VMV24" s="321"/>
      <c r="VMW24" s="321"/>
      <c r="VMX24" s="321"/>
      <c r="VMY24" s="321"/>
      <c r="VMZ24" s="321"/>
      <c r="VNA24" s="321"/>
      <c r="VNB24" s="321"/>
      <c r="VNC24" s="321"/>
      <c r="VND24" s="321"/>
      <c r="VNE24" s="321"/>
      <c r="VNF24" s="321"/>
      <c r="VNG24" s="321"/>
      <c r="VNH24" s="321"/>
      <c r="VNI24" s="321"/>
      <c r="VNJ24" s="321"/>
      <c r="VNK24" s="321"/>
      <c r="VNL24" s="321"/>
      <c r="VNM24" s="321"/>
      <c r="VNN24" s="321"/>
      <c r="VNO24" s="321"/>
      <c r="VNP24" s="321"/>
      <c r="VNQ24" s="321"/>
      <c r="VNR24" s="321"/>
      <c r="VNS24" s="321"/>
      <c r="VNT24" s="321"/>
      <c r="VNU24" s="321"/>
      <c r="VNV24" s="321"/>
      <c r="VNW24" s="321"/>
      <c r="VNX24" s="321"/>
      <c r="VNY24" s="321"/>
      <c r="VNZ24" s="321"/>
      <c r="VOA24" s="321"/>
      <c r="VOB24" s="321"/>
      <c r="VOC24" s="321"/>
      <c r="VOD24" s="321"/>
      <c r="VOE24" s="321"/>
      <c r="VOF24" s="321"/>
      <c r="VOG24" s="321"/>
      <c r="VOH24" s="321"/>
      <c r="VOI24" s="321"/>
      <c r="VOJ24" s="321"/>
      <c r="VOK24" s="321"/>
      <c r="VOL24" s="321"/>
      <c r="VOM24" s="321"/>
      <c r="VON24" s="321"/>
      <c r="VOO24" s="321"/>
      <c r="VOP24" s="321"/>
      <c r="VOQ24" s="321"/>
      <c r="VOR24" s="321"/>
      <c r="VOS24" s="321"/>
      <c r="VOT24" s="321"/>
      <c r="VOU24" s="321"/>
      <c r="VOV24" s="321"/>
      <c r="VOW24" s="321"/>
      <c r="VOX24" s="321"/>
      <c r="VOY24" s="321"/>
      <c r="VOZ24" s="321"/>
      <c r="VPA24" s="321"/>
      <c r="VPB24" s="321"/>
      <c r="VPC24" s="321"/>
      <c r="VPD24" s="321"/>
      <c r="VPE24" s="321"/>
      <c r="VPF24" s="321"/>
      <c r="VPG24" s="321"/>
      <c r="VPH24" s="321"/>
      <c r="VPI24" s="321"/>
      <c r="VPJ24" s="321"/>
      <c r="VPK24" s="321"/>
      <c r="VPL24" s="321"/>
      <c r="VPM24" s="321"/>
      <c r="VPN24" s="321"/>
      <c r="VPO24" s="321"/>
      <c r="VPP24" s="321"/>
      <c r="VPQ24" s="321"/>
      <c r="VPR24" s="321"/>
      <c r="VPS24" s="321"/>
      <c r="VPT24" s="321"/>
      <c r="VPU24" s="321"/>
      <c r="VPV24" s="321"/>
      <c r="VPW24" s="321"/>
      <c r="VPX24" s="321"/>
      <c r="VPY24" s="321"/>
      <c r="VPZ24" s="321"/>
      <c r="VQA24" s="321"/>
      <c r="VQB24" s="321"/>
      <c r="VQC24" s="321"/>
      <c r="VQD24" s="321"/>
      <c r="VQE24" s="321"/>
      <c r="VQF24" s="321"/>
      <c r="VQG24" s="321"/>
      <c r="VQH24" s="321"/>
      <c r="VQI24" s="321"/>
      <c r="VQJ24" s="321"/>
      <c r="VQK24" s="321"/>
      <c r="VQL24" s="321"/>
      <c r="VQM24" s="321"/>
      <c r="VQN24" s="321"/>
      <c r="VQO24" s="321"/>
      <c r="VQP24" s="321"/>
      <c r="VQQ24" s="321"/>
      <c r="VQR24" s="321"/>
      <c r="VQS24" s="321"/>
      <c r="VQT24" s="321"/>
      <c r="VQU24" s="321"/>
      <c r="VQV24" s="321"/>
      <c r="VQW24" s="321"/>
      <c r="VQX24" s="321"/>
      <c r="VQY24" s="321"/>
      <c r="VQZ24" s="321"/>
      <c r="VRA24" s="321"/>
      <c r="VRB24" s="321"/>
      <c r="VRC24" s="321"/>
      <c r="VRD24" s="321"/>
      <c r="VRE24" s="321"/>
      <c r="VRF24" s="321"/>
      <c r="VRG24" s="321"/>
      <c r="VRH24" s="321"/>
      <c r="VRI24" s="321"/>
      <c r="VRJ24" s="321"/>
      <c r="VRK24" s="321"/>
      <c r="VRL24" s="321"/>
      <c r="VRM24" s="321"/>
      <c r="VRN24" s="321"/>
      <c r="VRO24" s="321"/>
      <c r="VRP24" s="321"/>
      <c r="VRQ24" s="321"/>
      <c r="VRR24" s="321"/>
      <c r="VRS24" s="321"/>
      <c r="VRT24" s="321"/>
      <c r="VRU24" s="321"/>
      <c r="VRV24" s="321"/>
      <c r="VRW24" s="321"/>
      <c r="VRX24" s="321"/>
      <c r="VRY24" s="321"/>
      <c r="VRZ24" s="321"/>
      <c r="VSA24" s="321"/>
      <c r="VSB24" s="321"/>
      <c r="VSC24" s="321"/>
      <c r="VSD24" s="321"/>
      <c r="VSE24" s="321"/>
      <c r="VSF24" s="321"/>
      <c r="VSG24" s="321"/>
      <c r="VSH24" s="321"/>
      <c r="VSI24" s="321"/>
      <c r="VSJ24" s="321"/>
      <c r="VSK24" s="321"/>
      <c r="VSL24" s="321"/>
      <c r="VSM24" s="321"/>
      <c r="VSN24" s="321"/>
      <c r="VSO24" s="321"/>
      <c r="VSP24" s="321"/>
      <c r="VSQ24" s="321"/>
      <c r="VSR24" s="321"/>
      <c r="VSS24" s="321"/>
      <c r="VST24" s="321"/>
      <c r="VSU24" s="321"/>
      <c r="VSV24" s="321"/>
      <c r="VSW24" s="321"/>
      <c r="VSX24" s="321"/>
      <c r="VSY24" s="321"/>
      <c r="VSZ24" s="321"/>
      <c r="VTA24" s="321"/>
      <c r="VTB24" s="321"/>
      <c r="VTC24" s="321"/>
      <c r="VTD24" s="321"/>
      <c r="VTE24" s="321"/>
      <c r="VTF24" s="321"/>
      <c r="VTG24" s="321"/>
      <c r="VTH24" s="321"/>
      <c r="VTI24" s="321"/>
      <c r="VTJ24" s="321"/>
      <c r="VTK24" s="321"/>
      <c r="VTL24" s="321"/>
      <c r="VTM24" s="321"/>
      <c r="VTN24" s="321"/>
      <c r="VTO24" s="321"/>
      <c r="VTP24" s="321"/>
      <c r="VTQ24" s="321"/>
      <c r="VTR24" s="321"/>
      <c r="VTS24" s="321"/>
      <c r="VTT24" s="321"/>
      <c r="VTU24" s="321"/>
      <c r="VTV24" s="321"/>
      <c r="VTW24" s="321"/>
      <c r="VTX24" s="321"/>
      <c r="VTY24" s="321"/>
      <c r="VTZ24" s="321"/>
      <c r="VUA24" s="321"/>
      <c r="VUB24" s="321"/>
      <c r="VUC24" s="321"/>
      <c r="VUD24" s="321"/>
      <c r="VUE24" s="321"/>
      <c r="VUF24" s="321"/>
      <c r="VUG24" s="321"/>
      <c r="VUH24" s="321"/>
      <c r="VUI24" s="321"/>
      <c r="VUJ24" s="321"/>
      <c r="VUK24" s="321"/>
      <c r="VUL24" s="321"/>
      <c r="VUM24" s="321"/>
      <c r="VUN24" s="321"/>
      <c r="VUO24" s="321"/>
      <c r="VUP24" s="321"/>
      <c r="VUQ24" s="321"/>
      <c r="VUR24" s="321"/>
      <c r="VUS24" s="321"/>
      <c r="VUT24" s="321"/>
      <c r="VUU24" s="321"/>
      <c r="VUV24" s="321"/>
      <c r="VUW24" s="321"/>
      <c r="VUX24" s="321"/>
      <c r="VUY24" s="321"/>
      <c r="VUZ24" s="321"/>
      <c r="VVA24" s="321"/>
      <c r="VVB24" s="321"/>
      <c r="VVC24" s="321"/>
      <c r="VVD24" s="321"/>
      <c r="VVE24" s="321"/>
      <c r="VVF24" s="321"/>
      <c r="VVG24" s="321"/>
      <c r="VVH24" s="321"/>
      <c r="VVI24" s="321"/>
      <c r="VVJ24" s="321"/>
      <c r="VVK24" s="321"/>
      <c r="VVL24" s="321"/>
      <c r="VVM24" s="321"/>
      <c r="VVN24" s="321"/>
      <c r="VVO24" s="321"/>
      <c r="VVP24" s="321"/>
      <c r="VVQ24" s="321"/>
      <c r="VVR24" s="321"/>
      <c r="VVS24" s="321"/>
      <c r="VVT24" s="321"/>
      <c r="VVU24" s="321"/>
      <c r="VVV24" s="321"/>
      <c r="VVW24" s="321"/>
      <c r="VVX24" s="321"/>
      <c r="VVY24" s="321"/>
      <c r="VVZ24" s="321"/>
      <c r="VWA24" s="321"/>
      <c r="VWB24" s="321"/>
      <c r="VWC24" s="321"/>
      <c r="VWD24" s="321"/>
      <c r="VWE24" s="321"/>
      <c r="VWF24" s="321"/>
      <c r="VWG24" s="321"/>
      <c r="VWH24" s="321"/>
      <c r="VWI24" s="321"/>
      <c r="VWJ24" s="321"/>
      <c r="VWK24" s="321"/>
      <c r="VWL24" s="321"/>
      <c r="VWM24" s="321"/>
      <c r="VWN24" s="321"/>
      <c r="VWO24" s="321"/>
      <c r="VWP24" s="321"/>
      <c r="VWQ24" s="321"/>
      <c r="VWR24" s="321"/>
      <c r="VWS24" s="321"/>
      <c r="VWT24" s="321"/>
      <c r="VWU24" s="321"/>
      <c r="VWV24" s="321"/>
      <c r="VWW24" s="321"/>
      <c r="VWX24" s="321"/>
      <c r="VWY24" s="321"/>
      <c r="VWZ24" s="321"/>
      <c r="VXA24" s="321"/>
      <c r="VXB24" s="321"/>
      <c r="VXC24" s="321"/>
      <c r="VXD24" s="321"/>
      <c r="VXE24" s="321"/>
      <c r="VXF24" s="321"/>
      <c r="VXG24" s="321"/>
      <c r="VXH24" s="321"/>
      <c r="VXI24" s="321"/>
      <c r="VXJ24" s="321"/>
      <c r="VXK24" s="321"/>
      <c r="VXL24" s="321"/>
      <c r="VXM24" s="321"/>
      <c r="VXN24" s="321"/>
      <c r="VXO24" s="321"/>
      <c r="VXP24" s="321"/>
      <c r="VXQ24" s="321"/>
      <c r="VXR24" s="321"/>
      <c r="VXS24" s="321"/>
      <c r="VXT24" s="321"/>
      <c r="VXU24" s="321"/>
      <c r="VXV24" s="321"/>
      <c r="VXW24" s="321"/>
      <c r="VXX24" s="321"/>
      <c r="VXY24" s="321"/>
      <c r="VXZ24" s="321"/>
      <c r="VYA24" s="321"/>
      <c r="VYB24" s="321"/>
      <c r="VYC24" s="321"/>
      <c r="VYD24" s="321"/>
      <c r="VYE24" s="321"/>
      <c r="VYF24" s="321"/>
      <c r="VYG24" s="321"/>
      <c r="VYH24" s="321"/>
      <c r="VYI24" s="321"/>
      <c r="VYJ24" s="321"/>
      <c r="VYK24" s="321"/>
      <c r="VYL24" s="321"/>
      <c r="VYM24" s="321"/>
      <c r="VYN24" s="321"/>
      <c r="VYO24" s="321"/>
      <c r="VYP24" s="321"/>
      <c r="VYQ24" s="321"/>
      <c r="VYR24" s="321"/>
      <c r="VYS24" s="321"/>
      <c r="VYT24" s="321"/>
      <c r="VYU24" s="321"/>
      <c r="VYV24" s="321"/>
      <c r="VYW24" s="321"/>
      <c r="VYX24" s="321"/>
      <c r="VYY24" s="321"/>
      <c r="VYZ24" s="321"/>
      <c r="VZA24" s="321"/>
      <c r="VZB24" s="321"/>
      <c r="VZC24" s="321"/>
      <c r="VZD24" s="321"/>
      <c r="VZE24" s="321"/>
      <c r="VZF24" s="321"/>
      <c r="VZG24" s="321"/>
      <c r="VZH24" s="321"/>
      <c r="VZI24" s="321"/>
      <c r="VZJ24" s="321"/>
      <c r="VZK24" s="321"/>
      <c r="VZL24" s="321"/>
      <c r="VZM24" s="321"/>
      <c r="VZN24" s="321"/>
      <c r="VZO24" s="321"/>
      <c r="VZP24" s="321"/>
      <c r="VZQ24" s="321"/>
      <c r="VZR24" s="321"/>
      <c r="VZS24" s="321"/>
      <c r="VZT24" s="321"/>
      <c r="VZU24" s="321"/>
      <c r="VZV24" s="321"/>
      <c r="VZW24" s="321"/>
      <c r="VZX24" s="321"/>
      <c r="VZY24" s="321"/>
      <c r="VZZ24" s="321"/>
      <c r="WAA24" s="321"/>
      <c r="WAB24" s="321"/>
      <c r="WAC24" s="321"/>
      <c r="WAD24" s="321"/>
      <c r="WAE24" s="321"/>
      <c r="WAF24" s="321"/>
      <c r="WAG24" s="321"/>
      <c r="WAH24" s="321"/>
      <c r="WAI24" s="321"/>
      <c r="WAJ24" s="321"/>
      <c r="WAK24" s="321"/>
      <c r="WAL24" s="321"/>
      <c r="WAM24" s="321"/>
      <c r="WAN24" s="321"/>
      <c r="WAO24" s="321"/>
      <c r="WAP24" s="321"/>
      <c r="WAQ24" s="321"/>
      <c r="WAR24" s="321"/>
      <c r="WAS24" s="321"/>
      <c r="WAT24" s="321"/>
      <c r="WAU24" s="321"/>
      <c r="WAV24" s="321"/>
      <c r="WAW24" s="321"/>
      <c r="WAX24" s="321"/>
      <c r="WAY24" s="321"/>
      <c r="WAZ24" s="321"/>
      <c r="WBA24" s="321"/>
      <c r="WBB24" s="321"/>
      <c r="WBC24" s="321"/>
      <c r="WBD24" s="321"/>
      <c r="WBE24" s="321"/>
      <c r="WBF24" s="321"/>
      <c r="WBG24" s="321"/>
      <c r="WBH24" s="321"/>
      <c r="WBI24" s="321"/>
      <c r="WBJ24" s="321"/>
      <c r="WBK24" s="321"/>
      <c r="WBL24" s="321"/>
      <c r="WBM24" s="321"/>
      <c r="WBN24" s="321"/>
      <c r="WBO24" s="321"/>
      <c r="WBP24" s="321"/>
      <c r="WBQ24" s="321"/>
      <c r="WBR24" s="321"/>
      <c r="WBS24" s="321"/>
      <c r="WBT24" s="321"/>
      <c r="WBU24" s="321"/>
      <c r="WBV24" s="321"/>
      <c r="WBW24" s="321"/>
      <c r="WBX24" s="321"/>
      <c r="WBY24" s="321"/>
      <c r="WBZ24" s="321"/>
      <c r="WCA24" s="321"/>
      <c r="WCB24" s="321"/>
      <c r="WCC24" s="321"/>
      <c r="WCD24" s="321"/>
      <c r="WCE24" s="321"/>
      <c r="WCF24" s="321"/>
      <c r="WCG24" s="321"/>
      <c r="WCH24" s="321"/>
      <c r="WCI24" s="321"/>
      <c r="WCJ24" s="321"/>
      <c r="WCK24" s="321"/>
      <c r="WCL24" s="321"/>
      <c r="WCM24" s="321"/>
      <c r="WCN24" s="321"/>
      <c r="WCO24" s="321"/>
      <c r="WCP24" s="321"/>
      <c r="WCQ24" s="321"/>
      <c r="WCR24" s="321"/>
      <c r="WCS24" s="321"/>
      <c r="WCT24" s="321"/>
      <c r="WCU24" s="321"/>
      <c r="WCV24" s="321"/>
      <c r="WCW24" s="321"/>
      <c r="WCX24" s="321"/>
      <c r="WCY24" s="321"/>
      <c r="WCZ24" s="321"/>
      <c r="WDA24" s="321"/>
      <c r="WDB24" s="321"/>
      <c r="WDC24" s="321"/>
      <c r="WDD24" s="321"/>
      <c r="WDE24" s="321"/>
      <c r="WDF24" s="321"/>
      <c r="WDG24" s="321"/>
      <c r="WDH24" s="321"/>
      <c r="WDI24" s="321"/>
      <c r="WDJ24" s="321"/>
      <c r="WDK24" s="321"/>
      <c r="WDL24" s="321"/>
      <c r="WDM24" s="321"/>
      <c r="WDN24" s="321"/>
      <c r="WDO24" s="321"/>
      <c r="WDP24" s="321"/>
      <c r="WDQ24" s="321"/>
      <c r="WDR24" s="321"/>
      <c r="WDS24" s="321"/>
      <c r="WDT24" s="321"/>
      <c r="WDU24" s="321"/>
      <c r="WDV24" s="321"/>
      <c r="WDW24" s="321"/>
      <c r="WDX24" s="321"/>
      <c r="WDY24" s="321"/>
      <c r="WDZ24" s="321"/>
      <c r="WEA24" s="321"/>
      <c r="WEB24" s="321"/>
      <c r="WEC24" s="321"/>
      <c r="WED24" s="321"/>
      <c r="WEE24" s="321"/>
      <c r="WEF24" s="321"/>
      <c r="WEG24" s="321"/>
      <c r="WEH24" s="321"/>
      <c r="WEI24" s="321"/>
      <c r="WEJ24" s="321"/>
      <c r="WEK24" s="321"/>
      <c r="WEL24" s="321"/>
      <c r="WEM24" s="321"/>
      <c r="WEN24" s="321"/>
      <c r="WEO24" s="321"/>
      <c r="WEP24" s="321"/>
      <c r="WEQ24" s="321"/>
      <c r="WER24" s="321"/>
      <c r="WES24" s="321"/>
      <c r="WET24" s="321"/>
      <c r="WEU24" s="321"/>
      <c r="WEV24" s="321"/>
      <c r="WEW24" s="321"/>
      <c r="WEX24" s="321"/>
      <c r="WEY24" s="321"/>
      <c r="WEZ24" s="321"/>
      <c r="WFA24" s="321"/>
      <c r="WFB24" s="321"/>
      <c r="WFC24" s="321"/>
      <c r="WFD24" s="321"/>
      <c r="WFE24" s="321"/>
      <c r="WFF24" s="321"/>
      <c r="WFG24" s="321"/>
      <c r="WFH24" s="321"/>
      <c r="WFI24" s="321"/>
      <c r="WFJ24" s="321"/>
      <c r="WFK24" s="321"/>
      <c r="WFL24" s="321"/>
      <c r="WFM24" s="321"/>
      <c r="WFN24" s="321"/>
      <c r="WFO24" s="321"/>
      <c r="WFP24" s="321"/>
      <c r="WFQ24" s="321"/>
      <c r="WFR24" s="321"/>
      <c r="WFS24" s="321"/>
      <c r="WFT24" s="321"/>
      <c r="WFU24" s="321"/>
      <c r="WFV24" s="321"/>
      <c r="WFW24" s="321"/>
      <c r="WFX24" s="321"/>
      <c r="WFY24" s="321"/>
      <c r="WFZ24" s="321"/>
      <c r="WGA24" s="321"/>
      <c r="WGB24" s="321"/>
      <c r="WGC24" s="321"/>
      <c r="WGD24" s="321"/>
      <c r="WGE24" s="321"/>
      <c r="WGF24" s="321"/>
      <c r="WGG24" s="321"/>
      <c r="WGH24" s="321"/>
      <c r="WGI24" s="321"/>
      <c r="WGJ24" s="321"/>
      <c r="WGK24" s="321"/>
      <c r="WGL24" s="321"/>
      <c r="WGM24" s="321"/>
      <c r="WGN24" s="321"/>
      <c r="WGO24" s="321"/>
      <c r="WGP24" s="321"/>
      <c r="WGQ24" s="321"/>
      <c r="WGR24" s="321"/>
      <c r="WGS24" s="321"/>
      <c r="WGT24" s="321"/>
      <c r="WGU24" s="321"/>
      <c r="WGV24" s="321"/>
      <c r="WGW24" s="321"/>
      <c r="WGX24" s="321"/>
      <c r="WGY24" s="321"/>
      <c r="WGZ24" s="321"/>
      <c r="WHA24" s="321"/>
      <c r="WHB24" s="321"/>
      <c r="WHC24" s="321"/>
      <c r="WHD24" s="321"/>
      <c r="WHE24" s="321"/>
      <c r="WHF24" s="321"/>
      <c r="WHG24" s="321"/>
      <c r="WHH24" s="321"/>
      <c r="WHI24" s="321"/>
      <c r="WHJ24" s="321"/>
      <c r="WHK24" s="321"/>
      <c r="WHL24" s="321"/>
      <c r="WHM24" s="321"/>
      <c r="WHN24" s="321"/>
      <c r="WHO24" s="321"/>
      <c r="WHP24" s="321"/>
      <c r="WHQ24" s="321"/>
      <c r="WHR24" s="321"/>
      <c r="WHS24" s="321"/>
      <c r="WHT24" s="321"/>
      <c r="WHU24" s="321"/>
      <c r="WHV24" s="321"/>
      <c r="WHW24" s="321"/>
      <c r="WHX24" s="321"/>
      <c r="WHY24" s="321"/>
      <c r="WHZ24" s="321"/>
      <c r="WIA24" s="321"/>
      <c r="WIB24" s="321"/>
      <c r="WIC24" s="321"/>
      <c r="WID24" s="321"/>
      <c r="WIE24" s="321"/>
      <c r="WIF24" s="321"/>
      <c r="WIG24" s="321"/>
      <c r="WIH24" s="321"/>
      <c r="WII24" s="321"/>
      <c r="WIJ24" s="321"/>
      <c r="WIK24" s="321"/>
      <c r="WIL24" s="321"/>
      <c r="WIM24" s="321"/>
      <c r="WIN24" s="321"/>
      <c r="WIO24" s="321"/>
      <c r="WIP24" s="321"/>
      <c r="WIQ24" s="321"/>
      <c r="WIR24" s="321"/>
      <c r="WIS24" s="321"/>
      <c r="WIT24" s="321"/>
      <c r="WIU24" s="321"/>
      <c r="WIV24" s="321"/>
      <c r="WIW24" s="321"/>
      <c r="WIX24" s="321"/>
      <c r="WIY24" s="321"/>
      <c r="WIZ24" s="321"/>
      <c r="WJA24" s="321"/>
      <c r="WJB24" s="321"/>
      <c r="WJC24" s="321"/>
      <c r="WJD24" s="321"/>
      <c r="WJE24" s="321"/>
      <c r="WJF24" s="321"/>
      <c r="WJG24" s="321"/>
      <c r="WJH24" s="321"/>
      <c r="WJI24" s="321"/>
      <c r="WJJ24" s="321"/>
      <c r="WJK24" s="321"/>
      <c r="WJL24" s="321"/>
      <c r="WJM24" s="321"/>
      <c r="WJN24" s="321"/>
      <c r="WJO24" s="321"/>
      <c r="WJP24" s="321"/>
      <c r="WJQ24" s="321"/>
      <c r="WJR24" s="321"/>
      <c r="WJS24" s="321"/>
      <c r="WJT24" s="321"/>
      <c r="WJU24" s="321"/>
      <c r="WJV24" s="321"/>
      <c r="WJW24" s="321"/>
      <c r="WJX24" s="321"/>
      <c r="WJY24" s="321"/>
      <c r="WJZ24" s="321"/>
      <c r="WKA24" s="321"/>
      <c r="WKB24" s="321"/>
      <c r="WKC24" s="321"/>
      <c r="WKD24" s="321"/>
      <c r="WKE24" s="321"/>
      <c r="WKF24" s="321"/>
      <c r="WKG24" s="321"/>
      <c r="WKH24" s="321"/>
      <c r="WKI24" s="321"/>
      <c r="WKJ24" s="321"/>
      <c r="WKK24" s="321"/>
      <c r="WKL24" s="321"/>
      <c r="WKM24" s="321"/>
      <c r="WKN24" s="321"/>
      <c r="WKO24" s="321"/>
      <c r="WKP24" s="321"/>
      <c r="WKQ24" s="321"/>
      <c r="WKR24" s="321"/>
      <c r="WKS24" s="321"/>
      <c r="WKT24" s="321"/>
      <c r="WKU24" s="321"/>
      <c r="WKV24" s="321"/>
      <c r="WKW24" s="321"/>
      <c r="WKX24" s="321"/>
      <c r="WKY24" s="321"/>
      <c r="WKZ24" s="321"/>
      <c r="WLA24" s="321"/>
      <c r="WLB24" s="321"/>
      <c r="WLC24" s="321"/>
      <c r="WLD24" s="321"/>
      <c r="WLE24" s="321"/>
      <c r="WLF24" s="321"/>
      <c r="WLG24" s="321"/>
      <c r="WLH24" s="321"/>
      <c r="WLI24" s="321"/>
      <c r="WLJ24" s="321"/>
      <c r="WLK24" s="321"/>
      <c r="WLL24" s="321"/>
      <c r="WLM24" s="321"/>
      <c r="WLN24" s="321"/>
      <c r="WLO24" s="321"/>
      <c r="WLP24" s="321"/>
      <c r="WLQ24" s="321"/>
      <c r="WLR24" s="321"/>
      <c r="WLS24" s="321"/>
      <c r="WLT24" s="321"/>
      <c r="WLU24" s="321"/>
      <c r="WLV24" s="321"/>
      <c r="WLW24" s="321"/>
      <c r="WLX24" s="321"/>
      <c r="WLY24" s="321"/>
      <c r="WLZ24" s="321"/>
      <c r="WMA24" s="321"/>
      <c r="WMB24" s="321"/>
      <c r="WMC24" s="321"/>
      <c r="WMD24" s="321"/>
      <c r="WME24" s="321"/>
      <c r="WMF24" s="321"/>
      <c r="WMG24" s="321"/>
      <c r="WMH24" s="321"/>
      <c r="WMI24" s="321"/>
      <c r="WMJ24" s="321"/>
      <c r="WMK24" s="321"/>
      <c r="WML24" s="321"/>
      <c r="WMM24" s="321"/>
      <c r="WMN24" s="321"/>
      <c r="WMO24" s="321"/>
      <c r="WMP24" s="321"/>
      <c r="WMQ24" s="321"/>
      <c r="WMR24" s="321"/>
      <c r="WMS24" s="321"/>
      <c r="WMT24" s="321"/>
      <c r="WMU24" s="321"/>
      <c r="WMV24" s="321"/>
      <c r="WMW24" s="321"/>
      <c r="WMX24" s="321"/>
      <c r="WMY24" s="321"/>
      <c r="WMZ24" s="321"/>
      <c r="WNA24" s="321"/>
      <c r="WNB24" s="321"/>
      <c r="WNC24" s="321"/>
      <c r="WND24" s="321"/>
      <c r="WNE24" s="321"/>
      <c r="WNF24" s="321"/>
      <c r="WNG24" s="321"/>
      <c r="WNH24" s="321"/>
      <c r="WNI24" s="321"/>
      <c r="WNJ24" s="321"/>
      <c r="WNK24" s="321"/>
      <c r="WNL24" s="321"/>
      <c r="WNM24" s="321"/>
      <c r="WNN24" s="321"/>
      <c r="WNO24" s="321"/>
      <c r="WNP24" s="321"/>
      <c r="WNQ24" s="321"/>
      <c r="WNR24" s="321"/>
      <c r="WNS24" s="321"/>
      <c r="WNT24" s="321"/>
      <c r="WNU24" s="321"/>
      <c r="WNV24" s="321"/>
      <c r="WNW24" s="321"/>
      <c r="WNX24" s="321"/>
      <c r="WNY24" s="321"/>
      <c r="WNZ24" s="321"/>
      <c r="WOA24" s="321"/>
      <c r="WOB24" s="321"/>
      <c r="WOC24" s="321"/>
      <c r="WOD24" s="321"/>
      <c r="WOE24" s="321"/>
      <c r="WOF24" s="321"/>
      <c r="WOG24" s="321"/>
      <c r="WOH24" s="321"/>
      <c r="WOI24" s="321"/>
      <c r="WOJ24" s="321"/>
      <c r="WOK24" s="321"/>
      <c r="WOL24" s="321"/>
      <c r="WOM24" s="321"/>
      <c r="WON24" s="321"/>
      <c r="WOO24" s="321"/>
      <c r="WOP24" s="321"/>
      <c r="WOQ24" s="321"/>
      <c r="WOR24" s="321"/>
      <c r="WOS24" s="321"/>
      <c r="WOT24" s="321"/>
      <c r="WOU24" s="321"/>
      <c r="WOV24" s="321"/>
      <c r="WOW24" s="321"/>
      <c r="WOX24" s="321"/>
      <c r="WOY24" s="321"/>
      <c r="WOZ24" s="321"/>
      <c r="WPA24" s="321"/>
      <c r="WPB24" s="321"/>
      <c r="WPC24" s="321"/>
      <c r="WPD24" s="321"/>
      <c r="WPE24" s="321"/>
      <c r="WPF24" s="321"/>
      <c r="WPG24" s="321"/>
      <c r="WPH24" s="321"/>
      <c r="WPI24" s="321"/>
      <c r="WPJ24" s="321"/>
      <c r="WPK24" s="321"/>
      <c r="WPL24" s="321"/>
      <c r="WPM24" s="321"/>
      <c r="WPN24" s="321"/>
      <c r="WPO24" s="321"/>
      <c r="WPP24" s="321"/>
      <c r="WPQ24" s="321"/>
      <c r="WPR24" s="321"/>
      <c r="WPS24" s="321"/>
      <c r="WPT24" s="321"/>
      <c r="WPU24" s="321"/>
      <c r="WPV24" s="321"/>
      <c r="WPW24" s="321"/>
      <c r="WPX24" s="321"/>
      <c r="WPY24" s="321"/>
      <c r="WPZ24" s="321"/>
      <c r="WQA24" s="321"/>
      <c r="WQB24" s="321"/>
      <c r="WQC24" s="321"/>
      <c r="WQD24" s="321"/>
      <c r="WQE24" s="321"/>
      <c r="WQF24" s="321"/>
      <c r="WQG24" s="321"/>
      <c r="WQH24" s="321"/>
      <c r="WQI24" s="321"/>
      <c r="WQJ24" s="321"/>
      <c r="WQK24" s="321"/>
      <c r="WQL24" s="321"/>
      <c r="WQM24" s="321"/>
      <c r="WQN24" s="321"/>
      <c r="WQO24" s="321"/>
      <c r="WQP24" s="321"/>
      <c r="WQQ24" s="321"/>
      <c r="WQR24" s="321"/>
      <c r="WQS24" s="321"/>
      <c r="WQT24" s="321"/>
      <c r="WQU24" s="321"/>
      <c r="WQV24" s="321"/>
      <c r="WQW24" s="321"/>
      <c r="WQX24" s="321"/>
      <c r="WQY24" s="321"/>
      <c r="WQZ24" s="321"/>
      <c r="WRA24" s="321"/>
      <c r="WRB24" s="321"/>
      <c r="WRC24" s="321"/>
      <c r="WRD24" s="321"/>
      <c r="WRE24" s="321"/>
      <c r="WRF24" s="321"/>
      <c r="WRG24" s="321"/>
      <c r="WRH24" s="321"/>
      <c r="WRI24" s="321"/>
      <c r="WRJ24" s="321"/>
      <c r="WRK24" s="321"/>
      <c r="WRL24" s="321"/>
      <c r="WRM24" s="321"/>
      <c r="WRN24" s="321"/>
      <c r="WRO24" s="321"/>
      <c r="WRP24" s="321"/>
      <c r="WRQ24" s="321"/>
      <c r="WRR24" s="321"/>
      <c r="WRS24" s="321"/>
      <c r="WRT24" s="321"/>
      <c r="WRU24" s="321"/>
      <c r="WRV24" s="321"/>
      <c r="WRW24" s="321"/>
      <c r="WRX24" s="321"/>
      <c r="WRY24" s="321"/>
      <c r="WRZ24" s="321"/>
      <c r="WSA24" s="321"/>
      <c r="WSB24" s="321"/>
      <c r="WSC24" s="321"/>
      <c r="WSD24" s="321"/>
      <c r="WSE24" s="321"/>
      <c r="WSF24" s="321"/>
      <c r="WSG24" s="321"/>
      <c r="WSH24" s="321"/>
      <c r="WSI24" s="321"/>
      <c r="WSJ24" s="321"/>
      <c r="WSK24" s="321"/>
      <c r="WSL24" s="321"/>
      <c r="WSM24" s="321"/>
      <c r="WSN24" s="321"/>
      <c r="WSO24" s="321"/>
      <c r="WSP24" s="321"/>
      <c r="WSQ24" s="321"/>
      <c r="WSR24" s="321"/>
      <c r="WSS24" s="321"/>
      <c r="WST24" s="321"/>
      <c r="WSU24" s="321"/>
      <c r="WSV24" s="321"/>
      <c r="WSW24" s="321"/>
      <c r="WSX24" s="321"/>
      <c r="WSY24" s="321"/>
      <c r="WSZ24" s="321"/>
      <c r="WTA24" s="321"/>
      <c r="WTB24" s="321"/>
      <c r="WTC24" s="321"/>
      <c r="WTD24" s="321"/>
      <c r="WTE24" s="321"/>
      <c r="WTF24" s="321"/>
      <c r="WTG24" s="321"/>
      <c r="WTH24" s="321"/>
      <c r="WTI24" s="321"/>
      <c r="WTJ24" s="321"/>
      <c r="WTK24" s="321"/>
      <c r="WTL24" s="321"/>
      <c r="WTM24" s="321"/>
      <c r="WTN24" s="321"/>
      <c r="WTO24" s="321"/>
      <c r="WTP24" s="321"/>
      <c r="WTQ24" s="321"/>
      <c r="WTR24" s="321"/>
      <c r="WTS24" s="321"/>
      <c r="WTT24" s="321"/>
      <c r="WTU24" s="321"/>
      <c r="WTV24" s="321"/>
      <c r="WTW24" s="321"/>
      <c r="WTX24" s="321"/>
      <c r="WTY24" s="321"/>
      <c r="WTZ24" s="321"/>
      <c r="WUA24" s="321"/>
      <c r="WUB24" s="321"/>
      <c r="WUC24" s="321"/>
      <c r="WUD24" s="321"/>
      <c r="WUE24" s="321"/>
      <c r="WUF24" s="321"/>
      <c r="WUG24" s="321"/>
      <c r="WUH24" s="321"/>
      <c r="WUI24" s="321"/>
      <c r="WUJ24" s="321"/>
      <c r="WUK24" s="321"/>
      <c r="WUL24" s="321"/>
      <c r="WUM24" s="321"/>
      <c r="WUN24" s="321"/>
      <c r="WUO24" s="321"/>
      <c r="WUP24" s="321"/>
      <c r="WUQ24" s="321"/>
      <c r="WUR24" s="321"/>
      <c r="WUS24" s="321"/>
      <c r="WUT24" s="321"/>
      <c r="WUU24" s="321"/>
      <c r="WUV24" s="321"/>
      <c r="WUW24" s="321"/>
      <c r="WUX24" s="321"/>
      <c r="WUY24" s="321"/>
      <c r="WUZ24" s="321"/>
      <c r="WVA24" s="321"/>
      <c r="WVB24" s="321"/>
      <c r="WVC24" s="321"/>
      <c r="WVD24" s="321"/>
      <c r="WVE24" s="321"/>
      <c r="WVF24" s="321"/>
      <c r="WVG24" s="321"/>
      <c r="WVH24" s="321"/>
      <c r="WVI24" s="321"/>
      <c r="WVJ24" s="321"/>
      <c r="WVK24" s="321"/>
      <c r="WVL24" s="321"/>
      <c r="WVM24" s="321"/>
      <c r="WVN24" s="321"/>
      <c r="WVO24" s="321"/>
      <c r="WVP24" s="321"/>
      <c r="WVQ24" s="321"/>
      <c r="WVR24" s="321"/>
      <c r="WVS24" s="321"/>
      <c r="WVT24" s="321"/>
      <c r="WVU24" s="321"/>
      <c r="WVV24" s="321"/>
      <c r="WVW24" s="321"/>
      <c r="WVX24" s="321"/>
      <c r="WVY24" s="321"/>
      <c r="WVZ24" s="321"/>
      <c r="WWA24" s="321"/>
      <c r="WWB24" s="321"/>
      <c r="WWC24" s="321"/>
      <c r="WWD24" s="321"/>
      <c r="WWE24" s="321"/>
      <c r="WWF24" s="321"/>
      <c r="WWG24" s="321"/>
      <c r="WWH24" s="321"/>
      <c r="WWI24" s="321"/>
      <c r="WWJ24" s="321"/>
      <c r="WWK24" s="321"/>
      <c r="WWL24" s="321"/>
      <c r="WWM24" s="321"/>
      <c r="WWN24" s="321"/>
      <c r="WWO24" s="321"/>
      <c r="WWP24" s="321"/>
      <c r="WWQ24" s="321"/>
      <c r="WWR24" s="321"/>
      <c r="WWS24" s="321"/>
      <c r="WWT24" s="321"/>
      <c r="WWU24" s="321"/>
      <c r="WWV24" s="321"/>
      <c r="WWW24" s="321"/>
      <c r="WWX24" s="321"/>
      <c r="WWY24" s="321"/>
      <c r="WWZ24" s="321"/>
      <c r="WXA24" s="321"/>
      <c r="WXB24" s="321"/>
      <c r="WXC24" s="321"/>
      <c r="WXD24" s="321"/>
      <c r="WXE24" s="321"/>
      <c r="WXF24" s="321"/>
      <c r="WXG24" s="321"/>
      <c r="WXH24" s="321"/>
      <c r="WXI24" s="321"/>
      <c r="WXJ24" s="321"/>
      <c r="WXK24" s="321"/>
      <c r="WXL24" s="321"/>
      <c r="WXM24" s="321"/>
      <c r="WXN24" s="321"/>
      <c r="WXO24" s="321"/>
      <c r="WXP24" s="321"/>
      <c r="WXQ24" s="321"/>
      <c r="WXR24" s="321"/>
      <c r="WXS24" s="321"/>
      <c r="WXT24" s="321"/>
      <c r="WXU24" s="321"/>
      <c r="WXV24" s="321"/>
      <c r="WXW24" s="321"/>
      <c r="WXX24" s="321"/>
      <c r="WXY24" s="321"/>
      <c r="WXZ24" s="321"/>
      <c r="WYA24" s="321"/>
      <c r="WYB24" s="321"/>
      <c r="WYC24" s="321"/>
      <c r="WYD24" s="321"/>
      <c r="WYE24" s="321"/>
      <c r="WYF24" s="321"/>
      <c r="WYG24" s="321"/>
      <c r="WYH24" s="321"/>
      <c r="WYI24" s="321"/>
      <c r="WYJ24" s="321"/>
      <c r="WYK24" s="321"/>
      <c r="WYL24" s="321"/>
      <c r="WYM24" s="321"/>
      <c r="WYN24" s="321"/>
      <c r="WYO24" s="321"/>
      <c r="WYP24" s="321"/>
      <c r="WYQ24" s="321"/>
      <c r="WYR24" s="321"/>
      <c r="WYS24" s="321"/>
      <c r="WYT24" s="321"/>
      <c r="WYU24" s="321"/>
      <c r="WYV24" s="321"/>
      <c r="WYW24" s="321"/>
      <c r="WYX24" s="321"/>
      <c r="WYY24" s="321"/>
      <c r="WYZ24" s="321"/>
      <c r="WZA24" s="321"/>
      <c r="WZB24" s="321"/>
      <c r="WZC24" s="321"/>
      <c r="WZD24" s="321"/>
      <c r="WZE24" s="321"/>
      <c r="WZF24" s="321"/>
      <c r="WZG24" s="321"/>
      <c r="WZH24" s="321"/>
      <c r="WZI24" s="321"/>
      <c r="WZJ24" s="321"/>
      <c r="WZK24" s="321"/>
      <c r="WZL24" s="321"/>
      <c r="WZM24" s="321"/>
      <c r="WZN24" s="321"/>
      <c r="WZO24" s="321"/>
      <c r="WZP24" s="321"/>
      <c r="WZQ24" s="321"/>
      <c r="WZR24" s="321"/>
      <c r="WZS24" s="321"/>
      <c r="WZT24" s="321"/>
      <c r="WZU24" s="321"/>
      <c r="WZV24" s="321"/>
      <c r="WZW24" s="321"/>
      <c r="WZX24" s="321"/>
      <c r="WZY24" s="321"/>
      <c r="WZZ24" s="321"/>
      <c r="XAA24" s="321"/>
      <c r="XAB24" s="321"/>
      <c r="XAC24" s="321"/>
      <c r="XAD24" s="321"/>
      <c r="XAE24" s="321"/>
      <c r="XAF24" s="321"/>
      <c r="XAG24" s="321"/>
      <c r="XAH24" s="321"/>
      <c r="XAI24" s="321"/>
      <c r="XAJ24" s="321"/>
      <c r="XAK24" s="321"/>
      <c r="XAL24" s="321"/>
      <c r="XAM24" s="321"/>
      <c r="XAN24" s="321"/>
      <c r="XAO24" s="321"/>
      <c r="XAP24" s="321"/>
      <c r="XAQ24" s="321"/>
      <c r="XAR24" s="321"/>
      <c r="XAS24" s="321"/>
      <c r="XAT24" s="321"/>
      <c r="XAU24" s="321"/>
      <c r="XAV24" s="321"/>
      <c r="XAW24" s="321"/>
      <c r="XAX24" s="321"/>
      <c r="XAY24" s="321"/>
      <c r="XAZ24" s="321"/>
      <c r="XBA24" s="321"/>
      <c r="XBB24" s="321"/>
      <c r="XBC24" s="321"/>
      <c r="XBD24" s="321"/>
      <c r="XBE24" s="321"/>
      <c r="XBF24" s="321"/>
      <c r="XBG24" s="321"/>
      <c r="XBH24" s="321"/>
      <c r="XBI24" s="321"/>
      <c r="XBJ24" s="321"/>
      <c r="XBK24" s="321"/>
      <c r="XBL24" s="321"/>
      <c r="XBM24" s="321"/>
      <c r="XBN24" s="321"/>
      <c r="XBO24" s="321"/>
      <c r="XBP24" s="321"/>
      <c r="XBQ24" s="321"/>
      <c r="XBR24" s="321"/>
      <c r="XBS24" s="321"/>
      <c r="XBT24" s="321"/>
      <c r="XBU24" s="321"/>
      <c r="XBV24" s="321"/>
      <c r="XBW24" s="321"/>
      <c r="XBX24" s="321"/>
      <c r="XBY24" s="321"/>
      <c r="XBZ24" s="321"/>
      <c r="XCA24" s="321"/>
      <c r="XCB24" s="321"/>
      <c r="XCC24" s="321"/>
      <c r="XCD24" s="321"/>
      <c r="XCE24" s="321"/>
      <c r="XCF24" s="321"/>
      <c r="XCG24" s="321"/>
      <c r="XCH24" s="321"/>
      <c r="XCI24" s="321"/>
      <c r="XCJ24" s="321"/>
      <c r="XCK24" s="321"/>
      <c r="XCL24" s="321"/>
      <c r="XCM24" s="321"/>
      <c r="XCN24" s="321"/>
      <c r="XCO24" s="321"/>
      <c r="XCP24" s="321"/>
      <c r="XCQ24" s="321"/>
      <c r="XCR24" s="321"/>
      <c r="XCS24" s="321"/>
      <c r="XCT24" s="321"/>
      <c r="XCU24" s="321"/>
      <c r="XCV24" s="321"/>
      <c r="XCW24" s="321"/>
      <c r="XCX24" s="321"/>
      <c r="XCY24" s="321"/>
      <c r="XCZ24" s="321"/>
      <c r="XDA24" s="321"/>
      <c r="XDB24" s="321"/>
      <c r="XDC24" s="321"/>
      <c r="XDD24" s="321"/>
      <c r="XDE24" s="321"/>
      <c r="XDF24" s="321"/>
      <c r="XDG24" s="321"/>
      <c r="XDH24" s="321"/>
      <c r="XDI24" s="321"/>
      <c r="XDJ24" s="321"/>
      <c r="XDK24" s="321"/>
      <c r="XDL24" s="321"/>
      <c r="XDM24" s="321"/>
      <c r="XDN24" s="321"/>
      <c r="XDO24" s="321"/>
      <c r="XDP24" s="321"/>
      <c r="XDQ24" s="321"/>
      <c r="XDR24" s="321"/>
      <c r="XDS24" s="321"/>
      <c r="XDT24" s="321"/>
      <c r="XDU24" s="321"/>
      <c r="XDV24" s="321"/>
      <c r="XDW24" s="321"/>
      <c r="XDX24" s="321"/>
      <c r="XDY24" s="321"/>
      <c r="XDZ24" s="321"/>
      <c r="XEA24" s="321"/>
      <c r="XEB24" s="321"/>
      <c r="XEC24" s="321"/>
      <c r="XED24" s="321"/>
      <c r="XEE24" s="321"/>
      <c r="XEF24" s="321"/>
      <c r="XEG24" s="321"/>
      <c r="XEH24" s="321"/>
      <c r="XEI24" s="321"/>
      <c r="XEJ24" s="321"/>
      <c r="XEK24" s="321"/>
      <c r="XEL24" s="321"/>
      <c r="XEM24" s="321"/>
      <c r="XEN24" s="321"/>
      <c r="XEO24" s="321"/>
      <c r="XEP24" s="321"/>
      <c r="XEQ24" s="321"/>
      <c r="XER24" s="321"/>
      <c r="XES24" s="321"/>
      <c r="XET24" s="321"/>
      <c r="XEU24" s="321"/>
      <c r="XEV24" s="321"/>
      <c r="XEW24" s="321"/>
      <c r="XEX24" s="321"/>
      <c r="XEY24" s="321"/>
      <c r="XEZ24" s="321"/>
      <c r="XFA24" s="321"/>
      <c r="XFB24" s="321"/>
      <c r="XFC24" s="321"/>
    </row>
    <row r="25" spans="1:16384" ht="13.5" thickBot="1" x14ac:dyDescent="0.25">
      <c r="A25" s="958"/>
      <c r="B25" s="328" t="s">
        <v>66</v>
      </c>
      <c r="C25" s="959">
        <f>C24</f>
        <v>47277</v>
      </c>
      <c r="D25" s="959">
        <f t="shared" ref="D25:AI25" si="14">D24+C25</f>
        <v>85378.510000000009</v>
      </c>
      <c r="E25" s="959">
        <f t="shared" si="14"/>
        <v>144292.51</v>
      </c>
      <c r="F25" s="959">
        <f t="shared" si="14"/>
        <v>198052.51</v>
      </c>
      <c r="G25" s="959">
        <f t="shared" si="14"/>
        <v>246418.51</v>
      </c>
      <c r="H25" s="959">
        <f t="shared" si="14"/>
        <v>291301.51</v>
      </c>
      <c r="I25" s="959">
        <f t="shared" si="14"/>
        <v>351248.89</v>
      </c>
      <c r="J25" s="959">
        <f t="shared" si="14"/>
        <v>404433.04000000004</v>
      </c>
      <c r="K25" s="959">
        <f t="shared" si="14"/>
        <v>445125.38000000006</v>
      </c>
      <c r="L25" s="959">
        <f t="shared" si="14"/>
        <v>466799.38000000006</v>
      </c>
      <c r="M25" s="959">
        <f t="shared" si="14"/>
        <v>521123.69000000006</v>
      </c>
      <c r="N25" s="959">
        <f t="shared" si="14"/>
        <v>555405.18000000005</v>
      </c>
      <c r="O25" s="959">
        <f t="shared" si="14"/>
        <v>587497.88</v>
      </c>
      <c r="P25" s="959">
        <f t="shared" si="14"/>
        <v>626728.54</v>
      </c>
      <c r="Q25" s="959">
        <f t="shared" si="14"/>
        <v>683356.54</v>
      </c>
      <c r="R25" s="959">
        <f t="shared" si="14"/>
        <v>733428.6100000001</v>
      </c>
      <c r="S25" s="959">
        <f t="shared" si="14"/>
        <v>770390.4800000001</v>
      </c>
      <c r="T25" s="959">
        <f t="shared" si="14"/>
        <v>809743.49000000011</v>
      </c>
      <c r="U25" s="959">
        <f t="shared" si="14"/>
        <v>853698.65000000014</v>
      </c>
      <c r="V25" s="959">
        <f t="shared" si="14"/>
        <v>885825.31290726829</v>
      </c>
      <c r="W25" s="959">
        <f t="shared" si="14"/>
        <v>926281.62581453647</v>
      </c>
      <c r="X25" s="959">
        <f t="shared" si="14"/>
        <v>976947.96581453644</v>
      </c>
      <c r="Y25" s="959">
        <f t="shared" si="14"/>
        <v>1035257.6658145364</v>
      </c>
      <c r="Z25" s="959">
        <f t="shared" si="14"/>
        <v>1088391.4858145365</v>
      </c>
      <c r="AA25" s="959">
        <f t="shared" si="14"/>
        <v>1122952.7058145364</v>
      </c>
      <c r="AB25" s="959">
        <f t="shared" si="14"/>
        <v>1187555.7358145365</v>
      </c>
      <c r="AC25" s="959">
        <f t="shared" si="14"/>
        <v>1259397.1958145364</v>
      </c>
      <c r="AD25" s="959">
        <f t="shared" si="14"/>
        <v>1316241.2558145365</v>
      </c>
      <c r="AE25" s="959">
        <f t="shared" si="14"/>
        <v>1374413.7158145364</v>
      </c>
      <c r="AF25" s="959">
        <f t="shared" si="14"/>
        <v>1374413.7158145364</v>
      </c>
      <c r="AG25" s="959">
        <f t="shared" si="14"/>
        <v>1374413.7158145364</v>
      </c>
      <c r="AH25" s="959">
        <f t="shared" si="14"/>
        <v>1374413.7158145364</v>
      </c>
      <c r="AI25" s="959">
        <f t="shared" si="14"/>
        <v>1374413.7158145364</v>
      </c>
      <c r="AJ25" s="959">
        <f t="shared" ref="AJ25:BA25" si="15">AJ24+AI25</f>
        <v>1416795.7258145364</v>
      </c>
      <c r="AK25" s="959">
        <f t="shared" si="15"/>
        <v>1467279.4058145364</v>
      </c>
      <c r="AL25" s="959">
        <f t="shared" si="15"/>
        <v>1522268.0758145363</v>
      </c>
      <c r="AM25" s="959">
        <f t="shared" si="15"/>
        <v>1611444.1658145364</v>
      </c>
      <c r="AN25" s="959">
        <f t="shared" si="15"/>
        <v>1668672.9458145364</v>
      </c>
      <c r="AO25" s="959">
        <f t="shared" si="15"/>
        <v>1706348.1858145364</v>
      </c>
      <c r="AP25" s="959">
        <f t="shared" si="15"/>
        <v>1798150.3158145365</v>
      </c>
      <c r="AQ25" s="959">
        <f t="shared" si="15"/>
        <v>1856331.9558145364</v>
      </c>
      <c r="AR25" s="959">
        <f t="shared" si="15"/>
        <v>1930363.1458145364</v>
      </c>
      <c r="AS25" s="959">
        <f t="shared" si="15"/>
        <v>1995217.9658145364</v>
      </c>
      <c r="AT25" s="959">
        <f t="shared" si="15"/>
        <v>2097119.6258145364</v>
      </c>
      <c r="AU25" s="959">
        <f t="shared" si="15"/>
        <v>2153793.5658145365</v>
      </c>
      <c r="AV25" s="959">
        <f t="shared" si="15"/>
        <v>2202509.8258145363</v>
      </c>
      <c r="AW25" s="959">
        <f t="shared" si="15"/>
        <v>2283216.9558145362</v>
      </c>
      <c r="AX25" s="959">
        <f t="shared" si="15"/>
        <v>2362077.1958145364</v>
      </c>
      <c r="AY25" s="959">
        <f t="shared" si="15"/>
        <v>2435379.5158145363</v>
      </c>
      <c r="AZ25" s="959">
        <f t="shared" si="15"/>
        <v>2507177.0158145363</v>
      </c>
      <c r="BA25" s="959">
        <f t="shared" si="15"/>
        <v>2561408.1458145361</v>
      </c>
      <c r="BB25" s="959"/>
      <c r="BC25" s="321"/>
      <c r="BD25" s="321"/>
      <c r="BE25" s="321"/>
      <c r="BF25" s="321"/>
      <c r="BG25" s="321"/>
      <c r="BH25" s="321"/>
      <c r="BI25" s="321"/>
      <c r="BJ25" s="321"/>
      <c r="BK25" s="321"/>
      <c r="BL25" s="321"/>
      <c r="BM25" s="321"/>
      <c r="BN25" s="321"/>
      <c r="BO25" s="321"/>
      <c r="BP25" s="321"/>
      <c r="BQ25" s="321"/>
      <c r="BR25" s="321"/>
      <c r="BS25" s="321"/>
      <c r="BT25" s="321"/>
      <c r="BU25" s="321"/>
      <c r="BV25" s="321"/>
      <c r="BW25" s="321"/>
      <c r="BX25" s="321"/>
      <c r="BY25" s="321"/>
      <c r="BZ25" s="321"/>
      <c r="CA25" s="321"/>
      <c r="CB25" s="321"/>
      <c r="CC25" s="321"/>
      <c r="CD25" s="321"/>
      <c r="CE25" s="321"/>
      <c r="CF25" s="321"/>
      <c r="CG25" s="321"/>
      <c r="CH25" s="321"/>
      <c r="CI25" s="321"/>
      <c r="CJ25" s="321"/>
      <c r="CK25" s="321"/>
      <c r="CL25" s="321"/>
      <c r="CM25" s="321"/>
      <c r="CN25" s="321"/>
      <c r="CO25" s="321"/>
      <c r="CP25" s="321"/>
      <c r="CQ25" s="321"/>
      <c r="CR25" s="321"/>
      <c r="CS25" s="321"/>
      <c r="CT25" s="321"/>
      <c r="CU25" s="321"/>
      <c r="CV25" s="321"/>
      <c r="CW25" s="321"/>
      <c r="CX25" s="321"/>
      <c r="CY25" s="321"/>
      <c r="CZ25" s="321"/>
      <c r="DA25" s="321"/>
      <c r="DB25" s="321"/>
      <c r="DC25" s="321"/>
      <c r="DD25" s="321"/>
      <c r="DE25" s="321"/>
      <c r="DF25" s="321"/>
      <c r="DG25" s="321"/>
      <c r="DH25" s="321"/>
      <c r="DI25" s="321"/>
      <c r="DJ25" s="321"/>
      <c r="DK25" s="321"/>
      <c r="DL25" s="321"/>
      <c r="DM25" s="321"/>
      <c r="DN25" s="321"/>
      <c r="DO25" s="321"/>
      <c r="DP25" s="321"/>
      <c r="DQ25" s="321"/>
      <c r="DR25" s="321"/>
      <c r="DS25" s="321"/>
      <c r="DT25" s="321"/>
      <c r="DU25" s="321"/>
      <c r="DV25" s="321"/>
      <c r="DW25" s="321"/>
      <c r="DX25" s="321"/>
      <c r="DY25" s="321"/>
      <c r="DZ25" s="321"/>
      <c r="EA25" s="321"/>
      <c r="EB25" s="321"/>
      <c r="EC25" s="321"/>
      <c r="ED25" s="321"/>
      <c r="EE25" s="321"/>
      <c r="EF25" s="321"/>
      <c r="EG25" s="321"/>
      <c r="EH25" s="321"/>
      <c r="EI25" s="321"/>
      <c r="EJ25" s="321"/>
      <c r="EK25" s="321"/>
      <c r="EL25" s="321"/>
      <c r="EM25" s="321"/>
      <c r="EN25" s="321"/>
      <c r="EO25" s="321"/>
      <c r="EP25" s="321"/>
      <c r="EQ25" s="321"/>
      <c r="ER25" s="321"/>
      <c r="ES25" s="321"/>
      <c r="ET25" s="321"/>
      <c r="EU25" s="321"/>
      <c r="EV25" s="321"/>
      <c r="EW25" s="321"/>
      <c r="EX25" s="321"/>
      <c r="EY25" s="321"/>
      <c r="EZ25" s="321"/>
      <c r="FA25" s="321"/>
      <c r="FB25" s="321"/>
      <c r="FC25" s="321"/>
      <c r="FD25" s="321"/>
      <c r="FE25" s="321"/>
      <c r="FF25" s="321"/>
      <c r="FG25" s="321"/>
      <c r="FH25" s="321"/>
      <c r="FI25" s="321"/>
      <c r="FJ25" s="321"/>
      <c r="FK25" s="321"/>
      <c r="FL25" s="321"/>
      <c r="FM25" s="321"/>
      <c r="FN25" s="321"/>
      <c r="FO25" s="321"/>
      <c r="FP25" s="321"/>
      <c r="FQ25" s="321"/>
      <c r="FR25" s="321"/>
      <c r="FS25" s="321"/>
      <c r="FT25" s="321"/>
      <c r="FU25" s="321"/>
      <c r="FV25" s="321"/>
      <c r="FW25" s="321"/>
      <c r="FX25" s="321"/>
      <c r="FY25" s="321"/>
      <c r="FZ25" s="321"/>
      <c r="GA25" s="321"/>
      <c r="GB25" s="321"/>
      <c r="GC25" s="321"/>
      <c r="GD25" s="321"/>
      <c r="GE25" s="321"/>
      <c r="GF25" s="321"/>
      <c r="GG25" s="321"/>
      <c r="GH25" s="321"/>
      <c r="GI25" s="321"/>
      <c r="GJ25" s="321"/>
      <c r="GK25" s="321"/>
      <c r="GL25" s="321"/>
      <c r="GM25" s="321"/>
      <c r="GN25" s="321"/>
      <c r="GO25" s="321"/>
      <c r="GP25" s="321"/>
      <c r="GQ25" s="321"/>
      <c r="GR25" s="321"/>
      <c r="GS25" s="321"/>
      <c r="GT25" s="321"/>
      <c r="GU25" s="321"/>
      <c r="GV25" s="321"/>
      <c r="GW25" s="321"/>
      <c r="GX25" s="321"/>
      <c r="GY25" s="321"/>
      <c r="GZ25" s="321"/>
      <c r="HA25" s="321"/>
      <c r="HB25" s="321"/>
      <c r="HC25" s="321"/>
      <c r="HD25" s="321"/>
      <c r="HE25" s="321"/>
      <c r="HF25" s="321"/>
      <c r="HG25" s="321"/>
      <c r="HH25" s="321"/>
      <c r="HI25" s="321"/>
      <c r="HJ25" s="321"/>
      <c r="HK25" s="321"/>
      <c r="HL25" s="321"/>
      <c r="HM25" s="321"/>
      <c r="HN25" s="321"/>
      <c r="HO25" s="321"/>
      <c r="HP25" s="321"/>
      <c r="HQ25" s="321"/>
      <c r="HR25" s="321"/>
      <c r="HS25" s="321"/>
      <c r="HT25" s="321"/>
      <c r="HU25" s="321"/>
      <c r="HV25" s="321"/>
      <c r="HW25" s="321"/>
      <c r="HX25" s="321"/>
      <c r="HY25" s="321"/>
      <c r="HZ25" s="321"/>
      <c r="IA25" s="321"/>
      <c r="IB25" s="321"/>
      <c r="IC25" s="321"/>
      <c r="ID25" s="321"/>
      <c r="IE25" s="321"/>
      <c r="IF25" s="321"/>
      <c r="IG25" s="321"/>
      <c r="IH25" s="321"/>
      <c r="II25" s="321"/>
      <c r="IJ25" s="321"/>
      <c r="IK25" s="321"/>
      <c r="IL25" s="321"/>
      <c r="IM25" s="321"/>
      <c r="IN25" s="321"/>
      <c r="IO25" s="321"/>
      <c r="IP25" s="321"/>
      <c r="IQ25" s="321"/>
      <c r="IR25" s="321"/>
      <c r="IS25" s="321"/>
      <c r="IT25" s="321"/>
      <c r="IU25" s="321"/>
      <c r="IV25" s="321"/>
      <c r="IW25" s="321"/>
      <c r="IX25" s="321"/>
      <c r="IY25" s="321"/>
      <c r="IZ25" s="321"/>
      <c r="JA25" s="321"/>
      <c r="JB25" s="321"/>
      <c r="JC25" s="321"/>
      <c r="JD25" s="321"/>
      <c r="JE25" s="321"/>
      <c r="JF25" s="321"/>
      <c r="JG25" s="321"/>
      <c r="JH25" s="321"/>
      <c r="JI25" s="321"/>
      <c r="JJ25" s="321"/>
      <c r="JK25" s="321"/>
      <c r="JL25" s="321"/>
      <c r="JM25" s="321"/>
      <c r="JN25" s="321"/>
      <c r="JO25" s="321"/>
      <c r="JP25" s="321"/>
      <c r="JQ25" s="321"/>
      <c r="JR25" s="321"/>
      <c r="JS25" s="321"/>
      <c r="JT25" s="321"/>
      <c r="JU25" s="321"/>
      <c r="JV25" s="321"/>
      <c r="JW25" s="321"/>
      <c r="JX25" s="321"/>
      <c r="JY25" s="321"/>
      <c r="JZ25" s="321"/>
      <c r="KA25" s="321"/>
      <c r="KB25" s="321"/>
      <c r="KC25" s="321"/>
      <c r="KD25" s="321"/>
      <c r="KE25" s="321"/>
      <c r="KF25" s="321"/>
      <c r="KG25" s="321"/>
      <c r="KH25" s="321"/>
      <c r="KI25" s="321"/>
      <c r="KJ25" s="321"/>
      <c r="KK25" s="321"/>
      <c r="KL25" s="321"/>
      <c r="KM25" s="321"/>
      <c r="KN25" s="321"/>
      <c r="KO25" s="321"/>
      <c r="KP25" s="321"/>
      <c r="KQ25" s="321"/>
      <c r="KR25" s="321"/>
      <c r="KS25" s="321"/>
      <c r="KT25" s="321"/>
      <c r="KU25" s="321"/>
      <c r="KV25" s="321"/>
      <c r="KW25" s="321"/>
      <c r="KX25" s="321"/>
      <c r="KY25" s="321"/>
      <c r="KZ25" s="321"/>
      <c r="LA25" s="321"/>
      <c r="LB25" s="321"/>
      <c r="LC25" s="321"/>
      <c r="LD25" s="321"/>
      <c r="LE25" s="321"/>
      <c r="LF25" s="321"/>
      <c r="LG25" s="321"/>
      <c r="LH25" s="321"/>
      <c r="LI25" s="321"/>
      <c r="LJ25" s="321"/>
      <c r="LK25" s="321"/>
      <c r="LL25" s="321"/>
      <c r="LM25" s="321"/>
      <c r="LN25" s="321"/>
      <c r="LO25" s="321"/>
      <c r="LP25" s="321"/>
      <c r="LQ25" s="321"/>
      <c r="LR25" s="321"/>
      <c r="LS25" s="321"/>
      <c r="LT25" s="321"/>
      <c r="LU25" s="321"/>
      <c r="LV25" s="321"/>
      <c r="LW25" s="321"/>
      <c r="LX25" s="321"/>
      <c r="LY25" s="321"/>
      <c r="LZ25" s="321"/>
      <c r="MA25" s="321"/>
      <c r="MB25" s="321"/>
      <c r="MC25" s="321"/>
      <c r="MD25" s="321"/>
      <c r="ME25" s="321"/>
      <c r="MF25" s="321"/>
      <c r="MG25" s="321"/>
      <c r="MH25" s="321"/>
      <c r="MI25" s="321"/>
      <c r="MJ25" s="321"/>
      <c r="MK25" s="321"/>
      <c r="ML25" s="321"/>
      <c r="MM25" s="321"/>
      <c r="MN25" s="321"/>
      <c r="MO25" s="321"/>
      <c r="MP25" s="321"/>
      <c r="MQ25" s="321"/>
      <c r="MR25" s="321"/>
      <c r="MS25" s="321"/>
      <c r="MT25" s="321"/>
      <c r="MU25" s="321"/>
      <c r="MV25" s="321"/>
      <c r="MW25" s="321"/>
      <c r="MX25" s="321"/>
      <c r="MY25" s="321"/>
      <c r="MZ25" s="321"/>
      <c r="NA25" s="321"/>
      <c r="NB25" s="321"/>
      <c r="NC25" s="321"/>
      <c r="ND25" s="321"/>
      <c r="NE25" s="321"/>
      <c r="NF25" s="321"/>
      <c r="NG25" s="321"/>
      <c r="NH25" s="321"/>
      <c r="NI25" s="321"/>
      <c r="NJ25" s="321"/>
      <c r="NK25" s="321"/>
      <c r="NL25" s="321"/>
      <c r="NM25" s="321"/>
      <c r="NN25" s="321"/>
      <c r="NO25" s="321"/>
      <c r="NP25" s="321"/>
      <c r="NQ25" s="321"/>
      <c r="NR25" s="321"/>
      <c r="NS25" s="321"/>
      <c r="NT25" s="321"/>
      <c r="NU25" s="321"/>
      <c r="NV25" s="321"/>
      <c r="NW25" s="321"/>
      <c r="NX25" s="321"/>
      <c r="NY25" s="321"/>
      <c r="NZ25" s="321"/>
      <c r="OA25" s="321"/>
      <c r="OB25" s="321"/>
      <c r="OC25" s="321"/>
      <c r="OD25" s="321"/>
      <c r="OE25" s="321"/>
      <c r="OF25" s="321"/>
      <c r="OG25" s="321"/>
      <c r="OH25" s="321"/>
      <c r="OI25" s="321"/>
      <c r="OJ25" s="321"/>
      <c r="OK25" s="321"/>
      <c r="OL25" s="321"/>
      <c r="OM25" s="321"/>
      <c r="ON25" s="321"/>
      <c r="OO25" s="321"/>
      <c r="OP25" s="321"/>
      <c r="OQ25" s="321"/>
      <c r="OR25" s="321"/>
      <c r="OS25" s="321"/>
      <c r="OT25" s="321"/>
      <c r="OU25" s="321"/>
      <c r="OV25" s="321"/>
      <c r="OW25" s="321"/>
      <c r="OX25" s="321"/>
      <c r="OY25" s="321"/>
      <c r="OZ25" s="321"/>
      <c r="PA25" s="321"/>
      <c r="PB25" s="321"/>
      <c r="PC25" s="321"/>
      <c r="PD25" s="321"/>
      <c r="PE25" s="321"/>
      <c r="PF25" s="321"/>
      <c r="PG25" s="321"/>
      <c r="PH25" s="321"/>
      <c r="PI25" s="321"/>
      <c r="PJ25" s="321"/>
      <c r="PK25" s="321"/>
      <c r="PL25" s="321"/>
      <c r="PM25" s="321"/>
      <c r="PN25" s="321"/>
      <c r="PO25" s="321"/>
      <c r="PP25" s="321"/>
      <c r="PQ25" s="321"/>
      <c r="PR25" s="321"/>
      <c r="PS25" s="321"/>
      <c r="PT25" s="321"/>
      <c r="PU25" s="321"/>
      <c r="PV25" s="321"/>
      <c r="PW25" s="321"/>
      <c r="PX25" s="321"/>
      <c r="PY25" s="321"/>
      <c r="PZ25" s="321"/>
      <c r="QA25" s="321"/>
      <c r="QB25" s="321"/>
      <c r="QC25" s="321"/>
      <c r="QD25" s="321"/>
      <c r="QE25" s="321"/>
      <c r="QF25" s="321"/>
      <c r="QG25" s="321"/>
      <c r="QH25" s="321"/>
      <c r="QI25" s="321"/>
      <c r="QJ25" s="321"/>
      <c r="QK25" s="321"/>
      <c r="QL25" s="321"/>
      <c r="QM25" s="321"/>
      <c r="QN25" s="321"/>
      <c r="QO25" s="321"/>
      <c r="QP25" s="321"/>
      <c r="QQ25" s="321"/>
      <c r="QR25" s="321"/>
      <c r="QS25" s="321"/>
      <c r="QT25" s="321"/>
      <c r="QU25" s="321"/>
      <c r="QV25" s="321"/>
      <c r="QW25" s="321"/>
      <c r="QX25" s="321"/>
      <c r="QY25" s="321"/>
      <c r="QZ25" s="321"/>
      <c r="RA25" s="321"/>
      <c r="RB25" s="321"/>
      <c r="RC25" s="321"/>
      <c r="RD25" s="321"/>
      <c r="RE25" s="321"/>
      <c r="RF25" s="321"/>
      <c r="RG25" s="321"/>
      <c r="RH25" s="321"/>
      <c r="RI25" s="321"/>
      <c r="RJ25" s="321"/>
      <c r="RK25" s="321"/>
      <c r="RL25" s="321"/>
      <c r="RM25" s="321"/>
      <c r="RN25" s="321"/>
      <c r="RO25" s="321"/>
      <c r="RP25" s="321"/>
      <c r="RQ25" s="321"/>
      <c r="RR25" s="321"/>
      <c r="RS25" s="321"/>
      <c r="RT25" s="321"/>
      <c r="RU25" s="321"/>
      <c r="RV25" s="321"/>
      <c r="RW25" s="321"/>
      <c r="RX25" s="321"/>
      <c r="RY25" s="321"/>
      <c r="RZ25" s="321"/>
      <c r="SA25" s="321"/>
      <c r="SB25" s="321"/>
      <c r="SC25" s="321"/>
      <c r="SD25" s="321"/>
      <c r="SE25" s="321"/>
      <c r="SF25" s="321"/>
      <c r="SG25" s="321"/>
      <c r="SH25" s="321"/>
      <c r="SI25" s="321"/>
      <c r="SJ25" s="321"/>
      <c r="SK25" s="321"/>
      <c r="SL25" s="321"/>
      <c r="SM25" s="321"/>
      <c r="SN25" s="321"/>
      <c r="SO25" s="321"/>
      <c r="SP25" s="321"/>
      <c r="SQ25" s="321"/>
      <c r="SR25" s="321"/>
      <c r="SS25" s="321"/>
      <c r="ST25" s="321"/>
      <c r="SU25" s="321"/>
      <c r="SV25" s="321"/>
      <c r="SW25" s="321"/>
      <c r="SX25" s="321"/>
      <c r="SY25" s="321"/>
      <c r="SZ25" s="321"/>
      <c r="TA25" s="321"/>
      <c r="TB25" s="321"/>
      <c r="TC25" s="321"/>
      <c r="TD25" s="321"/>
      <c r="TE25" s="321"/>
      <c r="TF25" s="321"/>
      <c r="TG25" s="321"/>
      <c r="TH25" s="321"/>
      <c r="TI25" s="321"/>
      <c r="TJ25" s="321"/>
      <c r="TK25" s="321"/>
      <c r="TL25" s="321"/>
      <c r="TM25" s="321"/>
      <c r="TN25" s="321"/>
      <c r="TO25" s="321"/>
      <c r="TP25" s="321"/>
      <c r="TQ25" s="321"/>
      <c r="TR25" s="321"/>
      <c r="TS25" s="321"/>
      <c r="TT25" s="321"/>
      <c r="TU25" s="321"/>
      <c r="TV25" s="321"/>
      <c r="TW25" s="321"/>
      <c r="TX25" s="321"/>
      <c r="TY25" s="321"/>
      <c r="TZ25" s="321"/>
      <c r="UA25" s="321"/>
      <c r="UB25" s="321"/>
      <c r="UC25" s="321"/>
      <c r="UD25" s="321"/>
      <c r="UE25" s="321"/>
      <c r="UF25" s="321"/>
      <c r="UG25" s="321"/>
      <c r="UH25" s="321"/>
      <c r="UI25" s="321"/>
      <c r="UJ25" s="321"/>
      <c r="UK25" s="321"/>
      <c r="UL25" s="321"/>
      <c r="UM25" s="321"/>
      <c r="UN25" s="321"/>
      <c r="UO25" s="321"/>
      <c r="UP25" s="321"/>
      <c r="UQ25" s="321"/>
      <c r="UR25" s="321"/>
      <c r="US25" s="321"/>
      <c r="UT25" s="321"/>
      <c r="UU25" s="321"/>
      <c r="UV25" s="321"/>
      <c r="UW25" s="321"/>
      <c r="UX25" s="321"/>
      <c r="UY25" s="321"/>
      <c r="UZ25" s="321"/>
      <c r="VA25" s="321"/>
      <c r="VB25" s="321"/>
      <c r="VC25" s="321"/>
      <c r="VD25" s="321"/>
      <c r="VE25" s="321"/>
      <c r="VF25" s="321"/>
      <c r="VG25" s="321"/>
      <c r="VH25" s="321"/>
      <c r="VI25" s="321"/>
      <c r="VJ25" s="321"/>
      <c r="VK25" s="321"/>
      <c r="VL25" s="321"/>
      <c r="VM25" s="321"/>
      <c r="VN25" s="321"/>
      <c r="VO25" s="321"/>
      <c r="VP25" s="321"/>
      <c r="VQ25" s="321"/>
      <c r="VR25" s="321"/>
      <c r="VS25" s="321"/>
      <c r="VT25" s="321"/>
      <c r="VU25" s="321"/>
      <c r="VV25" s="321"/>
      <c r="VW25" s="321"/>
      <c r="VX25" s="321"/>
      <c r="VY25" s="321"/>
      <c r="VZ25" s="321"/>
      <c r="WA25" s="321"/>
      <c r="WB25" s="321"/>
      <c r="WC25" s="321"/>
      <c r="WD25" s="321"/>
      <c r="WE25" s="321"/>
      <c r="WF25" s="321"/>
      <c r="WG25" s="321"/>
      <c r="WH25" s="321"/>
      <c r="WI25" s="321"/>
      <c r="WJ25" s="321"/>
      <c r="WK25" s="321"/>
      <c r="WL25" s="321"/>
      <c r="WM25" s="321"/>
      <c r="WN25" s="321"/>
      <c r="WO25" s="321"/>
      <c r="WP25" s="321"/>
      <c r="WQ25" s="321"/>
      <c r="WR25" s="321"/>
      <c r="WS25" s="321"/>
      <c r="WT25" s="321"/>
      <c r="WU25" s="321"/>
      <c r="WV25" s="321"/>
      <c r="WW25" s="321"/>
      <c r="WX25" s="321"/>
      <c r="WY25" s="321"/>
      <c r="WZ25" s="321"/>
      <c r="XA25" s="321"/>
      <c r="XB25" s="321"/>
      <c r="XC25" s="321"/>
      <c r="XD25" s="321"/>
      <c r="XE25" s="321"/>
      <c r="XF25" s="321"/>
      <c r="XG25" s="321"/>
      <c r="XH25" s="321"/>
      <c r="XI25" s="321"/>
      <c r="XJ25" s="321"/>
      <c r="XK25" s="321"/>
      <c r="XL25" s="321"/>
      <c r="XM25" s="321"/>
      <c r="XN25" s="321"/>
      <c r="XO25" s="321"/>
      <c r="XP25" s="321"/>
      <c r="XQ25" s="321"/>
      <c r="XR25" s="321"/>
      <c r="XS25" s="321"/>
      <c r="XT25" s="321"/>
      <c r="XU25" s="321"/>
      <c r="XV25" s="321"/>
      <c r="XW25" s="321"/>
      <c r="XX25" s="321"/>
      <c r="XY25" s="321"/>
      <c r="XZ25" s="321"/>
      <c r="YA25" s="321"/>
      <c r="YB25" s="321"/>
      <c r="YC25" s="321"/>
      <c r="YD25" s="321"/>
      <c r="YE25" s="321"/>
      <c r="YF25" s="321"/>
      <c r="YG25" s="321"/>
      <c r="YH25" s="321"/>
      <c r="YI25" s="321"/>
      <c r="YJ25" s="321"/>
      <c r="YK25" s="321"/>
      <c r="YL25" s="321"/>
      <c r="YM25" s="321"/>
      <c r="YN25" s="321"/>
      <c r="YO25" s="321"/>
      <c r="YP25" s="321"/>
      <c r="YQ25" s="321"/>
      <c r="YR25" s="321"/>
      <c r="YS25" s="321"/>
      <c r="YT25" s="321"/>
      <c r="YU25" s="321"/>
      <c r="YV25" s="321"/>
      <c r="YW25" s="321"/>
      <c r="YX25" s="321"/>
      <c r="YY25" s="321"/>
      <c r="YZ25" s="321"/>
      <c r="ZA25" s="321"/>
      <c r="ZB25" s="321"/>
      <c r="ZC25" s="321"/>
      <c r="ZD25" s="321"/>
      <c r="ZE25" s="321"/>
      <c r="ZF25" s="321"/>
      <c r="ZG25" s="321"/>
      <c r="ZH25" s="321"/>
      <c r="ZI25" s="321"/>
      <c r="ZJ25" s="321"/>
      <c r="ZK25" s="321"/>
      <c r="ZL25" s="321"/>
      <c r="ZM25" s="321"/>
      <c r="ZN25" s="321"/>
      <c r="ZO25" s="321"/>
      <c r="ZP25" s="321"/>
      <c r="ZQ25" s="321"/>
      <c r="ZR25" s="321"/>
      <c r="ZS25" s="321"/>
      <c r="ZT25" s="321"/>
      <c r="ZU25" s="321"/>
      <c r="ZV25" s="321"/>
      <c r="ZW25" s="321"/>
      <c r="ZX25" s="321"/>
      <c r="ZY25" s="321"/>
      <c r="ZZ25" s="321"/>
      <c r="AAA25" s="321"/>
      <c r="AAB25" s="321"/>
      <c r="AAC25" s="321"/>
      <c r="AAD25" s="321"/>
      <c r="AAE25" s="321"/>
      <c r="AAF25" s="321"/>
      <c r="AAG25" s="321"/>
      <c r="AAH25" s="321"/>
      <c r="AAI25" s="321"/>
      <c r="AAJ25" s="321"/>
      <c r="AAK25" s="321"/>
      <c r="AAL25" s="321"/>
      <c r="AAM25" s="321"/>
      <c r="AAN25" s="321"/>
      <c r="AAO25" s="321"/>
      <c r="AAP25" s="321"/>
      <c r="AAQ25" s="321"/>
      <c r="AAR25" s="321"/>
      <c r="AAS25" s="321"/>
      <c r="AAT25" s="321"/>
      <c r="AAU25" s="321"/>
      <c r="AAV25" s="321"/>
      <c r="AAW25" s="321"/>
      <c r="AAX25" s="321"/>
      <c r="AAY25" s="321"/>
      <c r="AAZ25" s="321"/>
      <c r="ABA25" s="321"/>
      <c r="ABB25" s="321"/>
      <c r="ABC25" s="321"/>
      <c r="ABD25" s="321"/>
      <c r="ABE25" s="321"/>
      <c r="ABF25" s="321"/>
      <c r="ABG25" s="321"/>
      <c r="ABH25" s="321"/>
      <c r="ABI25" s="321"/>
      <c r="ABJ25" s="321"/>
      <c r="ABK25" s="321"/>
      <c r="ABL25" s="321"/>
      <c r="ABM25" s="321"/>
      <c r="ABN25" s="321"/>
      <c r="ABO25" s="321"/>
      <c r="ABP25" s="321"/>
      <c r="ABQ25" s="321"/>
      <c r="ABR25" s="321"/>
      <c r="ABS25" s="321"/>
      <c r="ABT25" s="321"/>
      <c r="ABU25" s="321"/>
      <c r="ABV25" s="321"/>
      <c r="ABW25" s="321"/>
      <c r="ABX25" s="321"/>
      <c r="ABY25" s="321"/>
      <c r="ABZ25" s="321"/>
      <c r="ACA25" s="321"/>
      <c r="ACB25" s="321"/>
      <c r="ACC25" s="321"/>
      <c r="ACD25" s="321"/>
      <c r="ACE25" s="321"/>
      <c r="ACF25" s="321"/>
      <c r="ACG25" s="321"/>
      <c r="ACH25" s="321"/>
      <c r="ACI25" s="321"/>
      <c r="ACJ25" s="321"/>
      <c r="ACK25" s="321"/>
      <c r="ACL25" s="321"/>
      <c r="ACM25" s="321"/>
      <c r="ACN25" s="321"/>
      <c r="ACO25" s="321"/>
      <c r="ACP25" s="321"/>
      <c r="ACQ25" s="321"/>
      <c r="ACR25" s="321"/>
      <c r="ACS25" s="321"/>
      <c r="ACT25" s="321"/>
      <c r="ACU25" s="321"/>
      <c r="ACV25" s="321"/>
      <c r="ACW25" s="321"/>
      <c r="ACX25" s="321"/>
      <c r="ACY25" s="321"/>
      <c r="ACZ25" s="321"/>
      <c r="ADA25" s="321"/>
      <c r="ADB25" s="321"/>
      <c r="ADC25" s="321"/>
      <c r="ADD25" s="321"/>
      <c r="ADE25" s="321"/>
      <c r="ADF25" s="321"/>
      <c r="ADG25" s="321"/>
      <c r="ADH25" s="321"/>
      <c r="ADI25" s="321"/>
      <c r="ADJ25" s="321"/>
      <c r="ADK25" s="321"/>
      <c r="ADL25" s="321"/>
      <c r="ADM25" s="321"/>
      <c r="ADN25" s="321"/>
      <c r="ADO25" s="321"/>
      <c r="ADP25" s="321"/>
      <c r="ADQ25" s="321"/>
      <c r="ADR25" s="321"/>
      <c r="ADS25" s="321"/>
      <c r="ADT25" s="321"/>
      <c r="ADU25" s="321"/>
      <c r="ADV25" s="321"/>
      <c r="ADW25" s="321"/>
      <c r="ADX25" s="321"/>
      <c r="ADY25" s="321"/>
      <c r="ADZ25" s="321"/>
      <c r="AEA25" s="321"/>
      <c r="AEB25" s="321"/>
      <c r="AEC25" s="321"/>
      <c r="AED25" s="321"/>
      <c r="AEE25" s="321"/>
      <c r="AEF25" s="321"/>
      <c r="AEG25" s="321"/>
      <c r="AEH25" s="321"/>
      <c r="AEI25" s="321"/>
      <c r="AEJ25" s="321"/>
      <c r="AEK25" s="321"/>
      <c r="AEL25" s="321"/>
      <c r="AEM25" s="321"/>
      <c r="AEN25" s="321"/>
      <c r="AEO25" s="321"/>
      <c r="AEP25" s="321"/>
      <c r="AEQ25" s="321"/>
      <c r="AER25" s="321"/>
      <c r="AES25" s="321"/>
      <c r="AET25" s="321"/>
      <c r="AEU25" s="321"/>
      <c r="AEV25" s="321"/>
      <c r="AEW25" s="321"/>
      <c r="AEX25" s="321"/>
      <c r="AEY25" s="321"/>
      <c r="AEZ25" s="321"/>
      <c r="AFA25" s="321"/>
      <c r="AFB25" s="321"/>
      <c r="AFC25" s="321"/>
      <c r="AFD25" s="321"/>
      <c r="AFE25" s="321"/>
      <c r="AFF25" s="321"/>
      <c r="AFG25" s="321"/>
      <c r="AFH25" s="321"/>
      <c r="AFI25" s="321"/>
      <c r="AFJ25" s="321"/>
      <c r="AFK25" s="321"/>
      <c r="AFL25" s="321"/>
      <c r="AFM25" s="321"/>
      <c r="AFN25" s="321"/>
      <c r="AFO25" s="321"/>
      <c r="AFP25" s="321"/>
      <c r="AFQ25" s="321"/>
      <c r="AFR25" s="321"/>
      <c r="AFS25" s="321"/>
      <c r="AFT25" s="321"/>
      <c r="AFU25" s="321"/>
      <c r="AFV25" s="321"/>
      <c r="AFW25" s="321"/>
      <c r="AFX25" s="321"/>
      <c r="AFY25" s="321"/>
      <c r="AFZ25" s="321"/>
      <c r="AGA25" s="321"/>
      <c r="AGB25" s="321"/>
      <c r="AGC25" s="321"/>
      <c r="AGD25" s="321"/>
      <c r="AGE25" s="321"/>
      <c r="AGF25" s="321"/>
      <c r="AGG25" s="321"/>
      <c r="AGH25" s="321"/>
      <c r="AGI25" s="321"/>
      <c r="AGJ25" s="321"/>
      <c r="AGK25" s="321"/>
      <c r="AGL25" s="321"/>
      <c r="AGM25" s="321"/>
      <c r="AGN25" s="321"/>
      <c r="AGO25" s="321"/>
      <c r="AGP25" s="321"/>
      <c r="AGQ25" s="321"/>
      <c r="AGR25" s="321"/>
      <c r="AGS25" s="321"/>
      <c r="AGT25" s="321"/>
      <c r="AGU25" s="321"/>
      <c r="AGV25" s="321"/>
      <c r="AGW25" s="321"/>
      <c r="AGX25" s="321"/>
      <c r="AGY25" s="321"/>
      <c r="AGZ25" s="321"/>
      <c r="AHA25" s="321"/>
      <c r="AHB25" s="321"/>
      <c r="AHC25" s="321"/>
      <c r="AHD25" s="321"/>
      <c r="AHE25" s="321"/>
      <c r="AHF25" s="321"/>
      <c r="AHG25" s="321"/>
      <c r="AHH25" s="321"/>
      <c r="AHI25" s="321"/>
      <c r="AHJ25" s="321"/>
      <c r="AHK25" s="321"/>
      <c r="AHL25" s="321"/>
      <c r="AHM25" s="321"/>
      <c r="AHN25" s="321"/>
      <c r="AHO25" s="321"/>
      <c r="AHP25" s="321"/>
      <c r="AHQ25" s="321"/>
      <c r="AHR25" s="321"/>
      <c r="AHS25" s="321"/>
      <c r="AHT25" s="321"/>
      <c r="AHU25" s="321"/>
      <c r="AHV25" s="321"/>
      <c r="AHW25" s="321"/>
      <c r="AHX25" s="321"/>
      <c r="AHY25" s="321"/>
      <c r="AHZ25" s="321"/>
      <c r="AIA25" s="321"/>
      <c r="AIB25" s="321"/>
      <c r="AIC25" s="321"/>
      <c r="AID25" s="321"/>
      <c r="AIE25" s="321"/>
      <c r="AIF25" s="321"/>
      <c r="AIG25" s="321"/>
      <c r="AIH25" s="321"/>
      <c r="AII25" s="321"/>
      <c r="AIJ25" s="321"/>
      <c r="AIK25" s="321"/>
      <c r="AIL25" s="321"/>
      <c r="AIM25" s="321"/>
      <c r="AIN25" s="321"/>
      <c r="AIO25" s="321"/>
      <c r="AIP25" s="321"/>
      <c r="AIQ25" s="321"/>
      <c r="AIR25" s="321"/>
      <c r="AIS25" s="321"/>
      <c r="AIT25" s="321"/>
      <c r="AIU25" s="321"/>
      <c r="AIV25" s="321"/>
      <c r="AIW25" s="321"/>
      <c r="AIX25" s="321"/>
      <c r="AIY25" s="321"/>
      <c r="AIZ25" s="321"/>
      <c r="AJA25" s="321"/>
      <c r="AJB25" s="321"/>
      <c r="AJC25" s="321"/>
      <c r="AJD25" s="321"/>
      <c r="AJE25" s="321"/>
      <c r="AJF25" s="321"/>
      <c r="AJG25" s="321"/>
      <c r="AJH25" s="321"/>
      <c r="AJI25" s="321"/>
      <c r="AJJ25" s="321"/>
      <c r="AJK25" s="321"/>
      <c r="AJL25" s="321"/>
      <c r="AJM25" s="321"/>
      <c r="AJN25" s="321"/>
      <c r="AJO25" s="321"/>
      <c r="AJP25" s="321"/>
      <c r="AJQ25" s="321"/>
      <c r="AJR25" s="321"/>
      <c r="AJS25" s="321"/>
      <c r="AJT25" s="321"/>
      <c r="AJU25" s="321"/>
      <c r="AJV25" s="321"/>
      <c r="AJW25" s="321"/>
      <c r="AJX25" s="321"/>
      <c r="AJY25" s="321"/>
      <c r="AJZ25" s="321"/>
      <c r="AKA25" s="321"/>
      <c r="AKB25" s="321"/>
      <c r="AKC25" s="321"/>
      <c r="AKD25" s="321"/>
      <c r="AKE25" s="321"/>
      <c r="AKF25" s="321"/>
      <c r="AKG25" s="321"/>
      <c r="AKH25" s="321"/>
      <c r="AKI25" s="321"/>
      <c r="AKJ25" s="321"/>
      <c r="AKK25" s="321"/>
      <c r="AKL25" s="321"/>
      <c r="AKM25" s="321"/>
      <c r="AKN25" s="321"/>
      <c r="AKO25" s="321"/>
      <c r="AKP25" s="321"/>
      <c r="AKQ25" s="321"/>
      <c r="AKR25" s="321"/>
      <c r="AKS25" s="321"/>
      <c r="AKT25" s="321"/>
      <c r="AKU25" s="321"/>
      <c r="AKV25" s="321"/>
      <c r="AKW25" s="321"/>
      <c r="AKX25" s="321"/>
      <c r="AKY25" s="321"/>
      <c r="AKZ25" s="321"/>
      <c r="ALA25" s="321"/>
      <c r="ALB25" s="321"/>
      <c r="ALC25" s="321"/>
      <c r="ALD25" s="321"/>
      <c r="ALE25" s="321"/>
      <c r="ALF25" s="321"/>
      <c r="ALG25" s="321"/>
      <c r="ALH25" s="321"/>
      <c r="ALI25" s="321"/>
      <c r="ALJ25" s="321"/>
      <c r="ALK25" s="321"/>
      <c r="ALL25" s="321"/>
      <c r="ALM25" s="321"/>
      <c r="ALN25" s="321"/>
      <c r="ALO25" s="321"/>
      <c r="ALP25" s="321"/>
      <c r="ALQ25" s="321"/>
      <c r="ALR25" s="321"/>
      <c r="ALS25" s="321"/>
      <c r="ALT25" s="321"/>
      <c r="ALU25" s="321"/>
      <c r="ALV25" s="321"/>
      <c r="ALW25" s="321"/>
      <c r="ALX25" s="321"/>
      <c r="ALY25" s="321"/>
      <c r="ALZ25" s="321"/>
      <c r="AMA25" s="321"/>
      <c r="AMB25" s="321"/>
      <c r="AMC25" s="321"/>
      <c r="AMD25" s="321"/>
      <c r="AME25" s="321"/>
      <c r="AMF25" s="321"/>
      <c r="AMG25" s="321"/>
      <c r="AMH25" s="321"/>
      <c r="AMI25" s="321"/>
      <c r="AMJ25" s="321"/>
      <c r="AMK25" s="321"/>
      <c r="AML25" s="321"/>
      <c r="AMM25" s="321"/>
      <c r="AMN25" s="321"/>
      <c r="AMO25" s="321"/>
      <c r="AMP25" s="321"/>
      <c r="AMQ25" s="321"/>
      <c r="AMR25" s="321"/>
      <c r="AMS25" s="321"/>
      <c r="AMT25" s="321"/>
      <c r="AMU25" s="321"/>
      <c r="AMV25" s="321"/>
      <c r="AMW25" s="321"/>
      <c r="AMX25" s="321"/>
      <c r="AMY25" s="321"/>
      <c r="AMZ25" s="321"/>
      <c r="ANA25" s="321"/>
      <c r="ANB25" s="321"/>
      <c r="ANC25" s="321"/>
      <c r="AND25" s="321"/>
      <c r="ANE25" s="321"/>
      <c r="ANF25" s="321"/>
      <c r="ANG25" s="321"/>
      <c r="ANH25" s="321"/>
      <c r="ANI25" s="321"/>
      <c r="ANJ25" s="321"/>
      <c r="ANK25" s="321"/>
      <c r="ANL25" s="321"/>
      <c r="ANM25" s="321"/>
      <c r="ANN25" s="321"/>
      <c r="ANO25" s="321"/>
      <c r="ANP25" s="321"/>
      <c r="ANQ25" s="321"/>
      <c r="ANR25" s="321"/>
      <c r="ANS25" s="321"/>
      <c r="ANT25" s="321"/>
      <c r="ANU25" s="321"/>
      <c r="ANV25" s="321"/>
      <c r="ANW25" s="321"/>
      <c r="ANX25" s="321"/>
      <c r="ANY25" s="321"/>
      <c r="ANZ25" s="321"/>
      <c r="AOA25" s="321"/>
      <c r="AOB25" s="321"/>
      <c r="AOC25" s="321"/>
      <c r="AOD25" s="321"/>
      <c r="AOE25" s="321"/>
      <c r="AOF25" s="321"/>
      <c r="AOG25" s="321"/>
      <c r="AOH25" s="321"/>
      <c r="AOI25" s="321"/>
      <c r="AOJ25" s="321"/>
      <c r="AOK25" s="321"/>
      <c r="AOL25" s="321"/>
      <c r="AOM25" s="321"/>
      <c r="AON25" s="321"/>
      <c r="AOO25" s="321"/>
      <c r="AOP25" s="321"/>
      <c r="AOQ25" s="321"/>
      <c r="AOR25" s="321"/>
      <c r="AOS25" s="321"/>
      <c r="AOT25" s="321"/>
      <c r="AOU25" s="321"/>
      <c r="AOV25" s="321"/>
      <c r="AOW25" s="321"/>
      <c r="AOX25" s="321"/>
      <c r="AOY25" s="321"/>
      <c r="AOZ25" s="321"/>
      <c r="APA25" s="321"/>
      <c r="APB25" s="321"/>
      <c r="APC25" s="321"/>
      <c r="APD25" s="321"/>
      <c r="APE25" s="321"/>
      <c r="APF25" s="321"/>
      <c r="APG25" s="321"/>
      <c r="APH25" s="321"/>
      <c r="API25" s="321"/>
      <c r="APJ25" s="321"/>
      <c r="APK25" s="321"/>
      <c r="APL25" s="321"/>
      <c r="APM25" s="321"/>
      <c r="APN25" s="321"/>
      <c r="APO25" s="321"/>
      <c r="APP25" s="321"/>
      <c r="APQ25" s="321"/>
      <c r="APR25" s="321"/>
      <c r="APS25" s="321"/>
      <c r="APT25" s="321"/>
      <c r="APU25" s="321"/>
      <c r="APV25" s="321"/>
      <c r="APW25" s="321"/>
      <c r="APX25" s="321"/>
      <c r="APY25" s="321"/>
      <c r="APZ25" s="321"/>
      <c r="AQA25" s="321"/>
      <c r="AQB25" s="321"/>
      <c r="AQC25" s="321"/>
      <c r="AQD25" s="321"/>
      <c r="AQE25" s="321"/>
      <c r="AQF25" s="321"/>
      <c r="AQG25" s="321"/>
      <c r="AQH25" s="321"/>
      <c r="AQI25" s="321"/>
      <c r="AQJ25" s="321"/>
      <c r="AQK25" s="321"/>
      <c r="AQL25" s="321"/>
      <c r="AQM25" s="321"/>
      <c r="AQN25" s="321"/>
      <c r="AQO25" s="321"/>
      <c r="AQP25" s="321"/>
      <c r="AQQ25" s="321"/>
      <c r="AQR25" s="321"/>
      <c r="AQS25" s="321"/>
      <c r="AQT25" s="321"/>
      <c r="AQU25" s="321"/>
      <c r="AQV25" s="321"/>
      <c r="AQW25" s="321"/>
      <c r="AQX25" s="321"/>
      <c r="AQY25" s="321"/>
      <c r="AQZ25" s="321"/>
      <c r="ARA25" s="321"/>
      <c r="ARB25" s="321"/>
      <c r="ARC25" s="321"/>
      <c r="ARD25" s="321"/>
      <c r="ARE25" s="321"/>
      <c r="ARF25" s="321"/>
      <c r="ARG25" s="321"/>
      <c r="ARH25" s="321"/>
      <c r="ARI25" s="321"/>
      <c r="ARJ25" s="321"/>
      <c r="ARK25" s="321"/>
      <c r="ARL25" s="321"/>
      <c r="ARM25" s="321"/>
      <c r="ARN25" s="321"/>
      <c r="ARO25" s="321"/>
      <c r="ARP25" s="321"/>
      <c r="ARQ25" s="321"/>
      <c r="ARR25" s="321"/>
      <c r="ARS25" s="321"/>
      <c r="ART25" s="321"/>
      <c r="ARU25" s="321"/>
      <c r="ARV25" s="321"/>
      <c r="ARW25" s="321"/>
      <c r="ARX25" s="321"/>
      <c r="ARY25" s="321"/>
      <c r="ARZ25" s="321"/>
      <c r="ASA25" s="321"/>
      <c r="ASB25" s="321"/>
      <c r="ASC25" s="321"/>
      <c r="ASD25" s="321"/>
      <c r="ASE25" s="321"/>
      <c r="ASF25" s="321"/>
      <c r="ASG25" s="321"/>
      <c r="ASH25" s="321"/>
      <c r="ASI25" s="321"/>
      <c r="ASJ25" s="321"/>
      <c r="ASK25" s="321"/>
      <c r="ASL25" s="321"/>
      <c r="ASM25" s="321"/>
      <c r="ASN25" s="321"/>
      <c r="ASO25" s="321"/>
      <c r="ASP25" s="321"/>
      <c r="ASQ25" s="321"/>
      <c r="ASR25" s="321"/>
      <c r="ASS25" s="321"/>
      <c r="AST25" s="321"/>
      <c r="ASU25" s="321"/>
      <c r="ASV25" s="321"/>
      <c r="ASW25" s="321"/>
      <c r="ASX25" s="321"/>
      <c r="ASY25" s="321"/>
      <c r="ASZ25" s="321"/>
      <c r="ATA25" s="321"/>
      <c r="ATB25" s="321"/>
      <c r="ATC25" s="321"/>
      <c r="ATD25" s="321"/>
      <c r="ATE25" s="321"/>
      <c r="ATF25" s="321"/>
      <c r="ATG25" s="321"/>
      <c r="ATH25" s="321"/>
      <c r="ATI25" s="321"/>
      <c r="ATJ25" s="321"/>
      <c r="ATK25" s="321"/>
      <c r="ATL25" s="321"/>
      <c r="ATM25" s="321"/>
      <c r="ATN25" s="321"/>
      <c r="ATO25" s="321"/>
      <c r="ATP25" s="321"/>
      <c r="ATQ25" s="321"/>
      <c r="ATR25" s="321"/>
      <c r="ATS25" s="321"/>
      <c r="ATT25" s="321"/>
      <c r="ATU25" s="321"/>
      <c r="ATV25" s="321"/>
      <c r="ATW25" s="321"/>
      <c r="ATX25" s="321"/>
      <c r="ATY25" s="321"/>
      <c r="ATZ25" s="321"/>
      <c r="AUA25" s="321"/>
      <c r="AUB25" s="321"/>
      <c r="AUC25" s="321"/>
      <c r="AUD25" s="321"/>
      <c r="AUE25" s="321"/>
      <c r="AUF25" s="321"/>
      <c r="AUG25" s="321"/>
      <c r="AUH25" s="321"/>
      <c r="AUI25" s="321"/>
      <c r="AUJ25" s="321"/>
      <c r="AUK25" s="321"/>
      <c r="AUL25" s="321"/>
      <c r="AUM25" s="321"/>
      <c r="AUN25" s="321"/>
      <c r="AUO25" s="321"/>
      <c r="AUP25" s="321"/>
      <c r="AUQ25" s="321"/>
      <c r="AUR25" s="321"/>
      <c r="AUS25" s="321"/>
      <c r="AUT25" s="321"/>
      <c r="AUU25" s="321"/>
      <c r="AUV25" s="321"/>
      <c r="AUW25" s="321"/>
      <c r="AUX25" s="321"/>
      <c r="AUY25" s="321"/>
      <c r="AUZ25" s="321"/>
      <c r="AVA25" s="321"/>
      <c r="AVB25" s="321"/>
      <c r="AVC25" s="321"/>
      <c r="AVD25" s="321"/>
      <c r="AVE25" s="321"/>
      <c r="AVF25" s="321"/>
      <c r="AVG25" s="321"/>
      <c r="AVH25" s="321"/>
      <c r="AVI25" s="321"/>
      <c r="AVJ25" s="321"/>
      <c r="AVK25" s="321"/>
      <c r="AVL25" s="321"/>
      <c r="AVM25" s="321"/>
      <c r="AVN25" s="321"/>
      <c r="AVO25" s="321"/>
      <c r="AVP25" s="321"/>
      <c r="AVQ25" s="321"/>
      <c r="AVR25" s="321"/>
      <c r="AVS25" s="321"/>
      <c r="AVT25" s="321"/>
      <c r="AVU25" s="321"/>
      <c r="AVV25" s="321"/>
      <c r="AVW25" s="321"/>
      <c r="AVX25" s="321"/>
      <c r="AVY25" s="321"/>
      <c r="AVZ25" s="321"/>
      <c r="AWA25" s="321"/>
      <c r="AWB25" s="321"/>
      <c r="AWC25" s="321"/>
      <c r="AWD25" s="321"/>
      <c r="AWE25" s="321"/>
      <c r="AWF25" s="321"/>
      <c r="AWG25" s="321"/>
      <c r="AWH25" s="321"/>
      <c r="AWI25" s="321"/>
      <c r="AWJ25" s="321"/>
      <c r="AWK25" s="321"/>
      <c r="AWL25" s="321"/>
      <c r="AWM25" s="321"/>
      <c r="AWN25" s="321"/>
      <c r="AWO25" s="321"/>
      <c r="AWP25" s="321"/>
      <c r="AWQ25" s="321"/>
      <c r="AWR25" s="321"/>
      <c r="AWS25" s="321"/>
      <c r="AWT25" s="321"/>
      <c r="AWU25" s="321"/>
      <c r="AWV25" s="321"/>
      <c r="AWW25" s="321"/>
      <c r="AWX25" s="321"/>
      <c r="AWY25" s="321"/>
      <c r="AWZ25" s="321"/>
      <c r="AXA25" s="321"/>
      <c r="AXB25" s="321"/>
      <c r="AXC25" s="321"/>
      <c r="AXD25" s="321"/>
      <c r="AXE25" s="321"/>
      <c r="AXF25" s="321"/>
      <c r="AXG25" s="321"/>
      <c r="AXH25" s="321"/>
      <c r="AXI25" s="321"/>
      <c r="AXJ25" s="321"/>
      <c r="AXK25" s="321"/>
      <c r="AXL25" s="321"/>
      <c r="AXM25" s="321"/>
      <c r="AXN25" s="321"/>
      <c r="AXO25" s="321"/>
      <c r="AXP25" s="321"/>
      <c r="AXQ25" s="321"/>
      <c r="AXR25" s="321"/>
      <c r="AXS25" s="321"/>
      <c r="AXT25" s="321"/>
      <c r="AXU25" s="321"/>
      <c r="AXV25" s="321"/>
      <c r="AXW25" s="321"/>
      <c r="AXX25" s="321"/>
      <c r="AXY25" s="321"/>
      <c r="AXZ25" s="321"/>
      <c r="AYA25" s="321"/>
      <c r="AYB25" s="321"/>
      <c r="AYC25" s="321"/>
      <c r="AYD25" s="321"/>
      <c r="AYE25" s="321"/>
      <c r="AYF25" s="321"/>
      <c r="AYG25" s="321"/>
      <c r="AYH25" s="321"/>
      <c r="AYI25" s="321"/>
      <c r="AYJ25" s="321"/>
      <c r="AYK25" s="321"/>
      <c r="AYL25" s="321"/>
      <c r="AYM25" s="321"/>
      <c r="AYN25" s="321"/>
      <c r="AYO25" s="321"/>
      <c r="AYP25" s="321"/>
      <c r="AYQ25" s="321"/>
      <c r="AYR25" s="321"/>
      <c r="AYS25" s="321"/>
      <c r="AYT25" s="321"/>
      <c r="AYU25" s="321"/>
      <c r="AYV25" s="321"/>
      <c r="AYW25" s="321"/>
      <c r="AYX25" s="321"/>
      <c r="AYY25" s="321"/>
      <c r="AYZ25" s="321"/>
      <c r="AZA25" s="321"/>
      <c r="AZB25" s="321"/>
      <c r="AZC25" s="321"/>
      <c r="AZD25" s="321"/>
      <c r="AZE25" s="321"/>
      <c r="AZF25" s="321"/>
      <c r="AZG25" s="321"/>
      <c r="AZH25" s="321"/>
      <c r="AZI25" s="321"/>
      <c r="AZJ25" s="321"/>
      <c r="AZK25" s="321"/>
      <c r="AZL25" s="321"/>
      <c r="AZM25" s="321"/>
      <c r="AZN25" s="321"/>
      <c r="AZO25" s="321"/>
      <c r="AZP25" s="321"/>
      <c r="AZQ25" s="321"/>
      <c r="AZR25" s="321"/>
      <c r="AZS25" s="321"/>
      <c r="AZT25" s="321"/>
      <c r="AZU25" s="321"/>
      <c r="AZV25" s="321"/>
      <c r="AZW25" s="321"/>
      <c r="AZX25" s="321"/>
      <c r="AZY25" s="321"/>
      <c r="AZZ25" s="321"/>
      <c r="BAA25" s="321"/>
      <c r="BAB25" s="321"/>
      <c r="BAC25" s="321"/>
      <c r="BAD25" s="321"/>
      <c r="BAE25" s="321"/>
      <c r="BAF25" s="321"/>
      <c r="BAG25" s="321"/>
      <c r="BAH25" s="321"/>
      <c r="BAI25" s="321"/>
      <c r="BAJ25" s="321"/>
      <c r="BAK25" s="321"/>
      <c r="BAL25" s="321"/>
      <c r="BAM25" s="321"/>
      <c r="BAN25" s="321"/>
      <c r="BAO25" s="321"/>
      <c r="BAP25" s="321"/>
      <c r="BAQ25" s="321"/>
      <c r="BAR25" s="321"/>
      <c r="BAS25" s="321"/>
      <c r="BAT25" s="321"/>
      <c r="BAU25" s="321"/>
      <c r="BAV25" s="321"/>
      <c r="BAW25" s="321"/>
      <c r="BAX25" s="321"/>
      <c r="BAY25" s="321"/>
      <c r="BAZ25" s="321"/>
      <c r="BBA25" s="321"/>
      <c r="BBB25" s="321"/>
      <c r="BBC25" s="321"/>
      <c r="BBD25" s="321"/>
      <c r="BBE25" s="321"/>
      <c r="BBF25" s="321"/>
      <c r="BBG25" s="321"/>
      <c r="BBH25" s="321"/>
      <c r="BBI25" s="321"/>
      <c r="BBJ25" s="321"/>
      <c r="BBK25" s="321"/>
      <c r="BBL25" s="321"/>
      <c r="BBM25" s="321"/>
      <c r="BBN25" s="321"/>
      <c r="BBO25" s="321"/>
      <c r="BBP25" s="321"/>
      <c r="BBQ25" s="321"/>
      <c r="BBR25" s="321"/>
      <c r="BBS25" s="321"/>
      <c r="BBT25" s="321"/>
      <c r="BBU25" s="321"/>
      <c r="BBV25" s="321"/>
      <c r="BBW25" s="321"/>
      <c r="BBX25" s="321"/>
      <c r="BBY25" s="321"/>
      <c r="BBZ25" s="321"/>
      <c r="BCA25" s="321"/>
      <c r="BCB25" s="321"/>
      <c r="BCC25" s="321"/>
      <c r="BCD25" s="321"/>
      <c r="BCE25" s="321"/>
      <c r="BCF25" s="321"/>
      <c r="BCG25" s="321"/>
      <c r="BCH25" s="321"/>
      <c r="BCI25" s="321"/>
      <c r="BCJ25" s="321"/>
      <c r="BCK25" s="321"/>
      <c r="BCL25" s="321"/>
      <c r="BCM25" s="321"/>
      <c r="BCN25" s="321"/>
      <c r="BCO25" s="321"/>
      <c r="BCP25" s="321"/>
      <c r="BCQ25" s="321"/>
      <c r="BCR25" s="321"/>
      <c r="BCS25" s="321"/>
      <c r="BCT25" s="321"/>
      <c r="BCU25" s="321"/>
      <c r="BCV25" s="321"/>
      <c r="BCW25" s="321"/>
      <c r="BCX25" s="321"/>
      <c r="BCY25" s="321"/>
      <c r="BCZ25" s="321"/>
      <c r="BDA25" s="321"/>
      <c r="BDB25" s="321"/>
      <c r="BDC25" s="321"/>
      <c r="BDD25" s="321"/>
      <c r="BDE25" s="321"/>
      <c r="BDF25" s="321"/>
      <c r="BDG25" s="321"/>
      <c r="BDH25" s="321"/>
      <c r="BDI25" s="321"/>
      <c r="BDJ25" s="321"/>
      <c r="BDK25" s="321"/>
      <c r="BDL25" s="321"/>
      <c r="BDM25" s="321"/>
      <c r="BDN25" s="321"/>
      <c r="BDO25" s="321"/>
      <c r="BDP25" s="321"/>
      <c r="BDQ25" s="321"/>
      <c r="BDR25" s="321"/>
      <c r="BDS25" s="321"/>
      <c r="BDT25" s="321"/>
      <c r="BDU25" s="321"/>
      <c r="BDV25" s="321"/>
      <c r="BDW25" s="321"/>
      <c r="BDX25" s="321"/>
      <c r="BDY25" s="321"/>
      <c r="BDZ25" s="321"/>
      <c r="BEA25" s="321"/>
      <c r="BEB25" s="321"/>
      <c r="BEC25" s="321"/>
      <c r="BED25" s="321"/>
      <c r="BEE25" s="321"/>
      <c r="BEF25" s="321"/>
      <c r="BEG25" s="321"/>
      <c r="BEH25" s="321"/>
      <c r="BEI25" s="321"/>
      <c r="BEJ25" s="321"/>
      <c r="BEK25" s="321"/>
      <c r="BEL25" s="321"/>
      <c r="BEM25" s="321"/>
      <c r="BEN25" s="321"/>
      <c r="BEO25" s="321"/>
      <c r="BEP25" s="321"/>
      <c r="BEQ25" s="321"/>
      <c r="BER25" s="321"/>
      <c r="BES25" s="321"/>
      <c r="BET25" s="321"/>
      <c r="BEU25" s="321"/>
      <c r="BEV25" s="321"/>
      <c r="BEW25" s="321"/>
      <c r="BEX25" s="321"/>
      <c r="BEY25" s="321"/>
      <c r="BEZ25" s="321"/>
      <c r="BFA25" s="321"/>
      <c r="BFB25" s="321"/>
      <c r="BFC25" s="321"/>
      <c r="BFD25" s="321"/>
      <c r="BFE25" s="321"/>
      <c r="BFF25" s="321"/>
      <c r="BFG25" s="321"/>
      <c r="BFH25" s="321"/>
      <c r="BFI25" s="321"/>
      <c r="BFJ25" s="321"/>
      <c r="BFK25" s="321"/>
      <c r="BFL25" s="321"/>
      <c r="BFM25" s="321"/>
      <c r="BFN25" s="321"/>
      <c r="BFO25" s="321"/>
      <c r="BFP25" s="321"/>
      <c r="BFQ25" s="321"/>
      <c r="BFR25" s="321"/>
      <c r="BFS25" s="321"/>
      <c r="BFT25" s="321"/>
      <c r="BFU25" s="321"/>
      <c r="BFV25" s="321"/>
      <c r="BFW25" s="321"/>
      <c r="BFX25" s="321"/>
      <c r="BFY25" s="321"/>
      <c r="BFZ25" s="321"/>
      <c r="BGA25" s="321"/>
      <c r="BGB25" s="321"/>
      <c r="BGC25" s="321"/>
      <c r="BGD25" s="321"/>
      <c r="BGE25" s="321"/>
      <c r="BGF25" s="321"/>
      <c r="BGG25" s="321"/>
      <c r="BGH25" s="321"/>
      <c r="BGI25" s="321"/>
      <c r="BGJ25" s="321"/>
      <c r="BGK25" s="321"/>
      <c r="BGL25" s="321"/>
      <c r="BGM25" s="321"/>
      <c r="BGN25" s="321"/>
      <c r="BGO25" s="321"/>
      <c r="BGP25" s="321"/>
      <c r="BGQ25" s="321"/>
      <c r="BGR25" s="321"/>
      <c r="BGS25" s="321"/>
      <c r="BGT25" s="321"/>
      <c r="BGU25" s="321"/>
      <c r="BGV25" s="321"/>
      <c r="BGW25" s="321"/>
      <c r="BGX25" s="321"/>
      <c r="BGY25" s="321"/>
      <c r="BGZ25" s="321"/>
      <c r="BHA25" s="321"/>
      <c r="BHB25" s="321"/>
      <c r="BHC25" s="321"/>
      <c r="BHD25" s="321"/>
      <c r="BHE25" s="321"/>
      <c r="BHF25" s="321"/>
      <c r="BHG25" s="321"/>
      <c r="BHH25" s="321"/>
      <c r="BHI25" s="321"/>
      <c r="BHJ25" s="321"/>
      <c r="BHK25" s="321"/>
      <c r="BHL25" s="321"/>
      <c r="BHM25" s="321"/>
      <c r="BHN25" s="321"/>
      <c r="BHO25" s="321"/>
      <c r="BHP25" s="321"/>
      <c r="BHQ25" s="321"/>
      <c r="BHR25" s="321"/>
      <c r="BHS25" s="321"/>
      <c r="BHT25" s="321"/>
      <c r="BHU25" s="321"/>
      <c r="BHV25" s="321"/>
      <c r="BHW25" s="321"/>
      <c r="BHX25" s="321"/>
      <c r="BHY25" s="321"/>
      <c r="BHZ25" s="321"/>
      <c r="BIA25" s="321"/>
      <c r="BIB25" s="321"/>
      <c r="BIC25" s="321"/>
      <c r="BID25" s="321"/>
      <c r="BIE25" s="321"/>
      <c r="BIF25" s="321"/>
      <c r="BIG25" s="321"/>
      <c r="BIH25" s="321"/>
      <c r="BII25" s="321"/>
      <c r="BIJ25" s="321"/>
      <c r="BIK25" s="321"/>
      <c r="BIL25" s="321"/>
      <c r="BIM25" s="321"/>
      <c r="BIN25" s="321"/>
      <c r="BIO25" s="321"/>
      <c r="BIP25" s="321"/>
      <c r="BIQ25" s="321"/>
      <c r="BIR25" s="321"/>
      <c r="BIS25" s="321"/>
      <c r="BIT25" s="321"/>
      <c r="BIU25" s="321"/>
      <c r="BIV25" s="321"/>
      <c r="BIW25" s="321"/>
      <c r="BIX25" s="321"/>
      <c r="BIY25" s="321"/>
      <c r="BIZ25" s="321"/>
      <c r="BJA25" s="321"/>
      <c r="BJB25" s="321"/>
      <c r="BJC25" s="321"/>
      <c r="BJD25" s="321"/>
      <c r="BJE25" s="321"/>
      <c r="BJF25" s="321"/>
      <c r="BJG25" s="321"/>
      <c r="BJH25" s="321"/>
      <c r="BJI25" s="321"/>
      <c r="BJJ25" s="321"/>
      <c r="BJK25" s="321"/>
      <c r="BJL25" s="321"/>
      <c r="BJM25" s="321"/>
      <c r="BJN25" s="321"/>
      <c r="BJO25" s="321"/>
      <c r="BJP25" s="321"/>
      <c r="BJQ25" s="321"/>
      <c r="BJR25" s="321"/>
      <c r="BJS25" s="321"/>
      <c r="BJT25" s="321"/>
      <c r="BJU25" s="321"/>
      <c r="BJV25" s="321"/>
      <c r="BJW25" s="321"/>
      <c r="BJX25" s="321"/>
      <c r="BJY25" s="321"/>
      <c r="BJZ25" s="321"/>
      <c r="BKA25" s="321"/>
      <c r="BKB25" s="321"/>
      <c r="BKC25" s="321"/>
      <c r="BKD25" s="321"/>
      <c r="BKE25" s="321"/>
      <c r="BKF25" s="321"/>
      <c r="BKG25" s="321"/>
      <c r="BKH25" s="321"/>
      <c r="BKI25" s="321"/>
      <c r="BKJ25" s="321"/>
      <c r="BKK25" s="321"/>
      <c r="BKL25" s="321"/>
      <c r="BKM25" s="321"/>
      <c r="BKN25" s="321"/>
      <c r="BKO25" s="321"/>
      <c r="BKP25" s="321"/>
      <c r="BKQ25" s="321"/>
      <c r="BKR25" s="321"/>
      <c r="BKS25" s="321"/>
      <c r="BKT25" s="321"/>
      <c r="BKU25" s="321"/>
      <c r="BKV25" s="321"/>
      <c r="BKW25" s="321"/>
      <c r="BKX25" s="321"/>
      <c r="BKY25" s="321"/>
      <c r="BKZ25" s="321"/>
      <c r="BLA25" s="321"/>
      <c r="BLB25" s="321"/>
      <c r="BLC25" s="321"/>
      <c r="BLD25" s="321"/>
      <c r="BLE25" s="321"/>
      <c r="BLF25" s="321"/>
      <c r="BLG25" s="321"/>
      <c r="BLH25" s="321"/>
      <c r="BLI25" s="321"/>
      <c r="BLJ25" s="321"/>
      <c r="BLK25" s="321"/>
      <c r="BLL25" s="321"/>
      <c r="BLM25" s="321"/>
      <c r="BLN25" s="321"/>
      <c r="BLO25" s="321"/>
      <c r="BLP25" s="321"/>
      <c r="BLQ25" s="321"/>
      <c r="BLR25" s="321"/>
      <c r="BLS25" s="321"/>
      <c r="BLT25" s="321"/>
      <c r="BLU25" s="321"/>
      <c r="BLV25" s="321"/>
      <c r="BLW25" s="321"/>
      <c r="BLX25" s="321"/>
      <c r="BLY25" s="321"/>
      <c r="BLZ25" s="321"/>
      <c r="BMA25" s="321"/>
      <c r="BMB25" s="321"/>
      <c r="BMC25" s="321"/>
      <c r="BMD25" s="321"/>
      <c r="BME25" s="321"/>
      <c r="BMF25" s="321"/>
      <c r="BMG25" s="321"/>
      <c r="BMH25" s="321"/>
      <c r="BMI25" s="321"/>
      <c r="BMJ25" s="321"/>
      <c r="BMK25" s="321"/>
      <c r="BML25" s="321"/>
      <c r="BMM25" s="321"/>
      <c r="BMN25" s="321"/>
      <c r="BMO25" s="321"/>
      <c r="BMP25" s="321"/>
      <c r="BMQ25" s="321"/>
      <c r="BMR25" s="321"/>
      <c r="BMS25" s="321"/>
      <c r="BMT25" s="321"/>
      <c r="BMU25" s="321"/>
      <c r="BMV25" s="321"/>
      <c r="BMW25" s="321"/>
      <c r="BMX25" s="321"/>
      <c r="BMY25" s="321"/>
      <c r="BMZ25" s="321"/>
      <c r="BNA25" s="321"/>
      <c r="BNB25" s="321"/>
      <c r="BNC25" s="321"/>
      <c r="BND25" s="321"/>
      <c r="BNE25" s="321"/>
      <c r="BNF25" s="321"/>
      <c r="BNG25" s="321"/>
      <c r="BNH25" s="321"/>
      <c r="BNI25" s="321"/>
      <c r="BNJ25" s="321"/>
      <c r="BNK25" s="321"/>
      <c r="BNL25" s="321"/>
      <c r="BNM25" s="321"/>
      <c r="BNN25" s="321"/>
      <c r="BNO25" s="321"/>
      <c r="BNP25" s="321"/>
      <c r="BNQ25" s="321"/>
      <c r="BNR25" s="321"/>
      <c r="BNS25" s="321"/>
      <c r="BNT25" s="321"/>
      <c r="BNU25" s="321"/>
      <c r="BNV25" s="321"/>
      <c r="BNW25" s="321"/>
      <c r="BNX25" s="321"/>
      <c r="BNY25" s="321"/>
      <c r="BNZ25" s="321"/>
      <c r="BOA25" s="321"/>
      <c r="BOB25" s="321"/>
      <c r="BOC25" s="321"/>
      <c r="BOD25" s="321"/>
      <c r="BOE25" s="321"/>
      <c r="BOF25" s="321"/>
      <c r="BOG25" s="321"/>
      <c r="BOH25" s="321"/>
      <c r="BOI25" s="321"/>
      <c r="BOJ25" s="321"/>
      <c r="BOK25" s="321"/>
      <c r="BOL25" s="321"/>
      <c r="BOM25" s="321"/>
      <c r="BON25" s="321"/>
      <c r="BOO25" s="321"/>
      <c r="BOP25" s="321"/>
      <c r="BOQ25" s="321"/>
      <c r="BOR25" s="321"/>
      <c r="BOS25" s="321"/>
      <c r="BOT25" s="321"/>
      <c r="BOU25" s="321"/>
      <c r="BOV25" s="321"/>
      <c r="BOW25" s="321"/>
      <c r="BOX25" s="321"/>
      <c r="BOY25" s="321"/>
      <c r="BOZ25" s="321"/>
      <c r="BPA25" s="321"/>
      <c r="BPB25" s="321"/>
      <c r="BPC25" s="321"/>
      <c r="BPD25" s="321"/>
      <c r="BPE25" s="321"/>
      <c r="BPF25" s="321"/>
      <c r="BPG25" s="321"/>
      <c r="BPH25" s="321"/>
      <c r="BPI25" s="321"/>
      <c r="BPJ25" s="321"/>
      <c r="BPK25" s="321"/>
      <c r="BPL25" s="321"/>
      <c r="BPM25" s="321"/>
      <c r="BPN25" s="321"/>
      <c r="BPO25" s="321"/>
      <c r="BPP25" s="321"/>
      <c r="BPQ25" s="321"/>
      <c r="BPR25" s="321"/>
      <c r="BPS25" s="321"/>
      <c r="BPT25" s="321"/>
      <c r="BPU25" s="321"/>
      <c r="BPV25" s="321"/>
      <c r="BPW25" s="321"/>
      <c r="BPX25" s="321"/>
      <c r="BPY25" s="321"/>
      <c r="BPZ25" s="321"/>
      <c r="BQA25" s="321"/>
      <c r="BQB25" s="321"/>
      <c r="BQC25" s="321"/>
      <c r="BQD25" s="321"/>
      <c r="BQE25" s="321"/>
      <c r="BQF25" s="321"/>
      <c r="BQG25" s="321"/>
      <c r="BQH25" s="321"/>
      <c r="BQI25" s="321"/>
      <c r="BQJ25" s="321"/>
      <c r="BQK25" s="321"/>
      <c r="BQL25" s="321"/>
      <c r="BQM25" s="321"/>
      <c r="BQN25" s="321"/>
      <c r="BQO25" s="321"/>
      <c r="BQP25" s="321"/>
      <c r="BQQ25" s="321"/>
      <c r="BQR25" s="321"/>
      <c r="BQS25" s="321"/>
      <c r="BQT25" s="321"/>
      <c r="BQU25" s="321"/>
      <c r="BQV25" s="321"/>
      <c r="BQW25" s="321"/>
      <c r="BQX25" s="321"/>
      <c r="BQY25" s="321"/>
      <c r="BQZ25" s="321"/>
      <c r="BRA25" s="321"/>
      <c r="BRB25" s="321"/>
      <c r="BRC25" s="321"/>
      <c r="BRD25" s="321"/>
      <c r="BRE25" s="321"/>
      <c r="BRF25" s="321"/>
      <c r="BRG25" s="321"/>
      <c r="BRH25" s="321"/>
      <c r="BRI25" s="321"/>
      <c r="BRJ25" s="321"/>
      <c r="BRK25" s="321"/>
      <c r="BRL25" s="321"/>
      <c r="BRM25" s="321"/>
      <c r="BRN25" s="321"/>
      <c r="BRO25" s="321"/>
      <c r="BRP25" s="321"/>
      <c r="BRQ25" s="321"/>
      <c r="BRR25" s="321"/>
      <c r="BRS25" s="321"/>
      <c r="BRT25" s="321"/>
      <c r="BRU25" s="321"/>
      <c r="BRV25" s="321"/>
      <c r="BRW25" s="321"/>
      <c r="BRX25" s="321"/>
      <c r="BRY25" s="321"/>
      <c r="BRZ25" s="321"/>
      <c r="BSA25" s="321"/>
      <c r="BSB25" s="321"/>
      <c r="BSC25" s="321"/>
      <c r="BSD25" s="321"/>
      <c r="BSE25" s="321"/>
      <c r="BSF25" s="321"/>
      <c r="BSG25" s="321"/>
      <c r="BSH25" s="321"/>
      <c r="BSI25" s="321"/>
      <c r="BSJ25" s="321"/>
      <c r="BSK25" s="321"/>
      <c r="BSL25" s="321"/>
      <c r="BSM25" s="321"/>
      <c r="BSN25" s="321"/>
      <c r="BSO25" s="321"/>
      <c r="BSP25" s="321"/>
      <c r="BSQ25" s="321"/>
      <c r="BSR25" s="321"/>
      <c r="BSS25" s="321"/>
      <c r="BST25" s="321"/>
      <c r="BSU25" s="321"/>
      <c r="BSV25" s="321"/>
      <c r="BSW25" s="321"/>
      <c r="BSX25" s="321"/>
      <c r="BSY25" s="321"/>
      <c r="BSZ25" s="321"/>
      <c r="BTA25" s="321"/>
      <c r="BTB25" s="321"/>
      <c r="BTC25" s="321"/>
      <c r="BTD25" s="321"/>
      <c r="BTE25" s="321"/>
      <c r="BTF25" s="321"/>
      <c r="BTG25" s="321"/>
      <c r="BTH25" s="321"/>
      <c r="BTI25" s="321"/>
      <c r="BTJ25" s="321"/>
      <c r="BTK25" s="321"/>
      <c r="BTL25" s="321"/>
      <c r="BTM25" s="321"/>
      <c r="BTN25" s="321"/>
      <c r="BTO25" s="321"/>
      <c r="BTP25" s="321"/>
      <c r="BTQ25" s="321"/>
      <c r="BTR25" s="321"/>
      <c r="BTS25" s="321"/>
      <c r="BTT25" s="321"/>
      <c r="BTU25" s="321"/>
      <c r="BTV25" s="321"/>
      <c r="BTW25" s="321"/>
      <c r="BTX25" s="321"/>
      <c r="BTY25" s="321"/>
      <c r="BTZ25" s="321"/>
      <c r="BUA25" s="321"/>
      <c r="BUB25" s="321"/>
      <c r="BUC25" s="321"/>
      <c r="BUD25" s="321"/>
      <c r="BUE25" s="321"/>
      <c r="BUF25" s="321"/>
      <c r="BUG25" s="321"/>
      <c r="BUH25" s="321"/>
      <c r="BUI25" s="321"/>
      <c r="BUJ25" s="321"/>
      <c r="BUK25" s="321"/>
      <c r="BUL25" s="321"/>
      <c r="BUM25" s="321"/>
      <c r="BUN25" s="321"/>
      <c r="BUO25" s="321"/>
      <c r="BUP25" s="321"/>
      <c r="BUQ25" s="321"/>
      <c r="BUR25" s="321"/>
      <c r="BUS25" s="321"/>
      <c r="BUT25" s="321"/>
      <c r="BUU25" s="321"/>
      <c r="BUV25" s="321"/>
      <c r="BUW25" s="321"/>
      <c r="BUX25" s="321"/>
      <c r="BUY25" s="321"/>
      <c r="BUZ25" s="321"/>
      <c r="BVA25" s="321"/>
      <c r="BVB25" s="321"/>
      <c r="BVC25" s="321"/>
      <c r="BVD25" s="321"/>
      <c r="BVE25" s="321"/>
      <c r="BVF25" s="321"/>
      <c r="BVG25" s="321"/>
      <c r="BVH25" s="321"/>
      <c r="BVI25" s="321"/>
      <c r="BVJ25" s="321"/>
      <c r="BVK25" s="321"/>
      <c r="BVL25" s="321"/>
      <c r="BVM25" s="321"/>
      <c r="BVN25" s="321"/>
      <c r="BVO25" s="321"/>
      <c r="BVP25" s="321"/>
      <c r="BVQ25" s="321"/>
      <c r="BVR25" s="321"/>
      <c r="BVS25" s="321"/>
      <c r="BVT25" s="321"/>
      <c r="BVU25" s="321"/>
      <c r="BVV25" s="321"/>
      <c r="BVW25" s="321"/>
      <c r="BVX25" s="321"/>
      <c r="BVY25" s="321"/>
      <c r="BVZ25" s="321"/>
      <c r="BWA25" s="321"/>
      <c r="BWB25" s="321"/>
      <c r="BWC25" s="321"/>
      <c r="BWD25" s="321"/>
      <c r="BWE25" s="321"/>
      <c r="BWF25" s="321"/>
      <c r="BWG25" s="321"/>
      <c r="BWH25" s="321"/>
      <c r="BWI25" s="321"/>
      <c r="BWJ25" s="321"/>
      <c r="BWK25" s="321"/>
      <c r="BWL25" s="321"/>
      <c r="BWM25" s="321"/>
      <c r="BWN25" s="321"/>
      <c r="BWO25" s="321"/>
      <c r="BWP25" s="321"/>
      <c r="BWQ25" s="321"/>
      <c r="BWR25" s="321"/>
      <c r="BWS25" s="321"/>
      <c r="BWT25" s="321"/>
      <c r="BWU25" s="321"/>
      <c r="BWV25" s="321"/>
      <c r="BWW25" s="321"/>
      <c r="BWX25" s="321"/>
      <c r="BWY25" s="321"/>
      <c r="BWZ25" s="321"/>
      <c r="BXA25" s="321"/>
      <c r="BXB25" s="321"/>
      <c r="BXC25" s="321"/>
      <c r="BXD25" s="321"/>
      <c r="BXE25" s="321"/>
      <c r="BXF25" s="321"/>
      <c r="BXG25" s="321"/>
      <c r="BXH25" s="321"/>
      <c r="BXI25" s="321"/>
      <c r="BXJ25" s="321"/>
      <c r="BXK25" s="321"/>
      <c r="BXL25" s="321"/>
      <c r="BXM25" s="321"/>
      <c r="BXN25" s="321"/>
      <c r="BXO25" s="321"/>
      <c r="BXP25" s="321"/>
      <c r="BXQ25" s="321"/>
      <c r="BXR25" s="321"/>
      <c r="BXS25" s="321"/>
      <c r="BXT25" s="321"/>
      <c r="BXU25" s="321"/>
      <c r="BXV25" s="321"/>
      <c r="BXW25" s="321"/>
      <c r="BXX25" s="321"/>
      <c r="BXY25" s="321"/>
      <c r="BXZ25" s="321"/>
      <c r="BYA25" s="321"/>
      <c r="BYB25" s="321"/>
      <c r="BYC25" s="321"/>
      <c r="BYD25" s="321"/>
      <c r="BYE25" s="321"/>
      <c r="BYF25" s="321"/>
      <c r="BYG25" s="321"/>
      <c r="BYH25" s="321"/>
      <c r="BYI25" s="321"/>
      <c r="BYJ25" s="321"/>
      <c r="BYK25" s="321"/>
      <c r="BYL25" s="321"/>
      <c r="BYM25" s="321"/>
      <c r="BYN25" s="321"/>
      <c r="BYO25" s="321"/>
      <c r="BYP25" s="321"/>
      <c r="BYQ25" s="321"/>
      <c r="BYR25" s="321"/>
      <c r="BYS25" s="321"/>
      <c r="BYT25" s="321"/>
      <c r="BYU25" s="321"/>
      <c r="BYV25" s="321"/>
      <c r="BYW25" s="321"/>
      <c r="BYX25" s="321"/>
      <c r="BYY25" s="321"/>
      <c r="BYZ25" s="321"/>
      <c r="BZA25" s="321"/>
      <c r="BZB25" s="321"/>
      <c r="BZC25" s="321"/>
      <c r="BZD25" s="321"/>
      <c r="BZE25" s="321"/>
      <c r="BZF25" s="321"/>
      <c r="BZG25" s="321"/>
      <c r="BZH25" s="321"/>
      <c r="BZI25" s="321"/>
      <c r="BZJ25" s="321"/>
      <c r="BZK25" s="321"/>
      <c r="BZL25" s="321"/>
      <c r="BZM25" s="321"/>
      <c r="BZN25" s="321"/>
      <c r="BZO25" s="321"/>
      <c r="BZP25" s="321"/>
      <c r="BZQ25" s="321"/>
      <c r="BZR25" s="321"/>
      <c r="BZS25" s="321"/>
      <c r="BZT25" s="321"/>
      <c r="BZU25" s="321"/>
      <c r="BZV25" s="321"/>
      <c r="BZW25" s="321"/>
      <c r="BZX25" s="321"/>
      <c r="BZY25" s="321"/>
      <c r="BZZ25" s="321"/>
      <c r="CAA25" s="321"/>
      <c r="CAB25" s="321"/>
      <c r="CAC25" s="321"/>
      <c r="CAD25" s="321"/>
      <c r="CAE25" s="321"/>
      <c r="CAF25" s="321"/>
      <c r="CAG25" s="321"/>
      <c r="CAH25" s="321"/>
      <c r="CAI25" s="321"/>
      <c r="CAJ25" s="321"/>
      <c r="CAK25" s="321"/>
      <c r="CAL25" s="321"/>
      <c r="CAM25" s="321"/>
      <c r="CAN25" s="321"/>
      <c r="CAO25" s="321"/>
      <c r="CAP25" s="321"/>
      <c r="CAQ25" s="321"/>
      <c r="CAR25" s="321"/>
      <c r="CAS25" s="321"/>
      <c r="CAT25" s="321"/>
      <c r="CAU25" s="321"/>
      <c r="CAV25" s="321"/>
      <c r="CAW25" s="321"/>
      <c r="CAX25" s="321"/>
      <c r="CAY25" s="321"/>
      <c r="CAZ25" s="321"/>
      <c r="CBA25" s="321"/>
      <c r="CBB25" s="321"/>
      <c r="CBC25" s="321"/>
      <c r="CBD25" s="321"/>
      <c r="CBE25" s="321"/>
      <c r="CBF25" s="321"/>
      <c r="CBG25" s="321"/>
      <c r="CBH25" s="321"/>
      <c r="CBI25" s="321"/>
      <c r="CBJ25" s="321"/>
      <c r="CBK25" s="321"/>
      <c r="CBL25" s="321"/>
      <c r="CBM25" s="321"/>
      <c r="CBN25" s="321"/>
      <c r="CBO25" s="321"/>
      <c r="CBP25" s="321"/>
      <c r="CBQ25" s="321"/>
      <c r="CBR25" s="321"/>
      <c r="CBS25" s="321"/>
      <c r="CBT25" s="321"/>
      <c r="CBU25" s="321"/>
      <c r="CBV25" s="321"/>
      <c r="CBW25" s="321"/>
      <c r="CBX25" s="321"/>
      <c r="CBY25" s="321"/>
      <c r="CBZ25" s="321"/>
      <c r="CCA25" s="321"/>
      <c r="CCB25" s="321"/>
      <c r="CCC25" s="321"/>
      <c r="CCD25" s="321"/>
      <c r="CCE25" s="321"/>
      <c r="CCF25" s="321"/>
      <c r="CCG25" s="321"/>
      <c r="CCH25" s="321"/>
      <c r="CCI25" s="321"/>
      <c r="CCJ25" s="321"/>
      <c r="CCK25" s="321"/>
      <c r="CCL25" s="321"/>
      <c r="CCM25" s="321"/>
      <c r="CCN25" s="321"/>
      <c r="CCO25" s="321"/>
      <c r="CCP25" s="321"/>
      <c r="CCQ25" s="321"/>
      <c r="CCR25" s="321"/>
      <c r="CCS25" s="321"/>
      <c r="CCT25" s="321"/>
      <c r="CCU25" s="321"/>
      <c r="CCV25" s="321"/>
      <c r="CCW25" s="321"/>
      <c r="CCX25" s="321"/>
      <c r="CCY25" s="321"/>
      <c r="CCZ25" s="321"/>
      <c r="CDA25" s="321"/>
      <c r="CDB25" s="321"/>
      <c r="CDC25" s="321"/>
      <c r="CDD25" s="321"/>
      <c r="CDE25" s="321"/>
      <c r="CDF25" s="321"/>
      <c r="CDG25" s="321"/>
      <c r="CDH25" s="321"/>
      <c r="CDI25" s="321"/>
      <c r="CDJ25" s="321"/>
      <c r="CDK25" s="321"/>
      <c r="CDL25" s="321"/>
      <c r="CDM25" s="321"/>
      <c r="CDN25" s="321"/>
      <c r="CDO25" s="321"/>
      <c r="CDP25" s="321"/>
      <c r="CDQ25" s="321"/>
      <c r="CDR25" s="321"/>
      <c r="CDS25" s="321"/>
      <c r="CDT25" s="321"/>
      <c r="CDU25" s="321"/>
      <c r="CDV25" s="321"/>
      <c r="CDW25" s="321"/>
      <c r="CDX25" s="321"/>
      <c r="CDY25" s="321"/>
      <c r="CDZ25" s="321"/>
      <c r="CEA25" s="321"/>
      <c r="CEB25" s="321"/>
      <c r="CEC25" s="321"/>
      <c r="CED25" s="321"/>
      <c r="CEE25" s="321"/>
      <c r="CEF25" s="321"/>
      <c r="CEG25" s="321"/>
      <c r="CEH25" s="321"/>
      <c r="CEI25" s="321"/>
      <c r="CEJ25" s="321"/>
      <c r="CEK25" s="321"/>
      <c r="CEL25" s="321"/>
      <c r="CEM25" s="321"/>
      <c r="CEN25" s="321"/>
      <c r="CEO25" s="321"/>
      <c r="CEP25" s="321"/>
      <c r="CEQ25" s="321"/>
      <c r="CER25" s="321"/>
      <c r="CES25" s="321"/>
      <c r="CET25" s="321"/>
      <c r="CEU25" s="321"/>
      <c r="CEV25" s="321"/>
      <c r="CEW25" s="321"/>
      <c r="CEX25" s="321"/>
      <c r="CEY25" s="321"/>
      <c r="CEZ25" s="321"/>
      <c r="CFA25" s="321"/>
      <c r="CFB25" s="321"/>
      <c r="CFC25" s="321"/>
      <c r="CFD25" s="321"/>
      <c r="CFE25" s="321"/>
      <c r="CFF25" s="321"/>
      <c r="CFG25" s="321"/>
      <c r="CFH25" s="321"/>
      <c r="CFI25" s="321"/>
      <c r="CFJ25" s="321"/>
      <c r="CFK25" s="321"/>
      <c r="CFL25" s="321"/>
      <c r="CFM25" s="321"/>
      <c r="CFN25" s="321"/>
      <c r="CFO25" s="321"/>
      <c r="CFP25" s="321"/>
      <c r="CFQ25" s="321"/>
      <c r="CFR25" s="321"/>
      <c r="CFS25" s="321"/>
      <c r="CFT25" s="321"/>
      <c r="CFU25" s="321"/>
      <c r="CFV25" s="321"/>
      <c r="CFW25" s="321"/>
      <c r="CFX25" s="321"/>
      <c r="CFY25" s="321"/>
      <c r="CFZ25" s="321"/>
      <c r="CGA25" s="321"/>
      <c r="CGB25" s="321"/>
      <c r="CGC25" s="321"/>
      <c r="CGD25" s="321"/>
      <c r="CGE25" s="321"/>
      <c r="CGF25" s="321"/>
      <c r="CGG25" s="321"/>
      <c r="CGH25" s="321"/>
      <c r="CGI25" s="321"/>
      <c r="CGJ25" s="321"/>
      <c r="CGK25" s="321"/>
      <c r="CGL25" s="321"/>
      <c r="CGM25" s="321"/>
      <c r="CGN25" s="321"/>
      <c r="CGO25" s="321"/>
      <c r="CGP25" s="321"/>
      <c r="CGQ25" s="321"/>
      <c r="CGR25" s="321"/>
      <c r="CGS25" s="321"/>
      <c r="CGT25" s="321"/>
      <c r="CGU25" s="321"/>
      <c r="CGV25" s="321"/>
      <c r="CGW25" s="321"/>
      <c r="CGX25" s="321"/>
      <c r="CGY25" s="321"/>
      <c r="CGZ25" s="321"/>
      <c r="CHA25" s="321"/>
      <c r="CHB25" s="321"/>
      <c r="CHC25" s="321"/>
      <c r="CHD25" s="321"/>
      <c r="CHE25" s="321"/>
      <c r="CHF25" s="321"/>
      <c r="CHG25" s="321"/>
      <c r="CHH25" s="321"/>
      <c r="CHI25" s="321"/>
      <c r="CHJ25" s="321"/>
      <c r="CHK25" s="321"/>
      <c r="CHL25" s="321"/>
      <c r="CHM25" s="321"/>
      <c r="CHN25" s="321"/>
      <c r="CHO25" s="321"/>
      <c r="CHP25" s="321"/>
      <c r="CHQ25" s="321"/>
      <c r="CHR25" s="321"/>
      <c r="CHS25" s="321"/>
      <c r="CHT25" s="321"/>
      <c r="CHU25" s="321"/>
      <c r="CHV25" s="321"/>
      <c r="CHW25" s="321"/>
      <c r="CHX25" s="321"/>
      <c r="CHY25" s="321"/>
      <c r="CHZ25" s="321"/>
      <c r="CIA25" s="321"/>
      <c r="CIB25" s="321"/>
      <c r="CIC25" s="321"/>
      <c r="CID25" s="321"/>
      <c r="CIE25" s="321"/>
      <c r="CIF25" s="321"/>
      <c r="CIG25" s="321"/>
      <c r="CIH25" s="321"/>
      <c r="CII25" s="321"/>
      <c r="CIJ25" s="321"/>
      <c r="CIK25" s="321"/>
      <c r="CIL25" s="321"/>
      <c r="CIM25" s="321"/>
      <c r="CIN25" s="321"/>
      <c r="CIO25" s="321"/>
      <c r="CIP25" s="321"/>
      <c r="CIQ25" s="321"/>
      <c r="CIR25" s="321"/>
      <c r="CIS25" s="321"/>
      <c r="CIT25" s="321"/>
      <c r="CIU25" s="321"/>
      <c r="CIV25" s="321"/>
      <c r="CIW25" s="321"/>
      <c r="CIX25" s="321"/>
      <c r="CIY25" s="321"/>
      <c r="CIZ25" s="321"/>
      <c r="CJA25" s="321"/>
      <c r="CJB25" s="321"/>
      <c r="CJC25" s="321"/>
      <c r="CJD25" s="321"/>
      <c r="CJE25" s="321"/>
      <c r="CJF25" s="321"/>
      <c r="CJG25" s="321"/>
      <c r="CJH25" s="321"/>
      <c r="CJI25" s="321"/>
      <c r="CJJ25" s="321"/>
      <c r="CJK25" s="321"/>
      <c r="CJL25" s="321"/>
      <c r="CJM25" s="321"/>
      <c r="CJN25" s="321"/>
      <c r="CJO25" s="321"/>
      <c r="CJP25" s="321"/>
      <c r="CJQ25" s="321"/>
      <c r="CJR25" s="321"/>
      <c r="CJS25" s="321"/>
      <c r="CJT25" s="321"/>
      <c r="CJU25" s="321"/>
      <c r="CJV25" s="321"/>
      <c r="CJW25" s="321"/>
      <c r="CJX25" s="321"/>
      <c r="CJY25" s="321"/>
      <c r="CJZ25" s="321"/>
      <c r="CKA25" s="321"/>
      <c r="CKB25" s="321"/>
      <c r="CKC25" s="321"/>
      <c r="CKD25" s="321"/>
      <c r="CKE25" s="321"/>
      <c r="CKF25" s="321"/>
      <c r="CKG25" s="321"/>
      <c r="CKH25" s="321"/>
      <c r="CKI25" s="321"/>
      <c r="CKJ25" s="321"/>
      <c r="CKK25" s="321"/>
      <c r="CKL25" s="321"/>
      <c r="CKM25" s="321"/>
      <c r="CKN25" s="321"/>
      <c r="CKO25" s="321"/>
      <c r="CKP25" s="321"/>
      <c r="CKQ25" s="321"/>
      <c r="CKR25" s="321"/>
      <c r="CKS25" s="321"/>
      <c r="CKT25" s="321"/>
      <c r="CKU25" s="321"/>
      <c r="CKV25" s="321"/>
      <c r="CKW25" s="321"/>
      <c r="CKX25" s="321"/>
      <c r="CKY25" s="321"/>
      <c r="CKZ25" s="321"/>
      <c r="CLA25" s="321"/>
      <c r="CLB25" s="321"/>
      <c r="CLC25" s="321"/>
      <c r="CLD25" s="321"/>
      <c r="CLE25" s="321"/>
      <c r="CLF25" s="321"/>
      <c r="CLG25" s="321"/>
      <c r="CLH25" s="321"/>
      <c r="CLI25" s="321"/>
      <c r="CLJ25" s="321"/>
      <c r="CLK25" s="321"/>
      <c r="CLL25" s="321"/>
      <c r="CLM25" s="321"/>
      <c r="CLN25" s="321"/>
      <c r="CLO25" s="321"/>
      <c r="CLP25" s="321"/>
      <c r="CLQ25" s="321"/>
      <c r="CLR25" s="321"/>
      <c r="CLS25" s="321"/>
      <c r="CLT25" s="321"/>
      <c r="CLU25" s="321"/>
      <c r="CLV25" s="321"/>
      <c r="CLW25" s="321"/>
      <c r="CLX25" s="321"/>
      <c r="CLY25" s="321"/>
      <c r="CLZ25" s="321"/>
      <c r="CMA25" s="321"/>
      <c r="CMB25" s="321"/>
      <c r="CMC25" s="321"/>
      <c r="CMD25" s="321"/>
      <c r="CME25" s="321"/>
      <c r="CMF25" s="321"/>
      <c r="CMG25" s="321"/>
      <c r="CMH25" s="321"/>
      <c r="CMI25" s="321"/>
      <c r="CMJ25" s="321"/>
      <c r="CMK25" s="321"/>
      <c r="CML25" s="321"/>
      <c r="CMM25" s="321"/>
      <c r="CMN25" s="321"/>
      <c r="CMO25" s="321"/>
      <c r="CMP25" s="321"/>
      <c r="CMQ25" s="321"/>
      <c r="CMR25" s="321"/>
      <c r="CMS25" s="321"/>
      <c r="CMT25" s="321"/>
      <c r="CMU25" s="321"/>
      <c r="CMV25" s="321"/>
      <c r="CMW25" s="321"/>
      <c r="CMX25" s="321"/>
      <c r="CMY25" s="321"/>
      <c r="CMZ25" s="321"/>
      <c r="CNA25" s="321"/>
      <c r="CNB25" s="321"/>
      <c r="CNC25" s="321"/>
      <c r="CND25" s="321"/>
      <c r="CNE25" s="321"/>
      <c r="CNF25" s="321"/>
      <c r="CNG25" s="321"/>
      <c r="CNH25" s="321"/>
      <c r="CNI25" s="321"/>
      <c r="CNJ25" s="321"/>
      <c r="CNK25" s="321"/>
      <c r="CNL25" s="321"/>
      <c r="CNM25" s="321"/>
      <c r="CNN25" s="321"/>
      <c r="CNO25" s="321"/>
      <c r="CNP25" s="321"/>
      <c r="CNQ25" s="321"/>
      <c r="CNR25" s="321"/>
      <c r="CNS25" s="321"/>
      <c r="CNT25" s="321"/>
      <c r="CNU25" s="321"/>
      <c r="CNV25" s="321"/>
      <c r="CNW25" s="321"/>
      <c r="CNX25" s="321"/>
      <c r="CNY25" s="321"/>
      <c r="CNZ25" s="321"/>
      <c r="COA25" s="321"/>
      <c r="COB25" s="321"/>
      <c r="COC25" s="321"/>
      <c r="COD25" s="321"/>
      <c r="COE25" s="321"/>
      <c r="COF25" s="321"/>
      <c r="COG25" s="321"/>
      <c r="COH25" s="321"/>
      <c r="COI25" s="321"/>
      <c r="COJ25" s="321"/>
      <c r="COK25" s="321"/>
      <c r="COL25" s="321"/>
      <c r="COM25" s="321"/>
      <c r="CON25" s="321"/>
      <c r="COO25" s="321"/>
      <c r="COP25" s="321"/>
      <c r="COQ25" s="321"/>
      <c r="COR25" s="321"/>
      <c r="COS25" s="321"/>
      <c r="COT25" s="321"/>
      <c r="COU25" s="321"/>
      <c r="COV25" s="321"/>
      <c r="COW25" s="321"/>
      <c r="COX25" s="321"/>
      <c r="COY25" s="321"/>
      <c r="COZ25" s="321"/>
      <c r="CPA25" s="321"/>
      <c r="CPB25" s="321"/>
      <c r="CPC25" s="321"/>
      <c r="CPD25" s="321"/>
      <c r="CPE25" s="321"/>
      <c r="CPF25" s="321"/>
      <c r="CPG25" s="321"/>
      <c r="CPH25" s="321"/>
      <c r="CPI25" s="321"/>
      <c r="CPJ25" s="321"/>
      <c r="CPK25" s="321"/>
      <c r="CPL25" s="321"/>
      <c r="CPM25" s="321"/>
      <c r="CPN25" s="321"/>
      <c r="CPO25" s="321"/>
      <c r="CPP25" s="321"/>
      <c r="CPQ25" s="321"/>
      <c r="CPR25" s="321"/>
      <c r="CPS25" s="321"/>
      <c r="CPT25" s="321"/>
      <c r="CPU25" s="321"/>
      <c r="CPV25" s="321"/>
      <c r="CPW25" s="321"/>
      <c r="CPX25" s="321"/>
      <c r="CPY25" s="321"/>
      <c r="CPZ25" s="321"/>
      <c r="CQA25" s="321"/>
      <c r="CQB25" s="321"/>
      <c r="CQC25" s="321"/>
      <c r="CQD25" s="321"/>
      <c r="CQE25" s="321"/>
      <c r="CQF25" s="321"/>
      <c r="CQG25" s="321"/>
      <c r="CQH25" s="321"/>
      <c r="CQI25" s="321"/>
      <c r="CQJ25" s="321"/>
      <c r="CQK25" s="321"/>
      <c r="CQL25" s="321"/>
      <c r="CQM25" s="321"/>
      <c r="CQN25" s="321"/>
      <c r="CQO25" s="321"/>
      <c r="CQP25" s="321"/>
      <c r="CQQ25" s="321"/>
      <c r="CQR25" s="321"/>
      <c r="CQS25" s="321"/>
      <c r="CQT25" s="321"/>
      <c r="CQU25" s="321"/>
      <c r="CQV25" s="321"/>
      <c r="CQW25" s="321"/>
      <c r="CQX25" s="321"/>
      <c r="CQY25" s="321"/>
      <c r="CQZ25" s="321"/>
      <c r="CRA25" s="321"/>
      <c r="CRB25" s="321"/>
      <c r="CRC25" s="321"/>
      <c r="CRD25" s="321"/>
      <c r="CRE25" s="321"/>
      <c r="CRF25" s="321"/>
      <c r="CRG25" s="321"/>
      <c r="CRH25" s="321"/>
      <c r="CRI25" s="321"/>
      <c r="CRJ25" s="321"/>
      <c r="CRK25" s="321"/>
      <c r="CRL25" s="321"/>
      <c r="CRM25" s="321"/>
      <c r="CRN25" s="321"/>
      <c r="CRO25" s="321"/>
      <c r="CRP25" s="321"/>
      <c r="CRQ25" s="321"/>
      <c r="CRR25" s="321"/>
      <c r="CRS25" s="321"/>
      <c r="CRT25" s="321"/>
      <c r="CRU25" s="321"/>
      <c r="CRV25" s="321"/>
      <c r="CRW25" s="321"/>
      <c r="CRX25" s="321"/>
      <c r="CRY25" s="321"/>
      <c r="CRZ25" s="321"/>
      <c r="CSA25" s="321"/>
      <c r="CSB25" s="321"/>
      <c r="CSC25" s="321"/>
      <c r="CSD25" s="321"/>
      <c r="CSE25" s="321"/>
      <c r="CSF25" s="321"/>
      <c r="CSG25" s="321"/>
      <c r="CSH25" s="321"/>
      <c r="CSI25" s="321"/>
      <c r="CSJ25" s="321"/>
      <c r="CSK25" s="321"/>
      <c r="CSL25" s="321"/>
      <c r="CSM25" s="321"/>
      <c r="CSN25" s="321"/>
      <c r="CSO25" s="321"/>
      <c r="CSP25" s="321"/>
      <c r="CSQ25" s="321"/>
      <c r="CSR25" s="321"/>
      <c r="CSS25" s="321"/>
      <c r="CST25" s="321"/>
      <c r="CSU25" s="321"/>
      <c r="CSV25" s="321"/>
      <c r="CSW25" s="321"/>
      <c r="CSX25" s="321"/>
      <c r="CSY25" s="321"/>
      <c r="CSZ25" s="321"/>
      <c r="CTA25" s="321"/>
      <c r="CTB25" s="321"/>
      <c r="CTC25" s="321"/>
      <c r="CTD25" s="321"/>
      <c r="CTE25" s="321"/>
      <c r="CTF25" s="321"/>
      <c r="CTG25" s="321"/>
      <c r="CTH25" s="321"/>
      <c r="CTI25" s="321"/>
      <c r="CTJ25" s="321"/>
      <c r="CTK25" s="321"/>
      <c r="CTL25" s="321"/>
      <c r="CTM25" s="321"/>
      <c r="CTN25" s="321"/>
      <c r="CTO25" s="321"/>
      <c r="CTP25" s="321"/>
      <c r="CTQ25" s="321"/>
      <c r="CTR25" s="321"/>
      <c r="CTS25" s="321"/>
      <c r="CTT25" s="321"/>
      <c r="CTU25" s="321"/>
      <c r="CTV25" s="321"/>
      <c r="CTW25" s="321"/>
      <c r="CTX25" s="321"/>
      <c r="CTY25" s="321"/>
      <c r="CTZ25" s="321"/>
      <c r="CUA25" s="321"/>
      <c r="CUB25" s="321"/>
      <c r="CUC25" s="321"/>
      <c r="CUD25" s="321"/>
      <c r="CUE25" s="321"/>
      <c r="CUF25" s="321"/>
      <c r="CUG25" s="321"/>
      <c r="CUH25" s="321"/>
      <c r="CUI25" s="321"/>
      <c r="CUJ25" s="321"/>
      <c r="CUK25" s="321"/>
      <c r="CUL25" s="321"/>
      <c r="CUM25" s="321"/>
      <c r="CUN25" s="321"/>
      <c r="CUO25" s="321"/>
      <c r="CUP25" s="321"/>
      <c r="CUQ25" s="321"/>
      <c r="CUR25" s="321"/>
      <c r="CUS25" s="321"/>
      <c r="CUT25" s="321"/>
      <c r="CUU25" s="321"/>
      <c r="CUV25" s="321"/>
      <c r="CUW25" s="321"/>
      <c r="CUX25" s="321"/>
      <c r="CUY25" s="321"/>
      <c r="CUZ25" s="321"/>
      <c r="CVA25" s="321"/>
      <c r="CVB25" s="321"/>
      <c r="CVC25" s="321"/>
      <c r="CVD25" s="321"/>
      <c r="CVE25" s="321"/>
      <c r="CVF25" s="321"/>
      <c r="CVG25" s="321"/>
      <c r="CVH25" s="321"/>
      <c r="CVI25" s="321"/>
      <c r="CVJ25" s="321"/>
      <c r="CVK25" s="321"/>
      <c r="CVL25" s="321"/>
      <c r="CVM25" s="321"/>
      <c r="CVN25" s="321"/>
      <c r="CVO25" s="321"/>
      <c r="CVP25" s="321"/>
      <c r="CVQ25" s="321"/>
      <c r="CVR25" s="321"/>
      <c r="CVS25" s="321"/>
      <c r="CVT25" s="321"/>
      <c r="CVU25" s="321"/>
      <c r="CVV25" s="321"/>
      <c r="CVW25" s="321"/>
      <c r="CVX25" s="321"/>
      <c r="CVY25" s="321"/>
      <c r="CVZ25" s="321"/>
      <c r="CWA25" s="321"/>
      <c r="CWB25" s="321"/>
      <c r="CWC25" s="321"/>
      <c r="CWD25" s="321"/>
      <c r="CWE25" s="321"/>
      <c r="CWF25" s="321"/>
      <c r="CWG25" s="321"/>
      <c r="CWH25" s="321"/>
      <c r="CWI25" s="321"/>
      <c r="CWJ25" s="321"/>
      <c r="CWK25" s="321"/>
      <c r="CWL25" s="321"/>
      <c r="CWM25" s="321"/>
      <c r="CWN25" s="321"/>
      <c r="CWO25" s="321"/>
      <c r="CWP25" s="321"/>
      <c r="CWQ25" s="321"/>
      <c r="CWR25" s="321"/>
      <c r="CWS25" s="321"/>
      <c r="CWT25" s="321"/>
      <c r="CWU25" s="321"/>
      <c r="CWV25" s="321"/>
      <c r="CWW25" s="321"/>
      <c r="CWX25" s="321"/>
      <c r="CWY25" s="321"/>
      <c r="CWZ25" s="321"/>
      <c r="CXA25" s="321"/>
      <c r="CXB25" s="321"/>
      <c r="CXC25" s="321"/>
      <c r="CXD25" s="321"/>
      <c r="CXE25" s="321"/>
      <c r="CXF25" s="321"/>
      <c r="CXG25" s="321"/>
      <c r="CXH25" s="321"/>
      <c r="CXI25" s="321"/>
      <c r="CXJ25" s="321"/>
      <c r="CXK25" s="321"/>
      <c r="CXL25" s="321"/>
      <c r="CXM25" s="321"/>
      <c r="CXN25" s="321"/>
      <c r="CXO25" s="321"/>
      <c r="CXP25" s="321"/>
      <c r="CXQ25" s="321"/>
      <c r="CXR25" s="321"/>
      <c r="CXS25" s="321"/>
      <c r="CXT25" s="321"/>
      <c r="CXU25" s="321"/>
      <c r="CXV25" s="321"/>
      <c r="CXW25" s="321"/>
      <c r="CXX25" s="321"/>
      <c r="CXY25" s="321"/>
      <c r="CXZ25" s="321"/>
      <c r="CYA25" s="321"/>
      <c r="CYB25" s="321"/>
      <c r="CYC25" s="321"/>
      <c r="CYD25" s="321"/>
      <c r="CYE25" s="321"/>
      <c r="CYF25" s="321"/>
      <c r="CYG25" s="321"/>
      <c r="CYH25" s="321"/>
      <c r="CYI25" s="321"/>
      <c r="CYJ25" s="321"/>
      <c r="CYK25" s="321"/>
      <c r="CYL25" s="321"/>
      <c r="CYM25" s="321"/>
      <c r="CYN25" s="321"/>
      <c r="CYO25" s="321"/>
      <c r="CYP25" s="321"/>
      <c r="CYQ25" s="321"/>
      <c r="CYR25" s="321"/>
      <c r="CYS25" s="321"/>
      <c r="CYT25" s="321"/>
      <c r="CYU25" s="321"/>
      <c r="CYV25" s="321"/>
      <c r="CYW25" s="321"/>
      <c r="CYX25" s="321"/>
      <c r="CYY25" s="321"/>
      <c r="CYZ25" s="321"/>
      <c r="CZA25" s="321"/>
      <c r="CZB25" s="321"/>
      <c r="CZC25" s="321"/>
      <c r="CZD25" s="321"/>
      <c r="CZE25" s="321"/>
      <c r="CZF25" s="321"/>
      <c r="CZG25" s="321"/>
      <c r="CZH25" s="321"/>
      <c r="CZI25" s="321"/>
      <c r="CZJ25" s="321"/>
      <c r="CZK25" s="321"/>
      <c r="CZL25" s="321"/>
      <c r="CZM25" s="321"/>
      <c r="CZN25" s="321"/>
      <c r="CZO25" s="321"/>
      <c r="CZP25" s="321"/>
      <c r="CZQ25" s="321"/>
      <c r="CZR25" s="321"/>
      <c r="CZS25" s="321"/>
      <c r="CZT25" s="321"/>
      <c r="CZU25" s="321"/>
      <c r="CZV25" s="321"/>
      <c r="CZW25" s="321"/>
      <c r="CZX25" s="321"/>
      <c r="CZY25" s="321"/>
      <c r="CZZ25" s="321"/>
      <c r="DAA25" s="321"/>
      <c r="DAB25" s="321"/>
      <c r="DAC25" s="321"/>
      <c r="DAD25" s="321"/>
      <c r="DAE25" s="321"/>
      <c r="DAF25" s="321"/>
      <c r="DAG25" s="321"/>
      <c r="DAH25" s="321"/>
      <c r="DAI25" s="321"/>
      <c r="DAJ25" s="321"/>
      <c r="DAK25" s="321"/>
      <c r="DAL25" s="321"/>
      <c r="DAM25" s="321"/>
      <c r="DAN25" s="321"/>
      <c r="DAO25" s="321"/>
      <c r="DAP25" s="321"/>
      <c r="DAQ25" s="321"/>
      <c r="DAR25" s="321"/>
      <c r="DAS25" s="321"/>
      <c r="DAT25" s="321"/>
      <c r="DAU25" s="321"/>
      <c r="DAV25" s="321"/>
      <c r="DAW25" s="321"/>
      <c r="DAX25" s="321"/>
      <c r="DAY25" s="321"/>
      <c r="DAZ25" s="321"/>
      <c r="DBA25" s="321"/>
      <c r="DBB25" s="321"/>
      <c r="DBC25" s="321"/>
      <c r="DBD25" s="321"/>
      <c r="DBE25" s="321"/>
      <c r="DBF25" s="321"/>
      <c r="DBG25" s="321"/>
      <c r="DBH25" s="321"/>
      <c r="DBI25" s="321"/>
      <c r="DBJ25" s="321"/>
      <c r="DBK25" s="321"/>
      <c r="DBL25" s="321"/>
      <c r="DBM25" s="321"/>
      <c r="DBN25" s="321"/>
      <c r="DBO25" s="321"/>
      <c r="DBP25" s="321"/>
      <c r="DBQ25" s="321"/>
      <c r="DBR25" s="321"/>
      <c r="DBS25" s="321"/>
      <c r="DBT25" s="321"/>
      <c r="DBU25" s="321"/>
      <c r="DBV25" s="321"/>
      <c r="DBW25" s="321"/>
      <c r="DBX25" s="321"/>
      <c r="DBY25" s="321"/>
      <c r="DBZ25" s="321"/>
      <c r="DCA25" s="321"/>
      <c r="DCB25" s="321"/>
      <c r="DCC25" s="321"/>
      <c r="DCD25" s="321"/>
      <c r="DCE25" s="321"/>
      <c r="DCF25" s="321"/>
      <c r="DCG25" s="321"/>
      <c r="DCH25" s="321"/>
      <c r="DCI25" s="321"/>
      <c r="DCJ25" s="321"/>
      <c r="DCK25" s="321"/>
      <c r="DCL25" s="321"/>
      <c r="DCM25" s="321"/>
      <c r="DCN25" s="321"/>
      <c r="DCO25" s="321"/>
      <c r="DCP25" s="321"/>
      <c r="DCQ25" s="321"/>
      <c r="DCR25" s="321"/>
      <c r="DCS25" s="321"/>
      <c r="DCT25" s="321"/>
      <c r="DCU25" s="321"/>
      <c r="DCV25" s="321"/>
      <c r="DCW25" s="321"/>
      <c r="DCX25" s="321"/>
      <c r="DCY25" s="321"/>
      <c r="DCZ25" s="321"/>
      <c r="DDA25" s="321"/>
      <c r="DDB25" s="321"/>
      <c r="DDC25" s="321"/>
      <c r="DDD25" s="321"/>
      <c r="DDE25" s="321"/>
      <c r="DDF25" s="321"/>
      <c r="DDG25" s="321"/>
      <c r="DDH25" s="321"/>
      <c r="DDI25" s="321"/>
      <c r="DDJ25" s="321"/>
      <c r="DDK25" s="321"/>
      <c r="DDL25" s="321"/>
      <c r="DDM25" s="321"/>
      <c r="DDN25" s="321"/>
      <c r="DDO25" s="321"/>
      <c r="DDP25" s="321"/>
      <c r="DDQ25" s="321"/>
      <c r="DDR25" s="321"/>
      <c r="DDS25" s="321"/>
      <c r="DDT25" s="321"/>
      <c r="DDU25" s="321"/>
      <c r="DDV25" s="321"/>
      <c r="DDW25" s="321"/>
      <c r="DDX25" s="321"/>
      <c r="DDY25" s="321"/>
      <c r="DDZ25" s="321"/>
      <c r="DEA25" s="321"/>
      <c r="DEB25" s="321"/>
      <c r="DEC25" s="321"/>
      <c r="DED25" s="321"/>
      <c r="DEE25" s="321"/>
      <c r="DEF25" s="321"/>
      <c r="DEG25" s="321"/>
      <c r="DEH25" s="321"/>
      <c r="DEI25" s="321"/>
      <c r="DEJ25" s="321"/>
      <c r="DEK25" s="321"/>
      <c r="DEL25" s="321"/>
      <c r="DEM25" s="321"/>
      <c r="DEN25" s="321"/>
      <c r="DEO25" s="321"/>
      <c r="DEP25" s="321"/>
      <c r="DEQ25" s="321"/>
      <c r="DER25" s="321"/>
      <c r="DES25" s="321"/>
      <c r="DET25" s="321"/>
      <c r="DEU25" s="321"/>
      <c r="DEV25" s="321"/>
      <c r="DEW25" s="321"/>
      <c r="DEX25" s="321"/>
      <c r="DEY25" s="321"/>
      <c r="DEZ25" s="321"/>
      <c r="DFA25" s="321"/>
      <c r="DFB25" s="321"/>
      <c r="DFC25" s="321"/>
      <c r="DFD25" s="321"/>
      <c r="DFE25" s="321"/>
      <c r="DFF25" s="321"/>
      <c r="DFG25" s="321"/>
      <c r="DFH25" s="321"/>
      <c r="DFI25" s="321"/>
      <c r="DFJ25" s="321"/>
      <c r="DFK25" s="321"/>
      <c r="DFL25" s="321"/>
      <c r="DFM25" s="321"/>
      <c r="DFN25" s="321"/>
      <c r="DFO25" s="321"/>
      <c r="DFP25" s="321"/>
      <c r="DFQ25" s="321"/>
      <c r="DFR25" s="321"/>
      <c r="DFS25" s="321"/>
      <c r="DFT25" s="321"/>
      <c r="DFU25" s="321"/>
      <c r="DFV25" s="321"/>
      <c r="DFW25" s="321"/>
      <c r="DFX25" s="321"/>
      <c r="DFY25" s="321"/>
      <c r="DFZ25" s="321"/>
      <c r="DGA25" s="321"/>
      <c r="DGB25" s="321"/>
      <c r="DGC25" s="321"/>
      <c r="DGD25" s="321"/>
      <c r="DGE25" s="321"/>
      <c r="DGF25" s="321"/>
      <c r="DGG25" s="321"/>
      <c r="DGH25" s="321"/>
      <c r="DGI25" s="321"/>
      <c r="DGJ25" s="321"/>
      <c r="DGK25" s="321"/>
      <c r="DGL25" s="321"/>
      <c r="DGM25" s="321"/>
      <c r="DGN25" s="321"/>
      <c r="DGO25" s="321"/>
      <c r="DGP25" s="321"/>
      <c r="DGQ25" s="321"/>
      <c r="DGR25" s="321"/>
      <c r="DGS25" s="321"/>
      <c r="DGT25" s="321"/>
      <c r="DGU25" s="321"/>
      <c r="DGV25" s="321"/>
      <c r="DGW25" s="321"/>
      <c r="DGX25" s="321"/>
      <c r="DGY25" s="321"/>
      <c r="DGZ25" s="321"/>
      <c r="DHA25" s="321"/>
      <c r="DHB25" s="321"/>
      <c r="DHC25" s="321"/>
      <c r="DHD25" s="321"/>
      <c r="DHE25" s="321"/>
      <c r="DHF25" s="321"/>
      <c r="DHG25" s="321"/>
      <c r="DHH25" s="321"/>
      <c r="DHI25" s="321"/>
      <c r="DHJ25" s="321"/>
      <c r="DHK25" s="321"/>
      <c r="DHL25" s="321"/>
      <c r="DHM25" s="321"/>
      <c r="DHN25" s="321"/>
      <c r="DHO25" s="321"/>
      <c r="DHP25" s="321"/>
      <c r="DHQ25" s="321"/>
      <c r="DHR25" s="321"/>
      <c r="DHS25" s="321"/>
      <c r="DHT25" s="321"/>
      <c r="DHU25" s="321"/>
      <c r="DHV25" s="321"/>
      <c r="DHW25" s="321"/>
      <c r="DHX25" s="321"/>
      <c r="DHY25" s="321"/>
      <c r="DHZ25" s="321"/>
      <c r="DIA25" s="321"/>
      <c r="DIB25" s="321"/>
      <c r="DIC25" s="321"/>
      <c r="DID25" s="321"/>
      <c r="DIE25" s="321"/>
      <c r="DIF25" s="321"/>
      <c r="DIG25" s="321"/>
      <c r="DIH25" s="321"/>
      <c r="DII25" s="321"/>
      <c r="DIJ25" s="321"/>
      <c r="DIK25" s="321"/>
      <c r="DIL25" s="321"/>
      <c r="DIM25" s="321"/>
      <c r="DIN25" s="321"/>
      <c r="DIO25" s="321"/>
      <c r="DIP25" s="321"/>
      <c r="DIQ25" s="321"/>
      <c r="DIR25" s="321"/>
      <c r="DIS25" s="321"/>
      <c r="DIT25" s="321"/>
      <c r="DIU25" s="321"/>
      <c r="DIV25" s="321"/>
      <c r="DIW25" s="321"/>
      <c r="DIX25" s="321"/>
      <c r="DIY25" s="321"/>
      <c r="DIZ25" s="321"/>
      <c r="DJA25" s="321"/>
      <c r="DJB25" s="321"/>
      <c r="DJC25" s="321"/>
      <c r="DJD25" s="321"/>
      <c r="DJE25" s="321"/>
      <c r="DJF25" s="321"/>
      <c r="DJG25" s="321"/>
      <c r="DJH25" s="321"/>
      <c r="DJI25" s="321"/>
      <c r="DJJ25" s="321"/>
      <c r="DJK25" s="321"/>
      <c r="DJL25" s="321"/>
      <c r="DJM25" s="321"/>
      <c r="DJN25" s="321"/>
      <c r="DJO25" s="321"/>
      <c r="DJP25" s="321"/>
      <c r="DJQ25" s="321"/>
      <c r="DJR25" s="321"/>
      <c r="DJS25" s="321"/>
      <c r="DJT25" s="321"/>
      <c r="DJU25" s="321"/>
      <c r="DJV25" s="321"/>
      <c r="DJW25" s="321"/>
      <c r="DJX25" s="321"/>
      <c r="DJY25" s="321"/>
      <c r="DJZ25" s="321"/>
      <c r="DKA25" s="321"/>
      <c r="DKB25" s="321"/>
      <c r="DKC25" s="321"/>
      <c r="DKD25" s="321"/>
      <c r="DKE25" s="321"/>
      <c r="DKF25" s="321"/>
      <c r="DKG25" s="321"/>
      <c r="DKH25" s="321"/>
      <c r="DKI25" s="321"/>
      <c r="DKJ25" s="321"/>
      <c r="DKK25" s="321"/>
      <c r="DKL25" s="321"/>
      <c r="DKM25" s="321"/>
      <c r="DKN25" s="321"/>
      <c r="DKO25" s="321"/>
      <c r="DKP25" s="321"/>
      <c r="DKQ25" s="321"/>
      <c r="DKR25" s="321"/>
      <c r="DKS25" s="321"/>
      <c r="DKT25" s="321"/>
      <c r="DKU25" s="321"/>
      <c r="DKV25" s="321"/>
      <c r="DKW25" s="321"/>
      <c r="DKX25" s="321"/>
      <c r="DKY25" s="321"/>
      <c r="DKZ25" s="321"/>
      <c r="DLA25" s="321"/>
      <c r="DLB25" s="321"/>
      <c r="DLC25" s="321"/>
      <c r="DLD25" s="321"/>
      <c r="DLE25" s="321"/>
      <c r="DLF25" s="321"/>
      <c r="DLG25" s="321"/>
      <c r="DLH25" s="321"/>
      <c r="DLI25" s="321"/>
      <c r="DLJ25" s="321"/>
      <c r="DLK25" s="321"/>
      <c r="DLL25" s="321"/>
      <c r="DLM25" s="321"/>
      <c r="DLN25" s="321"/>
      <c r="DLO25" s="321"/>
      <c r="DLP25" s="321"/>
      <c r="DLQ25" s="321"/>
      <c r="DLR25" s="321"/>
      <c r="DLS25" s="321"/>
      <c r="DLT25" s="321"/>
      <c r="DLU25" s="321"/>
      <c r="DLV25" s="321"/>
      <c r="DLW25" s="321"/>
      <c r="DLX25" s="321"/>
      <c r="DLY25" s="321"/>
      <c r="DLZ25" s="321"/>
      <c r="DMA25" s="321"/>
      <c r="DMB25" s="321"/>
      <c r="DMC25" s="321"/>
      <c r="DMD25" s="321"/>
      <c r="DME25" s="321"/>
      <c r="DMF25" s="321"/>
      <c r="DMG25" s="321"/>
      <c r="DMH25" s="321"/>
      <c r="DMI25" s="321"/>
      <c r="DMJ25" s="321"/>
      <c r="DMK25" s="321"/>
      <c r="DML25" s="321"/>
      <c r="DMM25" s="321"/>
      <c r="DMN25" s="321"/>
      <c r="DMO25" s="321"/>
      <c r="DMP25" s="321"/>
      <c r="DMQ25" s="321"/>
      <c r="DMR25" s="321"/>
      <c r="DMS25" s="321"/>
      <c r="DMT25" s="321"/>
      <c r="DMU25" s="321"/>
      <c r="DMV25" s="321"/>
      <c r="DMW25" s="321"/>
      <c r="DMX25" s="321"/>
      <c r="DMY25" s="321"/>
      <c r="DMZ25" s="321"/>
      <c r="DNA25" s="321"/>
      <c r="DNB25" s="321"/>
      <c r="DNC25" s="321"/>
      <c r="DND25" s="321"/>
      <c r="DNE25" s="321"/>
      <c r="DNF25" s="321"/>
      <c r="DNG25" s="321"/>
      <c r="DNH25" s="321"/>
      <c r="DNI25" s="321"/>
      <c r="DNJ25" s="321"/>
      <c r="DNK25" s="321"/>
      <c r="DNL25" s="321"/>
      <c r="DNM25" s="321"/>
      <c r="DNN25" s="321"/>
      <c r="DNO25" s="321"/>
      <c r="DNP25" s="321"/>
      <c r="DNQ25" s="321"/>
      <c r="DNR25" s="321"/>
      <c r="DNS25" s="321"/>
      <c r="DNT25" s="321"/>
      <c r="DNU25" s="321"/>
      <c r="DNV25" s="321"/>
      <c r="DNW25" s="321"/>
      <c r="DNX25" s="321"/>
      <c r="DNY25" s="321"/>
      <c r="DNZ25" s="321"/>
      <c r="DOA25" s="321"/>
      <c r="DOB25" s="321"/>
      <c r="DOC25" s="321"/>
      <c r="DOD25" s="321"/>
      <c r="DOE25" s="321"/>
      <c r="DOF25" s="321"/>
      <c r="DOG25" s="321"/>
      <c r="DOH25" s="321"/>
      <c r="DOI25" s="321"/>
      <c r="DOJ25" s="321"/>
      <c r="DOK25" s="321"/>
      <c r="DOL25" s="321"/>
      <c r="DOM25" s="321"/>
      <c r="DON25" s="321"/>
      <c r="DOO25" s="321"/>
      <c r="DOP25" s="321"/>
      <c r="DOQ25" s="321"/>
      <c r="DOR25" s="321"/>
      <c r="DOS25" s="321"/>
      <c r="DOT25" s="321"/>
      <c r="DOU25" s="321"/>
      <c r="DOV25" s="321"/>
      <c r="DOW25" s="321"/>
      <c r="DOX25" s="321"/>
      <c r="DOY25" s="321"/>
      <c r="DOZ25" s="321"/>
      <c r="DPA25" s="321"/>
      <c r="DPB25" s="321"/>
      <c r="DPC25" s="321"/>
      <c r="DPD25" s="321"/>
      <c r="DPE25" s="321"/>
      <c r="DPF25" s="321"/>
      <c r="DPG25" s="321"/>
      <c r="DPH25" s="321"/>
      <c r="DPI25" s="321"/>
      <c r="DPJ25" s="321"/>
      <c r="DPK25" s="321"/>
      <c r="DPL25" s="321"/>
      <c r="DPM25" s="321"/>
      <c r="DPN25" s="321"/>
      <c r="DPO25" s="321"/>
      <c r="DPP25" s="321"/>
      <c r="DPQ25" s="321"/>
      <c r="DPR25" s="321"/>
      <c r="DPS25" s="321"/>
      <c r="DPT25" s="321"/>
      <c r="DPU25" s="321"/>
      <c r="DPV25" s="321"/>
      <c r="DPW25" s="321"/>
      <c r="DPX25" s="321"/>
      <c r="DPY25" s="321"/>
      <c r="DPZ25" s="321"/>
      <c r="DQA25" s="321"/>
      <c r="DQB25" s="321"/>
      <c r="DQC25" s="321"/>
      <c r="DQD25" s="321"/>
      <c r="DQE25" s="321"/>
      <c r="DQF25" s="321"/>
      <c r="DQG25" s="321"/>
      <c r="DQH25" s="321"/>
      <c r="DQI25" s="321"/>
      <c r="DQJ25" s="321"/>
      <c r="DQK25" s="321"/>
      <c r="DQL25" s="321"/>
      <c r="DQM25" s="321"/>
      <c r="DQN25" s="321"/>
      <c r="DQO25" s="321"/>
      <c r="DQP25" s="321"/>
      <c r="DQQ25" s="321"/>
      <c r="DQR25" s="321"/>
      <c r="DQS25" s="321"/>
      <c r="DQT25" s="321"/>
      <c r="DQU25" s="321"/>
      <c r="DQV25" s="321"/>
      <c r="DQW25" s="321"/>
      <c r="DQX25" s="321"/>
      <c r="DQY25" s="321"/>
      <c r="DQZ25" s="321"/>
      <c r="DRA25" s="321"/>
      <c r="DRB25" s="321"/>
      <c r="DRC25" s="321"/>
      <c r="DRD25" s="321"/>
      <c r="DRE25" s="321"/>
      <c r="DRF25" s="321"/>
      <c r="DRG25" s="321"/>
      <c r="DRH25" s="321"/>
      <c r="DRI25" s="321"/>
      <c r="DRJ25" s="321"/>
      <c r="DRK25" s="321"/>
      <c r="DRL25" s="321"/>
      <c r="DRM25" s="321"/>
      <c r="DRN25" s="321"/>
      <c r="DRO25" s="321"/>
      <c r="DRP25" s="321"/>
      <c r="DRQ25" s="321"/>
      <c r="DRR25" s="321"/>
      <c r="DRS25" s="321"/>
      <c r="DRT25" s="321"/>
      <c r="DRU25" s="321"/>
      <c r="DRV25" s="321"/>
      <c r="DRW25" s="321"/>
      <c r="DRX25" s="321"/>
      <c r="DRY25" s="321"/>
      <c r="DRZ25" s="321"/>
      <c r="DSA25" s="321"/>
      <c r="DSB25" s="321"/>
      <c r="DSC25" s="321"/>
      <c r="DSD25" s="321"/>
      <c r="DSE25" s="321"/>
      <c r="DSF25" s="321"/>
      <c r="DSG25" s="321"/>
      <c r="DSH25" s="321"/>
      <c r="DSI25" s="321"/>
      <c r="DSJ25" s="321"/>
      <c r="DSK25" s="321"/>
      <c r="DSL25" s="321"/>
      <c r="DSM25" s="321"/>
      <c r="DSN25" s="321"/>
      <c r="DSO25" s="321"/>
      <c r="DSP25" s="321"/>
      <c r="DSQ25" s="321"/>
      <c r="DSR25" s="321"/>
      <c r="DSS25" s="321"/>
      <c r="DST25" s="321"/>
      <c r="DSU25" s="321"/>
      <c r="DSV25" s="321"/>
      <c r="DSW25" s="321"/>
      <c r="DSX25" s="321"/>
      <c r="DSY25" s="321"/>
      <c r="DSZ25" s="321"/>
      <c r="DTA25" s="321"/>
      <c r="DTB25" s="321"/>
      <c r="DTC25" s="321"/>
      <c r="DTD25" s="321"/>
      <c r="DTE25" s="321"/>
      <c r="DTF25" s="321"/>
      <c r="DTG25" s="321"/>
      <c r="DTH25" s="321"/>
      <c r="DTI25" s="321"/>
      <c r="DTJ25" s="321"/>
      <c r="DTK25" s="321"/>
      <c r="DTL25" s="321"/>
      <c r="DTM25" s="321"/>
      <c r="DTN25" s="321"/>
      <c r="DTO25" s="321"/>
      <c r="DTP25" s="321"/>
      <c r="DTQ25" s="321"/>
      <c r="DTR25" s="321"/>
      <c r="DTS25" s="321"/>
      <c r="DTT25" s="321"/>
      <c r="DTU25" s="321"/>
      <c r="DTV25" s="321"/>
      <c r="DTW25" s="321"/>
      <c r="DTX25" s="321"/>
      <c r="DTY25" s="321"/>
      <c r="DTZ25" s="321"/>
      <c r="DUA25" s="321"/>
      <c r="DUB25" s="321"/>
      <c r="DUC25" s="321"/>
      <c r="DUD25" s="321"/>
      <c r="DUE25" s="321"/>
      <c r="DUF25" s="321"/>
      <c r="DUG25" s="321"/>
      <c r="DUH25" s="321"/>
      <c r="DUI25" s="321"/>
      <c r="DUJ25" s="321"/>
      <c r="DUK25" s="321"/>
      <c r="DUL25" s="321"/>
      <c r="DUM25" s="321"/>
      <c r="DUN25" s="321"/>
      <c r="DUO25" s="321"/>
      <c r="DUP25" s="321"/>
      <c r="DUQ25" s="321"/>
      <c r="DUR25" s="321"/>
      <c r="DUS25" s="321"/>
      <c r="DUT25" s="321"/>
      <c r="DUU25" s="321"/>
      <c r="DUV25" s="321"/>
      <c r="DUW25" s="321"/>
      <c r="DUX25" s="321"/>
      <c r="DUY25" s="321"/>
      <c r="DUZ25" s="321"/>
      <c r="DVA25" s="321"/>
      <c r="DVB25" s="321"/>
      <c r="DVC25" s="321"/>
      <c r="DVD25" s="321"/>
      <c r="DVE25" s="321"/>
      <c r="DVF25" s="321"/>
      <c r="DVG25" s="321"/>
      <c r="DVH25" s="321"/>
      <c r="DVI25" s="321"/>
      <c r="DVJ25" s="321"/>
      <c r="DVK25" s="321"/>
      <c r="DVL25" s="321"/>
      <c r="DVM25" s="321"/>
      <c r="DVN25" s="321"/>
      <c r="DVO25" s="321"/>
      <c r="DVP25" s="321"/>
      <c r="DVQ25" s="321"/>
      <c r="DVR25" s="321"/>
      <c r="DVS25" s="321"/>
      <c r="DVT25" s="321"/>
      <c r="DVU25" s="321"/>
      <c r="DVV25" s="321"/>
      <c r="DVW25" s="321"/>
      <c r="DVX25" s="321"/>
      <c r="DVY25" s="321"/>
      <c r="DVZ25" s="321"/>
      <c r="DWA25" s="321"/>
      <c r="DWB25" s="321"/>
      <c r="DWC25" s="321"/>
      <c r="DWD25" s="321"/>
      <c r="DWE25" s="321"/>
      <c r="DWF25" s="321"/>
      <c r="DWG25" s="321"/>
      <c r="DWH25" s="321"/>
      <c r="DWI25" s="321"/>
      <c r="DWJ25" s="321"/>
      <c r="DWK25" s="321"/>
      <c r="DWL25" s="321"/>
      <c r="DWM25" s="321"/>
      <c r="DWN25" s="321"/>
      <c r="DWO25" s="321"/>
      <c r="DWP25" s="321"/>
      <c r="DWQ25" s="321"/>
      <c r="DWR25" s="321"/>
      <c r="DWS25" s="321"/>
      <c r="DWT25" s="321"/>
      <c r="DWU25" s="321"/>
      <c r="DWV25" s="321"/>
      <c r="DWW25" s="321"/>
      <c r="DWX25" s="321"/>
      <c r="DWY25" s="321"/>
      <c r="DWZ25" s="321"/>
      <c r="DXA25" s="321"/>
      <c r="DXB25" s="321"/>
      <c r="DXC25" s="321"/>
      <c r="DXD25" s="321"/>
      <c r="DXE25" s="321"/>
      <c r="DXF25" s="321"/>
      <c r="DXG25" s="321"/>
      <c r="DXH25" s="321"/>
      <c r="DXI25" s="321"/>
      <c r="DXJ25" s="321"/>
      <c r="DXK25" s="321"/>
      <c r="DXL25" s="321"/>
      <c r="DXM25" s="321"/>
      <c r="DXN25" s="321"/>
      <c r="DXO25" s="321"/>
      <c r="DXP25" s="321"/>
      <c r="DXQ25" s="321"/>
      <c r="DXR25" s="321"/>
      <c r="DXS25" s="321"/>
      <c r="DXT25" s="321"/>
      <c r="DXU25" s="321"/>
      <c r="DXV25" s="321"/>
      <c r="DXW25" s="321"/>
      <c r="DXX25" s="321"/>
      <c r="DXY25" s="321"/>
      <c r="DXZ25" s="321"/>
      <c r="DYA25" s="321"/>
      <c r="DYB25" s="321"/>
      <c r="DYC25" s="321"/>
      <c r="DYD25" s="321"/>
      <c r="DYE25" s="321"/>
      <c r="DYF25" s="321"/>
      <c r="DYG25" s="321"/>
      <c r="DYH25" s="321"/>
      <c r="DYI25" s="321"/>
      <c r="DYJ25" s="321"/>
      <c r="DYK25" s="321"/>
      <c r="DYL25" s="321"/>
      <c r="DYM25" s="321"/>
      <c r="DYN25" s="321"/>
      <c r="DYO25" s="321"/>
      <c r="DYP25" s="321"/>
      <c r="DYQ25" s="321"/>
      <c r="DYR25" s="321"/>
      <c r="DYS25" s="321"/>
      <c r="DYT25" s="321"/>
      <c r="DYU25" s="321"/>
      <c r="DYV25" s="321"/>
      <c r="DYW25" s="321"/>
      <c r="DYX25" s="321"/>
      <c r="DYY25" s="321"/>
      <c r="DYZ25" s="321"/>
      <c r="DZA25" s="321"/>
      <c r="DZB25" s="321"/>
      <c r="DZC25" s="321"/>
      <c r="DZD25" s="321"/>
      <c r="DZE25" s="321"/>
      <c r="DZF25" s="321"/>
      <c r="DZG25" s="321"/>
      <c r="DZH25" s="321"/>
      <c r="DZI25" s="321"/>
      <c r="DZJ25" s="321"/>
      <c r="DZK25" s="321"/>
      <c r="DZL25" s="321"/>
      <c r="DZM25" s="321"/>
      <c r="DZN25" s="321"/>
      <c r="DZO25" s="321"/>
      <c r="DZP25" s="321"/>
      <c r="DZQ25" s="321"/>
      <c r="DZR25" s="321"/>
      <c r="DZS25" s="321"/>
      <c r="DZT25" s="321"/>
      <c r="DZU25" s="321"/>
      <c r="DZV25" s="321"/>
      <c r="DZW25" s="321"/>
      <c r="DZX25" s="321"/>
      <c r="DZY25" s="321"/>
      <c r="DZZ25" s="321"/>
      <c r="EAA25" s="321"/>
      <c r="EAB25" s="321"/>
      <c r="EAC25" s="321"/>
      <c r="EAD25" s="321"/>
      <c r="EAE25" s="321"/>
      <c r="EAF25" s="321"/>
      <c r="EAG25" s="321"/>
      <c r="EAH25" s="321"/>
      <c r="EAI25" s="321"/>
      <c r="EAJ25" s="321"/>
      <c r="EAK25" s="321"/>
      <c r="EAL25" s="321"/>
      <c r="EAM25" s="321"/>
      <c r="EAN25" s="321"/>
      <c r="EAO25" s="321"/>
      <c r="EAP25" s="321"/>
      <c r="EAQ25" s="321"/>
      <c r="EAR25" s="321"/>
      <c r="EAS25" s="321"/>
      <c r="EAT25" s="321"/>
      <c r="EAU25" s="321"/>
      <c r="EAV25" s="321"/>
      <c r="EAW25" s="321"/>
      <c r="EAX25" s="321"/>
      <c r="EAY25" s="321"/>
      <c r="EAZ25" s="321"/>
      <c r="EBA25" s="321"/>
      <c r="EBB25" s="321"/>
      <c r="EBC25" s="321"/>
      <c r="EBD25" s="321"/>
      <c r="EBE25" s="321"/>
      <c r="EBF25" s="321"/>
      <c r="EBG25" s="321"/>
      <c r="EBH25" s="321"/>
      <c r="EBI25" s="321"/>
      <c r="EBJ25" s="321"/>
      <c r="EBK25" s="321"/>
      <c r="EBL25" s="321"/>
      <c r="EBM25" s="321"/>
      <c r="EBN25" s="321"/>
      <c r="EBO25" s="321"/>
      <c r="EBP25" s="321"/>
      <c r="EBQ25" s="321"/>
      <c r="EBR25" s="321"/>
      <c r="EBS25" s="321"/>
      <c r="EBT25" s="321"/>
      <c r="EBU25" s="321"/>
      <c r="EBV25" s="321"/>
      <c r="EBW25" s="321"/>
      <c r="EBX25" s="321"/>
      <c r="EBY25" s="321"/>
      <c r="EBZ25" s="321"/>
      <c r="ECA25" s="321"/>
      <c r="ECB25" s="321"/>
      <c r="ECC25" s="321"/>
      <c r="ECD25" s="321"/>
      <c r="ECE25" s="321"/>
      <c r="ECF25" s="321"/>
      <c r="ECG25" s="321"/>
      <c r="ECH25" s="321"/>
      <c r="ECI25" s="321"/>
      <c r="ECJ25" s="321"/>
      <c r="ECK25" s="321"/>
      <c r="ECL25" s="321"/>
      <c r="ECM25" s="321"/>
      <c r="ECN25" s="321"/>
      <c r="ECO25" s="321"/>
      <c r="ECP25" s="321"/>
      <c r="ECQ25" s="321"/>
      <c r="ECR25" s="321"/>
      <c r="ECS25" s="321"/>
      <c r="ECT25" s="321"/>
      <c r="ECU25" s="321"/>
      <c r="ECV25" s="321"/>
      <c r="ECW25" s="321"/>
      <c r="ECX25" s="321"/>
      <c r="ECY25" s="321"/>
      <c r="ECZ25" s="321"/>
      <c r="EDA25" s="321"/>
      <c r="EDB25" s="321"/>
      <c r="EDC25" s="321"/>
      <c r="EDD25" s="321"/>
      <c r="EDE25" s="321"/>
      <c r="EDF25" s="321"/>
      <c r="EDG25" s="321"/>
      <c r="EDH25" s="321"/>
      <c r="EDI25" s="321"/>
      <c r="EDJ25" s="321"/>
      <c r="EDK25" s="321"/>
      <c r="EDL25" s="321"/>
      <c r="EDM25" s="321"/>
      <c r="EDN25" s="321"/>
      <c r="EDO25" s="321"/>
      <c r="EDP25" s="321"/>
      <c r="EDQ25" s="321"/>
      <c r="EDR25" s="321"/>
      <c r="EDS25" s="321"/>
      <c r="EDT25" s="321"/>
      <c r="EDU25" s="321"/>
      <c r="EDV25" s="321"/>
      <c r="EDW25" s="321"/>
      <c r="EDX25" s="321"/>
      <c r="EDY25" s="321"/>
      <c r="EDZ25" s="321"/>
      <c r="EEA25" s="321"/>
      <c r="EEB25" s="321"/>
      <c r="EEC25" s="321"/>
      <c r="EED25" s="321"/>
      <c r="EEE25" s="321"/>
      <c r="EEF25" s="321"/>
      <c r="EEG25" s="321"/>
      <c r="EEH25" s="321"/>
      <c r="EEI25" s="321"/>
      <c r="EEJ25" s="321"/>
      <c r="EEK25" s="321"/>
      <c r="EEL25" s="321"/>
      <c r="EEM25" s="321"/>
      <c r="EEN25" s="321"/>
      <c r="EEO25" s="321"/>
      <c r="EEP25" s="321"/>
      <c r="EEQ25" s="321"/>
      <c r="EER25" s="321"/>
      <c r="EES25" s="321"/>
      <c r="EET25" s="321"/>
      <c r="EEU25" s="321"/>
      <c r="EEV25" s="321"/>
      <c r="EEW25" s="321"/>
      <c r="EEX25" s="321"/>
      <c r="EEY25" s="321"/>
      <c r="EEZ25" s="321"/>
      <c r="EFA25" s="321"/>
      <c r="EFB25" s="321"/>
      <c r="EFC25" s="321"/>
      <c r="EFD25" s="321"/>
      <c r="EFE25" s="321"/>
      <c r="EFF25" s="321"/>
      <c r="EFG25" s="321"/>
      <c r="EFH25" s="321"/>
      <c r="EFI25" s="321"/>
      <c r="EFJ25" s="321"/>
      <c r="EFK25" s="321"/>
      <c r="EFL25" s="321"/>
      <c r="EFM25" s="321"/>
      <c r="EFN25" s="321"/>
      <c r="EFO25" s="321"/>
      <c r="EFP25" s="321"/>
      <c r="EFQ25" s="321"/>
      <c r="EFR25" s="321"/>
      <c r="EFS25" s="321"/>
      <c r="EFT25" s="321"/>
      <c r="EFU25" s="321"/>
      <c r="EFV25" s="321"/>
      <c r="EFW25" s="321"/>
      <c r="EFX25" s="321"/>
      <c r="EFY25" s="321"/>
      <c r="EFZ25" s="321"/>
      <c r="EGA25" s="321"/>
      <c r="EGB25" s="321"/>
      <c r="EGC25" s="321"/>
      <c r="EGD25" s="321"/>
      <c r="EGE25" s="321"/>
      <c r="EGF25" s="321"/>
      <c r="EGG25" s="321"/>
      <c r="EGH25" s="321"/>
      <c r="EGI25" s="321"/>
      <c r="EGJ25" s="321"/>
      <c r="EGK25" s="321"/>
      <c r="EGL25" s="321"/>
      <c r="EGM25" s="321"/>
      <c r="EGN25" s="321"/>
      <c r="EGO25" s="321"/>
      <c r="EGP25" s="321"/>
      <c r="EGQ25" s="321"/>
      <c r="EGR25" s="321"/>
      <c r="EGS25" s="321"/>
      <c r="EGT25" s="321"/>
      <c r="EGU25" s="321"/>
      <c r="EGV25" s="321"/>
      <c r="EGW25" s="321"/>
      <c r="EGX25" s="321"/>
      <c r="EGY25" s="321"/>
      <c r="EGZ25" s="321"/>
      <c r="EHA25" s="321"/>
      <c r="EHB25" s="321"/>
      <c r="EHC25" s="321"/>
      <c r="EHD25" s="321"/>
      <c r="EHE25" s="321"/>
      <c r="EHF25" s="321"/>
      <c r="EHG25" s="321"/>
      <c r="EHH25" s="321"/>
      <c r="EHI25" s="321"/>
      <c r="EHJ25" s="321"/>
      <c r="EHK25" s="321"/>
      <c r="EHL25" s="321"/>
      <c r="EHM25" s="321"/>
      <c r="EHN25" s="321"/>
      <c r="EHO25" s="321"/>
      <c r="EHP25" s="321"/>
      <c r="EHQ25" s="321"/>
      <c r="EHR25" s="321"/>
      <c r="EHS25" s="321"/>
      <c r="EHT25" s="321"/>
      <c r="EHU25" s="321"/>
      <c r="EHV25" s="321"/>
      <c r="EHW25" s="321"/>
      <c r="EHX25" s="321"/>
      <c r="EHY25" s="321"/>
      <c r="EHZ25" s="321"/>
      <c r="EIA25" s="321"/>
      <c r="EIB25" s="321"/>
      <c r="EIC25" s="321"/>
      <c r="EID25" s="321"/>
      <c r="EIE25" s="321"/>
      <c r="EIF25" s="321"/>
      <c r="EIG25" s="321"/>
      <c r="EIH25" s="321"/>
      <c r="EII25" s="321"/>
      <c r="EIJ25" s="321"/>
      <c r="EIK25" s="321"/>
      <c r="EIL25" s="321"/>
      <c r="EIM25" s="321"/>
      <c r="EIN25" s="321"/>
      <c r="EIO25" s="321"/>
      <c r="EIP25" s="321"/>
      <c r="EIQ25" s="321"/>
      <c r="EIR25" s="321"/>
      <c r="EIS25" s="321"/>
      <c r="EIT25" s="321"/>
      <c r="EIU25" s="321"/>
      <c r="EIV25" s="321"/>
      <c r="EIW25" s="321"/>
      <c r="EIX25" s="321"/>
      <c r="EIY25" s="321"/>
      <c r="EIZ25" s="321"/>
      <c r="EJA25" s="321"/>
      <c r="EJB25" s="321"/>
      <c r="EJC25" s="321"/>
      <c r="EJD25" s="321"/>
      <c r="EJE25" s="321"/>
      <c r="EJF25" s="321"/>
      <c r="EJG25" s="321"/>
      <c r="EJH25" s="321"/>
      <c r="EJI25" s="321"/>
      <c r="EJJ25" s="321"/>
      <c r="EJK25" s="321"/>
      <c r="EJL25" s="321"/>
      <c r="EJM25" s="321"/>
      <c r="EJN25" s="321"/>
      <c r="EJO25" s="321"/>
      <c r="EJP25" s="321"/>
      <c r="EJQ25" s="321"/>
      <c r="EJR25" s="321"/>
      <c r="EJS25" s="321"/>
      <c r="EJT25" s="321"/>
      <c r="EJU25" s="321"/>
      <c r="EJV25" s="321"/>
      <c r="EJW25" s="321"/>
      <c r="EJX25" s="321"/>
      <c r="EJY25" s="321"/>
      <c r="EJZ25" s="321"/>
      <c r="EKA25" s="321"/>
      <c r="EKB25" s="321"/>
      <c r="EKC25" s="321"/>
      <c r="EKD25" s="321"/>
      <c r="EKE25" s="321"/>
      <c r="EKF25" s="321"/>
      <c r="EKG25" s="321"/>
      <c r="EKH25" s="321"/>
      <c r="EKI25" s="321"/>
      <c r="EKJ25" s="321"/>
      <c r="EKK25" s="321"/>
      <c r="EKL25" s="321"/>
      <c r="EKM25" s="321"/>
      <c r="EKN25" s="321"/>
      <c r="EKO25" s="321"/>
      <c r="EKP25" s="321"/>
      <c r="EKQ25" s="321"/>
      <c r="EKR25" s="321"/>
      <c r="EKS25" s="321"/>
      <c r="EKT25" s="321"/>
      <c r="EKU25" s="321"/>
      <c r="EKV25" s="321"/>
      <c r="EKW25" s="321"/>
      <c r="EKX25" s="321"/>
      <c r="EKY25" s="321"/>
      <c r="EKZ25" s="321"/>
      <c r="ELA25" s="321"/>
      <c r="ELB25" s="321"/>
      <c r="ELC25" s="321"/>
      <c r="ELD25" s="321"/>
      <c r="ELE25" s="321"/>
      <c r="ELF25" s="321"/>
      <c r="ELG25" s="321"/>
      <c r="ELH25" s="321"/>
      <c r="ELI25" s="321"/>
      <c r="ELJ25" s="321"/>
      <c r="ELK25" s="321"/>
      <c r="ELL25" s="321"/>
      <c r="ELM25" s="321"/>
      <c r="ELN25" s="321"/>
      <c r="ELO25" s="321"/>
      <c r="ELP25" s="321"/>
      <c r="ELQ25" s="321"/>
      <c r="ELR25" s="321"/>
      <c r="ELS25" s="321"/>
      <c r="ELT25" s="321"/>
      <c r="ELU25" s="321"/>
      <c r="ELV25" s="321"/>
      <c r="ELW25" s="321"/>
      <c r="ELX25" s="321"/>
      <c r="ELY25" s="321"/>
      <c r="ELZ25" s="321"/>
      <c r="EMA25" s="321"/>
      <c r="EMB25" s="321"/>
      <c r="EMC25" s="321"/>
      <c r="EMD25" s="321"/>
      <c r="EME25" s="321"/>
      <c r="EMF25" s="321"/>
      <c r="EMG25" s="321"/>
      <c r="EMH25" s="321"/>
      <c r="EMI25" s="321"/>
      <c r="EMJ25" s="321"/>
      <c r="EMK25" s="321"/>
      <c r="EML25" s="321"/>
      <c r="EMM25" s="321"/>
      <c r="EMN25" s="321"/>
      <c r="EMO25" s="321"/>
      <c r="EMP25" s="321"/>
      <c r="EMQ25" s="321"/>
      <c r="EMR25" s="321"/>
      <c r="EMS25" s="321"/>
      <c r="EMT25" s="321"/>
      <c r="EMU25" s="321"/>
      <c r="EMV25" s="321"/>
      <c r="EMW25" s="321"/>
      <c r="EMX25" s="321"/>
      <c r="EMY25" s="321"/>
      <c r="EMZ25" s="321"/>
      <c r="ENA25" s="321"/>
      <c r="ENB25" s="321"/>
      <c r="ENC25" s="321"/>
      <c r="END25" s="321"/>
      <c r="ENE25" s="321"/>
      <c r="ENF25" s="321"/>
      <c r="ENG25" s="321"/>
      <c r="ENH25" s="321"/>
      <c r="ENI25" s="321"/>
      <c r="ENJ25" s="321"/>
      <c r="ENK25" s="321"/>
      <c r="ENL25" s="321"/>
      <c r="ENM25" s="321"/>
      <c r="ENN25" s="321"/>
      <c r="ENO25" s="321"/>
      <c r="ENP25" s="321"/>
      <c r="ENQ25" s="321"/>
      <c r="ENR25" s="321"/>
      <c r="ENS25" s="321"/>
      <c r="ENT25" s="321"/>
      <c r="ENU25" s="321"/>
      <c r="ENV25" s="321"/>
      <c r="ENW25" s="321"/>
      <c r="ENX25" s="321"/>
      <c r="ENY25" s="321"/>
      <c r="ENZ25" s="321"/>
      <c r="EOA25" s="321"/>
      <c r="EOB25" s="321"/>
      <c r="EOC25" s="321"/>
      <c r="EOD25" s="321"/>
      <c r="EOE25" s="321"/>
      <c r="EOF25" s="321"/>
      <c r="EOG25" s="321"/>
      <c r="EOH25" s="321"/>
      <c r="EOI25" s="321"/>
      <c r="EOJ25" s="321"/>
      <c r="EOK25" s="321"/>
      <c r="EOL25" s="321"/>
      <c r="EOM25" s="321"/>
      <c r="EON25" s="321"/>
      <c r="EOO25" s="321"/>
      <c r="EOP25" s="321"/>
      <c r="EOQ25" s="321"/>
      <c r="EOR25" s="321"/>
      <c r="EOS25" s="321"/>
      <c r="EOT25" s="321"/>
      <c r="EOU25" s="321"/>
      <c r="EOV25" s="321"/>
      <c r="EOW25" s="321"/>
      <c r="EOX25" s="321"/>
      <c r="EOY25" s="321"/>
      <c r="EOZ25" s="321"/>
      <c r="EPA25" s="321"/>
      <c r="EPB25" s="321"/>
      <c r="EPC25" s="321"/>
      <c r="EPD25" s="321"/>
      <c r="EPE25" s="321"/>
      <c r="EPF25" s="321"/>
      <c r="EPG25" s="321"/>
      <c r="EPH25" s="321"/>
      <c r="EPI25" s="321"/>
      <c r="EPJ25" s="321"/>
      <c r="EPK25" s="321"/>
      <c r="EPL25" s="321"/>
      <c r="EPM25" s="321"/>
      <c r="EPN25" s="321"/>
      <c r="EPO25" s="321"/>
      <c r="EPP25" s="321"/>
      <c r="EPQ25" s="321"/>
      <c r="EPR25" s="321"/>
      <c r="EPS25" s="321"/>
      <c r="EPT25" s="321"/>
      <c r="EPU25" s="321"/>
      <c r="EPV25" s="321"/>
      <c r="EPW25" s="321"/>
      <c r="EPX25" s="321"/>
      <c r="EPY25" s="321"/>
      <c r="EPZ25" s="321"/>
      <c r="EQA25" s="321"/>
      <c r="EQB25" s="321"/>
      <c r="EQC25" s="321"/>
      <c r="EQD25" s="321"/>
      <c r="EQE25" s="321"/>
      <c r="EQF25" s="321"/>
      <c r="EQG25" s="321"/>
      <c r="EQH25" s="321"/>
      <c r="EQI25" s="321"/>
      <c r="EQJ25" s="321"/>
      <c r="EQK25" s="321"/>
      <c r="EQL25" s="321"/>
      <c r="EQM25" s="321"/>
      <c r="EQN25" s="321"/>
      <c r="EQO25" s="321"/>
      <c r="EQP25" s="321"/>
      <c r="EQQ25" s="321"/>
      <c r="EQR25" s="321"/>
      <c r="EQS25" s="321"/>
      <c r="EQT25" s="321"/>
      <c r="EQU25" s="321"/>
      <c r="EQV25" s="321"/>
      <c r="EQW25" s="321"/>
      <c r="EQX25" s="321"/>
      <c r="EQY25" s="321"/>
      <c r="EQZ25" s="321"/>
      <c r="ERA25" s="321"/>
      <c r="ERB25" s="321"/>
      <c r="ERC25" s="321"/>
      <c r="ERD25" s="321"/>
      <c r="ERE25" s="321"/>
      <c r="ERF25" s="321"/>
      <c r="ERG25" s="321"/>
      <c r="ERH25" s="321"/>
      <c r="ERI25" s="321"/>
      <c r="ERJ25" s="321"/>
      <c r="ERK25" s="321"/>
      <c r="ERL25" s="321"/>
      <c r="ERM25" s="321"/>
      <c r="ERN25" s="321"/>
      <c r="ERO25" s="321"/>
      <c r="ERP25" s="321"/>
      <c r="ERQ25" s="321"/>
      <c r="ERR25" s="321"/>
      <c r="ERS25" s="321"/>
      <c r="ERT25" s="321"/>
      <c r="ERU25" s="321"/>
      <c r="ERV25" s="321"/>
      <c r="ERW25" s="321"/>
      <c r="ERX25" s="321"/>
      <c r="ERY25" s="321"/>
      <c r="ERZ25" s="321"/>
      <c r="ESA25" s="321"/>
      <c r="ESB25" s="321"/>
      <c r="ESC25" s="321"/>
      <c r="ESD25" s="321"/>
      <c r="ESE25" s="321"/>
      <c r="ESF25" s="321"/>
      <c r="ESG25" s="321"/>
      <c r="ESH25" s="321"/>
      <c r="ESI25" s="321"/>
      <c r="ESJ25" s="321"/>
      <c r="ESK25" s="321"/>
      <c r="ESL25" s="321"/>
      <c r="ESM25" s="321"/>
      <c r="ESN25" s="321"/>
      <c r="ESO25" s="321"/>
      <c r="ESP25" s="321"/>
      <c r="ESQ25" s="321"/>
      <c r="ESR25" s="321"/>
      <c r="ESS25" s="321"/>
      <c r="EST25" s="321"/>
      <c r="ESU25" s="321"/>
      <c r="ESV25" s="321"/>
      <c r="ESW25" s="321"/>
      <c r="ESX25" s="321"/>
      <c r="ESY25" s="321"/>
      <c r="ESZ25" s="321"/>
      <c r="ETA25" s="321"/>
      <c r="ETB25" s="321"/>
      <c r="ETC25" s="321"/>
      <c r="ETD25" s="321"/>
      <c r="ETE25" s="321"/>
      <c r="ETF25" s="321"/>
      <c r="ETG25" s="321"/>
      <c r="ETH25" s="321"/>
      <c r="ETI25" s="321"/>
      <c r="ETJ25" s="321"/>
      <c r="ETK25" s="321"/>
      <c r="ETL25" s="321"/>
      <c r="ETM25" s="321"/>
      <c r="ETN25" s="321"/>
      <c r="ETO25" s="321"/>
      <c r="ETP25" s="321"/>
      <c r="ETQ25" s="321"/>
      <c r="ETR25" s="321"/>
      <c r="ETS25" s="321"/>
      <c r="ETT25" s="321"/>
      <c r="ETU25" s="321"/>
      <c r="ETV25" s="321"/>
      <c r="ETW25" s="321"/>
      <c r="ETX25" s="321"/>
      <c r="ETY25" s="321"/>
      <c r="ETZ25" s="321"/>
      <c r="EUA25" s="321"/>
      <c r="EUB25" s="321"/>
      <c r="EUC25" s="321"/>
      <c r="EUD25" s="321"/>
      <c r="EUE25" s="321"/>
      <c r="EUF25" s="321"/>
      <c r="EUG25" s="321"/>
      <c r="EUH25" s="321"/>
      <c r="EUI25" s="321"/>
      <c r="EUJ25" s="321"/>
      <c r="EUK25" s="321"/>
      <c r="EUL25" s="321"/>
      <c r="EUM25" s="321"/>
      <c r="EUN25" s="321"/>
      <c r="EUO25" s="321"/>
      <c r="EUP25" s="321"/>
      <c r="EUQ25" s="321"/>
      <c r="EUR25" s="321"/>
      <c r="EUS25" s="321"/>
      <c r="EUT25" s="321"/>
      <c r="EUU25" s="321"/>
      <c r="EUV25" s="321"/>
      <c r="EUW25" s="321"/>
      <c r="EUX25" s="321"/>
      <c r="EUY25" s="321"/>
      <c r="EUZ25" s="321"/>
      <c r="EVA25" s="321"/>
      <c r="EVB25" s="321"/>
      <c r="EVC25" s="321"/>
      <c r="EVD25" s="321"/>
      <c r="EVE25" s="321"/>
      <c r="EVF25" s="321"/>
      <c r="EVG25" s="321"/>
      <c r="EVH25" s="321"/>
      <c r="EVI25" s="321"/>
      <c r="EVJ25" s="321"/>
      <c r="EVK25" s="321"/>
      <c r="EVL25" s="321"/>
      <c r="EVM25" s="321"/>
      <c r="EVN25" s="321"/>
      <c r="EVO25" s="321"/>
      <c r="EVP25" s="321"/>
      <c r="EVQ25" s="321"/>
      <c r="EVR25" s="321"/>
      <c r="EVS25" s="321"/>
      <c r="EVT25" s="321"/>
      <c r="EVU25" s="321"/>
      <c r="EVV25" s="321"/>
      <c r="EVW25" s="321"/>
      <c r="EVX25" s="321"/>
      <c r="EVY25" s="321"/>
      <c r="EVZ25" s="321"/>
      <c r="EWA25" s="321"/>
      <c r="EWB25" s="321"/>
      <c r="EWC25" s="321"/>
      <c r="EWD25" s="321"/>
      <c r="EWE25" s="321"/>
      <c r="EWF25" s="321"/>
      <c r="EWG25" s="321"/>
      <c r="EWH25" s="321"/>
      <c r="EWI25" s="321"/>
      <c r="EWJ25" s="321"/>
      <c r="EWK25" s="321"/>
      <c r="EWL25" s="321"/>
      <c r="EWM25" s="321"/>
      <c r="EWN25" s="321"/>
      <c r="EWO25" s="321"/>
      <c r="EWP25" s="321"/>
      <c r="EWQ25" s="321"/>
      <c r="EWR25" s="321"/>
      <c r="EWS25" s="321"/>
      <c r="EWT25" s="321"/>
      <c r="EWU25" s="321"/>
      <c r="EWV25" s="321"/>
      <c r="EWW25" s="321"/>
      <c r="EWX25" s="321"/>
      <c r="EWY25" s="321"/>
      <c r="EWZ25" s="321"/>
      <c r="EXA25" s="321"/>
      <c r="EXB25" s="321"/>
      <c r="EXC25" s="321"/>
      <c r="EXD25" s="321"/>
      <c r="EXE25" s="321"/>
      <c r="EXF25" s="321"/>
      <c r="EXG25" s="321"/>
      <c r="EXH25" s="321"/>
      <c r="EXI25" s="321"/>
      <c r="EXJ25" s="321"/>
      <c r="EXK25" s="321"/>
      <c r="EXL25" s="321"/>
      <c r="EXM25" s="321"/>
      <c r="EXN25" s="321"/>
      <c r="EXO25" s="321"/>
      <c r="EXP25" s="321"/>
      <c r="EXQ25" s="321"/>
      <c r="EXR25" s="321"/>
      <c r="EXS25" s="321"/>
      <c r="EXT25" s="321"/>
      <c r="EXU25" s="321"/>
      <c r="EXV25" s="321"/>
      <c r="EXW25" s="321"/>
      <c r="EXX25" s="321"/>
      <c r="EXY25" s="321"/>
      <c r="EXZ25" s="321"/>
      <c r="EYA25" s="321"/>
      <c r="EYB25" s="321"/>
      <c r="EYC25" s="321"/>
      <c r="EYD25" s="321"/>
      <c r="EYE25" s="321"/>
      <c r="EYF25" s="321"/>
      <c r="EYG25" s="321"/>
      <c r="EYH25" s="321"/>
      <c r="EYI25" s="321"/>
      <c r="EYJ25" s="321"/>
      <c r="EYK25" s="321"/>
      <c r="EYL25" s="321"/>
      <c r="EYM25" s="321"/>
      <c r="EYN25" s="321"/>
      <c r="EYO25" s="321"/>
      <c r="EYP25" s="321"/>
      <c r="EYQ25" s="321"/>
      <c r="EYR25" s="321"/>
      <c r="EYS25" s="321"/>
      <c r="EYT25" s="321"/>
      <c r="EYU25" s="321"/>
      <c r="EYV25" s="321"/>
      <c r="EYW25" s="321"/>
      <c r="EYX25" s="321"/>
      <c r="EYY25" s="321"/>
      <c r="EYZ25" s="321"/>
      <c r="EZA25" s="321"/>
      <c r="EZB25" s="321"/>
      <c r="EZC25" s="321"/>
      <c r="EZD25" s="321"/>
      <c r="EZE25" s="321"/>
      <c r="EZF25" s="321"/>
      <c r="EZG25" s="321"/>
      <c r="EZH25" s="321"/>
      <c r="EZI25" s="321"/>
      <c r="EZJ25" s="321"/>
      <c r="EZK25" s="321"/>
      <c r="EZL25" s="321"/>
      <c r="EZM25" s="321"/>
      <c r="EZN25" s="321"/>
      <c r="EZO25" s="321"/>
      <c r="EZP25" s="321"/>
      <c r="EZQ25" s="321"/>
      <c r="EZR25" s="321"/>
      <c r="EZS25" s="321"/>
      <c r="EZT25" s="321"/>
      <c r="EZU25" s="321"/>
      <c r="EZV25" s="321"/>
      <c r="EZW25" s="321"/>
      <c r="EZX25" s="321"/>
      <c r="EZY25" s="321"/>
      <c r="EZZ25" s="321"/>
      <c r="FAA25" s="321"/>
      <c r="FAB25" s="321"/>
      <c r="FAC25" s="321"/>
      <c r="FAD25" s="321"/>
      <c r="FAE25" s="321"/>
      <c r="FAF25" s="321"/>
      <c r="FAG25" s="321"/>
      <c r="FAH25" s="321"/>
      <c r="FAI25" s="321"/>
      <c r="FAJ25" s="321"/>
      <c r="FAK25" s="321"/>
      <c r="FAL25" s="321"/>
      <c r="FAM25" s="321"/>
      <c r="FAN25" s="321"/>
      <c r="FAO25" s="321"/>
      <c r="FAP25" s="321"/>
      <c r="FAQ25" s="321"/>
      <c r="FAR25" s="321"/>
      <c r="FAS25" s="321"/>
      <c r="FAT25" s="321"/>
      <c r="FAU25" s="321"/>
      <c r="FAV25" s="321"/>
      <c r="FAW25" s="321"/>
      <c r="FAX25" s="321"/>
      <c r="FAY25" s="321"/>
      <c r="FAZ25" s="321"/>
      <c r="FBA25" s="321"/>
      <c r="FBB25" s="321"/>
      <c r="FBC25" s="321"/>
      <c r="FBD25" s="321"/>
      <c r="FBE25" s="321"/>
      <c r="FBF25" s="321"/>
      <c r="FBG25" s="321"/>
      <c r="FBH25" s="321"/>
      <c r="FBI25" s="321"/>
      <c r="FBJ25" s="321"/>
      <c r="FBK25" s="321"/>
      <c r="FBL25" s="321"/>
      <c r="FBM25" s="321"/>
      <c r="FBN25" s="321"/>
      <c r="FBO25" s="321"/>
      <c r="FBP25" s="321"/>
      <c r="FBQ25" s="321"/>
      <c r="FBR25" s="321"/>
      <c r="FBS25" s="321"/>
      <c r="FBT25" s="321"/>
      <c r="FBU25" s="321"/>
      <c r="FBV25" s="321"/>
      <c r="FBW25" s="321"/>
      <c r="FBX25" s="321"/>
      <c r="FBY25" s="321"/>
      <c r="FBZ25" s="321"/>
      <c r="FCA25" s="321"/>
      <c r="FCB25" s="321"/>
      <c r="FCC25" s="321"/>
      <c r="FCD25" s="321"/>
      <c r="FCE25" s="321"/>
      <c r="FCF25" s="321"/>
      <c r="FCG25" s="321"/>
      <c r="FCH25" s="321"/>
      <c r="FCI25" s="321"/>
      <c r="FCJ25" s="321"/>
      <c r="FCK25" s="321"/>
      <c r="FCL25" s="321"/>
      <c r="FCM25" s="321"/>
      <c r="FCN25" s="321"/>
      <c r="FCO25" s="321"/>
      <c r="FCP25" s="321"/>
      <c r="FCQ25" s="321"/>
      <c r="FCR25" s="321"/>
      <c r="FCS25" s="321"/>
      <c r="FCT25" s="321"/>
      <c r="FCU25" s="321"/>
      <c r="FCV25" s="321"/>
      <c r="FCW25" s="321"/>
      <c r="FCX25" s="321"/>
      <c r="FCY25" s="321"/>
      <c r="FCZ25" s="321"/>
      <c r="FDA25" s="321"/>
      <c r="FDB25" s="321"/>
      <c r="FDC25" s="321"/>
      <c r="FDD25" s="321"/>
      <c r="FDE25" s="321"/>
      <c r="FDF25" s="321"/>
      <c r="FDG25" s="321"/>
      <c r="FDH25" s="321"/>
      <c r="FDI25" s="321"/>
      <c r="FDJ25" s="321"/>
      <c r="FDK25" s="321"/>
      <c r="FDL25" s="321"/>
      <c r="FDM25" s="321"/>
      <c r="FDN25" s="321"/>
      <c r="FDO25" s="321"/>
      <c r="FDP25" s="321"/>
      <c r="FDQ25" s="321"/>
      <c r="FDR25" s="321"/>
      <c r="FDS25" s="321"/>
      <c r="FDT25" s="321"/>
      <c r="FDU25" s="321"/>
      <c r="FDV25" s="321"/>
      <c r="FDW25" s="321"/>
      <c r="FDX25" s="321"/>
      <c r="FDY25" s="321"/>
      <c r="FDZ25" s="321"/>
      <c r="FEA25" s="321"/>
      <c r="FEB25" s="321"/>
      <c r="FEC25" s="321"/>
      <c r="FED25" s="321"/>
      <c r="FEE25" s="321"/>
      <c r="FEF25" s="321"/>
      <c r="FEG25" s="321"/>
      <c r="FEH25" s="321"/>
      <c r="FEI25" s="321"/>
      <c r="FEJ25" s="321"/>
      <c r="FEK25" s="321"/>
      <c r="FEL25" s="321"/>
      <c r="FEM25" s="321"/>
      <c r="FEN25" s="321"/>
      <c r="FEO25" s="321"/>
      <c r="FEP25" s="321"/>
      <c r="FEQ25" s="321"/>
      <c r="FER25" s="321"/>
      <c r="FES25" s="321"/>
      <c r="FET25" s="321"/>
      <c r="FEU25" s="321"/>
      <c r="FEV25" s="321"/>
      <c r="FEW25" s="321"/>
      <c r="FEX25" s="321"/>
      <c r="FEY25" s="321"/>
      <c r="FEZ25" s="321"/>
      <c r="FFA25" s="321"/>
      <c r="FFB25" s="321"/>
      <c r="FFC25" s="321"/>
      <c r="FFD25" s="321"/>
      <c r="FFE25" s="321"/>
      <c r="FFF25" s="321"/>
      <c r="FFG25" s="321"/>
      <c r="FFH25" s="321"/>
      <c r="FFI25" s="321"/>
      <c r="FFJ25" s="321"/>
      <c r="FFK25" s="321"/>
      <c r="FFL25" s="321"/>
      <c r="FFM25" s="321"/>
      <c r="FFN25" s="321"/>
      <c r="FFO25" s="321"/>
      <c r="FFP25" s="321"/>
      <c r="FFQ25" s="321"/>
      <c r="FFR25" s="321"/>
      <c r="FFS25" s="321"/>
      <c r="FFT25" s="321"/>
      <c r="FFU25" s="321"/>
      <c r="FFV25" s="321"/>
      <c r="FFW25" s="321"/>
      <c r="FFX25" s="321"/>
      <c r="FFY25" s="321"/>
      <c r="FFZ25" s="321"/>
      <c r="FGA25" s="321"/>
      <c r="FGB25" s="321"/>
      <c r="FGC25" s="321"/>
      <c r="FGD25" s="321"/>
      <c r="FGE25" s="321"/>
      <c r="FGF25" s="321"/>
      <c r="FGG25" s="321"/>
      <c r="FGH25" s="321"/>
      <c r="FGI25" s="321"/>
      <c r="FGJ25" s="321"/>
      <c r="FGK25" s="321"/>
      <c r="FGL25" s="321"/>
      <c r="FGM25" s="321"/>
      <c r="FGN25" s="321"/>
      <c r="FGO25" s="321"/>
      <c r="FGP25" s="321"/>
      <c r="FGQ25" s="321"/>
      <c r="FGR25" s="321"/>
      <c r="FGS25" s="321"/>
      <c r="FGT25" s="321"/>
      <c r="FGU25" s="321"/>
      <c r="FGV25" s="321"/>
      <c r="FGW25" s="321"/>
      <c r="FGX25" s="321"/>
      <c r="FGY25" s="321"/>
      <c r="FGZ25" s="321"/>
      <c r="FHA25" s="321"/>
      <c r="FHB25" s="321"/>
      <c r="FHC25" s="321"/>
      <c r="FHD25" s="321"/>
      <c r="FHE25" s="321"/>
      <c r="FHF25" s="321"/>
      <c r="FHG25" s="321"/>
      <c r="FHH25" s="321"/>
      <c r="FHI25" s="321"/>
      <c r="FHJ25" s="321"/>
      <c r="FHK25" s="321"/>
      <c r="FHL25" s="321"/>
      <c r="FHM25" s="321"/>
      <c r="FHN25" s="321"/>
      <c r="FHO25" s="321"/>
      <c r="FHP25" s="321"/>
      <c r="FHQ25" s="321"/>
      <c r="FHR25" s="321"/>
      <c r="FHS25" s="321"/>
      <c r="FHT25" s="321"/>
      <c r="FHU25" s="321"/>
      <c r="FHV25" s="321"/>
      <c r="FHW25" s="321"/>
      <c r="FHX25" s="321"/>
      <c r="FHY25" s="321"/>
      <c r="FHZ25" s="321"/>
      <c r="FIA25" s="321"/>
      <c r="FIB25" s="321"/>
      <c r="FIC25" s="321"/>
      <c r="FID25" s="321"/>
      <c r="FIE25" s="321"/>
      <c r="FIF25" s="321"/>
      <c r="FIG25" s="321"/>
      <c r="FIH25" s="321"/>
      <c r="FII25" s="321"/>
      <c r="FIJ25" s="321"/>
      <c r="FIK25" s="321"/>
      <c r="FIL25" s="321"/>
      <c r="FIM25" s="321"/>
      <c r="FIN25" s="321"/>
      <c r="FIO25" s="321"/>
      <c r="FIP25" s="321"/>
      <c r="FIQ25" s="321"/>
      <c r="FIR25" s="321"/>
      <c r="FIS25" s="321"/>
      <c r="FIT25" s="321"/>
      <c r="FIU25" s="321"/>
      <c r="FIV25" s="321"/>
      <c r="FIW25" s="321"/>
      <c r="FIX25" s="321"/>
      <c r="FIY25" s="321"/>
      <c r="FIZ25" s="321"/>
      <c r="FJA25" s="321"/>
      <c r="FJB25" s="321"/>
      <c r="FJC25" s="321"/>
      <c r="FJD25" s="321"/>
      <c r="FJE25" s="321"/>
      <c r="FJF25" s="321"/>
      <c r="FJG25" s="321"/>
      <c r="FJH25" s="321"/>
      <c r="FJI25" s="321"/>
      <c r="FJJ25" s="321"/>
      <c r="FJK25" s="321"/>
      <c r="FJL25" s="321"/>
      <c r="FJM25" s="321"/>
      <c r="FJN25" s="321"/>
      <c r="FJO25" s="321"/>
      <c r="FJP25" s="321"/>
      <c r="FJQ25" s="321"/>
      <c r="FJR25" s="321"/>
      <c r="FJS25" s="321"/>
      <c r="FJT25" s="321"/>
      <c r="FJU25" s="321"/>
      <c r="FJV25" s="321"/>
      <c r="FJW25" s="321"/>
      <c r="FJX25" s="321"/>
      <c r="FJY25" s="321"/>
      <c r="FJZ25" s="321"/>
      <c r="FKA25" s="321"/>
      <c r="FKB25" s="321"/>
      <c r="FKC25" s="321"/>
      <c r="FKD25" s="321"/>
      <c r="FKE25" s="321"/>
      <c r="FKF25" s="321"/>
      <c r="FKG25" s="321"/>
      <c r="FKH25" s="321"/>
      <c r="FKI25" s="321"/>
      <c r="FKJ25" s="321"/>
      <c r="FKK25" s="321"/>
      <c r="FKL25" s="321"/>
      <c r="FKM25" s="321"/>
      <c r="FKN25" s="321"/>
      <c r="FKO25" s="321"/>
      <c r="FKP25" s="321"/>
      <c r="FKQ25" s="321"/>
      <c r="FKR25" s="321"/>
      <c r="FKS25" s="321"/>
      <c r="FKT25" s="321"/>
      <c r="FKU25" s="321"/>
      <c r="FKV25" s="321"/>
      <c r="FKW25" s="321"/>
      <c r="FKX25" s="321"/>
      <c r="FKY25" s="321"/>
      <c r="FKZ25" s="321"/>
      <c r="FLA25" s="321"/>
      <c r="FLB25" s="321"/>
      <c r="FLC25" s="321"/>
      <c r="FLD25" s="321"/>
      <c r="FLE25" s="321"/>
      <c r="FLF25" s="321"/>
      <c r="FLG25" s="321"/>
      <c r="FLH25" s="321"/>
      <c r="FLI25" s="321"/>
      <c r="FLJ25" s="321"/>
      <c r="FLK25" s="321"/>
      <c r="FLL25" s="321"/>
      <c r="FLM25" s="321"/>
      <c r="FLN25" s="321"/>
      <c r="FLO25" s="321"/>
      <c r="FLP25" s="321"/>
      <c r="FLQ25" s="321"/>
      <c r="FLR25" s="321"/>
      <c r="FLS25" s="321"/>
      <c r="FLT25" s="321"/>
      <c r="FLU25" s="321"/>
      <c r="FLV25" s="321"/>
      <c r="FLW25" s="321"/>
      <c r="FLX25" s="321"/>
      <c r="FLY25" s="321"/>
      <c r="FLZ25" s="321"/>
      <c r="FMA25" s="321"/>
      <c r="FMB25" s="321"/>
      <c r="FMC25" s="321"/>
      <c r="FMD25" s="321"/>
      <c r="FME25" s="321"/>
      <c r="FMF25" s="321"/>
      <c r="FMG25" s="321"/>
      <c r="FMH25" s="321"/>
      <c r="FMI25" s="321"/>
      <c r="FMJ25" s="321"/>
      <c r="FMK25" s="321"/>
      <c r="FML25" s="321"/>
      <c r="FMM25" s="321"/>
      <c r="FMN25" s="321"/>
      <c r="FMO25" s="321"/>
      <c r="FMP25" s="321"/>
      <c r="FMQ25" s="321"/>
      <c r="FMR25" s="321"/>
      <c r="FMS25" s="321"/>
      <c r="FMT25" s="321"/>
      <c r="FMU25" s="321"/>
      <c r="FMV25" s="321"/>
      <c r="FMW25" s="321"/>
      <c r="FMX25" s="321"/>
      <c r="FMY25" s="321"/>
      <c r="FMZ25" s="321"/>
      <c r="FNA25" s="321"/>
      <c r="FNB25" s="321"/>
      <c r="FNC25" s="321"/>
      <c r="FND25" s="321"/>
      <c r="FNE25" s="321"/>
      <c r="FNF25" s="321"/>
      <c r="FNG25" s="321"/>
      <c r="FNH25" s="321"/>
      <c r="FNI25" s="321"/>
      <c r="FNJ25" s="321"/>
      <c r="FNK25" s="321"/>
      <c r="FNL25" s="321"/>
      <c r="FNM25" s="321"/>
      <c r="FNN25" s="321"/>
      <c r="FNO25" s="321"/>
      <c r="FNP25" s="321"/>
      <c r="FNQ25" s="321"/>
      <c r="FNR25" s="321"/>
      <c r="FNS25" s="321"/>
      <c r="FNT25" s="321"/>
      <c r="FNU25" s="321"/>
      <c r="FNV25" s="321"/>
      <c r="FNW25" s="321"/>
      <c r="FNX25" s="321"/>
      <c r="FNY25" s="321"/>
      <c r="FNZ25" s="321"/>
      <c r="FOA25" s="321"/>
      <c r="FOB25" s="321"/>
      <c r="FOC25" s="321"/>
      <c r="FOD25" s="321"/>
      <c r="FOE25" s="321"/>
      <c r="FOF25" s="321"/>
      <c r="FOG25" s="321"/>
      <c r="FOH25" s="321"/>
      <c r="FOI25" s="321"/>
      <c r="FOJ25" s="321"/>
      <c r="FOK25" s="321"/>
      <c r="FOL25" s="321"/>
      <c r="FOM25" s="321"/>
      <c r="FON25" s="321"/>
      <c r="FOO25" s="321"/>
      <c r="FOP25" s="321"/>
      <c r="FOQ25" s="321"/>
      <c r="FOR25" s="321"/>
      <c r="FOS25" s="321"/>
      <c r="FOT25" s="321"/>
      <c r="FOU25" s="321"/>
      <c r="FOV25" s="321"/>
      <c r="FOW25" s="321"/>
      <c r="FOX25" s="321"/>
      <c r="FOY25" s="321"/>
      <c r="FOZ25" s="321"/>
      <c r="FPA25" s="321"/>
      <c r="FPB25" s="321"/>
      <c r="FPC25" s="321"/>
      <c r="FPD25" s="321"/>
      <c r="FPE25" s="321"/>
      <c r="FPF25" s="321"/>
      <c r="FPG25" s="321"/>
      <c r="FPH25" s="321"/>
      <c r="FPI25" s="321"/>
      <c r="FPJ25" s="321"/>
      <c r="FPK25" s="321"/>
      <c r="FPL25" s="321"/>
      <c r="FPM25" s="321"/>
      <c r="FPN25" s="321"/>
      <c r="FPO25" s="321"/>
      <c r="FPP25" s="321"/>
      <c r="FPQ25" s="321"/>
      <c r="FPR25" s="321"/>
      <c r="FPS25" s="321"/>
      <c r="FPT25" s="321"/>
      <c r="FPU25" s="321"/>
      <c r="FPV25" s="321"/>
      <c r="FPW25" s="321"/>
      <c r="FPX25" s="321"/>
      <c r="FPY25" s="321"/>
      <c r="FPZ25" s="321"/>
      <c r="FQA25" s="321"/>
      <c r="FQB25" s="321"/>
      <c r="FQC25" s="321"/>
      <c r="FQD25" s="321"/>
      <c r="FQE25" s="321"/>
      <c r="FQF25" s="321"/>
      <c r="FQG25" s="321"/>
      <c r="FQH25" s="321"/>
      <c r="FQI25" s="321"/>
      <c r="FQJ25" s="321"/>
      <c r="FQK25" s="321"/>
      <c r="FQL25" s="321"/>
      <c r="FQM25" s="321"/>
      <c r="FQN25" s="321"/>
      <c r="FQO25" s="321"/>
      <c r="FQP25" s="321"/>
      <c r="FQQ25" s="321"/>
      <c r="FQR25" s="321"/>
      <c r="FQS25" s="321"/>
      <c r="FQT25" s="321"/>
      <c r="FQU25" s="321"/>
      <c r="FQV25" s="321"/>
      <c r="FQW25" s="321"/>
      <c r="FQX25" s="321"/>
      <c r="FQY25" s="321"/>
      <c r="FQZ25" s="321"/>
      <c r="FRA25" s="321"/>
      <c r="FRB25" s="321"/>
      <c r="FRC25" s="321"/>
      <c r="FRD25" s="321"/>
      <c r="FRE25" s="321"/>
      <c r="FRF25" s="321"/>
      <c r="FRG25" s="321"/>
      <c r="FRH25" s="321"/>
      <c r="FRI25" s="321"/>
      <c r="FRJ25" s="321"/>
      <c r="FRK25" s="321"/>
      <c r="FRL25" s="321"/>
      <c r="FRM25" s="321"/>
      <c r="FRN25" s="321"/>
      <c r="FRO25" s="321"/>
      <c r="FRP25" s="321"/>
      <c r="FRQ25" s="321"/>
      <c r="FRR25" s="321"/>
      <c r="FRS25" s="321"/>
      <c r="FRT25" s="321"/>
      <c r="FRU25" s="321"/>
      <c r="FRV25" s="321"/>
      <c r="FRW25" s="321"/>
      <c r="FRX25" s="321"/>
      <c r="FRY25" s="321"/>
      <c r="FRZ25" s="321"/>
      <c r="FSA25" s="321"/>
      <c r="FSB25" s="321"/>
      <c r="FSC25" s="321"/>
      <c r="FSD25" s="321"/>
      <c r="FSE25" s="321"/>
      <c r="FSF25" s="321"/>
      <c r="FSG25" s="321"/>
      <c r="FSH25" s="321"/>
      <c r="FSI25" s="321"/>
      <c r="FSJ25" s="321"/>
      <c r="FSK25" s="321"/>
      <c r="FSL25" s="321"/>
      <c r="FSM25" s="321"/>
      <c r="FSN25" s="321"/>
      <c r="FSO25" s="321"/>
      <c r="FSP25" s="321"/>
      <c r="FSQ25" s="321"/>
      <c r="FSR25" s="321"/>
      <c r="FSS25" s="321"/>
      <c r="FST25" s="321"/>
      <c r="FSU25" s="321"/>
      <c r="FSV25" s="321"/>
      <c r="FSW25" s="321"/>
      <c r="FSX25" s="321"/>
      <c r="FSY25" s="321"/>
      <c r="FSZ25" s="321"/>
      <c r="FTA25" s="321"/>
      <c r="FTB25" s="321"/>
      <c r="FTC25" s="321"/>
      <c r="FTD25" s="321"/>
      <c r="FTE25" s="321"/>
      <c r="FTF25" s="321"/>
      <c r="FTG25" s="321"/>
      <c r="FTH25" s="321"/>
      <c r="FTI25" s="321"/>
      <c r="FTJ25" s="321"/>
      <c r="FTK25" s="321"/>
      <c r="FTL25" s="321"/>
      <c r="FTM25" s="321"/>
      <c r="FTN25" s="321"/>
      <c r="FTO25" s="321"/>
      <c r="FTP25" s="321"/>
      <c r="FTQ25" s="321"/>
      <c r="FTR25" s="321"/>
      <c r="FTS25" s="321"/>
      <c r="FTT25" s="321"/>
      <c r="FTU25" s="321"/>
      <c r="FTV25" s="321"/>
      <c r="FTW25" s="321"/>
      <c r="FTX25" s="321"/>
      <c r="FTY25" s="321"/>
      <c r="FTZ25" s="321"/>
      <c r="FUA25" s="321"/>
      <c r="FUB25" s="321"/>
      <c r="FUC25" s="321"/>
      <c r="FUD25" s="321"/>
      <c r="FUE25" s="321"/>
      <c r="FUF25" s="321"/>
      <c r="FUG25" s="321"/>
      <c r="FUH25" s="321"/>
      <c r="FUI25" s="321"/>
      <c r="FUJ25" s="321"/>
      <c r="FUK25" s="321"/>
      <c r="FUL25" s="321"/>
      <c r="FUM25" s="321"/>
      <c r="FUN25" s="321"/>
      <c r="FUO25" s="321"/>
      <c r="FUP25" s="321"/>
      <c r="FUQ25" s="321"/>
      <c r="FUR25" s="321"/>
      <c r="FUS25" s="321"/>
      <c r="FUT25" s="321"/>
      <c r="FUU25" s="321"/>
      <c r="FUV25" s="321"/>
      <c r="FUW25" s="321"/>
      <c r="FUX25" s="321"/>
      <c r="FUY25" s="321"/>
      <c r="FUZ25" s="321"/>
      <c r="FVA25" s="321"/>
      <c r="FVB25" s="321"/>
      <c r="FVC25" s="321"/>
      <c r="FVD25" s="321"/>
      <c r="FVE25" s="321"/>
      <c r="FVF25" s="321"/>
      <c r="FVG25" s="321"/>
      <c r="FVH25" s="321"/>
      <c r="FVI25" s="321"/>
      <c r="FVJ25" s="321"/>
      <c r="FVK25" s="321"/>
      <c r="FVL25" s="321"/>
      <c r="FVM25" s="321"/>
      <c r="FVN25" s="321"/>
      <c r="FVO25" s="321"/>
      <c r="FVP25" s="321"/>
      <c r="FVQ25" s="321"/>
      <c r="FVR25" s="321"/>
      <c r="FVS25" s="321"/>
      <c r="FVT25" s="321"/>
      <c r="FVU25" s="321"/>
      <c r="FVV25" s="321"/>
      <c r="FVW25" s="321"/>
      <c r="FVX25" s="321"/>
      <c r="FVY25" s="321"/>
      <c r="FVZ25" s="321"/>
      <c r="FWA25" s="321"/>
      <c r="FWB25" s="321"/>
      <c r="FWC25" s="321"/>
      <c r="FWD25" s="321"/>
      <c r="FWE25" s="321"/>
      <c r="FWF25" s="321"/>
      <c r="FWG25" s="321"/>
      <c r="FWH25" s="321"/>
      <c r="FWI25" s="321"/>
      <c r="FWJ25" s="321"/>
      <c r="FWK25" s="321"/>
      <c r="FWL25" s="321"/>
      <c r="FWM25" s="321"/>
      <c r="FWN25" s="321"/>
      <c r="FWO25" s="321"/>
      <c r="FWP25" s="321"/>
      <c r="FWQ25" s="321"/>
      <c r="FWR25" s="321"/>
      <c r="FWS25" s="321"/>
      <c r="FWT25" s="321"/>
      <c r="FWU25" s="321"/>
      <c r="FWV25" s="321"/>
      <c r="FWW25" s="321"/>
      <c r="FWX25" s="321"/>
      <c r="FWY25" s="321"/>
      <c r="FWZ25" s="321"/>
      <c r="FXA25" s="321"/>
      <c r="FXB25" s="321"/>
      <c r="FXC25" s="321"/>
      <c r="FXD25" s="321"/>
      <c r="FXE25" s="321"/>
      <c r="FXF25" s="321"/>
      <c r="FXG25" s="321"/>
      <c r="FXH25" s="321"/>
      <c r="FXI25" s="321"/>
      <c r="FXJ25" s="321"/>
      <c r="FXK25" s="321"/>
      <c r="FXL25" s="321"/>
      <c r="FXM25" s="321"/>
      <c r="FXN25" s="321"/>
      <c r="FXO25" s="321"/>
      <c r="FXP25" s="321"/>
      <c r="FXQ25" s="321"/>
      <c r="FXR25" s="321"/>
      <c r="FXS25" s="321"/>
      <c r="FXT25" s="321"/>
      <c r="FXU25" s="321"/>
      <c r="FXV25" s="321"/>
      <c r="FXW25" s="321"/>
      <c r="FXX25" s="321"/>
      <c r="FXY25" s="321"/>
      <c r="FXZ25" s="321"/>
      <c r="FYA25" s="321"/>
      <c r="FYB25" s="321"/>
      <c r="FYC25" s="321"/>
      <c r="FYD25" s="321"/>
      <c r="FYE25" s="321"/>
      <c r="FYF25" s="321"/>
      <c r="FYG25" s="321"/>
      <c r="FYH25" s="321"/>
      <c r="FYI25" s="321"/>
      <c r="FYJ25" s="321"/>
      <c r="FYK25" s="321"/>
      <c r="FYL25" s="321"/>
      <c r="FYM25" s="321"/>
      <c r="FYN25" s="321"/>
      <c r="FYO25" s="321"/>
      <c r="FYP25" s="321"/>
      <c r="FYQ25" s="321"/>
      <c r="FYR25" s="321"/>
      <c r="FYS25" s="321"/>
      <c r="FYT25" s="321"/>
      <c r="FYU25" s="321"/>
      <c r="FYV25" s="321"/>
      <c r="FYW25" s="321"/>
      <c r="FYX25" s="321"/>
      <c r="FYY25" s="321"/>
      <c r="FYZ25" s="321"/>
      <c r="FZA25" s="321"/>
      <c r="FZB25" s="321"/>
      <c r="FZC25" s="321"/>
      <c r="FZD25" s="321"/>
      <c r="FZE25" s="321"/>
      <c r="FZF25" s="321"/>
      <c r="FZG25" s="321"/>
      <c r="FZH25" s="321"/>
      <c r="FZI25" s="321"/>
      <c r="FZJ25" s="321"/>
      <c r="FZK25" s="321"/>
      <c r="FZL25" s="321"/>
      <c r="FZM25" s="321"/>
      <c r="FZN25" s="321"/>
      <c r="FZO25" s="321"/>
      <c r="FZP25" s="321"/>
      <c r="FZQ25" s="321"/>
      <c r="FZR25" s="321"/>
      <c r="FZS25" s="321"/>
      <c r="FZT25" s="321"/>
      <c r="FZU25" s="321"/>
      <c r="FZV25" s="321"/>
      <c r="FZW25" s="321"/>
      <c r="FZX25" s="321"/>
      <c r="FZY25" s="321"/>
      <c r="FZZ25" s="321"/>
      <c r="GAA25" s="321"/>
      <c r="GAB25" s="321"/>
      <c r="GAC25" s="321"/>
      <c r="GAD25" s="321"/>
      <c r="GAE25" s="321"/>
      <c r="GAF25" s="321"/>
      <c r="GAG25" s="321"/>
      <c r="GAH25" s="321"/>
      <c r="GAI25" s="321"/>
      <c r="GAJ25" s="321"/>
      <c r="GAK25" s="321"/>
      <c r="GAL25" s="321"/>
      <c r="GAM25" s="321"/>
      <c r="GAN25" s="321"/>
      <c r="GAO25" s="321"/>
      <c r="GAP25" s="321"/>
      <c r="GAQ25" s="321"/>
      <c r="GAR25" s="321"/>
      <c r="GAS25" s="321"/>
      <c r="GAT25" s="321"/>
      <c r="GAU25" s="321"/>
      <c r="GAV25" s="321"/>
      <c r="GAW25" s="321"/>
      <c r="GAX25" s="321"/>
      <c r="GAY25" s="321"/>
      <c r="GAZ25" s="321"/>
      <c r="GBA25" s="321"/>
      <c r="GBB25" s="321"/>
      <c r="GBC25" s="321"/>
      <c r="GBD25" s="321"/>
      <c r="GBE25" s="321"/>
      <c r="GBF25" s="321"/>
      <c r="GBG25" s="321"/>
      <c r="GBH25" s="321"/>
      <c r="GBI25" s="321"/>
      <c r="GBJ25" s="321"/>
      <c r="GBK25" s="321"/>
      <c r="GBL25" s="321"/>
      <c r="GBM25" s="321"/>
      <c r="GBN25" s="321"/>
      <c r="GBO25" s="321"/>
      <c r="GBP25" s="321"/>
      <c r="GBQ25" s="321"/>
      <c r="GBR25" s="321"/>
      <c r="GBS25" s="321"/>
      <c r="GBT25" s="321"/>
      <c r="GBU25" s="321"/>
      <c r="GBV25" s="321"/>
      <c r="GBW25" s="321"/>
      <c r="GBX25" s="321"/>
      <c r="GBY25" s="321"/>
      <c r="GBZ25" s="321"/>
      <c r="GCA25" s="321"/>
      <c r="GCB25" s="321"/>
      <c r="GCC25" s="321"/>
      <c r="GCD25" s="321"/>
      <c r="GCE25" s="321"/>
      <c r="GCF25" s="321"/>
      <c r="GCG25" s="321"/>
      <c r="GCH25" s="321"/>
      <c r="GCI25" s="321"/>
      <c r="GCJ25" s="321"/>
      <c r="GCK25" s="321"/>
      <c r="GCL25" s="321"/>
      <c r="GCM25" s="321"/>
      <c r="GCN25" s="321"/>
      <c r="GCO25" s="321"/>
      <c r="GCP25" s="321"/>
      <c r="GCQ25" s="321"/>
      <c r="GCR25" s="321"/>
      <c r="GCS25" s="321"/>
      <c r="GCT25" s="321"/>
      <c r="GCU25" s="321"/>
      <c r="GCV25" s="321"/>
      <c r="GCW25" s="321"/>
      <c r="GCX25" s="321"/>
      <c r="GCY25" s="321"/>
      <c r="GCZ25" s="321"/>
      <c r="GDA25" s="321"/>
      <c r="GDB25" s="321"/>
      <c r="GDC25" s="321"/>
      <c r="GDD25" s="321"/>
      <c r="GDE25" s="321"/>
      <c r="GDF25" s="321"/>
      <c r="GDG25" s="321"/>
      <c r="GDH25" s="321"/>
      <c r="GDI25" s="321"/>
      <c r="GDJ25" s="321"/>
      <c r="GDK25" s="321"/>
      <c r="GDL25" s="321"/>
      <c r="GDM25" s="321"/>
      <c r="GDN25" s="321"/>
      <c r="GDO25" s="321"/>
      <c r="GDP25" s="321"/>
      <c r="GDQ25" s="321"/>
      <c r="GDR25" s="321"/>
      <c r="GDS25" s="321"/>
      <c r="GDT25" s="321"/>
      <c r="GDU25" s="321"/>
      <c r="GDV25" s="321"/>
      <c r="GDW25" s="321"/>
      <c r="GDX25" s="321"/>
      <c r="GDY25" s="321"/>
      <c r="GDZ25" s="321"/>
      <c r="GEA25" s="321"/>
      <c r="GEB25" s="321"/>
      <c r="GEC25" s="321"/>
      <c r="GED25" s="321"/>
      <c r="GEE25" s="321"/>
      <c r="GEF25" s="321"/>
      <c r="GEG25" s="321"/>
      <c r="GEH25" s="321"/>
      <c r="GEI25" s="321"/>
      <c r="GEJ25" s="321"/>
      <c r="GEK25" s="321"/>
      <c r="GEL25" s="321"/>
      <c r="GEM25" s="321"/>
      <c r="GEN25" s="321"/>
      <c r="GEO25" s="321"/>
      <c r="GEP25" s="321"/>
      <c r="GEQ25" s="321"/>
      <c r="GER25" s="321"/>
      <c r="GES25" s="321"/>
      <c r="GET25" s="321"/>
      <c r="GEU25" s="321"/>
      <c r="GEV25" s="321"/>
      <c r="GEW25" s="321"/>
      <c r="GEX25" s="321"/>
      <c r="GEY25" s="321"/>
      <c r="GEZ25" s="321"/>
      <c r="GFA25" s="321"/>
      <c r="GFB25" s="321"/>
      <c r="GFC25" s="321"/>
      <c r="GFD25" s="321"/>
      <c r="GFE25" s="321"/>
      <c r="GFF25" s="321"/>
      <c r="GFG25" s="321"/>
      <c r="GFH25" s="321"/>
      <c r="GFI25" s="321"/>
      <c r="GFJ25" s="321"/>
      <c r="GFK25" s="321"/>
      <c r="GFL25" s="321"/>
      <c r="GFM25" s="321"/>
      <c r="GFN25" s="321"/>
      <c r="GFO25" s="321"/>
      <c r="GFP25" s="321"/>
      <c r="GFQ25" s="321"/>
      <c r="GFR25" s="321"/>
      <c r="GFS25" s="321"/>
      <c r="GFT25" s="321"/>
      <c r="GFU25" s="321"/>
      <c r="GFV25" s="321"/>
      <c r="GFW25" s="321"/>
      <c r="GFX25" s="321"/>
      <c r="GFY25" s="321"/>
      <c r="GFZ25" s="321"/>
      <c r="GGA25" s="321"/>
      <c r="GGB25" s="321"/>
      <c r="GGC25" s="321"/>
      <c r="GGD25" s="321"/>
      <c r="GGE25" s="321"/>
      <c r="GGF25" s="321"/>
      <c r="GGG25" s="321"/>
      <c r="GGH25" s="321"/>
      <c r="GGI25" s="321"/>
      <c r="GGJ25" s="321"/>
      <c r="GGK25" s="321"/>
      <c r="GGL25" s="321"/>
      <c r="GGM25" s="321"/>
      <c r="GGN25" s="321"/>
      <c r="GGO25" s="321"/>
      <c r="GGP25" s="321"/>
      <c r="GGQ25" s="321"/>
      <c r="GGR25" s="321"/>
      <c r="GGS25" s="321"/>
      <c r="GGT25" s="321"/>
      <c r="GGU25" s="321"/>
      <c r="GGV25" s="321"/>
      <c r="GGW25" s="321"/>
      <c r="GGX25" s="321"/>
      <c r="GGY25" s="321"/>
      <c r="GGZ25" s="321"/>
      <c r="GHA25" s="321"/>
      <c r="GHB25" s="321"/>
      <c r="GHC25" s="321"/>
      <c r="GHD25" s="321"/>
      <c r="GHE25" s="321"/>
      <c r="GHF25" s="321"/>
      <c r="GHG25" s="321"/>
      <c r="GHH25" s="321"/>
      <c r="GHI25" s="321"/>
      <c r="GHJ25" s="321"/>
      <c r="GHK25" s="321"/>
      <c r="GHL25" s="321"/>
      <c r="GHM25" s="321"/>
      <c r="GHN25" s="321"/>
      <c r="GHO25" s="321"/>
      <c r="GHP25" s="321"/>
      <c r="GHQ25" s="321"/>
      <c r="GHR25" s="321"/>
      <c r="GHS25" s="321"/>
      <c r="GHT25" s="321"/>
      <c r="GHU25" s="321"/>
      <c r="GHV25" s="321"/>
      <c r="GHW25" s="321"/>
      <c r="GHX25" s="321"/>
      <c r="GHY25" s="321"/>
      <c r="GHZ25" s="321"/>
      <c r="GIA25" s="321"/>
      <c r="GIB25" s="321"/>
      <c r="GIC25" s="321"/>
      <c r="GID25" s="321"/>
      <c r="GIE25" s="321"/>
      <c r="GIF25" s="321"/>
      <c r="GIG25" s="321"/>
      <c r="GIH25" s="321"/>
      <c r="GII25" s="321"/>
      <c r="GIJ25" s="321"/>
      <c r="GIK25" s="321"/>
      <c r="GIL25" s="321"/>
      <c r="GIM25" s="321"/>
      <c r="GIN25" s="321"/>
      <c r="GIO25" s="321"/>
      <c r="GIP25" s="321"/>
      <c r="GIQ25" s="321"/>
      <c r="GIR25" s="321"/>
      <c r="GIS25" s="321"/>
      <c r="GIT25" s="321"/>
      <c r="GIU25" s="321"/>
      <c r="GIV25" s="321"/>
      <c r="GIW25" s="321"/>
      <c r="GIX25" s="321"/>
      <c r="GIY25" s="321"/>
      <c r="GIZ25" s="321"/>
      <c r="GJA25" s="321"/>
      <c r="GJB25" s="321"/>
      <c r="GJC25" s="321"/>
      <c r="GJD25" s="321"/>
      <c r="GJE25" s="321"/>
      <c r="GJF25" s="321"/>
      <c r="GJG25" s="321"/>
      <c r="GJH25" s="321"/>
      <c r="GJI25" s="321"/>
      <c r="GJJ25" s="321"/>
      <c r="GJK25" s="321"/>
      <c r="GJL25" s="321"/>
      <c r="GJM25" s="321"/>
      <c r="GJN25" s="321"/>
      <c r="GJO25" s="321"/>
      <c r="GJP25" s="321"/>
      <c r="GJQ25" s="321"/>
      <c r="GJR25" s="321"/>
      <c r="GJS25" s="321"/>
      <c r="GJT25" s="321"/>
      <c r="GJU25" s="321"/>
      <c r="GJV25" s="321"/>
      <c r="GJW25" s="321"/>
      <c r="GJX25" s="321"/>
      <c r="GJY25" s="321"/>
      <c r="GJZ25" s="321"/>
      <c r="GKA25" s="321"/>
      <c r="GKB25" s="321"/>
      <c r="GKC25" s="321"/>
      <c r="GKD25" s="321"/>
      <c r="GKE25" s="321"/>
      <c r="GKF25" s="321"/>
      <c r="GKG25" s="321"/>
      <c r="GKH25" s="321"/>
      <c r="GKI25" s="321"/>
      <c r="GKJ25" s="321"/>
      <c r="GKK25" s="321"/>
      <c r="GKL25" s="321"/>
      <c r="GKM25" s="321"/>
      <c r="GKN25" s="321"/>
      <c r="GKO25" s="321"/>
      <c r="GKP25" s="321"/>
      <c r="GKQ25" s="321"/>
      <c r="GKR25" s="321"/>
      <c r="GKS25" s="321"/>
      <c r="GKT25" s="321"/>
      <c r="GKU25" s="321"/>
      <c r="GKV25" s="321"/>
      <c r="GKW25" s="321"/>
      <c r="GKX25" s="321"/>
      <c r="GKY25" s="321"/>
      <c r="GKZ25" s="321"/>
      <c r="GLA25" s="321"/>
      <c r="GLB25" s="321"/>
      <c r="GLC25" s="321"/>
      <c r="GLD25" s="321"/>
      <c r="GLE25" s="321"/>
      <c r="GLF25" s="321"/>
      <c r="GLG25" s="321"/>
      <c r="GLH25" s="321"/>
      <c r="GLI25" s="321"/>
      <c r="GLJ25" s="321"/>
      <c r="GLK25" s="321"/>
      <c r="GLL25" s="321"/>
      <c r="GLM25" s="321"/>
      <c r="GLN25" s="321"/>
      <c r="GLO25" s="321"/>
      <c r="GLP25" s="321"/>
      <c r="GLQ25" s="321"/>
      <c r="GLR25" s="321"/>
      <c r="GLS25" s="321"/>
      <c r="GLT25" s="321"/>
      <c r="GLU25" s="321"/>
      <c r="GLV25" s="321"/>
      <c r="GLW25" s="321"/>
      <c r="GLX25" s="321"/>
      <c r="GLY25" s="321"/>
      <c r="GLZ25" s="321"/>
      <c r="GMA25" s="321"/>
      <c r="GMB25" s="321"/>
      <c r="GMC25" s="321"/>
      <c r="GMD25" s="321"/>
      <c r="GME25" s="321"/>
      <c r="GMF25" s="321"/>
      <c r="GMG25" s="321"/>
      <c r="GMH25" s="321"/>
      <c r="GMI25" s="321"/>
      <c r="GMJ25" s="321"/>
      <c r="GMK25" s="321"/>
      <c r="GML25" s="321"/>
      <c r="GMM25" s="321"/>
      <c r="GMN25" s="321"/>
      <c r="GMO25" s="321"/>
      <c r="GMP25" s="321"/>
      <c r="GMQ25" s="321"/>
      <c r="GMR25" s="321"/>
      <c r="GMS25" s="321"/>
      <c r="GMT25" s="321"/>
      <c r="GMU25" s="321"/>
      <c r="GMV25" s="321"/>
      <c r="GMW25" s="321"/>
      <c r="GMX25" s="321"/>
      <c r="GMY25" s="321"/>
      <c r="GMZ25" s="321"/>
      <c r="GNA25" s="321"/>
      <c r="GNB25" s="321"/>
      <c r="GNC25" s="321"/>
      <c r="GND25" s="321"/>
      <c r="GNE25" s="321"/>
      <c r="GNF25" s="321"/>
      <c r="GNG25" s="321"/>
      <c r="GNH25" s="321"/>
      <c r="GNI25" s="321"/>
      <c r="GNJ25" s="321"/>
      <c r="GNK25" s="321"/>
      <c r="GNL25" s="321"/>
      <c r="GNM25" s="321"/>
      <c r="GNN25" s="321"/>
      <c r="GNO25" s="321"/>
      <c r="GNP25" s="321"/>
      <c r="GNQ25" s="321"/>
      <c r="GNR25" s="321"/>
      <c r="GNS25" s="321"/>
      <c r="GNT25" s="321"/>
      <c r="GNU25" s="321"/>
      <c r="GNV25" s="321"/>
      <c r="GNW25" s="321"/>
      <c r="GNX25" s="321"/>
      <c r="GNY25" s="321"/>
      <c r="GNZ25" s="321"/>
      <c r="GOA25" s="321"/>
      <c r="GOB25" s="321"/>
      <c r="GOC25" s="321"/>
      <c r="GOD25" s="321"/>
      <c r="GOE25" s="321"/>
      <c r="GOF25" s="321"/>
      <c r="GOG25" s="321"/>
      <c r="GOH25" s="321"/>
      <c r="GOI25" s="321"/>
      <c r="GOJ25" s="321"/>
      <c r="GOK25" s="321"/>
      <c r="GOL25" s="321"/>
      <c r="GOM25" s="321"/>
      <c r="GON25" s="321"/>
      <c r="GOO25" s="321"/>
      <c r="GOP25" s="321"/>
      <c r="GOQ25" s="321"/>
      <c r="GOR25" s="321"/>
      <c r="GOS25" s="321"/>
      <c r="GOT25" s="321"/>
      <c r="GOU25" s="321"/>
      <c r="GOV25" s="321"/>
      <c r="GOW25" s="321"/>
      <c r="GOX25" s="321"/>
      <c r="GOY25" s="321"/>
      <c r="GOZ25" s="321"/>
      <c r="GPA25" s="321"/>
      <c r="GPB25" s="321"/>
      <c r="GPC25" s="321"/>
      <c r="GPD25" s="321"/>
      <c r="GPE25" s="321"/>
      <c r="GPF25" s="321"/>
      <c r="GPG25" s="321"/>
      <c r="GPH25" s="321"/>
      <c r="GPI25" s="321"/>
      <c r="GPJ25" s="321"/>
      <c r="GPK25" s="321"/>
      <c r="GPL25" s="321"/>
      <c r="GPM25" s="321"/>
      <c r="GPN25" s="321"/>
      <c r="GPO25" s="321"/>
      <c r="GPP25" s="321"/>
      <c r="GPQ25" s="321"/>
      <c r="GPR25" s="321"/>
      <c r="GPS25" s="321"/>
      <c r="GPT25" s="321"/>
      <c r="GPU25" s="321"/>
      <c r="GPV25" s="321"/>
      <c r="GPW25" s="321"/>
      <c r="GPX25" s="321"/>
      <c r="GPY25" s="321"/>
      <c r="GPZ25" s="321"/>
      <c r="GQA25" s="321"/>
      <c r="GQB25" s="321"/>
      <c r="GQC25" s="321"/>
      <c r="GQD25" s="321"/>
      <c r="GQE25" s="321"/>
      <c r="GQF25" s="321"/>
      <c r="GQG25" s="321"/>
      <c r="GQH25" s="321"/>
      <c r="GQI25" s="321"/>
      <c r="GQJ25" s="321"/>
      <c r="GQK25" s="321"/>
      <c r="GQL25" s="321"/>
      <c r="GQM25" s="321"/>
      <c r="GQN25" s="321"/>
      <c r="GQO25" s="321"/>
      <c r="GQP25" s="321"/>
      <c r="GQQ25" s="321"/>
      <c r="GQR25" s="321"/>
      <c r="GQS25" s="321"/>
      <c r="GQT25" s="321"/>
      <c r="GQU25" s="321"/>
      <c r="GQV25" s="321"/>
      <c r="GQW25" s="321"/>
      <c r="GQX25" s="321"/>
      <c r="GQY25" s="321"/>
      <c r="GQZ25" s="321"/>
      <c r="GRA25" s="321"/>
      <c r="GRB25" s="321"/>
      <c r="GRC25" s="321"/>
      <c r="GRD25" s="321"/>
      <c r="GRE25" s="321"/>
      <c r="GRF25" s="321"/>
      <c r="GRG25" s="321"/>
      <c r="GRH25" s="321"/>
      <c r="GRI25" s="321"/>
      <c r="GRJ25" s="321"/>
      <c r="GRK25" s="321"/>
      <c r="GRL25" s="321"/>
      <c r="GRM25" s="321"/>
      <c r="GRN25" s="321"/>
      <c r="GRO25" s="321"/>
      <c r="GRP25" s="321"/>
      <c r="GRQ25" s="321"/>
      <c r="GRR25" s="321"/>
      <c r="GRS25" s="321"/>
      <c r="GRT25" s="321"/>
      <c r="GRU25" s="321"/>
      <c r="GRV25" s="321"/>
      <c r="GRW25" s="321"/>
      <c r="GRX25" s="321"/>
      <c r="GRY25" s="321"/>
      <c r="GRZ25" s="321"/>
      <c r="GSA25" s="321"/>
      <c r="GSB25" s="321"/>
      <c r="GSC25" s="321"/>
      <c r="GSD25" s="321"/>
      <c r="GSE25" s="321"/>
      <c r="GSF25" s="321"/>
      <c r="GSG25" s="321"/>
      <c r="GSH25" s="321"/>
      <c r="GSI25" s="321"/>
      <c r="GSJ25" s="321"/>
      <c r="GSK25" s="321"/>
      <c r="GSL25" s="321"/>
      <c r="GSM25" s="321"/>
      <c r="GSN25" s="321"/>
      <c r="GSO25" s="321"/>
      <c r="GSP25" s="321"/>
      <c r="GSQ25" s="321"/>
      <c r="GSR25" s="321"/>
      <c r="GSS25" s="321"/>
      <c r="GST25" s="321"/>
      <c r="GSU25" s="321"/>
      <c r="GSV25" s="321"/>
      <c r="GSW25" s="321"/>
      <c r="GSX25" s="321"/>
      <c r="GSY25" s="321"/>
      <c r="GSZ25" s="321"/>
      <c r="GTA25" s="321"/>
      <c r="GTB25" s="321"/>
      <c r="GTC25" s="321"/>
      <c r="GTD25" s="321"/>
      <c r="GTE25" s="321"/>
      <c r="GTF25" s="321"/>
      <c r="GTG25" s="321"/>
      <c r="GTH25" s="321"/>
      <c r="GTI25" s="321"/>
      <c r="GTJ25" s="321"/>
      <c r="GTK25" s="321"/>
      <c r="GTL25" s="321"/>
      <c r="GTM25" s="321"/>
      <c r="GTN25" s="321"/>
      <c r="GTO25" s="321"/>
      <c r="GTP25" s="321"/>
      <c r="GTQ25" s="321"/>
      <c r="GTR25" s="321"/>
      <c r="GTS25" s="321"/>
      <c r="GTT25" s="321"/>
      <c r="GTU25" s="321"/>
      <c r="GTV25" s="321"/>
      <c r="GTW25" s="321"/>
      <c r="GTX25" s="321"/>
      <c r="GTY25" s="321"/>
      <c r="GTZ25" s="321"/>
      <c r="GUA25" s="321"/>
      <c r="GUB25" s="321"/>
      <c r="GUC25" s="321"/>
      <c r="GUD25" s="321"/>
      <c r="GUE25" s="321"/>
      <c r="GUF25" s="321"/>
      <c r="GUG25" s="321"/>
      <c r="GUH25" s="321"/>
      <c r="GUI25" s="321"/>
      <c r="GUJ25" s="321"/>
      <c r="GUK25" s="321"/>
      <c r="GUL25" s="321"/>
      <c r="GUM25" s="321"/>
      <c r="GUN25" s="321"/>
      <c r="GUO25" s="321"/>
      <c r="GUP25" s="321"/>
      <c r="GUQ25" s="321"/>
      <c r="GUR25" s="321"/>
      <c r="GUS25" s="321"/>
      <c r="GUT25" s="321"/>
      <c r="GUU25" s="321"/>
      <c r="GUV25" s="321"/>
      <c r="GUW25" s="321"/>
      <c r="GUX25" s="321"/>
      <c r="GUY25" s="321"/>
      <c r="GUZ25" s="321"/>
      <c r="GVA25" s="321"/>
      <c r="GVB25" s="321"/>
      <c r="GVC25" s="321"/>
      <c r="GVD25" s="321"/>
      <c r="GVE25" s="321"/>
      <c r="GVF25" s="321"/>
      <c r="GVG25" s="321"/>
      <c r="GVH25" s="321"/>
      <c r="GVI25" s="321"/>
      <c r="GVJ25" s="321"/>
      <c r="GVK25" s="321"/>
      <c r="GVL25" s="321"/>
      <c r="GVM25" s="321"/>
      <c r="GVN25" s="321"/>
      <c r="GVO25" s="321"/>
      <c r="GVP25" s="321"/>
      <c r="GVQ25" s="321"/>
      <c r="GVR25" s="321"/>
      <c r="GVS25" s="321"/>
      <c r="GVT25" s="321"/>
      <c r="GVU25" s="321"/>
      <c r="GVV25" s="321"/>
      <c r="GVW25" s="321"/>
      <c r="GVX25" s="321"/>
      <c r="GVY25" s="321"/>
      <c r="GVZ25" s="321"/>
      <c r="GWA25" s="321"/>
      <c r="GWB25" s="321"/>
      <c r="GWC25" s="321"/>
      <c r="GWD25" s="321"/>
      <c r="GWE25" s="321"/>
      <c r="GWF25" s="321"/>
      <c r="GWG25" s="321"/>
      <c r="GWH25" s="321"/>
      <c r="GWI25" s="321"/>
      <c r="GWJ25" s="321"/>
      <c r="GWK25" s="321"/>
      <c r="GWL25" s="321"/>
      <c r="GWM25" s="321"/>
      <c r="GWN25" s="321"/>
      <c r="GWO25" s="321"/>
      <c r="GWP25" s="321"/>
      <c r="GWQ25" s="321"/>
      <c r="GWR25" s="321"/>
      <c r="GWS25" s="321"/>
      <c r="GWT25" s="321"/>
      <c r="GWU25" s="321"/>
      <c r="GWV25" s="321"/>
      <c r="GWW25" s="321"/>
      <c r="GWX25" s="321"/>
      <c r="GWY25" s="321"/>
      <c r="GWZ25" s="321"/>
      <c r="GXA25" s="321"/>
      <c r="GXB25" s="321"/>
      <c r="GXC25" s="321"/>
      <c r="GXD25" s="321"/>
      <c r="GXE25" s="321"/>
      <c r="GXF25" s="321"/>
      <c r="GXG25" s="321"/>
      <c r="GXH25" s="321"/>
      <c r="GXI25" s="321"/>
      <c r="GXJ25" s="321"/>
      <c r="GXK25" s="321"/>
      <c r="GXL25" s="321"/>
      <c r="GXM25" s="321"/>
      <c r="GXN25" s="321"/>
      <c r="GXO25" s="321"/>
      <c r="GXP25" s="321"/>
      <c r="GXQ25" s="321"/>
      <c r="GXR25" s="321"/>
      <c r="GXS25" s="321"/>
      <c r="GXT25" s="321"/>
      <c r="GXU25" s="321"/>
      <c r="GXV25" s="321"/>
      <c r="GXW25" s="321"/>
      <c r="GXX25" s="321"/>
      <c r="GXY25" s="321"/>
      <c r="GXZ25" s="321"/>
      <c r="GYA25" s="321"/>
      <c r="GYB25" s="321"/>
      <c r="GYC25" s="321"/>
      <c r="GYD25" s="321"/>
      <c r="GYE25" s="321"/>
      <c r="GYF25" s="321"/>
      <c r="GYG25" s="321"/>
      <c r="GYH25" s="321"/>
      <c r="GYI25" s="321"/>
      <c r="GYJ25" s="321"/>
      <c r="GYK25" s="321"/>
      <c r="GYL25" s="321"/>
      <c r="GYM25" s="321"/>
      <c r="GYN25" s="321"/>
      <c r="GYO25" s="321"/>
      <c r="GYP25" s="321"/>
      <c r="GYQ25" s="321"/>
      <c r="GYR25" s="321"/>
      <c r="GYS25" s="321"/>
      <c r="GYT25" s="321"/>
      <c r="GYU25" s="321"/>
      <c r="GYV25" s="321"/>
      <c r="GYW25" s="321"/>
      <c r="GYX25" s="321"/>
      <c r="GYY25" s="321"/>
      <c r="GYZ25" s="321"/>
      <c r="GZA25" s="321"/>
      <c r="GZB25" s="321"/>
      <c r="GZC25" s="321"/>
      <c r="GZD25" s="321"/>
      <c r="GZE25" s="321"/>
      <c r="GZF25" s="321"/>
      <c r="GZG25" s="321"/>
      <c r="GZH25" s="321"/>
      <c r="GZI25" s="321"/>
      <c r="GZJ25" s="321"/>
      <c r="GZK25" s="321"/>
      <c r="GZL25" s="321"/>
      <c r="GZM25" s="321"/>
      <c r="GZN25" s="321"/>
      <c r="GZO25" s="321"/>
      <c r="GZP25" s="321"/>
      <c r="GZQ25" s="321"/>
      <c r="GZR25" s="321"/>
      <c r="GZS25" s="321"/>
      <c r="GZT25" s="321"/>
      <c r="GZU25" s="321"/>
      <c r="GZV25" s="321"/>
      <c r="GZW25" s="321"/>
      <c r="GZX25" s="321"/>
      <c r="GZY25" s="321"/>
      <c r="GZZ25" s="321"/>
      <c r="HAA25" s="321"/>
      <c r="HAB25" s="321"/>
      <c r="HAC25" s="321"/>
      <c r="HAD25" s="321"/>
      <c r="HAE25" s="321"/>
      <c r="HAF25" s="321"/>
      <c r="HAG25" s="321"/>
      <c r="HAH25" s="321"/>
      <c r="HAI25" s="321"/>
      <c r="HAJ25" s="321"/>
      <c r="HAK25" s="321"/>
      <c r="HAL25" s="321"/>
      <c r="HAM25" s="321"/>
      <c r="HAN25" s="321"/>
      <c r="HAO25" s="321"/>
      <c r="HAP25" s="321"/>
      <c r="HAQ25" s="321"/>
      <c r="HAR25" s="321"/>
      <c r="HAS25" s="321"/>
      <c r="HAT25" s="321"/>
      <c r="HAU25" s="321"/>
      <c r="HAV25" s="321"/>
      <c r="HAW25" s="321"/>
      <c r="HAX25" s="321"/>
      <c r="HAY25" s="321"/>
      <c r="HAZ25" s="321"/>
      <c r="HBA25" s="321"/>
      <c r="HBB25" s="321"/>
      <c r="HBC25" s="321"/>
      <c r="HBD25" s="321"/>
      <c r="HBE25" s="321"/>
      <c r="HBF25" s="321"/>
      <c r="HBG25" s="321"/>
      <c r="HBH25" s="321"/>
      <c r="HBI25" s="321"/>
      <c r="HBJ25" s="321"/>
      <c r="HBK25" s="321"/>
      <c r="HBL25" s="321"/>
      <c r="HBM25" s="321"/>
      <c r="HBN25" s="321"/>
      <c r="HBO25" s="321"/>
      <c r="HBP25" s="321"/>
      <c r="HBQ25" s="321"/>
      <c r="HBR25" s="321"/>
      <c r="HBS25" s="321"/>
      <c r="HBT25" s="321"/>
      <c r="HBU25" s="321"/>
      <c r="HBV25" s="321"/>
      <c r="HBW25" s="321"/>
      <c r="HBX25" s="321"/>
      <c r="HBY25" s="321"/>
      <c r="HBZ25" s="321"/>
      <c r="HCA25" s="321"/>
      <c r="HCB25" s="321"/>
      <c r="HCC25" s="321"/>
      <c r="HCD25" s="321"/>
      <c r="HCE25" s="321"/>
      <c r="HCF25" s="321"/>
      <c r="HCG25" s="321"/>
      <c r="HCH25" s="321"/>
      <c r="HCI25" s="321"/>
      <c r="HCJ25" s="321"/>
      <c r="HCK25" s="321"/>
      <c r="HCL25" s="321"/>
      <c r="HCM25" s="321"/>
      <c r="HCN25" s="321"/>
      <c r="HCO25" s="321"/>
      <c r="HCP25" s="321"/>
      <c r="HCQ25" s="321"/>
      <c r="HCR25" s="321"/>
      <c r="HCS25" s="321"/>
      <c r="HCT25" s="321"/>
      <c r="HCU25" s="321"/>
      <c r="HCV25" s="321"/>
      <c r="HCW25" s="321"/>
      <c r="HCX25" s="321"/>
      <c r="HCY25" s="321"/>
      <c r="HCZ25" s="321"/>
      <c r="HDA25" s="321"/>
      <c r="HDB25" s="321"/>
      <c r="HDC25" s="321"/>
      <c r="HDD25" s="321"/>
      <c r="HDE25" s="321"/>
      <c r="HDF25" s="321"/>
      <c r="HDG25" s="321"/>
      <c r="HDH25" s="321"/>
      <c r="HDI25" s="321"/>
      <c r="HDJ25" s="321"/>
      <c r="HDK25" s="321"/>
      <c r="HDL25" s="321"/>
      <c r="HDM25" s="321"/>
      <c r="HDN25" s="321"/>
      <c r="HDO25" s="321"/>
      <c r="HDP25" s="321"/>
      <c r="HDQ25" s="321"/>
      <c r="HDR25" s="321"/>
      <c r="HDS25" s="321"/>
      <c r="HDT25" s="321"/>
      <c r="HDU25" s="321"/>
      <c r="HDV25" s="321"/>
      <c r="HDW25" s="321"/>
      <c r="HDX25" s="321"/>
      <c r="HDY25" s="321"/>
      <c r="HDZ25" s="321"/>
      <c r="HEA25" s="321"/>
      <c r="HEB25" s="321"/>
      <c r="HEC25" s="321"/>
      <c r="HED25" s="321"/>
      <c r="HEE25" s="321"/>
      <c r="HEF25" s="321"/>
      <c r="HEG25" s="321"/>
      <c r="HEH25" s="321"/>
      <c r="HEI25" s="321"/>
      <c r="HEJ25" s="321"/>
      <c r="HEK25" s="321"/>
      <c r="HEL25" s="321"/>
      <c r="HEM25" s="321"/>
      <c r="HEN25" s="321"/>
      <c r="HEO25" s="321"/>
      <c r="HEP25" s="321"/>
      <c r="HEQ25" s="321"/>
      <c r="HER25" s="321"/>
      <c r="HES25" s="321"/>
      <c r="HET25" s="321"/>
      <c r="HEU25" s="321"/>
      <c r="HEV25" s="321"/>
      <c r="HEW25" s="321"/>
      <c r="HEX25" s="321"/>
      <c r="HEY25" s="321"/>
      <c r="HEZ25" s="321"/>
      <c r="HFA25" s="321"/>
      <c r="HFB25" s="321"/>
      <c r="HFC25" s="321"/>
      <c r="HFD25" s="321"/>
      <c r="HFE25" s="321"/>
      <c r="HFF25" s="321"/>
      <c r="HFG25" s="321"/>
      <c r="HFH25" s="321"/>
      <c r="HFI25" s="321"/>
      <c r="HFJ25" s="321"/>
      <c r="HFK25" s="321"/>
      <c r="HFL25" s="321"/>
      <c r="HFM25" s="321"/>
      <c r="HFN25" s="321"/>
      <c r="HFO25" s="321"/>
      <c r="HFP25" s="321"/>
      <c r="HFQ25" s="321"/>
      <c r="HFR25" s="321"/>
      <c r="HFS25" s="321"/>
      <c r="HFT25" s="321"/>
      <c r="HFU25" s="321"/>
      <c r="HFV25" s="321"/>
      <c r="HFW25" s="321"/>
      <c r="HFX25" s="321"/>
      <c r="HFY25" s="321"/>
      <c r="HFZ25" s="321"/>
      <c r="HGA25" s="321"/>
      <c r="HGB25" s="321"/>
      <c r="HGC25" s="321"/>
      <c r="HGD25" s="321"/>
      <c r="HGE25" s="321"/>
      <c r="HGF25" s="321"/>
      <c r="HGG25" s="321"/>
      <c r="HGH25" s="321"/>
      <c r="HGI25" s="321"/>
      <c r="HGJ25" s="321"/>
      <c r="HGK25" s="321"/>
      <c r="HGL25" s="321"/>
      <c r="HGM25" s="321"/>
      <c r="HGN25" s="321"/>
      <c r="HGO25" s="321"/>
      <c r="HGP25" s="321"/>
      <c r="HGQ25" s="321"/>
      <c r="HGR25" s="321"/>
      <c r="HGS25" s="321"/>
      <c r="HGT25" s="321"/>
      <c r="HGU25" s="321"/>
      <c r="HGV25" s="321"/>
      <c r="HGW25" s="321"/>
      <c r="HGX25" s="321"/>
      <c r="HGY25" s="321"/>
      <c r="HGZ25" s="321"/>
      <c r="HHA25" s="321"/>
      <c r="HHB25" s="321"/>
      <c r="HHC25" s="321"/>
      <c r="HHD25" s="321"/>
      <c r="HHE25" s="321"/>
      <c r="HHF25" s="321"/>
      <c r="HHG25" s="321"/>
      <c r="HHH25" s="321"/>
      <c r="HHI25" s="321"/>
      <c r="HHJ25" s="321"/>
      <c r="HHK25" s="321"/>
      <c r="HHL25" s="321"/>
      <c r="HHM25" s="321"/>
      <c r="HHN25" s="321"/>
      <c r="HHO25" s="321"/>
      <c r="HHP25" s="321"/>
      <c r="HHQ25" s="321"/>
      <c r="HHR25" s="321"/>
      <c r="HHS25" s="321"/>
      <c r="HHT25" s="321"/>
      <c r="HHU25" s="321"/>
      <c r="HHV25" s="321"/>
      <c r="HHW25" s="321"/>
      <c r="HHX25" s="321"/>
      <c r="HHY25" s="321"/>
      <c r="HHZ25" s="321"/>
      <c r="HIA25" s="321"/>
      <c r="HIB25" s="321"/>
      <c r="HIC25" s="321"/>
      <c r="HID25" s="321"/>
      <c r="HIE25" s="321"/>
      <c r="HIF25" s="321"/>
      <c r="HIG25" s="321"/>
      <c r="HIH25" s="321"/>
      <c r="HII25" s="321"/>
      <c r="HIJ25" s="321"/>
      <c r="HIK25" s="321"/>
      <c r="HIL25" s="321"/>
      <c r="HIM25" s="321"/>
      <c r="HIN25" s="321"/>
      <c r="HIO25" s="321"/>
      <c r="HIP25" s="321"/>
      <c r="HIQ25" s="321"/>
      <c r="HIR25" s="321"/>
      <c r="HIS25" s="321"/>
      <c r="HIT25" s="321"/>
      <c r="HIU25" s="321"/>
      <c r="HIV25" s="321"/>
      <c r="HIW25" s="321"/>
      <c r="HIX25" s="321"/>
      <c r="HIY25" s="321"/>
      <c r="HIZ25" s="321"/>
      <c r="HJA25" s="321"/>
      <c r="HJB25" s="321"/>
      <c r="HJC25" s="321"/>
      <c r="HJD25" s="321"/>
      <c r="HJE25" s="321"/>
      <c r="HJF25" s="321"/>
      <c r="HJG25" s="321"/>
      <c r="HJH25" s="321"/>
      <c r="HJI25" s="321"/>
      <c r="HJJ25" s="321"/>
      <c r="HJK25" s="321"/>
      <c r="HJL25" s="321"/>
      <c r="HJM25" s="321"/>
      <c r="HJN25" s="321"/>
      <c r="HJO25" s="321"/>
      <c r="HJP25" s="321"/>
      <c r="HJQ25" s="321"/>
      <c r="HJR25" s="321"/>
      <c r="HJS25" s="321"/>
      <c r="HJT25" s="321"/>
      <c r="HJU25" s="321"/>
      <c r="HJV25" s="321"/>
      <c r="HJW25" s="321"/>
      <c r="HJX25" s="321"/>
      <c r="HJY25" s="321"/>
      <c r="HJZ25" s="321"/>
      <c r="HKA25" s="321"/>
      <c r="HKB25" s="321"/>
      <c r="HKC25" s="321"/>
      <c r="HKD25" s="321"/>
      <c r="HKE25" s="321"/>
      <c r="HKF25" s="321"/>
      <c r="HKG25" s="321"/>
      <c r="HKH25" s="321"/>
      <c r="HKI25" s="321"/>
      <c r="HKJ25" s="321"/>
      <c r="HKK25" s="321"/>
      <c r="HKL25" s="321"/>
      <c r="HKM25" s="321"/>
      <c r="HKN25" s="321"/>
      <c r="HKO25" s="321"/>
      <c r="HKP25" s="321"/>
      <c r="HKQ25" s="321"/>
      <c r="HKR25" s="321"/>
      <c r="HKS25" s="321"/>
      <c r="HKT25" s="321"/>
      <c r="HKU25" s="321"/>
      <c r="HKV25" s="321"/>
      <c r="HKW25" s="321"/>
      <c r="HKX25" s="321"/>
      <c r="HKY25" s="321"/>
      <c r="HKZ25" s="321"/>
      <c r="HLA25" s="321"/>
      <c r="HLB25" s="321"/>
      <c r="HLC25" s="321"/>
      <c r="HLD25" s="321"/>
      <c r="HLE25" s="321"/>
      <c r="HLF25" s="321"/>
      <c r="HLG25" s="321"/>
      <c r="HLH25" s="321"/>
      <c r="HLI25" s="321"/>
      <c r="HLJ25" s="321"/>
      <c r="HLK25" s="321"/>
      <c r="HLL25" s="321"/>
      <c r="HLM25" s="321"/>
      <c r="HLN25" s="321"/>
      <c r="HLO25" s="321"/>
      <c r="HLP25" s="321"/>
      <c r="HLQ25" s="321"/>
      <c r="HLR25" s="321"/>
      <c r="HLS25" s="321"/>
      <c r="HLT25" s="321"/>
      <c r="HLU25" s="321"/>
      <c r="HLV25" s="321"/>
      <c r="HLW25" s="321"/>
      <c r="HLX25" s="321"/>
      <c r="HLY25" s="321"/>
      <c r="HLZ25" s="321"/>
      <c r="HMA25" s="321"/>
      <c r="HMB25" s="321"/>
      <c r="HMC25" s="321"/>
      <c r="HMD25" s="321"/>
      <c r="HME25" s="321"/>
      <c r="HMF25" s="321"/>
      <c r="HMG25" s="321"/>
      <c r="HMH25" s="321"/>
      <c r="HMI25" s="321"/>
      <c r="HMJ25" s="321"/>
      <c r="HMK25" s="321"/>
      <c r="HML25" s="321"/>
      <c r="HMM25" s="321"/>
      <c r="HMN25" s="321"/>
      <c r="HMO25" s="321"/>
      <c r="HMP25" s="321"/>
      <c r="HMQ25" s="321"/>
      <c r="HMR25" s="321"/>
      <c r="HMS25" s="321"/>
      <c r="HMT25" s="321"/>
      <c r="HMU25" s="321"/>
      <c r="HMV25" s="321"/>
      <c r="HMW25" s="321"/>
      <c r="HMX25" s="321"/>
      <c r="HMY25" s="321"/>
      <c r="HMZ25" s="321"/>
      <c r="HNA25" s="321"/>
      <c r="HNB25" s="321"/>
      <c r="HNC25" s="321"/>
      <c r="HND25" s="321"/>
      <c r="HNE25" s="321"/>
      <c r="HNF25" s="321"/>
      <c r="HNG25" s="321"/>
      <c r="HNH25" s="321"/>
      <c r="HNI25" s="321"/>
      <c r="HNJ25" s="321"/>
      <c r="HNK25" s="321"/>
      <c r="HNL25" s="321"/>
      <c r="HNM25" s="321"/>
      <c r="HNN25" s="321"/>
      <c r="HNO25" s="321"/>
      <c r="HNP25" s="321"/>
      <c r="HNQ25" s="321"/>
      <c r="HNR25" s="321"/>
      <c r="HNS25" s="321"/>
      <c r="HNT25" s="321"/>
      <c r="HNU25" s="321"/>
      <c r="HNV25" s="321"/>
      <c r="HNW25" s="321"/>
      <c r="HNX25" s="321"/>
      <c r="HNY25" s="321"/>
      <c r="HNZ25" s="321"/>
      <c r="HOA25" s="321"/>
      <c r="HOB25" s="321"/>
      <c r="HOC25" s="321"/>
      <c r="HOD25" s="321"/>
      <c r="HOE25" s="321"/>
      <c r="HOF25" s="321"/>
      <c r="HOG25" s="321"/>
      <c r="HOH25" s="321"/>
      <c r="HOI25" s="321"/>
      <c r="HOJ25" s="321"/>
      <c r="HOK25" s="321"/>
      <c r="HOL25" s="321"/>
      <c r="HOM25" s="321"/>
      <c r="HON25" s="321"/>
      <c r="HOO25" s="321"/>
      <c r="HOP25" s="321"/>
      <c r="HOQ25" s="321"/>
      <c r="HOR25" s="321"/>
      <c r="HOS25" s="321"/>
      <c r="HOT25" s="321"/>
      <c r="HOU25" s="321"/>
      <c r="HOV25" s="321"/>
      <c r="HOW25" s="321"/>
      <c r="HOX25" s="321"/>
      <c r="HOY25" s="321"/>
      <c r="HOZ25" s="321"/>
      <c r="HPA25" s="321"/>
      <c r="HPB25" s="321"/>
      <c r="HPC25" s="321"/>
      <c r="HPD25" s="321"/>
      <c r="HPE25" s="321"/>
      <c r="HPF25" s="321"/>
      <c r="HPG25" s="321"/>
      <c r="HPH25" s="321"/>
      <c r="HPI25" s="321"/>
      <c r="HPJ25" s="321"/>
      <c r="HPK25" s="321"/>
      <c r="HPL25" s="321"/>
      <c r="HPM25" s="321"/>
      <c r="HPN25" s="321"/>
      <c r="HPO25" s="321"/>
      <c r="HPP25" s="321"/>
      <c r="HPQ25" s="321"/>
      <c r="HPR25" s="321"/>
      <c r="HPS25" s="321"/>
      <c r="HPT25" s="321"/>
      <c r="HPU25" s="321"/>
      <c r="HPV25" s="321"/>
      <c r="HPW25" s="321"/>
      <c r="HPX25" s="321"/>
      <c r="HPY25" s="321"/>
      <c r="HPZ25" s="321"/>
      <c r="HQA25" s="321"/>
      <c r="HQB25" s="321"/>
      <c r="HQC25" s="321"/>
      <c r="HQD25" s="321"/>
      <c r="HQE25" s="321"/>
      <c r="HQF25" s="321"/>
      <c r="HQG25" s="321"/>
      <c r="HQH25" s="321"/>
      <c r="HQI25" s="321"/>
      <c r="HQJ25" s="321"/>
      <c r="HQK25" s="321"/>
      <c r="HQL25" s="321"/>
      <c r="HQM25" s="321"/>
      <c r="HQN25" s="321"/>
      <c r="HQO25" s="321"/>
      <c r="HQP25" s="321"/>
      <c r="HQQ25" s="321"/>
      <c r="HQR25" s="321"/>
      <c r="HQS25" s="321"/>
      <c r="HQT25" s="321"/>
      <c r="HQU25" s="321"/>
      <c r="HQV25" s="321"/>
      <c r="HQW25" s="321"/>
      <c r="HQX25" s="321"/>
      <c r="HQY25" s="321"/>
      <c r="HQZ25" s="321"/>
      <c r="HRA25" s="321"/>
      <c r="HRB25" s="321"/>
      <c r="HRC25" s="321"/>
      <c r="HRD25" s="321"/>
      <c r="HRE25" s="321"/>
      <c r="HRF25" s="321"/>
      <c r="HRG25" s="321"/>
      <c r="HRH25" s="321"/>
      <c r="HRI25" s="321"/>
      <c r="HRJ25" s="321"/>
      <c r="HRK25" s="321"/>
      <c r="HRL25" s="321"/>
      <c r="HRM25" s="321"/>
      <c r="HRN25" s="321"/>
      <c r="HRO25" s="321"/>
      <c r="HRP25" s="321"/>
      <c r="HRQ25" s="321"/>
      <c r="HRR25" s="321"/>
      <c r="HRS25" s="321"/>
      <c r="HRT25" s="321"/>
      <c r="HRU25" s="321"/>
      <c r="HRV25" s="321"/>
      <c r="HRW25" s="321"/>
      <c r="HRX25" s="321"/>
      <c r="HRY25" s="321"/>
      <c r="HRZ25" s="321"/>
      <c r="HSA25" s="321"/>
      <c r="HSB25" s="321"/>
      <c r="HSC25" s="321"/>
      <c r="HSD25" s="321"/>
      <c r="HSE25" s="321"/>
      <c r="HSF25" s="321"/>
      <c r="HSG25" s="321"/>
      <c r="HSH25" s="321"/>
      <c r="HSI25" s="321"/>
      <c r="HSJ25" s="321"/>
      <c r="HSK25" s="321"/>
      <c r="HSL25" s="321"/>
      <c r="HSM25" s="321"/>
      <c r="HSN25" s="321"/>
      <c r="HSO25" s="321"/>
      <c r="HSP25" s="321"/>
      <c r="HSQ25" s="321"/>
      <c r="HSR25" s="321"/>
      <c r="HSS25" s="321"/>
      <c r="HST25" s="321"/>
      <c r="HSU25" s="321"/>
      <c r="HSV25" s="321"/>
      <c r="HSW25" s="321"/>
      <c r="HSX25" s="321"/>
      <c r="HSY25" s="321"/>
      <c r="HSZ25" s="321"/>
      <c r="HTA25" s="321"/>
      <c r="HTB25" s="321"/>
      <c r="HTC25" s="321"/>
      <c r="HTD25" s="321"/>
      <c r="HTE25" s="321"/>
      <c r="HTF25" s="321"/>
      <c r="HTG25" s="321"/>
      <c r="HTH25" s="321"/>
      <c r="HTI25" s="321"/>
      <c r="HTJ25" s="321"/>
      <c r="HTK25" s="321"/>
      <c r="HTL25" s="321"/>
      <c r="HTM25" s="321"/>
      <c r="HTN25" s="321"/>
      <c r="HTO25" s="321"/>
      <c r="HTP25" s="321"/>
      <c r="HTQ25" s="321"/>
      <c r="HTR25" s="321"/>
      <c r="HTS25" s="321"/>
      <c r="HTT25" s="321"/>
      <c r="HTU25" s="321"/>
      <c r="HTV25" s="321"/>
      <c r="HTW25" s="321"/>
      <c r="HTX25" s="321"/>
      <c r="HTY25" s="321"/>
      <c r="HTZ25" s="321"/>
      <c r="HUA25" s="321"/>
      <c r="HUB25" s="321"/>
      <c r="HUC25" s="321"/>
      <c r="HUD25" s="321"/>
      <c r="HUE25" s="321"/>
      <c r="HUF25" s="321"/>
      <c r="HUG25" s="321"/>
      <c r="HUH25" s="321"/>
      <c r="HUI25" s="321"/>
      <c r="HUJ25" s="321"/>
      <c r="HUK25" s="321"/>
      <c r="HUL25" s="321"/>
      <c r="HUM25" s="321"/>
      <c r="HUN25" s="321"/>
      <c r="HUO25" s="321"/>
      <c r="HUP25" s="321"/>
      <c r="HUQ25" s="321"/>
      <c r="HUR25" s="321"/>
      <c r="HUS25" s="321"/>
      <c r="HUT25" s="321"/>
      <c r="HUU25" s="321"/>
      <c r="HUV25" s="321"/>
      <c r="HUW25" s="321"/>
      <c r="HUX25" s="321"/>
      <c r="HUY25" s="321"/>
      <c r="HUZ25" s="321"/>
      <c r="HVA25" s="321"/>
      <c r="HVB25" s="321"/>
      <c r="HVC25" s="321"/>
      <c r="HVD25" s="321"/>
      <c r="HVE25" s="321"/>
      <c r="HVF25" s="321"/>
      <c r="HVG25" s="321"/>
      <c r="HVH25" s="321"/>
      <c r="HVI25" s="321"/>
      <c r="HVJ25" s="321"/>
      <c r="HVK25" s="321"/>
      <c r="HVL25" s="321"/>
      <c r="HVM25" s="321"/>
      <c r="HVN25" s="321"/>
      <c r="HVO25" s="321"/>
      <c r="HVP25" s="321"/>
      <c r="HVQ25" s="321"/>
      <c r="HVR25" s="321"/>
      <c r="HVS25" s="321"/>
      <c r="HVT25" s="321"/>
      <c r="HVU25" s="321"/>
      <c r="HVV25" s="321"/>
      <c r="HVW25" s="321"/>
      <c r="HVX25" s="321"/>
      <c r="HVY25" s="321"/>
      <c r="HVZ25" s="321"/>
      <c r="HWA25" s="321"/>
      <c r="HWB25" s="321"/>
      <c r="HWC25" s="321"/>
      <c r="HWD25" s="321"/>
      <c r="HWE25" s="321"/>
      <c r="HWF25" s="321"/>
      <c r="HWG25" s="321"/>
      <c r="HWH25" s="321"/>
      <c r="HWI25" s="321"/>
      <c r="HWJ25" s="321"/>
      <c r="HWK25" s="321"/>
      <c r="HWL25" s="321"/>
      <c r="HWM25" s="321"/>
      <c r="HWN25" s="321"/>
      <c r="HWO25" s="321"/>
      <c r="HWP25" s="321"/>
      <c r="HWQ25" s="321"/>
      <c r="HWR25" s="321"/>
      <c r="HWS25" s="321"/>
      <c r="HWT25" s="321"/>
      <c r="HWU25" s="321"/>
      <c r="HWV25" s="321"/>
      <c r="HWW25" s="321"/>
      <c r="HWX25" s="321"/>
      <c r="HWY25" s="321"/>
      <c r="HWZ25" s="321"/>
      <c r="HXA25" s="321"/>
      <c r="HXB25" s="321"/>
      <c r="HXC25" s="321"/>
      <c r="HXD25" s="321"/>
      <c r="HXE25" s="321"/>
      <c r="HXF25" s="321"/>
      <c r="HXG25" s="321"/>
      <c r="HXH25" s="321"/>
      <c r="HXI25" s="321"/>
      <c r="HXJ25" s="321"/>
      <c r="HXK25" s="321"/>
      <c r="HXL25" s="321"/>
      <c r="HXM25" s="321"/>
      <c r="HXN25" s="321"/>
      <c r="HXO25" s="321"/>
      <c r="HXP25" s="321"/>
      <c r="HXQ25" s="321"/>
      <c r="HXR25" s="321"/>
      <c r="HXS25" s="321"/>
      <c r="HXT25" s="321"/>
      <c r="HXU25" s="321"/>
      <c r="HXV25" s="321"/>
      <c r="HXW25" s="321"/>
      <c r="HXX25" s="321"/>
      <c r="HXY25" s="321"/>
      <c r="HXZ25" s="321"/>
      <c r="HYA25" s="321"/>
      <c r="HYB25" s="321"/>
      <c r="HYC25" s="321"/>
      <c r="HYD25" s="321"/>
      <c r="HYE25" s="321"/>
      <c r="HYF25" s="321"/>
      <c r="HYG25" s="321"/>
      <c r="HYH25" s="321"/>
      <c r="HYI25" s="321"/>
      <c r="HYJ25" s="321"/>
      <c r="HYK25" s="321"/>
      <c r="HYL25" s="321"/>
      <c r="HYM25" s="321"/>
      <c r="HYN25" s="321"/>
      <c r="HYO25" s="321"/>
      <c r="HYP25" s="321"/>
      <c r="HYQ25" s="321"/>
      <c r="HYR25" s="321"/>
      <c r="HYS25" s="321"/>
      <c r="HYT25" s="321"/>
      <c r="HYU25" s="321"/>
      <c r="HYV25" s="321"/>
      <c r="HYW25" s="321"/>
      <c r="HYX25" s="321"/>
      <c r="HYY25" s="321"/>
      <c r="HYZ25" s="321"/>
      <c r="HZA25" s="321"/>
      <c r="HZB25" s="321"/>
      <c r="HZC25" s="321"/>
      <c r="HZD25" s="321"/>
      <c r="HZE25" s="321"/>
      <c r="HZF25" s="321"/>
      <c r="HZG25" s="321"/>
      <c r="HZH25" s="321"/>
      <c r="HZI25" s="321"/>
      <c r="HZJ25" s="321"/>
      <c r="HZK25" s="321"/>
      <c r="HZL25" s="321"/>
      <c r="HZM25" s="321"/>
      <c r="HZN25" s="321"/>
      <c r="HZO25" s="321"/>
      <c r="HZP25" s="321"/>
      <c r="HZQ25" s="321"/>
      <c r="HZR25" s="321"/>
      <c r="HZS25" s="321"/>
      <c r="HZT25" s="321"/>
      <c r="HZU25" s="321"/>
      <c r="HZV25" s="321"/>
      <c r="HZW25" s="321"/>
      <c r="HZX25" s="321"/>
      <c r="HZY25" s="321"/>
      <c r="HZZ25" s="321"/>
      <c r="IAA25" s="321"/>
      <c r="IAB25" s="321"/>
      <c r="IAC25" s="321"/>
      <c r="IAD25" s="321"/>
      <c r="IAE25" s="321"/>
      <c r="IAF25" s="321"/>
      <c r="IAG25" s="321"/>
      <c r="IAH25" s="321"/>
      <c r="IAI25" s="321"/>
      <c r="IAJ25" s="321"/>
      <c r="IAK25" s="321"/>
      <c r="IAL25" s="321"/>
      <c r="IAM25" s="321"/>
      <c r="IAN25" s="321"/>
      <c r="IAO25" s="321"/>
      <c r="IAP25" s="321"/>
      <c r="IAQ25" s="321"/>
      <c r="IAR25" s="321"/>
      <c r="IAS25" s="321"/>
      <c r="IAT25" s="321"/>
      <c r="IAU25" s="321"/>
      <c r="IAV25" s="321"/>
      <c r="IAW25" s="321"/>
      <c r="IAX25" s="321"/>
      <c r="IAY25" s="321"/>
      <c r="IAZ25" s="321"/>
      <c r="IBA25" s="321"/>
      <c r="IBB25" s="321"/>
      <c r="IBC25" s="321"/>
      <c r="IBD25" s="321"/>
      <c r="IBE25" s="321"/>
      <c r="IBF25" s="321"/>
      <c r="IBG25" s="321"/>
      <c r="IBH25" s="321"/>
      <c r="IBI25" s="321"/>
      <c r="IBJ25" s="321"/>
      <c r="IBK25" s="321"/>
      <c r="IBL25" s="321"/>
      <c r="IBM25" s="321"/>
      <c r="IBN25" s="321"/>
      <c r="IBO25" s="321"/>
      <c r="IBP25" s="321"/>
      <c r="IBQ25" s="321"/>
      <c r="IBR25" s="321"/>
      <c r="IBS25" s="321"/>
      <c r="IBT25" s="321"/>
      <c r="IBU25" s="321"/>
      <c r="IBV25" s="321"/>
      <c r="IBW25" s="321"/>
      <c r="IBX25" s="321"/>
      <c r="IBY25" s="321"/>
      <c r="IBZ25" s="321"/>
      <c r="ICA25" s="321"/>
      <c r="ICB25" s="321"/>
      <c r="ICC25" s="321"/>
      <c r="ICD25" s="321"/>
      <c r="ICE25" s="321"/>
      <c r="ICF25" s="321"/>
      <c r="ICG25" s="321"/>
      <c r="ICH25" s="321"/>
      <c r="ICI25" s="321"/>
      <c r="ICJ25" s="321"/>
      <c r="ICK25" s="321"/>
      <c r="ICL25" s="321"/>
      <c r="ICM25" s="321"/>
      <c r="ICN25" s="321"/>
      <c r="ICO25" s="321"/>
      <c r="ICP25" s="321"/>
      <c r="ICQ25" s="321"/>
      <c r="ICR25" s="321"/>
      <c r="ICS25" s="321"/>
      <c r="ICT25" s="321"/>
      <c r="ICU25" s="321"/>
      <c r="ICV25" s="321"/>
      <c r="ICW25" s="321"/>
      <c r="ICX25" s="321"/>
      <c r="ICY25" s="321"/>
      <c r="ICZ25" s="321"/>
      <c r="IDA25" s="321"/>
      <c r="IDB25" s="321"/>
      <c r="IDC25" s="321"/>
      <c r="IDD25" s="321"/>
      <c r="IDE25" s="321"/>
      <c r="IDF25" s="321"/>
      <c r="IDG25" s="321"/>
      <c r="IDH25" s="321"/>
      <c r="IDI25" s="321"/>
      <c r="IDJ25" s="321"/>
      <c r="IDK25" s="321"/>
      <c r="IDL25" s="321"/>
      <c r="IDM25" s="321"/>
      <c r="IDN25" s="321"/>
      <c r="IDO25" s="321"/>
      <c r="IDP25" s="321"/>
      <c r="IDQ25" s="321"/>
      <c r="IDR25" s="321"/>
      <c r="IDS25" s="321"/>
      <c r="IDT25" s="321"/>
      <c r="IDU25" s="321"/>
      <c r="IDV25" s="321"/>
      <c r="IDW25" s="321"/>
      <c r="IDX25" s="321"/>
      <c r="IDY25" s="321"/>
      <c r="IDZ25" s="321"/>
      <c r="IEA25" s="321"/>
      <c r="IEB25" s="321"/>
      <c r="IEC25" s="321"/>
      <c r="IED25" s="321"/>
      <c r="IEE25" s="321"/>
      <c r="IEF25" s="321"/>
      <c r="IEG25" s="321"/>
      <c r="IEH25" s="321"/>
      <c r="IEI25" s="321"/>
      <c r="IEJ25" s="321"/>
      <c r="IEK25" s="321"/>
      <c r="IEL25" s="321"/>
      <c r="IEM25" s="321"/>
      <c r="IEN25" s="321"/>
      <c r="IEO25" s="321"/>
      <c r="IEP25" s="321"/>
      <c r="IEQ25" s="321"/>
      <c r="IER25" s="321"/>
      <c r="IES25" s="321"/>
      <c r="IET25" s="321"/>
      <c r="IEU25" s="321"/>
      <c r="IEV25" s="321"/>
      <c r="IEW25" s="321"/>
      <c r="IEX25" s="321"/>
      <c r="IEY25" s="321"/>
      <c r="IEZ25" s="321"/>
      <c r="IFA25" s="321"/>
      <c r="IFB25" s="321"/>
      <c r="IFC25" s="321"/>
      <c r="IFD25" s="321"/>
      <c r="IFE25" s="321"/>
      <c r="IFF25" s="321"/>
      <c r="IFG25" s="321"/>
      <c r="IFH25" s="321"/>
      <c r="IFI25" s="321"/>
      <c r="IFJ25" s="321"/>
      <c r="IFK25" s="321"/>
      <c r="IFL25" s="321"/>
      <c r="IFM25" s="321"/>
      <c r="IFN25" s="321"/>
      <c r="IFO25" s="321"/>
      <c r="IFP25" s="321"/>
      <c r="IFQ25" s="321"/>
      <c r="IFR25" s="321"/>
      <c r="IFS25" s="321"/>
      <c r="IFT25" s="321"/>
      <c r="IFU25" s="321"/>
      <c r="IFV25" s="321"/>
      <c r="IFW25" s="321"/>
      <c r="IFX25" s="321"/>
      <c r="IFY25" s="321"/>
      <c r="IFZ25" s="321"/>
      <c r="IGA25" s="321"/>
      <c r="IGB25" s="321"/>
      <c r="IGC25" s="321"/>
      <c r="IGD25" s="321"/>
      <c r="IGE25" s="321"/>
      <c r="IGF25" s="321"/>
      <c r="IGG25" s="321"/>
      <c r="IGH25" s="321"/>
      <c r="IGI25" s="321"/>
      <c r="IGJ25" s="321"/>
      <c r="IGK25" s="321"/>
      <c r="IGL25" s="321"/>
      <c r="IGM25" s="321"/>
      <c r="IGN25" s="321"/>
      <c r="IGO25" s="321"/>
      <c r="IGP25" s="321"/>
      <c r="IGQ25" s="321"/>
      <c r="IGR25" s="321"/>
      <c r="IGS25" s="321"/>
      <c r="IGT25" s="321"/>
      <c r="IGU25" s="321"/>
      <c r="IGV25" s="321"/>
      <c r="IGW25" s="321"/>
      <c r="IGX25" s="321"/>
      <c r="IGY25" s="321"/>
      <c r="IGZ25" s="321"/>
      <c r="IHA25" s="321"/>
      <c r="IHB25" s="321"/>
      <c r="IHC25" s="321"/>
      <c r="IHD25" s="321"/>
      <c r="IHE25" s="321"/>
      <c r="IHF25" s="321"/>
      <c r="IHG25" s="321"/>
      <c r="IHH25" s="321"/>
      <c r="IHI25" s="321"/>
      <c r="IHJ25" s="321"/>
      <c r="IHK25" s="321"/>
      <c r="IHL25" s="321"/>
      <c r="IHM25" s="321"/>
      <c r="IHN25" s="321"/>
      <c r="IHO25" s="321"/>
      <c r="IHP25" s="321"/>
      <c r="IHQ25" s="321"/>
      <c r="IHR25" s="321"/>
      <c r="IHS25" s="321"/>
      <c r="IHT25" s="321"/>
      <c r="IHU25" s="321"/>
      <c r="IHV25" s="321"/>
      <c r="IHW25" s="321"/>
      <c r="IHX25" s="321"/>
      <c r="IHY25" s="321"/>
      <c r="IHZ25" s="321"/>
      <c r="IIA25" s="321"/>
      <c r="IIB25" s="321"/>
      <c r="IIC25" s="321"/>
      <c r="IID25" s="321"/>
      <c r="IIE25" s="321"/>
      <c r="IIF25" s="321"/>
      <c r="IIG25" s="321"/>
      <c r="IIH25" s="321"/>
      <c r="III25" s="321"/>
      <c r="IIJ25" s="321"/>
      <c r="IIK25" s="321"/>
      <c r="IIL25" s="321"/>
      <c r="IIM25" s="321"/>
      <c r="IIN25" s="321"/>
      <c r="IIO25" s="321"/>
      <c r="IIP25" s="321"/>
      <c r="IIQ25" s="321"/>
      <c r="IIR25" s="321"/>
      <c r="IIS25" s="321"/>
      <c r="IIT25" s="321"/>
      <c r="IIU25" s="321"/>
      <c r="IIV25" s="321"/>
      <c r="IIW25" s="321"/>
      <c r="IIX25" s="321"/>
      <c r="IIY25" s="321"/>
      <c r="IIZ25" s="321"/>
      <c r="IJA25" s="321"/>
      <c r="IJB25" s="321"/>
      <c r="IJC25" s="321"/>
      <c r="IJD25" s="321"/>
      <c r="IJE25" s="321"/>
      <c r="IJF25" s="321"/>
      <c r="IJG25" s="321"/>
      <c r="IJH25" s="321"/>
      <c r="IJI25" s="321"/>
      <c r="IJJ25" s="321"/>
      <c r="IJK25" s="321"/>
      <c r="IJL25" s="321"/>
      <c r="IJM25" s="321"/>
      <c r="IJN25" s="321"/>
      <c r="IJO25" s="321"/>
      <c r="IJP25" s="321"/>
      <c r="IJQ25" s="321"/>
      <c r="IJR25" s="321"/>
      <c r="IJS25" s="321"/>
      <c r="IJT25" s="321"/>
      <c r="IJU25" s="321"/>
      <c r="IJV25" s="321"/>
      <c r="IJW25" s="321"/>
      <c r="IJX25" s="321"/>
      <c r="IJY25" s="321"/>
      <c r="IJZ25" s="321"/>
      <c r="IKA25" s="321"/>
      <c r="IKB25" s="321"/>
      <c r="IKC25" s="321"/>
      <c r="IKD25" s="321"/>
      <c r="IKE25" s="321"/>
      <c r="IKF25" s="321"/>
      <c r="IKG25" s="321"/>
      <c r="IKH25" s="321"/>
      <c r="IKI25" s="321"/>
      <c r="IKJ25" s="321"/>
      <c r="IKK25" s="321"/>
      <c r="IKL25" s="321"/>
      <c r="IKM25" s="321"/>
      <c r="IKN25" s="321"/>
      <c r="IKO25" s="321"/>
      <c r="IKP25" s="321"/>
      <c r="IKQ25" s="321"/>
      <c r="IKR25" s="321"/>
      <c r="IKS25" s="321"/>
      <c r="IKT25" s="321"/>
      <c r="IKU25" s="321"/>
      <c r="IKV25" s="321"/>
      <c r="IKW25" s="321"/>
      <c r="IKX25" s="321"/>
      <c r="IKY25" s="321"/>
      <c r="IKZ25" s="321"/>
      <c r="ILA25" s="321"/>
      <c r="ILB25" s="321"/>
      <c r="ILC25" s="321"/>
      <c r="ILD25" s="321"/>
      <c r="ILE25" s="321"/>
      <c r="ILF25" s="321"/>
      <c r="ILG25" s="321"/>
      <c r="ILH25" s="321"/>
      <c r="ILI25" s="321"/>
      <c r="ILJ25" s="321"/>
      <c r="ILK25" s="321"/>
      <c r="ILL25" s="321"/>
      <c r="ILM25" s="321"/>
      <c r="ILN25" s="321"/>
      <c r="ILO25" s="321"/>
      <c r="ILP25" s="321"/>
      <c r="ILQ25" s="321"/>
      <c r="ILR25" s="321"/>
      <c r="ILS25" s="321"/>
      <c r="ILT25" s="321"/>
      <c r="ILU25" s="321"/>
      <c r="ILV25" s="321"/>
      <c r="ILW25" s="321"/>
      <c r="ILX25" s="321"/>
      <c r="ILY25" s="321"/>
      <c r="ILZ25" s="321"/>
      <c r="IMA25" s="321"/>
      <c r="IMB25" s="321"/>
      <c r="IMC25" s="321"/>
      <c r="IMD25" s="321"/>
      <c r="IME25" s="321"/>
      <c r="IMF25" s="321"/>
      <c r="IMG25" s="321"/>
      <c r="IMH25" s="321"/>
      <c r="IMI25" s="321"/>
      <c r="IMJ25" s="321"/>
      <c r="IMK25" s="321"/>
      <c r="IML25" s="321"/>
      <c r="IMM25" s="321"/>
      <c r="IMN25" s="321"/>
      <c r="IMO25" s="321"/>
      <c r="IMP25" s="321"/>
      <c r="IMQ25" s="321"/>
      <c r="IMR25" s="321"/>
      <c r="IMS25" s="321"/>
      <c r="IMT25" s="321"/>
      <c r="IMU25" s="321"/>
      <c r="IMV25" s="321"/>
      <c r="IMW25" s="321"/>
      <c r="IMX25" s="321"/>
      <c r="IMY25" s="321"/>
      <c r="IMZ25" s="321"/>
      <c r="INA25" s="321"/>
      <c r="INB25" s="321"/>
      <c r="INC25" s="321"/>
      <c r="IND25" s="321"/>
      <c r="INE25" s="321"/>
      <c r="INF25" s="321"/>
      <c r="ING25" s="321"/>
      <c r="INH25" s="321"/>
      <c r="INI25" s="321"/>
      <c r="INJ25" s="321"/>
      <c r="INK25" s="321"/>
      <c r="INL25" s="321"/>
      <c r="INM25" s="321"/>
      <c r="INN25" s="321"/>
      <c r="INO25" s="321"/>
      <c r="INP25" s="321"/>
      <c r="INQ25" s="321"/>
      <c r="INR25" s="321"/>
      <c r="INS25" s="321"/>
      <c r="INT25" s="321"/>
      <c r="INU25" s="321"/>
      <c r="INV25" s="321"/>
      <c r="INW25" s="321"/>
      <c r="INX25" s="321"/>
      <c r="INY25" s="321"/>
      <c r="INZ25" s="321"/>
      <c r="IOA25" s="321"/>
      <c r="IOB25" s="321"/>
      <c r="IOC25" s="321"/>
      <c r="IOD25" s="321"/>
      <c r="IOE25" s="321"/>
      <c r="IOF25" s="321"/>
      <c r="IOG25" s="321"/>
      <c r="IOH25" s="321"/>
      <c r="IOI25" s="321"/>
      <c r="IOJ25" s="321"/>
      <c r="IOK25" s="321"/>
      <c r="IOL25" s="321"/>
      <c r="IOM25" s="321"/>
      <c r="ION25" s="321"/>
      <c r="IOO25" s="321"/>
      <c r="IOP25" s="321"/>
      <c r="IOQ25" s="321"/>
      <c r="IOR25" s="321"/>
      <c r="IOS25" s="321"/>
      <c r="IOT25" s="321"/>
      <c r="IOU25" s="321"/>
      <c r="IOV25" s="321"/>
      <c r="IOW25" s="321"/>
      <c r="IOX25" s="321"/>
      <c r="IOY25" s="321"/>
      <c r="IOZ25" s="321"/>
      <c r="IPA25" s="321"/>
      <c r="IPB25" s="321"/>
      <c r="IPC25" s="321"/>
      <c r="IPD25" s="321"/>
      <c r="IPE25" s="321"/>
      <c r="IPF25" s="321"/>
      <c r="IPG25" s="321"/>
      <c r="IPH25" s="321"/>
      <c r="IPI25" s="321"/>
      <c r="IPJ25" s="321"/>
      <c r="IPK25" s="321"/>
      <c r="IPL25" s="321"/>
      <c r="IPM25" s="321"/>
      <c r="IPN25" s="321"/>
      <c r="IPO25" s="321"/>
      <c r="IPP25" s="321"/>
      <c r="IPQ25" s="321"/>
      <c r="IPR25" s="321"/>
      <c r="IPS25" s="321"/>
      <c r="IPT25" s="321"/>
      <c r="IPU25" s="321"/>
      <c r="IPV25" s="321"/>
      <c r="IPW25" s="321"/>
      <c r="IPX25" s="321"/>
      <c r="IPY25" s="321"/>
      <c r="IPZ25" s="321"/>
      <c r="IQA25" s="321"/>
      <c r="IQB25" s="321"/>
      <c r="IQC25" s="321"/>
      <c r="IQD25" s="321"/>
      <c r="IQE25" s="321"/>
      <c r="IQF25" s="321"/>
      <c r="IQG25" s="321"/>
      <c r="IQH25" s="321"/>
      <c r="IQI25" s="321"/>
      <c r="IQJ25" s="321"/>
      <c r="IQK25" s="321"/>
      <c r="IQL25" s="321"/>
      <c r="IQM25" s="321"/>
      <c r="IQN25" s="321"/>
      <c r="IQO25" s="321"/>
      <c r="IQP25" s="321"/>
      <c r="IQQ25" s="321"/>
      <c r="IQR25" s="321"/>
      <c r="IQS25" s="321"/>
      <c r="IQT25" s="321"/>
      <c r="IQU25" s="321"/>
      <c r="IQV25" s="321"/>
      <c r="IQW25" s="321"/>
      <c r="IQX25" s="321"/>
      <c r="IQY25" s="321"/>
      <c r="IQZ25" s="321"/>
      <c r="IRA25" s="321"/>
      <c r="IRB25" s="321"/>
      <c r="IRC25" s="321"/>
      <c r="IRD25" s="321"/>
      <c r="IRE25" s="321"/>
      <c r="IRF25" s="321"/>
      <c r="IRG25" s="321"/>
      <c r="IRH25" s="321"/>
      <c r="IRI25" s="321"/>
      <c r="IRJ25" s="321"/>
      <c r="IRK25" s="321"/>
      <c r="IRL25" s="321"/>
      <c r="IRM25" s="321"/>
      <c r="IRN25" s="321"/>
      <c r="IRO25" s="321"/>
      <c r="IRP25" s="321"/>
      <c r="IRQ25" s="321"/>
      <c r="IRR25" s="321"/>
      <c r="IRS25" s="321"/>
      <c r="IRT25" s="321"/>
      <c r="IRU25" s="321"/>
      <c r="IRV25" s="321"/>
      <c r="IRW25" s="321"/>
      <c r="IRX25" s="321"/>
      <c r="IRY25" s="321"/>
      <c r="IRZ25" s="321"/>
      <c r="ISA25" s="321"/>
      <c r="ISB25" s="321"/>
      <c r="ISC25" s="321"/>
      <c r="ISD25" s="321"/>
      <c r="ISE25" s="321"/>
      <c r="ISF25" s="321"/>
      <c r="ISG25" s="321"/>
      <c r="ISH25" s="321"/>
      <c r="ISI25" s="321"/>
      <c r="ISJ25" s="321"/>
      <c r="ISK25" s="321"/>
      <c r="ISL25" s="321"/>
      <c r="ISM25" s="321"/>
      <c r="ISN25" s="321"/>
      <c r="ISO25" s="321"/>
      <c r="ISP25" s="321"/>
      <c r="ISQ25" s="321"/>
      <c r="ISR25" s="321"/>
      <c r="ISS25" s="321"/>
      <c r="IST25" s="321"/>
      <c r="ISU25" s="321"/>
      <c r="ISV25" s="321"/>
      <c r="ISW25" s="321"/>
      <c r="ISX25" s="321"/>
      <c r="ISY25" s="321"/>
      <c r="ISZ25" s="321"/>
      <c r="ITA25" s="321"/>
      <c r="ITB25" s="321"/>
      <c r="ITC25" s="321"/>
      <c r="ITD25" s="321"/>
      <c r="ITE25" s="321"/>
      <c r="ITF25" s="321"/>
      <c r="ITG25" s="321"/>
      <c r="ITH25" s="321"/>
      <c r="ITI25" s="321"/>
      <c r="ITJ25" s="321"/>
      <c r="ITK25" s="321"/>
      <c r="ITL25" s="321"/>
      <c r="ITM25" s="321"/>
      <c r="ITN25" s="321"/>
      <c r="ITO25" s="321"/>
      <c r="ITP25" s="321"/>
      <c r="ITQ25" s="321"/>
      <c r="ITR25" s="321"/>
      <c r="ITS25" s="321"/>
      <c r="ITT25" s="321"/>
      <c r="ITU25" s="321"/>
      <c r="ITV25" s="321"/>
      <c r="ITW25" s="321"/>
      <c r="ITX25" s="321"/>
      <c r="ITY25" s="321"/>
      <c r="ITZ25" s="321"/>
      <c r="IUA25" s="321"/>
      <c r="IUB25" s="321"/>
      <c r="IUC25" s="321"/>
      <c r="IUD25" s="321"/>
      <c r="IUE25" s="321"/>
      <c r="IUF25" s="321"/>
      <c r="IUG25" s="321"/>
      <c r="IUH25" s="321"/>
      <c r="IUI25" s="321"/>
      <c r="IUJ25" s="321"/>
      <c r="IUK25" s="321"/>
      <c r="IUL25" s="321"/>
      <c r="IUM25" s="321"/>
      <c r="IUN25" s="321"/>
      <c r="IUO25" s="321"/>
      <c r="IUP25" s="321"/>
      <c r="IUQ25" s="321"/>
      <c r="IUR25" s="321"/>
      <c r="IUS25" s="321"/>
      <c r="IUT25" s="321"/>
      <c r="IUU25" s="321"/>
      <c r="IUV25" s="321"/>
      <c r="IUW25" s="321"/>
      <c r="IUX25" s="321"/>
      <c r="IUY25" s="321"/>
      <c r="IUZ25" s="321"/>
      <c r="IVA25" s="321"/>
      <c r="IVB25" s="321"/>
      <c r="IVC25" s="321"/>
      <c r="IVD25" s="321"/>
      <c r="IVE25" s="321"/>
      <c r="IVF25" s="321"/>
      <c r="IVG25" s="321"/>
      <c r="IVH25" s="321"/>
      <c r="IVI25" s="321"/>
      <c r="IVJ25" s="321"/>
      <c r="IVK25" s="321"/>
      <c r="IVL25" s="321"/>
      <c r="IVM25" s="321"/>
      <c r="IVN25" s="321"/>
      <c r="IVO25" s="321"/>
      <c r="IVP25" s="321"/>
      <c r="IVQ25" s="321"/>
      <c r="IVR25" s="321"/>
      <c r="IVS25" s="321"/>
      <c r="IVT25" s="321"/>
      <c r="IVU25" s="321"/>
      <c r="IVV25" s="321"/>
      <c r="IVW25" s="321"/>
      <c r="IVX25" s="321"/>
      <c r="IVY25" s="321"/>
      <c r="IVZ25" s="321"/>
      <c r="IWA25" s="321"/>
      <c r="IWB25" s="321"/>
      <c r="IWC25" s="321"/>
      <c r="IWD25" s="321"/>
      <c r="IWE25" s="321"/>
      <c r="IWF25" s="321"/>
      <c r="IWG25" s="321"/>
      <c r="IWH25" s="321"/>
      <c r="IWI25" s="321"/>
      <c r="IWJ25" s="321"/>
      <c r="IWK25" s="321"/>
      <c r="IWL25" s="321"/>
      <c r="IWM25" s="321"/>
      <c r="IWN25" s="321"/>
      <c r="IWO25" s="321"/>
      <c r="IWP25" s="321"/>
      <c r="IWQ25" s="321"/>
      <c r="IWR25" s="321"/>
      <c r="IWS25" s="321"/>
      <c r="IWT25" s="321"/>
      <c r="IWU25" s="321"/>
      <c r="IWV25" s="321"/>
      <c r="IWW25" s="321"/>
      <c r="IWX25" s="321"/>
      <c r="IWY25" s="321"/>
      <c r="IWZ25" s="321"/>
      <c r="IXA25" s="321"/>
      <c r="IXB25" s="321"/>
      <c r="IXC25" s="321"/>
      <c r="IXD25" s="321"/>
      <c r="IXE25" s="321"/>
      <c r="IXF25" s="321"/>
      <c r="IXG25" s="321"/>
      <c r="IXH25" s="321"/>
      <c r="IXI25" s="321"/>
      <c r="IXJ25" s="321"/>
      <c r="IXK25" s="321"/>
      <c r="IXL25" s="321"/>
      <c r="IXM25" s="321"/>
      <c r="IXN25" s="321"/>
      <c r="IXO25" s="321"/>
      <c r="IXP25" s="321"/>
      <c r="IXQ25" s="321"/>
      <c r="IXR25" s="321"/>
      <c r="IXS25" s="321"/>
      <c r="IXT25" s="321"/>
      <c r="IXU25" s="321"/>
      <c r="IXV25" s="321"/>
      <c r="IXW25" s="321"/>
      <c r="IXX25" s="321"/>
      <c r="IXY25" s="321"/>
      <c r="IXZ25" s="321"/>
      <c r="IYA25" s="321"/>
      <c r="IYB25" s="321"/>
      <c r="IYC25" s="321"/>
      <c r="IYD25" s="321"/>
      <c r="IYE25" s="321"/>
      <c r="IYF25" s="321"/>
      <c r="IYG25" s="321"/>
      <c r="IYH25" s="321"/>
      <c r="IYI25" s="321"/>
      <c r="IYJ25" s="321"/>
      <c r="IYK25" s="321"/>
      <c r="IYL25" s="321"/>
      <c r="IYM25" s="321"/>
      <c r="IYN25" s="321"/>
      <c r="IYO25" s="321"/>
      <c r="IYP25" s="321"/>
      <c r="IYQ25" s="321"/>
      <c r="IYR25" s="321"/>
      <c r="IYS25" s="321"/>
      <c r="IYT25" s="321"/>
      <c r="IYU25" s="321"/>
      <c r="IYV25" s="321"/>
      <c r="IYW25" s="321"/>
      <c r="IYX25" s="321"/>
      <c r="IYY25" s="321"/>
      <c r="IYZ25" s="321"/>
      <c r="IZA25" s="321"/>
      <c r="IZB25" s="321"/>
      <c r="IZC25" s="321"/>
      <c r="IZD25" s="321"/>
      <c r="IZE25" s="321"/>
      <c r="IZF25" s="321"/>
      <c r="IZG25" s="321"/>
      <c r="IZH25" s="321"/>
      <c r="IZI25" s="321"/>
      <c r="IZJ25" s="321"/>
      <c r="IZK25" s="321"/>
      <c r="IZL25" s="321"/>
      <c r="IZM25" s="321"/>
      <c r="IZN25" s="321"/>
      <c r="IZO25" s="321"/>
      <c r="IZP25" s="321"/>
      <c r="IZQ25" s="321"/>
      <c r="IZR25" s="321"/>
      <c r="IZS25" s="321"/>
      <c r="IZT25" s="321"/>
      <c r="IZU25" s="321"/>
      <c r="IZV25" s="321"/>
      <c r="IZW25" s="321"/>
      <c r="IZX25" s="321"/>
      <c r="IZY25" s="321"/>
      <c r="IZZ25" s="321"/>
      <c r="JAA25" s="321"/>
      <c r="JAB25" s="321"/>
      <c r="JAC25" s="321"/>
      <c r="JAD25" s="321"/>
      <c r="JAE25" s="321"/>
      <c r="JAF25" s="321"/>
      <c r="JAG25" s="321"/>
      <c r="JAH25" s="321"/>
      <c r="JAI25" s="321"/>
      <c r="JAJ25" s="321"/>
      <c r="JAK25" s="321"/>
      <c r="JAL25" s="321"/>
      <c r="JAM25" s="321"/>
      <c r="JAN25" s="321"/>
      <c r="JAO25" s="321"/>
      <c r="JAP25" s="321"/>
      <c r="JAQ25" s="321"/>
      <c r="JAR25" s="321"/>
      <c r="JAS25" s="321"/>
      <c r="JAT25" s="321"/>
      <c r="JAU25" s="321"/>
      <c r="JAV25" s="321"/>
      <c r="JAW25" s="321"/>
      <c r="JAX25" s="321"/>
      <c r="JAY25" s="321"/>
      <c r="JAZ25" s="321"/>
      <c r="JBA25" s="321"/>
      <c r="JBB25" s="321"/>
      <c r="JBC25" s="321"/>
      <c r="JBD25" s="321"/>
      <c r="JBE25" s="321"/>
      <c r="JBF25" s="321"/>
      <c r="JBG25" s="321"/>
      <c r="JBH25" s="321"/>
      <c r="JBI25" s="321"/>
      <c r="JBJ25" s="321"/>
      <c r="JBK25" s="321"/>
      <c r="JBL25" s="321"/>
      <c r="JBM25" s="321"/>
      <c r="JBN25" s="321"/>
      <c r="JBO25" s="321"/>
      <c r="JBP25" s="321"/>
      <c r="JBQ25" s="321"/>
      <c r="JBR25" s="321"/>
      <c r="JBS25" s="321"/>
      <c r="JBT25" s="321"/>
      <c r="JBU25" s="321"/>
      <c r="JBV25" s="321"/>
      <c r="JBW25" s="321"/>
      <c r="JBX25" s="321"/>
      <c r="JBY25" s="321"/>
      <c r="JBZ25" s="321"/>
      <c r="JCA25" s="321"/>
      <c r="JCB25" s="321"/>
      <c r="JCC25" s="321"/>
      <c r="JCD25" s="321"/>
      <c r="JCE25" s="321"/>
      <c r="JCF25" s="321"/>
      <c r="JCG25" s="321"/>
      <c r="JCH25" s="321"/>
      <c r="JCI25" s="321"/>
      <c r="JCJ25" s="321"/>
      <c r="JCK25" s="321"/>
      <c r="JCL25" s="321"/>
      <c r="JCM25" s="321"/>
      <c r="JCN25" s="321"/>
      <c r="JCO25" s="321"/>
      <c r="JCP25" s="321"/>
      <c r="JCQ25" s="321"/>
      <c r="JCR25" s="321"/>
      <c r="JCS25" s="321"/>
      <c r="JCT25" s="321"/>
      <c r="JCU25" s="321"/>
      <c r="JCV25" s="321"/>
      <c r="JCW25" s="321"/>
      <c r="JCX25" s="321"/>
      <c r="JCY25" s="321"/>
      <c r="JCZ25" s="321"/>
      <c r="JDA25" s="321"/>
      <c r="JDB25" s="321"/>
      <c r="JDC25" s="321"/>
      <c r="JDD25" s="321"/>
      <c r="JDE25" s="321"/>
      <c r="JDF25" s="321"/>
      <c r="JDG25" s="321"/>
      <c r="JDH25" s="321"/>
      <c r="JDI25" s="321"/>
      <c r="JDJ25" s="321"/>
      <c r="JDK25" s="321"/>
      <c r="JDL25" s="321"/>
      <c r="JDM25" s="321"/>
      <c r="JDN25" s="321"/>
      <c r="JDO25" s="321"/>
      <c r="JDP25" s="321"/>
      <c r="JDQ25" s="321"/>
      <c r="JDR25" s="321"/>
      <c r="JDS25" s="321"/>
      <c r="JDT25" s="321"/>
      <c r="JDU25" s="321"/>
      <c r="JDV25" s="321"/>
      <c r="JDW25" s="321"/>
      <c r="JDX25" s="321"/>
      <c r="JDY25" s="321"/>
      <c r="JDZ25" s="321"/>
      <c r="JEA25" s="321"/>
      <c r="JEB25" s="321"/>
      <c r="JEC25" s="321"/>
      <c r="JED25" s="321"/>
      <c r="JEE25" s="321"/>
      <c r="JEF25" s="321"/>
      <c r="JEG25" s="321"/>
      <c r="JEH25" s="321"/>
      <c r="JEI25" s="321"/>
      <c r="JEJ25" s="321"/>
      <c r="JEK25" s="321"/>
      <c r="JEL25" s="321"/>
      <c r="JEM25" s="321"/>
      <c r="JEN25" s="321"/>
      <c r="JEO25" s="321"/>
      <c r="JEP25" s="321"/>
      <c r="JEQ25" s="321"/>
      <c r="JER25" s="321"/>
      <c r="JES25" s="321"/>
      <c r="JET25" s="321"/>
      <c r="JEU25" s="321"/>
      <c r="JEV25" s="321"/>
      <c r="JEW25" s="321"/>
      <c r="JEX25" s="321"/>
      <c r="JEY25" s="321"/>
      <c r="JEZ25" s="321"/>
      <c r="JFA25" s="321"/>
      <c r="JFB25" s="321"/>
      <c r="JFC25" s="321"/>
      <c r="JFD25" s="321"/>
      <c r="JFE25" s="321"/>
      <c r="JFF25" s="321"/>
      <c r="JFG25" s="321"/>
      <c r="JFH25" s="321"/>
      <c r="JFI25" s="321"/>
      <c r="JFJ25" s="321"/>
      <c r="JFK25" s="321"/>
      <c r="JFL25" s="321"/>
      <c r="JFM25" s="321"/>
      <c r="JFN25" s="321"/>
      <c r="JFO25" s="321"/>
      <c r="JFP25" s="321"/>
      <c r="JFQ25" s="321"/>
      <c r="JFR25" s="321"/>
      <c r="JFS25" s="321"/>
      <c r="JFT25" s="321"/>
      <c r="JFU25" s="321"/>
      <c r="JFV25" s="321"/>
      <c r="JFW25" s="321"/>
      <c r="JFX25" s="321"/>
      <c r="JFY25" s="321"/>
      <c r="JFZ25" s="321"/>
      <c r="JGA25" s="321"/>
      <c r="JGB25" s="321"/>
      <c r="JGC25" s="321"/>
      <c r="JGD25" s="321"/>
      <c r="JGE25" s="321"/>
      <c r="JGF25" s="321"/>
      <c r="JGG25" s="321"/>
      <c r="JGH25" s="321"/>
      <c r="JGI25" s="321"/>
      <c r="JGJ25" s="321"/>
      <c r="JGK25" s="321"/>
      <c r="JGL25" s="321"/>
      <c r="JGM25" s="321"/>
      <c r="JGN25" s="321"/>
      <c r="JGO25" s="321"/>
      <c r="JGP25" s="321"/>
      <c r="JGQ25" s="321"/>
      <c r="JGR25" s="321"/>
      <c r="JGS25" s="321"/>
      <c r="JGT25" s="321"/>
      <c r="JGU25" s="321"/>
      <c r="JGV25" s="321"/>
      <c r="JGW25" s="321"/>
      <c r="JGX25" s="321"/>
      <c r="JGY25" s="321"/>
      <c r="JGZ25" s="321"/>
      <c r="JHA25" s="321"/>
      <c r="JHB25" s="321"/>
      <c r="JHC25" s="321"/>
      <c r="JHD25" s="321"/>
      <c r="JHE25" s="321"/>
      <c r="JHF25" s="321"/>
      <c r="JHG25" s="321"/>
      <c r="JHH25" s="321"/>
      <c r="JHI25" s="321"/>
      <c r="JHJ25" s="321"/>
      <c r="JHK25" s="321"/>
      <c r="JHL25" s="321"/>
      <c r="JHM25" s="321"/>
      <c r="JHN25" s="321"/>
      <c r="JHO25" s="321"/>
      <c r="JHP25" s="321"/>
      <c r="JHQ25" s="321"/>
      <c r="JHR25" s="321"/>
      <c r="JHS25" s="321"/>
      <c r="JHT25" s="321"/>
      <c r="JHU25" s="321"/>
      <c r="JHV25" s="321"/>
      <c r="JHW25" s="321"/>
      <c r="JHX25" s="321"/>
      <c r="JHY25" s="321"/>
      <c r="JHZ25" s="321"/>
      <c r="JIA25" s="321"/>
      <c r="JIB25" s="321"/>
      <c r="JIC25" s="321"/>
      <c r="JID25" s="321"/>
      <c r="JIE25" s="321"/>
      <c r="JIF25" s="321"/>
      <c r="JIG25" s="321"/>
      <c r="JIH25" s="321"/>
      <c r="JII25" s="321"/>
      <c r="JIJ25" s="321"/>
      <c r="JIK25" s="321"/>
      <c r="JIL25" s="321"/>
      <c r="JIM25" s="321"/>
      <c r="JIN25" s="321"/>
      <c r="JIO25" s="321"/>
      <c r="JIP25" s="321"/>
      <c r="JIQ25" s="321"/>
      <c r="JIR25" s="321"/>
      <c r="JIS25" s="321"/>
      <c r="JIT25" s="321"/>
      <c r="JIU25" s="321"/>
      <c r="JIV25" s="321"/>
      <c r="JIW25" s="321"/>
      <c r="JIX25" s="321"/>
      <c r="JIY25" s="321"/>
      <c r="JIZ25" s="321"/>
      <c r="JJA25" s="321"/>
      <c r="JJB25" s="321"/>
      <c r="JJC25" s="321"/>
      <c r="JJD25" s="321"/>
      <c r="JJE25" s="321"/>
      <c r="JJF25" s="321"/>
      <c r="JJG25" s="321"/>
      <c r="JJH25" s="321"/>
      <c r="JJI25" s="321"/>
      <c r="JJJ25" s="321"/>
      <c r="JJK25" s="321"/>
      <c r="JJL25" s="321"/>
      <c r="JJM25" s="321"/>
      <c r="JJN25" s="321"/>
      <c r="JJO25" s="321"/>
      <c r="JJP25" s="321"/>
      <c r="JJQ25" s="321"/>
      <c r="JJR25" s="321"/>
      <c r="JJS25" s="321"/>
      <c r="JJT25" s="321"/>
      <c r="JJU25" s="321"/>
      <c r="JJV25" s="321"/>
      <c r="JJW25" s="321"/>
      <c r="JJX25" s="321"/>
      <c r="JJY25" s="321"/>
      <c r="JJZ25" s="321"/>
      <c r="JKA25" s="321"/>
      <c r="JKB25" s="321"/>
      <c r="JKC25" s="321"/>
      <c r="JKD25" s="321"/>
      <c r="JKE25" s="321"/>
      <c r="JKF25" s="321"/>
      <c r="JKG25" s="321"/>
      <c r="JKH25" s="321"/>
      <c r="JKI25" s="321"/>
      <c r="JKJ25" s="321"/>
      <c r="JKK25" s="321"/>
      <c r="JKL25" s="321"/>
      <c r="JKM25" s="321"/>
      <c r="JKN25" s="321"/>
      <c r="JKO25" s="321"/>
      <c r="JKP25" s="321"/>
      <c r="JKQ25" s="321"/>
      <c r="JKR25" s="321"/>
      <c r="JKS25" s="321"/>
      <c r="JKT25" s="321"/>
      <c r="JKU25" s="321"/>
      <c r="JKV25" s="321"/>
      <c r="JKW25" s="321"/>
      <c r="JKX25" s="321"/>
      <c r="JKY25" s="321"/>
      <c r="JKZ25" s="321"/>
      <c r="JLA25" s="321"/>
      <c r="JLB25" s="321"/>
      <c r="JLC25" s="321"/>
      <c r="JLD25" s="321"/>
      <c r="JLE25" s="321"/>
      <c r="JLF25" s="321"/>
      <c r="JLG25" s="321"/>
      <c r="JLH25" s="321"/>
      <c r="JLI25" s="321"/>
      <c r="JLJ25" s="321"/>
      <c r="JLK25" s="321"/>
      <c r="JLL25" s="321"/>
      <c r="JLM25" s="321"/>
      <c r="JLN25" s="321"/>
      <c r="JLO25" s="321"/>
      <c r="JLP25" s="321"/>
      <c r="JLQ25" s="321"/>
      <c r="JLR25" s="321"/>
      <c r="JLS25" s="321"/>
      <c r="JLT25" s="321"/>
      <c r="JLU25" s="321"/>
      <c r="JLV25" s="321"/>
      <c r="JLW25" s="321"/>
      <c r="JLX25" s="321"/>
      <c r="JLY25" s="321"/>
      <c r="JLZ25" s="321"/>
      <c r="JMA25" s="321"/>
      <c r="JMB25" s="321"/>
      <c r="JMC25" s="321"/>
      <c r="JMD25" s="321"/>
      <c r="JME25" s="321"/>
      <c r="JMF25" s="321"/>
      <c r="JMG25" s="321"/>
      <c r="JMH25" s="321"/>
      <c r="JMI25" s="321"/>
      <c r="JMJ25" s="321"/>
      <c r="JMK25" s="321"/>
      <c r="JML25" s="321"/>
      <c r="JMM25" s="321"/>
      <c r="JMN25" s="321"/>
      <c r="JMO25" s="321"/>
      <c r="JMP25" s="321"/>
      <c r="JMQ25" s="321"/>
      <c r="JMR25" s="321"/>
      <c r="JMS25" s="321"/>
      <c r="JMT25" s="321"/>
      <c r="JMU25" s="321"/>
      <c r="JMV25" s="321"/>
      <c r="JMW25" s="321"/>
      <c r="JMX25" s="321"/>
      <c r="JMY25" s="321"/>
      <c r="JMZ25" s="321"/>
      <c r="JNA25" s="321"/>
      <c r="JNB25" s="321"/>
      <c r="JNC25" s="321"/>
      <c r="JND25" s="321"/>
      <c r="JNE25" s="321"/>
      <c r="JNF25" s="321"/>
      <c r="JNG25" s="321"/>
      <c r="JNH25" s="321"/>
      <c r="JNI25" s="321"/>
      <c r="JNJ25" s="321"/>
      <c r="JNK25" s="321"/>
      <c r="JNL25" s="321"/>
      <c r="JNM25" s="321"/>
      <c r="JNN25" s="321"/>
      <c r="JNO25" s="321"/>
      <c r="JNP25" s="321"/>
      <c r="JNQ25" s="321"/>
      <c r="JNR25" s="321"/>
      <c r="JNS25" s="321"/>
      <c r="JNT25" s="321"/>
      <c r="JNU25" s="321"/>
      <c r="JNV25" s="321"/>
      <c r="JNW25" s="321"/>
      <c r="JNX25" s="321"/>
      <c r="JNY25" s="321"/>
      <c r="JNZ25" s="321"/>
      <c r="JOA25" s="321"/>
      <c r="JOB25" s="321"/>
      <c r="JOC25" s="321"/>
      <c r="JOD25" s="321"/>
      <c r="JOE25" s="321"/>
      <c r="JOF25" s="321"/>
      <c r="JOG25" s="321"/>
      <c r="JOH25" s="321"/>
      <c r="JOI25" s="321"/>
      <c r="JOJ25" s="321"/>
      <c r="JOK25" s="321"/>
      <c r="JOL25" s="321"/>
      <c r="JOM25" s="321"/>
      <c r="JON25" s="321"/>
      <c r="JOO25" s="321"/>
      <c r="JOP25" s="321"/>
      <c r="JOQ25" s="321"/>
      <c r="JOR25" s="321"/>
      <c r="JOS25" s="321"/>
      <c r="JOT25" s="321"/>
      <c r="JOU25" s="321"/>
      <c r="JOV25" s="321"/>
      <c r="JOW25" s="321"/>
      <c r="JOX25" s="321"/>
      <c r="JOY25" s="321"/>
      <c r="JOZ25" s="321"/>
      <c r="JPA25" s="321"/>
      <c r="JPB25" s="321"/>
      <c r="JPC25" s="321"/>
      <c r="JPD25" s="321"/>
      <c r="JPE25" s="321"/>
      <c r="JPF25" s="321"/>
      <c r="JPG25" s="321"/>
      <c r="JPH25" s="321"/>
      <c r="JPI25" s="321"/>
      <c r="JPJ25" s="321"/>
      <c r="JPK25" s="321"/>
      <c r="JPL25" s="321"/>
      <c r="JPM25" s="321"/>
      <c r="JPN25" s="321"/>
      <c r="JPO25" s="321"/>
      <c r="JPP25" s="321"/>
      <c r="JPQ25" s="321"/>
      <c r="JPR25" s="321"/>
      <c r="JPS25" s="321"/>
      <c r="JPT25" s="321"/>
      <c r="JPU25" s="321"/>
      <c r="JPV25" s="321"/>
      <c r="JPW25" s="321"/>
      <c r="JPX25" s="321"/>
      <c r="JPY25" s="321"/>
      <c r="JPZ25" s="321"/>
      <c r="JQA25" s="321"/>
      <c r="JQB25" s="321"/>
      <c r="JQC25" s="321"/>
      <c r="JQD25" s="321"/>
      <c r="JQE25" s="321"/>
      <c r="JQF25" s="321"/>
      <c r="JQG25" s="321"/>
      <c r="JQH25" s="321"/>
      <c r="JQI25" s="321"/>
      <c r="JQJ25" s="321"/>
      <c r="JQK25" s="321"/>
      <c r="JQL25" s="321"/>
      <c r="JQM25" s="321"/>
      <c r="JQN25" s="321"/>
      <c r="JQO25" s="321"/>
      <c r="JQP25" s="321"/>
      <c r="JQQ25" s="321"/>
      <c r="JQR25" s="321"/>
      <c r="JQS25" s="321"/>
      <c r="JQT25" s="321"/>
      <c r="JQU25" s="321"/>
      <c r="JQV25" s="321"/>
      <c r="JQW25" s="321"/>
      <c r="JQX25" s="321"/>
      <c r="JQY25" s="321"/>
      <c r="JQZ25" s="321"/>
      <c r="JRA25" s="321"/>
      <c r="JRB25" s="321"/>
      <c r="JRC25" s="321"/>
      <c r="JRD25" s="321"/>
      <c r="JRE25" s="321"/>
      <c r="JRF25" s="321"/>
      <c r="JRG25" s="321"/>
      <c r="JRH25" s="321"/>
      <c r="JRI25" s="321"/>
      <c r="JRJ25" s="321"/>
      <c r="JRK25" s="321"/>
      <c r="JRL25" s="321"/>
      <c r="JRM25" s="321"/>
      <c r="JRN25" s="321"/>
      <c r="JRO25" s="321"/>
      <c r="JRP25" s="321"/>
      <c r="JRQ25" s="321"/>
      <c r="JRR25" s="321"/>
      <c r="JRS25" s="321"/>
      <c r="JRT25" s="321"/>
      <c r="JRU25" s="321"/>
      <c r="JRV25" s="321"/>
      <c r="JRW25" s="321"/>
      <c r="JRX25" s="321"/>
      <c r="JRY25" s="321"/>
      <c r="JRZ25" s="321"/>
      <c r="JSA25" s="321"/>
      <c r="JSB25" s="321"/>
      <c r="JSC25" s="321"/>
      <c r="JSD25" s="321"/>
      <c r="JSE25" s="321"/>
      <c r="JSF25" s="321"/>
      <c r="JSG25" s="321"/>
      <c r="JSH25" s="321"/>
      <c r="JSI25" s="321"/>
      <c r="JSJ25" s="321"/>
      <c r="JSK25" s="321"/>
      <c r="JSL25" s="321"/>
      <c r="JSM25" s="321"/>
      <c r="JSN25" s="321"/>
      <c r="JSO25" s="321"/>
      <c r="JSP25" s="321"/>
      <c r="JSQ25" s="321"/>
      <c r="JSR25" s="321"/>
      <c r="JSS25" s="321"/>
      <c r="JST25" s="321"/>
      <c r="JSU25" s="321"/>
      <c r="JSV25" s="321"/>
      <c r="JSW25" s="321"/>
      <c r="JSX25" s="321"/>
      <c r="JSY25" s="321"/>
      <c r="JSZ25" s="321"/>
      <c r="JTA25" s="321"/>
      <c r="JTB25" s="321"/>
      <c r="JTC25" s="321"/>
      <c r="JTD25" s="321"/>
      <c r="JTE25" s="321"/>
      <c r="JTF25" s="321"/>
      <c r="JTG25" s="321"/>
      <c r="JTH25" s="321"/>
      <c r="JTI25" s="321"/>
      <c r="JTJ25" s="321"/>
      <c r="JTK25" s="321"/>
      <c r="JTL25" s="321"/>
      <c r="JTM25" s="321"/>
      <c r="JTN25" s="321"/>
      <c r="JTO25" s="321"/>
      <c r="JTP25" s="321"/>
      <c r="JTQ25" s="321"/>
      <c r="JTR25" s="321"/>
      <c r="JTS25" s="321"/>
      <c r="JTT25" s="321"/>
      <c r="JTU25" s="321"/>
      <c r="JTV25" s="321"/>
      <c r="JTW25" s="321"/>
      <c r="JTX25" s="321"/>
      <c r="JTY25" s="321"/>
      <c r="JTZ25" s="321"/>
      <c r="JUA25" s="321"/>
      <c r="JUB25" s="321"/>
      <c r="JUC25" s="321"/>
      <c r="JUD25" s="321"/>
      <c r="JUE25" s="321"/>
      <c r="JUF25" s="321"/>
      <c r="JUG25" s="321"/>
      <c r="JUH25" s="321"/>
      <c r="JUI25" s="321"/>
      <c r="JUJ25" s="321"/>
      <c r="JUK25" s="321"/>
      <c r="JUL25" s="321"/>
      <c r="JUM25" s="321"/>
      <c r="JUN25" s="321"/>
      <c r="JUO25" s="321"/>
      <c r="JUP25" s="321"/>
      <c r="JUQ25" s="321"/>
      <c r="JUR25" s="321"/>
      <c r="JUS25" s="321"/>
      <c r="JUT25" s="321"/>
      <c r="JUU25" s="321"/>
      <c r="JUV25" s="321"/>
      <c r="JUW25" s="321"/>
      <c r="JUX25" s="321"/>
      <c r="JUY25" s="321"/>
      <c r="JUZ25" s="321"/>
      <c r="JVA25" s="321"/>
      <c r="JVB25" s="321"/>
      <c r="JVC25" s="321"/>
      <c r="JVD25" s="321"/>
      <c r="JVE25" s="321"/>
      <c r="JVF25" s="321"/>
      <c r="JVG25" s="321"/>
      <c r="JVH25" s="321"/>
      <c r="JVI25" s="321"/>
      <c r="JVJ25" s="321"/>
      <c r="JVK25" s="321"/>
      <c r="JVL25" s="321"/>
      <c r="JVM25" s="321"/>
      <c r="JVN25" s="321"/>
      <c r="JVO25" s="321"/>
      <c r="JVP25" s="321"/>
      <c r="JVQ25" s="321"/>
      <c r="JVR25" s="321"/>
      <c r="JVS25" s="321"/>
      <c r="JVT25" s="321"/>
      <c r="JVU25" s="321"/>
      <c r="JVV25" s="321"/>
      <c r="JVW25" s="321"/>
      <c r="JVX25" s="321"/>
      <c r="JVY25" s="321"/>
      <c r="JVZ25" s="321"/>
      <c r="JWA25" s="321"/>
      <c r="JWB25" s="321"/>
      <c r="JWC25" s="321"/>
      <c r="JWD25" s="321"/>
      <c r="JWE25" s="321"/>
      <c r="JWF25" s="321"/>
      <c r="JWG25" s="321"/>
      <c r="JWH25" s="321"/>
      <c r="JWI25" s="321"/>
      <c r="JWJ25" s="321"/>
      <c r="JWK25" s="321"/>
      <c r="JWL25" s="321"/>
      <c r="JWM25" s="321"/>
      <c r="JWN25" s="321"/>
      <c r="JWO25" s="321"/>
      <c r="JWP25" s="321"/>
      <c r="JWQ25" s="321"/>
      <c r="JWR25" s="321"/>
      <c r="JWS25" s="321"/>
      <c r="JWT25" s="321"/>
      <c r="JWU25" s="321"/>
      <c r="JWV25" s="321"/>
      <c r="JWW25" s="321"/>
      <c r="JWX25" s="321"/>
      <c r="JWY25" s="321"/>
      <c r="JWZ25" s="321"/>
      <c r="JXA25" s="321"/>
      <c r="JXB25" s="321"/>
      <c r="JXC25" s="321"/>
      <c r="JXD25" s="321"/>
      <c r="JXE25" s="321"/>
      <c r="JXF25" s="321"/>
      <c r="JXG25" s="321"/>
      <c r="JXH25" s="321"/>
      <c r="JXI25" s="321"/>
      <c r="JXJ25" s="321"/>
      <c r="JXK25" s="321"/>
      <c r="JXL25" s="321"/>
      <c r="JXM25" s="321"/>
      <c r="JXN25" s="321"/>
      <c r="JXO25" s="321"/>
      <c r="JXP25" s="321"/>
      <c r="JXQ25" s="321"/>
      <c r="JXR25" s="321"/>
      <c r="JXS25" s="321"/>
      <c r="JXT25" s="321"/>
      <c r="JXU25" s="321"/>
      <c r="JXV25" s="321"/>
      <c r="JXW25" s="321"/>
      <c r="JXX25" s="321"/>
      <c r="JXY25" s="321"/>
      <c r="JXZ25" s="321"/>
      <c r="JYA25" s="321"/>
      <c r="JYB25" s="321"/>
      <c r="JYC25" s="321"/>
      <c r="JYD25" s="321"/>
      <c r="JYE25" s="321"/>
      <c r="JYF25" s="321"/>
      <c r="JYG25" s="321"/>
      <c r="JYH25" s="321"/>
      <c r="JYI25" s="321"/>
      <c r="JYJ25" s="321"/>
      <c r="JYK25" s="321"/>
      <c r="JYL25" s="321"/>
      <c r="JYM25" s="321"/>
      <c r="JYN25" s="321"/>
      <c r="JYO25" s="321"/>
      <c r="JYP25" s="321"/>
      <c r="JYQ25" s="321"/>
      <c r="JYR25" s="321"/>
      <c r="JYS25" s="321"/>
      <c r="JYT25" s="321"/>
      <c r="JYU25" s="321"/>
      <c r="JYV25" s="321"/>
      <c r="JYW25" s="321"/>
      <c r="JYX25" s="321"/>
      <c r="JYY25" s="321"/>
      <c r="JYZ25" s="321"/>
      <c r="JZA25" s="321"/>
      <c r="JZB25" s="321"/>
      <c r="JZC25" s="321"/>
      <c r="JZD25" s="321"/>
      <c r="JZE25" s="321"/>
      <c r="JZF25" s="321"/>
      <c r="JZG25" s="321"/>
      <c r="JZH25" s="321"/>
      <c r="JZI25" s="321"/>
      <c r="JZJ25" s="321"/>
      <c r="JZK25" s="321"/>
      <c r="JZL25" s="321"/>
      <c r="JZM25" s="321"/>
      <c r="JZN25" s="321"/>
      <c r="JZO25" s="321"/>
      <c r="JZP25" s="321"/>
      <c r="JZQ25" s="321"/>
      <c r="JZR25" s="321"/>
      <c r="JZS25" s="321"/>
      <c r="JZT25" s="321"/>
      <c r="JZU25" s="321"/>
      <c r="JZV25" s="321"/>
      <c r="JZW25" s="321"/>
      <c r="JZX25" s="321"/>
      <c r="JZY25" s="321"/>
      <c r="JZZ25" s="321"/>
      <c r="KAA25" s="321"/>
      <c r="KAB25" s="321"/>
      <c r="KAC25" s="321"/>
      <c r="KAD25" s="321"/>
      <c r="KAE25" s="321"/>
      <c r="KAF25" s="321"/>
      <c r="KAG25" s="321"/>
      <c r="KAH25" s="321"/>
      <c r="KAI25" s="321"/>
      <c r="KAJ25" s="321"/>
      <c r="KAK25" s="321"/>
      <c r="KAL25" s="321"/>
      <c r="KAM25" s="321"/>
      <c r="KAN25" s="321"/>
      <c r="KAO25" s="321"/>
      <c r="KAP25" s="321"/>
      <c r="KAQ25" s="321"/>
      <c r="KAR25" s="321"/>
      <c r="KAS25" s="321"/>
      <c r="KAT25" s="321"/>
      <c r="KAU25" s="321"/>
      <c r="KAV25" s="321"/>
      <c r="KAW25" s="321"/>
      <c r="KAX25" s="321"/>
      <c r="KAY25" s="321"/>
      <c r="KAZ25" s="321"/>
      <c r="KBA25" s="321"/>
      <c r="KBB25" s="321"/>
      <c r="KBC25" s="321"/>
      <c r="KBD25" s="321"/>
      <c r="KBE25" s="321"/>
      <c r="KBF25" s="321"/>
      <c r="KBG25" s="321"/>
      <c r="KBH25" s="321"/>
      <c r="KBI25" s="321"/>
      <c r="KBJ25" s="321"/>
      <c r="KBK25" s="321"/>
      <c r="KBL25" s="321"/>
      <c r="KBM25" s="321"/>
      <c r="KBN25" s="321"/>
      <c r="KBO25" s="321"/>
      <c r="KBP25" s="321"/>
      <c r="KBQ25" s="321"/>
      <c r="KBR25" s="321"/>
      <c r="KBS25" s="321"/>
      <c r="KBT25" s="321"/>
      <c r="KBU25" s="321"/>
      <c r="KBV25" s="321"/>
      <c r="KBW25" s="321"/>
      <c r="KBX25" s="321"/>
      <c r="KBY25" s="321"/>
      <c r="KBZ25" s="321"/>
      <c r="KCA25" s="321"/>
      <c r="KCB25" s="321"/>
      <c r="KCC25" s="321"/>
      <c r="KCD25" s="321"/>
      <c r="KCE25" s="321"/>
      <c r="KCF25" s="321"/>
      <c r="KCG25" s="321"/>
      <c r="KCH25" s="321"/>
      <c r="KCI25" s="321"/>
      <c r="KCJ25" s="321"/>
      <c r="KCK25" s="321"/>
      <c r="KCL25" s="321"/>
      <c r="KCM25" s="321"/>
      <c r="KCN25" s="321"/>
      <c r="KCO25" s="321"/>
      <c r="KCP25" s="321"/>
      <c r="KCQ25" s="321"/>
      <c r="KCR25" s="321"/>
      <c r="KCS25" s="321"/>
      <c r="KCT25" s="321"/>
      <c r="KCU25" s="321"/>
      <c r="KCV25" s="321"/>
      <c r="KCW25" s="321"/>
      <c r="KCX25" s="321"/>
      <c r="KCY25" s="321"/>
      <c r="KCZ25" s="321"/>
      <c r="KDA25" s="321"/>
      <c r="KDB25" s="321"/>
      <c r="KDC25" s="321"/>
      <c r="KDD25" s="321"/>
      <c r="KDE25" s="321"/>
      <c r="KDF25" s="321"/>
      <c r="KDG25" s="321"/>
      <c r="KDH25" s="321"/>
      <c r="KDI25" s="321"/>
      <c r="KDJ25" s="321"/>
      <c r="KDK25" s="321"/>
      <c r="KDL25" s="321"/>
      <c r="KDM25" s="321"/>
      <c r="KDN25" s="321"/>
      <c r="KDO25" s="321"/>
      <c r="KDP25" s="321"/>
      <c r="KDQ25" s="321"/>
      <c r="KDR25" s="321"/>
      <c r="KDS25" s="321"/>
      <c r="KDT25" s="321"/>
      <c r="KDU25" s="321"/>
      <c r="KDV25" s="321"/>
      <c r="KDW25" s="321"/>
      <c r="KDX25" s="321"/>
      <c r="KDY25" s="321"/>
      <c r="KDZ25" s="321"/>
      <c r="KEA25" s="321"/>
      <c r="KEB25" s="321"/>
      <c r="KEC25" s="321"/>
      <c r="KED25" s="321"/>
      <c r="KEE25" s="321"/>
      <c r="KEF25" s="321"/>
      <c r="KEG25" s="321"/>
      <c r="KEH25" s="321"/>
      <c r="KEI25" s="321"/>
      <c r="KEJ25" s="321"/>
      <c r="KEK25" s="321"/>
      <c r="KEL25" s="321"/>
      <c r="KEM25" s="321"/>
      <c r="KEN25" s="321"/>
      <c r="KEO25" s="321"/>
      <c r="KEP25" s="321"/>
      <c r="KEQ25" s="321"/>
      <c r="KER25" s="321"/>
      <c r="KES25" s="321"/>
      <c r="KET25" s="321"/>
      <c r="KEU25" s="321"/>
      <c r="KEV25" s="321"/>
      <c r="KEW25" s="321"/>
      <c r="KEX25" s="321"/>
      <c r="KEY25" s="321"/>
      <c r="KEZ25" s="321"/>
      <c r="KFA25" s="321"/>
      <c r="KFB25" s="321"/>
      <c r="KFC25" s="321"/>
      <c r="KFD25" s="321"/>
      <c r="KFE25" s="321"/>
      <c r="KFF25" s="321"/>
      <c r="KFG25" s="321"/>
      <c r="KFH25" s="321"/>
      <c r="KFI25" s="321"/>
      <c r="KFJ25" s="321"/>
      <c r="KFK25" s="321"/>
      <c r="KFL25" s="321"/>
      <c r="KFM25" s="321"/>
      <c r="KFN25" s="321"/>
      <c r="KFO25" s="321"/>
      <c r="KFP25" s="321"/>
      <c r="KFQ25" s="321"/>
      <c r="KFR25" s="321"/>
      <c r="KFS25" s="321"/>
      <c r="KFT25" s="321"/>
      <c r="KFU25" s="321"/>
      <c r="KFV25" s="321"/>
      <c r="KFW25" s="321"/>
      <c r="KFX25" s="321"/>
      <c r="KFY25" s="321"/>
      <c r="KFZ25" s="321"/>
      <c r="KGA25" s="321"/>
      <c r="KGB25" s="321"/>
      <c r="KGC25" s="321"/>
      <c r="KGD25" s="321"/>
      <c r="KGE25" s="321"/>
      <c r="KGF25" s="321"/>
      <c r="KGG25" s="321"/>
      <c r="KGH25" s="321"/>
      <c r="KGI25" s="321"/>
      <c r="KGJ25" s="321"/>
      <c r="KGK25" s="321"/>
      <c r="KGL25" s="321"/>
      <c r="KGM25" s="321"/>
      <c r="KGN25" s="321"/>
      <c r="KGO25" s="321"/>
      <c r="KGP25" s="321"/>
      <c r="KGQ25" s="321"/>
      <c r="KGR25" s="321"/>
      <c r="KGS25" s="321"/>
      <c r="KGT25" s="321"/>
      <c r="KGU25" s="321"/>
      <c r="KGV25" s="321"/>
      <c r="KGW25" s="321"/>
      <c r="KGX25" s="321"/>
      <c r="KGY25" s="321"/>
      <c r="KGZ25" s="321"/>
      <c r="KHA25" s="321"/>
      <c r="KHB25" s="321"/>
      <c r="KHC25" s="321"/>
      <c r="KHD25" s="321"/>
      <c r="KHE25" s="321"/>
      <c r="KHF25" s="321"/>
      <c r="KHG25" s="321"/>
      <c r="KHH25" s="321"/>
      <c r="KHI25" s="321"/>
      <c r="KHJ25" s="321"/>
      <c r="KHK25" s="321"/>
      <c r="KHL25" s="321"/>
      <c r="KHM25" s="321"/>
      <c r="KHN25" s="321"/>
      <c r="KHO25" s="321"/>
      <c r="KHP25" s="321"/>
      <c r="KHQ25" s="321"/>
      <c r="KHR25" s="321"/>
      <c r="KHS25" s="321"/>
      <c r="KHT25" s="321"/>
      <c r="KHU25" s="321"/>
      <c r="KHV25" s="321"/>
      <c r="KHW25" s="321"/>
      <c r="KHX25" s="321"/>
      <c r="KHY25" s="321"/>
      <c r="KHZ25" s="321"/>
      <c r="KIA25" s="321"/>
      <c r="KIB25" s="321"/>
      <c r="KIC25" s="321"/>
      <c r="KID25" s="321"/>
      <c r="KIE25" s="321"/>
      <c r="KIF25" s="321"/>
      <c r="KIG25" s="321"/>
      <c r="KIH25" s="321"/>
      <c r="KII25" s="321"/>
      <c r="KIJ25" s="321"/>
      <c r="KIK25" s="321"/>
      <c r="KIL25" s="321"/>
      <c r="KIM25" s="321"/>
      <c r="KIN25" s="321"/>
      <c r="KIO25" s="321"/>
      <c r="KIP25" s="321"/>
      <c r="KIQ25" s="321"/>
      <c r="KIR25" s="321"/>
      <c r="KIS25" s="321"/>
      <c r="KIT25" s="321"/>
      <c r="KIU25" s="321"/>
      <c r="KIV25" s="321"/>
      <c r="KIW25" s="321"/>
      <c r="KIX25" s="321"/>
      <c r="KIY25" s="321"/>
      <c r="KIZ25" s="321"/>
      <c r="KJA25" s="321"/>
      <c r="KJB25" s="321"/>
      <c r="KJC25" s="321"/>
      <c r="KJD25" s="321"/>
      <c r="KJE25" s="321"/>
      <c r="KJF25" s="321"/>
      <c r="KJG25" s="321"/>
      <c r="KJH25" s="321"/>
      <c r="KJI25" s="321"/>
      <c r="KJJ25" s="321"/>
      <c r="KJK25" s="321"/>
      <c r="KJL25" s="321"/>
      <c r="KJM25" s="321"/>
      <c r="KJN25" s="321"/>
      <c r="KJO25" s="321"/>
      <c r="KJP25" s="321"/>
      <c r="KJQ25" s="321"/>
      <c r="KJR25" s="321"/>
      <c r="KJS25" s="321"/>
      <c r="KJT25" s="321"/>
      <c r="KJU25" s="321"/>
      <c r="KJV25" s="321"/>
      <c r="KJW25" s="321"/>
      <c r="KJX25" s="321"/>
      <c r="KJY25" s="321"/>
      <c r="KJZ25" s="321"/>
      <c r="KKA25" s="321"/>
      <c r="KKB25" s="321"/>
      <c r="KKC25" s="321"/>
      <c r="KKD25" s="321"/>
      <c r="KKE25" s="321"/>
      <c r="KKF25" s="321"/>
      <c r="KKG25" s="321"/>
      <c r="KKH25" s="321"/>
      <c r="KKI25" s="321"/>
      <c r="KKJ25" s="321"/>
      <c r="KKK25" s="321"/>
      <c r="KKL25" s="321"/>
      <c r="KKM25" s="321"/>
      <c r="KKN25" s="321"/>
      <c r="KKO25" s="321"/>
      <c r="KKP25" s="321"/>
      <c r="KKQ25" s="321"/>
      <c r="KKR25" s="321"/>
      <c r="KKS25" s="321"/>
      <c r="KKT25" s="321"/>
      <c r="KKU25" s="321"/>
      <c r="KKV25" s="321"/>
      <c r="KKW25" s="321"/>
      <c r="KKX25" s="321"/>
      <c r="KKY25" s="321"/>
      <c r="KKZ25" s="321"/>
      <c r="KLA25" s="321"/>
      <c r="KLB25" s="321"/>
      <c r="KLC25" s="321"/>
      <c r="KLD25" s="321"/>
      <c r="KLE25" s="321"/>
      <c r="KLF25" s="321"/>
      <c r="KLG25" s="321"/>
      <c r="KLH25" s="321"/>
      <c r="KLI25" s="321"/>
      <c r="KLJ25" s="321"/>
      <c r="KLK25" s="321"/>
      <c r="KLL25" s="321"/>
      <c r="KLM25" s="321"/>
      <c r="KLN25" s="321"/>
      <c r="KLO25" s="321"/>
      <c r="KLP25" s="321"/>
      <c r="KLQ25" s="321"/>
      <c r="KLR25" s="321"/>
      <c r="KLS25" s="321"/>
      <c r="KLT25" s="321"/>
      <c r="KLU25" s="321"/>
      <c r="KLV25" s="321"/>
      <c r="KLW25" s="321"/>
      <c r="KLX25" s="321"/>
      <c r="KLY25" s="321"/>
      <c r="KLZ25" s="321"/>
      <c r="KMA25" s="321"/>
      <c r="KMB25" s="321"/>
      <c r="KMC25" s="321"/>
      <c r="KMD25" s="321"/>
      <c r="KME25" s="321"/>
      <c r="KMF25" s="321"/>
      <c r="KMG25" s="321"/>
      <c r="KMH25" s="321"/>
      <c r="KMI25" s="321"/>
      <c r="KMJ25" s="321"/>
      <c r="KMK25" s="321"/>
      <c r="KML25" s="321"/>
      <c r="KMM25" s="321"/>
      <c r="KMN25" s="321"/>
      <c r="KMO25" s="321"/>
      <c r="KMP25" s="321"/>
      <c r="KMQ25" s="321"/>
      <c r="KMR25" s="321"/>
      <c r="KMS25" s="321"/>
      <c r="KMT25" s="321"/>
      <c r="KMU25" s="321"/>
      <c r="KMV25" s="321"/>
      <c r="KMW25" s="321"/>
      <c r="KMX25" s="321"/>
      <c r="KMY25" s="321"/>
      <c r="KMZ25" s="321"/>
      <c r="KNA25" s="321"/>
      <c r="KNB25" s="321"/>
      <c r="KNC25" s="321"/>
      <c r="KND25" s="321"/>
      <c r="KNE25" s="321"/>
      <c r="KNF25" s="321"/>
      <c r="KNG25" s="321"/>
      <c r="KNH25" s="321"/>
      <c r="KNI25" s="321"/>
      <c r="KNJ25" s="321"/>
      <c r="KNK25" s="321"/>
      <c r="KNL25" s="321"/>
      <c r="KNM25" s="321"/>
      <c r="KNN25" s="321"/>
      <c r="KNO25" s="321"/>
      <c r="KNP25" s="321"/>
      <c r="KNQ25" s="321"/>
      <c r="KNR25" s="321"/>
      <c r="KNS25" s="321"/>
      <c r="KNT25" s="321"/>
      <c r="KNU25" s="321"/>
      <c r="KNV25" s="321"/>
      <c r="KNW25" s="321"/>
      <c r="KNX25" s="321"/>
      <c r="KNY25" s="321"/>
      <c r="KNZ25" s="321"/>
      <c r="KOA25" s="321"/>
      <c r="KOB25" s="321"/>
      <c r="KOC25" s="321"/>
      <c r="KOD25" s="321"/>
      <c r="KOE25" s="321"/>
      <c r="KOF25" s="321"/>
      <c r="KOG25" s="321"/>
      <c r="KOH25" s="321"/>
      <c r="KOI25" s="321"/>
      <c r="KOJ25" s="321"/>
      <c r="KOK25" s="321"/>
      <c r="KOL25" s="321"/>
      <c r="KOM25" s="321"/>
      <c r="KON25" s="321"/>
      <c r="KOO25" s="321"/>
      <c r="KOP25" s="321"/>
      <c r="KOQ25" s="321"/>
      <c r="KOR25" s="321"/>
      <c r="KOS25" s="321"/>
      <c r="KOT25" s="321"/>
      <c r="KOU25" s="321"/>
      <c r="KOV25" s="321"/>
      <c r="KOW25" s="321"/>
      <c r="KOX25" s="321"/>
      <c r="KOY25" s="321"/>
      <c r="KOZ25" s="321"/>
      <c r="KPA25" s="321"/>
      <c r="KPB25" s="321"/>
      <c r="KPC25" s="321"/>
      <c r="KPD25" s="321"/>
      <c r="KPE25" s="321"/>
      <c r="KPF25" s="321"/>
      <c r="KPG25" s="321"/>
      <c r="KPH25" s="321"/>
      <c r="KPI25" s="321"/>
      <c r="KPJ25" s="321"/>
      <c r="KPK25" s="321"/>
      <c r="KPL25" s="321"/>
      <c r="KPM25" s="321"/>
      <c r="KPN25" s="321"/>
      <c r="KPO25" s="321"/>
      <c r="KPP25" s="321"/>
      <c r="KPQ25" s="321"/>
      <c r="KPR25" s="321"/>
      <c r="KPS25" s="321"/>
      <c r="KPT25" s="321"/>
      <c r="KPU25" s="321"/>
      <c r="KPV25" s="321"/>
      <c r="KPW25" s="321"/>
      <c r="KPX25" s="321"/>
      <c r="KPY25" s="321"/>
      <c r="KPZ25" s="321"/>
      <c r="KQA25" s="321"/>
      <c r="KQB25" s="321"/>
      <c r="KQC25" s="321"/>
      <c r="KQD25" s="321"/>
      <c r="KQE25" s="321"/>
      <c r="KQF25" s="321"/>
      <c r="KQG25" s="321"/>
      <c r="KQH25" s="321"/>
      <c r="KQI25" s="321"/>
      <c r="KQJ25" s="321"/>
      <c r="KQK25" s="321"/>
      <c r="KQL25" s="321"/>
      <c r="KQM25" s="321"/>
      <c r="KQN25" s="321"/>
      <c r="KQO25" s="321"/>
      <c r="KQP25" s="321"/>
      <c r="KQQ25" s="321"/>
      <c r="KQR25" s="321"/>
      <c r="KQS25" s="321"/>
      <c r="KQT25" s="321"/>
      <c r="KQU25" s="321"/>
      <c r="KQV25" s="321"/>
      <c r="KQW25" s="321"/>
      <c r="KQX25" s="321"/>
      <c r="KQY25" s="321"/>
      <c r="KQZ25" s="321"/>
      <c r="KRA25" s="321"/>
      <c r="KRB25" s="321"/>
      <c r="KRC25" s="321"/>
      <c r="KRD25" s="321"/>
      <c r="KRE25" s="321"/>
      <c r="KRF25" s="321"/>
      <c r="KRG25" s="321"/>
      <c r="KRH25" s="321"/>
      <c r="KRI25" s="321"/>
      <c r="KRJ25" s="321"/>
      <c r="KRK25" s="321"/>
      <c r="KRL25" s="321"/>
      <c r="KRM25" s="321"/>
      <c r="KRN25" s="321"/>
      <c r="KRO25" s="321"/>
      <c r="KRP25" s="321"/>
      <c r="KRQ25" s="321"/>
      <c r="KRR25" s="321"/>
      <c r="KRS25" s="321"/>
      <c r="KRT25" s="321"/>
      <c r="KRU25" s="321"/>
      <c r="KRV25" s="321"/>
      <c r="KRW25" s="321"/>
      <c r="KRX25" s="321"/>
      <c r="KRY25" s="321"/>
      <c r="KRZ25" s="321"/>
      <c r="KSA25" s="321"/>
      <c r="KSB25" s="321"/>
      <c r="KSC25" s="321"/>
      <c r="KSD25" s="321"/>
      <c r="KSE25" s="321"/>
      <c r="KSF25" s="321"/>
      <c r="KSG25" s="321"/>
      <c r="KSH25" s="321"/>
      <c r="KSI25" s="321"/>
      <c r="KSJ25" s="321"/>
      <c r="KSK25" s="321"/>
      <c r="KSL25" s="321"/>
      <c r="KSM25" s="321"/>
      <c r="KSN25" s="321"/>
      <c r="KSO25" s="321"/>
      <c r="KSP25" s="321"/>
      <c r="KSQ25" s="321"/>
      <c r="KSR25" s="321"/>
      <c r="KSS25" s="321"/>
      <c r="KST25" s="321"/>
      <c r="KSU25" s="321"/>
      <c r="KSV25" s="321"/>
      <c r="KSW25" s="321"/>
      <c r="KSX25" s="321"/>
      <c r="KSY25" s="321"/>
      <c r="KSZ25" s="321"/>
      <c r="KTA25" s="321"/>
      <c r="KTB25" s="321"/>
      <c r="KTC25" s="321"/>
      <c r="KTD25" s="321"/>
      <c r="KTE25" s="321"/>
      <c r="KTF25" s="321"/>
      <c r="KTG25" s="321"/>
      <c r="KTH25" s="321"/>
      <c r="KTI25" s="321"/>
      <c r="KTJ25" s="321"/>
      <c r="KTK25" s="321"/>
      <c r="KTL25" s="321"/>
      <c r="KTM25" s="321"/>
      <c r="KTN25" s="321"/>
      <c r="KTO25" s="321"/>
      <c r="KTP25" s="321"/>
      <c r="KTQ25" s="321"/>
      <c r="KTR25" s="321"/>
      <c r="KTS25" s="321"/>
      <c r="KTT25" s="321"/>
      <c r="KTU25" s="321"/>
      <c r="KTV25" s="321"/>
      <c r="KTW25" s="321"/>
      <c r="KTX25" s="321"/>
      <c r="KTY25" s="321"/>
      <c r="KTZ25" s="321"/>
      <c r="KUA25" s="321"/>
      <c r="KUB25" s="321"/>
      <c r="KUC25" s="321"/>
      <c r="KUD25" s="321"/>
      <c r="KUE25" s="321"/>
      <c r="KUF25" s="321"/>
      <c r="KUG25" s="321"/>
      <c r="KUH25" s="321"/>
      <c r="KUI25" s="321"/>
      <c r="KUJ25" s="321"/>
      <c r="KUK25" s="321"/>
      <c r="KUL25" s="321"/>
      <c r="KUM25" s="321"/>
      <c r="KUN25" s="321"/>
      <c r="KUO25" s="321"/>
      <c r="KUP25" s="321"/>
      <c r="KUQ25" s="321"/>
      <c r="KUR25" s="321"/>
      <c r="KUS25" s="321"/>
      <c r="KUT25" s="321"/>
      <c r="KUU25" s="321"/>
      <c r="KUV25" s="321"/>
      <c r="KUW25" s="321"/>
      <c r="KUX25" s="321"/>
      <c r="KUY25" s="321"/>
      <c r="KUZ25" s="321"/>
      <c r="KVA25" s="321"/>
      <c r="KVB25" s="321"/>
      <c r="KVC25" s="321"/>
      <c r="KVD25" s="321"/>
      <c r="KVE25" s="321"/>
      <c r="KVF25" s="321"/>
      <c r="KVG25" s="321"/>
      <c r="KVH25" s="321"/>
      <c r="KVI25" s="321"/>
      <c r="KVJ25" s="321"/>
      <c r="KVK25" s="321"/>
      <c r="KVL25" s="321"/>
      <c r="KVM25" s="321"/>
      <c r="KVN25" s="321"/>
      <c r="KVO25" s="321"/>
      <c r="KVP25" s="321"/>
      <c r="KVQ25" s="321"/>
      <c r="KVR25" s="321"/>
      <c r="KVS25" s="321"/>
      <c r="KVT25" s="321"/>
      <c r="KVU25" s="321"/>
      <c r="KVV25" s="321"/>
      <c r="KVW25" s="321"/>
      <c r="KVX25" s="321"/>
      <c r="KVY25" s="321"/>
      <c r="KVZ25" s="321"/>
      <c r="KWA25" s="321"/>
      <c r="KWB25" s="321"/>
      <c r="KWC25" s="321"/>
      <c r="KWD25" s="321"/>
      <c r="KWE25" s="321"/>
      <c r="KWF25" s="321"/>
      <c r="KWG25" s="321"/>
      <c r="KWH25" s="321"/>
      <c r="KWI25" s="321"/>
      <c r="KWJ25" s="321"/>
      <c r="KWK25" s="321"/>
      <c r="KWL25" s="321"/>
      <c r="KWM25" s="321"/>
      <c r="KWN25" s="321"/>
      <c r="KWO25" s="321"/>
      <c r="KWP25" s="321"/>
      <c r="KWQ25" s="321"/>
      <c r="KWR25" s="321"/>
      <c r="KWS25" s="321"/>
      <c r="KWT25" s="321"/>
      <c r="KWU25" s="321"/>
      <c r="KWV25" s="321"/>
      <c r="KWW25" s="321"/>
      <c r="KWX25" s="321"/>
      <c r="KWY25" s="321"/>
      <c r="KWZ25" s="321"/>
      <c r="KXA25" s="321"/>
      <c r="KXB25" s="321"/>
      <c r="KXC25" s="321"/>
      <c r="KXD25" s="321"/>
      <c r="KXE25" s="321"/>
      <c r="KXF25" s="321"/>
      <c r="KXG25" s="321"/>
      <c r="KXH25" s="321"/>
      <c r="KXI25" s="321"/>
      <c r="KXJ25" s="321"/>
      <c r="KXK25" s="321"/>
      <c r="KXL25" s="321"/>
      <c r="KXM25" s="321"/>
      <c r="KXN25" s="321"/>
      <c r="KXO25" s="321"/>
      <c r="KXP25" s="321"/>
      <c r="KXQ25" s="321"/>
      <c r="KXR25" s="321"/>
      <c r="KXS25" s="321"/>
      <c r="KXT25" s="321"/>
      <c r="KXU25" s="321"/>
      <c r="KXV25" s="321"/>
      <c r="KXW25" s="321"/>
      <c r="KXX25" s="321"/>
      <c r="KXY25" s="321"/>
      <c r="KXZ25" s="321"/>
      <c r="KYA25" s="321"/>
      <c r="KYB25" s="321"/>
      <c r="KYC25" s="321"/>
      <c r="KYD25" s="321"/>
      <c r="KYE25" s="321"/>
      <c r="KYF25" s="321"/>
      <c r="KYG25" s="321"/>
      <c r="KYH25" s="321"/>
      <c r="KYI25" s="321"/>
      <c r="KYJ25" s="321"/>
      <c r="KYK25" s="321"/>
      <c r="KYL25" s="321"/>
      <c r="KYM25" s="321"/>
      <c r="KYN25" s="321"/>
      <c r="KYO25" s="321"/>
      <c r="KYP25" s="321"/>
      <c r="KYQ25" s="321"/>
      <c r="KYR25" s="321"/>
      <c r="KYS25" s="321"/>
      <c r="KYT25" s="321"/>
      <c r="KYU25" s="321"/>
      <c r="KYV25" s="321"/>
      <c r="KYW25" s="321"/>
      <c r="KYX25" s="321"/>
      <c r="KYY25" s="321"/>
      <c r="KYZ25" s="321"/>
      <c r="KZA25" s="321"/>
      <c r="KZB25" s="321"/>
      <c r="KZC25" s="321"/>
      <c r="KZD25" s="321"/>
      <c r="KZE25" s="321"/>
      <c r="KZF25" s="321"/>
      <c r="KZG25" s="321"/>
      <c r="KZH25" s="321"/>
      <c r="KZI25" s="321"/>
      <c r="KZJ25" s="321"/>
      <c r="KZK25" s="321"/>
      <c r="KZL25" s="321"/>
      <c r="KZM25" s="321"/>
      <c r="KZN25" s="321"/>
      <c r="KZO25" s="321"/>
      <c r="KZP25" s="321"/>
      <c r="KZQ25" s="321"/>
      <c r="KZR25" s="321"/>
      <c r="KZS25" s="321"/>
      <c r="KZT25" s="321"/>
      <c r="KZU25" s="321"/>
      <c r="KZV25" s="321"/>
      <c r="KZW25" s="321"/>
      <c r="KZX25" s="321"/>
      <c r="KZY25" s="321"/>
      <c r="KZZ25" s="321"/>
      <c r="LAA25" s="321"/>
      <c r="LAB25" s="321"/>
      <c r="LAC25" s="321"/>
      <c r="LAD25" s="321"/>
      <c r="LAE25" s="321"/>
      <c r="LAF25" s="321"/>
      <c r="LAG25" s="321"/>
      <c r="LAH25" s="321"/>
      <c r="LAI25" s="321"/>
      <c r="LAJ25" s="321"/>
      <c r="LAK25" s="321"/>
      <c r="LAL25" s="321"/>
      <c r="LAM25" s="321"/>
      <c r="LAN25" s="321"/>
      <c r="LAO25" s="321"/>
      <c r="LAP25" s="321"/>
      <c r="LAQ25" s="321"/>
      <c r="LAR25" s="321"/>
      <c r="LAS25" s="321"/>
      <c r="LAT25" s="321"/>
      <c r="LAU25" s="321"/>
      <c r="LAV25" s="321"/>
      <c r="LAW25" s="321"/>
      <c r="LAX25" s="321"/>
      <c r="LAY25" s="321"/>
      <c r="LAZ25" s="321"/>
      <c r="LBA25" s="321"/>
      <c r="LBB25" s="321"/>
      <c r="LBC25" s="321"/>
      <c r="LBD25" s="321"/>
      <c r="LBE25" s="321"/>
      <c r="LBF25" s="321"/>
      <c r="LBG25" s="321"/>
      <c r="LBH25" s="321"/>
      <c r="LBI25" s="321"/>
      <c r="LBJ25" s="321"/>
      <c r="LBK25" s="321"/>
      <c r="LBL25" s="321"/>
      <c r="LBM25" s="321"/>
      <c r="LBN25" s="321"/>
      <c r="LBO25" s="321"/>
      <c r="LBP25" s="321"/>
      <c r="LBQ25" s="321"/>
      <c r="LBR25" s="321"/>
      <c r="LBS25" s="321"/>
      <c r="LBT25" s="321"/>
      <c r="LBU25" s="321"/>
      <c r="LBV25" s="321"/>
      <c r="LBW25" s="321"/>
      <c r="LBX25" s="321"/>
      <c r="LBY25" s="321"/>
      <c r="LBZ25" s="321"/>
      <c r="LCA25" s="321"/>
      <c r="LCB25" s="321"/>
      <c r="LCC25" s="321"/>
      <c r="LCD25" s="321"/>
      <c r="LCE25" s="321"/>
      <c r="LCF25" s="321"/>
      <c r="LCG25" s="321"/>
      <c r="LCH25" s="321"/>
      <c r="LCI25" s="321"/>
      <c r="LCJ25" s="321"/>
      <c r="LCK25" s="321"/>
      <c r="LCL25" s="321"/>
      <c r="LCM25" s="321"/>
      <c r="LCN25" s="321"/>
      <c r="LCO25" s="321"/>
      <c r="LCP25" s="321"/>
      <c r="LCQ25" s="321"/>
      <c r="LCR25" s="321"/>
      <c r="LCS25" s="321"/>
      <c r="LCT25" s="321"/>
      <c r="LCU25" s="321"/>
      <c r="LCV25" s="321"/>
      <c r="LCW25" s="321"/>
      <c r="LCX25" s="321"/>
      <c r="LCY25" s="321"/>
      <c r="LCZ25" s="321"/>
      <c r="LDA25" s="321"/>
      <c r="LDB25" s="321"/>
      <c r="LDC25" s="321"/>
      <c r="LDD25" s="321"/>
      <c r="LDE25" s="321"/>
      <c r="LDF25" s="321"/>
      <c r="LDG25" s="321"/>
      <c r="LDH25" s="321"/>
      <c r="LDI25" s="321"/>
      <c r="LDJ25" s="321"/>
      <c r="LDK25" s="321"/>
      <c r="LDL25" s="321"/>
      <c r="LDM25" s="321"/>
      <c r="LDN25" s="321"/>
      <c r="LDO25" s="321"/>
      <c r="LDP25" s="321"/>
      <c r="LDQ25" s="321"/>
      <c r="LDR25" s="321"/>
      <c r="LDS25" s="321"/>
      <c r="LDT25" s="321"/>
      <c r="LDU25" s="321"/>
      <c r="LDV25" s="321"/>
      <c r="LDW25" s="321"/>
      <c r="LDX25" s="321"/>
      <c r="LDY25" s="321"/>
      <c r="LDZ25" s="321"/>
      <c r="LEA25" s="321"/>
      <c r="LEB25" s="321"/>
      <c r="LEC25" s="321"/>
      <c r="LED25" s="321"/>
      <c r="LEE25" s="321"/>
      <c r="LEF25" s="321"/>
      <c r="LEG25" s="321"/>
      <c r="LEH25" s="321"/>
      <c r="LEI25" s="321"/>
      <c r="LEJ25" s="321"/>
      <c r="LEK25" s="321"/>
      <c r="LEL25" s="321"/>
      <c r="LEM25" s="321"/>
      <c r="LEN25" s="321"/>
      <c r="LEO25" s="321"/>
      <c r="LEP25" s="321"/>
      <c r="LEQ25" s="321"/>
      <c r="LER25" s="321"/>
      <c r="LES25" s="321"/>
      <c r="LET25" s="321"/>
      <c r="LEU25" s="321"/>
      <c r="LEV25" s="321"/>
      <c r="LEW25" s="321"/>
      <c r="LEX25" s="321"/>
      <c r="LEY25" s="321"/>
      <c r="LEZ25" s="321"/>
      <c r="LFA25" s="321"/>
      <c r="LFB25" s="321"/>
      <c r="LFC25" s="321"/>
      <c r="LFD25" s="321"/>
      <c r="LFE25" s="321"/>
      <c r="LFF25" s="321"/>
      <c r="LFG25" s="321"/>
      <c r="LFH25" s="321"/>
      <c r="LFI25" s="321"/>
      <c r="LFJ25" s="321"/>
      <c r="LFK25" s="321"/>
      <c r="LFL25" s="321"/>
      <c r="LFM25" s="321"/>
      <c r="LFN25" s="321"/>
      <c r="LFO25" s="321"/>
      <c r="LFP25" s="321"/>
      <c r="LFQ25" s="321"/>
      <c r="LFR25" s="321"/>
      <c r="LFS25" s="321"/>
      <c r="LFT25" s="321"/>
      <c r="LFU25" s="321"/>
      <c r="LFV25" s="321"/>
      <c r="LFW25" s="321"/>
      <c r="LFX25" s="321"/>
      <c r="LFY25" s="321"/>
      <c r="LFZ25" s="321"/>
      <c r="LGA25" s="321"/>
      <c r="LGB25" s="321"/>
      <c r="LGC25" s="321"/>
      <c r="LGD25" s="321"/>
      <c r="LGE25" s="321"/>
      <c r="LGF25" s="321"/>
      <c r="LGG25" s="321"/>
      <c r="LGH25" s="321"/>
      <c r="LGI25" s="321"/>
      <c r="LGJ25" s="321"/>
      <c r="LGK25" s="321"/>
      <c r="LGL25" s="321"/>
      <c r="LGM25" s="321"/>
      <c r="LGN25" s="321"/>
      <c r="LGO25" s="321"/>
      <c r="LGP25" s="321"/>
      <c r="LGQ25" s="321"/>
      <c r="LGR25" s="321"/>
      <c r="LGS25" s="321"/>
      <c r="LGT25" s="321"/>
      <c r="LGU25" s="321"/>
      <c r="LGV25" s="321"/>
      <c r="LGW25" s="321"/>
      <c r="LGX25" s="321"/>
      <c r="LGY25" s="321"/>
      <c r="LGZ25" s="321"/>
      <c r="LHA25" s="321"/>
      <c r="LHB25" s="321"/>
      <c r="LHC25" s="321"/>
      <c r="LHD25" s="321"/>
      <c r="LHE25" s="321"/>
      <c r="LHF25" s="321"/>
      <c r="LHG25" s="321"/>
      <c r="LHH25" s="321"/>
      <c r="LHI25" s="321"/>
      <c r="LHJ25" s="321"/>
      <c r="LHK25" s="321"/>
      <c r="LHL25" s="321"/>
      <c r="LHM25" s="321"/>
      <c r="LHN25" s="321"/>
      <c r="LHO25" s="321"/>
      <c r="LHP25" s="321"/>
      <c r="LHQ25" s="321"/>
      <c r="LHR25" s="321"/>
      <c r="LHS25" s="321"/>
      <c r="LHT25" s="321"/>
      <c r="LHU25" s="321"/>
      <c r="LHV25" s="321"/>
      <c r="LHW25" s="321"/>
      <c r="LHX25" s="321"/>
      <c r="LHY25" s="321"/>
      <c r="LHZ25" s="321"/>
      <c r="LIA25" s="321"/>
      <c r="LIB25" s="321"/>
      <c r="LIC25" s="321"/>
      <c r="LID25" s="321"/>
      <c r="LIE25" s="321"/>
      <c r="LIF25" s="321"/>
      <c r="LIG25" s="321"/>
      <c r="LIH25" s="321"/>
      <c r="LII25" s="321"/>
      <c r="LIJ25" s="321"/>
      <c r="LIK25" s="321"/>
      <c r="LIL25" s="321"/>
      <c r="LIM25" s="321"/>
      <c r="LIN25" s="321"/>
      <c r="LIO25" s="321"/>
      <c r="LIP25" s="321"/>
      <c r="LIQ25" s="321"/>
      <c r="LIR25" s="321"/>
      <c r="LIS25" s="321"/>
      <c r="LIT25" s="321"/>
      <c r="LIU25" s="321"/>
      <c r="LIV25" s="321"/>
      <c r="LIW25" s="321"/>
      <c r="LIX25" s="321"/>
      <c r="LIY25" s="321"/>
      <c r="LIZ25" s="321"/>
      <c r="LJA25" s="321"/>
      <c r="LJB25" s="321"/>
      <c r="LJC25" s="321"/>
      <c r="LJD25" s="321"/>
      <c r="LJE25" s="321"/>
      <c r="LJF25" s="321"/>
      <c r="LJG25" s="321"/>
      <c r="LJH25" s="321"/>
      <c r="LJI25" s="321"/>
      <c r="LJJ25" s="321"/>
      <c r="LJK25" s="321"/>
      <c r="LJL25" s="321"/>
      <c r="LJM25" s="321"/>
      <c r="LJN25" s="321"/>
      <c r="LJO25" s="321"/>
      <c r="LJP25" s="321"/>
      <c r="LJQ25" s="321"/>
      <c r="LJR25" s="321"/>
      <c r="LJS25" s="321"/>
      <c r="LJT25" s="321"/>
      <c r="LJU25" s="321"/>
      <c r="LJV25" s="321"/>
      <c r="LJW25" s="321"/>
      <c r="LJX25" s="321"/>
      <c r="LJY25" s="321"/>
      <c r="LJZ25" s="321"/>
      <c r="LKA25" s="321"/>
      <c r="LKB25" s="321"/>
      <c r="LKC25" s="321"/>
      <c r="LKD25" s="321"/>
      <c r="LKE25" s="321"/>
      <c r="LKF25" s="321"/>
      <c r="LKG25" s="321"/>
      <c r="LKH25" s="321"/>
      <c r="LKI25" s="321"/>
      <c r="LKJ25" s="321"/>
      <c r="LKK25" s="321"/>
      <c r="LKL25" s="321"/>
      <c r="LKM25" s="321"/>
      <c r="LKN25" s="321"/>
      <c r="LKO25" s="321"/>
      <c r="LKP25" s="321"/>
      <c r="LKQ25" s="321"/>
      <c r="LKR25" s="321"/>
      <c r="LKS25" s="321"/>
      <c r="LKT25" s="321"/>
      <c r="LKU25" s="321"/>
      <c r="LKV25" s="321"/>
      <c r="LKW25" s="321"/>
      <c r="LKX25" s="321"/>
      <c r="LKY25" s="321"/>
      <c r="LKZ25" s="321"/>
      <c r="LLA25" s="321"/>
      <c r="LLB25" s="321"/>
      <c r="LLC25" s="321"/>
      <c r="LLD25" s="321"/>
      <c r="LLE25" s="321"/>
      <c r="LLF25" s="321"/>
      <c r="LLG25" s="321"/>
      <c r="LLH25" s="321"/>
      <c r="LLI25" s="321"/>
      <c r="LLJ25" s="321"/>
      <c r="LLK25" s="321"/>
      <c r="LLL25" s="321"/>
      <c r="LLM25" s="321"/>
      <c r="LLN25" s="321"/>
      <c r="LLO25" s="321"/>
      <c r="LLP25" s="321"/>
      <c r="LLQ25" s="321"/>
      <c r="LLR25" s="321"/>
      <c r="LLS25" s="321"/>
      <c r="LLT25" s="321"/>
      <c r="LLU25" s="321"/>
      <c r="LLV25" s="321"/>
      <c r="LLW25" s="321"/>
      <c r="LLX25" s="321"/>
      <c r="LLY25" s="321"/>
      <c r="LLZ25" s="321"/>
      <c r="LMA25" s="321"/>
      <c r="LMB25" s="321"/>
      <c r="LMC25" s="321"/>
      <c r="LMD25" s="321"/>
      <c r="LME25" s="321"/>
      <c r="LMF25" s="321"/>
      <c r="LMG25" s="321"/>
      <c r="LMH25" s="321"/>
      <c r="LMI25" s="321"/>
      <c r="LMJ25" s="321"/>
      <c r="LMK25" s="321"/>
      <c r="LML25" s="321"/>
      <c r="LMM25" s="321"/>
      <c r="LMN25" s="321"/>
      <c r="LMO25" s="321"/>
      <c r="LMP25" s="321"/>
      <c r="LMQ25" s="321"/>
      <c r="LMR25" s="321"/>
      <c r="LMS25" s="321"/>
      <c r="LMT25" s="321"/>
      <c r="LMU25" s="321"/>
      <c r="LMV25" s="321"/>
      <c r="LMW25" s="321"/>
      <c r="LMX25" s="321"/>
      <c r="LMY25" s="321"/>
      <c r="LMZ25" s="321"/>
      <c r="LNA25" s="321"/>
      <c r="LNB25" s="321"/>
      <c r="LNC25" s="321"/>
      <c r="LND25" s="321"/>
      <c r="LNE25" s="321"/>
      <c r="LNF25" s="321"/>
      <c r="LNG25" s="321"/>
      <c r="LNH25" s="321"/>
      <c r="LNI25" s="321"/>
      <c r="LNJ25" s="321"/>
      <c r="LNK25" s="321"/>
      <c r="LNL25" s="321"/>
      <c r="LNM25" s="321"/>
      <c r="LNN25" s="321"/>
      <c r="LNO25" s="321"/>
      <c r="LNP25" s="321"/>
      <c r="LNQ25" s="321"/>
      <c r="LNR25" s="321"/>
      <c r="LNS25" s="321"/>
      <c r="LNT25" s="321"/>
      <c r="LNU25" s="321"/>
      <c r="LNV25" s="321"/>
      <c r="LNW25" s="321"/>
      <c r="LNX25" s="321"/>
      <c r="LNY25" s="321"/>
      <c r="LNZ25" s="321"/>
      <c r="LOA25" s="321"/>
      <c r="LOB25" s="321"/>
      <c r="LOC25" s="321"/>
      <c r="LOD25" s="321"/>
      <c r="LOE25" s="321"/>
      <c r="LOF25" s="321"/>
      <c r="LOG25" s="321"/>
      <c r="LOH25" s="321"/>
      <c r="LOI25" s="321"/>
      <c r="LOJ25" s="321"/>
      <c r="LOK25" s="321"/>
      <c r="LOL25" s="321"/>
      <c r="LOM25" s="321"/>
      <c r="LON25" s="321"/>
      <c r="LOO25" s="321"/>
      <c r="LOP25" s="321"/>
      <c r="LOQ25" s="321"/>
      <c r="LOR25" s="321"/>
      <c r="LOS25" s="321"/>
      <c r="LOT25" s="321"/>
      <c r="LOU25" s="321"/>
      <c r="LOV25" s="321"/>
      <c r="LOW25" s="321"/>
      <c r="LOX25" s="321"/>
      <c r="LOY25" s="321"/>
      <c r="LOZ25" s="321"/>
      <c r="LPA25" s="321"/>
      <c r="LPB25" s="321"/>
      <c r="LPC25" s="321"/>
      <c r="LPD25" s="321"/>
      <c r="LPE25" s="321"/>
      <c r="LPF25" s="321"/>
      <c r="LPG25" s="321"/>
      <c r="LPH25" s="321"/>
      <c r="LPI25" s="321"/>
      <c r="LPJ25" s="321"/>
      <c r="LPK25" s="321"/>
      <c r="LPL25" s="321"/>
      <c r="LPM25" s="321"/>
      <c r="LPN25" s="321"/>
      <c r="LPO25" s="321"/>
      <c r="LPP25" s="321"/>
      <c r="LPQ25" s="321"/>
      <c r="LPR25" s="321"/>
      <c r="LPS25" s="321"/>
      <c r="LPT25" s="321"/>
      <c r="LPU25" s="321"/>
      <c r="LPV25" s="321"/>
      <c r="LPW25" s="321"/>
      <c r="LPX25" s="321"/>
      <c r="LPY25" s="321"/>
      <c r="LPZ25" s="321"/>
      <c r="LQA25" s="321"/>
      <c r="LQB25" s="321"/>
      <c r="LQC25" s="321"/>
      <c r="LQD25" s="321"/>
      <c r="LQE25" s="321"/>
      <c r="LQF25" s="321"/>
      <c r="LQG25" s="321"/>
      <c r="LQH25" s="321"/>
      <c r="LQI25" s="321"/>
      <c r="LQJ25" s="321"/>
      <c r="LQK25" s="321"/>
      <c r="LQL25" s="321"/>
      <c r="LQM25" s="321"/>
      <c r="LQN25" s="321"/>
      <c r="LQO25" s="321"/>
      <c r="LQP25" s="321"/>
      <c r="LQQ25" s="321"/>
      <c r="LQR25" s="321"/>
      <c r="LQS25" s="321"/>
      <c r="LQT25" s="321"/>
      <c r="LQU25" s="321"/>
      <c r="LQV25" s="321"/>
      <c r="LQW25" s="321"/>
      <c r="LQX25" s="321"/>
      <c r="LQY25" s="321"/>
      <c r="LQZ25" s="321"/>
      <c r="LRA25" s="321"/>
      <c r="LRB25" s="321"/>
      <c r="LRC25" s="321"/>
      <c r="LRD25" s="321"/>
      <c r="LRE25" s="321"/>
      <c r="LRF25" s="321"/>
      <c r="LRG25" s="321"/>
      <c r="LRH25" s="321"/>
      <c r="LRI25" s="321"/>
      <c r="LRJ25" s="321"/>
      <c r="LRK25" s="321"/>
      <c r="LRL25" s="321"/>
      <c r="LRM25" s="321"/>
      <c r="LRN25" s="321"/>
      <c r="LRO25" s="321"/>
      <c r="LRP25" s="321"/>
      <c r="LRQ25" s="321"/>
      <c r="LRR25" s="321"/>
      <c r="LRS25" s="321"/>
      <c r="LRT25" s="321"/>
      <c r="LRU25" s="321"/>
      <c r="LRV25" s="321"/>
      <c r="LRW25" s="321"/>
      <c r="LRX25" s="321"/>
      <c r="LRY25" s="321"/>
      <c r="LRZ25" s="321"/>
      <c r="LSA25" s="321"/>
      <c r="LSB25" s="321"/>
      <c r="LSC25" s="321"/>
      <c r="LSD25" s="321"/>
      <c r="LSE25" s="321"/>
      <c r="LSF25" s="321"/>
      <c r="LSG25" s="321"/>
      <c r="LSH25" s="321"/>
      <c r="LSI25" s="321"/>
      <c r="LSJ25" s="321"/>
      <c r="LSK25" s="321"/>
      <c r="LSL25" s="321"/>
      <c r="LSM25" s="321"/>
      <c r="LSN25" s="321"/>
      <c r="LSO25" s="321"/>
      <c r="LSP25" s="321"/>
      <c r="LSQ25" s="321"/>
      <c r="LSR25" s="321"/>
      <c r="LSS25" s="321"/>
      <c r="LST25" s="321"/>
      <c r="LSU25" s="321"/>
      <c r="LSV25" s="321"/>
      <c r="LSW25" s="321"/>
      <c r="LSX25" s="321"/>
      <c r="LSY25" s="321"/>
      <c r="LSZ25" s="321"/>
      <c r="LTA25" s="321"/>
      <c r="LTB25" s="321"/>
      <c r="LTC25" s="321"/>
      <c r="LTD25" s="321"/>
      <c r="LTE25" s="321"/>
      <c r="LTF25" s="321"/>
      <c r="LTG25" s="321"/>
      <c r="LTH25" s="321"/>
      <c r="LTI25" s="321"/>
      <c r="LTJ25" s="321"/>
      <c r="LTK25" s="321"/>
      <c r="LTL25" s="321"/>
      <c r="LTM25" s="321"/>
      <c r="LTN25" s="321"/>
      <c r="LTO25" s="321"/>
      <c r="LTP25" s="321"/>
      <c r="LTQ25" s="321"/>
      <c r="LTR25" s="321"/>
      <c r="LTS25" s="321"/>
      <c r="LTT25" s="321"/>
      <c r="LTU25" s="321"/>
      <c r="LTV25" s="321"/>
      <c r="LTW25" s="321"/>
      <c r="LTX25" s="321"/>
      <c r="LTY25" s="321"/>
      <c r="LTZ25" s="321"/>
      <c r="LUA25" s="321"/>
      <c r="LUB25" s="321"/>
      <c r="LUC25" s="321"/>
      <c r="LUD25" s="321"/>
      <c r="LUE25" s="321"/>
      <c r="LUF25" s="321"/>
      <c r="LUG25" s="321"/>
      <c r="LUH25" s="321"/>
      <c r="LUI25" s="321"/>
      <c r="LUJ25" s="321"/>
      <c r="LUK25" s="321"/>
      <c r="LUL25" s="321"/>
      <c r="LUM25" s="321"/>
      <c r="LUN25" s="321"/>
      <c r="LUO25" s="321"/>
      <c r="LUP25" s="321"/>
      <c r="LUQ25" s="321"/>
      <c r="LUR25" s="321"/>
      <c r="LUS25" s="321"/>
      <c r="LUT25" s="321"/>
      <c r="LUU25" s="321"/>
      <c r="LUV25" s="321"/>
      <c r="LUW25" s="321"/>
      <c r="LUX25" s="321"/>
      <c r="LUY25" s="321"/>
      <c r="LUZ25" s="321"/>
      <c r="LVA25" s="321"/>
      <c r="LVB25" s="321"/>
      <c r="LVC25" s="321"/>
      <c r="LVD25" s="321"/>
      <c r="LVE25" s="321"/>
      <c r="LVF25" s="321"/>
      <c r="LVG25" s="321"/>
      <c r="LVH25" s="321"/>
      <c r="LVI25" s="321"/>
      <c r="LVJ25" s="321"/>
      <c r="LVK25" s="321"/>
      <c r="LVL25" s="321"/>
      <c r="LVM25" s="321"/>
      <c r="LVN25" s="321"/>
      <c r="LVO25" s="321"/>
      <c r="LVP25" s="321"/>
      <c r="LVQ25" s="321"/>
      <c r="LVR25" s="321"/>
      <c r="LVS25" s="321"/>
      <c r="LVT25" s="321"/>
      <c r="LVU25" s="321"/>
      <c r="LVV25" s="321"/>
      <c r="LVW25" s="321"/>
      <c r="LVX25" s="321"/>
      <c r="LVY25" s="321"/>
      <c r="LVZ25" s="321"/>
      <c r="LWA25" s="321"/>
      <c r="LWB25" s="321"/>
      <c r="LWC25" s="321"/>
      <c r="LWD25" s="321"/>
      <c r="LWE25" s="321"/>
      <c r="LWF25" s="321"/>
      <c r="LWG25" s="321"/>
      <c r="LWH25" s="321"/>
      <c r="LWI25" s="321"/>
      <c r="LWJ25" s="321"/>
      <c r="LWK25" s="321"/>
      <c r="LWL25" s="321"/>
      <c r="LWM25" s="321"/>
      <c r="LWN25" s="321"/>
      <c r="LWO25" s="321"/>
      <c r="LWP25" s="321"/>
      <c r="LWQ25" s="321"/>
      <c r="LWR25" s="321"/>
      <c r="LWS25" s="321"/>
      <c r="LWT25" s="321"/>
      <c r="LWU25" s="321"/>
      <c r="LWV25" s="321"/>
      <c r="LWW25" s="321"/>
      <c r="LWX25" s="321"/>
      <c r="LWY25" s="321"/>
      <c r="LWZ25" s="321"/>
      <c r="LXA25" s="321"/>
      <c r="LXB25" s="321"/>
      <c r="LXC25" s="321"/>
      <c r="LXD25" s="321"/>
      <c r="LXE25" s="321"/>
      <c r="LXF25" s="321"/>
      <c r="LXG25" s="321"/>
      <c r="LXH25" s="321"/>
      <c r="LXI25" s="321"/>
      <c r="LXJ25" s="321"/>
      <c r="LXK25" s="321"/>
      <c r="LXL25" s="321"/>
      <c r="LXM25" s="321"/>
      <c r="LXN25" s="321"/>
      <c r="LXO25" s="321"/>
      <c r="LXP25" s="321"/>
      <c r="LXQ25" s="321"/>
      <c r="LXR25" s="321"/>
      <c r="LXS25" s="321"/>
      <c r="LXT25" s="321"/>
      <c r="LXU25" s="321"/>
      <c r="LXV25" s="321"/>
      <c r="LXW25" s="321"/>
      <c r="LXX25" s="321"/>
      <c r="LXY25" s="321"/>
      <c r="LXZ25" s="321"/>
      <c r="LYA25" s="321"/>
      <c r="LYB25" s="321"/>
      <c r="LYC25" s="321"/>
      <c r="LYD25" s="321"/>
      <c r="LYE25" s="321"/>
      <c r="LYF25" s="321"/>
      <c r="LYG25" s="321"/>
      <c r="LYH25" s="321"/>
      <c r="LYI25" s="321"/>
      <c r="LYJ25" s="321"/>
      <c r="LYK25" s="321"/>
      <c r="LYL25" s="321"/>
      <c r="LYM25" s="321"/>
      <c r="LYN25" s="321"/>
      <c r="LYO25" s="321"/>
      <c r="LYP25" s="321"/>
      <c r="LYQ25" s="321"/>
      <c r="LYR25" s="321"/>
      <c r="LYS25" s="321"/>
      <c r="LYT25" s="321"/>
      <c r="LYU25" s="321"/>
      <c r="LYV25" s="321"/>
      <c r="LYW25" s="321"/>
      <c r="LYX25" s="321"/>
      <c r="LYY25" s="321"/>
      <c r="LYZ25" s="321"/>
      <c r="LZA25" s="321"/>
      <c r="LZB25" s="321"/>
      <c r="LZC25" s="321"/>
      <c r="LZD25" s="321"/>
      <c r="LZE25" s="321"/>
      <c r="LZF25" s="321"/>
      <c r="LZG25" s="321"/>
      <c r="LZH25" s="321"/>
      <c r="LZI25" s="321"/>
      <c r="LZJ25" s="321"/>
      <c r="LZK25" s="321"/>
      <c r="LZL25" s="321"/>
      <c r="LZM25" s="321"/>
      <c r="LZN25" s="321"/>
      <c r="LZO25" s="321"/>
      <c r="LZP25" s="321"/>
      <c r="LZQ25" s="321"/>
      <c r="LZR25" s="321"/>
      <c r="LZS25" s="321"/>
      <c r="LZT25" s="321"/>
      <c r="LZU25" s="321"/>
      <c r="LZV25" s="321"/>
      <c r="LZW25" s="321"/>
      <c r="LZX25" s="321"/>
      <c r="LZY25" s="321"/>
      <c r="LZZ25" s="321"/>
      <c r="MAA25" s="321"/>
      <c r="MAB25" s="321"/>
      <c r="MAC25" s="321"/>
      <c r="MAD25" s="321"/>
      <c r="MAE25" s="321"/>
      <c r="MAF25" s="321"/>
      <c r="MAG25" s="321"/>
      <c r="MAH25" s="321"/>
      <c r="MAI25" s="321"/>
      <c r="MAJ25" s="321"/>
      <c r="MAK25" s="321"/>
      <c r="MAL25" s="321"/>
      <c r="MAM25" s="321"/>
      <c r="MAN25" s="321"/>
      <c r="MAO25" s="321"/>
      <c r="MAP25" s="321"/>
      <c r="MAQ25" s="321"/>
      <c r="MAR25" s="321"/>
      <c r="MAS25" s="321"/>
      <c r="MAT25" s="321"/>
      <c r="MAU25" s="321"/>
      <c r="MAV25" s="321"/>
      <c r="MAW25" s="321"/>
      <c r="MAX25" s="321"/>
      <c r="MAY25" s="321"/>
      <c r="MAZ25" s="321"/>
      <c r="MBA25" s="321"/>
      <c r="MBB25" s="321"/>
      <c r="MBC25" s="321"/>
      <c r="MBD25" s="321"/>
      <c r="MBE25" s="321"/>
      <c r="MBF25" s="321"/>
      <c r="MBG25" s="321"/>
      <c r="MBH25" s="321"/>
      <c r="MBI25" s="321"/>
      <c r="MBJ25" s="321"/>
      <c r="MBK25" s="321"/>
      <c r="MBL25" s="321"/>
      <c r="MBM25" s="321"/>
      <c r="MBN25" s="321"/>
      <c r="MBO25" s="321"/>
      <c r="MBP25" s="321"/>
      <c r="MBQ25" s="321"/>
      <c r="MBR25" s="321"/>
      <c r="MBS25" s="321"/>
      <c r="MBT25" s="321"/>
      <c r="MBU25" s="321"/>
      <c r="MBV25" s="321"/>
      <c r="MBW25" s="321"/>
      <c r="MBX25" s="321"/>
      <c r="MBY25" s="321"/>
      <c r="MBZ25" s="321"/>
      <c r="MCA25" s="321"/>
      <c r="MCB25" s="321"/>
      <c r="MCC25" s="321"/>
      <c r="MCD25" s="321"/>
      <c r="MCE25" s="321"/>
      <c r="MCF25" s="321"/>
      <c r="MCG25" s="321"/>
      <c r="MCH25" s="321"/>
      <c r="MCI25" s="321"/>
      <c r="MCJ25" s="321"/>
      <c r="MCK25" s="321"/>
      <c r="MCL25" s="321"/>
      <c r="MCM25" s="321"/>
      <c r="MCN25" s="321"/>
      <c r="MCO25" s="321"/>
      <c r="MCP25" s="321"/>
      <c r="MCQ25" s="321"/>
      <c r="MCR25" s="321"/>
      <c r="MCS25" s="321"/>
      <c r="MCT25" s="321"/>
      <c r="MCU25" s="321"/>
      <c r="MCV25" s="321"/>
      <c r="MCW25" s="321"/>
      <c r="MCX25" s="321"/>
      <c r="MCY25" s="321"/>
      <c r="MCZ25" s="321"/>
      <c r="MDA25" s="321"/>
      <c r="MDB25" s="321"/>
      <c r="MDC25" s="321"/>
      <c r="MDD25" s="321"/>
      <c r="MDE25" s="321"/>
      <c r="MDF25" s="321"/>
      <c r="MDG25" s="321"/>
      <c r="MDH25" s="321"/>
      <c r="MDI25" s="321"/>
      <c r="MDJ25" s="321"/>
      <c r="MDK25" s="321"/>
      <c r="MDL25" s="321"/>
      <c r="MDM25" s="321"/>
      <c r="MDN25" s="321"/>
      <c r="MDO25" s="321"/>
      <c r="MDP25" s="321"/>
      <c r="MDQ25" s="321"/>
      <c r="MDR25" s="321"/>
      <c r="MDS25" s="321"/>
      <c r="MDT25" s="321"/>
      <c r="MDU25" s="321"/>
      <c r="MDV25" s="321"/>
      <c r="MDW25" s="321"/>
      <c r="MDX25" s="321"/>
      <c r="MDY25" s="321"/>
      <c r="MDZ25" s="321"/>
      <c r="MEA25" s="321"/>
      <c r="MEB25" s="321"/>
      <c r="MEC25" s="321"/>
      <c r="MED25" s="321"/>
      <c r="MEE25" s="321"/>
      <c r="MEF25" s="321"/>
      <c r="MEG25" s="321"/>
      <c r="MEH25" s="321"/>
      <c r="MEI25" s="321"/>
      <c r="MEJ25" s="321"/>
      <c r="MEK25" s="321"/>
      <c r="MEL25" s="321"/>
      <c r="MEM25" s="321"/>
      <c r="MEN25" s="321"/>
      <c r="MEO25" s="321"/>
      <c r="MEP25" s="321"/>
      <c r="MEQ25" s="321"/>
      <c r="MER25" s="321"/>
      <c r="MES25" s="321"/>
      <c r="MET25" s="321"/>
      <c r="MEU25" s="321"/>
      <c r="MEV25" s="321"/>
      <c r="MEW25" s="321"/>
      <c r="MEX25" s="321"/>
      <c r="MEY25" s="321"/>
      <c r="MEZ25" s="321"/>
      <c r="MFA25" s="321"/>
      <c r="MFB25" s="321"/>
      <c r="MFC25" s="321"/>
      <c r="MFD25" s="321"/>
      <c r="MFE25" s="321"/>
      <c r="MFF25" s="321"/>
      <c r="MFG25" s="321"/>
      <c r="MFH25" s="321"/>
      <c r="MFI25" s="321"/>
      <c r="MFJ25" s="321"/>
      <c r="MFK25" s="321"/>
      <c r="MFL25" s="321"/>
      <c r="MFM25" s="321"/>
      <c r="MFN25" s="321"/>
      <c r="MFO25" s="321"/>
      <c r="MFP25" s="321"/>
      <c r="MFQ25" s="321"/>
      <c r="MFR25" s="321"/>
      <c r="MFS25" s="321"/>
      <c r="MFT25" s="321"/>
      <c r="MFU25" s="321"/>
      <c r="MFV25" s="321"/>
      <c r="MFW25" s="321"/>
      <c r="MFX25" s="321"/>
      <c r="MFY25" s="321"/>
      <c r="MFZ25" s="321"/>
      <c r="MGA25" s="321"/>
      <c r="MGB25" s="321"/>
      <c r="MGC25" s="321"/>
      <c r="MGD25" s="321"/>
      <c r="MGE25" s="321"/>
      <c r="MGF25" s="321"/>
      <c r="MGG25" s="321"/>
      <c r="MGH25" s="321"/>
      <c r="MGI25" s="321"/>
      <c r="MGJ25" s="321"/>
      <c r="MGK25" s="321"/>
      <c r="MGL25" s="321"/>
      <c r="MGM25" s="321"/>
      <c r="MGN25" s="321"/>
      <c r="MGO25" s="321"/>
      <c r="MGP25" s="321"/>
      <c r="MGQ25" s="321"/>
      <c r="MGR25" s="321"/>
      <c r="MGS25" s="321"/>
      <c r="MGT25" s="321"/>
      <c r="MGU25" s="321"/>
      <c r="MGV25" s="321"/>
      <c r="MGW25" s="321"/>
      <c r="MGX25" s="321"/>
      <c r="MGY25" s="321"/>
      <c r="MGZ25" s="321"/>
      <c r="MHA25" s="321"/>
      <c r="MHB25" s="321"/>
      <c r="MHC25" s="321"/>
      <c r="MHD25" s="321"/>
      <c r="MHE25" s="321"/>
      <c r="MHF25" s="321"/>
      <c r="MHG25" s="321"/>
      <c r="MHH25" s="321"/>
      <c r="MHI25" s="321"/>
      <c r="MHJ25" s="321"/>
      <c r="MHK25" s="321"/>
      <c r="MHL25" s="321"/>
      <c r="MHM25" s="321"/>
      <c r="MHN25" s="321"/>
      <c r="MHO25" s="321"/>
      <c r="MHP25" s="321"/>
      <c r="MHQ25" s="321"/>
      <c r="MHR25" s="321"/>
      <c r="MHS25" s="321"/>
      <c r="MHT25" s="321"/>
      <c r="MHU25" s="321"/>
      <c r="MHV25" s="321"/>
      <c r="MHW25" s="321"/>
      <c r="MHX25" s="321"/>
      <c r="MHY25" s="321"/>
      <c r="MHZ25" s="321"/>
      <c r="MIA25" s="321"/>
      <c r="MIB25" s="321"/>
      <c r="MIC25" s="321"/>
      <c r="MID25" s="321"/>
      <c r="MIE25" s="321"/>
      <c r="MIF25" s="321"/>
      <c r="MIG25" s="321"/>
      <c r="MIH25" s="321"/>
      <c r="MII25" s="321"/>
      <c r="MIJ25" s="321"/>
      <c r="MIK25" s="321"/>
      <c r="MIL25" s="321"/>
      <c r="MIM25" s="321"/>
      <c r="MIN25" s="321"/>
      <c r="MIO25" s="321"/>
      <c r="MIP25" s="321"/>
      <c r="MIQ25" s="321"/>
      <c r="MIR25" s="321"/>
      <c r="MIS25" s="321"/>
      <c r="MIT25" s="321"/>
      <c r="MIU25" s="321"/>
      <c r="MIV25" s="321"/>
      <c r="MIW25" s="321"/>
      <c r="MIX25" s="321"/>
      <c r="MIY25" s="321"/>
      <c r="MIZ25" s="321"/>
      <c r="MJA25" s="321"/>
      <c r="MJB25" s="321"/>
      <c r="MJC25" s="321"/>
      <c r="MJD25" s="321"/>
      <c r="MJE25" s="321"/>
      <c r="MJF25" s="321"/>
      <c r="MJG25" s="321"/>
      <c r="MJH25" s="321"/>
      <c r="MJI25" s="321"/>
      <c r="MJJ25" s="321"/>
      <c r="MJK25" s="321"/>
      <c r="MJL25" s="321"/>
      <c r="MJM25" s="321"/>
      <c r="MJN25" s="321"/>
      <c r="MJO25" s="321"/>
      <c r="MJP25" s="321"/>
      <c r="MJQ25" s="321"/>
      <c r="MJR25" s="321"/>
      <c r="MJS25" s="321"/>
      <c r="MJT25" s="321"/>
      <c r="MJU25" s="321"/>
      <c r="MJV25" s="321"/>
      <c r="MJW25" s="321"/>
      <c r="MJX25" s="321"/>
      <c r="MJY25" s="321"/>
      <c r="MJZ25" s="321"/>
      <c r="MKA25" s="321"/>
      <c r="MKB25" s="321"/>
      <c r="MKC25" s="321"/>
      <c r="MKD25" s="321"/>
      <c r="MKE25" s="321"/>
      <c r="MKF25" s="321"/>
      <c r="MKG25" s="321"/>
      <c r="MKH25" s="321"/>
      <c r="MKI25" s="321"/>
      <c r="MKJ25" s="321"/>
      <c r="MKK25" s="321"/>
      <c r="MKL25" s="321"/>
      <c r="MKM25" s="321"/>
      <c r="MKN25" s="321"/>
      <c r="MKO25" s="321"/>
      <c r="MKP25" s="321"/>
      <c r="MKQ25" s="321"/>
      <c r="MKR25" s="321"/>
      <c r="MKS25" s="321"/>
      <c r="MKT25" s="321"/>
      <c r="MKU25" s="321"/>
      <c r="MKV25" s="321"/>
      <c r="MKW25" s="321"/>
      <c r="MKX25" s="321"/>
      <c r="MKY25" s="321"/>
      <c r="MKZ25" s="321"/>
      <c r="MLA25" s="321"/>
      <c r="MLB25" s="321"/>
      <c r="MLC25" s="321"/>
      <c r="MLD25" s="321"/>
      <c r="MLE25" s="321"/>
      <c r="MLF25" s="321"/>
      <c r="MLG25" s="321"/>
      <c r="MLH25" s="321"/>
      <c r="MLI25" s="321"/>
      <c r="MLJ25" s="321"/>
      <c r="MLK25" s="321"/>
      <c r="MLL25" s="321"/>
      <c r="MLM25" s="321"/>
      <c r="MLN25" s="321"/>
      <c r="MLO25" s="321"/>
      <c r="MLP25" s="321"/>
      <c r="MLQ25" s="321"/>
      <c r="MLR25" s="321"/>
      <c r="MLS25" s="321"/>
      <c r="MLT25" s="321"/>
      <c r="MLU25" s="321"/>
      <c r="MLV25" s="321"/>
      <c r="MLW25" s="321"/>
      <c r="MLX25" s="321"/>
      <c r="MLY25" s="321"/>
      <c r="MLZ25" s="321"/>
      <c r="MMA25" s="321"/>
      <c r="MMB25" s="321"/>
      <c r="MMC25" s="321"/>
      <c r="MMD25" s="321"/>
      <c r="MME25" s="321"/>
      <c r="MMF25" s="321"/>
      <c r="MMG25" s="321"/>
      <c r="MMH25" s="321"/>
      <c r="MMI25" s="321"/>
      <c r="MMJ25" s="321"/>
      <c r="MMK25" s="321"/>
      <c r="MML25" s="321"/>
      <c r="MMM25" s="321"/>
      <c r="MMN25" s="321"/>
      <c r="MMO25" s="321"/>
      <c r="MMP25" s="321"/>
      <c r="MMQ25" s="321"/>
      <c r="MMR25" s="321"/>
      <c r="MMS25" s="321"/>
      <c r="MMT25" s="321"/>
      <c r="MMU25" s="321"/>
      <c r="MMV25" s="321"/>
      <c r="MMW25" s="321"/>
      <c r="MMX25" s="321"/>
      <c r="MMY25" s="321"/>
      <c r="MMZ25" s="321"/>
      <c r="MNA25" s="321"/>
      <c r="MNB25" s="321"/>
      <c r="MNC25" s="321"/>
      <c r="MND25" s="321"/>
      <c r="MNE25" s="321"/>
      <c r="MNF25" s="321"/>
      <c r="MNG25" s="321"/>
      <c r="MNH25" s="321"/>
      <c r="MNI25" s="321"/>
      <c r="MNJ25" s="321"/>
      <c r="MNK25" s="321"/>
      <c r="MNL25" s="321"/>
      <c r="MNM25" s="321"/>
      <c r="MNN25" s="321"/>
      <c r="MNO25" s="321"/>
      <c r="MNP25" s="321"/>
      <c r="MNQ25" s="321"/>
      <c r="MNR25" s="321"/>
      <c r="MNS25" s="321"/>
      <c r="MNT25" s="321"/>
      <c r="MNU25" s="321"/>
      <c r="MNV25" s="321"/>
      <c r="MNW25" s="321"/>
      <c r="MNX25" s="321"/>
      <c r="MNY25" s="321"/>
      <c r="MNZ25" s="321"/>
      <c r="MOA25" s="321"/>
      <c r="MOB25" s="321"/>
      <c r="MOC25" s="321"/>
      <c r="MOD25" s="321"/>
      <c r="MOE25" s="321"/>
      <c r="MOF25" s="321"/>
      <c r="MOG25" s="321"/>
      <c r="MOH25" s="321"/>
      <c r="MOI25" s="321"/>
      <c r="MOJ25" s="321"/>
      <c r="MOK25" s="321"/>
      <c r="MOL25" s="321"/>
      <c r="MOM25" s="321"/>
      <c r="MON25" s="321"/>
      <c r="MOO25" s="321"/>
      <c r="MOP25" s="321"/>
      <c r="MOQ25" s="321"/>
      <c r="MOR25" s="321"/>
      <c r="MOS25" s="321"/>
      <c r="MOT25" s="321"/>
      <c r="MOU25" s="321"/>
      <c r="MOV25" s="321"/>
      <c r="MOW25" s="321"/>
      <c r="MOX25" s="321"/>
      <c r="MOY25" s="321"/>
      <c r="MOZ25" s="321"/>
      <c r="MPA25" s="321"/>
      <c r="MPB25" s="321"/>
      <c r="MPC25" s="321"/>
      <c r="MPD25" s="321"/>
      <c r="MPE25" s="321"/>
      <c r="MPF25" s="321"/>
      <c r="MPG25" s="321"/>
      <c r="MPH25" s="321"/>
      <c r="MPI25" s="321"/>
      <c r="MPJ25" s="321"/>
      <c r="MPK25" s="321"/>
      <c r="MPL25" s="321"/>
      <c r="MPM25" s="321"/>
      <c r="MPN25" s="321"/>
      <c r="MPO25" s="321"/>
      <c r="MPP25" s="321"/>
      <c r="MPQ25" s="321"/>
      <c r="MPR25" s="321"/>
      <c r="MPS25" s="321"/>
      <c r="MPT25" s="321"/>
      <c r="MPU25" s="321"/>
      <c r="MPV25" s="321"/>
      <c r="MPW25" s="321"/>
      <c r="MPX25" s="321"/>
      <c r="MPY25" s="321"/>
      <c r="MPZ25" s="321"/>
      <c r="MQA25" s="321"/>
      <c r="MQB25" s="321"/>
      <c r="MQC25" s="321"/>
      <c r="MQD25" s="321"/>
      <c r="MQE25" s="321"/>
      <c r="MQF25" s="321"/>
      <c r="MQG25" s="321"/>
      <c r="MQH25" s="321"/>
      <c r="MQI25" s="321"/>
      <c r="MQJ25" s="321"/>
      <c r="MQK25" s="321"/>
      <c r="MQL25" s="321"/>
      <c r="MQM25" s="321"/>
      <c r="MQN25" s="321"/>
      <c r="MQO25" s="321"/>
      <c r="MQP25" s="321"/>
      <c r="MQQ25" s="321"/>
      <c r="MQR25" s="321"/>
      <c r="MQS25" s="321"/>
      <c r="MQT25" s="321"/>
      <c r="MQU25" s="321"/>
      <c r="MQV25" s="321"/>
      <c r="MQW25" s="321"/>
      <c r="MQX25" s="321"/>
      <c r="MQY25" s="321"/>
      <c r="MQZ25" s="321"/>
      <c r="MRA25" s="321"/>
      <c r="MRB25" s="321"/>
      <c r="MRC25" s="321"/>
      <c r="MRD25" s="321"/>
      <c r="MRE25" s="321"/>
      <c r="MRF25" s="321"/>
      <c r="MRG25" s="321"/>
      <c r="MRH25" s="321"/>
      <c r="MRI25" s="321"/>
      <c r="MRJ25" s="321"/>
      <c r="MRK25" s="321"/>
      <c r="MRL25" s="321"/>
      <c r="MRM25" s="321"/>
      <c r="MRN25" s="321"/>
      <c r="MRO25" s="321"/>
      <c r="MRP25" s="321"/>
      <c r="MRQ25" s="321"/>
      <c r="MRR25" s="321"/>
      <c r="MRS25" s="321"/>
      <c r="MRT25" s="321"/>
      <c r="MRU25" s="321"/>
      <c r="MRV25" s="321"/>
      <c r="MRW25" s="321"/>
      <c r="MRX25" s="321"/>
      <c r="MRY25" s="321"/>
      <c r="MRZ25" s="321"/>
      <c r="MSA25" s="321"/>
      <c r="MSB25" s="321"/>
      <c r="MSC25" s="321"/>
      <c r="MSD25" s="321"/>
      <c r="MSE25" s="321"/>
      <c r="MSF25" s="321"/>
      <c r="MSG25" s="321"/>
      <c r="MSH25" s="321"/>
      <c r="MSI25" s="321"/>
      <c r="MSJ25" s="321"/>
      <c r="MSK25" s="321"/>
      <c r="MSL25" s="321"/>
      <c r="MSM25" s="321"/>
      <c r="MSN25" s="321"/>
      <c r="MSO25" s="321"/>
      <c r="MSP25" s="321"/>
      <c r="MSQ25" s="321"/>
      <c r="MSR25" s="321"/>
      <c r="MSS25" s="321"/>
      <c r="MST25" s="321"/>
      <c r="MSU25" s="321"/>
      <c r="MSV25" s="321"/>
      <c r="MSW25" s="321"/>
      <c r="MSX25" s="321"/>
      <c r="MSY25" s="321"/>
      <c r="MSZ25" s="321"/>
      <c r="MTA25" s="321"/>
      <c r="MTB25" s="321"/>
      <c r="MTC25" s="321"/>
      <c r="MTD25" s="321"/>
      <c r="MTE25" s="321"/>
      <c r="MTF25" s="321"/>
      <c r="MTG25" s="321"/>
      <c r="MTH25" s="321"/>
      <c r="MTI25" s="321"/>
      <c r="MTJ25" s="321"/>
      <c r="MTK25" s="321"/>
      <c r="MTL25" s="321"/>
      <c r="MTM25" s="321"/>
      <c r="MTN25" s="321"/>
      <c r="MTO25" s="321"/>
      <c r="MTP25" s="321"/>
      <c r="MTQ25" s="321"/>
      <c r="MTR25" s="321"/>
      <c r="MTS25" s="321"/>
      <c r="MTT25" s="321"/>
      <c r="MTU25" s="321"/>
      <c r="MTV25" s="321"/>
      <c r="MTW25" s="321"/>
      <c r="MTX25" s="321"/>
      <c r="MTY25" s="321"/>
      <c r="MTZ25" s="321"/>
      <c r="MUA25" s="321"/>
      <c r="MUB25" s="321"/>
      <c r="MUC25" s="321"/>
      <c r="MUD25" s="321"/>
      <c r="MUE25" s="321"/>
      <c r="MUF25" s="321"/>
      <c r="MUG25" s="321"/>
      <c r="MUH25" s="321"/>
      <c r="MUI25" s="321"/>
      <c r="MUJ25" s="321"/>
      <c r="MUK25" s="321"/>
      <c r="MUL25" s="321"/>
      <c r="MUM25" s="321"/>
      <c r="MUN25" s="321"/>
      <c r="MUO25" s="321"/>
      <c r="MUP25" s="321"/>
      <c r="MUQ25" s="321"/>
      <c r="MUR25" s="321"/>
      <c r="MUS25" s="321"/>
      <c r="MUT25" s="321"/>
      <c r="MUU25" s="321"/>
      <c r="MUV25" s="321"/>
      <c r="MUW25" s="321"/>
      <c r="MUX25" s="321"/>
      <c r="MUY25" s="321"/>
      <c r="MUZ25" s="321"/>
      <c r="MVA25" s="321"/>
      <c r="MVB25" s="321"/>
      <c r="MVC25" s="321"/>
      <c r="MVD25" s="321"/>
      <c r="MVE25" s="321"/>
      <c r="MVF25" s="321"/>
      <c r="MVG25" s="321"/>
      <c r="MVH25" s="321"/>
      <c r="MVI25" s="321"/>
      <c r="MVJ25" s="321"/>
      <c r="MVK25" s="321"/>
      <c r="MVL25" s="321"/>
      <c r="MVM25" s="321"/>
      <c r="MVN25" s="321"/>
      <c r="MVO25" s="321"/>
      <c r="MVP25" s="321"/>
      <c r="MVQ25" s="321"/>
      <c r="MVR25" s="321"/>
      <c r="MVS25" s="321"/>
      <c r="MVT25" s="321"/>
      <c r="MVU25" s="321"/>
      <c r="MVV25" s="321"/>
      <c r="MVW25" s="321"/>
      <c r="MVX25" s="321"/>
      <c r="MVY25" s="321"/>
      <c r="MVZ25" s="321"/>
      <c r="MWA25" s="321"/>
      <c r="MWB25" s="321"/>
      <c r="MWC25" s="321"/>
      <c r="MWD25" s="321"/>
      <c r="MWE25" s="321"/>
      <c r="MWF25" s="321"/>
      <c r="MWG25" s="321"/>
      <c r="MWH25" s="321"/>
      <c r="MWI25" s="321"/>
      <c r="MWJ25" s="321"/>
      <c r="MWK25" s="321"/>
      <c r="MWL25" s="321"/>
      <c r="MWM25" s="321"/>
      <c r="MWN25" s="321"/>
      <c r="MWO25" s="321"/>
      <c r="MWP25" s="321"/>
      <c r="MWQ25" s="321"/>
      <c r="MWR25" s="321"/>
      <c r="MWS25" s="321"/>
      <c r="MWT25" s="321"/>
      <c r="MWU25" s="321"/>
      <c r="MWV25" s="321"/>
      <c r="MWW25" s="321"/>
      <c r="MWX25" s="321"/>
      <c r="MWY25" s="321"/>
      <c r="MWZ25" s="321"/>
      <c r="MXA25" s="321"/>
      <c r="MXB25" s="321"/>
      <c r="MXC25" s="321"/>
      <c r="MXD25" s="321"/>
      <c r="MXE25" s="321"/>
      <c r="MXF25" s="321"/>
      <c r="MXG25" s="321"/>
      <c r="MXH25" s="321"/>
      <c r="MXI25" s="321"/>
      <c r="MXJ25" s="321"/>
      <c r="MXK25" s="321"/>
      <c r="MXL25" s="321"/>
      <c r="MXM25" s="321"/>
      <c r="MXN25" s="321"/>
      <c r="MXO25" s="321"/>
      <c r="MXP25" s="321"/>
      <c r="MXQ25" s="321"/>
      <c r="MXR25" s="321"/>
      <c r="MXS25" s="321"/>
      <c r="MXT25" s="321"/>
      <c r="MXU25" s="321"/>
      <c r="MXV25" s="321"/>
      <c r="MXW25" s="321"/>
      <c r="MXX25" s="321"/>
      <c r="MXY25" s="321"/>
      <c r="MXZ25" s="321"/>
      <c r="MYA25" s="321"/>
      <c r="MYB25" s="321"/>
      <c r="MYC25" s="321"/>
      <c r="MYD25" s="321"/>
      <c r="MYE25" s="321"/>
      <c r="MYF25" s="321"/>
      <c r="MYG25" s="321"/>
      <c r="MYH25" s="321"/>
      <c r="MYI25" s="321"/>
      <c r="MYJ25" s="321"/>
      <c r="MYK25" s="321"/>
      <c r="MYL25" s="321"/>
      <c r="MYM25" s="321"/>
      <c r="MYN25" s="321"/>
      <c r="MYO25" s="321"/>
      <c r="MYP25" s="321"/>
      <c r="MYQ25" s="321"/>
      <c r="MYR25" s="321"/>
      <c r="MYS25" s="321"/>
      <c r="MYT25" s="321"/>
      <c r="MYU25" s="321"/>
      <c r="MYV25" s="321"/>
      <c r="MYW25" s="321"/>
      <c r="MYX25" s="321"/>
      <c r="MYY25" s="321"/>
      <c r="MYZ25" s="321"/>
      <c r="MZA25" s="321"/>
      <c r="MZB25" s="321"/>
      <c r="MZC25" s="321"/>
      <c r="MZD25" s="321"/>
      <c r="MZE25" s="321"/>
      <c r="MZF25" s="321"/>
      <c r="MZG25" s="321"/>
      <c r="MZH25" s="321"/>
      <c r="MZI25" s="321"/>
      <c r="MZJ25" s="321"/>
      <c r="MZK25" s="321"/>
      <c r="MZL25" s="321"/>
      <c r="MZM25" s="321"/>
      <c r="MZN25" s="321"/>
      <c r="MZO25" s="321"/>
      <c r="MZP25" s="321"/>
      <c r="MZQ25" s="321"/>
      <c r="MZR25" s="321"/>
      <c r="MZS25" s="321"/>
      <c r="MZT25" s="321"/>
      <c r="MZU25" s="321"/>
      <c r="MZV25" s="321"/>
      <c r="MZW25" s="321"/>
      <c r="MZX25" s="321"/>
      <c r="MZY25" s="321"/>
      <c r="MZZ25" s="321"/>
      <c r="NAA25" s="321"/>
      <c r="NAB25" s="321"/>
      <c r="NAC25" s="321"/>
      <c r="NAD25" s="321"/>
      <c r="NAE25" s="321"/>
      <c r="NAF25" s="321"/>
      <c r="NAG25" s="321"/>
      <c r="NAH25" s="321"/>
      <c r="NAI25" s="321"/>
      <c r="NAJ25" s="321"/>
      <c r="NAK25" s="321"/>
      <c r="NAL25" s="321"/>
      <c r="NAM25" s="321"/>
      <c r="NAN25" s="321"/>
      <c r="NAO25" s="321"/>
      <c r="NAP25" s="321"/>
      <c r="NAQ25" s="321"/>
      <c r="NAR25" s="321"/>
      <c r="NAS25" s="321"/>
      <c r="NAT25" s="321"/>
      <c r="NAU25" s="321"/>
      <c r="NAV25" s="321"/>
      <c r="NAW25" s="321"/>
      <c r="NAX25" s="321"/>
      <c r="NAY25" s="321"/>
      <c r="NAZ25" s="321"/>
      <c r="NBA25" s="321"/>
      <c r="NBB25" s="321"/>
      <c r="NBC25" s="321"/>
      <c r="NBD25" s="321"/>
      <c r="NBE25" s="321"/>
      <c r="NBF25" s="321"/>
      <c r="NBG25" s="321"/>
      <c r="NBH25" s="321"/>
      <c r="NBI25" s="321"/>
      <c r="NBJ25" s="321"/>
      <c r="NBK25" s="321"/>
      <c r="NBL25" s="321"/>
      <c r="NBM25" s="321"/>
      <c r="NBN25" s="321"/>
      <c r="NBO25" s="321"/>
      <c r="NBP25" s="321"/>
      <c r="NBQ25" s="321"/>
      <c r="NBR25" s="321"/>
      <c r="NBS25" s="321"/>
      <c r="NBT25" s="321"/>
      <c r="NBU25" s="321"/>
      <c r="NBV25" s="321"/>
      <c r="NBW25" s="321"/>
      <c r="NBX25" s="321"/>
      <c r="NBY25" s="321"/>
      <c r="NBZ25" s="321"/>
      <c r="NCA25" s="321"/>
      <c r="NCB25" s="321"/>
      <c r="NCC25" s="321"/>
      <c r="NCD25" s="321"/>
      <c r="NCE25" s="321"/>
      <c r="NCF25" s="321"/>
      <c r="NCG25" s="321"/>
      <c r="NCH25" s="321"/>
      <c r="NCI25" s="321"/>
      <c r="NCJ25" s="321"/>
      <c r="NCK25" s="321"/>
      <c r="NCL25" s="321"/>
      <c r="NCM25" s="321"/>
      <c r="NCN25" s="321"/>
      <c r="NCO25" s="321"/>
      <c r="NCP25" s="321"/>
      <c r="NCQ25" s="321"/>
      <c r="NCR25" s="321"/>
      <c r="NCS25" s="321"/>
      <c r="NCT25" s="321"/>
      <c r="NCU25" s="321"/>
      <c r="NCV25" s="321"/>
      <c r="NCW25" s="321"/>
      <c r="NCX25" s="321"/>
      <c r="NCY25" s="321"/>
      <c r="NCZ25" s="321"/>
      <c r="NDA25" s="321"/>
      <c r="NDB25" s="321"/>
      <c r="NDC25" s="321"/>
      <c r="NDD25" s="321"/>
      <c r="NDE25" s="321"/>
      <c r="NDF25" s="321"/>
      <c r="NDG25" s="321"/>
      <c r="NDH25" s="321"/>
      <c r="NDI25" s="321"/>
      <c r="NDJ25" s="321"/>
      <c r="NDK25" s="321"/>
      <c r="NDL25" s="321"/>
      <c r="NDM25" s="321"/>
      <c r="NDN25" s="321"/>
      <c r="NDO25" s="321"/>
      <c r="NDP25" s="321"/>
      <c r="NDQ25" s="321"/>
      <c r="NDR25" s="321"/>
      <c r="NDS25" s="321"/>
      <c r="NDT25" s="321"/>
      <c r="NDU25" s="321"/>
      <c r="NDV25" s="321"/>
      <c r="NDW25" s="321"/>
      <c r="NDX25" s="321"/>
      <c r="NDY25" s="321"/>
      <c r="NDZ25" s="321"/>
      <c r="NEA25" s="321"/>
      <c r="NEB25" s="321"/>
      <c r="NEC25" s="321"/>
      <c r="NED25" s="321"/>
      <c r="NEE25" s="321"/>
      <c r="NEF25" s="321"/>
      <c r="NEG25" s="321"/>
      <c r="NEH25" s="321"/>
      <c r="NEI25" s="321"/>
      <c r="NEJ25" s="321"/>
      <c r="NEK25" s="321"/>
      <c r="NEL25" s="321"/>
      <c r="NEM25" s="321"/>
      <c r="NEN25" s="321"/>
      <c r="NEO25" s="321"/>
      <c r="NEP25" s="321"/>
      <c r="NEQ25" s="321"/>
      <c r="NER25" s="321"/>
      <c r="NES25" s="321"/>
      <c r="NET25" s="321"/>
      <c r="NEU25" s="321"/>
      <c r="NEV25" s="321"/>
      <c r="NEW25" s="321"/>
      <c r="NEX25" s="321"/>
      <c r="NEY25" s="321"/>
      <c r="NEZ25" s="321"/>
      <c r="NFA25" s="321"/>
      <c r="NFB25" s="321"/>
      <c r="NFC25" s="321"/>
      <c r="NFD25" s="321"/>
      <c r="NFE25" s="321"/>
      <c r="NFF25" s="321"/>
      <c r="NFG25" s="321"/>
      <c r="NFH25" s="321"/>
      <c r="NFI25" s="321"/>
      <c r="NFJ25" s="321"/>
      <c r="NFK25" s="321"/>
      <c r="NFL25" s="321"/>
      <c r="NFM25" s="321"/>
      <c r="NFN25" s="321"/>
      <c r="NFO25" s="321"/>
      <c r="NFP25" s="321"/>
      <c r="NFQ25" s="321"/>
      <c r="NFR25" s="321"/>
      <c r="NFS25" s="321"/>
      <c r="NFT25" s="321"/>
      <c r="NFU25" s="321"/>
      <c r="NFV25" s="321"/>
      <c r="NFW25" s="321"/>
      <c r="NFX25" s="321"/>
      <c r="NFY25" s="321"/>
      <c r="NFZ25" s="321"/>
      <c r="NGA25" s="321"/>
      <c r="NGB25" s="321"/>
      <c r="NGC25" s="321"/>
      <c r="NGD25" s="321"/>
      <c r="NGE25" s="321"/>
      <c r="NGF25" s="321"/>
      <c r="NGG25" s="321"/>
      <c r="NGH25" s="321"/>
      <c r="NGI25" s="321"/>
      <c r="NGJ25" s="321"/>
      <c r="NGK25" s="321"/>
      <c r="NGL25" s="321"/>
      <c r="NGM25" s="321"/>
      <c r="NGN25" s="321"/>
      <c r="NGO25" s="321"/>
      <c r="NGP25" s="321"/>
      <c r="NGQ25" s="321"/>
      <c r="NGR25" s="321"/>
      <c r="NGS25" s="321"/>
      <c r="NGT25" s="321"/>
      <c r="NGU25" s="321"/>
      <c r="NGV25" s="321"/>
      <c r="NGW25" s="321"/>
      <c r="NGX25" s="321"/>
      <c r="NGY25" s="321"/>
      <c r="NGZ25" s="321"/>
      <c r="NHA25" s="321"/>
      <c r="NHB25" s="321"/>
      <c r="NHC25" s="321"/>
      <c r="NHD25" s="321"/>
      <c r="NHE25" s="321"/>
      <c r="NHF25" s="321"/>
      <c r="NHG25" s="321"/>
      <c r="NHH25" s="321"/>
      <c r="NHI25" s="321"/>
      <c r="NHJ25" s="321"/>
      <c r="NHK25" s="321"/>
      <c r="NHL25" s="321"/>
      <c r="NHM25" s="321"/>
      <c r="NHN25" s="321"/>
      <c r="NHO25" s="321"/>
      <c r="NHP25" s="321"/>
      <c r="NHQ25" s="321"/>
      <c r="NHR25" s="321"/>
      <c r="NHS25" s="321"/>
      <c r="NHT25" s="321"/>
      <c r="NHU25" s="321"/>
      <c r="NHV25" s="321"/>
      <c r="NHW25" s="321"/>
      <c r="NHX25" s="321"/>
      <c r="NHY25" s="321"/>
      <c r="NHZ25" s="321"/>
      <c r="NIA25" s="321"/>
      <c r="NIB25" s="321"/>
      <c r="NIC25" s="321"/>
      <c r="NID25" s="321"/>
      <c r="NIE25" s="321"/>
      <c r="NIF25" s="321"/>
      <c r="NIG25" s="321"/>
      <c r="NIH25" s="321"/>
      <c r="NII25" s="321"/>
      <c r="NIJ25" s="321"/>
      <c r="NIK25" s="321"/>
      <c r="NIL25" s="321"/>
      <c r="NIM25" s="321"/>
      <c r="NIN25" s="321"/>
      <c r="NIO25" s="321"/>
      <c r="NIP25" s="321"/>
      <c r="NIQ25" s="321"/>
      <c r="NIR25" s="321"/>
      <c r="NIS25" s="321"/>
      <c r="NIT25" s="321"/>
      <c r="NIU25" s="321"/>
      <c r="NIV25" s="321"/>
      <c r="NIW25" s="321"/>
      <c r="NIX25" s="321"/>
      <c r="NIY25" s="321"/>
      <c r="NIZ25" s="321"/>
      <c r="NJA25" s="321"/>
      <c r="NJB25" s="321"/>
      <c r="NJC25" s="321"/>
      <c r="NJD25" s="321"/>
      <c r="NJE25" s="321"/>
      <c r="NJF25" s="321"/>
      <c r="NJG25" s="321"/>
      <c r="NJH25" s="321"/>
      <c r="NJI25" s="321"/>
      <c r="NJJ25" s="321"/>
      <c r="NJK25" s="321"/>
      <c r="NJL25" s="321"/>
      <c r="NJM25" s="321"/>
      <c r="NJN25" s="321"/>
      <c r="NJO25" s="321"/>
      <c r="NJP25" s="321"/>
      <c r="NJQ25" s="321"/>
      <c r="NJR25" s="321"/>
      <c r="NJS25" s="321"/>
      <c r="NJT25" s="321"/>
      <c r="NJU25" s="321"/>
      <c r="NJV25" s="321"/>
      <c r="NJW25" s="321"/>
      <c r="NJX25" s="321"/>
      <c r="NJY25" s="321"/>
      <c r="NJZ25" s="321"/>
      <c r="NKA25" s="321"/>
      <c r="NKB25" s="321"/>
      <c r="NKC25" s="321"/>
      <c r="NKD25" s="321"/>
      <c r="NKE25" s="321"/>
      <c r="NKF25" s="321"/>
      <c r="NKG25" s="321"/>
      <c r="NKH25" s="321"/>
      <c r="NKI25" s="321"/>
      <c r="NKJ25" s="321"/>
      <c r="NKK25" s="321"/>
      <c r="NKL25" s="321"/>
      <c r="NKM25" s="321"/>
      <c r="NKN25" s="321"/>
      <c r="NKO25" s="321"/>
      <c r="NKP25" s="321"/>
      <c r="NKQ25" s="321"/>
      <c r="NKR25" s="321"/>
      <c r="NKS25" s="321"/>
      <c r="NKT25" s="321"/>
      <c r="NKU25" s="321"/>
      <c r="NKV25" s="321"/>
      <c r="NKW25" s="321"/>
      <c r="NKX25" s="321"/>
      <c r="NKY25" s="321"/>
      <c r="NKZ25" s="321"/>
      <c r="NLA25" s="321"/>
      <c r="NLB25" s="321"/>
      <c r="NLC25" s="321"/>
      <c r="NLD25" s="321"/>
      <c r="NLE25" s="321"/>
      <c r="NLF25" s="321"/>
      <c r="NLG25" s="321"/>
      <c r="NLH25" s="321"/>
      <c r="NLI25" s="321"/>
      <c r="NLJ25" s="321"/>
      <c r="NLK25" s="321"/>
      <c r="NLL25" s="321"/>
      <c r="NLM25" s="321"/>
      <c r="NLN25" s="321"/>
      <c r="NLO25" s="321"/>
      <c r="NLP25" s="321"/>
      <c r="NLQ25" s="321"/>
      <c r="NLR25" s="321"/>
      <c r="NLS25" s="321"/>
      <c r="NLT25" s="321"/>
      <c r="NLU25" s="321"/>
      <c r="NLV25" s="321"/>
      <c r="NLW25" s="321"/>
      <c r="NLX25" s="321"/>
      <c r="NLY25" s="321"/>
      <c r="NLZ25" s="321"/>
      <c r="NMA25" s="321"/>
      <c r="NMB25" s="321"/>
      <c r="NMC25" s="321"/>
      <c r="NMD25" s="321"/>
      <c r="NME25" s="321"/>
      <c r="NMF25" s="321"/>
      <c r="NMG25" s="321"/>
      <c r="NMH25" s="321"/>
      <c r="NMI25" s="321"/>
      <c r="NMJ25" s="321"/>
      <c r="NMK25" s="321"/>
      <c r="NML25" s="321"/>
      <c r="NMM25" s="321"/>
      <c r="NMN25" s="321"/>
      <c r="NMO25" s="321"/>
      <c r="NMP25" s="321"/>
      <c r="NMQ25" s="321"/>
      <c r="NMR25" s="321"/>
      <c r="NMS25" s="321"/>
      <c r="NMT25" s="321"/>
      <c r="NMU25" s="321"/>
      <c r="NMV25" s="321"/>
      <c r="NMW25" s="321"/>
      <c r="NMX25" s="321"/>
      <c r="NMY25" s="321"/>
      <c r="NMZ25" s="321"/>
      <c r="NNA25" s="321"/>
      <c r="NNB25" s="321"/>
      <c r="NNC25" s="321"/>
      <c r="NND25" s="321"/>
      <c r="NNE25" s="321"/>
      <c r="NNF25" s="321"/>
      <c r="NNG25" s="321"/>
      <c r="NNH25" s="321"/>
      <c r="NNI25" s="321"/>
      <c r="NNJ25" s="321"/>
      <c r="NNK25" s="321"/>
      <c r="NNL25" s="321"/>
      <c r="NNM25" s="321"/>
      <c r="NNN25" s="321"/>
      <c r="NNO25" s="321"/>
      <c r="NNP25" s="321"/>
      <c r="NNQ25" s="321"/>
      <c r="NNR25" s="321"/>
      <c r="NNS25" s="321"/>
      <c r="NNT25" s="321"/>
      <c r="NNU25" s="321"/>
      <c r="NNV25" s="321"/>
      <c r="NNW25" s="321"/>
      <c r="NNX25" s="321"/>
      <c r="NNY25" s="321"/>
      <c r="NNZ25" s="321"/>
      <c r="NOA25" s="321"/>
      <c r="NOB25" s="321"/>
      <c r="NOC25" s="321"/>
      <c r="NOD25" s="321"/>
      <c r="NOE25" s="321"/>
      <c r="NOF25" s="321"/>
      <c r="NOG25" s="321"/>
      <c r="NOH25" s="321"/>
      <c r="NOI25" s="321"/>
      <c r="NOJ25" s="321"/>
      <c r="NOK25" s="321"/>
      <c r="NOL25" s="321"/>
      <c r="NOM25" s="321"/>
      <c r="NON25" s="321"/>
      <c r="NOO25" s="321"/>
      <c r="NOP25" s="321"/>
      <c r="NOQ25" s="321"/>
      <c r="NOR25" s="321"/>
      <c r="NOS25" s="321"/>
      <c r="NOT25" s="321"/>
      <c r="NOU25" s="321"/>
      <c r="NOV25" s="321"/>
      <c r="NOW25" s="321"/>
      <c r="NOX25" s="321"/>
      <c r="NOY25" s="321"/>
      <c r="NOZ25" s="321"/>
      <c r="NPA25" s="321"/>
      <c r="NPB25" s="321"/>
      <c r="NPC25" s="321"/>
      <c r="NPD25" s="321"/>
      <c r="NPE25" s="321"/>
      <c r="NPF25" s="321"/>
      <c r="NPG25" s="321"/>
      <c r="NPH25" s="321"/>
      <c r="NPI25" s="321"/>
      <c r="NPJ25" s="321"/>
      <c r="NPK25" s="321"/>
      <c r="NPL25" s="321"/>
      <c r="NPM25" s="321"/>
      <c r="NPN25" s="321"/>
      <c r="NPO25" s="321"/>
      <c r="NPP25" s="321"/>
      <c r="NPQ25" s="321"/>
      <c r="NPR25" s="321"/>
      <c r="NPS25" s="321"/>
      <c r="NPT25" s="321"/>
      <c r="NPU25" s="321"/>
      <c r="NPV25" s="321"/>
      <c r="NPW25" s="321"/>
      <c r="NPX25" s="321"/>
      <c r="NPY25" s="321"/>
      <c r="NPZ25" s="321"/>
      <c r="NQA25" s="321"/>
      <c r="NQB25" s="321"/>
      <c r="NQC25" s="321"/>
      <c r="NQD25" s="321"/>
      <c r="NQE25" s="321"/>
      <c r="NQF25" s="321"/>
      <c r="NQG25" s="321"/>
      <c r="NQH25" s="321"/>
      <c r="NQI25" s="321"/>
      <c r="NQJ25" s="321"/>
      <c r="NQK25" s="321"/>
      <c r="NQL25" s="321"/>
      <c r="NQM25" s="321"/>
      <c r="NQN25" s="321"/>
      <c r="NQO25" s="321"/>
      <c r="NQP25" s="321"/>
      <c r="NQQ25" s="321"/>
      <c r="NQR25" s="321"/>
      <c r="NQS25" s="321"/>
      <c r="NQT25" s="321"/>
      <c r="NQU25" s="321"/>
      <c r="NQV25" s="321"/>
      <c r="NQW25" s="321"/>
      <c r="NQX25" s="321"/>
      <c r="NQY25" s="321"/>
      <c r="NQZ25" s="321"/>
      <c r="NRA25" s="321"/>
      <c r="NRB25" s="321"/>
      <c r="NRC25" s="321"/>
      <c r="NRD25" s="321"/>
      <c r="NRE25" s="321"/>
      <c r="NRF25" s="321"/>
      <c r="NRG25" s="321"/>
      <c r="NRH25" s="321"/>
      <c r="NRI25" s="321"/>
      <c r="NRJ25" s="321"/>
      <c r="NRK25" s="321"/>
      <c r="NRL25" s="321"/>
      <c r="NRM25" s="321"/>
      <c r="NRN25" s="321"/>
      <c r="NRO25" s="321"/>
      <c r="NRP25" s="321"/>
      <c r="NRQ25" s="321"/>
      <c r="NRR25" s="321"/>
      <c r="NRS25" s="321"/>
      <c r="NRT25" s="321"/>
      <c r="NRU25" s="321"/>
      <c r="NRV25" s="321"/>
      <c r="NRW25" s="321"/>
      <c r="NRX25" s="321"/>
      <c r="NRY25" s="321"/>
      <c r="NRZ25" s="321"/>
      <c r="NSA25" s="321"/>
      <c r="NSB25" s="321"/>
      <c r="NSC25" s="321"/>
      <c r="NSD25" s="321"/>
      <c r="NSE25" s="321"/>
      <c r="NSF25" s="321"/>
      <c r="NSG25" s="321"/>
      <c r="NSH25" s="321"/>
      <c r="NSI25" s="321"/>
      <c r="NSJ25" s="321"/>
      <c r="NSK25" s="321"/>
      <c r="NSL25" s="321"/>
      <c r="NSM25" s="321"/>
      <c r="NSN25" s="321"/>
      <c r="NSO25" s="321"/>
      <c r="NSP25" s="321"/>
      <c r="NSQ25" s="321"/>
      <c r="NSR25" s="321"/>
      <c r="NSS25" s="321"/>
      <c r="NST25" s="321"/>
      <c r="NSU25" s="321"/>
      <c r="NSV25" s="321"/>
      <c r="NSW25" s="321"/>
      <c r="NSX25" s="321"/>
      <c r="NSY25" s="321"/>
      <c r="NSZ25" s="321"/>
      <c r="NTA25" s="321"/>
      <c r="NTB25" s="321"/>
      <c r="NTC25" s="321"/>
      <c r="NTD25" s="321"/>
      <c r="NTE25" s="321"/>
      <c r="NTF25" s="321"/>
      <c r="NTG25" s="321"/>
      <c r="NTH25" s="321"/>
      <c r="NTI25" s="321"/>
      <c r="NTJ25" s="321"/>
      <c r="NTK25" s="321"/>
      <c r="NTL25" s="321"/>
      <c r="NTM25" s="321"/>
      <c r="NTN25" s="321"/>
      <c r="NTO25" s="321"/>
      <c r="NTP25" s="321"/>
      <c r="NTQ25" s="321"/>
      <c r="NTR25" s="321"/>
      <c r="NTS25" s="321"/>
      <c r="NTT25" s="321"/>
      <c r="NTU25" s="321"/>
      <c r="NTV25" s="321"/>
      <c r="NTW25" s="321"/>
      <c r="NTX25" s="321"/>
      <c r="NTY25" s="321"/>
      <c r="NTZ25" s="321"/>
      <c r="NUA25" s="321"/>
      <c r="NUB25" s="321"/>
      <c r="NUC25" s="321"/>
      <c r="NUD25" s="321"/>
      <c r="NUE25" s="321"/>
      <c r="NUF25" s="321"/>
      <c r="NUG25" s="321"/>
      <c r="NUH25" s="321"/>
      <c r="NUI25" s="321"/>
      <c r="NUJ25" s="321"/>
      <c r="NUK25" s="321"/>
      <c r="NUL25" s="321"/>
      <c r="NUM25" s="321"/>
      <c r="NUN25" s="321"/>
      <c r="NUO25" s="321"/>
      <c r="NUP25" s="321"/>
      <c r="NUQ25" s="321"/>
      <c r="NUR25" s="321"/>
      <c r="NUS25" s="321"/>
      <c r="NUT25" s="321"/>
      <c r="NUU25" s="321"/>
      <c r="NUV25" s="321"/>
      <c r="NUW25" s="321"/>
      <c r="NUX25" s="321"/>
      <c r="NUY25" s="321"/>
      <c r="NUZ25" s="321"/>
      <c r="NVA25" s="321"/>
      <c r="NVB25" s="321"/>
      <c r="NVC25" s="321"/>
      <c r="NVD25" s="321"/>
      <c r="NVE25" s="321"/>
      <c r="NVF25" s="321"/>
      <c r="NVG25" s="321"/>
      <c r="NVH25" s="321"/>
      <c r="NVI25" s="321"/>
      <c r="NVJ25" s="321"/>
      <c r="NVK25" s="321"/>
      <c r="NVL25" s="321"/>
      <c r="NVM25" s="321"/>
      <c r="NVN25" s="321"/>
      <c r="NVO25" s="321"/>
      <c r="NVP25" s="321"/>
      <c r="NVQ25" s="321"/>
      <c r="NVR25" s="321"/>
      <c r="NVS25" s="321"/>
      <c r="NVT25" s="321"/>
      <c r="NVU25" s="321"/>
      <c r="NVV25" s="321"/>
      <c r="NVW25" s="321"/>
      <c r="NVX25" s="321"/>
      <c r="NVY25" s="321"/>
      <c r="NVZ25" s="321"/>
      <c r="NWA25" s="321"/>
      <c r="NWB25" s="321"/>
      <c r="NWC25" s="321"/>
      <c r="NWD25" s="321"/>
      <c r="NWE25" s="321"/>
      <c r="NWF25" s="321"/>
      <c r="NWG25" s="321"/>
      <c r="NWH25" s="321"/>
      <c r="NWI25" s="321"/>
      <c r="NWJ25" s="321"/>
      <c r="NWK25" s="321"/>
      <c r="NWL25" s="321"/>
      <c r="NWM25" s="321"/>
      <c r="NWN25" s="321"/>
      <c r="NWO25" s="321"/>
      <c r="NWP25" s="321"/>
      <c r="NWQ25" s="321"/>
      <c r="NWR25" s="321"/>
      <c r="NWS25" s="321"/>
      <c r="NWT25" s="321"/>
      <c r="NWU25" s="321"/>
      <c r="NWV25" s="321"/>
      <c r="NWW25" s="321"/>
      <c r="NWX25" s="321"/>
      <c r="NWY25" s="321"/>
      <c r="NWZ25" s="321"/>
      <c r="NXA25" s="321"/>
      <c r="NXB25" s="321"/>
      <c r="NXC25" s="321"/>
      <c r="NXD25" s="321"/>
      <c r="NXE25" s="321"/>
      <c r="NXF25" s="321"/>
      <c r="NXG25" s="321"/>
      <c r="NXH25" s="321"/>
      <c r="NXI25" s="321"/>
      <c r="NXJ25" s="321"/>
      <c r="NXK25" s="321"/>
      <c r="NXL25" s="321"/>
      <c r="NXM25" s="321"/>
      <c r="NXN25" s="321"/>
      <c r="NXO25" s="321"/>
      <c r="NXP25" s="321"/>
      <c r="NXQ25" s="321"/>
      <c r="NXR25" s="321"/>
      <c r="NXS25" s="321"/>
      <c r="NXT25" s="321"/>
      <c r="NXU25" s="321"/>
      <c r="NXV25" s="321"/>
      <c r="NXW25" s="321"/>
      <c r="NXX25" s="321"/>
      <c r="NXY25" s="321"/>
      <c r="NXZ25" s="321"/>
      <c r="NYA25" s="321"/>
      <c r="NYB25" s="321"/>
      <c r="NYC25" s="321"/>
      <c r="NYD25" s="321"/>
      <c r="NYE25" s="321"/>
      <c r="NYF25" s="321"/>
      <c r="NYG25" s="321"/>
      <c r="NYH25" s="321"/>
      <c r="NYI25" s="321"/>
      <c r="NYJ25" s="321"/>
      <c r="NYK25" s="321"/>
      <c r="NYL25" s="321"/>
      <c r="NYM25" s="321"/>
      <c r="NYN25" s="321"/>
      <c r="NYO25" s="321"/>
      <c r="NYP25" s="321"/>
      <c r="NYQ25" s="321"/>
      <c r="NYR25" s="321"/>
      <c r="NYS25" s="321"/>
      <c r="NYT25" s="321"/>
      <c r="NYU25" s="321"/>
      <c r="NYV25" s="321"/>
      <c r="NYW25" s="321"/>
      <c r="NYX25" s="321"/>
      <c r="NYY25" s="321"/>
      <c r="NYZ25" s="321"/>
      <c r="NZA25" s="321"/>
      <c r="NZB25" s="321"/>
      <c r="NZC25" s="321"/>
      <c r="NZD25" s="321"/>
      <c r="NZE25" s="321"/>
      <c r="NZF25" s="321"/>
      <c r="NZG25" s="321"/>
      <c r="NZH25" s="321"/>
      <c r="NZI25" s="321"/>
      <c r="NZJ25" s="321"/>
      <c r="NZK25" s="321"/>
      <c r="NZL25" s="321"/>
      <c r="NZM25" s="321"/>
      <c r="NZN25" s="321"/>
      <c r="NZO25" s="321"/>
      <c r="NZP25" s="321"/>
      <c r="NZQ25" s="321"/>
      <c r="NZR25" s="321"/>
      <c r="NZS25" s="321"/>
      <c r="NZT25" s="321"/>
      <c r="NZU25" s="321"/>
      <c r="NZV25" s="321"/>
      <c r="NZW25" s="321"/>
      <c r="NZX25" s="321"/>
      <c r="NZY25" s="321"/>
      <c r="NZZ25" s="321"/>
      <c r="OAA25" s="321"/>
      <c r="OAB25" s="321"/>
      <c r="OAC25" s="321"/>
      <c r="OAD25" s="321"/>
      <c r="OAE25" s="321"/>
      <c r="OAF25" s="321"/>
      <c r="OAG25" s="321"/>
      <c r="OAH25" s="321"/>
      <c r="OAI25" s="321"/>
      <c r="OAJ25" s="321"/>
      <c r="OAK25" s="321"/>
      <c r="OAL25" s="321"/>
      <c r="OAM25" s="321"/>
      <c r="OAN25" s="321"/>
      <c r="OAO25" s="321"/>
      <c r="OAP25" s="321"/>
      <c r="OAQ25" s="321"/>
      <c r="OAR25" s="321"/>
      <c r="OAS25" s="321"/>
      <c r="OAT25" s="321"/>
      <c r="OAU25" s="321"/>
      <c r="OAV25" s="321"/>
      <c r="OAW25" s="321"/>
      <c r="OAX25" s="321"/>
      <c r="OAY25" s="321"/>
      <c r="OAZ25" s="321"/>
      <c r="OBA25" s="321"/>
      <c r="OBB25" s="321"/>
      <c r="OBC25" s="321"/>
      <c r="OBD25" s="321"/>
      <c r="OBE25" s="321"/>
      <c r="OBF25" s="321"/>
      <c r="OBG25" s="321"/>
      <c r="OBH25" s="321"/>
      <c r="OBI25" s="321"/>
      <c r="OBJ25" s="321"/>
      <c r="OBK25" s="321"/>
      <c r="OBL25" s="321"/>
      <c r="OBM25" s="321"/>
      <c r="OBN25" s="321"/>
      <c r="OBO25" s="321"/>
      <c r="OBP25" s="321"/>
      <c r="OBQ25" s="321"/>
      <c r="OBR25" s="321"/>
      <c r="OBS25" s="321"/>
      <c r="OBT25" s="321"/>
      <c r="OBU25" s="321"/>
      <c r="OBV25" s="321"/>
      <c r="OBW25" s="321"/>
      <c r="OBX25" s="321"/>
      <c r="OBY25" s="321"/>
      <c r="OBZ25" s="321"/>
      <c r="OCA25" s="321"/>
      <c r="OCB25" s="321"/>
      <c r="OCC25" s="321"/>
      <c r="OCD25" s="321"/>
      <c r="OCE25" s="321"/>
      <c r="OCF25" s="321"/>
      <c r="OCG25" s="321"/>
      <c r="OCH25" s="321"/>
      <c r="OCI25" s="321"/>
      <c r="OCJ25" s="321"/>
      <c r="OCK25" s="321"/>
      <c r="OCL25" s="321"/>
      <c r="OCM25" s="321"/>
      <c r="OCN25" s="321"/>
      <c r="OCO25" s="321"/>
      <c r="OCP25" s="321"/>
      <c r="OCQ25" s="321"/>
      <c r="OCR25" s="321"/>
      <c r="OCS25" s="321"/>
      <c r="OCT25" s="321"/>
      <c r="OCU25" s="321"/>
      <c r="OCV25" s="321"/>
      <c r="OCW25" s="321"/>
      <c r="OCX25" s="321"/>
      <c r="OCY25" s="321"/>
      <c r="OCZ25" s="321"/>
      <c r="ODA25" s="321"/>
      <c r="ODB25" s="321"/>
      <c r="ODC25" s="321"/>
      <c r="ODD25" s="321"/>
      <c r="ODE25" s="321"/>
      <c r="ODF25" s="321"/>
      <c r="ODG25" s="321"/>
      <c r="ODH25" s="321"/>
      <c r="ODI25" s="321"/>
      <c r="ODJ25" s="321"/>
      <c r="ODK25" s="321"/>
      <c r="ODL25" s="321"/>
      <c r="ODM25" s="321"/>
      <c r="ODN25" s="321"/>
      <c r="ODO25" s="321"/>
      <c r="ODP25" s="321"/>
      <c r="ODQ25" s="321"/>
      <c r="ODR25" s="321"/>
      <c r="ODS25" s="321"/>
      <c r="ODT25" s="321"/>
      <c r="ODU25" s="321"/>
      <c r="ODV25" s="321"/>
      <c r="ODW25" s="321"/>
      <c r="ODX25" s="321"/>
      <c r="ODY25" s="321"/>
      <c r="ODZ25" s="321"/>
      <c r="OEA25" s="321"/>
      <c r="OEB25" s="321"/>
      <c r="OEC25" s="321"/>
      <c r="OED25" s="321"/>
      <c r="OEE25" s="321"/>
      <c r="OEF25" s="321"/>
      <c r="OEG25" s="321"/>
      <c r="OEH25" s="321"/>
      <c r="OEI25" s="321"/>
      <c r="OEJ25" s="321"/>
      <c r="OEK25" s="321"/>
      <c r="OEL25" s="321"/>
      <c r="OEM25" s="321"/>
      <c r="OEN25" s="321"/>
      <c r="OEO25" s="321"/>
      <c r="OEP25" s="321"/>
      <c r="OEQ25" s="321"/>
      <c r="OER25" s="321"/>
      <c r="OES25" s="321"/>
      <c r="OET25" s="321"/>
      <c r="OEU25" s="321"/>
      <c r="OEV25" s="321"/>
      <c r="OEW25" s="321"/>
      <c r="OEX25" s="321"/>
      <c r="OEY25" s="321"/>
      <c r="OEZ25" s="321"/>
      <c r="OFA25" s="321"/>
      <c r="OFB25" s="321"/>
      <c r="OFC25" s="321"/>
      <c r="OFD25" s="321"/>
      <c r="OFE25" s="321"/>
      <c r="OFF25" s="321"/>
      <c r="OFG25" s="321"/>
      <c r="OFH25" s="321"/>
      <c r="OFI25" s="321"/>
      <c r="OFJ25" s="321"/>
      <c r="OFK25" s="321"/>
      <c r="OFL25" s="321"/>
      <c r="OFM25" s="321"/>
      <c r="OFN25" s="321"/>
      <c r="OFO25" s="321"/>
      <c r="OFP25" s="321"/>
      <c r="OFQ25" s="321"/>
      <c r="OFR25" s="321"/>
      <c r="OFS25" s="321"/>
      <c r="OFT25" s="321"/>
      <c r="OFU25" s="321"/>
      <c r="OFV25" s="321"/>
      <c r="OFW25" s="321"/>
      <c r="OFX25" s="321"/>
      <c r="OFY25" s="321"/>
      <c r="OFZ25" s="321"/>
      <c r="OGA25" s="321"/>
      <c r="OGB25" s="321"/>
      <c r="OGC25" s="321"/>
      <c r="OGD25" s="321"/>
      <c r="OGE25" s="321"/>
      <c r="OGF25" s="321"/>
      <c r="OGG25" s="321"/>
      <c r="OGH25" s="321"/>
      <c r="OGI25" s="321"/>
      <c r="OGJ25" s="321"/>
      <c r="OGK25" s="321"/>
      <c r="OGL25" s="321"/>
      <c r="OGM25" s="321"/>
      <c r="OGN25" s="321"/>
      <c r="OGO25" s="321"/>
      <c r="OGP25" s="321"/>
      <c r="OGQ25" s="321"/>
      <c r="OGR25" s="321"/>
      <c r="OGS25" s="321"/>
      <c r="OGT25" s="321"/>
      <c r="OGU25" s="321"/>
      <c r="OGV25" s="321"/>
      <c r="OGW25" s="321"/>
      <c r="OGX25" s="321"/>
      <c r="OGY25" s="321"/>
      <c r="OGZ25" s="321"/>
      <c r="OHA25" s="321"/>
      <c r="OHB25" s="321"/>
      <c r="OHC25" s="321"/>
      <c r="OHD25" s="321"/>
      <c r="OHE25" s="321"/>
      <c r="OHF25" s="321"/>
      <c r="OHG25" s="321"/>
      <c r="OHH25" s="321"/>
      <c r="OHI25" s="321"/>
      <c r="OHJ25" s="321"/>
      <c r="OHK25" s="321"/>
      <c r="OHL25" s="321"/>
      <c r="OHM25" s="321"/>
      <c r="OHN25" s="321"/>
      <c r="OHO25" s="321"/>
      <c r="OHP25" s="321"/>
      <c r="OHQ25" s="321"/>
      <c r="OHR25" s="321"/>
      <c r="OHS25" s="321"/>
      <c r="OHT25" s="321"/>
      <c r="OHU25" s="321"/>
      <c r="OHV25" s="321"/>
      <c r="OHW25" s="321"/>
      <c r="OHX25" s="321"/>
      <c r="OHY25" s="321"/>
      <c r="OHZ25" s="321"/>
      <c r="OIA25" s="321"/>
      <c r="OIB25" s="321"/>
      <c r="OIC25" s="321"/>
      <c r="OID25" s="321"/>
      <c r="OIE25" s="321"/>
      <c r="OIF25" s="321"/>
      <c r="OIG25" s="321"/>
      <c r="OIH25" s="321"/>
      <c r="OII25" s="321"/>
      <c r="OIJ25" s="321"/>
      <c r="OIK25" s="321"/>
      <c r="OIL25" s="321"/>
      <c r="OIM25" s="321"/>
      <c r="OIN25" s="321"/>
      <c r="OIO25" s="321"/>
      <c r="OIP25" s="321"/>
      <c r="OIQ25" s="321"/>
      <c r="OIR25" s="321"/>
      <c r="OIS25" s="321"/>
      <c r="OIT25" s="321"/>
      <c r="OIU25" s="321"/>
      <c r="OIV25" s="321"/>
      <c r="OIW25" s="321"/>
      <c r="OIX25" s="321"/>
      <c r="OIY25" s="321"/>
      <c r="OIZ25" s="321"/>
      <c r="OJA25" s="321"/>
      <c r="OJB25" s="321"/>
      <c r="OJC25" s="321"/>
      <c r="OJD25" s="321"/>
      <c r="OJE25" s="321"/>
      <c r="OJF25" s="321"/>
      <c r="OJG25" s="321"/>
      <c r="OJH25" s="321"/>
      <c r="OJI25" s="321"/>
      <c r="OJJ25" s="321"/>
      <c r="OJK25" s="321"/>
      <c r="OJL25" s="321"/>
      <c r="OJM25" s="321"/>
      <c r="OJN25" s="321"/>
      <c r="OJO25" s="321"/>
      <c r="OJP25" s="321"/>
      <c r="OJQ25" s="321"/>
      <c r="OJR25" s="321"/>
      <c r="OJS25" s="321"/>
      <c r="OJT25" s="321"/>
      <c r="OJU25" s="321"/>
      <c r="OJV25" s="321"/>
      <c r="OJW25" s="321"/>
      <c r="OJX25" s="321"/>
      <c r="OJY25" s="321"/>
      <c r="OJZ25" s="321"/>
      <c r="OKA25" s="321"/>
      <c r="OKB25" s="321"/>
      <c r="OKC25" s="321"/>
      <c r="OKD25" s="321"/>
      <c r="OKE25" s="321"/>
      <c r="OKF25" s="321"/>
      <c r="OKG25" s="321"/>
      <c r="OKH25" s="321"/>
      <c r="OKI25" s="321"/>
      <c r="OKJ25" s="321"/>
      <c r="OKK25" s="321"/>
      <c r="OKL25" s="321"/>
      <c r="OKM25" s="321"/>
      <c r="OKN25" s="321"/>
      <c r="OKO25" s="321"/>
      <c r="OKP25" s="321"/>
      <c r="OKQ25" s="321"/>
      <c r="OKR25" s="321"/>
      <c r="OKS25" s="321"/>
      <c r="OKT25" s="321"/>
      <c r="OKU25" s="321"/>
      <c r="OKV25" s="321"/>
      <c r="OKW25" s="321"/>
      <c r="OKX25" s="321"/>
      <c r="OKY25" s="321"/>
      <c r="OKZ25" s="321"/>
      <c r="OLA25" s="321"/>
      <c r="OLB25" s="321"/>
      <c r="OLC25" s="321"/>
      <c r="OLD25" s="321"/>
      <c r="OLE25" s="321"/>
      <c r="OLF25" s="321"/>
      <c r="OLG25" s="321"/>
      <c r="OLH25" s="321"/>
      <c r="OLI25" s="321"/>
      <c r="OLJ25" s="321"/>
      <c r="OLK25" s="321"/>
      <c r="OLL25" s="321"/>
      <c r="OLM25" s="321"/>
      <c r="OLN25" s="321"/>
      <c r="OLO25" s="321"/>
      <c r="OLP25" s="321"/>
      <c r="OLQ25" s="321"/>
      <c r="OLR25" s="321"/>
      <c r="OLS25" s="321"/>
      <c r="OLT25" s="321"/>
      <c r="OLU25" s="321"/>
      <c r="OLV25" s="321"/>
      <c r="OLW25" s="321"/>
      <c r="OLX25" s="321"/>
      <c r="OLY25" s="321"/>
      <c r="OLZ25" s="321"/>
      <c r="OMA25" s="321"/>
      <c r="OMB25" s="321"/>
      <c r="OMC25" s="321"/>
      <c r="OMD25" s="321"/>
      <c r="OME25" s="321"/>
      <c r="OMF25" s="321"/>
      <c r="OMG25" s="321"/>
      <c r="OMH25" s="321"/>
      <c r="OMI25" s="321"/>
      <c r="OMJ25" s="321"/>
      <c r="OMK25" s="321"/>
      <c r="OML25" s="321"/>
      <c r="OMM25" s="321"/>
      <c r="OMN25" s="321"/>
      <c r="OMO25" s="321"/>
      <c r="OMP25" s="321"/>
      <c r="OMQ25" s="321"/>
      <c r="OMR25" s="321"/>
      <c r="OMS25" s="321"/>
      <c r="OMT25" s="321"/>
      <c r="OMU25" s="321"/>
      <c r="OMV25" s="321"/>
      <c r="OMW25" s="321"/>
      <c r="OMX25" s="321"/>
      <c r="OMY25" s="321"/>
      <c r="OMZ25" s="321"/>
      <c r="ONA25" s="321"/>
      <c r="ONB25" s="321"/>
      <c r="ONC25" s="321"/>
      <c r="OND25" s="321"/>
      <c r="ONE25" s="321"/>
      <c r="ONF25" s="321"/>
      <c r="ONG25" s="321"/>
      <c r="ONH25" s="321"/>
      <c r="ONI25" s="321"/>
      <c r="ONJ25" s="321"/>
      <c r="ONK25" s="321"/>
      <c r="ONL25" s="321"/>
      <c r="ONM25" s="321"/>
      <c r="ONN25" s="321"/>
      <c r="ONO25" s="321"/>
      <c r="ONP25" s="321"/>
      <c r="ONQ25" s="321"/>
      <c r="ONR25" s="321"/>
      <c r="ONS25" s="321"/>
      <c r="ONT25" s="321"/>
      <c r="ONU25" s="321"/>
      <c r="ONV25" s="321"/>
      <c r="ONW25" s="321"/>
      <c r="ONX25" s="321"/>
      <c r="ONY25" s="321"/>
      <c r="ONZ25" s="321"/>
      <c r="OOA25" s="321"/>
      <c r="OOB25" s="321"/>
      <c r="OOC25" s="321"/>
      <c r="OOD25" s="321"/>
      <c r="OOE25" s="321"/>
      <c r="OOF25" s="321"/>
      <c r="OOG25" s="321"/>
      <c r="OOH25" s="321"/>
      <c r="OOI25" s="321"/>
      <c r="OOJ25" s="321"/>
      <c r="OOK25" s="321"/>
      <c r="OOL25" s="321"/>
      <c r="OOM25" s="321"/>
      <c r="OON25" s="321"/>
      <c r="OOO25" s="321"/>
      <c r="OOP25" s="321"/>
      <c r="OOQ25" s="321"/>
      <c r="OOR25" s="321"/>
      <c r="OOS25" s="321"/>
      <c r="OOT25" s="321"/>
      <c r="OOU25" s="321"/>
      <c r="OOV25" s="321"/>
      <c r="OOW25" s="321"/>
      <c r="OOX25" s="321"/>
      <c r="OOY25" s="321"/>
      <c r="OOZ25" s="321"/>
      <c r="OPA25" s="321"/>
      <c r="OPB25" s="321"/>
      <c r="OPC25" s="321"/>
      <c r="OPD25" s="321"/>
      <c r="OPE25" s="321"/>
      <c r="OPF25" s="321"/>
      <c r="OPG25" s="321"/>
      <c r="OPH25" s="321"/>
      <c r="OPI25" s="321"/>
      <c r="OPJ25" s="321"/>
      <c r="OPK25" s="321"/>
      <c r="OPL25" s="321"/>
      <c r="OPM25" s="321"/>
      <c r="OPN25" s="321"/>
      <c r="OPO25" s="321"/>
      <c r="OPP25" s="321"/>
      <c r="OPQ25" s="321"/>
      <c r="OPR25" s="321"/>
      <c r="OPS25" s="321"/>
      <c r="OPT25" s="321"/>
      <c r="OPU25" s="321"/>
      <c r="OPV25" s="321"/>
      <c r="OPW25" s="321"/>
      <c r="OPX25" s="321"/>
      <c r="OPY25" s="321"/>
      <c r="OPZ25" s="321"/>
      <c r="OQA25" s="321"/>
      <c r="OQB25" s="321"/>
      <c r="OQC25" s="321"/>
      <c r="OQD25" s="321"/>
      <c r="OQE25" s="321"/>
      <c r="OQF25" s="321"/>
      <c r="OQG25" s="321"/>
      <c r="OQH25" s="321"/>
      <c r="OQI25" s="321"/>
      <c r="OQJ25" s="321"/>
      <c r="OQK25" s="321"/>
      <c r="OQL25" s="321"/>
      <c r="OQM25" s="321"/>
      <c r="OQN25" s="321"/>
      <c r="OQO25" s="321"/>
      <c r="OQP25" s="321"/>
      <c r="OQQ25" s="321"/>
      <c r="OQR25" s="321"/>
      <c r="OQS25" s="321"/>
      <c r="OQT25" s="321"/>
      <c r="OQU25" s="321"/>
      <c r="OQV25" s="321"/>
      <c r="OQW25" s="321"/>
      <c r="OQX25" s="321"/>
      <c r="OQY25" s="321"/>
      <c r="OQZ25" s="321"/>
      <c r="ORA25" s="321"/>
      <c r="ORB25" s="321"/>
      <c r="ORC25" s="321"/>
      <c r="ORD25" s="321"/>
      <c r="ORE25" s="321"/>
      <c r="ORF25" s="321"/>
      <c r="ORG25" s="321"/>
      <c r="ORH25" s="321"/>
      <c r="ORI25" s="321"/>
      <c r="ORJ25" s="321"/>
      <c r="ORK25" s="321"/>
      <c r="ORL25" s="321"/>
      <c r="ORM25" s="321"/>
      <c r="ORN25" s="321"/>
      <c r="ORO25" s="321"/>
      <c r="ORP25" s="321"/>
      <c r="ORQ25" s="321"/>
      <c r="ORR25" s="321"/>
      <c r="ORS25" s="321"/>
      <c r="ORT25" s="321"/>
      <c r="ORU25" s="321"/>
      <c r="ORV25" s="321"/>
      <c r="ORW25" s="321"/>
      <c r="ORX25" s="321"/>
      <c r="ORY25" s="321"/>
      <c r="ORZ25" s="321"/>
      <c r="OSA25" s="321"/>
      <c r="OSB25" s="321"/>
      <c r="OSC25" s="321"/>
      <c r="OSD25" s="321"/>
      <c r="OSE25" s="321"/>
      <c r="OSF25" s="321"/>
      <c r="OSG25" s="321"/>
      <c r="OSH25" s="321"/>
      <c r="OSI25" s="321"/>
      <c r="OSJ25" s="321"/>
      <c r="OSK25" s="321"/>
      <c r="OSL25" s="321"/>
      <c r="OSM25" s="321"/>
      <c r="OSN25" s="321"/>
      <c r="OSO25" s="321"/>
      <c r="OSP25" s="321"/>
      <c r="OSQ25" s="321"/>
      <c r="OSR25" s="321"/>
      <c r="OSS25" s="321"/>
      <c r="OST25" s="321"/>
      <c r="OSU25" s="321"/>
      <c r="OSV25" s="321"/>
      <c r="OSW25" s="321"/>
      <c r="OSX25" s="321"/>
      <c r="OSY25" s="321"/>
      <c r="OSZ25" s="321"/>
      <c r="OTA25" s="321"/>
      <c r="OTB25" s="321"/>
      <c r="OTC25" s="321"/>
      <c r="OTD25" s="321"/>
      <c r="OTE25" s="321"/>
      <c r="OTF25" s="321"/>
      <c r="OTG25" s="321"/>
      <c r="OTH25" s="321"/>
      <c r="OTI25" s="321"/>
      <c r="OTJ25" s="321"/>
      <c r="OTK25" s="321"/>
      <c r="OTL25" s="321"/>
      <c r="OTM25" s="321"/>
      <c r="OTN25" s="321"/>
      <c r="OTO25" s="321"/>
      <c r="OTP25" s="321"/>
      <c r="OTQ25" s="321"/>
      <c r="OTR25" s="321"/>
      <c r="OTS25" s="321"/>
      <c r="OTT25" s="321"/>
      <c r="OTU25" s="321"/>
      <c r="OTV25" s="321"/>
      <c r="OTW25" s="321"/>
      <c r="OTX25" s="321"/>
      <c r="OTY25" s="321"/>
      <c r="OTZ25" s="321"/>
      <c r="OUA25" s="321"/>
      <c r="OUB25" s="321"/>
      <c r="OUC25" s="321"/>
      <c r="OUD25" s="321"/>
      <c r="OUE25" s="321"/>
      <c r="OUF25" s="321"/>
      <c r="OUG25" s="321"/>
      <c r="OUH25" s="321"/>
      <c r="OUI25" s="321"/>
      <c r="OUJ25" s="321"/>
      <c r="OUK25" s="321"/>
      <c r="OUL25" s="321"/>
      <c r="OUM25" s="321"/>
      <c r="OUN25" s="321"/>
      <c r="OUO25" s="321"/>
      <c r="OUP25" s="321"/>
      <c r="OUQ25" s="321"/>
      <c r="OUR25" s="321"/>
      <c r="OUS25" s="321"/>
      <c r="OUT25" s="321"/>
      <c r="OUU25" s="321"/>
      <c r="OUV25" s="321"/>
      <c r="OUW25" s="321"/>
      <c r="OUX25" s="321"/>
      <c r="OUY25" s="321"/>
      <c r="OUZ25" s="321"/>
      <c r="OVA25" s="321"/>
      <c r="OVB25" s="321"/>
      <c r="OVC25" s="321"/>
      <c r="OVD25" s="321"/>
      <c r="OVE25" s="321"/>
      <c r="OVF25" s="321"/>
      <c r="OVG25" s="321"/>
      <c r="OVH25" s="321"/>
      <c r="OVI25" s="321"/>
      <c r="OVJ25" s="321"/>
      <c r="OVK25" s="321"/>
      <c r="OVL25" s="321"/>
      <c r="OVM25" s="321"/>
      <c r="OVN25" s="321"/>
      <c r="OVO25" s="321"/>
      <c r="OVP25" s="321"/>
      <c r="OVQ25" s="321"/>
      <c r="OVR25" s="321"/>
      <c r="OVS25" s="321"/>
      <c r="OVT25" s="321"/>
      <c r="OVU25" s="321"/>
      <c r="OVV25" s="321"/>
      <c r="OVW25" s="321"/>
      <c r="OVX25" s="321"/>
      <c r="OVY25" s="321"/>
      <c r="OVZ25" s="321"/>
      <c r="OWA25" s="321"/>
      <c r="OWB25" s="321"/>
      <c r="OWC25" s="321"/>
      <c r="OWD25" s="321"/>
      <c r="OWE25" s="321"/>
      <c r="OWF25" s="321"/>
      <c r="OWG25" s="321"/>
      <c r="OWH25" s="321"/>
      <c r="OWI25" s="321"/>
      <c r="OWJ25" s="321"/>
      <c r="OWK25" s="321"/>
      <c r="OWL25" s="321"/>
      <c r="OWM25" s="321"/>
      <c r="OWN25" s="321"/>
      <c r="OWO25" s="321"/>
      <c r="OWP25" s="321"/>
      <c r="OWQ25" s="321"/>
      <c r="OWR25" s="321"/>
      <c r="OWS25" s="321"/>
      <c r="OWT25" s="321"/>
      <c r="OWU25" s="321"/>
      <c r="OWV25" s="321"/>
      <c r="OWW25" s="321"/>
      <c r="OWX25" s="321"/>
      <c r="OWY25" s="321"/>
      <c r="OWZ25" s="321"/>
      <c r="OXA25" s="321"/>
      <c r="OXB25" s="321"/>
      <c r="OXC25" s="321"/>
      <c r="OXD25" s="321"/>
      <c r="OXE25" s="321"/>
      <c r="OXF25" s="321"/>
      <c r="OXG25" s="321"/>
      <c r="OXH25" s="321"/>
      <c r="OXI25" s="321"/>
      <c r="OXJ25" s="321"/>
      <c r="OXK25" s="321"/>
      <c r="OXL25" s="321"/>
      <c r="OXM25" s="321"/>
      <c r="OXN25" s="321"/>
      <c r="OXO25" s="321"/>
      <c r="OXP25" s="321"/>
      <c r="OXQ25" s="321"/>
      <c r="OXR25" s="321"/>
      <c r="OXS25" s="321"/>
      <c r="OXT25" s="321"/>
      <c r="OXU25" s="321"/>
      <c r="OXV25" s="321"/>
      <c r="OXW25" s="321"/>
      <c r="OXX25" s="321"/>
      <c r="OXY25" s="321"/>
      <c r="OXZ25" s="321"/>
      <c r="OYA25" s="321"/>
      <c r="OYB25" s="321"/>
      <c r="OYC25" s="321"/>
      <c r="OYD25" s="321"/>
      <c r="OYE25" s="321"/>
      <c r="OYF25" s="321"/>
      <c r="OYG25" s="321"/>
      <c r="OYH25" s="321"/>
      <c r="OYI25" s="321"/>
      <c r="OYJ25" s="321"/>
      <c r="OYK25" s="321"/>
      <c r="OYL25" s="321"/>
      <c r="OYM25" s="321"/>
      <c r="OYN25" s="321"/>
      <c r="OYO25" s="321"/>
      <c r="OYP25" s="321"/>
      <c r="OYQ25" s="321"/>
      <c r="OYR25" s="321"/>
      <c r="OYS25" s="321"/>
      <c r="OYT25" s="321"/>
      <c r="OYU25" s="321"/>
      <c r="OYV25" s="321"/>
      <c r="OYW25" s="321"/>
      <c r="OYX25" s="321"/>
      <c r="OYY25" s="321"/>
      <c r="OYZ25" s="321"/>
      <c r="OZA25" s="321"/>
      <c r="OZB25" s="321"/>
      <c r="OZC25" s="321"/>
      <c r="OZD25" s="321"/>
      <c r="OZE25" s="321"/>
      <c r="OZF25" s="321"/>
      <c r="OZG25" s="321"/>
      <c r="OZH25" s="321"/>
      <c r="OZI25" s="321"/>
      <c r="OZJ25" s="321"/>
      <c r="OZK25" s="321"/>
      <c r="OZL25" s="321"/>
      <c r="OZM25" s="321"/>
      <c r="OZN25" s="321"/>
      <c r="OZO25" s="321"/>
      <c r="OZP25" s="321"/>
      <c r="OZQ25" s="321"/>
      <c r="OZR25" s="321"/>
      <c r="OZS25" s="321"/>
      <c r="OZT25" s="321"/>
      <c r="OZU25" s="321"/>
      <c r="OZV25" s="321"/>
      <c r="OZW25" s="321"/>
      <c r="OZX25" s="321"/>
      <c r="OZY25" s="321"/>
      <c r="OZZ25" s="321"/>
      <c r="PAA25" s="321"/>
      <c r="PAB25" s="321"/>
      <c r="PAC25" s="321"/>
      <c r="PAD25" s="321"/>
      <c r="PAE25" s="321"/>
      <c r="PAF25" s="321"/>
      <c r="PAG25" s="321"/>
      <c r="PAH25" s="321"/>
      <c r="PAI25" s="321"/>
      <c r="PAJ25" s="321"/>
      <c r="PAK25" s="321"/>
      <c r="PAL25" s="321"/>
      <c r="PAM25" s="321"/>
      <c r="PAN25" s="321"/>
      <c r="PAO25" s="321"/>
      <c r="PAP25" s="321"/>
      <c r="PAQ25" s="321"/>
      <c r="PAR25" s="321"/>
      <c r="PAS25" s="321"/>
      <c r="PAT25" s="321"/>
      <c r="PAU25" s="321"/>
      <c r="PAV25" s="321"/>
      <c r="PAW25" s="321"/>
      <c r="PAX25" s="321"/>
      <c r="PAY25" s="321"/>
      <c r="PAZ25" s="321"/>
      <c r="PBA25" s="321"/>
      <c r="PBB25" s="321"/>
      <c r="PBC25" s="321"/>
      <c r="PBD25" s="321"/>
      <c r="PBE25" s="321"/>
      <c r="PBF25" s="321"/>
      <c r="PBG25" s="321"/>
      <c r="PBH25" s="321"/>
      <c r="PBI25" s="321"/>
      <c r="PBJ25" s="321"/>
      <c r="PBK25" s="321"/>
      <c r="PBL25" s="321"/>
      <c r="PBM25" s="321"/>
      <c r="PBN25" s="321"/>
      <c r="PBO25" s="321"/>
      <c r="PBP25" s="321"/>
      <c r="PBQ25" s="321"/>
      <c r="PBR25" s="321"/>
      <c r="PBS25" s="321"/>
      <c r="PBT25" s="321"/>
      <c r="PBU25" s="321"/>
      <c r="PBV25" s="321"/>
      <c r="PBW25" s="321"/>
      <c r="PBX25" s="321"/>
      <c r="PBY25" s="321"/>
      <c r="PBZ25" s="321"/>
      <c r="PCA25" s="321"/>
      <c r="PCB25" s="321"/>
      <c r="PCC25" s="321"/>
      <c r="PCD25" s="321"/>
      <c r="PCE25" s="321"/>
      <c r="PCF25" s="321"/>
      <c r="PCG25" s="321"/>
      <c r="PCH25" s="321"/>
      <c r="PCI25" s="321"/>
      <c r="PCJ25" s="321"/>
      <c r="PCK25" s="321"/>
      <c r="PCL25" s="321"/>
      <c r="PCM25" s="321"/>
      <c r="PCN25" s="321"/>
      <c r="PCO25" s="321"/>
      <c r="PCP25" s="321"/>
      <c r="PCQ25" s="321"/>
      <c r="PCR25" s="321"/>
      <c r="PCS25" s="321"/>
      <c r="PCT25" s="321"/>
      <c r="PCU25" s="321"/>
      <c r="PCV25" s="321"/>
      <c r="PCW25" s="321"/>
      <c r="PCX25" s="321"/>
      <c r="PCY25" s="321"/>
      <c r="PCZ25" s="321"/>
      <c r="PDA25" s="321"/>
      <c r="PDB25" s="321"/>
      <c r="PDC25" s="321"/>
      <c r="PDD25" s="321"/>
      <c r="PDE25" s="321"/>
      <c r="PDF25" s="321"/>
      <c r="PDG25" s="321"/>
      <c r="PDH25" s="321"/>
      <c r="PDI25" s="321"/>
      <c r="PDJ25" s="321"/>
      <c r="PDK25" s="321"/>
      <c r="PDL25" s="321"/>
      <c r="PDM25" s="321"/>
      <c r="PDN25" s="321"/>
      <c r="PDO25" s="321"/>
      <c r="PDP25" s="321"/>
      <c r="PDQ25" s="321"/>
      <c r="PDR25" s="321"/>
      <c r="PDS25" s="321"/>
      <c r="PDT25" s="321"/>
      <c r="PDU25" s="321"/>
      <c r="PDV25" s="321"/>
      <c r="PDW25" s="321"/>
      <c r="PDX25" s="321"/>
      <c r="PDY25" s="321"/>
      <c r="PDZ25" s="321"/>
      <c r="PEA25" s="321"/>
      <c r="PEB25" s="321"/>
      <c r="PEC25" s="321"/>
      <c r="PED25" s="321"/>
      <c r="PEE25" s="321"/>
      <c r="PEF25" s="321"/>
      <c r="PEG25" s="321"/>
      <c r="PEH25" s="321"/>
      <c r="PEI25" s="321"/>
      <c r="PEJ25" s="321"/>
      <c r="PEK25" s="321"/>
      <c r="PEL25" s="321"/>
      <c r="PEM25" s="321"/>
      <c r="PEN25" s="321"/>
      <c r="PEO25" s="321"/>
      <c r="PEP25" s="321"/>
      <c r="PEQ25" s="321"/>
      <c r="PER25" s="321"/>
      <c r="PES25" s="321"/>
      <c r="PET25" s="321"/>
      <c r="PEU25" s="321"/>
      <c r="PEV25" s="321"/>
      <c r="PEW25" s="321"/>
      <c r="PEX25" s="321"/>
      <c r="PEY25" s="321"/>
      <c r="PEZ25" s="321"/>
      <c r="PFA25" s="321"/>
      <c r="PFB25" s="321"/>
      <c r="PFC25" s="321"/>
      <c r="PFD25" s="321"/>
      <c r="PFE25" s="321"/>
      <c r="PFF25" s="321"/>
      <c r="PFG25" s="321"/>
      <c r="PFH25" s="321"/>
      <c r="PFI25" s="321"/>
      <c r="PFJ25" s="321"/>
      <c r="PFK25" s="321"/>
      <c r="PFL25" s="321"/>
      <c r="PFM25" s="321"/>
      <c r="PFN25" s="321"/>
      <c r="PFO25" s="321"/>
      <c r="PFP25" s="321"/>
      <c r="PFQ25" s="321"/>
      <c r="PFR25" s="321"/>
      <c r="PFS25" s="321"/>
      <c r="PFT25" s="321"/>
      <c r="PFU25" s="321"/>
      <c r="PFV25" s="321"/>
      <c r="PFW25" s="321"/>
      <c r="PFX25" s="321"/>
      <c r="PFY25" s="321"/>
      <c r="PFZ25" s="321"/>
      <c r="PGA25" s="321"/>
      <c r="PGB25" s="321"/>
      <c r="PGC25" s="321"/>
      <c r="PGD25" s="321"/>
      <c r="PGE25" s="321"/>
      <c r="PGF25" s="321"/>
      <c r="PGG25" s="321"/>
      <c r="PGH25" s="321"/>
      <c r="PGI25" s="321"/>
      <c r="PGJ25" s="321"/>
      <c r="PGK25" s="321"/>
      <c r="PGL25" s="321"/>
      <c r="PGM25" s="321"/>
      <c r="PGN25" s="321"/>
      <c r="PGO25" s="321"/>
      <c r="PGP25" s="321"/>
      <c r="PGQ25" s="321"/>
      <c r="PGR25" s="321"/>
      <c r="PGS25" s="321"/>
      <c r="PGT25" s="321"/>
      <c r="PGU25" s="321"/>
      <c r="PGV25" s="321"/>
      <c r="PGW25" s="321"/>
      <c r="PGX25" s="321"/>
      <c r="PGY25" s="321"/>
      <c r="PGZ25" s="321"/>
      <c r="PHA25" s="321"/>
      <c r="PHB25" s="321"/>
      <c r="PHC25" s="321"/>
      <c r="PHD25" s="321"/>
      <c r="PHE25" s="321"/>
      <c r="PHF25" s="321"/>
      <c r="PHG25" s="321"/>
      <c r="PHH25" s="321"/>
      <c r="PHI25" s="321"/>
      <c r="PHJ25" s="321"/>
      <c r="PHK25" s="321"/>
      <c r="PHL25" s="321"/>
      <c r="PHM25" s="321"/>
      <c r="PHN25" s="321"/>
      <c r="PHO25" s="321"/>
      <c r="PHP25" s="321"/>
      <c r="PHQ25" s="321"/>
      <c r="PHR25" s="321"/>
      <c r="PHS25" s="321"/>
      <c r="PHT25" s="321"/>
      <c r="PHU25" s="321"/>
      <c r="PHV25" s="321"/>
      <c r="PHW25" s="321"/>
      <c r="PHX25" s="321"/>
      <c r="PHY25" s="321"/>
      <c r="PHZ25" s="321"/>
      <c r="PIA25" s="321"/>
      <c r="PIB25" s="321"/>
      <c r="PIC25" s="321"/>
      <c r="PID25" s="321"/>
      <c r="PIE25" s="321"/>
      <c r="PIF25" s="321"/>
      <c r="PIG25" s="321"/>
      <c r="PIH25" s="321"/>
      <c r="PII25" s="321"/>
      <c r="PIJ25" s="321"/>
      <c r="PIK25" s="321"/>
      <c r="PIL25" s="321"/>
      <c r="PIM25" s="321"/>
      <c r="PIN25" s="321"/>
      <c r="PIO25" s="321"/>
      <c r="PIP25" s="321"/>
      <c r="PIQ25" s="321"/>
      <c r="PIR25" s="321"/>
      <c r="PIS25" s="321"/>
      <c r="PIT25" s="321"/>
      <c r="PIU25" s="321"/>
      <c r="PIV25" s="321"/>
      <c r="PIW25" s="321"/>
      <c r="PIX25" s="321"/>
      <c r="PIY25" s="321"/>
      <c r="PIZ25" s="321"/>
      <c r="PJA25" s="321"/>
      <c r="PJB25" s="321"/>
      <c r="PJC25" s="321"/>
      <c r="PJD25" s="321"/>
      <c r="PJE25" s="321"/>
      <c r="PJF25" s="321"/>
      <c r="PJG25" s="321"/>
      <c r="PJH25" s="321"/>
      <c r="PJI25" s="321"/>
      <c r="PJJ25" s="321"/>
      <c r="PJK25" s="321"/>
      <c r="PJL25" s="321"/>
      <c r="PJM25" s="321"/>
      <c r="PJN25" s="321"/>
      <c r="PJO25" s="321"/>
      <c r="PJP25" s="321"/>
      <c r="PJQ25" s="321"/>
      <c r="PJR25" s="321"/>
      <c r="PJS25" s="321"/>
      <c r="PJT25" s="321"/>
      <c r="PJU25" s="321"/>
      <c r="PJV25" s="321"/>
      <c r="PJW25" s="321"/>
      <c r="PJX25" s="321"/>
      <c r="PJY25" s="321"/>
      <c r="PJZ25" s="321"/>
      <c r="PKA25" s="321"/>
      <c r="PKB25" s="321"/>
      <c r="PKC25" s="321"/>
      <c r="PKD25" s="321"/>
      <c r="PKE25" s="321"/>
      <c r="PKF25" s="321"/>
      <c r="PKG25" s="321"/>
      <c r="PKH25" s="321"/>
      <c r="PKI25" s="321"/>
      <c r="PKJ25" s="321"/>
      <c r="PKK25" s="321"/>
      <c r="PKL25" s="321"/>
      <c r="PKM25" s="321"/>
      <c r="PKN25" s="321"/>
      <c r="PKO25" s="321"/>
      <c r="PKP25" s="321"/>
      <c r="PKQ25" s="321"/>
      <c r="PKR25" s="321"/>
      <c r="PKS25" s="321"/>
      <c r="PKT25" s="321"/>
      <c r="PKU25" s="321"/>
      <c r="PKV25" s="321"/>
      <c r="PKW25" s="321"/>
      <c r="PKX25" s="321"/>
      <c r="PKY25" s="321"/>
      <c r="PKZ25" s="321"/>
      <c r="PLA25" s="321"/>
      <c r="PLB25" s="321"/>
      <c r="PLC25" s="321"/>
      <c r="PLD25" s="321"/>
      <c r="PLE25" s="321"/>
      <c r="PLF25" s="321"/>
      <c r="PLG25" s="321"/>
      <c r="PLH25" s="321"/>
      <c r="PLI25" s="321"/>
      <c r="PLJ25" s="321"/>
      <c r="PLK25" s="321"/>
      <c r="PLL25" s="321"/>
      <c r="PLM25" s="321"/>
      <c r="PLN25" s="321"/>
      <c r="PLO25" s="321"/>
      <c r="PLP25" s="321"/>
      <c r="PLQ25" s="321"/>
      <c r="PLR25" s="321"/>
      <c r="PLS25" s="321"/>
      <c r="PLT25" s="321"/>
      <c r="PLU25" s="321"/>
      <c r="PLV25" s="321"/>
      <c r="PLW25" s="321"/>
      <c r="PLX25" s="321"/>
      <c r="PLY25" s="321"/>
      <c r="PLZ25" s="321"/>
      <c r="PMA25" s="321"/>
      <c r="PMB25" s="321"/>
      <c r="PMC25" s="321"/>
      <c r="PMD25" s="321"/>
      <c r="PME25" s="321"/>
      <c r="PMF25" s="321"/>
      <c r="PMG25" s="321"/>
      <c r="PMH25" s="321"/>
      <c r="PMI25" s="321"/>
      <c r="PMJ25" s="321"/>
      <c r="PMK25" s="321"/>
      <c r="PML25" s="321"/>
      <c r="PMM25" s="321"/>
      <c r="PMN25" s="321"/>
      <c r="PMO25" s="321"/>
      <c r="PMP25" s="321"/>
      <c r="PMQ25" s="321"/>
      <c r="PMR25" s="321"/>
      <c r="PMS25" s="321"/>
      <c r="PMT25" s="321"/>
      <c r="PMU25" s="321"/>
      <c r="PMV25" s="321"/>
      <c r="PMW25" s="321"/>
      <c r="PMX25" s="321"/>
      <c r="PMY25" s="321"/>
      <c r="PMZ25" s="321"/>
      <c r="PNA25" s="321"/>
      <c r="PNB25" s="321"/>
      <c r="PNC25" s="321"/>
      <c r="PND25" s="321"/>
      <c r="PNE25" s="321"/>
      <c r="PNF25" s="321"/>
      <c r="PNG25" s="321"/>
      <c r="PNH25" s="321"/>
      <c r="PNI25" s="321"/>
      <c r="PNJ25" s="321"/>
      <c r="PNK25" s="321"/>
      <c r="PNL25" s="321"/>
      <c r="PNM25" s="321"/>
      <c r="PNN25" s="321"/>
      <c r="PNO25" s="321"/>
      <c r="PNP25" s="321"/>
      <c r="PNQ25" s="321"/>
      <c r="PNR25" s="321"/>
      <c r="PNS25" s="321"/>
      <c r="PNT25" s="321"/>
      <c r="PNU25" s="321"/>
      <c r="PNV25" s="321"/>
      <c r="PNW25" s="321"/>
      <c r="PNX25" s="321"/>
      <c r="PNY25" s="321"/>
      <c r="PNZ25" s="321"/>
      <c r="POA25" s="321"/>
      <c r="POB25" s="321"/>
      <c r="POC25" s="321"/>
      <c r="POD25" s="321"/>
      <c r="POE25" s="321"/>
      <c r="POF25" s="321"/>
      <c r="POG25" s="321"/>
      <c r="POH25" s="321"/>
      <c r="POI25" s="321"/>
      <c r="POJ25" s="321"/>
      <c r="POK25" s="321"/>
      <c r="POL25" s="321"/>
      <c r="POM25" s="321"/>
      <c r="PON25" s="321"/>
      <c r="POO25" s="321"/>
      <c r="POP25" s="321"/>
      <c r="POQ25" s="321"/>
      <c r="POR25" s="321"/>
      <c r="POS25" s="321"/>
      <c r="POT25" s="321"/>
      <c r="POU25" s="321"/>
      <c r="POV25" s="321"/>
      <c r="POW25" s="321"/>
      <c r="POX25" s="321"/>
      <c r="POY25" s="321"/>
      <c r="POZ25" s="321"/>
      <c r="PPA25" s="321"/>
      <c r="PPB25" s="321"/>
      <c r="PPC25" s="321"/>
      <c r="PPD25" s="321"/>
      <c r="PPE25" s="321"/>
      <c r="PPF25" s="321"/>
      <c r="PPG25" s="321"/>
      <c r="PPH25" s="321"/>
      <c r="PPI25" s="321"/>
      <c r="PPJ25" s="321"/>
      <c r="PPK25" s="321"/>
      <c r="PPL25" s="321"/>
      <c r="PPM25" s="321"/>
      <c r="PPN25" s="321"/>
      <c r="PPO25" s="321"/>
      <c r="PPP25" s="321"/>
      <c r="PPQ25" s="321"/>
      <c r="PPR25" s="321"/>
      <c r="PPS25" s="321"/>
      <c r="PPT25" s="321"/>
      <c r="PPU25" s="321"/>
      <c r="PPV25" s="321"/>
      <c r="PPW25" s="321"/>
      <c r="PPX25" s="321"/>
      <c r="PPY25" s="321"/>
      <c r="PPZ25" s="321"/>
      <c r="PQA25" s="321"/>
      <c r="PQB25" s="321"/>
      <c r="PQC25" s="321"/>
      <c r="PQD25" s="321"/>
      <c r="PQE25" s="321"/>
      <c r="PQF25" s="321"/>
      <c r="PQG25" s="321"/>
      <c r="PQH25" s="321"/>
      <c r="PQI25" s="321"/>
      <c r="PQJ25" s="321"/>
      <c r="PQK25" s="321"/>
      <c r="PQL25" s="321"/>
      <c r="PQM25" s="321"/>
      <c r="PQN25" s="321"/>
      <c r="PQO25" s="321"/>
      <c r="PQP25" s="321"/>
      <c r="PQQ25" s="321"/>
      <c r="PQR25" s="321"/>
      <c r="PQS25" s="321"/>
      <c r="PQT25" s="321"/>
      <c r="PQU25" s="321"/>
      <c r="PQV25" s="321"/>
      <c r="PQW25" s="321"/>
      <c r="PQX25" s="321"/>
      <c r="PQY25" s="321"/>
      <c r="PQZ25" s="321"/>
      <c r="PRA25" s="321"/>
      <c r="PRB25" s="321"/>
      <c r="PRC25" s="321"/>
      <c r="PRD25" s="321"/>
      <c r="PRE25" s="321"/>
      <c r="PRF25" s="321"/>
      <c r="PRG25" s="321"/>
      <c r="PRH25" s="321"/>
      <c r="PRI25" s="321"/>
      <c r="PRJ25" s="321"/>
      <c r="PRK25" s="321"/>
      <c r="PRL25" s="321"/>
      <c r="PRM25" s="321"/>
      <c r="PRN25" s="321"/>
      <c r="PRO25" s="321"/>
      <c r="PRP25" s="321"/>
      <c r="PRQ25" s="321"/>
      <c r="PRR25" s="321"/>
      <c r="PRS25" s="321"/>
      <c r="PRT25" s="321"/>
      <c r="PRU25" s="321"/>
      <c r="PRV25" s="321"/>
      <c r="PRW25" s="321"/>
      <c r="PRX25" s="321"/>
      <c r="PRY25" s="321"/>
      <c r="PRZ25" s="321"/>
      <c r="PSA25" s="321"/>
      <c r="PSB25" s="321"/>
      <c r="PSC25" s="321"/>
      <c r="PSD25" s="321"/>
      <c r="PSE25" s="321"/>
      <c r="PSF25" s="321"/>
      <c r="PSG25" s="321"/>
      <c r="PSH25" s="321"/>
      <c r="PSI25" s="321"/>
      <c r="PSJ25" s="321"/>
      <c r="PSK25" s="321"/>
      <c r="PSL25" s="321"/>
      <c r="PSM25" s="321"/>
      <c r="PSN25" s="321"/>
      <c r="PSO25" s="321"/>
      <c r="PSP25" s="321"/>
      <c r="PSQ25" s="321"/>
      <c r="PSR25" s="321"/>
      <c r="PSS25" s="321"/>
      <c r="PST25" s="321"/>
      <c r="PSU25" s="321"/>
      <c r="PSV25" s="321"/>
      <c r="PSW25" s="321"/>
      <c r="PSX25" s="321"/>
      <c r="PSY25" s="321"/>
      <c r="PSZ25" s="321"/>
      <c r="PTA25" s="321"/>
      <c r="PTB25" s="321"/>
      <c r="PTC25" s="321"/>
      <c r="PTD25" s="321"/>
      <c r="PTE25" s="321"/>
      <c r="PTF25" s="321"/>
      <c r="PTG25" s="321"/>
      <c r="PTH25" s="321"/>
      <c r="PTI25" s="321"/>
      <c r="PTJ25" s="321"/>
      <c r="PTK25" s="321"/>
      <c r="PTL25" s="321"/>
      <c r="PTM25" s="321"/>
      <c r="PTN25" s="321"/>
      <c r="PTO25" s="321"/>
      <c r="PTP25" s="321"/>
      <c r="PTQ25" s="321"/>
      <c r="PTR25" s="321"/>
      <c r="PTS25" s="321"/>
      <c r="PTT25" s="321"/>
      <c r="PTU25" s="321"/>
      <c r="PTV25" s="321"/>
      <c r="PTW25" s="321"/>
      <c r="PTX25" s="321"/>
      <c r="PTY25" s="321"/>
      <c r="PTZ25" s="321"/>
      <c r="PUA25" s="321"/>
      <c r="PUB25" s="321"/>
      <c r="PUC25" s="321"/>
      <c r="PUD25" s="321"/>
      <c r="PUE25" s="321"/>
      <c r="PUF25" s="321"/>
      <c r="PUG25" s="321"/>
      <c r="PUH25" s="321"/>
      <c r="PUI25" s="321"/>
      <c r="PUJ25" s="321"/>
      <c r="PUK25" s="321"/>
      <c r="PUL25" s="321"/>
      <c r="PUM25" s="321"/>
      <c r="PUN25" s="321"/>
      <c r="PUO25" s="321"/>
      <c r="PUP25" s="321"/>
      <c r="PUQ25" s="321"/>
      <c r="PUR25" s="321"/>
      <c r="PUS25" s="321"/>
      <c r="PUT25" s="321"/>
      <c r="PUU25" s="321"/>
      <c r="PUV25" s="321"/>
      <c r="PUW25" s="321"/>
      <c r="PUX25" s="321"/>
      <c r="PUY25" s="321"/>
      <c r="PUZ25" s="321"/>
      <c r="PVA25" s="321"/>
      <c r="PVB25" s="321"/>
      <c r="PVC25" s="321"/>
      <c r="PVD25" s="321"/>
      <c r="PVE25" s="321"/>
      <c r="PVF25" s="321"/>
      <c r="PVG25" s="321"/>
      <c r="PVH25" s="321"/>
      <c r="PVI25" s="321"/>
      <c r="PVJ25" s="321"/>
      <c r="PVK25" s="321"/>
      <c r="PVL25" s="321"/>
      <c r="PVM25" s="321"/>
      <c r="PVN25" s="321"/>
      <c r="PVO25" s="321"/>
      <c r="PVP25" s="321"/>
      <c r="PVQ25" s="321"/>
      <c r="PVR25" s="321"/>
      <c r="PVS25" s="321"/>
      <c r="PVT25" s="321"/>
      <c r="PVU25" s="321"/>
      <c r="PVV25" s="321"/>
      <c r="PVW25" s="321"/>
      <c r="PVX25" s="321"/>
      <c r="PVY25" s="321"/>
      <c r="PVZ25" s="321"/>
      <c r="PWA25" s="321"/>
      <c r="PWB25" s="321"/>
      <c r="PWC25" s="321"/>
      <c r="PWD25" s="321"/>
      <c r="PWE25" s="321"/>
      <c r="PWF25" s="321"/>
      <c r="PWG25" s="321"/>
      <c r="PWH25" s="321"/>
      <c r="PWI25" s="321"/>
      <c r="PWJ25" s="321"/>
      <c r="PWK25" s="321"/>
      <c r="PWL25" s="321"/>
      <c r="PWM25" s="321"/>
      <c r="PWN25" s="321"/>
      <c r="PWO25" s="321"/>
      <c r="PWP25" s="321"/>
      <c r="PWQ25" s="321"/>
      <c r="PWR25" s="321"/>
      <c r="PWS25" s="321"/>
      <c r="PWT25" s="321"/>
      <c r="PWU25" s="321"/>
      <c r="PWV25" s="321"/>
      <c r="PWW25" s="321"/>
      <c r="PWX25" s="321"/>
      <c r="PWY25" s="321"/>
      <c r="PWZ25" s="321"/>
      <c r="PXA25" s="321"/>
      <c r="PXB25" s="321"/>
      <c r="PXC25" s="321"/>
      <c r="PXD25" s="321"/>
      <c r="PXE25" s="321"/>
      <c r="PXF25" s="321"/>
      <c r="PXG25" s="321"/>
      <c r="PXH25" s="321"/>
      <c r="PXI25" s="321"/>
      <c r="PXJ25" s="321"/>
      <c r="PXK25" s="321"/>
      <c r="PXL25" s="321"/>
      <c r="PXM25" s="321"/>
      <c r="PXN25" s="321"/>
      <c r="PXO25" s="321"/>
      <c r="PXP25" s="321"/>
      <c r="PXQ25" s="321"/>
      <c r="PXR25" s="321"/>
      <c r="PXS25" s="321"/>
      <c r="PXT25" s="321"/>
      <c r="PXU25" s="321"/>
      <c r="PXV25" s="321"/>
      <c r="PXW25" s="321"/>
      <c r="PXX25" s="321"/>
      <c r="PXY25" s="321"/>
      <c r="PXZ25" s="321"/>
      <c r="PYA25" s="321"/>
      <c r="PYB25" s="321"/>
      <c r="PYC25" s="321"/>
      <c r="PYD25" s="321"/>
      <c r="PYE25" s="321"/>
      <c r="PYF25" s="321"/>
      <c r="PYG25" s="321"/>
      <c r="PYH25" s="321"/>
      <c r="PYI25" s="321"/>
      <c r="PYJ25" s="321"/>
      <c r="PYK25" s="321"/>
      <c r="PYL25" s="321"/>
      <c r="PYM25" s="321"/>
      <c r="PYN25" s="321"/>
      <c r="PYO25" s="321"/>
      <c r="PYP25" s="321"/>
      <c r="PYQ25" s="321"/>
      <c r="PYR25" s="321"/>
      <c r="PYS25" s="321"/>
      <c r="PYT25" s="321"/>
      <c r="PYU25" s="321"/>
      <c r="PYV25" s="321"/>
      <c r="PYW25" s="321"/>
      <c r="PYX25" s="321"/>
      <c r="PYY25" s="321"/>
      <c r="PYZ25" s="321"/>
      <c r="PZA25" s="321"/>
      <c r="PZB25" s="321"/>
      <c r="PZC25" s="321"/>
      <c r="PZD25" s="321"/>
      <c r="PZE25" s="321"/>
      <c r="PZF25" s="321"/>
      <c r="PZG25" s="321"/>
      <c r="PZH25" s="321"/>
      <c r="PZI25" s="321"/>
      <c r="PZJ25" s="321"/>
      <c r="PZK25" s="321"/>
      <c r="PZL25" s="321"/>
      <c r="PZM25" s="321"/>
      <c r="PZN25" s="321"/>
      <c r="PZO25" s="321"/>
      <c r="PZP25" s="321"/>
      <c r="PZQ25" s="321"/>
      <c r="PZR25" s="321"/>
      <c r="PZS25" s="321"/>
      <c r="PZT25" s="321"/>
      <c r="PZU25" s="321"/>
      <c r="PZV25" s="321"/>
      <c r="PZW25" s="321"/>
      <c r="PZX25" s="321"/>
      <c r="PZY25" s="321"/>
      <c r="PZZ25" s="321"/>
      <c r="QAA25" s="321"/>
      <c r="QAB25" s="321"/>
      <c r="QAC25" s="321"/>
      <c r="QAD25" s="321"/>
      <c r="QAE25" s="321"/>
      <c r="QAF25" s="321"/>
      <c r="QAG25" s="321"/>
      <c r="QAH25" s="321"/>
      <c r="QAI25" s="321"/>
      <c r="QAJ25" s="321"/>
      <c r="QAK25" s="321"/>
      <c r="QAL25" s="321"/>
      <c r="QAM25" s="321"/>
      <c r="QAN25" s="321"/>
      <c r="QAO25" s="321"/>
      <c r="QAP25" s="321"/>
      <c r="QAQ25" s="321"/>
      <c r="QAR25" s="321"/>
      <c r="QAS25" s="321"/>
      <c r="QAT25" s="321"/>
      <c r="QAU25" s="321"/>
      <c r="QAV25" s="321"/>
      <c r="QAW25" s="321"/>
      <c r="QAX25" s="321"/>
      <c r="QAY25" s="321"/>
      <c r="QAZ25" s="321"/>
      <c r="QBA25" s="321"/>
      <c r="QBB25" s="321"/>
      <c r="QBC25" s="321"/>
      <c r="QBD25" s="321"/>
      <c r="QBE25" s="321"/>
      <c r="QBF25" s="321"/>
      <c r="QBG25" s="321"/>
      <c r="QBH25" s="321"/>
      <c r="QBI25" s="321"/>
      <c r="QBJ25" s="321"/>
      <c r="QBK25" s="321"/>
      <c r="QBL25" s="321"/>
      <c r="QBM25" s="321"/>
      <c r="QBN25" s="321"/>
      <c r="QBO25" s="321"/>
      <c r="QBP25" s="321"/>
      <c r="QBQ25" s="321"/>
      <c r="QBR25" s="321"/>
      <c r="QBS25" s="321"/>
      <c r="QBT25" s="321"/>
      <c r="QBU25" s="321"/>
      <c r="QBV25" s="321"/>
      <c r="QBW25" s="321"/>
      <c r="QBX25" s="321"/>
      <c r="QBY25" s="321"/>
      <c r="QBZ25" s="321"/>
      <c r="QCA25" s="321"/>
      <c r="QCB25" s="321"/>
      <c r="QCC25" s="321"/>
      <c r="QCD25" s="321"/>
      <c r="QCE25" s="321"/>
      <c r="QCF25" s="321"/>
      <c r="QCG25" s="321"/>
      <c r="QCH25" s="321"/>
      <c r="QCI25" s="321"/>
      <c r="QCJ25" s="321"/>
      <c r="QCK25" s="321"/>
      <c r="QCL25" s="321"/>
      <c r="QCM25" s="321"/>
      <c r="QCN25" s="321"/>
      <c r="QCO25" s="321"/>
      <c r="QCP25" s="321"/>
      <c r="QCQ25" s="321"/>
      <c r="QCR25" s="321"/>
      <c r="QCS25" s="321"/>
      <c r="QCT25" s="321"/>
      <c r="QCU25" s="321"/>
      <c r="QCV25" s="321"/>
      <c r="QCW25" s="321"/>
      <c r="QCX25" s="321"/>
      <c r="QCY25" s="321"/>
      <c r="QCZ25" s="321"/>
      <c r="QDA25" s="321"/>
      <c r="QDB25" s="321"/>
      <c r="QDC25" s="321"/>
      <c r="QDD25" s="321"/>
      <c r="QDE25" s="321"/>
      <c r="QDF25" s="321"/>
      <c r="QDG25" s="321"/>
      <c r="QDH25" s="321"/>
      <c r="QDI25" s="321"/>
      <c r="QDJ25" s="321"/>
      <c r="QDK25" s="321"/>
      <c r="QDL25" s="321"/>
      <c r="QDM25" s="321"/>
      <c r="QDN25" s="321"/>
      <c r="QDO25" s="321"/>
      <c r="QDP25" s="321"/>
      <c r="QDQ25" s="321"/>
      <c r="QDR25" s="321"/>
      <c r="QDS25" s="321"/>
      <c r="QDT25" s="321"/>
      <c r="QDU25" s="321"/>
      <c r="QDV25" s="321"/>
      <c r="QDW25" s="321"/>
      <c r="QDX25" s="321"/>
      <c r="QDY25" s="321"/>
      <c r="QDZ25" s="321"/>
      <c r="QEA25" s="321"/>
      <c r="QEB25" s="321"/>
      <c r="QEC25" s="321"/>
      <c r="QED25" s="321"/>
      <c r="QEE25" s="321"/>
      <c r="QEF25" s="321"/>
      <c r="QEG25" s="321"/>
      <c r="QEH25" s="321"/>
      <c r="QEI25" s="321"/>
      <c r="QEJ25" s="321"/>
      <c r="QEK25" s="321"/>
      <c r="QEL25" s="321"/>
      <c r="QEM25" s="321"/>
      <c r="QEN25" s="321"/>
      <c r="QEO25" s="321"/>
      <c r="QEP25" s="321"/>
      <c r="QEQ25" s="321"/>
      <c r="QER25" s="321"/>
      <c r="QES25" s="321"/>
      <c r="QET25" s="321"/>
      <c r="QEU25" s="321"/>
      <c r="QEV25" s="321"/>
      <c r="QEW25" s="321"/>
      <c r="QEX25" s="321"/>
      <c r="QEY25" s="321"/>
      <c r="QEZ25" s="321"/>
      <c r="QFA25" s="321"/>
      <c r="QFB25" s="321"/>
      <c r="QFC25" s="321"/>
      <c r="QFD25" s="321"/>
      <c r="QFE25" s="321"/>
      <c r="QFF25" s="321"/>
      <c r="QFG25" s="321"/>
      <c r="QFH25" s="321"/>
      <c r="QFI25" s="321"/>
      <c r="QFJ25" s="321"/>
      <c r="QFK25" s="321"/>
      <c r="QFL25" s="321"/>
      <c r="QFM25" s="321"/>
      <c r="QFN25" s="321"/>
      <c r="QFO25" s="321"/>
      <c r="QFP25" s="321"/>
      <c r="QFQ25" s="321"/>
      <c r="QFR25" s="321"/>
      <c r="QFS25" s="321"/>
      <c r="QFT25" s="321"/>
      <c r="QFU25" s="321"/>
      <c r="QFV25" s="321"/>
      <c r="QFW25" s="321"/>
      <c r="QFX25" s="321"/>
      <c r="QFY25" s="321"/>
      <c r="QFZ25" s="321"/>
      <c r="QGA25" s="321"/>
      <c r="QGB25" s="321"/>
      <c r="QGC25" s="321"/>
      <c r="QGD25" s="321"/>
      <c r="QGE25" s="321"/>
      <c r="QGF25" s="321"/>
      <c r="QGG25" s="321"/>
      <c r="QGH25" s="321"/>
      <c r="QGI25" s="321"/>
      <c r="QGJ25" s="321"/>
      <c r="QGK25" s="321"/>
      <c r="QGL25" s="321"/>
      <c r="QGM25" s="321"/>
      <c r="QGN25" s="321"/>
      <c r="QGO25" s="321"/>
      <c r="QGP25" s="321"/>
      <c r="QGQ25" s="321"/>
      <c r="QGR25" s="321"/>
      <c r="QGS25" s="321"/>
      <c r="QGT25" s="321"/>
      <c r="QGU25" s="321"/>
      <c r="QGV25" s="321"/>
      <c r="QGW25" s="321"/>
      <c r="QGX25" s="321"/>
      <c r="QGY25" s="321"/>
      <c r="QGZ25" s="321"/>
      <c r="QHA25" s="321"/>
      <c r="QHB25" s="321"/>
      <c r="QHC25" s="321"/>
      <c r="QHD25" s="321"/>
      <c r="QHE25" s="321"/>
      <c r="QHF25" s="321"/>
      <c r="QHG25" s="321"/>
      <c r="QHH25" s="321"/>
      <c r="QHI25" s="321"/>
      <c r="QHJ25" s="321"/>
      <c r="QHK25" s="321"/>
      <c r="QHL25" s="321"/>
      <c r="QHM25" s="321"/>
      <c r="QHN25" s="321"/>
      <c r="QHO25" s="321"/>
      <c r="QHP25" s="321"/>
      <c r="QHQ25" s="321"/>
      <c r="QHR25" s="321"/>
      <c r="QHS25" s="321"/>
      <c r="QHT25" s="321"/>
      <c r="QHU25" s="321"/>
      <c r="QHV25" s="321"/>
      <c r="QHW25" s="321"/>
      <c r="QHX25" s="321"/>
      <c r="QHY25" s="321"/>
      <c r="QHZ25" s="321"/>
      <c r="QIA25" s="321"/>
      <c r="QIB25" s="321"/>
      <c r="QIC25" s="321"/>
      <c r="QID25" s="321"/>
      <c r="QIE25" s="321"/>
      <c r="QIF25" s="321"/>
      <c r="QIG25" s="321"/>
      <c r="QIH25" s="321"/>
      <c r="QII25" s="321"/>
      <c r="QIJ25" s="321"/>
      <c r="QIK25" s="321"/>
      <c r="QIL25" s="321"/>
      <c r="QIM25" s="321"/>
      <c r="QIN25" s="321"/>
      <c r="QIO25" s="321"/>
      <c r="QIP25" s="321"/>
      <c r="QIQ25" s="321"/>
      <c r="QIR25" s="321"/>
      <c r="QIS25" s="321"/>
      <c r="QIT25" s="321"/>
      <c r="QIU25" s="321"/>
      <c r="QIV25" s="321"/>
      <c r="QIW25" s="321"/>
      <c r="QIX25" s="321"/>
      <c r="QIY25" s="321"/>
      <c r="QIZ25" s="321"/>
      <c r="QJA25" s="321"/>
      <c r="QJB25" s="321"/>
      <c r="QJC25" s="321"/>
      <c r="QJD25" s="321"/>
      <c r="QJE25" s="321"/>
      <c r="QJF25" s="321"/>
      <c r="QJG25" s="321"/>
      <c r="QJH25" s="321"/>
      <c r="QJI25" s="321"/>
      <c r="QJJ25" s="321"/>
      <c r="QJK25" s="321"/>
      <c r="QJL25" s="321"/>
      <c r="QJM25" s="321"/>
      <c r="QJN25" s="321"/>
      <c r="QJO25" s="321"/>
      <c r="QJP25" s="321"/>
      <c r="QJQ25" s="321"/>
      <c r="QJR25" s="321"/>
      <c r="QJS25" s="321"/>
      <c r="QJT25" s="321"/>
      <c r="QJU25" s="321"/>
      <c r="QJV25" s="321"/>
      <c r="QJW25" s="321"/>
      <c r="QJX25" s="321"/>
      <c r="QJY25" s="321"/>
      <c r="QJZ25" s="321"/>
      <c r="QKA25" s="321"/>
      <c r="QKB25" s="321"/>
      <c r="QKC25" s="321"/>
      <c r="QKD25" s="321"/>
      <c r="QKE25" s="321"/>
      <c r="QKF25" s="321"/>
      <c r="QKG25" s="321"/>
      <c r="QKH25" s="321"/>
      <c r="QKI25" s="321"/>
      <c r="QKJ25" s="321"/>
      <c r="QKK25" s="321"/>
      <c r="QKL25" s="321"/>
      <c r="QKM25" s="321"/>
      <c r="QKN25" s="321"/>
      <c r="QKO25" s="321"/>
      <c r="QKP25" s="321"/>
      <c r="QKQ25" s="321"/>
      <c r="QKR25" s="321"/>
      <c r="QKS25" s="321"/>
      <c r="QKT25" s="321"/>
      <c r="QKU25" s="321"/>
      <c r="QKV25" s="321"/>
      <c r="QKW25" s="321"/>
      <c r="QKX25" s="321"/>
      <c r="QKY25" s="321"/>
      <c r="QKZ25" s="321"/>
      <c r="QLA25" s="321"/>
      <c r="QLB25" s="321"/>
      <c r="QLC25" s="321"/>
      <c r="QLD25" s="321"/>
      <c r="QLE25" s="321"/>
      <c r="QLF25" s="321"/>
      <c r="QLG25" s="321"/>
      <c r="QLH25" s="321"/>
      <c r="QLI25" s="321"/>
      <c r="QLJ25" s="321"/>
      <c r="QLK25" s="321"/>
      <c r="QLL25" s="321"/>
      <c r="QLM25" s="321"/>
      <c r="QLN25" s="321"/>
      <c r="QLO25" s="321"/>
      <c r="QLP25" s="321"/>
      <c r="QLQ25" s="321"/>
      <c r="QLR25" s="321"/>
      <c r="QLS25" s="321"/>
      <c r="QLT25" s="321"/>
      <c r="QLU25" s="321"/>
      <c r="QLV25" s="321"/>
      <c r="QLW25" s="321"/>
      <c r="QLX25" s="321"/>
      <c r="QLY25" s="321"/>
      <c r="QLZ25" s="321"/>
      <c r="QMA25" s="321"/>
      <c r="QMB25" s="321"/>
      <c r="QMC25" s="321"/>
      <c r="QMD25" s="321"/>
      <c r="QME25" s="321"/>
      <c r="QMF25" s="321"/>
      <c r="QMG25" s="321"/>
      <c r="QMH25" s="321"/>
      <c r="QMI25" s="321"/>
      <c r="QMJ25" s="321"/>
      <c r="QMK25" s="321"/>
      <c r="QML25" s="321"/>
      <c r="QMM25" s="321"/>
      <c r="QMN25" s="321"/>
      <c r="QMO25" s="321"/>
      <c r="QMP25" s="321"/>
      <c r="QMQ25" s="321"/>
      <c r="QMR25" s="321"/>
      <c r="QMS25" s="321"/>
      <c r="QMT25" s="321"/>
      <c r="QMU25" s="321"/>
      <c r="QMV25" s="321"/>
      <c r="QMW25" s="321"/>
      <c r="QMX25" s="321"/>
      <c r="QMY25" s="321"/>
      <c r="QMZ25" s="321"/>
      <c r="QNA25" s="321"/>
      <c r="QNB25" s="321"/>
      <c r="QNC25" s="321"/>
      <c r="QND25" s="321"/>
      <c r="QNE25" s="321"/>
      <c r="QNF25" s="321"/>
      <c r="QNG25" s="321"/>
      <c r="QNH25" s="321"/>
      <c r="QNI25" s="321"/>
      <c r="QNJ25" s="321"/>
      <c r="QNK25" s="321"/>
      <c r="QNL25" s="321"/>
      <c r="QNM25" s="321"/>
      <c r="QNN25" s="321"/>
      <c r="QNO25" s="321"/>
      <c r="QNP25" s="321"/>
      <c r="QNQ25" s="321"/>
      <c r="QNR25" s="321"/>
      <c r="QNS25" s="321"/>
      <c r="QNT25" s="321"/>
      <c r="QNU25" s="321"/>
      <c r="QNV25" s="321"/>
      <c r="QNW25" s="321"/>
      <c r="QNX25" s="321"/>
      <c r="QNY25" s="321"/>
      <c r="QNZ25" s="321"/>
      <c r="QOA25" s="321"/>
      <c r="QOB25" s="321"/>
      <c r="QOC25" s="321"/>
      <c r="QOD25" s="321"/>
      <c r="QOE25" s="321"/>
      <c r="QOF25" s="321"/>
      <c r="QOG25" s="321"/>
      <c r="QOH25" s="321"/>
      <c r="QOI25" s="321"/>
      <c r="QOJ25" s="321"/>
      <c r="QOK25" s="321"/>
      <c r="QOL25" s="321"/>
      <c r="QOM25" s="321"/>
      <c r="QON25" s="321"/>
      <c r="QOO25" s="321"/>
      <c r="QOP25" s="321"/>
      <c r="QOQ25" s="321"/>
      <c r="QOR25" s="321"/>
      <c r="QOS25" s="321"/>
      <c r="QOT25" s="321"/>
      <c r="QOU25" s="321"/>
      <c r="QOV25" s="321"/>
      <c r="QOW25" s="321"/>
      <c r="QOX25" s="321"/>
      <c r="QOY25" s="321"/>
      <c r="QOZ25" s="321"/>
      <c r="QPA25" s="321"/>
      <c r="QPB25" s="321"/>
      <c r="QPC25" s="321"/>
      <c r="QPD25" s="321"/>
      <c r="QPE25" s="321"/>
      <c r="QPF25" s="321"/>
      <c r="QPG25" s="321"/>
      <c r="QPH25" s="321"/>
      <c r="QPI25" s="321"/>
      <c r="QPJ25" s="321"/>
      <c r="QPK25" s="321"/>
      <c r="QPL25" s="321"/>
      <c r="QPM25" s="321"/>
      <c r="QPN25" s="321"/>
      <c r="QPO25" s="321"/>
      <c r="QPP25" s="321"/>
      <c r="QPQ25" s="321"/>
      <c r="QPR25" s="321"/>
      <c r="QPS25" s="321"/>
      <c r="QPT25" s="321"/>
      <c r="QPU25" s="321"/>
      <c r="QPV25" s="321"/>
      <c r="QPW25" s="321"/>
      <c r="QPX25" s="321"/>
      <c r="QPY25" s="321"/>
      <c r="QPZ25" s="321"/>
      <c r="QQA25" s="321"/>
      <c r="QQB25" s="321"/>
      <c r="QQC25" s="321"/>
      <c r="QQD25" s="321"/>
      <c r="QQE25" s="321"/>
      <c r="QQF25" s="321"/>
      <c r="QQG25" s="321"/>
      <c r="QQH25" s="321"/>
      <c r="QQI25" s="321"/>
      <c r="QQJ25" s="321"/>
      <c r="QQK25" s="321"/>
      <c r="QQL25" s="321"/>
      <c r="QQM25" s="321"/>
      <c r="QQN25" s="321"/>
      <c r="QQO25" s="321"/>
      <c r="QQP25" s="321"/>
      <c r="QQQ25" s="321"/>
      <c r="QQR25" s="321"/>
      <c r="QQS25" s="321"/>
      <c r="QQT25" s="321"/>
      <c r="QQU25" s="321"/>
      <c r="QQV25" s="321"/>
      <c r="QQW25" s="321"/>
      <c r="QQX25" s="321"/>
      <c r="QQY25" s="321"/>
      <c r="QQZ25" s="321"/>
      <c r="QRA25" s="321"/>
      <c r="QRB25" s="321"/>
      <c r="QRC25" s="321"/>
      <c r="QRD25" s="321"/>
      <c r="QRE25" s="321"/>
      <c r="QRF25" s="321"/>
      <c r="QRG25" s="321"/>
      <c r="QRH25" s="321"/>
      <c r="QRI25" s="321"/>
      <c r="QRJ25" s="321"/>
      <c r="QRK25" s="321"/>
      <c r="QRL25" s="321"/>
      <c r="QRM25" s="321"/>
      <c r="QRN25" s="321"/>
      <c r="QRO25" s="321"/>
      <c r="QRP25" s="321"/>
      <c r="QRQ25" s="321"/>
      <c r="QRR25" s="321"/>
      <c r="QRS25" s="321"/>
      <c r="QRT25" s="321"/>
      <c r="QRU25" s="321"/>
      <c r="QRV25" s="321"/>
      <c r="QRW25" s="321"/>
      <c r="QRX25" s="321"/>
      <c r="QRY25" s="321"/>
      <c r="QRZ25" s="321"/>
      <c r="QSA25" s="321"/>
      <c r="QSB25" s="321"/>
      <c r="QSC25" s="321"/>
      <c r="QSD25" s="321"/>
      <c r="QSE25" s="321"/>
      <c r="QSF25" s="321"/>
      <c r="QSG25" s="321"/>
      <c r="QSH25" s="321"/>
      <c r="QSI25" s="321"/>
      <c r="QSJ25" s="321"/>
      <c r="QSK25" s="321"/>
      <c r="QSL25" s="321"/>
      <c r="QSM25" s="321"/>
      <c r="QSN25" s="321"/>
      <c r="QSO25" s="321"/>
      <c r="QSP25" s="321"/>
      <c r="QSQ25" s="321"/>
      <c r="QSR25" s="321"/>
      <c r="QSS25" s="321"/>
      <c r="QST25" s="321"/>
      <c r="QSU25" s="321"/>
      <c r="QSV25" s="321"/>
      <c r="QSW25" s="321"/>
      <c r="QSX25" s="321"/>
      <c r="QSY25" s="321"/>
      <c r="QSZ25" s="321"/>
      <c r="QTA25" s="321"/>
      <c r="QTB25" s="321"/>
      <c r="QTC25" s="321"/>
      <c r="QTD25" s="321"/>
      <c r="QTE25" s="321"/>
      <c r="QTF25" s="321"/>
      <c r="QTG25" s="321"/>
      <c r="QTH25" s="321"/>
      <c r="QTI25" s="321"/>
      <c r="QTJ25" s="321"/>
      <c r="QTK25" s="321"/>
      <c r="QTL25" s="321"/>
      <c r="QTM25" s="321"/>
      <c r="QTN25" s="321"/>
      <c r="QTO25" s="321"/>
      <c r="QTP25" s="321"/>
      <c r="QTQ25" s="321"/>
      <c r="QTR25" s="321"/>
      <c r="QTS25" s="321"/>
      <c r="QTT25" s="321"/>
      <c r="QTU25" s="321"/>
      <c r="QTV25" s="321"/>
      <c r="QTW25" s="321"/>
      <c r="QTX25" s="321"/>
      <c r="QTY25" s="321"/>
      <c r="QTZ25" s="321"/>
      <c r="QUA25" s="321"/>
      <c r="QUB25" s="321"/>
      <c r="QUC25" s="321"/>
      <c r="QUD25" s="321"/>
      <c r="QUE25" s="321"/>
      <c r="QUF25" s="321"/>
      <c r="QUG25" s="321"/>
      <c r="QUH25" s="321"/>
      <c r="QUI25" s="321"/>
      <c r="QUJ25" s="321"/>
      <c r="QUK25" s="321"/>
      <c r="QUL25" s="321"/>
      <c r="QUM25" s="321"/>
      <c r="QUN25" s="321"/>
      <c r="QUO25" s="321"/>
      <c r="QUP25" s="321"/>
      <c r="QUQ25" s="321"/>
      <c r="QUR25" s="321"/>
      <c r="QUS25" s="321"/>
      <c r="QUT25" s="321"/>
      <c r="QUU25" s="321"/>
      <c r="QUV25" s="321"/>
      <c r="QUW25" s="321"/>
      <c r="QUX25" s="321"/>
      <c r="QUY25" s="321"/>
      <c r="QUZ25" s="321"/>
      <c r="QVA25" s="321"/>
      <c r="QVB25" s="321"/>
      <c r="QVC25" s="321"/>
      <c r="QVD25" s="321"/>
      <c r="QVE25" s="321"/>
      <c r="QVF25" s="321"/>
      <c r="QVG25" s="321"/>
      <c r="QVH25" s="321"/>
      <c r="QVI25" s="321"/>
      <c r="QVJ25" s="321"/>
      <c r="QVK25" s="321"/>
      <c r="QVL25" s="321"/>
      <c r="QVM25" s="321"/>
      <c r="QVN25" s="321"/>
      <c r="QVO25" s="321"/>
      <c r="QVP25" s="321"/>
      <c r="QVQ25" s="321"/>
      <c r="QVR25" s="321"/>
      <c r="QVS25" s="321"/>
      <c r="QVT25" s="321"/>
      <c r="QVU25" s="321"/>
      <c r="QVV25" s="321"/>
      <c r="QVW25" s="321"/>
      <c r="QVX25" s="321"/>
      <c r="QVY25" s="321"/>
      <c r="QVZ25" s="321"/>
      <c r="QWA25" s="321"/>
      <c r="QWB25" s="321"/>
      <c r="QWC25" s="321"/>
      <c r="QWD25" s="321"/>
      <c r="QWE25" s="321"/>
      <c r="QWF25" s="321"/>
      <c r="QWG25" s="321"/>
      <c r="QWH25" s="321"/>
      <c r="QWI25" s="321"/>
      <c r="QWJ25" s="321"/>
      <c r="QWK25" s="321"/>
      <c r="QWL25" s="321"/>
      <c r="QWM25" s="321"/>
      <c r="QWN25" s="321"/>
      <c r="QWO25" s="321"/>
      <c r="QWP25" s="321"/>
      <c r="QWQ25" s="321"/>
      <c r="QWR25" s="321"/>
      <c r="QWS25" s="321"/>
      <c r="QWT25" s="321"/>
      <c r="QWU25" s="321"/>
      <c r="QWV25" s="321"/>
      <c r="QWW25" s="321"/>
      <c r="QWX25" s="321"/>
      <c r="QWY25" s="321"/>
      <c r="QWZ25" s="321"/>
      <c r="QXA25" s="321"/>
      <c r="QXB25" s="321"/>
      <c r="QXC25" s="321"/>
      <c r="QXD25" s="321"/>
      <c r="QXE25" s="321"/>
      <c r="QXF25" s="321"/>
      <c r="QXG25" s="321"/>
      <c r="QXH25" s="321"/>
      <c r="QXI25" s="321"/>
      <c r="QXJ25" s="321"/>
      <c r="QXK25" s="321"/>
      <c r="QXL25" s="321"/>
      <c r="QXM25" s="321"/>
      <c r="QXN25" s="321"/>
      <c r="QXO25" s="321"/>
      <c r="QXP25" s="321"/>
      <c r="QXQ25" s="321"/>
      <c r="QXR25" s="321"/>
      <c r="QXS25" s="321"/>
      <c r="QXT25" s="321"/>
      <c r="QXU25" s="321"/>
      <c r="QXV25" s="321"/>
      <c r="QXW25" s="321"/>
      <c r="QXX25" s="321"/>
      <c r="QXY25" s="321"/>
      <c r="QXZ25" s="321"/>
      <c r="QYA25" s="321"/>
      <c r="QYB25" s="321"/>
      <c r="QYC25" s="321"/>
      <c r="QYD25" s="321"/>
      <c r="QYE25" s="321"/>
      <c r="QYF25" s="321"/>
      <c r="QYG25" s="321"/>
      <c r="QYH25" s="321"/>
      <c r="QYI25" s="321"/>
      <c r="QYJ25" s="321"/>
      <c r="QYK25" s="321"/>
      <c r="QYL25" s="321"/>
      <c r="QYM25" s="321"/>
      <c r="QYN25" s="321"/>
      <c r="QYO25" s="321"/>
      <c r="QYP25" s="321"/>
      <c r="QYQ25" s="321"/>
      <c r="QYR25" s="321"/>
      <c r="QYS25" s="321"/>
      <c r="QYT25" s="321"/>
      <c r="QYU25" s="321"/>
      <c r="QYV25" s="321"/>
      <c r="QYW25" s="321"/>
      <c r="QYX25" s="321"/>
      <c r="QYY25" s="321"/>
      <c r="QYZ25" s="321"/>
      <c r="QZA25" s="321"/>
      <c r="QZB25" s="321"/>
      <c r="QZC25" s="321"/>
      <c r="QZD25" s="321"/>
      <c r="QZE25" s="321"/>
      <c r="QZF25" s="321"/>
      <c r="QZG25" s="321"/>
      <c r="QZH25" s="321"/>
      <c r="QZI25" s="321"/>
      <c r="QZJ25" s="321"/>
      <c r="QZK25" s="321"/>
      <c r="QZL25" s="321"/>
      <c r="QZM25" s="321"/>
      <c r="QZN25" s="321"/>
      <c r="QZO25" s="321"/>
      <c r="QZP25" s="321"/>
      <c r="QZQ25" s="321"/>
      <c r="QZR25" s="321"/>
      <c r="QZS25" s="321"/>
      <c r="QZT25" s="321"/>
      <c r="QZU25" s="321"/>
      <c r="QZV25" s="321"/>
      <c r="QZW25" s="321"/>
      <c r="QZX25" s="321"/>
      <c r="QZY25" s="321"/>
      <c r="QZZ25" s="321"/>
      <c r="RAA25" s="321"/>
      <c r="RAB25" s="321"/>
      <c r="RAC25" s="321"/>
      <c r="RAD25" s="321"/>
      <c r="RAE25" s="321"/>
      <c r="RAF25" s="321"/>
      <c r="RAG25" s="321"/>
      <c r="RAH25" s="321"/>
      <c r="RAI25" s="321"/>
      <c r="RAJ25" s="321"/>
      <c r="RAK25" s="321"/>
      <c r="RAL25" s="321"/>
      <c r="RAM25" s="321"/>
      <c r="RAN25" s="321"/>
      <c r="RAO25" s="321"/>
      <c r="RAP25" s="321"/>
      <c r="RAQ25" s="321"/>
      <c r="RAR25" s="321"/>
      <c r="RAS25" s="321"/>
      <c r="RAT25" s="321"/>
      <c r="RAU25" s="321"/>
      <c r="RAV25" s="321"/>
      <c r="RAW25" s="321"/>
      <c r="RAX25" s="321"/>
      <c r="RAY25" s="321"/>
      <c r="RAZ25" s="321"/>
      <c r="RBA25" s="321"/>
      <c r="RBB25" s="321"/>
      <c r="RBC25" s="321"/>
      <c r="RBD25" s="321"/>
      <c r="RBE25" s="321"/>
      <c r="RBF25" s="321"/>
      <c r="RBG25" s="321"/>
      <c r="RBH25" s="321"/>
      <c r="RBI25" s="321"/>
      <c r="RBJ25" s="321"/>
      <c r="RBK25" s="321"/>
      <c r="RBL25" s="321"/>
      <c r="RBM25" s="321"/>
      <c r="RBN25" s="321"/>
      <c r="RBO25" s="321"/>
      <c r="RBP25" s="321"/>
      <c r="RBQ25" s="321"/>
      <c r="RBR25" s="321"/>
      <c r="RBS25" s="321"/>
      <c r="RBT25" s="321"/>
      <c r="RBU25" s="321"/>
      <c r="RBV25" s="321"/>
      <c r="RBW25" s="321"/>
      <c r="RBX25" s="321"/>
      <c r="RBY25" s="321"/>
      <c r="RBZ25" s="321"/>
      <c r="RCA25" s="321"/>
      <c r="RCB25" s="321"/>
      <c r="RCC25" s="321"/>
      <c r="RCD25" s="321"/>
      <c r="RCE25" s="321"/>
      <c r="RCF25" s="321"/>
      <c r="RCG25" s="321"/>
      <c r="RCH25" s="321"/>
      <c r="RCI25" s="321"/>
      <c r="RCJ25" s="321"/>
      <c r="RCK25" s="321"/>
      <c r="RCL25" s="321"/>
      <c r="RCM25" s="321"/>
      <c r="RCN25" s="321"/>
      <c r="RCO25" s="321"/>
      <c r="RCP25" s="321"/>
      <c r="RCQ25" s="321"/>
      <c r="RCR25" s="321"/>
      <c r="RCS25" s="321"/>
      <c r="RCT25" s="321"/>
      <c r="RCU25" s="321"/>
      <c r="RCV25" s="321"/>
      <c r="RCW25" s="321"/>
      <c r="RCX25" s="321"/>
      <c r="RCY25" s="321"/>
      <c r="RCZ25" s="321"/>
      <c r="RDA25" s="321"/>
      <c r="RDB25" s="321"/>
      <c r="RDC25" s="321"/>
      <c r="RDD25" s="321"/>
      <c r="RDE25" s="321"/>
      <c r="RDF25" s="321"/>
      <c r="RDG25" s="321"/>
      <c r="RDH25" s="321"/>
      <c r="RDI25" s="321"/>
      <c r="RDJ25" s="321"/>
      <c r="RDK25" s="321"/>
      <c r="RDL25" s="321"/>
      <c r="RDM25" s="321"/>
      <c r="RDN25" s="321"/>
      <c r="RDO25" s="321"/>
      <c r="RDP25" s="321"/>
      <c r="RDQ25" s="321"/>
      <c r="RDR25" s="321"/>
      <c r="RDS25" s="321"/>
      <c r="RDT25" s="321"/>
      <c r="RDU25" s="321"/>
      <c r="RDV25" s="321"/>
      <c r="RDW25" s="321"/>
      <c r="RDX25" s="321"/>
      <c r="RDY25" s="321"/>
      <c r="RDZ25" s="321"/>
      <c r="REA25" s="321"/>
      <c r="REB25" s="321"/>
      <c r="REC25" s="321"/>
      <c r="RED25" s="321"/>
      <c r="REE25" s="321"/>
      <c r="REF25" s="321"/>
      <c r="REG25" s="321"/>
      <c r="REH25" s="321"/>
      <c r="REI25" s="321"/>
      <c r="REJ25" s="321"/>
      <c r="REK25" s="321"/>
      <c r="REL25" s="321"/>
      <c r="REM25" s="321"/>
      <c r="REN25" s="321"/>
      <c r="REO25" s="321"/>
      <c r="REP25" s="321"/>
      <c r="REQ25" s="321"/>
      <c r="RER25" s="321"/>
      <c r="RES25" s="321"/>
      <c r="RET25" s="321"/>
      <c r="REU25" s="321"/>
      <c r="REV25" s="321"/>
      <c r="REW25" s="321"/>
      <c r="REX25" s="321"/>
      <c r="REY25" s="321"/>
      <c r="REZ25" s="321"/>
      <c r="RFA25" s="321"/>
      <c r="RFB25" s="321"/>
      <c r="RFC25" s="321"/>
      <c r="RFD25" s="321"/>
      <c r="RFE25" s="321"/>
      <c r="RFF25" s="321"/>
      <c r="RFG25" s="321"/>
      <c r="RFH25" s="321"/>
      <c r="RFI25" s="321"/>
      <c r="RFJ25" s="321"/>
      <c r="RFK25" s="321"/>
      <c r="RFL25" s="321"/>
      <c r="RFM25" s="321"/>
      <c r="RFN25" s="321"/>
      <c r="RFO25" s="321"/>
      <c r="RFP25" s="321"/>
      <c r="RFQ25" s="321"/>
      <c r="RFR25" s="321"/>
      <c r="RFS25" s="321"/>
      <c r="RFT25" s="321"/>
      <c r="RFU25" s="321"/>
      <c r="RFV25" s="321"/>
      <c r="RFW25" s="321"/>
      <c r="RFX25" s="321"/>
      <c r="RFY25" s="321"/>
      <c r="RFZ25" s="321"/>
      <c r="RGA25" s="321"/>
      <c r="RGB25" s="321"/>
      <c r="RGC25" s="321"/>
      <c r="RGD25" s="321"/>
      <c r="RGE25" s="321"/>
      <c r="RGF25" s="321"/>
      <c r="RGG25" s="321"/>
      <c r="RGH25" s="321"/>
      <c r="RGI25" s="321"/>
      <c r="RGJ25" s="321"/>
      <c r="RGK25" s="321"/>
      <c r="RGL25" s="321"/>
      <c r="RGM25" s="321"/>
      <c r="RGN25" s="321"/>
      <c r="RGO25" s="321"/>
      <c r="RGP25" s="321"/>
      <c r="RGQ25" s="321"/>
      <c r="RGR25" s="321"/>
      <c r="RGS25" s="321"/>
      <c r="RGT25" s="321"/>
      <c r="RGU25" s="321"/>
      <c r="RGV25" s="321"/>
      <c r="RGW25" s="321"/>
      <c r="RGX25" s="321"/>
      <c r="RGY25" s="321"/>
      <c r="RGZ25" s="321"/>
      <c r="RHA25" s="321"/>
      <c r="RHB25" s="321"/>
      <c r="RHC25" s="321"/>
      <c r="RHD25" s="321"/>
      <c r="RHE25" s="321"/>
      <c r="RHF25" s="321"/>
      <c r="RHG25" s="321"/>
      <c r="RHH25" s="321"/>
      <c r="RHI25" s="321"/>
      <c r="RHJ25" s="321"/>
      <c r="RHK25" s="321"/>
      <c r="RHL25" s="321"/>
      <c r="RHM25" s="321"/>
      <c r="RHN25" s="321"/>
      <c r="RHO25" s="321"/>
      <c r="RHP25" s="321"/>
      <c r="RHQ25" s="321"/>
      <c r="RHR25" s="321"/>
      <c r="RHS25" s="321"/>
      <c r="RHT25" s="321"/>
      <c r="RHU25" s="321"/>
      <c r="RHV25" s="321"/>
      <c r="RHW25" s="321"/>
      <c r="RHX25" s="321"/>
      <c r="RHY25" s="321"/>
      <c r="RHZ25" s="321"/>
      <c r="RIA25" s="321"/>
      <c r="RIB25" s="321"/>
      <c r="RIC25" s="321"/>
      <c r="RID25" s="321"/>
      <c r="RIE25" s="321"/>
      <c r="RIF25" s="321"/>
      <c r="RIG25" s="321"/>
      <c r="RIH25" s="321"/>
      <c r="RII25" s="321"/>
      <c r="RIJ25" s="321"/>
      <c r="RIK25" s="321"/>
      <c r="RIL25" s="321"/>
      <c r="RIM25" s="321"/>
      <c r="RIN25" s="321"/>
      <c r="RIO25" s="321"/>
      <c r="RIP25" s="321"/>
      <c r="RIQ25" s="321"/>
      <c r="RIR25" s="321"/>
      <c r="RIS25" s="321"/>
      <c r="RIT25" s="321"/>
      <c r="RIU25" s="321"/>
      <c r="RIV25" s="321"/>
      <c r="RIW25" s="321"/>
      <c r="RIX25" s="321"/>
      <c r="RIY25" s="321"/>
      <c r="RIZ25" s="321"/>
      <c r="RJA25" s="321"/>
      <c r="RJB25" s="321"/>
      <c r="RJC25" s="321"/>
      <c r="RJD25" s="321"/>
      <c r="RJE25" s="321"/>
      <c r="RJF25" s="321"/>
      <c r="RJG25" s="321"/>
      <c r="RJH25" s="321"/>
      <c r="RJI25" s="321"/>
      <c r="RJJ25" s="321"/>
      <c r="RJK25" s="321"/>
      <c r="RJL25" s="321"/>
      <c r="RJM25" s="321"/>
      <c r="RJN25" s="321"/>
      <c r="RJO25" s="321"/>
      <c r="RJP25" s="321"/>
      <c r="RJQ25" s="321"/>
      <c r="RJR25" s="321"/>
      <c r="RJS25" s="321"/>
      <c r="RJT25" s="321"/>
      <c r="RJU25" s="321"/>
      <c r="RJV25" s="321"/>
      <c r="RJW25" s="321"/>
      <c r="RJX25" s="321"/>
      <c r="RJY25" s="321"/>
      <c r="RJZ25" s="321"/>
      <c r="RKA25" s="321"/>
      <c r="RKB25" s="321"/>
      <c r="RKC25" s="321"/>
      <c r="RKD25" s="321"/>
      <c r="RKE25" s="321"/>
      <c r="RKF25" s="321"/>
      <c r="RKG25" s="321"/>
      <c r="RKH25" s="321"/>
      <c r="RKI25" s="321"/>
      <c r="RKJ25" s="321"/>
      <c r="RKK25" s="321"/>
      <c r="RKL25" s="321"/>
      <c r="RKM25" s="321"/>
      <c r="RKN25" s="321"/>
      <c r="RKO25" s="321"/>
      <c r="RKP25" s="321"/>
      <c r="RKQ25" s="321"/>
      <c r="RKR25" s="321"/>
      <c r="RKS25" s="321"/>
      <c r="RKT25" s="321"/>
      <c r="RKU25" s="321"/>
      <c r="RKV25" s="321"/>
      <c r="RKW25" s="321"/>
      <c r="RKX25" s="321"/>
      <c r="RKY25" s="321"/>
      <c r="RKZ25" s="321"/>
      <c r="RLA25" s="321"/>
      <c r="RLB25" s="321"/>
      <c r="RLC25" s="321"/>
      <c r="RLD25" s="321"/>
      <c r="RLE25" s="321"/>
      <c r="RLF25" s="321"/>
      <c r="RLG25" s="321"/>
      <c r="RLH25" s="321"/>
      <c r="RLI25" s="321"/>
      <c r="RLJ25" s="321"/>
      <c r="RLK25" s="321"/>
      <c r="RLL25" s="321"/>
      <c r="RLM25" s="321"/>
      <c r="RLN25" s="321"/>
      <c r="RLO25" s="321"/>
      <c r="RLP25" s="321"/>
      <c r="RLQ25" s="321"/>
      <c r="RLR25" s="321"/>
      <c r="RLS25" s="321"/>
      <c r="RLT25" s="321"/>
      <c r="RLU25" s="321"/>
      <c r="RLV25" s="321"/>
      <c r="RLW25" s="321"/>
      <c r="RLX25" s="321"/>
      <c r="RLY25" s="321"/>
      <c r="RLZ25" s="321"/>
      <c r="RMA25" s="321"/>
      <c r="RMB25" s="321"/>
      <c r="RMC25" s="321"/>
      <c r="RMD25" s="321"/>
      <c r="RME25" s="321"/>
      <c r="RMF25" s="321"/>
      <c r="RMG25" s="321"/>
      <c r="RMH25" s="321"/>
      <c r="RMI25" s="321"/>
      <c r="RMJ25" s="321"/>
      <c r="RMK25" s="321"/>
      <c r="RML25" s="321"/>
      <c r="RMM25" s="321"/>
      <c r="RMN25" s="321"/>
      <c r="RMO25" s="321"/>
      <c r="RMP25" s="321"/>
      <c r="RMQ25" s="321"/>
      <c r="RMR25" s="321"/>
      <c r="RMS25" s="321"/>
      <c r="RMT25" s="321"/>
      <c r="RMU25" s="321"/>
      <c r="RMV25" s="321"/>
      <c r="RMW25" s="321"/>
      <c r="RMX25" s="321"/>
      <c r="RMY25" s="321"/>
      <c r="RMZ25" s="321"/>
      <c r="RNA25" s="321"/>
      <c r="RNB25" s="321"/>
      <c r="RNC25" s="321"/>
      <c r="RND25" s="321"/>
      <c r="RNE25" s="321"/>
      <c r="RNF25" s="321"/>
      <c r="RNG25" s="321"/>
      <c r="RNH25" s="321"/>
      <c r="RNI25" s="321"/>
      <c r="RNJ25" s="321"/>
      <c r="RNK25" s="321"/>
      <c r="RNL25" s="321"/>
      <c r="RNM25" s="321"/>
      <c r="RNN25" s="321"/>
      <c r="RNO25" s="321"/>
      <c r="RNP25" s="321"/>
      <c r="RNQ25" s="321"/>
      <c r="RNR25" s="321"/>
      <c r="RNS25" s="321"/>
      <c r="RNT25" s="321"/>
      <c r="RNU25" s="321"/>
      <c r="RNV25" s="321"/>
      <c r="RNW25" s="321"/>
      <c r="RNX25" s="321"/>
      <c r="RNY25" s="321"/>
      <c r="RNZ25" s="321"/>
      <c r="ROA25" s="321"/>
      <c r="ROB25" s="321"/>
      <c r="ROC25" s="321"/>
      <c r="ROD25" s="321"/>
      <c r="ROE25" s="321"/>
      <c r="ROF25" s="321"/>
      <c r="ROG25" s="321"/>
      <c r="ROH25" s="321"/>
      <c r="ROI25" s="321"/>
      <c r="ROJ25" s="321"/>
      <c r="ROK25" s="321"/>
      <c r="ROL25" s="321"/>
      <c r="ROM25" s="321"/>
      <c r="RON25" s="321"/>
      <c r="ROO25" s="321"/>
      <c r="ROP25" s="321"/>
      <c r="ROQ25" s="321"/>
      <c r="ROR25" s="321"/>
      <c r="ROS25" s="321"/>
      <c r="ROT25" s="321"/>
      <c r="ROU25" s="321"/>
      <c r="ROV25" s="321"/>
      <c r="ROW25" s="321"/>
      <c r="ROX25" s="321"/>
      <c r="ROY25" s="321"/>
      <c r="ROZ25" s="321"/>
      <c r="RPA25" s="321"/>
      <c r="RPB25" s="321"/>
      <c r="RPC25" s="321"/>
      <c r="RPD25" s="321"/>
      <c r="RPE25" s="321"/>
      <c r="RPF25" s="321"/>
      <c r="RPG25" s="321"/>
      <c r="RPH25" s="321"/>
      <c r="RPI25" s="321"/>
      <c r="RPJ25" s="321"/>
      <c r="RPK25" s="321"/>
      <c r="RPL25" s="321"/>
      <c r="RPM25" s="321"/>
      <c r="RPN25" s="321"/>
      <c r="RPO25" s="321"/>
      <c r="RPP25" s="321"/>
      <c r="RPQ25" s="321"/>
      <c r="RPR25" s="321"/>
      <c r="RPS25" s="321"/>
      <c r="RPT25" s="321"/>
      <c r="RPU25" s="321"/>
      <c r="RPV25" s="321"/>
      <c r="RPW25" s="321"/>
      <c r="RPX25" s="321"/>
      <c r="RPY25" s="321"/>
      <c r="RPZ25" s="321"/>
      <c r="RQA25" s="321"/>
      <c r="RQB25" s="321"/>
      <c r="RQC25" s="321"/>
      <c r="RQD25" s="321"/>
      <c r="RQE25" s="321"/>
      <c r="RQF25" s="321"/>
      <c r="RQG25" s="321"/>
      <c r="RQH25" s="321"/>
      <c r="RQI25" s="321"/>
      <c r="RQJ25" s="321"/>
      <c r="RQK25" s="321"/>
      <c r="RQL25" s="321"/>
      <c r="RQM25" s="321"/>
      <c r="RQN25" s="321"/>
      <c r="RQO25" s="321"/>
      <c r="RQP25" s="321"/>
      <c r="RQQ25" s="321"/>
      <c r="RQR25" s="321"/>
      <c r="RQS25" s="321"/>
      <c r="RQT25" s="321"/>
      <c r="RQU25" s="321"/>
      <c r="RQV25" s="321"/>
      <c r="RQW25" s="321"/>
      <c r="RQX25" s="321"/>
      <c r="RQY25" s="321"/>
      <c r="RQZ25" s="321"/>
      <c r="RRA25" s="321"/>
      <c r="RRB25" s="321"/>
      <c r="RRC25" s="321"/>
      <c r="RRD25" s="321"/>
      <c r="RRE25" s="321"/>
      <c r="RRF25" s="321"/>
      <c r="RRG25" s="321"/>
      <c r="RRH25" s="321"/>
      <c r="RRI25" s="321"/>
      <c r="RRJ25" s="321"/>
      <c r="RRK25" s="321"/>
      <c r="RRL25" s="321"/>
      <c r="RRM25" s="321"/>
      <c r="RRN25" s="321"/>
      <c r="RRO25" s="321"/>
      <c r="RRP25" s="321"/>
      <c r="RRQ25" s="321"/>
      <c r="RRR25" s="321"/>
      <c r="RRS25" s="321"/>
      <c r="RRT25" s="321"/>
      <c r="RRU25" s="321"/>
      <c r="RRV25" s="321"/>
      <c r="RRW25" s="321"/>
      <c r="RRX25" s="321"/>
      <c r="RRY25" s="321"/>
      <c r="RRZ25" s="321"/>
      <c r="RSA25" s="321"/>
      <c r="RSB25" s="321"/>
      <c r="RSC25" s="321"/>
      <c r="RSD25" s="321"/>
      <c r="RSE25" s="321"/>
      <c r="RSF25" s="321"/>
      <c r="RSG25" s="321"/>
      <c r="RSH25" s="321"/>
      <c r="RSI25" s="321"/>
      <c r="RSJ25" s="321"/>
      <c r="RSK25" s="321"/>
      <c r="RSL25" s="321"/>
      <c r="RSM25" s="321"/>
      <c r="RSN25" s="321"/>
      <c r="RSO25" s="321"/>
      <c r="RSP25" s="321"/>
      <c r="RSQ25" s="321"/>
      <c r="RSR25" s="321"/>
      <c r="RSS25" s="321"/>
      <c r="RST25" s="321"/>
      <c r="RSU25" s="321"/>
      <c r="RSV25" s="321"/>
      <c r="RSW25" s="321"/>
      <c r="RSX25" s="321"/>
      <c r="RSY25" s="321"/>
      <c r="RSZ25" s="321"/>
      <c r="RTA25" s="321"/>
      <c r="RTB25" s="321"/>
      <c r="RTC25" s="321"/>
      <c r="RTD25" s="321"/>
      <c r="RTE25" s="321"/>
      <c r="RTF25" s="321"/>
      <c r="RTG25" s="321"/>
      <c r="RTH25" s="321"/>
      <c r="RTI25" s="321"/>
      <c r="RTJ25" s="321"/>
      <c r="RTK25" s="321"/>
      <c r="RTL25" s="321"/>
      <c r="RTM25" s="321"/>
      <c r="RTN25" s="321"/>
      <c r="RTO25" s="321"/>
      <c r="RTP25" s="321"/>
      <c r="RTQ25" s="321"/>
      <c r="RTR25" s="321"/>
      <c r="RTS25" s="321"/>
      <c r="RTT25" s="321"/>
      <c r="RTU25" s="321"/>
      <c r="RTV25" s="321"/>
      <c r="RTW25" s="321"/>
      <c r="RTX25" s="321"/>
      <c r="RTY25" s="321"/>
      <c r="RTZ25" s="321"/>
      <c r="RUA25" s="321"/>
      <c r="RUB25" s="321"/>
      <c r="RUC25" s="321"/>
      <c r="RUD25" s="321"/>
      <c r="RUE25" s="321"/>
      <c r="RUF25" s="321"/>
      <c r="RUG25" s="321"/>
      <c r="RUH25" s="321"/>
      <c r="RUI25" s="321"/>
      <c r="RUJ25" s="321"/>
      <c r="RUK25" s="321"/>
      <c r="RUL25" s="321"/>
      <c r="RUM25" s="321"/>
      <c r="RUN25" s="321"/>
      <c r="RUO25" s="321"/>
      <c r="RUP25" s="321"/>
      <c r="RUQ25" s="321"/>
      <c r="RUR25" s="321"/>
      <c r="RUS25" s="321"/>
      <c r="RUT25" s="321"/>
      <c r="RUU25" s="321"/>
      <c r="RUV25" s="321"/>
      <c r="RUW25" s="321"/>
      <c r="RUX25" s="321"/>
      <c r="RUY25" s="321"/>
      <c r="RUZ25" s="321"/>
      <c r="RVA25" s="321"/>
      <c r="RVB25" s="321"/>
      <c r="RVC25" s="321"/>
      <c r="RVD25" s="321"/>
      <c r="RVE25" s="321"/>
      <c r="RVF25" s="321"/>
      <c r="RVG25" s="321"/>
      <c r="RVH25" s="321"/>
      <c r="RVI25" s="321"/>
      <c r="RVJ25" s="321"/>
      <c r="RVK25" s="321"/>
      <c r="RVL25" s="321"/>
      <c r="RVM25" s="321"/>
      <c r="RVN25" s="321"/>
      <c r="RVO25" s="321"/>
      <c r="RVP25" s="321"/>
      <c r="RVQ25" s="321"/>
      <c r="RVR25" s="321"/>
      <c r="RVS25" s="321"/>
      <c r="RVT25" s="321"/>
      <c r="RVU25" s="321"/>
      <c r="RVV25" s="321"/>
      <c r="RVW25" s="321"/>
      <c r="RVX25" s="321"/>
      <c r="RVY25" s="321"/>
      <c r="RVZ25" s="321"/>
      <c r="RWA25" s="321"/>
      <c r="RWB25" s="321"/>
      <c r="RWC25" s="321"/>
      <c r="RWD25" s="321"/>
      <c r="RWE25" s="321"/>
      <c r="RWF25" s="321"/>
      <c r="RWG25" s="321"/>
      <c r="RWH25" s="321"/>
      <c r="RWI25" s="321"/>
      <c r="RWJ25" s="321"/>
      <c r="RWK25" s="321"/>
      <c r="RWL25" s="321"/>
      <c r="RWM25" s="321"/>
      <c r="RWN25" s="321"/>
      <c r="RWO25" s="321"/>
      <c r="RWP25" s="321"/>
      <c r="RWQ25" s="321"/>
      <c r="RWR25" s="321"/>
      <c r="RWS25" s="321"/>
      <c r="RWT25" s="321"/>
      <c r="RWU25" s="321"/>
      <c r="RWV25" s="321"/>
      <c r="RWW25" s="321"/>
      <c r="RWX25" s="321"/>
      <c r="RWY25" s="321"/>
      <c r="RWZ25" s="321"/>
      <c r="RXA25" s="321"/>
      <c r="RXB25" s="321"/>
      <c r="RXC25" s="321"/>
      <c r="RXD25" s="321"/>
      <c r="RXE25" s="321"/>
      <c r="RXF25" s="321"/>
      <c r="RXG25" s="321"/>
      <c r="RXH25" s="321"/>
      <c r="RXI25" s="321"/>
      <c r="RXJ25" s="321"/>
      <c r="RXK25" s="321"/>
      <c r="RXL25" s="321"/>
      <c r="RXM25" s="321"/>
      <c r="RXN25" s="321"/>
      <c r="RXO25" s="321"/>
      <c r="RXP25" s="321"/>
      <c r="RXQ25" s="321"/>
      <c r="RXR25" s="321"/>
      <c r="RXS25" s="321"/>
      <c r="RXT25" s="321"/>
      <c r="RXU25" s="321"/>
      <c r="RXV25" s="321"/>
      <c r="RXW25" s="321"/>
      <c r="RXX25" s="321"/>
      <c r="RXY25" s="321"/>
      <c r="RXZ25" s="321"/>
      <c r="RYA25" s="321"/>
      <c r="RYB25" s="321"/>
      <c r="RYC25" s="321"/>
      <c r="RYD25" s="321"/>
      <c r="RYE25" s="321"/>
      <c r="RYF25" s="321"/>
      <c r="RYG25" s="321"/>
      <c r="RYH25" s="321"/>
      <c r="RYI25" s="321"/>
      <c r="RYJ25" s="321"/>
      <c r="RYK25" s="321"/>
      <c r="RYL25" s="321"/>
      <c r="RYM25" s="321"/>
      <c r="RYN25" s="321"/>
      <c r="RYO25" s="321"/>
      <c r="RYP25" s="321"/>
      <c r="RYQ25" s="321"/>
      <c r="RYR25" s="321"/>
      <c r="RYS25" s="321"/>
      <c r="RYT25" s="321"/>
      <c r="RYU25" s="321"/>
      <c r="RYV25" s="321"/>
      <c r="RYW25" s="321"/>
      <c r="RYX25" s="321"/>
      <c r="RYY25" s="321"/>
      <c r="RYZ25" s="321"/>
      <c r="RZA25" s="321"/>
      <c r="RZB25" s="321"/>
      <c r="RZC25" s="321"/>
      <c r="RZD25" s="321"/>
      <c r="RZE25" s="321"/>
      <c r="RZF25" s="321"/>
      <c r="RZG25" s="321"/>
      <c r="RZH25" s="321"/>
      <c r="RZI25" s="321"/>
      <c r="RZJ25" s="321"/>
      <c r="RZK25" s="321"/>
      <c r="RZL25" s="321"/>
      <c r="RZM25" s="321"/>
      <c r="RZN25" s="321"/>
      <c r="RZO25" s="321"/>
      <c r="RZP25" s="321"/>
      <c r="RZQ25" s="321"/>
      <c r="RZR25" s="321"/>
      <c r="RZS25" s="321"/>
      <c r="RZT25" s="321"/>
      <c r="RZU25" s="321"/>
      <c r="RZV25" s="321"/>
      <c r="RZW25" s="321"/>
      <c r="RZX25" s="321"/>
      <c r="RZY25" s="321"/>
      <c r="RZZ25" s="321"/>
      <c r="SAA25" s="321"/>
      <c r="SAB25" s="321"/>
      <c r="SAC25" s="321"/>
      <c r="SAD25" s="321"/>
      <c r="SAE25" s="321"/>
      <c r="SAF25" s="321"/>
      <c r="SAG25" s="321"/>
      <c r="SAH25" s="321"/>
      <c r="SAI25" s="321"/>
      <c r="SAJ25" s="321"/>
      <c r="SAK25" s="321"/>
      <c r="SAL25" s="321"/>
      <c r="SAM25" s="321"/>
      <c r="SAN25" s="321"/>
      <c r="SAO25" s="321"/>
      <c r="SAP25" s="321"/>
      <c r="SAQ25" s="321"/>
      <c r="SAR25" s="321"/>
      <c r="SAS25" s="321"/>
      <c r="SAT25" s="321"/>
      <c r="SAU25" s="321"/>
      <c r="SAV25" s="321"/>
      <c r="SAW25" s="321"/>
      <c r="SAX25" s="321"/>
      <c r="SAY25" s="321"/>
      <c r="SAZ25" s="321"/>
      <c r="SBA25" s="321"/>
      <c r="SBB25" s="321"/>
      <c r="SBC25" s="321"/>
      <c r="SBD25" s="321"/>
      <c r="SBE25" s="321"/>
      <c r="SBF25" s="321"/>
      <c r="SBG25" s="321"/>
      <c r="SBH25" s="321"/>
      <c r="SBI25" s="321"/>
      <c r="SBJ25" s="321"/>
      <c r="SBK25" s="321"/>
      <c r="SBL25" s="321"/>
      <c r="SBM25" s="321"/>
      <c r="SBN25" s="321"/>
      <c r="SBO25" s="321"/>
      <c r="SBP25" s="321"/>
      <c r="SBQ25" s="321"/>
      <c r="SBR25" s="321"/>
      <c r="SBS25" s="321"/>
      <c r="SBT25" s="321"/>
      <c r="SBU25" s="321"/>
      <c r="SBV25" s="321"/>
      <c r="SBW25" s="321"/>
      <c r="SBX25" s="321"/>
      <c r="SBY25" s="321"/>
      <c r="SBZ25" s="321"/>
      <c r="SCA25" s="321"/>
      <c r="SCB25" s="321"/>
      <c r="SCC25" s="321"/>
      <c r="SCD25" s="321"/>
      <c r="SCE25" s="321"/>
      <c r="SCF25" s="321"/>
      <c r="SCG25" s="321"/>
      <c r="SCH25" s="321"/>
      <c r="SCI25" s="321"/>
      <c r="SCJ25" s="321"/>
      <c r="SCK25" s="321"/>
      <c r="SCL25" s="321"/>
      <c r="SCM25" s="321"/>
      <c r="SCN25" s="321"/>
      <c r="SCO25" s="321"/>
      <c r="SCP25" s="321"/>
      <c r="SCQ25" s="321"/>
      <c r="SCR25" s="321"/>
      <c r="SCS25" s="321"/>
      <c r="SCT25" s="321"/>
      <c r="SCU25" s="321"/>
      <c r="SCV25" s="321"/>
      <c r="SCW25" s="321"/>
      <c r="SCX25" s="321"/>
      <c r="SCY25" s="321"/>
      <c r="SCZ25" s="321"/>
      <c r="SDA25" s="321"/>
      <c r="SDB25" s="321"/>
      <c r="SDC25" s="321"/>
      <c r="SDD25" s="321"/>
      <c r="SDE25" s="321"/>
      <c r="SDF25" s="321"/>
      <c r="SDG25" s="321"/>
      <c r="SDH25" s="321"/>
      <c r="SDI25" s="321"/>
      <c r="SDJ25" s="321"/>
      <c r="SDK25" s="321"/>
      <c r="SDL25" s="321"/>
      <c r="SDM25" s="321"/>
      <c r="SDN25" s="321"/>
      <c r="SDO25" s="321"/>
      <c r="SDP25" s="321"/>
      <c r="SDQ25" s="321"/>
      <c r="SDR25" s="321"/>
      <c r="SDS25" s="321"/>
      <c r="SDT25" s="321"/>
      <c r="SDU25" s="321"/>
      <c r="SDV25" s="321"/>
      <c r="SDW25" s="321"/>
      <c r="SDX25" s="321"/>
      <c r="SDY25" s="321"/>
      <c r="SDZ25" s="321"/>
      <c r="SEA25" s="321"/>
      <c r="SEB25" s="321"/>
      <c r="SEC25" s="321"/>
      <c r="SED25" s="321"/>
      <c r="SEE25" s="321"/>
      <c r="SEF25" s="321"/>
      <c r="SEG25" s="321"/>
      <c r="SEH25" s="321"/>
      <c r="SEI25" s="321"/>
      <c r="SEJ25" s="321"/>
      <c r="SEK25" s="321"/>
      <c r="SEL25" s="321"/>
      <c r="SEM25" s="321"/>
      <c r="SEN25" s="321"/>
      <c r="SEO25" s="321"/>
      <c r="SEP25" s="321"/>
      <c r="SEQ25" s="321"/>
      <c r="SER25" s="321"/>
      <c r="SES25" s="321"/>
      <c r="SET25" s="321"/>
      <c r="SEU25" s="321"/>
      <c r="SEV25" s="321"/>
      <c r="SEW25" s="321"/>
      <c r="SEX25" s="321"/>
      <c r="SEY25" s="321"/>
      <c r="SEZ25" s="321"/>
      <c r="SFA25" s="321"/>
      <c r="SFB25" s="321"/>
      <c r="SFC25" s="321"/>
      <c r="SFD25" s="321"/>
      <c r="SFE25" s="321"/>
      <c r="SFF25" s="321"/>
      <c r="SFG25" s="321"/>
      <c r="SFH25" s="321"/>
      <c r="SFI25" s="321"/>
      <c r="SFJ25" s="321"/>
      <c r="SFK25" s="321"/>
      <c r="SFL25" s="321"/>
      <c r="SFM25" s="321"/>
      <c r="SFN25" s="321"/>
      <c r="SFO25" s="321"/>
      <c r="SFP25" s="321"/>
      <c r="SFQ25" s="321"/>
      <c r="SFR25" s="321"/>
      <c r="SFS25" s="321"/>
      <c r="SFT25" s="321"/>
      <c r="SFU25" s="321"/>
      <c r="SFV25" s="321"/>
      <c r="SFW25" s="321"/>
      <c r="SFX25" s="321"/>
      <c r="SFY25" s="321"/>
      <c r="SFZ25" s="321"/>
      <c r="SGA25" s="321"/>
      <c r="SGB25" s="321"/>
      <c r="SGC25" s="321"/>
      <c r="SGD25" s="321"/>
      <c r="SGE25" s="321"/>
      <c r="SGF25" s="321"/>
      <c r="SGG25" s="321"/>
      <c r="SGH25" s="321"/>
      <c r="SGI25" s="321"/>
      <c r="SGJ25" s="321"/>
      <c r="SGK25" s="321"/>
      <c r="SGL25" s="321"/>
      <c r="SGM25" s="321"/>
      <c r="SGN25" s="321"/>
      <c r="SGO25" s="321"/>
      <c r="SGP25" s="321"/>
      <c r="SGQ25" s="321"/>
      <c r="SGR25" s="321"/>
      <c r="SGS25" s="321"/>
      <c r="SGT25" s="321"/>
      <c r="SGU25" s="321"/>
      <c r="SGV25" s="321"/>
      <c r="SGW25" s="321"/>
      <c r="SGX25" s="321"/>
      <c r="SGY25" s="321"/>
      <c r="SGZ25" s="321"/>
      <c r="SHA25" s="321"/>
      <c r="SHB25" s="321"/>
      <c r="SHC25" s="321"/>
      <c r="SHD25" s="321"/>
      <c r="SHE25" s="321"/>
      <c r="SHF25" s="321"/>
      <c r="SHG25" s="321"/>
      <c r="SHH25" s="321"/>
      <c r="SHI25" s="321"/>
      <c r="SHJ25" s="321"/>
      <c r="SHK25" s="321"/>
      <c r="SHL25" s="321"/>
      <c r="SHM25" s="321"/>
      <c r="SHN25" s="321"/>
      <c r="SHO25" s="321"/>
      <c r="SHP25" s="321"/>
      <c r="SHQ25" s="321"/>
      <c r="SHR25" s="321"/>
      <c r="SHS25" s="321"/>
      <c r="SHT25" s="321"/>
      <c r="SHU25" s="321"/>
      <c r="SHV25" s="321"/>
      <c r="SHW25" s="321"/>
      <c r="SHX25" s="321"/>
      <c r="SHY25" s="321"/>
      <c r="SHZ25" s="321"/>
      <c r="SIA25" s="321"/>
      <c r="SIB25" s="321"/>
      <c r="SIC25" s="321"/>
      <c r="SID25" s="321"/>
      <c r="SIE25" s="321"/>
      <c r="SIF25" s="321"/>
      <c r="SIG25" s="321"/>
      <c r="SIH25" s="321"/>
      <c r="SII25" s="321"/>
      <c r="SIJ25" s="321"/>
      <c r="SIK25" s="321"/>
      <c r="SIL25" s="321"/>
      <c r="SIM25" s="321"/>
      <c r="SIN25" s="321"/>
      <c r="SIO25" s="321"/>
      <c r="SIP25" s="321"/>
      <c r="SIQ25" s="321"/>
      <c r="SIR25" s="321"/>
      <c r="SIS25" s="321"/>
      <c r="SIT25" s="321"/>
      <c r="SIU25" s="321"/>
      <c r="SIV25" s="321"/>
      <c r="SIW25" s="321"/>
      <c r="SIX25" s="321"/>
      <c r="SIY25" s="321"/>
      <c r="SIZ25" s="321"/>
      <c r="SJA25" s="321"/>
      <c r="SJB25" s="321"/>
      <c r="SJC25" s="321"/>
      <c r="SJD25" s="321"/>
      <c r="SJE25" s="321"/>
      <c r="SJF25" s="321"/>
      <c r="SJG25" s="321"/>
      <c r="SJH25" s="321"/>
      <c r="SJI25" s="321"/>
      <c r="SJJ25" s="321"/>
      <c r="SJK25" s="321"/>
      <c r="SJL25" s="321"/>
      <c r="SJM25" s="321"/>
      <c r="SJN25" s="321"/>
      <c r="SJO25" s="321"/>
      <c r="SJP25" s="321"/>
      <c r="SJQ25" s="321"/>
      <c r="SJR25" s="321"/>
      <c r="SJS25" s="321"/>
      <c r="SJT25" s="321"/>
      <c r="SJU25" s="321"/>
      <c r="SJV25" s="321"/>
      <c r="SJW25" s="321"/>
      <c r="SJX25" s="321"/>
      <c r="SJY25" s="321"/>
      <c r="SJZ25" s="321"/>
      <c r="SKA25" s="321"/>
      <c r="SKB25" s="321"/>
      <c r="SKC25" s="321"/>
      <c r="SKD25" s="321"/>
      <c r="SKE25" s="321"/>
      <c r="SKF25" s="321"/>
      <c r="SKG25" s="321"/>
      <c r="SKH25" s="321"/>
      <c r="SKI25" s="321"/>
      <c r="SKJ25" s="321"/>
      <c r="SKK25" s="321"/>
      <c r="SKL25" s="321"/>
      <c r="SKM25" s="321"/>
      <c r="SKN25" s="321"/>
      <c r="SKO25" s="321"/>
      <c r="SKP25" s="321"/>
      <c r="SKQ25" s="321"/>
      <c r="SKR25" s="321"/>
      <c r="SKS25" s="321"/>
      <c r="SKT25" s="321"/>
      <c r="SKU25" s="321"/>
      <c r="SKV25" s="321"/>
      <c r="SKW25" s="321"/>
      <c r="SKX25" s="321"/>
      <c r="SKY25" s="321"/>
      <c r="SKZ25" s="321"/>
      <c r="SLA25" s="321"/>
      <c r="SLB25" s="321"/>
      <c r="SLC25" s="321"/>
      <c r="SLD25" s="321"/>
      <c r="SLE25" s="321"/>
      <c r="SLF25" s="321"/>
      <c r="SLG25" s="321"/>
      <c r="SLH25" s="321"/>
      <c r="SLI25" s="321"/>
      <c r="SLJ25" s="321"/>
      <c r="SLK25" s="321"/>
      <c r="SLL25" s="321"/>
      <c r="SLM25" s="321"/>
      <c r="SLN25" s="321"/>
      <c r="SLO25" s="321"/>
      <c r="SLP25" s="321"/>
      <c r="SLQ25" s="321"/>
      <c r="SLR25" s="321"/>
      <c r="SLS25" s="321"/>
      <c r="SLT25" s="321"/>
      <c r="SLU25" s="321"/>
      <c r="SLV25" s="321"/>
      <c r="SLW25" s="321"/>
      <c r="SLX25" s="321"/>
      <c r="SLY25" s="321"/>
      <c r="SLZ25" s="321"/>
      <c r="SMA25" s="321"/>
      <c r="SMB25" s="321"/>
      <c r="SMC25" s="321"/>
      <c r="SMD25" s="321"/>
      <c r="SME25" s="321"/>
      <c r="SMF25" s="321"/>
      <c r="SMG25" s="321"/>
      <c r="SMH25" s="321"/>
      <c r="SMI25" s="321"/>
      <c r="SMJ25" s="321"/>
      <c r="SMK25" s="321"/>
      <c r="SML25" s="321"/>
      <c r="SMM25" s="321"/>
      <c r="SMN25" s="321"/>
      <c r="SMO25" s="321"/>
      <c r="SMP25" s="321"/>
      <c r="SMQ25" s="321"/>
      <c r="SMR25" s="321"/>
      <c r="SMS25" s="321"/>
      <c r="SMT25" s="321"/>
      <c r="SMU25" s="321"/>
      <c r="SMV25" s="321"/>
      <c r="SMW25" s="321"/>
      <c r="SMX25" s="321"/>
      <c r="SMY25" s="321"/>
      <c r="SMZ25" s="321"/>
      <c r="SNA25" s="321"/>
      <c r="SNB25" s="321"/>
      <c r="SNC25" s="321"/>
      <c r="SND25" s="321"/>
      <c r="SNE25" s="321"/>
      <c r="SNF25" s="321"/>
      <c r="SNG25" s="321"/>
      <c r="SNH25" s="321"/>
      <c r="SNI25" s="321"/>
      <c r="SNJ25" s="321"/>
      <c r="SNK25" s="321"/>
      <c r="SNL25" s="321"/>
      <c r="SNM25" s="321"/>
      <c r="SNN25" s="321"/>
      <c r="SNO25" s="321"/>
      <c r="SNP25" s="321"/>
      <c r="SNQ25" s="321"/>
      <c r="SNR25" s="321"/>
      <c r="SNS25" s="321"/>
      <c r="SNT25" s="321"/>
      <c r="SNU25" s="321"/>
      <c r="SNV25" s="321"/>
      <c r="SNW25" s="321"/>
      <c r="SNX25" s="321"/>
      <c r="SNY25" s="321"/>
      <c r="SNZ25" s="321"/>
      <c r="SOA25" s="321"/>
      <c r="SOB25" s="321"/>
      <c r="SOC25" s="321"/>
      <c r="SOD25" s="321"/>
      <c r="SOE25" s="321"/>
      <c r="SOF25" s="321"/>
      <c r="SOG25" s="321"/>
      <c r="SOH25" s="321"/>
      <c r="SOI25" s="321"/>
      <c r="SOJ25" s="321"/>
      <c r="SOK25" s="321"/>
      <c r="SOL25" s="321"/>
      <c r="SOM25" s="321"/>
      <c r="SON25" s="321"/>
      <c r="SOO25" s="321"/>
      <c r="SOP25" s="321"/>
      <c r="SOQ25" s="321"/>
      <c r="SOR25" s="321"/>
      <c r="SOS25" s="321"/>
      <c r="SOT25" s="321"/>
      <c r="SOU25" s="321"/>
      <c r="SOV25" s="321"/>
      <c r="SOW25" s="321"/>
      <c r="SOX25" s="321"/>
      <c r="SOY25" s="321"/>
      <c r="SOZ25" s="321"/>
      <c r="SPA25" s="321"/>
      <c r="SPB25" s="321"/>
      <c r="SPC25" s="321"/>
      <c r="SPD25" s="321"/>
      <c r="SPE25" s="321"/>
      <c r="SPF25" s="321"/>
      <c r="SPG25" s="321"/>
      <c r="SPH25" s="321"/>
      <c r="SPI25" s="321"/>
      <c r="SPJ25" s="321"/>
      <c r="SPK25" s="321"/>
      <c r="SPL25" s="321"/>
      <c r="SPM25" s="321"/>
      <c r="SPN25" s="321"/>
      <c r="SPO25" s="321"/>
      <c r="SPP25" s="321"/>
      <c r="SPQ25" s="321"/>
      <c r="SPR25" s="321"/>
      <c r="SPS25" s="321"/>
      <c r="SPT25" s="321"/>
      <c r="SPU25" s="321"/>
      <c r="SPV25" s="321"/>
      <c r="SPW25" s="321"/>
      <c r="SPX25" s="321"/>
      <c r="SPY25" s="321"/>
      <c r="SPZ25" s="321"/>
      <c r="SQA25" s="321"/>
      <c r="SQB25" s="321"/>
      <c r="SQC25" s="321"/>
      <c r="SQD25" s="321"/>
      <c r="SQE25" s="321"/>
      <c r="SQF25" s="321"/>
      <c r="SQG25" s="321"/>
      <c r="SQH25" s="321"/>
      <c r="SQI25" s="321"/>
      <c r="SQJ25" s="321"/>
      <c r="SQK25" s="321"/>
      <c r="SQL25" s="321"/>
      <c r="SQM25" s="321"/>
      <c r="SQN25" s="321"/>
      <c r="SQO25" s="321"/>
      <c r="SQP25" s="321"/>
      <c r="SQQ25" s="321"/>
      <c r="SQR25" s="321"/>
      <c r="SQS25" s="321"/>
      <c r="SQT25" s="321"/>
      <c r="SQU25" s="321"/>
      <c r="SQV25" s="321"/>
      <c r="SQW25" s="321"/>
      <c r="SQX25" s="321"/>
      <c r="SQY25" s="321"/>
      <c r="SQZ25" s="321"/>
      <c r="SRA25" s="321"/>
      <c r="SRB25" s="321"/>
      <c r="SRC25" s="321"/>
      <c r="SRD25" s="321"/>
      <c r="SRE25" s="321"/>
      <c r="SRF25" s="321"/>
      <c r="SRG25" s="321"/>
      <c r="SRH25" s="321"/>
      <c r="SRI25" s="321"/>
      <c r="SRJ25" s="321"/>
      <c r="SRK25" s="321"/>
      <c r="SRL25" s="321"/>
      <c r="SRM25" s="321"/>
      <c r="SRN25" s="321"/>
      <c r="SRO25" s="321"/>
      <c r="SRP25" s="321"/>
      <c r="SRQ25" s="321"/>
      <c r="SRR25" s="321"/>
      <c r="SRS25" s="321"/>
      <c r="SRT25" s="321"/>
      <c r="SRU25" s="321"/>
      <c r="SRV25" s="321"/>
      <c r="SRW25" s="321"/>
      <c r="SRX25" s="321"/>
      <c r="SRY25" s="321"/>
      <c r="SRZ25" s="321"/>
      <c r="SSA25" s="321"/>
      <c r="SSB25" s="321"/>
      <c r="SSC25" s="321"/>
      <c r="SSD25" s="321"/>
      <c r="SSE25" s="321"/>
      <c r="SSF25" s="321"/>
      <c r="SSG25" s="321"/>
      <c r="SSH25" s="321"/>
      <c r="SSI25" s="321"/>
      <c r="SSJ25" s="321"/>
      <c r="SSK25" s="321"/>
      <c r="SSL25" s="321"/>
      <c r="SSM25" s="321"/>
      <c r="SSN25" s="321"/>
      <c r="SSO25" s="321"/>
      <c r="SSP25" s="321"/>
      <c r="SSQ25" s="321"/>
      <c r="SSR25" s="321"/>
      <c r="SSS25" s="321"/>
      <c r="SST25" s="321"/>
      <c r="SSU25" s="321"/>
      <c r="SSV25" s="321"/>
      <c r="SSW25" s="321"/>
      <c r="SSX25" s="321"/>
      <c r="SSY25" s="321"/>
      <c r="SSZ25" s="321"/>
      <c r="STA25" s="321"/>
      <c r="STB25" s="321"/>
      <c r="STC25" s="321"/>
      <c r="STD25" s="321"/>
      <c r="STE25" s="321"/>
      <c r="STF25" s="321"/>
      <c r="STG25" s="321"/>
      <c r="STH25" s="321"/>
      <c r="STI25" s="321"/>
      <c r="STJ25" s="321"/>
      <c r="STK25" s="321"/>
      <c r="STL25" s="321"/>
      <c r="STM25" s="321"/>
      <c r="STN25" s="321"/>
      <c r="STO25" s="321"/>
      <c r="STP25" s="321"/>
      <c r="STQ25" s="321"/>
      <c r="STR25" s="321"/>
      <c r="STS25" s="321"/>
      <c r="STT25" s="321"/>
      <c r="STU25" s="321"/>
      <c r="STV25" s="321"/>
      <c r="STW25" s="321"/>
      <c r="STX25" s="321"/>
      <c r="STY25" s="321"/>
      <c r="STZ25" s="321"/>
      <c r="SUA25" s="321"/>
      <c r="SUB25" s="321"/>
      <c r="SUC25" s="321"/>
      <c r="SUD25" s="321"/>
      <c r="SUE25" s="321"/>
      <c r="SUF25" s="321"/>
      <c r="SUG25" s="321"/>
      <c r="SUH25" s="321"/>
      <c r="SUI25" s="321"/>
      <c r="SUJ25" s="321"/>
      <c r="SUK25" s="321"/>
      <c r="SUL25" s="321"/>
      <c r="SUM25" s="321"/>
      <c r="SUN25" s="321"/>
      <c r="SUO25" s="321"/>
      <c r="SUP25" s="321"/>
      <c r="SUQ25" s="321"/>
      <c r="SUR25" s="321"/>
      <c r="SUS25" s="321"/>
      <c r="SUT25" s="321"/>
      <c r="SUU25" s="321"/>
      <c r="SUV25" s="321"/>
      <c r="SUW25" s="321"/>
      <c r="SUX25" s="321"/>
      <c r="SUY25" s="321"/>
      <c r="SUZ25" s="321"/>
      <c r="SVA25" s="321"/>
      <c r="SVB25" s="321"/>
      <c r="SVC25" s="321"/>
      <c r="SVD25" s="321"/>
      <c r="SVE25" s="321"/>
      <c r="SVF25" s="321"/>
      <c r="SVG25" s="321"/>
      <c r="SVH25" s="321"/>
      <c r="SVI25" s="321"/>
      <c r="SVJ25" s="321"/>
      <c r="SVK25" s="321"/>
      <c r="SVL25" s="321"/>
      <c r="SVM25" s="321"/>
      <c r="SVN25" s="321"/>
      <c r="SVO25" s="321"/>
      <c r="SVP25" s="321"/>
      <c r="SVQ25" s="321"/>
      <c r="SVR25" s="321"/>
      <c r="SVS25" s="321"/>
      <c r="SVT25" s="321"/>
      <c r="SVU25" s="321"/>
      <c r="SVV25" s="321"/>
      <c r="SVW25" s="321"/>
      <c r="SVX25" s="321"/>
      <c r="SVY25" s="321"/>
      <c r="SVZ25" s="321"/>
      <c r="SWA25" s="321"/>
      <c r="SWB25" s="321"/>
      <c r="SWC25" s="321"/>
      <c r="SWD25" s="321"/>
      <c r="SWE25" s="321"/>
      <c r="SWF25" s="321"/>
      <c r="SWG25" s="321"/>
      <c r="SWH25" s="321"/>
      <c r="SWI25" s="321"/>
      <c r="SWJ25" s="321"/>
      <c r="SWK25" s="321"/>
      <c r="SWL25" s="321"/>
      <c r="SWM25" s="321"/>
      <c r="SWN25" s="321"/>
      <c r="SWO25" s="321"/>
      <c r="SWP25" s="321"/>
      <c r="SWQ25" s="321"/>
      <c r="SWR25" s="321"/>
      <c r="SWS25" s="321"/>
      <c r="SWT25" s="321"/>
      <c r="SWU25" s="321"/>
      <c r="SWV25" s="321"/>
      <c r="SWW25" s="321"/>
      <c r="SWX25" s="321"/>
      <c r="SWY25" s="321"/>
      <c r="SWZ25" s="321"/>
      <c r="SXA25" s="321"/>
      <c r="SXB25" s="321"/>
      <c r="SXC25" s="321"/>
      <c r="SXD25" s="321"/>
      <c r="SXE25" s="321"/>
      <c r="SXF25" s="321"/>
      <c r="SXG25" s="321"/>
      <c r="SXH25" s="321"/>
      <c r="SXI25" s="321"/>
      <c r="SXJ25" s="321"/>
      <c r="SXK25" s="321"/>
      <c r="SXL25" s="321"/>
      <c r="SXM25" s="321"/>
      <c r="SXN25" s="321"/>
      <c r="SXO25" s="321"/>
      <c r="SXP25" s="321"/>
      <c r="SXQ25" s="321"/>
      <c r="SXR25" s="321"/>
      <c r="SXS25" s="321"/>
      <c r="SXT25" s="321"/>
      <c r="SXU25" s="321"/>
      <c r="SXV25" s="321"/>
      <c r="SXW25" s="321"/>
      <c r="SXX25" s="321"/>
      <c r="SXY25" s="321"/>
      <c r="SXZ25" s="321"/>
      <c r="SYA25" s="321"/>
      <c r="SYB25" s="321"/>
      <c r="SYC25" s="321"/>
      <c r="SYD25" s="321"/>
      <c r="SYE25" s="321"/>
      <c r="SYF25" s="321"/>
      <c r="SYG25" s="321"/>
      <c r="SYH25" s="321"/>
      <c r="SYI25" s="321"/>
      <c r="SYJ25" s="321"/>
      <c r="SYK25" s="321"/>
      <c r="SYL25" s="321"/>
      <c r="SYM25" s="321"/>
      <c r="SYN25" s="321"/>
      <c r="SYO25" s="321"/>
      <c r="SYP25" s="321"/>
      <c r="SYQ25" s="321"/>
      <c r="SYR25" s="321"/>
      <c r="SYS25" s="321"/>
      <c r="SYT25" s="321"/>
      <c r="SYU25" s="321"/>
      <c r="SYV25" s="321"/>
      <c r="SYW25" s="321"/>
      <c r="SYX25" s="321"/>
      <c r="SYY25" s="321"/>
      <c r="SYZ25" s="321"/>
      <c r="SZA25" s="321"/>
      <c r="SZB25" s="321"/>
      <c r="SZC25" s="321"/>
      <c r="SZD25" s="321"/>
      <c r="SZE25" s="321"/>
      <c r="SZF25" s="321"/>
      <c r="SZG25" s="321"/>
      <c r="SZH25" s="321"/>
      <c r="SZI25" s="321"/>
      <c r="SZJ25" s="321"/>
      <c r="SZK25" s="321"/>
      <c r="SZL25" s="321"/>
      <c r="SZM25" s="321"/>
      <c r="SZN25" s="321"/>
      <c r="SZO25" s="321"/>
      <c r="SZP25" s="321"/>
      <c r="SZQ25" s="321"/>
      <c r="SZR25" s="321"/>
      <c r="SZS25" s="321"/>
      <c r="SZT25" s="321"/>
      <c r="SZU25" s="321"/>
      <c r="SZV25" s="321"/>
      <c r="SZW25" s="321"/>
      <c r="SZX25" s="321"/>
      <c r="SZY25" s="321"/>
      <c r="SZZ25" s="321"/>
      <c r="TAA25" s="321"/>
      <c r="TAB25" s="321"/>
      <c r="TAC25" s="321"/>
      <c r="TAD25" s="321"/>
      <c r="TAE25" s="321"/>
      <c r="TAF25" s="321"/>
      <c r="TAG25" s="321"/>
      <c r="TAH25" s="321"/>
      <c r="TAI25" s="321"/>
      <c r="TAJ25" s="321"/>
      <c r="TAK25" s="321"/>
      <c r="TAL25" s="321"/>
      <c r="TAM25" s="321"/>
      <c r="TAN25" s="321"/>
      <c r="TAO25" s="321"/>
      <c r="TAP25" s="321"/>
      <c r="TAQ25" s="321"/>
      <c r="TAR25" s="321"/>
      <c r="TAS25" s="321"/>
      <c r="TAT25" s="321"/>
      <c r="TAU25" s="321"/>
      <c r="TAV25" s="321"/>
      <c r="TAW25" s="321"/>
      <c r="TAX25" s="321"/>
      <c r="TAY25" s="321"/>
      <c r="TAZ25" s="321"/>
      <c r="TBA25" s="321"/>
      <c r="TBB25" s="321"/>
      <c r="TBC25" s="321"/>
      <c r="TBD25" s="321"/>
      <c r="TBE25" s="321"/>
      <c r="TBF25" s="321"/>
      <c r="TBG25" s="321"/>
      <c r="TBH25" s="321"/>
      <c r="TBI25" s="321"/>
      <c r="TBJ25" s="321"/>
      <c r="TBK25" s="321"/>
      <c r="TBL25" s="321"/>
      <c r="TBM25" s="321"/>
      <c r="TBN25" s="321"/>
      <c r="TBO25" s="321"/>
      <c r="TBP25" s="321"/>
      <c r="TBQ25" s="321"/>
      <c r="TBR25" s="321"/>
      <c r="TBS25" s="321"/>
      <c r="TBT25" s="321"/>
      <c r="TBU25" s="321"/>
      <c r="TBV25" s="321"/>
      <c r="TBW25" s="321"/>
      <c r="TBX25" s="321"/>
      <c r="TBY25" s="321"/>
      <c r="TBZ25" s="321"/>
      <c r="TCA25" s="321"/>
      <c r="TCB25" s="321"/>
      <c r="TCC25" s="321"/>
      <c r="TCD25" s="321"/>
      <c r="TCE25" s="321"/>
      <c r="TCF25" s="321"/>
      <c r="TCG25" s="321"/>
      <c r="TCH25" s="321"/>
      <c r="TCI25" s="321"/>
      <c r="TCJ25" s="321"/>
      <c r="TCK25" s="321"/>
      <c r="TCL25" s="321"/>
      <c r="TCM25" s="321"/>
      <c r="TCN25" s="321"/>
      <c r="TCO25" s="321"/>
      <c r="TCP25" s="321"/>
      <c r="TCQ25" s="321"/>
      <c r="TCR25" s="321"/>
      <c r="TCS25" s="321"/>
      <c r="TCT25" s="321"/>
      <c r="TCU25" s="321"/>
      <c r="TCV25" s="321"/>
      <c r="TCW25" s="321"/>
      <c r="TCX25" s="321"/>
      <c r="TCY25" s="321"/>
      <c r="TCZ25" s="321"/>
      <c r="TDA25" s="321"/>
      <c r="TDB25" s="321"/>
      <c r="TDC25" s="321"/>
      <c r="TDD25" s="321"/>
      <c r="TDE25" s="321"/>
      <c r="TDF25" s="321"/>
      <c r="TDG25" s="321"/>
      <c r="TDH25" s="321"/>
      <c r="TDI25" s="321"/>
      <c r="TDJ25" s="321"/>
      <c r="TDK25" s="321"/>
      <c r="TDL25" s="321"/>
      <c r="TDM25" s="321"/>
      <c r="TDN25" s="321"/>
      <c r="TDO25" s="321"/>
      <c r="TDP25" s="321"/>
      <c r="TDQ25" s="321"/>
      <c r="TDR25" s="321"/>
      <c r="TDS25" s="321"/>
      <c r="TDT25" s="321"/>
      <c r="TDU25" s="321"/>
      <c r="TDV25" s="321"/>
      <c r="TDW25" s="321"/>
      <c r="TDX25" s="321"/>
      <c r="TDY25" s="321"/>
      <c r="TDZ25" s="321"/>
      <c r="TEA25" s="321"/>
      <c r="TEB25" s="321"/>
      <c r="TEC25" s="321"/>
      <c r="TED25" s="321"/>
      <c r="TEE25" s="321"/>
      <c r="TEF25" s="321"/>
      <c r="TEG25" s="321"/>
      <c r="TEH25" s="321"/>
      <c r="TEI25" s="321"/>
      <c r="TEJ25" s="321"/>
      <c r="TEK25" s="321"/>
      <c r="TEL25" s="321"/>
      <c r="TEM25" s="321"/>
      <c r="TEN25" s="321"/>
      <c r="TEO25" s="321"/>
      <c r="TEP25" s="321"/>
      <c r="TEQ25" s="321"/>
      <c r="TER25" s="321"/>
      <c r="TES25" s="321"/>
      <c r="TET25" s="321"/>
      <c r="TEU25" s="321"/>
      <c r="TEV25" s="321"/>
      <c r="TEW25" s="321"/>
      <c r="TEX25" s="321"/>
      <c r="TEY25" s="321"/>
      <c r="TEZ25" s="321"/>
      <c r="TFA25" s="321"/>
      <c r="TFB25" s="321"/>
      <c r="TFC25" s="321"/>
      <c r="TFD25" s="321"/>
      <c r="TFE25" s="321"/>
      <c r="TFF25" s="321"/>
      <c r="TFG25" s="321"/>
      <c r="TFH25" s="321"/>
      <c r="TFI25" s="321"/>
      <c r="TFJ25" s="321"/>
      <c r="TFK25" s="321"/>
      <c r="TFL25" s="321"/>
      <c r="TFM25" s="321"/>
      <c r="TFN25" s="321"/>
      <c r="TFO25" s="321"/>
      <c r="TFP25" s="321"/>
      <c r="TFQ25" s="321"/>
      <c r="TFR25" s="321"/>
      <c r="TFS25" s="321"/>
      <c r="TFT25" s="321"/>
      <c r="TFU25" s="321"/>
      <c r="TFV25" s="321"/>
      <c r="TFW25" s="321"/>
      <c r="TFX25" s="321"/>
      <c r="TFY25" s="321"/>
      <c r="TFZ25" s="321"/>
      <c r="TGA25" s="321"/>
      <c r="TGB25" s="321"/>
      <c r="TGC25" s="321"/>
      <c r="TGD25" s="321"/>
      <c r="TGE25" s="321"/>
      <c r="TGF25" s="321"/>
      <c r="TGG25" s="321"/>
      <c r="TGH25" s="321"/>
      <c r="TGI25" s="321"/>
      <c r="TGJ25" s="321"/>
      <c r="TGK25" s="321"/>
      <c r="TGL25" s="321"/>
      <c r="TGM25" s="321"/>
      <c r="TGN25" s="321"/>
      <c r="TGO25" s="321"/>
      <c r="TGP25" s="321"/>
      <c r="TGQ25" s="321"/>
      <c r="TGR25" s="321"/>
      <c r="TGS25" s="321"/>
      <c r="TGT25" s="321"/>
      <c r="TGU25" s="321"/>
      <c r="TGV25" s="321"/>
      <c r="TGW25" s="321"/>
      <c r="TGX25" s="321"/>
      <c r="TGY25" s="321"/>
      <c r="TGZ25" s="321"/>
      <c r="THA25" s="321"/>
      <c r="THB25" s="321"/>
      <c r="THC25" s="321"/>
      <c r="THD25" s="321"/>
      <c r="THE25" s="321"/>
      <c r="THF25" s="321"/>
      <c r="THG25" s="321"/>
      <c r="THH25" s="321"/>
      <c r="THI25" s="321"/>
      <c r="THJ25" s="321"/>
      <c r="THK25" s="321"/>
      <c r="THL25" s="321"/>
      <c r="THM25" s="321"/>
      <c r="THN25" s="321"/>
      <c r="THO25" s="321"/>
      <c r="THP25" s="321"/>
      <c r="THQ25" s="321"/>
      <c r="THR25" s="321"/>
      <c r="THS25" s="321"/>
      <c r="THT25" s="321"/>
      <c r="THU25" s="321"/>
      <c r="THV25" s="321"/>
      <c r="THW25" s="321"/>
      <c r="THX25" s="321"/>
      <c r="THY25" s="321"/>
      <c r="THZ25" s="321"/>
      <c r="TIA25" s="321"/>
      <c r="TIB25" s="321"/>
      <c r="TIC25" s="321"/>
      <c r="TID25" s="321"/>
      <c r="TIE25" s="321"/>
      <c r="TIF25" s="321"/>
      <c r="TIG25" s="321"/>
      <c r="TIH25" s="321"/>
      <c r="TII25" s="321"/>
      <c r="TIJ25" s="321"/>
      <c r="TIK25" s="321"/>
      <c r="TIL25" s="321"/>
      <c r="TIM25" s="321"/>
      <c r="TIN25" s="321"/>
      <c r="TIO25" s="321"/>
      <c r="TIP25" s="321"/>
      <c r="TIQ25" s="321"/>
      <c r="TIR25" s="321"/>
      <c r="TIS25" s="321"/>
      <c r="TIT25" s="321"/>
      <c r="TIU25" s="321"/>
      <c r="TIV25" s="321"/>
      <c r="TIW25" s="321"/>
      <c r="TIX25" s="321"/>
      <c r="TIY25" s="321"/>
      <c r="TIZ25" s="321"/>
      <c r="TJA25" s="321"/>
      <c r="TJB25" s="321"/>
      <c r="TJC25" s="321"/>
      <c r="TJD25" s="321"/>
      <c r="TJE25" s="321"/>
      <c r="TJF25" s="321"/>
      <c r="TJG25" s="321"/>
      <c r="TJH25" s="321"/>
      <c r="TJI25" s="321"/>
      <c r="TJJ25" s="321"/>
      <c r="TJK25" s="321"/>
      <c r="TJL25" s="321"/>
      <c r="TJM25" s="321"/>
      <c r="TJN25" s="321"/>
      <c r="TJO25" s="321"/>
      <c r="TJP25" s="321"/>
      <c r="TJQ25" s="321"/>
      <c r="TJR25" s="321"/>
      <c r="TJS25" s="321"/>
      <c r="TJT25" s="321"/>
      <c r="TJU25" s="321"/>
      <c r="TJV25" s="321"/>
      <c r="TJW25" s="321"/>
      <c r="TJX25" s="321"/>
      <c r="TJY25" s="321"/>
      <c r="TJZ25" s="321"/>
      <c r="TKA25" s="321"/>
      <c r="TKB25" s="321"/>
      <c r="TKC25" s="321"/>
      <c r="TKD25" s="321"/>
      <c r="TKE25" s="321"/>
      <c r="TKF25" s="321"/>
      <c r="TKG25" s="321"/>
      <c r="TKH25" s="321"/>
      <c r="TKI25" s="321"/>
      <c r="TKJ25" s="321"/>
      <c r="TKK25" s="321"/>
      <c r="TKL25" s="321"/>
      <c r="TKM25" s="321"/>
      <c r="TKN25" s="321"/>
      <c r="TKO25" s="321"/>
      <c r="TKP25" s="321"/>
      <c r="TKQ25" s="321"/>
      <c r="TKR25" s="321"/>
      <c r="TKS25" s="321"/>
      <c r="TKT25" s="321"/>
      <c r="TKU25" s="321"/>
      <c r="TKV25" s="321"/>
      <c r="TKW25" s="321"/>
      <c r="TKX25" s="321"/>
      <c r="TKY25" s="321"/>
      <c r="TKZ25" s="321"/>
      <c r="TLA25" s="321"/>
      <c r="TLB25" s="321"/>
      <c r="TLC25" s="321"/>
      <c r="TLD25" s="321"/>
      <c r="TLE25" s="321"/>
      <c r="TLF25" s="321"/>
      <c r="TLG25" s="321"/>
      <c r="TLH25" s="321"/>
      <c r="TLI25" s="321"/>
      <c r="TLJ25" s="321"/>
      <c r="TLK25" s="321"/>
      <c r="TLL25" s="321"/>
      <c r="TLM25" s="321"/>
      <c r="TLN25" s="321"/>
      <c r="TLO25" s="321"/>
      <c r="TLP25" s="321"/>
      <c r="TLQ25" s="321"/>
      <c r="TLR25" s="321"/>
      <c r="TLS25" s="321"/>
      <c r="TLT25" s="321"/>
      <c r="TLU25" s="321"/>
      <c r="TLV25" s="321"/>
      <c r="TLW25" s="321"/>
      <c r="TLX25" s="321"/>
      <c r="TLY25" s="321"/>
      <c r="TLZ25" s="321"/>
      <c r="TMA25" s="321"/>
      <c r="TMB25" s="321"/>
      <c r="TMC25" s="321"/>
      <c r="TMD25" s="321"/>
      <c r="TME25" s="321"/>
      <c r="TMF25" s="321"/>
      <c r="TMG25" s="321"/>
      <c r="TMH25" s="321"/>
      <c r="TMI25" s="321"/>
      <c r="TMJ25" s="321"/>
      <c r="TMK25" s="321"/>
      <c r="TML25" s="321"/>
      <c r="TMM25" s="321"/>
      <c r="TMN25" s="321"/>
      <c r="TMO25" s="321"/>
      <c r="TMP25" s="321"/>
      <c r="TMQ25" s="321"/>
      <c r="TMR25" s="321"/>
      <c r="TMS25" s="321"/>
      <c r="TMT25" s="321"/>
      <c r="TMU25" s="321"/>
      <c r="TMV25" s="321"/>
      <c r="TMW25" s="321"/>
      <c r="TMX25" s="321"/>
      <c r="TMY25" s="321"/>
      <c r="TMZ25" s="321"/>
      <c r="TNA25" s="321"/>
      <c r="TNB25" s="321"/>
      <c r="TNC25" s="321"/>
      <c r="TND25" s="321"/>
      <c r="TNE25" s="321"/>
      <c r="TNF25" s="321"/>
      <c r="TNG25" s="321"/>
      <c r="TNH25" s="321"/>
      <c r="TNI25" s="321"/>
      <c r="TNJ25" s="321"/>
      <c r="TNK25" s="321"/>
      <c r="TNL25" s="321"/>
      <c r="TNM25" s="321"/>
      <c r="TNN25" s="321"/>
      <c r="TNO25" s="321"/>
      <c r="TNP25" s="321"/>
      <c r="TNQ25" s="321"/>
      <c r="TNR25" s="321"/>
      <c r="TNS25" s="321"/>
      <c r="TNT25" s="321"/>
      <c r="TNU25" s="321"/>
      <c r="TNV25" s="321"/>
      <c r="TNW25" s="321"/>
      <c r="TNX25" s="321"/>
      <c r="TNY25" s="321"/>
      <c r="TNZ25" s="321"/>
      <c r="TOA25" s="321"/>
      <c r="TOB25" s="321"/>
      <c r="TOC25" s="321"/>
      <c r="TOD25" s="321"/>
      <c r="TOE25" s="321"/>
      <c r="TOF25" s="321"/>
      <c r="TOG25" s="321"/>
      <c r="TOH25" s="321"/>
      <c r="TOI25" s="321"/>
      <c r="TOJ25" s="321"/>
      <c r="TOK25" s="321"/>
      <c r="TOL25" s="321"/>
      <c r="TOM25" s="321"/>
      <c r="TON25" s="321"/>
      <c r="TOO25" s="321"/>
      <c r="TOP25" s="321"/>
      <c r="TOQ25" s="321"/>
      <c r="TOR25" s="321"/>
      <c r="TOS25" s="321"/>
      <c r="TOT25" s="321"/>
      <c r="TOU25" s="321"/>
      <c r="TOV25" s="321"/>
      <c r="TOW25" s="321"/>
      <c r="TOX25" s="321"/>
      <c r="TOY25" s="321"/>
      <c r="TOZ25" s="321"/>
      <c r="TPA25" s="321"/>
      <c r="TPB25" s="321"/>
      <c r="TPC25" s="321"/>
      <c r="TPD25" s="321"/>
      <c r="TPE25" s="321"/>
      <c r="TPF25" s="321"/>
      <c r="TPG25" s="321"/>
      <c r="TPH25" s="321"/>
      <c r="TPI25" s="321"/>
      <c r="TPJ25" s="321"/>
      <c r="TPK25" s="321"/>
      <c r="TPL25" s="321"/>
      <c r="TPM25" s="321"/>
      <c r="TPN25" s="321"/>
      <c r="TPO25" s="321"/>
      <c r="TPP25" s="321"/>
      <c r="TPQ25" s="321"/>
      <c r="TPR25" s="321"/>
      <c r="TPS25" s="321"/>
      <c r="TPT25" s="321"/>
      <c r="TPU25" s="321"/>
      <c r="TPV25" s="321"/>
      <c r="TPW25" s="321"/>
      <c r="TPX25" s="321"/>
      <c r="TPY25" s="321"/>
      <c r="TPZ25" s="321"/>
      <c r="TQA25" s="321"/>
      <c r="TQB25" s="321"/>
      <c r="TQC25" s="321"/>
      <c r="TQD25" s="321"/>
      <c r="TQE25" s="321"/>
      <c r="TQF25" s="321"/>
      <c r="TQG25" s="321"/>
      <c r="TQH25" s="321"/>
      <c r="TQI25" s="321"/>
      <c r="TQJ25" s="321"/>
      <c r="TQK25" s="321"/>
      <c r="TQL25" s="321"/>
      <c r="TQM25" s="321"/>
      <c r="TQN25" s="321"/>
      <c r="TQO25" s="321"/>
      <c r="TQP25" s="321"/>
      <c r="TQQ25" s="321"/>
      <c r="TQR25" s="321"/>
      <c r="TQS25" s="321"/>
      <c r="TQT25" s="321"/>
      <c r="TQU25" s="321"/>
      <c r="TQV25" s="321"/>
      <c r="TQW25" s="321"/>
      <c r="TQX25" s="321"/>
      <c r="TQY25" s="321"/>
      <c r="TQZ25" s="321"/>
      <c r="TRA25" s="321"/>
      <c r="TRB25" s="321"/>
      <c r="TRC25" s="321"/>
      <c r="TRD25" s="321"/>
      <c r="TRE25" s="321"/>
      <c r="TRF25" s="321"/>
      <c r="TRG25" s="321"/>
      <c r="TRH25" s="321"/>
      <c r="TRI25" s="321"/>
      <c r="TRJ25" s="321"/>
      <c r="TRK25" s="321"/>
      <c r="TRL25" s="321"/>
      <c r="TRM25" s="321"/>
      <c r="TRN25" s="321"/>
      <c r="TRO25" s="321"/>
      <c r="TRP25" s="321"/>
      <c r="TRQ25" s="321"/>
      <c r="TRR25" s="321"/>
      <c r="TRS25" s="321"/>
      <c r="TRT25" s="321"/>
      <c r="TRU25" s="321"/>
      <c r="TRV25" s="321"/>
      <c r="TRW25" s="321"/>
      <c r="TRX25" s="321"/>
      <c r="TRY25" s="321"/>
      <c r="TRZ25" s="321"/>
      <c r="TSA25" s="321"/>
      <c r="TSB25" s="321"/>
      <c r="TSC25" s="321"/>
      <c r="TSD25" s="321"/>
      <c r="TSE25" s="321"/>
      <c r="TSF25" s="321"/>
      <c r="TSG25" s="321"/>
      <c r="TSH25" s="321"/>
      <c r="TSI25" s="321"/>
      <c r="TSJ25" s="321"/>
      <c r="TSK25" s="321"/>
      <c r="TSL25" s="321"/>
      <c r="TSM25" s="321"/>
      <c r="TSN25" s="321"/>
      <c r="TSO25" s="321"/>
      <c r="TSP25" s="321"/>
      <c r="TSQ25" s="321"/>
      <c r="TSR25" s="321"/>
      <c r="TSS25" s="321"/>
      <c r="TST25" s="321"/>
      <c r="TSU25" s="321"/>
      <c r="TSV25" s="321"/>
      <c r="TSW25" s="321"/>
      <c r="TSX25" s="321"/>
      <c r="TSY25" s="321"/>
      <c r="TSZ25" s="321"/>
      <c r="TTA25" s="321"/>
      <c r="TTB25" s="321"/>
      <c r="TTC25" s="321"/>
      <c r="TTD25" s="321"/>
      <c r="TTE25" s="321"/>
      <c r="TTF25" s="321"/>
      <c r="TTG25" s="321"/>
      <c r="TTH25" s="321"/>
      <c r="TTI25" s="321"/>
      <c r="TTJ25" s="321"/>
      <c r="TTK25" s="321"/>
      <c r="TTL25" s="321"/>
      <c r="TTM25" s="321"/>
      <c r="TTN25" s="321"/>
      <c r="TTO25" s="321"/>
      <c r="TTP25" s="321"/>
      <c r="TTQ25" s="321"/>
      <c r="TTR25" s="321"/>
      <c r="TTS25" s="321"/>
      <c r="TTT25" s="321"/>
      <c r="TTU25" s="321"/>
      <c r="TTV25" s="321"/>
      <c r="TTW25" s="321"/>
      <c r="TTX25" s="321"/>
      <c r="TTY25" s="321"/>
      <c r="TTZ25" s="321"/>
      <c r="TUA25" s="321"/>
      <c r="TUB25" s="321"/>
      <c r="TUC25" s="321"/>
      <c r="TUD25" s="321"/>
      <c r="TUE25" s="321"/>
      <c r="TUF25" s="321"/>
      <c r="TUG25" s="321"/>
      <c r="TUH25" s="321"/>
      <c r="TUI25" s="321"/>
      <c r="TUJ25" s="321"/>
      <c r="TUK25" s="321"/>
      <c r="TUL25" s="321"/>
      <c r="TUM25" s="321"/>
      <c r="TUN25" s="321"/>
      <c r="TUO25" s="321"/>
      <c r="TUP25" s="321"/>
      <c r="TUQ25" s="321"/>
      <c r="TUR25" s="321"/>
      <c r="TUS25" s="321"/>
      <c r="TUT25" s="321"/>
      <c r="TUU25" s="321"/>
      <c r="TUV25" s="321"/>
      <c r="TUW25" s="321"/>
      <c r="TUX25" s="321"/>
      <c r="TUY25" s="321"/>
      <c r="TUZ25" s="321"/>
      <c r="TVA25" s="321"/>
      <c r="TVB25" s="321"/>
      <c r="TVC25" s="321"/>
      <c r="TVD25" s="321"/>
      <c r="TVE25" s="321"/>
      <c r="TVF25" s="321"/>
      <c r="TVG25" s="321"/>
      <c r="TVH25" s="321"/>
      <c r="TVI25" s="321"/>
      <c r="TVJ25" s="321"/>
      <c r="TVK25" s="321"/>
      <c r="TVL25" s="321"/>
      <c r="TVM25" s="321"/>
      <c r="TVN25" s="321"/>
      <c r="TVO25" s="321"/>
      <c r="TVP25" s="321"/>
      <c r="TVQ25" s="321"/>
      <c r="TVR25" s="321"/>
      <c r="TVS25" s="321"/>
      <c r="TVT25" s="321"/>
      <c r="TVU25" s="321"/>
      <c r="TVV25" s="321"/>
      <c r="TVW25" s="321"/>
      <c r="TVX25" s="321"/>
      <c r="TVY25" s="321"/>
      <c r="TVZ25" s="321"/>
      <c r="TWA25" s="321"/>
      <c r="TWB25" s="321"/>
      <c r="TWC25" s="321"/>
      <c r="TWD25" s="321"/>
      <c r="TWE25" s="321"/>
      <c r="TWF25" s="321"/>
      <c r="TWG25" s="321"/>
      <c r="TWH25" s="321"/>
      <c r="TWI25" s="321"/>
      <c r="TWJ25" s="321"/>
      <c r="TWK25" s="321"/>
      <c r="TWL25" s="321"/>
      <c r="TWM25" s="321"/>
      <c r="TWN25" s="321"/>
      <c r="TWO25" s="321"/>
      <c r="TWP25" s="321"/>
      <c r="TWQ25" s="321"/>
      <c r="TWR25" s="321"/>
      <c r="TWS25" s="321"/>
      <c r="TWT25" s="321"/>
      <c r="TWU25" s="321"/>
      <c r="TWV25" s="321"/>
      <c r="TWW25" s="321"/>
      <c r="TWX25" s="321"/>
      <c r="TWY25" s="321"/>
      <c r="TWZ25" s="321"/>
      <c r="TXA25" s="321"/>
      <c r="TXB25" s="321"/>
      <c r="TXC25" s="321"/>
      <c r="TXD25" s="321"/>
      <c r="TXE25" s="321"/>
      <c r="TXF25" s="321"/>
      <c r="TXG25" s="321"/>
      <c r="TXH25" s="321"/>
      <c r="TXI25" s="321"/>
      <c r="TXJ25" s="321"/>
      <c r="TXK25" s="321"/>
      <c r="TXL25" s="321"/>
      <c r="TXM25" s="321"/>
      <c r="TXN25" s="321"/>
      <c r="TXO25" s="321"/>
      <c r="TXP25" s="321"/>
      <c r="TXQ25" s="321"/>
      <c r="TXR25" s="321"/>
      <c r="TXS25" s="321"/>
      <c r="TXT25" s="321"/>
      <c r="TXU25" s="321"/>
      <c r="TXV25" s="321"/>
      <c r="TXW25" s="321"/>
      <c r="TXX25" s="321"/>
      <c r="TXY25" s="321"/>
      <c r="TXZ25" s="321"/>
      <c r="TYA25" s="321"/>
      <c r="TYB25" s="321"/>
      <c r="TYC25" s="321"/>
      <c r="TYD25" s="321"/>
      <c r="TYE25" s="321"/>
      <c r="TYF25" s="321"/>
      <c r="TYG25" s="321"/>
      <c r="TYH25" s="321"/>
      <c r="TYI25" s="321"/>
      <c r="TYJ25" s="321"/>
      <c r="TYK25" s="321"/>
      <c r="TYL25" s="321"/>
      <c r="TYM25" s="321"/>
      <c r="TYN25" s="321"/>
      <c r="TYO25" s="321"/>
      <c r="TYP25" s="321"/>
      <c r="TYQ25" s="321"/>
      <c r="TYR25" s="321"/>
      <c r="TYS25" s="321"/>
      <c r="TYT25" s="321"/>
      <c r="TYU25" s="321"/>
      <c r="TYV25" s="321"/>
      <c r="TYW25" s="321"/>
      <c r="TYX25" s="321"/>
      <c r="TYY25" s="321"/>
      <c r="TYZ25" s="321"/>
      <c r="TZA25" s="321"/>
      <c r="TZB25" s="321"/>
      <c r="TZC25" s="321"/>
      <c r="TZD25" s="321"/>
      <c r="TZE25" s="321"/>
      <c r="TZF25" s="321"/>
      <c r="TZG25" s="321"/>
      <c r="TZH25" s="321"/>
      <c r="TZI25" s="321"/>
      <c r="TZJ25" s="321"/>
      <c r="TZK25" s="321"/>
      <c r="TZL25" s="321"/>
      <c r="TZM25" s="321"/>
      <c r="TZN25" s="321"/>
      <c r="TZO25" s="321"/>
      <c r="TZP25" s="321"/>
      <c r="TZQ25" s="321"/>
      <c r="TZR25" s="321"/>
      <c r="TZS25" s="321"/>
      <c r="TZT25" s="321"/>
      <c r="TZU25" s="321"/>
      <c r="TZV25" s="321"/>
      <c r="TZW25" s="321"/>
      <c r="TZX25" s="321"/>
      <c r="TZY25" s="321"/>
      <c r="TZZ25" s="321"/>
      <c r="UAA25" s="321"/>
      <c r="UAB25" s="321"/>
      <c r="UAC25" s="321"/>
      <c r="UAD25" s="321"/>
      <c r="UAE25" s="321"/>
      <c r="UAF25" s="321"/>
      <c r="UAG25" s="321"/>
      <c r="UAH25" s="321"/>
      <c r="UAI25" s="321"/>
      <c r="UAJ25" s="321"/>
      <c r="UAK25" s="321"/>
      <c r="UAL25" s="321"/>
      <c r="UAM25" s="321"/>
      <c r="UAN25" s="321"/>
      <c r="UAO25" s="321"/>
      <c r="UAP25" s="321"/>
      <c r="UAQ25" s="321"/>
      <c r="UAR25" s="321"/>
      <c r="UAS25" s="321"/>
      <c r="UAT25" s="321"/>
      <c r="UAU25" s="321"/>
      <c r="UAV25" s="321"/>
      <c r="UAW25" s="321"/>
      <c r="UAX25" s="321"/>
      <c r="UAY25" s="321"/>
      <c r="UAZ25" s="321"/>
      <c r="UBA25" s="321"/>
      <c r="UBB25" s="321"/>
      <c r="UBC25" s="321"/>
      <c r="UBD25" s="321"/>
      <c r="UBE25" s="321"/>
      <c r="UBF25" s="321"/>
      <c r="UBG25" s="321"/>
      <c r="UBH25" s="321"/>
      <c r="UBI25" s="321"/>
      <c r="UBJ25" s="321"/>
      <c r="UBK25" s="321"/>
      <c r="UBL25" s="321"/>
      <c r="UBM25" s="321"/>
      <c r="UBN25" s="321"/>
      <c r="UBO25" s="321"/>
      <c r="UBP25" s="321"/>
      <c r="UBQ25" s="321"/>
      <c r="UBR25" s="321"/>
      <c r="UBS25" s="321"/>
      <c r="UBT25" s="321"/>
      <c r="UBU25" s="321"/>
      <c r="UBV25" s="321"/>
      <c r="UBW25" s="321"/>
      <c r="UBX25" s="321"/>
      <c r="UBY25" s="321"/>
      <c r="UBZ25" s="321"/>
      <c r="UCA25" s="321"/>
      <c r="UCB25" s="321"/>
      <c r="UCC25" s="321"/>
      <c r="UCD25" s="321"/>
      <c r="UCE25" s="321"/>
      <c r="UCF25" s="321"/>
      <c r="UCG25" s="321"/>
      <c r="UCH25" s="321"/>
      <c r="UCI25" s="321"/>
      <c r="UCJ25" s="321"/>
      <c r="UCK25" s="321"/>
      <c r="UCL25" s="321"/>
      <c r="UCM25" s="321"/>
      <c r="UCN25" s="321"/>
      <c r="UCO25" s="321"/>
      <c r="UCP25" s="321"/>
      <c r="UCQ25" s="321"/>
      <c r="UCR25" s="321"/>
      <c r="UCS25" s="321"/>
      <c r="UCT25" s="321"/>
      <c r="UCU25" s="321"/>
      <c r="UCV25" s="321"/>
      <c r="UCW25" s="321"/>
      <c r="UCX25" s="321"/>
      <c r="UCY25" s="321"/>
      <c r="UCZ25" s="321"/>
      <c r="UDA25" s="321"/>
      <c r="UDB25" s="321"/>
      <c r="UDC25" s="321"/>
      <c r="UDD25" s="321"/>
      <c r="UDE25" s="321"/>
      <c r="UDF25" s="321"/>
      <c r="UDG25" s="321"/>
      <c r="UDH25" s="321"/>
      <c r="UDI25" s="321"/>
      <c r="UDJ25" s="321"/>
      <c r="UDK25" s="321"/>
      <c r="UDL25" s="321"/>
      <c r="UDM25" s="321"/>
      <c r="UDN25" s="321"/>
      <c r="UDO25" s="321"/>
      <c r="UDP25" s="321"/>
      <c r="UDQ25" s="321"/>
      <c r="UDR25" s="321"/>
      <c r="UDS25" s="321"/>
      <c r="UDT25" s="321"/>
      <c r="UDU25" s="321"/>
      <c r="UDV25" s="321"/>
      <c r="UDW25" s="321"/>
      <c r="UDX25" s="321"/>
      <c r="UDY25" s="321"/>
      <c r="UDZ25" s="321"/>
      <c r="UEA25" s="321"/>
      <c r="UEB25" s="321"/>
      <c r="UEC25" s="321"/>
      <c r="UED25" s="321"/>
      <c r="UEE25" s="321"/>
      <c r="UEF25" s="321"/>
      <c r="UEG25" s="321"/>
      <c r="UEH25" s="321"/>
      <c r="UEI25" s="321"/>
      <c r="UEJ25" s="321"/>
      <c r="UEK25" s="321"/>
      <c r="UEL25" s="321"/>
      <c r="UEM25" s="321"/>
      <c r="UEN25" s="321"/>
      <c r="UEO25" s="321"/>
      <c r="UEP25" s="321"/>
      <c r="UEQ25" s="321"/>
      <c r="UER25" s="321"/>
      <c r="UES25" s="321"/>
      <c r="UET25" s="321"/>
      <c r="UEU25" s="321"/>
      <c r="UEV25" s="321"/>
      <c r="UEW25" s="321"/>
      <c r="UEX25" s="321"/>
      <c r="UEY25" s="321"/>
      <c r="UEZ25" s="321"/>
      <c r="UFA25" s="321"/>
      <c r="UFB25" s="321"/>
      <c r="UFC25" s="321"/>
      <c r="UFD25" s="321"/>
      <c r="UFE25" s="321"/>
      <c r="UFF25" s="321"/>
      <c r="UFG25" s="321"/>
      <c r="UFH25" s="321"/>
      <c r="UFI25" s="321"/>
      <c r="UFJ25" s="321"/>
      <c r="UFK25" s="321"/>
      <c r="UFL25" s="321"/>
      <c r="UFM25" s="321"/>
      <c r="UFN25" s="321"/>
      <c r="UFO25" s="321"/>
      <c r="UFP25" s="321"/>
      <c r="UFQ25" s="321"/>
      <c r="UFR25" s="321"/>
      <c r="UFS25" s="321"/>
      <c r="UFT25" s="321"/>
      <c r="UFU25" s="321"/>
      <c r="UFV25" s="321"/>
      <c r="UFW25" s="321"/>
      <c r="UFX25" s="321"/>
      <c r="UFY25" s="321"/>
      <c r="UFZ25" s="321"/>
      <c r="UGA25" s="321"/>
      <c r="UGB25" s="321"/>
      <c r="UGC25" s="321"/>
      <c r="UGD25" s="321"/>
      <c r="UGE25" s="321"/>
      <c r="UGF25" s="321"/>
      <c r="UGG25" s="321"/>
      <c r="UGH25" s="321"/>
      <c r="UGI25" s="321"/>
      <c r="UGJ25" s="321"/>
      <c r="UGK25" s="321"/>
      <c r="UGL25" s="321"/>
      <c r="UGM25" s="321"/>
      <c r="UGN25" s="321"/>
      <c r="UGO25" s="321"/>
      <c r="UGP25" s="321"/>
      <c r="UGQ25" s="321"/>
      <c r="UGR25" s="321"/>
      <c r="UGS25" s="321"/>
      <c r="UGT25" s="321"/>
      <c r="UGU25" s="321"/>
      <c r="UGV25" s="321"/>
      <c r="UGW25" s="321"/>
      <c r="UGX25" s="321"/>
      <c r="UGY25" s="321"/>
      <c r="UGZ25" s="321"/>
      <c r="UHA25" s="321"/>
      <c r="UHB25" s="321"/>
      <c r="UHC25" s="321"/>
      <c r="UHD25" s="321"/>
      <c r="UHE25" s="321"/>
      <c r="UHF25" s="321"/>
      <c r="UHG25" s="321"/>
      <c r="UHH25" s="321"/>
      <c r="UHI25" s="321"/>
      <c r="UHJ25" s="321"/>
      <c r="UHK25" s="321"/>
      <c r="UHL25" s="321"/>
      <c r="UHM25" s="321"/>
      <c r="UHN25" s="321"/>
      <c r="UHO25" s="321"/>
      <c r="UHP25" s="321"/>
      <c r="UHQ25" s="321"/>
      <c r="UHR25" s="321"/>
      <c r="UHS25" s="321"/>
      <c r="UHT25" s="321"/>
      <c r="UHU25" s="321"/>
      <c r="UHV25" s="321"/>
      <c r="UHW25" s="321"/>
      <c r="UHX25" s="321"/>
      <c r="UHY25" s="321"/>
      <c r="UHZ25" s="321"/>
      <c r="UIA25" s="321"/>
      <c r="UIB25" s="321"/>
      <c r="UIC25" s="321"/>
      <c r="UID25" s="321"/>
      <c r="UIE25" s="321"/>
      <c r="UIF25" s="321"/>
      <c r="UIG25" s="321"/>
      <c r="UIH25" s="321"/>
      <c r="UII25" s="321"/>
      <c r="UIJ25" s="321"/>
      <c r="UIK25" s="321"/>
      <c r="UIL25" s="321"/>
      <c r="UIM25" s="321"/>
      <c r="UIN25" s="321"/>
      <c r="UIO25" s="321"/>
      <c r="UIP25" s="321"/>
      <c r="UIQ25" s="321"/>
      <c r="UIR25" s="321"/>
      <c r="UIS25" s="321"/>
      <c r="UIT25" s="321"/>
      <c r="UIU25" s="321"/>
      <c r="UIV25" s="321"/>
      <c r="UIW25" s="321"/>
      <c r="UIX25" s="321"/>
      <c r="UIY25" s="321"/>
      <c r="UIZ25" s="321"/>
      <c r="UJA25" s="321"/>
      <c r="UJB25" s="321"/>
      <c r="UJC25" s="321"/>
      <c r="UJD25" s="321"/>
      <c r="UJE25" s="321"/>
      <c r="UJF25" s="321"/>
      <c r="UJG25" s="321"/>
      <c r="UJH25" s="321"/>
      <c r="UJI25" s="321"/>
      <c r="UJJ25" s="321"/>
      <c r="UJK25" s="321"/>
      <c r="UJL25" s="321"/>
      <c r="UJM25" s="321"/>
      <c r="UJN25" s="321"/>
      <c r="UJO25" s="321"/>
      <c r="UJP25" s="321"/>
      <c r="UJQ25" s="321"/>
      <c r="UJR25" s="321"/>
      <c r="UJS25" s="321"/>
      <c r="UJT25" s="321"/>
      <c r="UJU25" s="321"/>
      <c r="UJV25" s="321"/>
      <c r="UJW25" s="321"/>
      <c r="UJX25" s="321"/>
      <c r="UJY25" s="321"/>
      <c r="UJZ25" s="321"/>
      <c r="UKA25" s="321"/>
      <c r="UKB25" s="321"/>
      <c r="UKC25" s="321"/>
      <c r="UKD25" s="321"/>
      <c r="UKE25" s="321"/>
      <c r="UKF25" s="321"/>
      <c r="UKG25" s="321"/>
      <c r="UKH25" s="321"/>
      <c r="UKI25" s="321"/>
      <c r="UKJ25" s="321"/>
      <c r="UKK25" s="321"/>
      <c r="UKL25" s="321"/>
      <c r="UKM25" s="321"/>
      <c r="UKN25" s="321"/>
      <c r="UKO25" s="321"/>
      <c r="UKP25" s="321"/>
      <c r="UKQ25" s="321"/>
      <c r="UKR25" s="321"/>
      <c r="UKS25" s="321"/>
      <c r="UKT25" s="321"/>
      <c r="UKU25" s="321"/>
      <c r="UKV25" s="321"/>
      <c r="UKW25" s="321"/>
      <c r="UKX25" s="321"/>
      <c r="UKY25" s="321"/>
      <c r="UKZ25" s="321"/>
      <c r="ULA25" s="321"/>
      <c r="ULB25" s="321"/>
      <c r="ULC25" s="321"/>
      <c r="ULD25" s="321"/>
      <c r="ULE25" s="321"/>
      <c r="ULF25" s="321"/>
      <c r="ULG25" s="321"/>
      <c r="ULH25" s="321"/>
      <c r="ULI25" s="321"/>
      <c r="ULJ25" s="321"/>
      <c r="ULK25" s="321"/>
      <c r="ULL25" s="321"/>
      <c r="ULM25" s="321"/>
      <c r="ULN25" s="321"/>
      <c r="ULO25" s="321"/>
      <c r="ULP25" s="321"/>
      <c r="ULQ25" s="321"/>
      <c r="ULR25" s="321"/>
      <c r="ULS25" s="321"/>
      <c r="ULT25" s="321"/>
      <c r="ULU25" s="321"/>
      <c r="ULV25" s="321"/>
      <c r="ULW25" s="321"/>
      <c r="ULX25" s="321"/>
      <c r="ULY25" s="321"/>
      <c r="ULZ25" s="321"/>
      <c r="UMA25" s="321"/>
      <c r="UMB25" s="321"/>
      <c r="UMC25" s="321"/>
      <c r="UMD25" s="321"/>
      <c r="UME25" s="321"/>
      <c r="UMF25" s="321"/>
      <c r="UMG25" s="321"/>
      <c r="UMH25" s="321"/>
      <c r="UMI25" s="321"/>
      <c r="UMJ25" s="321"/>
      <c r="UMK25" s="321"/>
      <c r="UML25" s="321"/>
      <c r="UMM25" s="321"/>
      <c r="UMN25" s="321"/>
      <c r="UMO25" s="321"/>
      <c r="UMP25" s="321"/>
      <c r="UMQ25" s="321"/>
      <c r="UMR25" s="321"/>
      <c r="UMS25" s="321"/>
      <c r="UMT25" s="321"/>
      <c r="UMU25" s="321"/>
      <c r="UMV25" s="321"/>
      <c r="UMW25" s="321"/>
      <c r="UMX25" s="321"/>
      <c r="UMY25" s="321"/>
      <c r="UMZ25" s="321"/>
      <c r="UNA25" s="321"/>
      <c r="UNB25" s="321"/>
      <c r="UNC25" s="321"/>
      <c r="UND25" s="321"/>
      <c r="UNE25" s="321"/>
      <c r="UNF25" s="321"/>
      <c r="UNG25" s="321"/>
      <c r="UNH25" s="321"/>
      <c r="UNI25" s="321"/>
      <c r="UNJ25" s="321"/>
      <c r="UNK25" s="321"/>
      <c r="UNL25" s="321"/>
      <c r="UNM25" s="321"/>
      <c r="UNN25" s="321"/>
      <c r="UNO25" s="321"/>
      <c r="UNP25" s="321"/>
      <c r="UNQ25" s="321"/>
      <c r="UNR25" s="321"/>
      <c r="UNS25" s="321"/>
      <c r="UNT25" s="321"/>
      <c r="UNU25" s="321"/>
      <c r="UNV25" s="321"/>
      <c r="UNW25" s="321"/>
      <c r="UNX25" s="321"/>
      <c r="UNY25" s="321"/>
      <c r="UNZ25" s="321"/>
      <c r="UOA25" s="321"/>
      <c r="UOB25" s="321"/>
      <c r="UOC25" s="321"/>
      <c r="UOD25" s="321"/>
      <c r="UOE25" s="321"/>
      <c r="UOF25" s="321"/>
      <c r="UOG25" s="321"/>
      <c r="UOH25" s="321"/>
      <c r="UOI25" s="321"/>
      <c r="UOJ25" s="321"/>
      <c r="UOK25" s="321"/>
      <c r="UOL25" s="321"/>
      <c r="UOM25" s="321"/>
      <c r="UON25" s="321"/>
      <c r="UOO25" s="321"/>
      <c r="UOP25" s="321"/>
      <c r="UOQ25" s="321"/>
      <c r="UOR25" s="321"/>
      <c r="UOS25" s="321"/>
      <c r="UOT25" s="321"/>
      <c r="UOU25" s="321"/>
      <c r="UOV25" s="321"/>
      <c r="UOW25" s="321"/>
      <c r="UOX25" s="321"/>
      <c r="UOY25" s="321"/>
      <c r="UOZ25" s="321"/>
      <c r="UPA25" s="321"/>
      <c r="UPB25" s="321"/>
      <c r="UPC25" s="321"/>
      <c r="UPD25" s="321"/>
      <c r="UPE25" s="321"/>
      <c r="UPF25" s="321"/>
      <c r="UPG25" s="321"/>
      <c r="UPH25" s="321"/>
      <c r="UPI25" s="321"/>
      <c r="UPJ25" s="321"/>
      <c r="UPK25" s="321"/>
      <c r="UPL25" s="321"/>
      <c r="UPM25" s="321"/>
      <c r="UPN25" s="321"/>
      <c r="UPO25" s="321"/>
      <c r="UPP25" s="321"/>
      <c r="UPQ25" s="321"/>
      <c r="UPR25" s="321"/>
      <c r="UPS25" s="321"/>
      <c r="UPT25" s="321"/>
      <c r="UPU25" s="321"/>
      <c r="UPV25" s="321"/>
      <c r="UPW25" s="321"/>
      <c r="UPX25" s="321"/>
      <c r="UPY25" s="321"/>
      <c r="UPZ25" s="321"/>
      <c r="UQA25" s="321"/>
      <c r="UQB25" s="321"/>
      <c r="UQC25" s="321"/>
      <c r="UQD25" s="321"/>
      <c r="UQE25" s="321"/>
      <c r="UQF25" s="321"/>
      <c r="UQG25" s="321"/>
      <c r="UQH25" s="321"/>
      <c r="UQI25" s="321"/>
      <c r="UQJ25" s="321"/>
      <c r="UQK25" s="321"/>
      <c r="UQL25" s="321"/>
      <c r="UQM25" s="321"/>
      <c r="UQN25" s="321"/>
      <c r="UQO25" s="321"/>
      <c r="UQP25" s="321"/>
      <c r="UQQ25" s="321"/>
      <c r="UQR25" s="321"/>
      <c r="UQS25" s="321"/>
      <c r="UQT25" s="321"/>
      <c r="UQU25" s="321"/>
      <c r="UQV25" s="321"/>
      <c r="UQW25" s="321"/>
      <c r="UQX25" s="321"/>
      <c r="UQY25" s="321"/>
      <c r="UQZ25" s="321"/>
      <c r="URA25" s="321"/>
      <c r="URB25" s="321"/>
      <c r="URC25" s="321"/>
      <c r="URD25" s="321"/>
      <c r="URE25" s="321"/>
      <c r="URF25" s="321"/>
      <c r="URG25" s="321"/>
      <c r="URH25" s="321"/>
      <c r="URI25" s="321"/>
      <c r="URJ25" s="321"/>
      <c r="URK25" s="321"/>
      <c r="URL25" s="321"/>
      <c r="URM25" s="321"/>
      <c r="URN25" s="321"/>
      <c r="URO25" s="321"/>
      <c r="URP25" s="321"/>
      <c r="URQ25" s="321"/>
      <c r="URR25" s="321"/>
      <c r="URS25" s="321"/>
      <c r="URT25" s="321"/>
      <c r="URU25" s="321"/>
      <c r="URV25" s="321"/>
      <c r="URW25" s="321"/>
      <c r="URX25" s="321"/>
      <c r="URY25" s="321"/>
      <c r="URZ25" s="321"/>
      <c r="USA25" s="321"/>
      <c r="USB25" s="321"/>
      <c r="USC25" s="321"/>
      <c r="USD25" s="321"/>
      <c r="USE25" s="321"/>
      <c r="USF25" s="321"/>
      <c r="USG25" s="321"/>
      <c r="USH25" s="321"/>
      <c r="USI25" s="321"/>
      <c r="USJ25" s="321"/>
      <c r="USK25" s="321"/>
      <c r="USL25" s="321"/>
      <c r="USM25" s="321"/>
      <c r="USN25" s="321"/>
      <c r="USO25" s="321"/>
      <c r="USP25" s="321"/>
      <c r="USQ25" s="321"/>
      <c r="USR25" s="321"/>
      <c r="USS25" s="321"/>
      <c r="UST25" s="321"/>
      <c r="USU25" s="321"/>
      <c r="USV25" s="321"/>
      <c r="USW25" s="321"/>
      <c r="USX25" s="321"/>
      <c r="USY25" s="321"/>
      <c r="USZ25" s="321"/>
      <c r="UTA25" s="321"/>
      <c r="UTB25" s="321"/>
      <c r="UTC25" s="321"/>
      <c r="UTD25" s="321"/>
      <c r="UTE25" s="321"/>
      <c r="UTF25" s="321"/>
      <c r="UTG25" s="321"/>
      <c r="UTH25" s="321"/>
      <c r="UTI25" s="321"/>
      <c r="UTJ25" s="321"/>
      <c r="UTK25" s="321"/>
      <c r="UTL25" s="321"/>
      <c r="UTM25" s="321"/>
      <c r="UTN25" s="321"/>
      <c r="UTO25" s="321"/>
      <c r="UTP25" s="321"/>
      <c r="UTQ25" s="321"/>
      <c r="UTR25" s="321"/>
      <c r="UTS25" s="321"/>
      <c r="UTT25" s="321"/>
      <c r="UTU25" s="321"/>
      <c r="UTV25" s="321"/>
      <c r="UTW25" s="321"/>
      <c r="UTX25" s="321"/>
      <c r="UTY25" s="321"/>
      <c r="UTZ25" s="321"/>
      <c r="UUA25" s="321"/>
      <c r="UUB25" s="321"/>
      <c r="UUC25" s="321"/>
      <c r="UUD25" s="321"/>
      <c r="UUE25" s="321"/>
      <c r="UUF25" s="321"/>
      <c r="UUG25" s="321"/>
      <c r="UUH25" s="321"/>
      <c r="UUI25" s="321"/>
      <c r="UUJ25" s="321"/>
      <c r="UUK25" s="321"/>
      <c r="UUL25" s="321"/>
      <c r="UUM25" s="321"/>
      <c r="UUN25" s="321"/>
      <c r="UUO25" s="321"/>
      <c r="UUP25" s="321"/>
      <c r="UUQ25" s="321"/>
      <c r="UUR25" s="321"/>
      <c r="UUS25" s="321"/>
      <c r="UUT25" s="321"/>
      <c r="UUU25" s="321"/>
      <c r="UUV25" s="321"/>
      <c r="UUW25" s="321"/>
      <c r="UUX25" s="321"/>
      <c r="UUY25" s="321"/>
      <c r="UUZ25" s="321"/>
      <c r="UVA25" s="321"/>
      <c r="UVB25" s="321"/>
      <c r="UVC25" s="321"/>
      <c r="UVD25" s="321"/>
      <c r="UVE25" s="321"/>
      <c r="UVF25" s="321"/>
      <c r="UVG25" s="321"/>
      <c r="UVH25" s="321"/>
      <c r="UVI25" s="321"/>
      <c r="UVJ25" s="321"/>
      <c r="UVK25" s="321"/>
      <c r="UVL25" s="321"/>
      <c r="UVM25" s="321"/>
      <c r="UVN25" s="321"/>
      <c r="UVO25" s="321"/>
      <c r="UVP25" s="321"/>
      <c r="UVQ25" s="321"/>
      <c r="UVR25" s="321"/>
      <c r="UVS25" s="321"/>
      <c r="UVT25" s="321"/>
      <c r="UVU25" s="321"/>
      <c r="UVV25" s="321"/>
      <c r="UVW25" s="321"/>
      <c r="UVX25" s="321"/>
      <c r="UVY25" s="321"/>
      <c r="UVZ25" s="321"/>
      <c r="UWA25" s="321"/>
      <c r="UWB25" s="321"/>
      <c r="UWC25" s="321"/>
      <c r="UWD25" s="321"/>
      <c r="UWE25" s="321"/>
      <c r="UWF25" s="321"/>
      <c r="UWG25" s="321"/>
      <c r="UWH25" s="321"/>
      <c r="UWI25" s="321"/>
      <c r="UWJ25" s="321"/>
      <c r="UWK25" s="321"/>
      <c r="UWL25" s="321"/>
      <c r="UWM25" s="321"/>
      <c r="UWN25" s="321"/>
      <c r="UWO25" s="321"/>
      <c r="UWP25" s="321"/>
      <c r="UWQ25" s="321"/>
      <c r="UWR25" s="321"/>
      <c r="UWS25" s="321"/>
      <c r="UWT25" s="321"/>
      <c r="UWU25" s="321"/>
      <c r="UWV25" s="321"/>
      <c r="UWW25" s="321"/>
      <c r="UWX25" s="321"/>
      <c r="UWY25" s="321"/>
      <c r="UWZ25" s="321"/>
      <c r="UXA25" s="321"/>
      <c r="UXB25" s="321"/>
      <c r="UXC25" s="321"/>
      <c r="UXD25" s="321"/>
      <c r="UXE25" s="321"/>
      <c r="UXF25" s="321"/>
      <c r="UXG25" s="321"/>
      <c r="UXH25" s="321"/>
      <c r="UXI25" s="321"/>
      <c r="UXJ25" s="321"/>
      <c r="UXK25" s="321"/>
      <c r="UXL25" s="321"/>
      <c r="UXM25" s="321"/>
      <c r="UXN25" s="321"/>
      <c r="UXO25" s="321"/>
      <c r="UXP25" s="321"/>
      <c r="UXQ25" s="321"/>
      <c r="UXR25" s="321"/>
      <c r="UXS25" s="321"/>
      <c r="UXT25" s="321"/>
      <c r="UXU25" s="321"/>
      <c r="UXV25" s="321"/>
      <c r="UXW25" s="321"/>
      <c r="UXX25" s="321"/>
      <c r="UXY25" s="321"/>
      <c r="UXZ25" s="321"/>
      <c r="UYA25" s="321"/>
      <c r="UYB25" s="321"/>
      <c r="UYC25" s="321"/>
      <c r="UYD25" s="321"/>
      <c r="UYE25" s="321"/>
      <c r="UYF25" s="321"/>
      <c r="UYG25" s="321"/>
      <c r="UYH25" s="321"/>
      <c r="UYI25" s="321"/>
      <c r="UYJ25" s="321"/>
      <c r="UYK25" s="321"/>
      <c r="UYL25" s="321"/>
      <c r="UYM25" s="321"/>
      <c r="UYN25" s="321"/>
      <c r="UYO25" s="321"/>
      <c r="UYP25" s="321"/>
      <c r="UYQ25" s="321"/>
      <c r="UYR25" s="321"/>
      <c r="UYS25" s="321"/>
      <c r="UYT25" s="321"/>
      <c r="UYU25" s="321"/>
      <c r="UYV25" s="321"/>
      <c r="UYW25" s="321"/>
      <c r="UYX25" s="321"/>
      <c r="UYY25" s="321"/>
      <c r="UYZ25" s="321"/>
      <c r="UZA25" s="321"/>
      <c r="UZB25" s="321"/>
      <c r="UZC25" s="321"/>
      <c r="UZD25" s="321"/>
      <c r="UZE25" s="321"/>
      <c r="UZF25" s="321"/>
      <c r="UZG25" s="321"/>
      <c r="UZH25" s="321"/>
      <c r="UZI25" s="321"/>
      <c r="UZJ25" s="321"/>
      <c r="UZK25" s="321"/>
      <c r="UZL25" s="321"/>
      <c r="UZM25" s="321"/>
      <c r="UZN25" s="321"/>
      <c r="UZO25" s="321"/>
      <c r="UZP25" s="321"/>
      <c r="UZQ25" s="321"/>
      <c r="UZR25" s="321"/>
      <c r="UZS25" s="321"/>
      <c r="UZT25" s="321"/>
      <c r="UZU25" s="321"/>
      <c r="UZV25" s="321"/>
      <c r="UZW25" s="321"/>
      <c r="UZX25" s="321"/>
      <c r="UZY25" s="321"/>
      <c r="UZZ25" s="321"/>
      <c r="VAA25" s="321"/>
      <c r="VAB25" s="321"/>
      <c r="VAC25" s="321"/>
      <c r="VAD25" s="321"/>
      <c r="VAE25" s="321"/>
      <c r="VAF25" s="321"/>
      <c r="VAG25" s="321"/>
      <c r="VAH25" s="321"/>
      <c r="VAI25" s="321"/>
      <c r="VAJ25" s="321"/>
      <c r="VAK25" s="321"/>
      <c r="VAL25" s="321"/>
      <c r="VAM25" s="321"/>
      <c r="VAN25" s="321"/>
      <c r="VAO25" s="321"/>
      <c r="VAP25" s="321"/>
      <c r="VAQ25" s="321"/>
      <c r="VAR25" s="321"/>
      <c r="VAS25" s="321"/>
      <c r="VAT25" s="321"/>
      <c r="VAU25" s="321"/>
      <c r="VAV25" s="321"/>
      <c r="VAW25" s="321"/>
      <c r="VAX25" s="321"/>
      <c r="VAY25" s="321"/>
      <c r="VAZ25" s="321"/>
      <c r="VBA25" s="321"/>
      <c r="VBB25" s="321"/>
      <c r="VBC25" s="321"/>
      <c r="VBD25" s="321"/>
      <c r="VBE25" s="321"/>
      <c r="VBF25" s="321"/>
      <c r="VBG25" s="321"/>
      <c r="VBH25" s="321"/>
      <c r="VBI25" s="321"/>
      <c r="VBJ25" s="321"/>
      <c r="VBK25" s="321"/>
      <c r="VBL25" s="321"/>
      <c r="VBM25" s="321"/>
      <c r="VBN25" s="321"/>
      <c r="VBO25" s="321"/>
      <c r="VBP25" s="321"/>
      <c r="VBQ25" s="321"/>
      <c r="VBR25" s="321"/>
      <c r="VBS25" s="321"/>
      <c r="VBT25" s="321"/>
      <c r="VBU25" s="321"/>
      <c r="VBV25" s="321"/>
      <c r="VBW25" s="321"/>
      <c r="VBX25" s="321"/>
      <c r="VBY25" s="321"/>
      <c r="VBZ25" s="321"/>
      <c r="VCA25" s="321"/>
      <c r="VCB25" s="321"/>
      <c r="VCC25" s="321"/>
      <c r="VCD25" s="321"/>
      <c r="VCE25" s="321"/>
      <c r="VCF25" s="321"/>
      <c r="VCG25" s="321"/>
      <c r="VCH25" s="321"/>
      <c r="VCI25" s="321"/>
      <c r="VCJ25" s="321"/>
      <c r="VCK25" s="321"/>
      <c r="VCL25" s="321"/>
      <c r="VCM25" s="321"/>
      <c r="VCN25" s="321"/>
      <c r="VCO25" s="321"/>
      <c r="VCP25" s="321"/>
      <c r="VCQ25" s="321"/>
      <c r="VCR25" s="321"/>
      <c r="VCS25" s="321"/>
      <c r="VCT25" s="321"/>
      <c r="VCU25" s="321"/>
      <c r="VCV25" s="321"/>
      <c r="VCW25" s="321"/>
      <c r="VCX25" s="321"/>
      <c r="VCY25" s="321"/>
      <c r="VCZ25" s="321"/>
      <c r="VDA25" s="321"/>
      <c r="VDB25" s="321"/>
      <c r="VDC25" s="321"/>
      <c r="VDD25" s="321"/>
      <c r="VDE25" s="321"/>
      <c r="VDF25" s="321"/>
      <c r="VDG25" s="321"/>
      <c r="VDH25" s="321"/>
      <c r="VDI25" s="321"/>
      <c r="VDJ25" s="321"/>
      <c r="VDK25" s="321"/>
      <c r="VDL25" s="321"/>
      <c r="VDM25" s="321"/>
      <c r="VDN25" s="321"/>
      <c r="VDO25" s="321"/>
      <c r="VDP25" s="321"/>
      <c r="VDQ25" s="321"/>
      <c r="VDR25" s="321"/>
      <c r="VDS25" s="321"/>
      <c r="VDT25" s="321"/>
      <c r="VDU25" s="321"/>
      <c r="VDV25" s="321"/>
      <c r="VDW25" s="321"/>
      <c r="VDX25" s="321"/>
      <c r="VDY25" s="321"/>
      <c r="VDZ25" s="321"/>
      <c r="VEA25" s="321"/>
      <c r="VEB25" s="321"/>
      <c r="VEC25" s="321"/>
      <c r="VED25" s="321"/>
      <c r="VEE25" s="321"/>
      <c r="VEF25" s="321"/>
      <c r="VEG25" s="321"/>
      <c r="VEH25" s="321"/>
      <c r="VEI25" s="321"/>
      <c r="VEJ25" s="321"/>
      <c r="VEK25" s="321"/>
      <c r="VEL25" s="321"/>
      <c r="VEM25" s="321"/>
      <c r="VEN25" s="321"/>
      <c r="VEO25" s="321"/>
      <c r="VEP25" s="321"/>
      <c r="VEQ25" s="321"/>
      <c r="VER25" s="321"/>
      <c r="VES25" s="321"/>
      <c r="VET25" s="321"/>
      <c r="VEU25" s="321"/>
      <c r="VEV25" s="321"/>
      <c r="VEW25" s="321"/>
      <c r="VEX25" s="321"/>
      <c r="VEY25" s="321"/>
      <c r="VEZ25" s="321"/>
      <c r="VFA25" s="321"/>
      <c r="VFB25" s="321"/>
      <c r="VFC25" s="321"/>
      <c r="VFD25" s="321"/>
      <c r="VFE25" s="321"/>
      <c r="VFF25" s="321"/>
      <c r="VFG25" s="321"/>
      <c r="VFH25" s="321"/>
      <c r="VFI25" s="321"/>
      <c r="VFJ25" s="321"/>
      <c r="VFK25" s="321"/>
      <c r="VFL25" s="321"/>
      <c r="VFM25" s="321"/>
      <c r="VFN25" s="321"/>
      <c r="VFO25" s="321"/>
      <c r="VFP25" s="321"/>
      <c r="VFQ25" s="321"/>
      <c r="VFR25" s="321"/>
      <c r="VFS25" s="321"/>
      <c r="VFT25" s="321"/>
      <c r="VFU25" s="321"/>
      <c r="VFV25" s="321"/>
      <c r="VFW25" s="321"/>
      <c r="VFX25" s="321"/>
      <c r="VFY25" s="321"/>
      <c r="VFZ25" s="321"/>
      <c r="VGA25" s="321"/>
      <c r="VGB25" s="321"/>
      <c r="VGC25" s="321"/>
      <c r="VGD25" s="321"/>
      <c r="VGE25" s="321"/>
      <c r="VGF25" s="321"/>
      <c r="VGG25" s="321"/>
      <c r="VGH25" s="321"/>
      <c r="VGI25" s="321"/>
      <c r="VGJ25" s="321"/>
      <c r="VGK25" s="321"/>
      <c r="VGL25" s="321"/>
      <c r="VGM25" s="321"/>
      <c r="VGN25" s="321"/>
      <c r="VGO25" s="321"/>
      <c r="VGP25" s="321"/>
      <c r="VGQ25" s="321"/>
      <c r="VGR25" s="321"/>
      <c r="VGS25" s="321"/>
      <c r="VGT25" s="321"/>
      <c r="VGU25" s="321"/>
      <c r="VGV25" s="321"/>
      <c r="VGW25" s="321"/>
      <c r="VGX25" s="321"/>
      <c r="VGY25" s="321"/>
      <c r="VGZ25" s="321"/>
      <c r="VHA25" s="321"/>
      <c r="VHB25" s="321"/>
      <c r="VHC25" s="321"/>
      <c r="VHD25" s="321"/>
      <c r="VHE25" s="321"/>
      <c r="VHF25" s="321"/>
      <c r="VHG25" s="321"/>
      <c r="VHH25" s="321"/>
      <c r="VHI25" s="321"/>
      <c r="VHJ25" s="321"/>
      <c r="VHK25" s="321"/>
      <c r="VHL25" s="321"/>
      <c r="VHM25" s="321"/>
      <c r="VHN25" s="321"/>
      <c r="VHO25" s="321"/>
      <c r="VHP25" s="321"/>
      <c r="VHQ25" s="321"/>
      <c r="VHR25" s="321"/>
      <c r="VHS25" s="321"/>
      <c r="VHT25" s="321"/>
      <c r="VHU25" s="321"/>
      <c r="VHV25" s="321"/>
      <c r="VHW25" s="321"/>
      <c r="VHX25" s="321"/>
      <c r="VHY25" s="321"/>
      <c r="VHZ25" s="321"/>
      <c r="VIA25" s="321"/>
      <c r="VIB25" s="321"/>
      <c r="VIC25" s="321"/>
      <c r="VID25" s="321"/>
      <c r="VIE25" s="321"/>
      <c r="VIF25" s="321"/>
      <c r="VIG25" s="321"/>
      <c r="VIH25" s="321"/>
      <c r="VII25" s="321"/>
      <c r="VIJ25" s="321"/>
      <c r="VIK25" s="321"/>
      <c r="VIL25" s="321"/>
      <c r="VIM25" s="321"/>
      <c r="VIN25" s="321"/>
      <c r="VIO25" s="321"/>
      <c r="VIP25" s="321"/>
      <c r="VIQ25" s="321"/>
      <c r="VIR25" s="321"/>
      <c r="VIS25" s="321"/>
      <c r="VIT25" s="321"/>
      <c r="VIU25" s="321"/>
      <c r="VIV25" s="321"/>
      <c r="VIW25" s="321"/>
      <c r="VIX25" s="321"/>
      <c r="VIY25" s="321"/>
      <c r="VIZ25" s="321"/>
      <c r="VJA25" s="321"/>
      <c r="VJB25" s="321"/>
      <c r="VJC25" s="321"/>
      <c r="VJD25" s="321"/>
      <c r="VJE25" s="321"/>
      <c r="VJF25" s="321"/>
      <c r="VJG25" s="321"/>
      <c r="VJH25" s="321"/>
      <c r="VJI25" s="321"/>
      <c r="VJJ25" s="321"/>
      <c r="VJK25" s="321"/>
      <c r="VJL25" s="321"/>
      <c r="VJM25" s="321"/>
      <c r="VJN25" s="321"/>
      <c r="VJO25" s="321"/>
      <c r="VJP25" s="321"/>
      <c r="VJQ25" s="321"/>
      <c r="VJR25" s="321"/>
      <c r="VJS25" s="321"/>
      <c r="VJT25" s="321"/>
      <c r="VJU25" s="321"/>
      <c r="VJV25" s="321"/>
      <c r="VJW25" s="321"/>
      <c r="VJX25" s="321"/>
      <c r="VJY25" s="321"/>
      <c r="VJZ25" s="321"/>
      <c r="VKA25" s="321"/>
      <c r="VKB25" s="321"/>
      <c r="VKC25" s="321"/>
      <c r="VKD25" s="321"/>
      <c r="VKE25" s="321"/>
      <c r="VKF25" s="321"/>
      <c r="VKG25" s="321"/>
      <c r="VKH25" s="321"/>
      <c r="VKI25" s="321"/>
      <c r="VKJ25" s="321"/>
      <c r="VKK25" s="321"/>
      <c r="VKL25" s="321"/>
      <c r="VKM25" s="321"/>
      <c r="VKN25" s="321"/>
      <c r="VKO25" s="321"/>
      <c r="VKP25" s="321"/>
      <c r="VKQ25" s="321"/>
      <c r="VKR25" s="321"/>
      <c r="VKS25" s="321"/>
      <c r="VKT25" s="321"/>
      <c r="VKU25" s="321"/>
      <c r="VKV25" s="321"/>
      <c r="VKW25" s="321"/>
      <c r="VKX25" s="321"/>
      <c r="VKY25" s="321"/>
      <c r="VKZ25" s="321"/>
      <c r="VLA25" s="321"/>
      <c r="VLB25" s="321"/>
      <c r="VLC25" s="321"/>
      <c r="VLD25" s="321"/>
      <c r="VLE25" s="321"/>
      <c r="VLF25" s="321"/>
      <c r="VLG25" s="321"/>
      <c r="VLH25" s="321"/>
      <c r="VLI25" s="321"/>
      <c r="VLJ25" s="321"/>
      <c r="VLK25" s="321"/>
      <c r="VLL25" s="321"/>
      <c r="VLM25" s="321"/>
      <c r="VLN25" s="321"/>
      <c r="VLO25" s="321"/>
      <c r="VLP25" s="321"/>
      <c r="VLQ25" s="321"/>
      <c r="VLR25" s="321"/>
      <c r="VLS25" s="321"/>
      <c r="VLT25" s="321"/>
      <c r="VLU25" s="321"/>
      <c r="VLV25" s="321"/>
      <c r="VLW25" s="321"/>
      <c r="VLX25" s="321"/>
      <c r="VLY25" s="321"/>
      <c r="VLZ25" s="321"/>
      <c r="VMA25" s="321"/>
      <c r="VMB25" s="321"/>
      <c r="VMC25" s="321"/>
      <c r="VMD25" s="321"/>
      <c r="VME25" s="321"/>
      <c r="VMF25" s="321"/>
      <c r="VMG25" s="321"/>
      <c r="VMH25" s="321"/>
      <c r="VMI25" s="321"/>
      <c r="VMJ25" s="321"/>
      <c r="VMK25" s="321"/>
      <c r="VML25" s="321"/>
      <c r="VMM25" s="321"/>
      <c r="VMN25" s="321"/>
      <c r="VMO25" s="321"/>
      <c r="VMP25" s="321"/>
      <c r="VMQ25" s="321"/>
      <c r="VMR25" s="321"/>
      <c r="VMS25" s="321"/>
      <c r="VMT25" s="321"/>
      <c r="VMU25" s="321"/>
      <c r="VMV25" s="321"/>
      <c r="VMW25" s="321"/>
      <c r="VMX25" s="321"/>
      <c r="VMY25" s="321"/>
      <c r="VMZ25" s="321"/>
      <c r="VNA25" s="321"/>
      <c r="VNB25" s="321"/>
      <c r="VNC25" s="321"/>
      <c r="VND25" s="321"/>
      <c r="VNE25" s="321"/>
      <c r="VNF25" s="321"/>
      <c r="VNG25" s="321"/>
      <c r="VNH25" s="321"/>
      <c r="VNI25" s="321"/>
      <c r="VNJ25" s="321"/>
      <c r="VNK25" s="321"/>
      <c r="VNL25" s="321"/>
      <c r="VNM25" s="321"/>
      <c r="VNN25" s="321"/>
      <c r="VNO25" s="321"/>
      <c r="VNP25" s="321"/>
      <c r="VNQ25" s="321"/>
      <c r="VNR25" s="321"/>
      <c r="VNS25" s="321"/>
      <c r="VNT25" s="321"/>
      <c r="VNU25" s="321"/>
      <c r="VNV25" s="321"/>
      <c r="VNW25" s="321"/>
      <c r="VNX25" s="321"/>
      <c r="VNY25" s="321"/>
      <c r="VNZ25" s="321"/>
      <c r="VOA25" s="321"/>
      <c r="VOB25" s="321"/>
      <c r="VOC25" s="321"/>
      <c r="VOD25" s="321"/>
      <c r="VOE25" s="321"/>
      <c r="VOF25" s="321"/>
      <c r="VOG25" s="321"/>
      <c r="VOH25" s="321"/>
      <c r="VOI25" s="321"/>
      <c r="VOJ25" s="321"/>
      <c r="VOK25" s="321"/>
      <c r="VOL25" s="321"/>
      <c r="VOM25" s="321"/>
      <c r="VON25" s="321"/>
      <c r="VOO25" s="321"/>
      <c r="VOP25" s="321"/>
      <c r="VOQ25" s="321"/>
      <c r="VOR25" s="321"/>
      <c r="VOS25" s="321"/>
      <c r="VOT25" s="321"/>
      <c r="VOU25" s="321"/>
      <c r="VOV25" s="321"/>
      <c r="VOW25" s="321"/>
      <c r="VOX25" s="321"/>
      <c r="VOY25" s="321"/>
      <c r="VOZ25" s="321"/>
      <c r="VPA25" s="321"/>
      <c r="VPB25" s="321"/>
      <c r="VPC25" s="321"/>
      <c r="VPD25" s="321"/>
      <c r="VPE25" s="321"/>
      <c r="VPF25" s="321"/>
      <c r="VPG25" s="321"/>
      <c r="VPH25" s="321"/>
      <c r="VPI25" s="321"/>
      <c r="VPJ25" s="321"/>
      <c r="VPK25" s="321"/>
      <c r="VPL25" s="321"/>
      <c r="VPM25" s="321"/>
      <c r="VPN25" s="321"/>
      <c r="VPO25" s="321"/>
      <c r="VPP25" s="321"/>
      <c r="VPQ25" s="321"/>
      <c r="VPR25" s="321"/>
      <c r="VPS25" s="321"/>
      <c r="VPT25" s="321"/>
      <c r="VPU25" s="321"/>
      <c r="VPV25" s="321"/>
      <c r="VPW25" s="321"/>
      <c r="VPX25" s="321"/>
      <c r="VPY25" s="321"/>
      <c r="VPZ25" s="321"/>
      <c r="VQA25" s="321"/>
      <c r="VQB25" s="321"/>
      <c r="VQC25" s="321"/>
      <c r="VQD25" s="321"/>
      <c r="VQE25" s="321"/>
      <c r="VQF25" s="321"/>
      <c r="VQG25" s="321"/>
      <c r="VQH25" s="321"/>
      <c r="VQI25" s="321"/>
      <c r="VQJ25" s="321"/>
      <c r="VQK25" s="321"/>
      <c r="VQL25" s="321"/>
      <c r="VQM25" s="321"/>
      <c r="VQN25" s="321"/>
      <c r="VQO25" s="321"/>
      <c r="VQP25" s="321"/>
      <c r="VQQ25" s="321"/>
      <c r="VQR25" s="321"/>
      <c r="VQS25" s="321"/>
      <c r="VQT25" s="321"/>
      <c r="VQU25" s="321"/>
      <c r="VQV25" s="321"/>
      <c r="VQW25" s="321"/>
      <c r="VQX25" s="321"/>
      <c r="VQY25" s="321"/>
      <c r="VQZ25" s="321"/>
      <c r="VRA25" s="321"/>
      <c r="VRB25" s="321"/>
      <c r="VRC25" s="321"/>
      <c r="VRD25" s="321"/>
      <c r="VRE25" s="321"/>
      <c r="VRF25" s="321"/>
      <c r="VRG25" s="321"/>
      <c r="VRH25" s="321"/>
      <c r="VRI25" s="321"/>
      <c r="VRJ25" s="321"/>
      <c r="VRK25" s="321"/>
      <c r="VRL25" s="321"/>
      <c r="VRM25" s="321"/>
      <c r="VRN25" s="321"/>
      <c r="VRO25" s="321"/>
      <c r="VRP25" s="321"/>
      <c r="VRQ25" s="321"/>
      <c r="VRR25" s="321"/>
      <c r="VRS25" s="321"/>
      <c r="VRT25" s="321"/>
      <c r="VRU25" s="321"/>
      <c r="VRV25" s="321"/>
      <c r="VRW25" s="321"/>
      <c r="VRX25" s="321"/>
      <c r="VRY25" s="321"/>
      <c r="VRZ25" s="321"/>
      <c r="VSA25" s="321"/>
      <c r="VSB25" s="321"/>
      <c r="VSC25" s="321"/>
      <c r="VSD25" s="321"/>
      <c r="VSE25" s="321"/>
      <c r="VSF25" s="321"/>
      <c r="VSG25" s="321"/>
      <c r="VSH25" s="321"/>
      <c r="VSI25" s="321"/>
      <c r="VSJ25" s="321"/>
      <c r="VSK25" s="321"/>
      <c r="VSL25" s="321"/>
      <c r="VSM25" s="321"/>
      <c r="VSN25" s="321"/>
      <c r="VSO25" s="321"/>
      <c r="VSP25" s="321"/>
      <c r="VSQ25" s="321"/>
      <c r="VSR25" s="321"/>
      <c r="VSS25" s="321"/>
      <c r="VST25" s="321"/>
      <c r="VSU25" s="321"/>
      <c r="VSV25" s="321"/>
      <c r="VSW25" s="321"/>
      <c r="VSX25" s="321"/>
      <c r="VSY25" s="321"/>
      <c r="VSZ25" s="321"/>
      <c r="VTA25" s="321"/>
      <c r="VTB25" s="321"/>
      <c r="VTC25" s="321"/>
      <c r="VTD25" s="321"/>
      <c r="VTE25" s="321"/>
      <c r="VTF25" s="321"/>
      <c r="VTG25" s="321"/>
      <c r="VTH25" s="321"/>
      <c r="VTI25" s="321"/>
      <c r="VTJ25" s="321"/>
      <c r="VTK25" s="321"/>
      <c r="VTL25" s="321"/>
      <c r="VTM25" s="321"/>
      <c r="VTN25" s="321"/>
      <c r="VTO25" s="321"/>
      <c r="VTP25" s="321"/>
      <c r="VTQ25" s="321"/>
      <c r="VTR25" s="321"/>
      <c r="VTS25" s="321"/>
      <c r="VTT25" s="321"/>
      <c r="VTU25" s="321"/>
      <c r="VTV25" s="321"/>
      <c r="VTW25" s="321"/>
      <c r="VTX25" s="321"/>
      <c r="VTY25" s="321"/>
      <c r="VTZ25" s="321"/>
      <c r="VUA25" s="321"/>
      <c r="VUB25" s="321"/>
      <c r="VUC25" s="321"/>
      <c r="VUD25" s="321"/>
      <c r="VUE25" s="321"/>
      <c r="VUF25" s="321"/>
      <c r="VUG25" s="321"/>
      <c r="VUH25" s="321"/>
      <c r="VUI25" s="321"/>
      <c r="VUJ25" s="321"/>
      <c r="VUK25" s="321"/>
      <c r="VUL25" s="321"/>
      <c r="VUM25" s="321"/>
      <c r="VUN25" s="321"/>
      <c r="VUO25" s="321"/>
      <c r="VUP25" s="321"/>
      <c r="VUQ25" s="321"/>
      <c r="VUR25" s="321"/>
      <c r="VUS25" s="321"/>
      <c r="VUT25" s="321"/>
      <c r="VUU25" s="321"/>
      <c r="VUV25" s="321"/>
      <c r="VUW25" s="321"/>
      <c r="VUX25" s="321"/>
      <c r="VUY25" s="321"/>
      <c r="VUZ25" s="321"/>
      <c r="VVA25" s="321"/>
      <c r="VVB25" s="321"/>
      <c r="VVC25" s="321"/>
      <c r="VVD25" s="321"/>
      <c r="VVE25" s="321"/>
      <c r="VVF25" s="321"/>
      <c r="VVG25" s="321"/>
      <c r="VVH25" s="321"/>
      <c r="VVI25" s="321"/>
      <c r="VVJ25" s="321"/>
      <c r="VVK25" s="321"/>
      <c r="VVL25" s="321"/>
      <c r="VVM25" s="321"/>
      <c r="VVN25" s="321"/>
      <c r="VVO25" s="321"/>
      <c r="VVP25" s="321"/>
      <c r="VVQ25" s="321"/>
      <c r="VVR25" s="321"/>
      <c r="VVS25" s="321"/>
      <c r="VVT25" s="321"/>
      <c r="VVU25" s="321"/>
      <c r="VVV25" s="321"/>
      <c r="VVW25" s="321"/>
      <c r="VVX25" s="321"/>
      <c r="VVY25" s="321"/>
      <c r="VVZ25" s="321"/>
      <c r="VWA25" s="321"/>
      <c r="VWB25" s="321"/>
      <c r="VWC25" s="321"/>
      <c r="VWD25" s="321"/>
      <c r="VWE25" s="321"/>
      <c r="VWF25" s="321"/>
      <c r="VWG25" s="321"/>
      <c r="VWH25" s="321"/>
      <c r="VWI25" s="321"/>
      <c r="VWJ25" s="321"/>
      <c r="VWK25" s="321"/>
      <c r="VWL25" s="321"/>
      <c r="VWM25" s="321"/>
      <c r="VWN25" s="321"/>
      <c r="VWO25" s="321"/>
      <c r="VWP25" s="321"/>
      <c r="VWQ25" s="321"/>
      <c r="VWR25" s="321"/>
      <c r="VWS25" s="321"/>
      <c r="VWT25" s="321"/>
      <c r="VWU25" s="321"/>
      <c r="VWV25" s="321"/>
      <c r="VWW25" s="321"/>
      <c r="VWX25" s="321"/>
      <c r="VWY25" s="321"/>
      <c r="VWZ25" s="321"/>
      <c r="VXA25" s="321"/>
      <c r="VXB25" s="321"/>
      <c r="VXC25" s="321"/>
      <c r="VXD25" s="321"/>
      <c r="VXE25" s="321"/>
      <c r="VXF25" s="321"/>
      <c r="VXG25" s="321"/>
      <c r="VXH25" s="321"/>
      <c r="VXI25" s="321"/>
      <c r="VXJ25" s="321"/>
      <c r="VXK25" s="321"/>
      <c r="VXL25" s="321"/>
      <c r="VXM25" s="321"/>
      <c r="VXN25" s="321"/>
      <c r="VXO25" s="321"/>
      <c r="VXP25" s="321"/>
      <c r="VXQ25" s="321"/>
      <c r="VXR25" s="321"/>
      <c r="VXS25" s="321"/>
      <c r="VXT25" s="321"/>
      <c r="VXU25" s="321"/>
      <c r="VXV25" s="321"/>
      <c r="VXW25" s="321"/>
      <c r="VXX25" s="321"/>
      <c r="VXY25" s="321"/>
      <c r="VXZ25" s="321"/>
      <c r="VYA25" s="321"/>
      <c r="VYB25" s="321"/>
      <c r="VYC25" s="321"/>
      <c r="VYD25" s="321"/>
      <c r="VYE25" s="321"/>
      <c r="VYF25" s="321"/>
      <c r="VYG25" s="321"/>
      <c r="VYH25" s="321"/>
      <c r="VYI25" s="321"/>
      <c r="VYJ25" s="321"/>
      <c r="VYK25" s="321"/>
      <c r="VYL25" s="321"/>
      <c r="VYM25" s="321"/>
      <c r="VYN25" s="321"/>
      <c r="VYO25" s="321"/>
      <c r="VYP25" s="321"/>
      <c r="VYQ25" s="321"/>
      <c r="VYR25" s="321"/>
      <c r="VYS25" s="321"/>
      <c r="VYT25" s="321"/>
      <c r="VYU25" s="321"/>
      <c r="VYV25" s="321"/>
      <c r="VYW25" s="321"/>
      <c r="VYX25" s="321"/>
      <c r="VYY25" s="321"/>
      <c r="VYZ25" s="321"/>
      <c r="VZA25" s="321"/>
      <c r="VZB25" s="321"/>
      <c r="VZC25" s="321"/>
      <c r="VZD25" s="321"/>
      <c r="VZE25" s="321"/>
      <c r="VZF25" s="321"/>
      <c r="VZG25" s="321"/>
      <c r="VZH25" s="321"/>
      <c r="VZI25" s="321"/>
      <c r="VZJ25" s="321"/>
      <c r="VZK25" s="321"/>
      <c r="VZL25" s="321"/>
      <c r="VZM25" s="321"/>
      <c r="VZN25" s="321"/>
      <c r="VZO25" s="321"/>
      <c r="VZP25" s="321"/>
      <c r="VZQ25" s="321"/>
      <c r="VZR25" s="321"/>
      <c r="VZS25" s="321"/>
      <c r="VZT25" s="321"/>
      <c r="VZU25" s="321"/>
      <c r="VZV25" s="321"/>
      <c r="VZW25" s="321"/>
      <c r="VZX25" s="321"/>
      <c r="VZY25" s="321"/>
      <c r="VZZ25" s="321"/>
      <c r="WAA25" s="321"/>
      <c r="WAB25" s="321"/>
      <c r="WAC25" s="321"/>
      <c r="WAD25" s="321"/>
      <c r="WAE25" s="321"/>
      <c r="WAF25" s="321"/>
      <c r="WAG25" s="321"/>
      <c r="WAH25" s="321"/>
      <c r="WAI25" s="321"/>
      <c r="WAJ25" s="321"/>
      <c r="WAK25" s="321"/>
      <c r="WAL25" s="321"/>
      <c r="WAM25" s="321"/>
      <c r="WAN25" s="321"/>
      <c r="WAO25" s="321"/>
      <c r="WAP25" s="321"/>
      <c r="WAQ25" s="321"/>
      <c r="WAR25" s="321"/>
      <c r="WAS25" s="321"/>
      <c r="WAT25" s="321"/>
      <c r="WAU25" s="321"/>
      <c r="WAV25" s="321"/>
      <c r="WAW25" s="321"/>
      <c r="WAX25" s="321"/>
      <c r="WAY25" s="321"/>
      <c r="WAZ25" s="321"/>
      <c r="WBA25" s="321"/>
      <c r="WBB25" s="321"/>
      <c r="WBC25" s="321"/>
      <c r="WBD25" s="321"/>
      <c r="WBE25" s="321"/>
      <c r="WBF25" s="321"/>
      <c r="WBG25" s="321"/>
      <c r="WBH25" s="321"/>
      <c r="WBI25" s="321"/>
      <c r="WBJ25" s="321"/>
      <c r="WBK25" s="321"/>
      <c r="WBL25" s="321"/>
      <c r="WBM25" s="321"/>
      <c r="WBN25" s="321"/>
      <c r="WBO25" s="321"/>
      <c r="WBP25" s="321"/>
      <c r="WBQ25" s="321"/>
      <c r="WBR25" s="321"/>
      <c r="WBS25" s="321"/>
      <c r="WBT25" s="321"/>
      <c r="WBU25" s="321"/>
      <c r="WBV25" s="321"/>
      <c r="WBW25" s="321"/>
      <c r="WBX25" s="321"/>
      <c r="WBY25" s="321"/>
      <c r="WBZ25" s="321"/>
      <c r="WCA25" s="321"/>
      <c r="WCB25" s="321"/>
      <c r="WCC25" s="321"/>
      <c r="WCD25" s="321"/>
      <c r="WCE25" s="321"/>
      <c r="WCF25" s="321"/>
      <c r="WCG25" s="321"/>
      <c r="WCH25" s="321"/>
      <c r="WCI25" s="321"/>
      <c r="WCJ25" s="321"/>
      <c r="WCK25" s="321"/>
      <c r="WCL25" s="321"/>
      <c r="WCM25" s="321"/>
      <c r="WCN25" s="321"/>
      <c r="WCO25" s="321"/>
      <c r="WCP25" s="321"/>
      <c r="WCQ25" s="321"/>
      <c r="WCR25" s="321"/>
      <c r="WCS25" s="321"/>
      <c r="WCT25" s="321"/>
      <c r="WCU25" s="321"/>
      <c r="WCV25" s="321"/>
      <c r="WCW25" s="321"/>
      <c r="WCX25" s="321"/>
      <c r="WCY25" s="321"/>
      <c r="WCZ25" s="321"/>
      <c r="WDA25" s="321"/>
      <c r="WDB25" s="321"/>
      <c r="WDC25" s="321"/>
      <c r="WDD25" s="321"/>
      <c r="WDE25" s="321"/>
      <c r="WDF25" s="321"/>
      <c r="WDG25" s="321"/>
      <c r="WDH25" s="321"/>
      <c r="WDI25" s="321"/>
      <c r="WDJ25" s="321"/>
      <c r="WDK25" s="321"/>
      <c r="WDL25" s="321"/>
      <c r="WDM25" s="321"/>
      <c r="WDN25" s="321"/>
      <c r="WDO25" s="321"/>
      <c r="WDP25" s="321"/>
      <c r="WDQ25" s="321"/>
      <c r="WDR25" s="321"/>
      <c r="WDS25" s="321"/>
      <c r="WDT25" s="321"/>
      <c r="WDU25" s="321"/>
      <c r="WDV25" s="321"/>
      <c r="WDW25" s="321"/>
      <c r="WDX25" s="321"/>
      <c r="WDY25" s="321"/>
      <c r="WDZ25" s="321"/>
      <c r="WEA25" s="321"/>
      <c r="WEB25" s="321"/>
      <c r="WEC25" s="321"/>
      <c r="WED25" s="321"/>
      <c r="WEE25" s="321"/>
      <c r="WEF25" s="321"/>
      <c r="WEG25" s="321"/>
      <c r="WEH25" s="321"/>
      <c r="WEI25" s="321"/>
      <c r="WEJ25" s="321"/>
      <c r="WEK25" s="321"/>
      <c r="WEL25" s="321"/>
      <c r="WEM25" s="321"/>
      <c r="WEN25" s="321"/>
      <c r="WEO25" s="321"/>
      <c r="WEP25" s="321"/>
      <c r="WEQ25" s="321"/>
      <c r="WER25" s="321"/>
      <c r="WES25" s="321"/>
      <c r="WET25" s="321"/>
      <c r="WEU25" s="321"/>
      <c r="WEV25" s="321"/>
      <c r="WEW25" s="321"/>
      <c r="WEX25" s="321"/>
      <c r="WEY25" s="321"/>
      <c r="WEZ25" s="321"/>
      <c r="WFA25" s="321"/>
      <c r="WFB25" s="321"/>
      <c r="WFC25" s="321"/>
      <c r="WFD25" s="321"/>
      <c r="WFE25" s="321"/>
      <c r="WFF25" s="321"/>
      <c r="WFG25" s="321"/>
      <c r="WFH25" s="321"/>
      <c r="WFI25" s="321"/>
      <c r="WFJ25" s="321"/>
      <c r="WFK25" s="321"/>
      <c r="WFL25" s="321"/>
      <c r="WFM25" s="321"/>
      <c r="WFN25" s="321"/>
      <c r="WFO25" s="321"/>
      <c r="WFP25" s="321"/>
      <c r="WFQ25" s="321"/>
      <c r="WFR25" s="321"/>
      <c r="WFS25" s="321"/>
      <c r="WFT25" s="321"/>
      <c r="WFU25" s="321"/>
      <c r="WFV25" s="321"/>
      <c r="WFW25" s="321"/>
      <c r="WFX25" s="321"/>
      <c r="WFY25" s="321"/>
      <c r="WFZ25" s="321"/>
      <c r="WGA25" s="321"/>
      <c r="WGB25" s="321"/>
      <c r="WGC25" s="321"/>
      <c r="WGD25" s="321"/>
      <c r="WGE25" s="321"/>
      <c r="WGF25" s="321"/>
      <c r="WGG25" s="321"/>
      <c r="WGH25" s="321"/>
      <c r="WGI25" s="321"/>
      <c r="WGJ25" s="321"/>
      <c r="WGK25" s="321"/>
      <c r="WGL25" s="321"/>
      <c r="WGM25" s="321"/>
      <c r="WGN25" s="321"/>
      <c r="WGO25" s="321"/>
      <c r="WGP25" s="321"/>
      <c r="WGQ25" s="321"/>
      <c r="WGR25" s="321"/>
      <c r="WGS25" s="321"/>
      <c r="WGT25" s="321"/>
      <c r="WGU25" s="321"/>
      <c r="WGV25" s="321"/>
      <c r="WGW25" s="321"/>
      <c r="WGX25" s="321"/>
      <c r="WGY25" s="321"/>
      <c r="WGZ25" s="321"/>
      <c r="WHA25" s="321"/>
      <c r="WHB25" s="321"/>
      <c r="WHC25" s="321"/>
      <c r="WHD25" s="321"/>
      <c r="WHE25" s="321"/>
      <c r="WHF25" s="321"/>
      <c r="WHG25" s="321"/>
      <c r="WHH25" s="321"/>
      <c r="WHI25" s="321"/>
      <c r="WHJ25" s="321"/>
      <c r="WHK25" s="321"/>
      <c r="WHL25" s="321"/>
      <c r="WHM25" s="321"/>
      <c r="WHN25" s="321"/>
      <c r="WHO25" s="321"/>
      <c r="WHP25" s="321"/>
      <c r="WHQ25" s="321"/>
      <c r="WHR25" s="321"/>
      <c r="WHS25" s="321"/>
      <c r="WHT25" s="321"/>
      <c r="WHU25" s="321"/>
      <c r="WHV25" s="321"/>
      <c r="WHW25" s="321"/>
      <c r="WHX25" s="321"/>
      <c r="WHY25" s="321"/>
      <c r="WHZ25" s="321"/>
      <c r="WIA25" s="321"/>
      <c r="WIB25" s="321"/>
      <c r="WIC25" s="321"/>
      <c r="WID25" s="321"/>
      <c r="WIE25" s="321"/>
      <c r="WIF25" s="321"/>
      <c r="WIG25" s="321"/>
      <c r="WIH25" s="321"/>
      <c r="WII25" s="321"/>
      <c r="WIJ25" s="321"/>
      <c r="WIK25" s="321"/>
      <c r="WIL25" s="321"/>
      <c r="WIM25" s="321"/>
      <c r="WIN25" s="321"/>
      <c r="WIO25" s="321"/>
      <c r="WIP25" s="321"/>
      <c r="WIQ25" s="321"/>
      <c r="WIR25" s="321"/>
      <c r="WIS25" s="321"/>
      <c r="WIT25" s="321"/>
      <c r="WIU25" s="321"/>
      <c r="WIV25" s="321"/>
      <c r="WIW25" s="321"/>
      <c r="WIX25" s="321"/>
      <c r="WIY25" s="321"/>
      <c r="WIZ25" s="321"/>
      <c r="WJA25" s="321"/>
      <c r="WJB25" s="321"/>
      <c r="WJC25" s="321"/>
      <c r="WJD25" s="321"/>
      <c r="WJE25" s="321"/>
      <c r="WJF25" s="321"/>
      <c r="WJG25" s="321"/>
      <c r="WJH25" s="321"/>
      <c r="WJI25" s="321"/>
      <c r="WJJ25" s="321"/>
      <c r="WJK25" s="321"/>
      <c r="WJL25" s="321"/>
      <c r="WJM25" s="321"/>
      <c r="WJN25" s="321"/>
      <c r="WJO25" s="321"/>
      <c r="WJP25" s="321"/>
      <c r="WJQ25" s="321"/>
      <c r="WJR25" s="321"/>
      <c r="WJS25" s="321"/>
      <c r="WJT25" s="321"/>
      <c r="WJU25" s="321"/>
      <c r="WJV25" s="321"/>
      <c r="WJW25" s="321"/>
      <c r="WJX25" s="321"/>
      <c r="WJY25" s="321"/>
      <c r="WJZ25" s="321"/>
      <c r="WKA25" s="321"/>
      <c r="WKB25" s="321"/>
      <c r="WKC25" s="321"/>
      <c r="WKD25" s="321"/>
      <c r="WKE25" s="321"/>
      <c r="WKF25" s="321"/>
      <c r="WKG25" s="321"/>
      <c r="WKH25" s="321"/>
      <c r="WKI25" s="321"/>
      <c r="WKJ25" s="321"/>
      <c r="WKK25" s="321"/>
      <c r="WKL25" s="321"/>
      <c r="WKM25" s="321"/>
      <c r="WKN25" s="321"/>
      <c r="WKO25" s="321"/>
      <c r="WKP25" s="321"/>
      <c r="WKQ25" s="321"/>
      <c r="WKR25" s="321"/>
      <c r="WKS25" s="321"/>
      <c r="WKT25" s="321"/>
      <c r="WKU25" s="321"/>
      <c r="WKV25" s="321"/>
      <c r="WKW25" s="321"/>
      <c r="WKX25" s="321"/>
      <c r="WKY25" s="321"/>
      <c r="WKZ25" s="321"/>
      <c r="WLA25" s="321"/>
      <c r="WLB25" s="321"/>
      <c r="WLC25" s="321"/>
      <c r="WLD25" s="321"/>
      <c r="WLE25" s="321"/>
      <c r="WLF25" s="321"/>
      <c r="WLG25" s="321"/>
      <c r="WLH25" s="321"/>
      <c r="WLI25" s="321"/>
      <c r="WLJ25" s="321"/>
      <c r="WLK25" s="321"/>
      <c r="WLL25" s="321"/>
      <c r="WLM25" s="321"/>
      <c r="WLN25" s="321"/>
      <c r="WLO25" s="321"/>
      <c r="WLP25" s="321"/>
      <c r="WLQ25" s="321"/>
      <c r="WLR25" s="321"/>
      <c r="WLS25" s="321"/>
      <c r="WLT25" s="321"/>
      <c r="WLU25" s="321"/>
      <c r="WLV25" s="321"/>
      <c r="WLW25" s="321"/>
      <c r="WLX25" s="321"/>
      <c r="WLY25" s="321"/>
      <c r="WLZ25" s="321"/>
      <c r="WMA25" s="321"/>
      <c r="WMB25" s="321"/>
      <c r="WMC25" s="321"/>
      <c r="WMD25" s="321"/>
      <c r="WME25" s="321"/>
      <c r="WMF25" s="321"/>
      <c r="WMG25" s="321"/>
      <c r="WMH25" s="321"/>
      <c r="WMI25" s="321"/>
      <c r="WMJ25" s="321"/>
      <c r="WMK25" s="321"/>
      <c r="WML25" s="321"/>
      <c r="WMM25" s="321"/>
      <c r="WMN25" s="321"/>
      <c r="WMO25" s="321"/>
      <c r="WMP25" s="321"/>
      <c r="WMQ25" s="321"/>
      <c r="WMR25" s="321"/>
      <c r="WMS25" s="321"/>
      <c r="WMT25" s="321"/>
      <c r="WMU25" s="321"/>
      <c r="WMV25" s="321"/>
      <c r="WMW25" s="321"/>
      <c r="WMX25" s="321"/>
      <c r="WMY25" s="321"/>
      <c r="WMZ25" s="321"/>
      <c r="WNA25" s="321"/>
      <c r="WNB25" s="321"/>
      <c r="WNC25" s="321"/>
      <c r="WND25" s="321"/>
      <c r="WNE25" s="321"/>
      <c r="WNF25" s="321"/>
      <c r="WNG25" s="321"/>
      <c r="WNH25" s="321"/>
      <c r="WNI25" s="321"/>
      <c r="WNJ25" s="321"/>
      <c r="WNK25" s="321"/>
      <c r="WNL25" s="321"/>
      <c r="WNM25" s="321"/>
      <c r="WNN25" s="321"/>
      <c r="WNO25" s="321"/>
      <c r="WNP25" s="321"/>
      <c r="WNQ25" s="321"/>
      <c r="WNR25" s="321"/>
      <c r="WNS25" s="321"/>
      <c r="WNT25" s="321"/>
      <c r="WNU25" s="321"/>
      <c r="WNV25" s="321"/>
      <c r="WNW25" s="321"/>
      <c r="WNX25" s="321"/>
      <c r="WNY25" s="321"/>
      <c r="WNZ25" s="321"/>
      <c r="WOA25" s="321"/>
      <c r="WOB25" s="321"/>
      <c r="WOC25" s="321"/>
      <c r="WOD25" s="321"/>
      <c r="WOE25" s="321"/>
      <c r="WOF25" s="321"/>
      <c r="WOG25" s="321"/>
      <c r="WOH25" s="321"/>
      <c r="WOI25" s="321"/>
      <c r="WOJ25" s="321"/>
      <c r="WOK25" s="321"/>
      <c r="WOL25" s="321"/>
      <c r="WOM25" s="321"/>
      <c r="WON25" s="321"/>
      <c r="WOO25" s="321"/>
      <c r="WOP25" s="321"/>
      <c r="WOQ25" s="321"/>
      <c r="WOR25" s="321"/>
      <c r="WOS25" s="321"/>
      <c r="WOT25" s="321"/>
      <c r="WOU25" s="321"/>
      <c r="WOV25" s="321"/>
      <c r="WOW25" s="321"/>
      <c r="WOX25" s="321"/>
      <c r="WOY25" s="321"/>
      <c r="WOZ25" s="321"/>
      <c r="WPA25" s="321"/>
      <c r="WPB25" s="321"/>
      <c r="WPC25" s="321"/>
      <c r="WPD25" s="321"/>
      <c r="WPE25" s="321"/>
      <c r="WPF25" s="321"/>
      <c r="WPG25" s="321"/>
      <c r="WPH25" s="321"/>
      <c r="WPI25" s="321"/>
      <c r="WPJ25" s="321"/>
      <c r="WPK25" s="321"/>
      <c r="WPL25" s="321"/>
      <c r="WPM25" s="321"/>
      <c r="WPN25" s="321"/>
      <c r="WPO25" s="321"/>
      <c r="WPP25" s="321"/>
      <c r="WPQ25" s="321"/>
      <c r="WPR25" s="321"/>
      <c r="WPS25" s="321"/>
      <c r="WPT25" s="321"/>
      <c r="WPU25" s="321"/>
      <c r="WPV25" s="321"/>
      <c r="WPW25" s="321"/>
      <c r="WPX25" s="321"/>
      <c r="WPY25" s="321"/>
      <c r="WPZ25" s="321"/>
      <c r="WQA25" s="321"/>
      <c r="WQB25" s="321"/>
      <c r="WQC25" s="321"/>
      <c r="WQD25" s="321"/>
      <c r="WQE25" s="321"/>
      <c r="WQF25" s="321"/>
      <c r="WQG25" s="321"/>
      <c r="WQH25" s="321"/>
      <c r="WQI25" s="321"/>
      <c r="WQJ25" s="321"/>
      <c r="WQK25" s="321"/>
      <c r="WQL25" s="321"/>
      <c r="WQM25" s="321"/>
      <c r="WQN25" s="321"/>
      <c r="WQO25" s="321"/>
      <c r="WQP25" s="321"/>
      <c r="WQQ25" s="321"/>
      <c r="WQR25" s="321"/>
      <c r="WQS25" s="321"/>
      <c r="WQT25" s="321"/>
      <c r="WQU25" s="321"/>
      <c r="WQV25" s="321"/>
      <c r="WQW25" s="321"/>
      <c r="WQX25" s="321"/>
      <c r="WQY25" s="321"/>
      <c r="WQZ25" s="321"/>
      <c r="WRA25" s="321"/>
      <c r="WRB25" s="321"/>
      <c r="WRC25" s="321"/>
      <c r="WRD25" s="321"/>
      <c r="WRE25" s="321"/>
      <c r="WRF25" s="321"/>
      <c r="WRG25" s="321"/>
      <c r="WRH25" s="321"/>
      <c r="WRI25" s="321"/>
      <c r="WRJ25" s="321"/>
      <c r="WRK25" s="321"/>
      <c r="WRL25" s="321"/>
      <c r="WRM25" s="321"/>
      <c r="WRN25" s="321"/>
      <c r="WRO25" s="321"/>
      <c r="WRP25" s="321"/>
      <c r="WRQ25" s="321"/>
      <c r="WRR25" s="321"/>
      <c r="WRS25" s="321"/>
      <c r="WRT25" s="321"/>
      <c r="WRU25" s="321"/>
      <c r="WRV25" s="321"/>
      <c r="WRW25" s="321"/>
      <c r="WRX25" s="321"/>
      <c r="WRY25" s="321"/>
      <c r="WRZ25" s="321"/>
      <c r="WSA25" s="321"/>
      <c r="WSB25" s="321"/>
      <c r="WSC25" s="321"/>
      <c r="WSD25" s="321"/>
      <c r="WSE25" s="321"/>
      <c r="WSF25" s="321"/>
      <c r="WSG25" s="321"/>
      <c r="WSH25" s="321"/>
      <c r="WSI25" s="321"/>
      <c r="WSJ25" s="321"/>
      <c r="WSK25" s="321"/>
      <c r="WSL25" s="321"/>
      <c r="WSM25" s="321"/>
      <c r="WSN25" s="321"/>
      <c r="WSO25" s="321"/>
      <c r="WSP25" s="321"/>
      <c r="WSQ25" s="321"/>
      <c r="WSR25" s="321"/>
      <c r="WSS25" s="321"/>
      <c r="WST25" s="321"/>
      <c r="WSU25" s="321"/>
      <c r="WSV25" s="321"/>
      <c r="WSW25" s="321"/>
      <c r="WSX25" s="321"/>
      <c r="WSY25" s="321"/>
      <c r="WSZ25" s="321"/>
      <c r="WTA25" s="321"/>
      <c r="WTB25" s="321"/>
      <c r="WTC25" s="321"/>
      <c r="WTD25" s="321"/>
      <c r="WTE25" s="321"/>
      <c r="WTF25" s="321"/>
      <c r="WTG25" s="321"/>
      <c r="WTH25" s="321"/>
      <c r="WTI25" s="321"/>
      <c r="WTJ25" s="321"/>
      <c r="WTK25" s="321"/>
      <c r="WTL25" s="321"/>
      <c r="WTM25" s="321"/>
      <c r="WTN25" s="321"/>
      <c r="WTO25" s="321"/>
      <c r="WTP25" s="321"/>
      <c r="WTQ25" s="321"/>
      <c r="WTR25" s="321"/>
      <c r="WTS25" s="321"/>
      <c r="WTT25" s="321"/>
      <c r="WTU25" s="321"/>
      <c r="WTV25" s="321"/>
      <c r="WTW25" s="321"/>
      <c r="WTX25" s="321"/>
      <c r="WTY25" s="321"/>
      <c r="WTZ25" s="321"/>
      <c r="WUA25" s="321"/>
      <c r="WUB25" s="321"/>
      <c r="WUC25" s="321"/>
      <c r="WUD25" s="321"/>
      <c r="WUE25" s="321"/>
      <c r="WUF25" s="321"/>
      <c r="WUG25" s="321"/>
      <c r="WUH25" s="321"/>
      <c r="WUI25" s="321"/>
      <c r="WUJ25" s="321"/>
      <c r="WUK25" s="321"/>
      <c r="WUL25" s="321"/>
      <c r="WUM25" s="321"/>
      <c r="WUN25" s="321"/>
      <c r="WUO25" s="321"/>
      <c r="WUP25" s="321"/>
      <c r="WUQ25" s="321"/>
      <c r="WUR25" s="321"/>
      <c r="WUS25" s="321"/>
      <c r="WUT25" s="321"/>
      <c r="WUU25" s="321"/>
      <c r="WUV25" s="321"/>
      <c r="WUW25" s="321"/>
      <c r="WUX25" s="321"/>
      <c r="WUY25" s="321"/>
      <c r="WUZ25" s="321"/>
      <c r="WVA25" s="321"/>
      <c r="WVB25" s="321"/>
      <c r="WVC25" s="321"/>
      <c r="WVD25" s="321"/>
      <c r="WVE25" s="321"/>
      <c r="WVF25" s="321"/>
      <c r="WVG25" s="321"/>
      <c r="WVH25" s="321"/>
      <c r="WVI25" s="321"/>
      <c r="WVJ25" s="321"/>
      <c r="WVK25" s="321"/>
      <c r="WVL25" s="321"/>
      <c r="WVM25" s="321"/>
      <c r="WVN25" s="321"/>
      <c r="WVO25" s="321"/>
      <c r="WVP25" s="321"/>
      <c r="WVQ25" s="321"/>
      <c r="WVR25" s="321"/>
      <c r="WVS25" s="321"/>
      <c r="WVT25" s="321"/>
      <c r="WVU25" s="321"/>
      <c r="WVV25" s="321"/>
      <c r="WVW25" s="321"/>
      <c r="WVX25" s="321"/>
      <c r="WVY25" s="321"/>
      <c r="WVZ25" s="321"/>
      <c r="WWA25" s="321"/>
      <c r="WWB25" s="321"/>
      <c r="WWC25" s="321"/>
      <c r="WWD25" s="321"/>
      <c r="WWE25" s="321"/>
      <c r="WWF25" s="321"/>
      <c r="WWG25" s="321"/>
      <c r="WWH25" s="321"/>
      <c r="WWI25" s="321"/>
      <c r="WWJ25" s="321"/>
      <c r="WWK25" s="321"/>
      <c r="WWL25" s="321"/>
      <c r="WWM25" s="321"/>
      <c r="WWN25" s="321"/>
      <c r="WWO25" s="321"/>
      <c r="WWP25" s="321"/>
      <c r="WWQ25" s="321"/>
      <c r="WWR25" s="321"/>
      <c r="WWS25" s="321"/>
      <c r="WWT25" s="321"/>
      <c r="WWU25" s="321"/>
      <c r="WWV25" s="321"/>
      <c r="WWW25" s="321"/>
      <c r="WWX25" s="321"/>
      <c r="WWY25" s="321"/>
      <c r="WWZ25" s="321"/>
      <c r="WXA25" s="321"/>
      <c r="WXB25" s="321"/>
      <c r="WXC25" s="321"/>
      <c r="WXD25" s="321"/>
      <c r="WXE25" s="321"/>
      <c r="WXF25" s="321"/>
      <c r="WXG25" s="321"/>
      <c r="WXH25" s="321"/>
      <c r="WXI25" s="321"/>
      <c r="WXJ25" s="321"/>
      <c r="WXK25" s="321"/>
      <c r="WXL25" s="321"/>
      <c r="WXM25" s="321"/>
      <c r="WXN25" s="321"/>
      <c r="WXO25" s="321"/>
      <c r="WXP25" s="321"/>
      <c r="WXQ25" s="321"/>
      <c r="WXR25" s="321"/>
      <c r="WXS25" s="321"/>
      <c r="WXT25" s="321"/>
      <c r="WXU25" s="321"/>
      <c r="WXV25" s="321"/>
      <c r="WXW25" s="321"/>
      <c r="WXX25" s="321"/>
      <c r="WXY25" s="321"/>
      <c r="WXZ25" s="321"/>
      <c r="WYA25" s="321"/>
      <c r="WYB25" s="321"/>
      <c r="WYC25" s="321"/>
      <c r="WYD25" s="321"/>
      <c r="WYE25" s="321"/>
      <c r="WYF25" s="321"/>
      <c r="WYG25" s="321"/>
      <c r="WYH25" s="321"/>
      <c r="WYI25" s="321"/>
      <c r="WYJ25" s="321"/>
      <c r="WYK25" s="321"/>
      <c r="WYL25" s="321"/>
      <c r="WYM25" s="321"/>
      <c r="WYN25" s="321"/>
      <c r="WYO25" s="321"/>
      <c r="WYP25" s="321"/>
      <c r="WYQ25" s="321"/>
      <c r="WYR25" s="321"/>
      <c r="WYS25" s="321"/>
      <c r="WYT25" s="321"/>
      <c r="WYU25" s="321"/>
      <c r="WYV25" s="321"/>
      <c r="WYW25" s="321"/>
      <c r="WYX25" s="321"/>
      <c r="WYY25" s="321"/>
      <c r="WYZ25" s="321"/>
      <c r="WZA25" s="321"/>
      <c r="WZB25" s="321"/>
      <c r="WZC25" s="321"/>
      <c r="WZD25" s="321"/>
      <c r="WZE25" s="321"/>
      <c r="WZF25" s="321"/>
      <c r="WZG25" s="321"/>
      <c r="WZH25" s="321"/>
      <c r="WZI25" s="321"/>
      <c r="WZJ25" s="321"/>
      <c r="WZK25" s="321"/>
      <c r="WZL25" s="321"/>
      <c r="WZM25" s="321"/>
      <c r="WZN25" s="321"/>
      <c r="WZO25" s="321"/>
      <c r="WZP25" s="321"/>
      <c r="WZQ25" s="321"/>
      <c r="WZR25" s="321"/>
      <c r="WZS25" s="321"/>
      <c r="WZT25" s="321"/>
      <c r="WZU25" s="321"/>
      <c r="WZV25" s="321"/>
      <c r="WZW25" s="321"/>
      <c r="WZX25" s="321"/>
      <c r="WZY25" s="321"/>
      <c r="WZZ25" s="321"/>
      <c r="XAA25" s="321"/>
      <c r="XAB25" s="321"/>
      <c r="XAC25" s="321"/>
      <c r="XAD25" s="321"/>
      <c r="XAE25" s="321"/>
      <c r="XAF25" s="321"/>
      <c r="XAG25" s="321"/>
      <c r="XAH25" s="321"/>
      <c r="XAI25" s="321"/>
      <c r="XAJ25" s="321"/>
      <c r="XAK25" s="321"/>
      <c r="XAL25" s="321"/>
      <c r="XAM25" s="321"/>
      <c r="XAN25" s="321"/>
      <c r="XAO25" s="321"/>
      <c r="XAP25" s="321"/>
      <c r="XAQ25" s="321"/>
      <c r="XAR25" s="321"/>
      <c r="XAS25" s="321"/>
      <c r="XAT25" s="321"/>
      <c r="XAU25" s="321"/>
      <c r="XAV25" s="321"/>
      <c r="XAW25" s="321"/>
      <c r="XAX25" s="321"/>
      <c r="XAY25" s="321"/>
      <c r="XAZ25" s="321"/>
      <c r="XBA25" s="321"/>
      <c r="XBB25" s="321"/>
      <c r="XBC25" s="321"/>
      <c r="XBD25" s="321"/>
      <c r="XBE25" s="321"/>
      <c r="XBF25" s="321"/>
      <c r="XBG25" s="321"/>
      <c r="XBH25" s="321"/>
      <c r="XBI25" s="321"/>
      <c r="XBJ25" s="321"/>
      <c r="XBK25" s="321"/>
      <c r="XBL25" s="321"/>
      <c r="XBM25" s="321"/>
      <c r="XBN25" s="321"/>
      <c r="XBO25" s="321"/>
      <c r="XBP25" s="321"/>
      <c r="XBQ25" s="321"/>
      <c r="XBR25" s="321"/>
      <c r="XBS25" s="321"/>
      <c r="XBT25" s="321"/>
      <c r="XBU25" s="321"/>
      <c r="XBV25" s="321"/>
      <c r="XBW25" s="321"/>
      <c r="XBX25" s="321"/>
      <c r="XBY25" s="321"/>
      <c r="XBZ25" s="321"/>
      <c r="XCA25" s="321"/>
      <c r="XCB25" s="321"/>
      <c r="XCC25" s="321"/>
      <c r="XCD25" s="321"/>
      <c r="XCE25" s="321"/>
      <c r="XCF25" s="321"/>
      <c r="XCG25" s="321"/>
      <c r="XCH25" s="321"/>
      <c r="XCI25" s="321"/>
      <c r="XCJ25" s="321"/>
      <c r="XCK25" s="321"/>
      <c r="XCL25" s="321"/>
      <c r="XCM25" s="321"/>
      <c r="XCN25" s="321"/>
      <c r="XCO25" s="321"/>
      <c r="XCP25" s="321"/>
      <c r="XCQ25" s="321"/>
      <c r="XCR25" s="321"/>
      <c r="XCS25" s="321"/>
      <c r="XCT25" s="321"/>
      <c r="XCU25" s="321"/>
      <c r="XCV25" s="321"/>
      <c r="XCW25" s="321"/>
      <c r="XCX25" s="321"/>
      <c r="XCY25" s="321"/>
      <c r="XCZ25" s="321"/>
      <c r="XDA25" s="321"/>
      <c r="XDB25" s="321"/>
      <c r="XDC25" s="321"/>
      <c r="XDD25" s="321"/>
      <c r="XDE25" s="321"/>
      <c r="XDF25" s="321"/>
      <c r="XDG25" s="321"/>
      <c r="XDH25" s="321"/>
      <c r="XDI25" s="321"/>
      <c r="XDJ25" s="321"/>
      <c r="XDK25" s="321"/>
      <c r="XDL25" s="321"/>
      <c r="XDM25" s="321"/>
      <c r="XDN25" s="321"/>
      <c r="XDO25" s="321"/>
      <c r="XDP25" s="321"/>
      <c r="XDQ25" s="321"/>
      <c r="XDR25" s="321"/>
      <c r="XDS25" s="321"/>
      <c r="XDT25" s="321"/>
      <c r="XDU25" s="321"/>
      <c r="XDV25" s="321"/>
      <c r="XDW25" s="321"/>
      <c r="XDX25" s="321"/>
      <c r="XDY25" s="321"/>
      <c r="XDZ25" s="321"/>
      <c r="XEA25" s="321"/>
      <c r="XEB25" s="321"/>
      <c r="XEC25" s="321"/>
      <c r="XED25" s="321"/>
      <c r="XEE25" s="321"/>
      <c r="XEF25" s="321"/>
      <c r="XEG25" s="321"/>
      <c r="XEH25" s="321"/>
      <c r="XEI25" s="321"/>
      <c r="XEJ25" s="321"/>
      <c r="XEK25" s="321"/>
      <c r="XEL25" s="321"/>
      <c r="XEM25" s="321"/>
      <c r="XEN25" s="321"/>
      <c r="XEO25" s="321"/>
      <c r="XEP25" s="321"/>
      <c r="XEQ25" s="321"/>
      <c r="XER25" s="321"/>
      <c r="XES25" s="321"/>
      <c r="XET25" s="321"/>
      <c r="XEU25" s="321"/>
      <c r="XEV25" s="321"/>
      <c r="XEW25" s="321"/>
      <c r="XEX25" s="321"/>
      <c r="XEY25" s="321"/>
      <c r="XEZ25" s="321"/>
      <c r="XFA25" s="321"/>
      <c r="XFB25" s="321"/>
      <c r="XFC25" s="321"/>
    </row>
    <row r="26" spans="1:16384" s="2444" customFormat="1" x14ac:dyDescent="0.2">
      <c r="A26" s="2445">
        <v>2017</v>
      </c>
      <c r="B26" s="2444" t="s">
        <v>65</v>
      </c>
      <c r="C26" s="2444">
        <v>7</v>
      </c>
      <c r="D26" s="2444">
        <v>15</v>
      </c>
      <c r="E26" s="2444">
        <v>28</v>
      </c>
      <c r="F26" s="2444">
        <v>28</v>
      </c>
      <c r="G26" s="2444">
        <v>28</v>
      </c>
      <c r="H26" s="2444">
        <v>28</v>
      </c>
      <c r="I26" s="2444">
        <v>28</v>
      </c>
      <c r="J26" s="2444">
        <v>28</v>
      </c>
      <c r="K26" s="2444">
        <v>28</v>
      </c>
      <c r="L26" s="2444">
        <v>28</v>
      </c>
      <c r="M26" s="2444">
        <v>28</v>
      </c>
      <c r="N26" s="2444">
        <v>28</v>
      </c>
      <c r="O26" s="2444">
        <v>28</v>
      </c>
      <c r="P26" s="2444">
        <v>28</v>
      </c>
      <c r="Q26" s="2444">
        <v>28</v>
      </c>
      <c r="R26" s="2444">
        <v>28</v>
      </c>
      <c r="S26" s="2444">
        <v>28</v>
      </c>
      <c r="T26" s="2444">
        <v>28</v>
      </c>
      <c r="U26" s="2444">
        <v>28</v>
      </c>
      <c r="V26" s="2444">
        <v>28</v>
      </c>
      <c r="W26" s="2444">
        <v>28</v>
      </c>
      <c r="X26" s="2444">
        <v>28</v>
      </c>
      <c r="Y26" s="2444">
        <v>28</v>
      </c>
      <c r="Z26" s="2444">
        <v>28</v>
      </c>
      <c r="AA26" s="2444">
        <v>28</v>
      </c>
      <c r="AB26" s="2444">
        <v>28</v>
      </c>
      <c r="AC26" s="2444">
        <v>28</v>
      </c>
      <c r="AD26" s="2444">
        <v>28</v>
      </c>
      <c r="AE26" s="2444">
        <v>28</v>
      </c>
      <c r="AF26" s="2444">
        <v>0</v>
      </c>
      <c r="AG26" s="2444">
        <v>0</v>
      </c>
      <c r="AH26" s="2444">
        <v>0</v>
      </c>
      <c r="AI26" s="2444">
        <v>0</v>
      </c>
      <c r="AJ26" s="2444">
        <v>28</v>
      </c>
      <c r="AK26" s="2444">
        <v>28</v>
      </c>
      <c r="AL26" s="2444">
        <v>28</v>
      </c>
      <c r="AM26" s="2444">
        <v>28</v>
      </c>
      <c r="AN26" s="2444">
        <v>28</v>
      </c>
      <c r="AO26" s="2444">
        <v>28</v>
      </c>
      <c r="AP26" s="2444">
        <v>28</v>
      </c>
      <c r="AQ26" s="2444">
        <v>28</v>
      </c>
      <c r="AR26" s="2444">
        <v>28</v>
      </c>
      <c r="AS26" s="2444">
        <v>28</v>
      </c>
      <c r="AT26" s="2444">
        <v>28</v>
      </c>
      <c r="AU26" s="2444">
        <v>28</v>
      </c>
      <c r="AV26" s="2444">
        <v>28</v>
      </c>
      <c r="AW26" s="2444">
        <v>28</v>
      </c>
      <c r="AX26" s="2444">
        <v>28</v>
      </c>
      <c r="AY26" s="2444">
        <v>28</v>
      </c>
      <c r="AZ26" s="2444">
        <v>28</v>
      </c>
      <c r="BA26" s="2444">
        <v>28</v>
      </c>
      <c r="BB26" s="2444">
        <f>SUM(C26:BA26)</f>
        <v>1282</v>
      </c>
    </row>
    <row r="27" spans="1:16384" s="2441" customFormat="1" x14ac:dyDescent="0.2">
      <c r="A27" s="2443"/>
      <c r="B27" s="2442" t="s">
        <v>71</v>
      </c>
      <c r="C27" s="2442"/>
      <c r="D27" s="2442"/>
      <c r="E27" s="2442"/>
      <c r="F27" s="2442"/>
      <c r="G27" s="2442"/>
      <c r="H27" s="2442"/>
      <c r="I27" s="2442"/>
      <c r="J27" s="2442"/>
      <c r="K27" s="2442"/>
      <c r="L27" s="2442"/>
      <c r="M27" s="2442"/>
      <c r="N27" s="2442"/>
      <c r="O27" s="2442"/>
      <c r="P27" s="2442"/>
      <c r="Q27" s="2442"/>
      <c r="R27" s="2442"/>
      <c r="S27" s="2442"/>
      <c r="T27" s="2442"/>
      <c r="U27" s="2442"/>
      <c r="V27" s="2442"/>
      <c r="W27" s="2442"/>
      <c r="X27" s="2442"/>
      <c r="Y27" s="2442"/>
      <c r="Z27" s="2442"/>
      <c r="AA27" s="2442"/>
      <c r="AB27" s="2442"/>
      <c r="AC27" s="2442"/>
      <c r="AD27" s="2442"/>
      <c r="AE27" s="2442"/>
      <c r="AF27" s="2442"/>
      <c r="AG27" s="2442"/>
      <c r="AH27" s="2442"/>
      <c r="AI27" s="2442"/>
      <c r="AJ27" s="2442"/>
      <c r="AK27" s="2442"/>
      <c r="AL27" s="2442"/>
      <c r="AM27" s="2442"/>
      <c r="AN27" s="2442"/>
      <c r="AO27" s="2442"/>
      <c r="AP27" s="2442"/>
      <c r="AQ27" s="2442"/>
      <c r="AR27" s="2442"/>
      <c r="AS27" s="2442"/>
      <c r="AT27" s="2442"/>
      <c r="AU27" s="2442"/>
      <c r="AV27" s="2442"/>
      <c r="AW27" s="2442"/>
      <c r="AX27" s="2442"/>
      <c r="AY27" s="2442"/>
      <c r="AZ27" s="2442"/>
      <c r="BA27" s="2442"/>
      <c r="BC27" s="2442"/>
      <c r="BD27" s="2442"/>
      <c r="BE27" s="2442"/>
      <c r="BF27" s="2442"/>
      <c r="BG27" s="2442"/>
      <c r="BH27" s="2442"/>
      <c r="BI27" s="2442"/>
      <c r="BJ27" s="2442"/>
      <c r="BK27" s="2442"/>
      <c r="BL27" s="2442"/>
      <c r="BM27" s="2442"/>
      <c r="BN27" s="2442"/>
      <c r="BO27" s="2442"/>
      <c r="BP27" s="2442"/>
      <c r="BQ27" s="2442"/>
      <c r="BR27" s="2442"/>
      <c r="BS27" s="2442"/>
      <c r="BT27" s="2442"/>
      <c r="BU27" s="2442"/>
      <c r="BV27" s="2442"/>
      <c r="BW27" s="2442"/>
      <c r="BX27" s="2442"/>
      <c r="BY27" s="2442"/>
      <c r="BZ27" s="2442"/>
      <c r="CA27" s="2442"/>
      <c r="CB27" s="2442"/>
      <c r="CC27" s="2442"/>
      <c r="CD27" s="2442"/>
      <c r="CE27" s="2442"/>
      <c r="CF27" s="2442"/>
      <c r="CG27" s="2442"/>
      <c r="CH27" s="2442"/>
      <c r="CI27" s="2442"/>
      <c r="CJ27" s="2442"/>
      <c r="CK27" s="2442"/>
      <c r="CL27" s="2442"/>
      <c r="CM27" s="2442"/>
      <c r="CN27" s="2442"/>
      <c r="CO27" s="2442"/>
      <c r="CP27" s="2442"/>
      <c r="CQ27" s="2442"/>
      <c r="CR27" s="2442"/>
      <c r="CS27" s="2442"/>
      <c r="CT27" s="2442"/>
      <c r="CU27" s="2442"/>
      <c r="CV27" s="2442"/>
      <c r="CW27" s="2442"/>
      <c r="CX27" s="2442"/>
      <c r="CY27" s="2442"/>
      <c r="CZ27" s="2442"/>
      <c r="DA27" s="2442"/>
      <c r="DB27" s="2442"/>
      <c r="DC27" s="2442"/>
      <c r="DD27" s="2442"/>
      <c r="DE27" s="2442"/>
      <c r="DF27" s="2442"/>
      <c r="DG27" s="2442"/>
      <c r="DH27" s="2442"/>
      <c r="DI27" s="2442"/>
      <c r="DJ27" s="2442"/>
      <c r="DK27" s="2442"/>
      <c r="DL27" s="2442"/>
      <c r="DM27" s="2442"/>
      <c r="DN27" s="2442"/>
      <c r="DO27" s="2442"/>
      <c r="DP27" s="2442"/>
      <c r="DQ27" s="2442"/>
      <c r="DR27" s="2442"/>
      <c r="DS27" s="2442"/>
      <c r="DT27" s="2442"/>
      <c r="DU27" s="2442"/>
      <c r="DV27" s="2442"/>
      <c r="DW27" s="2442"/>
      <c r="DX27" s="2442"/>
      <c r="DY27" s="2442"/>
      <c r="DZ27" s="2442"/>
      <c r="EA27" s="2442"/>
      <c r="EB27" s="2442"/>
      <c r="EC27" s="2442"/>
      <c r="ED27" s="2442"/>
      <c r="EE27" s="2442"/>
      <c r="EF27" s="2442"/>
      <c r="EG27" s="2442"/>
      <c r="EH27" s="2442"/>
      <c r="EI27" s="2442"/>
      <c r="EJ27" s="2442"/>
      <c r="EK27" s="2442"/>
      <c r="EL27" s="2442"/>
      <c r="EM27" s="2442"/>
      <c r="EN27" s="2442"/>
      <c r="EO27" s="2442"/>
      <c r="EP27" s="2442"/>
      <c r="EQ27" s="2442"/>
      <c r="ER27" s="2442"/>
      <c r="ES27" s="2442"/>
      <c r="ET27" s="2442"/>
      <c r="EU27" s="2442"/>
      <c r="EV27" s="2442"/>
      <c r="EW27" s="2442"/>
      <c r="EX27" s="2442"/>
      <c r="EY27" s="2442"/>
      <c r="EZ27" s="2442"/>
      <c r="FA27" s="2442"/>
      <c r="FB27" s="2442"/>
      <c r="FC27" s="2442"/>
      <c r="FD27" s="2442"/>
      <c r="FE27" s="2442"/>
      <c r="FF27" s="2442"/>
      <c r="FG27" s="2442"/>
      <c r="FH27" s="2442"/>
      <c r="FI27" s="2442"/>
      <c r="FJ27" s="2442"/>
      <c r="FK27" s="2442"/>
      <c r="FL27" s="2442"/>
      <c r="FM27" s="2442"/>
      <c r="FN27" s="2442"/>
      <c r="FO27" s="2442"/>
      <c r="FP27" s="2442"/>
      <c r="FQ27" s="2442"/>
      <c r="FR27" s="2442"/>
      <c r="FS27" s="2442"/>
      <c r="FT27" s="2442"/>
      <c r="FU27" s="2442"/>
      <c r="FV27" s="2442"/>
      <c r="FW27" s="2442"/>
      <c r="FX27" s="2442"/>
      <c r="FY27" s="2442"/>
      <c r="FZ27" s="2442"/>
      <c r="GA27" s="2442"/>
      <c r="GB27" s="2442"/>
      <c r="GC27" s="2442"/>
      <c r="GD27" s="2442"/>
      <c r="GE27" s="2442"/>
      <c r="GF27" s="2442"/>
      <c r="GG27" s="2442"/>
      <c r="GH27" s="2442"/>
      <c r="GI27" s="2442"/>
      <c r="GJ27" s="2442"/>
      <c r="GK27" s="2442"/>
      <c r="GL27" s="2442"/>
      <c r="GM27" s="2442"/>
      <c r="GN27" s="2442"/>
      <c r="GO27" s="2442"/>
      <c r="GP27" s="2442"/>
      <c r="GQ27" s="2442"/>
      <c r="GR27" s="2442"/>
      <c r="GS27" s="2442"/>
      <c r="GT27" s="2442"/>
      <c r="GU27" s="2442"/>
      <c r="GV27" s="2442"/>
      <c r="GW27" s="2442"/>
      <c r="GX27" s="2442"/>
      <c r="GY27" s="2442"/>
      <c r="GZ27" s="2442"/>
      <c r="HA27" s="2442"/>
      <c r="HB27" s="2442"/>
      <c r="HC27" s="2442"/>
      <c r="HD27" s="2442"/>
      <c r="HE27" s="2442"/>
      <c r="HF27" s="2442"/>
      <c r="HG27" s="2442"/>
      <c r="HH27" s="2442"/>
      <c r="HI27" s="2442"/>
      <c r="HJ27" s="2442"/>
      <c r="HK27" s="2442"/>
      <c r="HL27" s="2442"/>
      <c r="HM27" s="2442"/>
      <c r="HN27" s="2442"/>
      <c r="HO27" s="2442"/>
      <c r="HP27" s="2442"/>
      <c r="HQ27" s="2442"/>
      <c r="HR27" s="2442"/>
      <c r="HS27" s="2442"/>
      <c r="HT27" s="2442"/>
      <c r="HU27" s="2442"/>
      <c r="HV27" s="2442"/>
      <c r="HW27" s="2442"/>
      <c r="HX27" s="2442"/>
      <c r="HY27" s="2442"/>
      <c r="HZ27" s="2442"/>
      <c r="IA27" s="2442"/>
      <c r="IB27" s="2442"/>
      <c r="IC27" s="2442"/>
      <c r="ID27" s="2442"/>
      <c r="IE27" s="2442"/>
      <c r="IF27" s="2442"/>
      <c r="IG27" s="2442"/>
      <c r="IH27" s="2442"/>
      <c r="II27" s="2442"/>
      <c r="IJ27" s="2442"/>
      <c r="IK27" s="2442"/>
      <c r="IL27" s="2442"/>
      <c r="IM27" s="2442"/>
      <c r="IN27" s="2442"/>
      <c r="IO27" s="2442"/>
      <c r="IP27" s="2442"/>
      <c r="IQ27" s="2442"/>
      <c r="IR27" s="2442"/>
      <c r="IS27" s="2442"/>
      <c r="IT27" s="2442"/>
      <c r="IU27" s="2442"/>
      <c r="IV27" s="2442"/>
      <c r="IW27" s="2442"/>
      <c r="IX27" s="2442"/>
      <c r="IY27" s="2442"/>
      <c r="IZ27" s="2442"/>
      <c r="JA27" s="2442"/>
      <c r="JB27" s="2442"/>
      <c r="JC27" s="2442"/>
      <c r="JD27" s="2442"/>
      <c r="JE27" s="2442"/>
      <c r="JF27" s="2442"/>
      <c r="JG27" s="2442"/>
      <c r="JH27" s="2442"/>
      <c r="JI27" s="2442"/>
      <c r="JJ27" s="2442"/>
      <c r="JK27" s="2442"/>
      <c r="JL27" s="2442"/>
      <c r="JM27" s="2442"/>
      <c r="JN27" s="2442"/>
      <c r="JO27" s="2442"/>
      <c r="JP27" s="2442"/>
      <c r="JQ27" s="2442"/>
      <c r="JR27" s="2442"/>
      <c r="JS27" s="2442"/>
      <c r="JT27" s="2442"/>
      <c r="JU27" s="2442"/>
      <c r="JV27" s="2442"/>
      <c r="JW27" s="2442"/>
      <c r="JX27" s="2442"/>
      <c r="JY27" s="2442"/>
      <c r="JZ27" s="2442"/>
      <c r="KA27" s="2442"/>
      <c r="KB27" s="2442"/>
      <c r="KC27" s="2442"/>
      <c r="KD27" s="2442"/>
      <c r="KE27" s="2442"/>
      <c r="KF27" s="2442"/>
      <c r="KG27" s="2442"/>
      <c r="KH27" s="2442"/>
      <c r="KI27" s="2442"/>
      <c r="KJ27" s="2442"/>
      <c r="KK27" s="2442"/>
      <c r="KL27" s="2442"/>
      <c r="KM27" s="2442"/>
      <c r="KN27" s="2442"/>
      <c r="KO27" s="2442"/>
      <c r="KP27" s="2442"/>
      <c r="KQ27" s="2442"/>
      <c r="KR27" s="2442"/>
      <c r="KS27" s="2442"/>
      <c r="KT27" s="2442"/>
      <c r="KU27" s="2442"/>
      <c r="KV27" s="2442"/>
      <c r="KW27" s="2442"/>
      <c r="KX27" s="2442"/>
      <c r="KY27" s="2442"/>
      <c r="KZ27" s="2442"/>
      <c r="LA27" s="2442"/>
      <c r="LB27" s="2442"/>
      <c r="LC27" s="2442"/>
      <c r="LD27" s="2442"/>
      <c r="LE27" s="2442"/>
      <c r="LF27" s="2442"/>
      <c r="LG27" s="2442"/>
      <c r="LH27" s="2442"/>
      <c r="LI27" s="2442"/>
      <c r="LJ27" s="2442"/>
      <c r="LK27" s="2442"/>
      <c r="LL27" s="2442"/>
      <c r="LM27" s="2442"/>
      <c r="LN27" s="2442"/>
      <c r="LO27" s="2442"/>
      <c r="LP27" s="2442"/>
      <c r="LQ27" s="2442"/>
      <c r="LR27" s="2442"/>
      <c r="LS27" s="2442"/>
      <c r="LT27" s="2442"/>
      <c r="LU27" s="2442"/>
      <c r="LV27" s="2442"/>
      <c r="LW27" s="2442"/>
      <c r="LX27" s="2442"/>
      <c r="LY27" s="2442"/>
      <c r="LZ27" s="2442"/>
      <c r="MA27" s="2442"/>
      <c r="MB27" s="2442"/>
      <c r="MC27" s="2442"/>
      <c r="MD27" s="2442"/>
      <c r="ME27" s="2442"/>
      <c r="MF27" s="2442"/>
      <c r="MG27" s="2442"/>
      <c r="MH27" s="2442"/>
      <c r="MI27" s="2442"/>
      <c r="MJ27" s="2442"/>
      <c r="MK27" s="2442"/>
      <c r="ML27" s="2442"/>
      <c r="MM27" s="2442"/>
      <c r="MN27" s="2442"/>
      <c r="MO27" s="2442"/>
      <c r="MP27" s="2442"/>
      <c r="MQ27" s="2442"/>
      <c r="MR27" s="2442"/>
      <c r="MS27" s="2442"/>
      <c r="MT27" s="2442"/>
      <c r="MU27" s="2442"/>
      <c r="MV27" s="2442"/>
      <c r="MW27" s="2442"/>
      <c r="MX27" s="2442"/>
      <c r="MY27" s="2442"/>
      <c r="MZ27" s="2442"/>
      <c r="NA27" s="2442"/>
      <c r="NB27" s="2442"/>
      <c r="NC27" s="2442"/>
      <c r="ND27" s="2442"/>
      <c r="NE27" s="2442"/>
      <c r="NF27" s="2442"/>
      <c r="NG27" s="2442"/>
      <c r="NH27" s="2442"/>
      <c r="NI27" s="2442"/>
      <c r="NJ27" s="2442"/>
      <c r="NK27" s="2442"/>
      <c r="NL27" s="2442"/>
      <c r="NM27" s="2442"/>
      <c r="NN27" s="2442"/>
      <c r="NO27" s="2442"/>
      <c r="NP27" s="2442"/>
      <c r="NQ27" s="2442"/>
      <c r="NR27" s="2442"/>
      <c r="NS27" s="2442"/>
      <c r="NT27" s="2442"/>
      <c r="NU27" s="2442"/>
      <c r="NV27" s="2442"/>
      <c r="NW27" s="2442"/>
      <c r="NX27" s="2442"/>
      <c r="NY27" s="2442"/>
      <c r="NZ27" s="2442"/>
      <c r="OA27" s="2442"/>
      <c r="OB27" s="2442"/>
      <c r="OC27" s="2442"/>
      <c r="OD27" s="2442"/>
      <c r="OE27" s="2442"/>
      <c r="OF27" s="2442"/>
      <c r="OG27" s="2442"/>
      <c r="OH27" s="2442"/>
      <c r="OI27" s="2442"/>
      <c r="OJ27" s="2442"/>
      <c r="OK27" s="2442"/>
      <c r="OL27" s="2442"/>
      <c r="OM27" s="2442"/>
      <c r="ON27" s="2442"/>
      <c r="OO27" s="2442"/>
      <c r="OP27" s="2442"/>
      <c r="OQ27" s="2442"/>
      <c r="OR27" s="2442"/>
      <c r="OS27" s="2442"/>
      <c r="OT27" s="2442"/>
      <c r="OU27" s="2442"/>
      <c r="OV27" s="2442"/>
      <c r="OW27" s="2442"/>
      <c r="OX27" s="2442"/>
      <c r="OY27" s="2442"/>
      <c r="OZ27" s="2442"/>
      <c r="PA27" s="2442"/>
      <c r="PB27" s="2442"/>
      <c r="PC27" s="2442"/>
      <c r="PD27" s="2442"/>
      <c r="PE27" s="2442"/>
      <c r="PF27" s="2442"/>
      <c r="PG27" s="2442"/>
      <c r="PH27" s="2442"/>
      <c r="PI27" s="2442"/>
      <c r="PJ27" s="2442"/>
      <c r="PK27" s="2442"/>
      <c r="PL27" s="2442"/>
      <c r="PM27" s="2442"/>
      <c r="PN27" s="2442"/>
      <c r="PO27" s="2442"/>
      <c r="PP27" s="2442"/>
      <c r="PQ27" s="2442"/>
      <c r="PR27" s="2442"/>
      <c r="PS27" s="2442"/>
      <c r="PT27" s="2442"/>
      <c r="PU27" s="2442"/>
      <c r="PV27" s="2442"/>
      <c r="PW27" s="2442"/>
      <c r="PX27" s="2442"/>
      <c r="PY27" s="2442"/>
      <c r="PZ27" s="2442"/>
      <c r="QA27" s="2442"/>
      <c r="QB27" s="2442"/>
      <c r="QC27" s="2442"/>
      <c r="QD27" s="2442"/>
      <c r="QE27" s="2442"/>
      <c r="QF27" s="2442"/>
      <c r="QG27" s="2442"/>
      <c r="QH27" s="2442"/>
      <c r="QI27" s="2442"/>
      <c r="QJ27" s="2442"/>
      <c r="QK27" s="2442"/>
      <c r="QL27" s="2442"/>
      <c r="QM27" s="2442"/>
      <c r="QN27" s="2442"/>
      <c r="QO27" s="2442"/>
      <c r="QP27" s="2442"/>
      <c r="QQ27" s="2442"/>
      <c r="QR27" s="2442"/>
      <c r="QS27" s="2442"/>
      <c r="QT27" s="2442"/>
      <c r="QU27" s="2442"/>
      <c r="QV27" s="2442"/>
      <c r="QW27" s="2442"/>
      <c r="QX27" s="2442"/>
      <c r="QY27" s="2442"/>
      <c r="QZ27" s="2442"/>
      <c r="RA27" s="2442"/>
      <c r="RB27" s="2442"/>
      <c r="RC27" s="2442"/>
      <c r="RD27" s="2442"/>
      <c r="RE27" s="2442"/>
      <c r="RF27" s="2442"/>
      <c r="RG27" s="2442"/>
      <c r="RH27" s="2442"/>
      <c r="RI27" s="2442"/>
      <c r="RJ27" s="2442"/>
      <c r="RK27" s="2442"/>
      <c r="RL27" s="2442"/>
      <c r="RM27" s="2442"/>
      <c r="RN27" s="2442"/>
      <c r="RO27" s="2442"/>
      <c r="RP27" s="2442"/>
      <c r="RQ27" s="2442"/>
      <c r="RR27" s="2442"/>
      <c r="RS27" s="2442"/>
      <c r="RT27" s="2442"/>
      <c r="RU27" s="2442"/>
      <c r="RV27" s="2442"/>
      <c r="RW27" s="2442"/>
      <c r="RX27" s="2442"/>
      <c r="RY27" s="2442"/>
      <c r="RZ27" s="2442"/>
      <c r="SA27" s="2442"/>
      <c r="SB27" s="2442"/>
      <c r="SC27" s="2442"/>
      <c r="SD27" s="2442"/>
      <c r="SE27" s="2442"/>
      <c r="SF27" s="2442"/>
      <c r="SG27" s="2442"/>
      <c r="SH27" s="2442"/>
      <c r="SI27" s="2442"/>
      <c r="SJ27" s="2442"/>
      <c r="SK27" s="2442"/>
      <c r="SL27" s="2442"/>
      <c r="SM27" s="2442"/>
      <c r="SN27" s="2442"/>
      <c r="SO27" s="2442"/>
      <c r="SP27" s="2442"/>
      <c r="SQ27" s="2442"/>
      <c r="SR27" s="2442"/>
      <c r="SS27" s="2442"/>
      <c r="ST27" s="2442"/>
      <c r="SU27" s="2442"/>
      <c r="SV27" s="2442"/>
      <c r="SW27" s="2442"/>
      <c r="SX27" s="2442"/>
      <c r="SY27" s="2442"/>
      <c r="SZ27" s="2442"/>
      <c r="TA27" s="2442"/>
      <c r="TB27" s="2442"/>
      <c r="TC27" s="2442"/>
      <c r="TD27" s="2442"/>
      <c r="TE27" s="2442"/>
      <c r="TF27" s="2442"/>
      <c r="TG27" s="2442"/>
      <c r="TH27" s="2442"/>
      <c r="TI27" s="2442"/>
      <c r="TJ27" s="2442"/>
      <c r="TK27" s="2442"/>
      <c r="TL27" s="2442"/>
      <c r="TM27" s="2442"/>
      <c r="TN27" s="2442"/>
      <c r="TO27" s="2442"/>
      <c r="TP27" s="2442"/>
      <c r="TQ27" s="2442"/>
      <c r="TR27" s="2442"/>
      <c r="TS27" s="2442"/>
      <c r="TT27" s="2442"/>
      <c r="TU27" s="2442"/>
      <c r="TV27" s="2442"/>
      <c r="TW27" s="2442"/>
      <c r="TX27" s="2442"/>
      <c r="TY27" s="2442"/>
      <c r="TZ27" s="2442"/>
      <c r="UA27" s="2442"/>
      <c r="UB27" s="2442"/>
      <c r="UC27" s="2442"/>
      <c r="UD27" s="2442"/>
      <c r="UE27" s="2442"/>
      <c r="UF27" s="2442"/>
      <c r="UG27" s="2442"/>
      <c r="UH27" s="2442"/>
      <c r="UI27" s="2442"/>
      <c r="UJ27" s="2442"/>
      <c r="UK27" s="2442"/>
      <c r="UL27" s="2442"/>
      <c r="UM27" s="2442"/>
      <c r="UN27" s="2442"/>
      <c r="UO27" s="2442"/>
      <c r="UP27" s="2442"/>
      <c r="UQ27" s="2442"/>
      <c r="UR27" s="2442"/>
      <c r="US27" s="2442"/>
      <c r="UT27" s="2442"/>
      <c r="UU27" s="2442"/>
      <c r="UV27" s="2442"/>
      <c r="UW27" s="2442"/>
      <c r="UX27" s="2442"/>
      <c r="UY27" s="2442"/>
      <c r="UZ27" s="2442"/>
      <c r="VA27" s="2442"/>
      <c r="VB27" s="2442"/>
      <c r="VC27" s="2442"/>
      <c r="VD27" s="2442"/>
      <c r="VE27" s="2442"/>
      <c r="VF27" s="2442"/>
      <c r="VG27" s="2442"/>
      <c r="VH27" s="2442"/>
      <c r="VI27" s="2442"/>
      <c r="VJ27" s="2442"/>
      <c r="VK27" s="2442"/>
      <c r="VL27" s="2442"/>
      <c r="VM27" s="2442"/>
      <c r="VN27" s="2442"/>
      <c r="VO27" s="2442"/>
      <c r="VP27" s="2442"/>
      <c r="VQ27" s="2442"/>
      <c r="VR27" s="2442"/>
      <c r="VS27" s="2442"/>
      <c r="VT27" s="2442"/>
      <c r="VU27" s="2442"/>
      <c r="VV27" s="2442"/>
      <c r="VW27" s="2442"/>
      <c r="VX27" s="2442"/>
      <c r="VY27" s="2442"/>
      <c r="VZ27" s="2442"/>
      <c r="WA27" s="2442"/>
      <c r="WB27" s="2442"/>
      <c r="WC27" s="2442"/>
      <c r="WD27" s="2442"/>
      <c r="WE27" s="2442"/>
      <c r="WF27" s="2442"/>
      <c r="WG27" s="2442"/>
      <c r="WH27" s="2442"/>
      <c r="WI27" s="2442"/>
      <c r="WJ27" s="2442"/>
      <c r="WK27" s="2442"/>
      <c r="WL27" s="2442"/>
      <c r="WM27" s="2442"/>
      <c r="WN27" s="2442"/>
      <c r="WO27" s="2442"/>
      <c r="WP27" s="2442"/>
      <c r="WQ27" s="2442"/>
      <c r="WR27" s="2442"/>
      <c r="WS27" s="2442"/>
      <c r="WT27" s="2442"/>
      <c r="WU27" s="2442"/>
      <c r="WV27" s="2442"/>
      <c r="WW27" s="2442"/>
      <c r="WX27" s="2442"/>
      <c r="WY27" s="2442"/>
      <c r="WZ27" s="2442"/>
      <c r="XA27" s="2442"/>
      <c r="XB27" s="2442"/>
      <c r="XC27" s="2442"/>
      <c r="XD27" s="2442"/>
      <c r="XE27" s="2442"/>
      <c r="XF27" s="2442"/>
      <c r="XG27" s="2442"/>
      <c r="XH27" s="2442"/>
      <c r="XI27" s="2442"/>
      <c r="XJ27" s="2442"/>
      <c r="XK27" s="2442"/>
      <c r="XL27" s="2442"/>
      <c r="XM27" s="2442"/>
      <c r="XN27" s="2442"/>
      <c r="XO27" s="2442"/>
      <c r="XP27" s="2442"/>
      <c r="XQ27" s="2442"/>
      <c r="XR27" s="2442"/>
      <c r="XS27" s="2442"/>
      <c r="XT27" s="2442"/>
      <c r="XU27" s="2442"/>
      <c r="XV27" s="2442"/>
      <c r="XW27" s="2442"/>
      <c r="XX27" s="2442"/>
      <c r="XY27" s="2442"/>
      <c r="XZ27" s="2442"/>
      <c r="YA27" s="2442"/>
      <c r="YB27" s="2442"/>
      <c r="YC27" s="2442"/>
      <c r="YD27" s="2442"/>
      <c r="YE27" s="2442"/>
      <c r="YF27" s="2442"/>
      <c r="YG27" s="2442"/>
      <c r="YH27" s="2442"/>
      <c r="YI27" s="2442"/>
      <c r="YJ27" s="2442"/>
      <c r="YK27" s="2442"/>
      <c r="YL27" s="2442"/>
      <c r="YM27" s="2442"/>
      <c r="YN27" s="2442"/>
      <c r="YO27" s="2442"/>
      <c r="YP27" s="2442"/>
      <c r="YQ27" s="2442"/>
      <c r="YR27" s="2442"/>
      <c r="YS27" s="2442"/>
      <c r="YT27" s="2442"/>
      <c r="YU27" s="2442"/>
      <c r="YV27" s="2442"/>
      <c r="YW27" s="2442"/>
      <c r="YX27" s="2442"/>
      <c r="YY27" s="2442"/>
      <c r="YZ27" s="2442"/>
      <c r="ZA27" s="2442"/>
      <c r="ZB27" s="2442"/>
      <c r="ZC27" s="2442"/>
      <c r="ZD27" s="2442"/>
      <c r="ZE27" s="2442"/>
      <c r="ZF27" s="2442"/>
      <c r="ZG27" s="2442"/>
      <c r="ZH27" s="2442"/>
      <c r="ZI27" s="2442"/>
      <c r="ZJ27" s="2442"/>
      <c r="ZK27" s="2442"/>
      <c r="ZL27" s="2442"/>
      <c r="ZM27" s="2442"/>
      <c r="ZN27" s="2442"/>
      <c r="ZO27" s="2442"/>
      <c r="ZP27" s="2442"/>
      <c r="ZQ27" s="2442"/>
      <c r="ZR27" s="2442"/>
      <c r="ZS27" s="2442"/>
      <c r="ZT27" s="2442"/>
      <c r="ZU27" s="2442"/>
      <c r="ZV27" s="2442"/>
      <c r="ZW27" s="2442"/>
      <c r="ZX27" s="2442"/>
      <c r="ZY27" s="2442"/>
      <c r="ZZ27" s="2442"/>
      <c r="AAA27" s="2442"/>
      <c r="AAB27" s="2442"/>
      <c r="AAC27" s="2442"/>
      <c r="AAD27" s="2442"/>
      <c r="AAE27" s="2442"/>
      <c r="AAF27" s="2442"/>
      <c r="AAG27" s="2442"/>
      <c r="AAH27" s="2442"/>
      <c r="AAI27" s="2442"/>
      <c r="AAJ27" s="2442"/>
      <c r="AAK27" s="2442"/>
      <c r="AAL27" s="2442"/>
      <c r="AAM27" s="2442"/>
      <c r="AAN27" s="2442"/>
      <c r="AAO27" s="2442"/>
      <c r="AAP27" s="2442"/>
      <c r="AAQ27" s="2442"/>
      <c r="AAR27" s="2442"/>
      <c r="AAS27" s="2442"/>
      <c r="AAT27" s="2442"/>
      <c r="AAU27" s="2442"/>
      <c r="AAV27" s="2442"/>
      <c r="AAW27" s="2442"/>
      <c r="AAX27" s="2442"/>
      <c r="AAY27" s="2442"/>
      <c r="AAZ27" s="2442"/>
      <c r="ABA27" s="2442"/>
      <c r="ABB27" s="2442"/>
      <c r="ABC27" s="2442"/>
      <c r="ABD27" s="2442"/>
      <c r="ABE27" s="2442"/>
      <c r="ABF27" s="2442"/>
      <c r="ABG27" s="2442"/>
      <c r="ABH27" s="2442"/>
      <c r="ABI27" s="2442"/>
      <c r="ABJ27" s="2442"/>
      <c r="ABK27" s="2442"/>
      <c r="ABL27" s="2442"/>
      <c r="ABM27" s="2442"/>
      <c r="ABN27" s="2442"/>
      <c r="ABO27" s="2442"/>
      <c r="ABP27" s="2442"/>
      <c r="ABQ27" s="2442"/>
      <c r="ABR27" s="2442"/>
      <c r="ABS27" s="2442"/>
      <c r="ABT27" s="2442"/>
      <c r="ABU27" s="2442"/>
      <c r="ABV27" s="2442"/>
      <c r="ABW27" s="2442"/>
      <c r="ABX27" s="2442"/>
      <c r="ABY27" s="2442"/>
      <c r="ABZ27" s="2442"/>
      <c r="ACA27" s="2442"/>
      <c r="ACB27" s="2442"/>
      <c r="ACC27" s="2442"/>
      <c r="ACD27" s="2442"/>
      <c r="ACE27" s="2442"/>
      <c r="ACF27" s="2442"/>
      <c r="ACG27" s="2442"/>
      <c r="ACH27" s="2442"/>
      <c r="ACI27" s="2442"/>
      <c r="ACJ27" s="2442"/>
      <c r="ACK27" s="2442"/>
      <c r="ACL27" s="2442"/>
      <c r="ACM27" s="2442"/>
      <c r="ACN27" s="2442"/>
      <c r="ACO27" s="2442"/>
      <c r="ACP27" s="2442"/>
      <c r="ACQ27" s="2442"/>
      <c r="ACR27" s="2442"/>
      <c r="ACS27" s="2442"/>
      <c r="ACT27" s="2442"/>
      <c r="ACU27" s="2442"/>
      <c r="ACV27" s="2442"/>
      <c r="ACW27" s="2442"/>
      <c r="ACX27" s="2442"/>
      <c r="ACY27" s="2442"/>
      <c r="ACZ27" s="2442"/>
      <c r="ADA27" s="2442"/>
      <c r="ADB27" s="2442"/>
      <c r="ADC27" s="2442"/>
      <c r="ADD27" s="2442"/>
      <c r="ADE27" s="2442"/>
      <c r="ADF27" s="2442"/>
      <c r="ADG27" s="2442"/>
      <c r="ADH27" s="2442"/>
      <c r="ADI27" s="2442"/>
      <c r="ADJ27" s="2442"/>
      <c r="ADK27" s="2442"/>
      <c r="ADL27" s="2442"/>
      <c r="ADM27" s="2442"/>
      <c r="ADN27" s="2442"/>
      <c r="ADO27" s="2442"/>
      <c r="ADP27" s="2442"/>
      <c r="ADQ27" s="2442"/>
      <c r="ADR27" s="2442"/>
      <c r="ADS27" s="2442"/>
      <c r="ADT27" s="2442"/>
      <c r="ADU27" s="2442"/>
      <c r="ADV27" s="2442"/>
      <c r="ADW27" s="2442"/>
      <c r="ADX27" s="2442"/>
      <c r="ADY27" s="2442"/>
      <c r="ADZ27" s="2442"/>
      <c r="AEA27" s="2442"/>
      <c r="AEB27" s="2442"/>
      <c r="AEC27" s="2442"/>
      <c r="AED27" s="2442"/>
      <c r="AEE27" s="2442"/>
      <c r="AEF27" s="2442"/>
      <c r="AEG27" s="2442"/>
      <c r="AEH27" s="2442"/>
      <c r="AEI27" s="2442"/>
      <c r="AEJ27" s="2442"/>
      <c r="AEK27" s="2442"/>
      <c r="AEL27" s="2442"/>
      <c r="AEM27" s="2442"/>
      <c r="AEN27" s="2442"/>
      <c r="AEO27" s="2442"/>
      <c r="AEP27" s="2442"/>
      <c r="AEQ27" s="2442"/>
      <c r="AER27" s="2442"/>
      <c r="AES27" s="2442"/>
      <c r="AET27" s="2442"/>
      <c r="AEU27" s="2442"/>
      <c r="AEV27" s="2442"/>
      <c r="AEW27" s="2442"/>
      <c r="AEX27" s="2442"/>
      <c r="AEY27" s="2442"/>
      <c r="AEZ27" s="2442"/>
      <c r="AFA27" s="2442"/>
      <c r="AFB27" s="2442"/>
      <c r="AFC27" s="2442"/>
      <c r="AFD27" s="2442"/>
      <c r="AFE27" s="2442"/>
      <c r="AFF27" s="2442"/>
      <c r="AFG27" s="2442"/>
      <c r="AFH27" s="2442"/>
      <c r="AFI27" s="2442"/>
      <c r="AFJ27" s="2442"/>
      <c r="AFK27" s="2442"/>
      <c r="AFL27" s="2442"/>
      <c r="AFM27" s="2442"/>
      <c r="AFN27" s="2442"/>
      <c r="AFO27" s="2442"/>
      <c r="AFP27" s="2442"/>
      <c r="AFQ27" s="2442"/>
      <c r="AFR27" s="2442"/>
      <c r="AFS27" s="2442"/>
      <c r="AFT27" s="2442"/>
      <c r="AFU27" s="2442"/>
      <c r="AFV27" s="2442"/>
      <c r="AFW27" s="2442"/>
      <c r="AFX27" s="2442"/>
      <c r="AFY27" s="2442"/>
      <c r="AFZ27" s="2442"/>
      <c r="AGA27" s="2442"/>
      <c r="AGB27" s="2442"/>
      <c r="AGC27" s="2442"/>
      <c r="AGD27" s="2442"/>
      <c r="AGE27" s="2442"/>
      <c r="AGF27" s="2442"/>
      <c r="AGG27" s="2442"/>
      <c r="AGH27" s="2442"/>
      <c r="AGI27" s="2442"/>
      <c r="AGJ27" s="2442"/>
      <c r="AGK27" s="2442"/>
      <c r="AGL27" s="2442"/>
      <c r="AGM27" s="2442"/>
      <c r="AGN27" s="2442"/>
      <c r="AGO27" s="2442"/>
      <c r="AGP27" s="2442"/>
      <c r="AGQ27" s="2442"/>
      <c r="AGR27" s="2442"/>
      <c r="AGS27" s="2442"/>
      <c r="AGT27" s="2442"/>
      <c r="AGU27" s="2442"/>
      <c r="AGV27" s="2442"/>
      <c r="AGW27" s="2442"/>
      <c r="AGX27" s="2442"/>
      <c r="AGY27" s="2442"/>
      <c r="AGZ27" s="2442"/>
      <c r="AHA27" s="2442"/>
      <c r="AHB27" s="2442"/>
      <c r="AHC27" s="2442"/>
      <c r="AHD27" s="2442"/>
      <c r="AHE27" s="2442"/>
      <c r="AHF27" s="2442"/>
      <c r="AHG27" s="2442"/>
      <c r="AHH27" s="2442"/>
      <c r="AHI27" s="2442"/>
      <c r="AHJ27" s="2442"/>
      <c r="AHK27" s="2442"/>
      <c r="AHL27" s="2442"/>
      <c r="AHM27" s="2442"/>
      <c r="AHN27" s="2442"/>
      <c r="AHO27" s="2442"/>
      <c r="AHP27" s="2442"/>
      <c r="AHQ27" s="2442"/>
      <c r="AHR27" s="2442"/>
      <c r="AHS27" s="2442"/>
      <c r="AHT27" s="2442"/>
      <c r="AHU27" s="2442"/>
      <c r="AHV27" s="2442"/>
      <c r="AHW27" s="2442"/>
      <c r="AHX27" s="2442"/>
      <c r="AHY27" s="2442"/>
      <c r="AHZ27" s="2442"/>
      <c r="AIA27" s="2442"/>
      <c r="AIB27" s="2442"/>
      <c r="AIC27" s="2442"/>
      <c r="AID27" s="2442"/>
      <c r="AIE27" s="2442"/>
      <c r="AIF27" s="2442"/>
      <c r="AIG27" s="2442"/>
      <c r="AIH27" s="2442"/>
      <c r="AII27" s="2442"/>
      <c r="AIJ27" s="2442"/>
      <c r="AIK27" s="2442"/>
      <c r="AIL27" s="2442"/>
      <c r="AIM27" s="2442"/>
      <c r="AIN27" s="2442"/>
      <c r="AIO27" s="2442"/>
      <c r="AIP27" s="2442"/>
      <c r="AIQ27" s="2442"/>
      <c r="AIR27" s="2442"/>
      <c r="AIS27" s="2442"/>
      <c r="AIT27" s="2442"/>
      <c r="AIU27" s="2442"/>
      <c r="AIV27" s="2442"/>
      <c r="AIW27" s="2442"/>
      <c r="AIX27" s="2442"/>
      <c r="AIY27" s="2442"/>
      <c r="AIZ27" s="2442"/>
      <c r="AJA27" s="2442"/>
      <c r="AJB27" s="2442"/>
      <c r="AJC27" s="2442"/>
      <c r="AJD27" s="2442"/>
      <c r="AJE27" s="2442"/>
      <c r="AJF27" s="2442"/>
      <c r="AJG27" s="2442"/>
      <c r="AJH27" s="2442"/>
      <c r="AJI27" s="2442"/>
      <c r="AJJ27" s="2442"/>
      <c r="AJK27" s="2442"/>
      <c r="AJL27" s="2442"/>
      <c r="AJM27" s="2442"/>
      <c r="AJN27" s="2442"/>
      <c r="AJO27" s="2442"/>
      <c r="AJP27" s="2442"/>
      <c r="AJQ27" s="2442"/>
      <c r="AJR27" s="2442"/>
      <c r="AJS27" s="2442"/>
      <c r="AJT27" s="2442"/>
      <c r="AJU27" s="2442"/>
      <c r="AJV27" s="2442"/>
      <c r="AJW27" s="2442"/>
      <c r="AJX27" s="2442"/>
      <c r="AJY27" s="2442"/>
      <c r="AJZ27" s="2442"/>
      <c r="AKA27" s="2442"/>
      <c r="AKB27" s="2442"/>
      <c r="AKC27" s="2442"/>
      <c r="AKD27" s="2442"/>
      <c r="AKE27" s="2442"/>
      <c r="AKF27" s="2442"/>
      <c r="AKG27" s="2442"/>
      <c r="AKH27" s="2442"/>
      <c r="AKI27" s="2442"/>
      <c r="AKJ27" s="2442"/>
      <c r="AKK27" s="2442"/>
      <c r="AKL27" s="2442"/>
      <c r="AKM27" s="2442"/>
      <c r="AKN27" s="2442"/>
      <c r="AKO27" s="2442"/>
      <c r="AKP27" s="2442"/>
      <c r="AKQ27" s="2442"/>
      <c r="AKR27" s="2442"/>
      <c r="AKS27" s="2442"/>
      <c r="AKT27" s="2442"/>
      <c r="AKU27" s="2442"/>
      <c r="AKV27" s="2442"/>
      <c r="AKW27" s="2442"/>
      <c r="AKX27" s="2442"/>
      <c r="AKY27" s="2442"/>
      <c r="AKZ27" s="2442"/>
      <c r="ALA27" s="2442"/>
      <c r="ALB27" s="2442"/>
      <c r="ALC27" s="2442"/>
      <c r="ALD27" s="2442"/>
      <c r="ALE27" s="2442"/>
      <c r="ALF27" s="2442"/>
      <c r="ALG27" s="2442"/>
      <c r="ALH27" s="2442"/>
      <c r="ALI27" s="2442"/>
      <c r="ALJ27" s="2442"/>
      <c r="ALK27" s="2442"/>
      <c r="ALL27" s="2442"/>
      <c r="ALM27" s="2442"/>
      <c r="ALN27" s="2442"/>
      <c r="ALO27" s="2442"/>
      <c r="ALP27" s="2442"/>
      <c r="ALQ27" s="2442"/>
      <c r="ALR27" s="2442"/>
      <c r="ALS27" s="2442"/>
      <c r="ALT27" s="2442"/>
      <c r="ALU27" s="2442"/>
      <c r="ALV27" s="2442"/>
      <c r="ALW27" s="2442"/>
      <c r="ALX27" s="2442"/>
      <c r="ALY27" s="2442"/>
      <c r="ALZ27" s="2442"/>
      <c r="AMA27" s="2442"/>
      <c r="AMB27" s="2442"/>
      <c r="AMC27" s="2442"/>
      <c r="AMD27" s="2442"/>
      <c r="AME27" s="2442"/>
      <c r="AMF27" s="2442"/>
      <c r="AMG27" s="2442"/>
      <c r="AMH27" s="2442"/>
      <c r="AMI27" s="2442"/>
      <c r="AMJ27" s="2442"/>
      <c r="AMK27" s="2442"/>
      <c r="AML27" s="2442"/>
      <c r="AMM27" s="2442"/>
      <c r="AMN27" s="2442"/>
      <c r="AMO27" s="2442"/>
      <c r="AMP27" s="2442"/>
      <c r="AMQ27" s="2442"/>
      <c r="AMR27" s="2442"/>
      <c r="AMS27" s="2442"/>
      <c r="AMT27" s="2442"/>
      <c r="AMU27" s="2442"/>
      <c r="AMV27" s="2442"/>
      <c r="AMW27" s="2442"/>
      <c r="AMX27" s="2442"/>
      <c r="AMY27" s="2442"/>
      <c r="AMZ27" s="2442"/>
      <c r="ANA27" s="2442"/>
      <c r="ANB27" s="2442"/>
      <c r="ANC27" s="2442"/>
      <c r="AND27" s="2442"/>
      <c r="ANE27" s="2442"/>
      <c r="ANF27" s="2442"/>
      <c r="ANG27" s="2442"/>
      <c r="ANH27" s="2442"/>
      <c r="ANI27" s="2442"/>
      <c r="ANJ27" s="2442"/>
      <c r="ANK27" s="2442"/>
      <c r="ANL27" s="2442"/>
      <c r="ANM27" s="2442"/>
      <c r="ANN27" s="2442"/>
      <c r="ANO27" s="2442"/>
      <c r="ANP27" s="2442"/>
      <c r="ANQ27" s="2442"/>
      <c r="ANR27" s="2442"/>
      <c r="ANS27" s="2442"/>
      <c r="ANT27" s="2442"/>
      <c r="ANU27" s="2442"/>
      <c r="ANV27" s="2442"/>
      <c r="ANW27" s="2442"/>
      <c r="ANX27" s="2442"/>
      <c r="ANY27" s="2442"/>
      <c r="ANZ27" s="2442"/>
      <c r="AOA27" s="2442"/>
      <c r="AOB27" s="2442"/>
      <c r="AOC27" s="2442"/>
      <c r="AOD27" s="2442"/>
      <c r="AOE27" s="2442"/>
      <c r="AOF27" s="2442"/>
      <c r="AOG27" s="2442"/>
      <c r="AOH27" s="2442"/>
      <c r="AOI27" s="2442"/>
      <c r="AOJ27" s="2442"/>
      <c r="AOK27" s="2442"/>
      <c r="AOL27" s="2442"/>
      <c r="AOM27" s="2442"/>
      <c r="AON27" s="2442"/>
      <c r="AOO27" s="2442"/>
      <c r="AOP27" s="2442"/>
      <c r="AOQ27" s="2442"/>
      <c r="AOR27" s="2442"/>
      <c r="AOS27" s="2442"/>
      <c r="AOT27" s="2442"/>
      <c r="AOU27" s="2442"/>
      <c r="AOV27" s="2442"/>
      <c r="AOW27" s="2442"/>
      <c r="AOX27" s="2442"/>
      <c r="AOY27" s="2442"/>
      <c r="AOZ27" s="2442"/>
      <c r="APA27" s="2442"/>
      <c r="APB27" s="2442"/>
      <c r="APC27" s="2442"/>
      <c r="APD27" s="2442"/>
      <c r="APE27" s="2442"/>
      <c r="APF27" s="2442"/>
      <c r="APG27" s="2442"/>
      <c r="APH27" s="2442"/>
      <c r="API27" s="2442"/>
      <c r="APJ27" s="2442"/>
      <c r="APK27" s="2442"/>
      <c r="APL27" s="2442"/>
      <c r="APM27" s="2442"/>
      <c r="APN27" s="2442"/>
      <c r="APO27" s="2442"/>
      <c r="APP27" s="2442"/>
      <c r="APQ27" s="2442"/>
      <c r="APR27" s="2442"/>
      <c r="APS27" s="2442"/>
      <c r="APT27" s="2442"/>
      <c r="APU27" s="2442"/>
      <c r="APV27" s="2442"/>
      <c r="APW27" s="2442"/>
      <c r="APX27" s="2442"/>
      <c r="APY27" s="2442"/>
      <c r="APZ27" s="2442"/>
      <c r="AQA27" s="2442"/>
      <c r="AQB27" s="2442"/>
      <c r="AQC27" s="2442"/>
      <c r="AQD27" s="2442"/>
      <c r="AQE27" s="2442"/>
      <c r="AQF27" s="2442"/>
      <c r="AQG27" s="2442"/>
      <c r="AQH27" s="2442"/>
      <c r="AQI27" s="2442"/>
      <c r="AQJ27" s="2442"/>
      <c r="AQK27" s="2442"/>
      <c r="AQL27" s="2442"/>
      <c r="AQM27" s="2442"/>
      <c r="AQN27" s="2442"/>
      <c r="AQO27" s="2442"/>
      <c r="AQP27" s="2442"/>
      <c r="AQQ27" s="2442"/>
      <c r="AQR27" s="2442"/>
      <c r="AQS27" s="2442"/>
      <c r="AQT27" s="2442"/>
      <c r="AQU27" s="2442"/>
      <c r="AQV27" s="2442"/>
      <c r="AQW27" s="2442"/>
      <c r="AQX27" s="2442"/>
      <c r="AQY27" s="2442"/>
      <c r="AQZ27" s="2442"/>
      <c r="ARA27" s="2442"/>
      <c r="ARB27" s="2442"/>
      <c r="ARC27" s="2442"/>
      <c r="ARD27" s="2442"/>
      <c r="ARE27" s="2442"/>
      <c r="ARF27" s="2442"/>
      <c r="ARG27" s="2442"/>
      <c r="ARH27" s="2442"/>
      <c r="ARI27" s="2442"/>
      <c r="ARJ27" s="2442"/>
      <c r="ARK27" s="2442"/>
      <c r="ARL27" s="2442"/>
      <c r="ARM27" s="2442"/>
      <c r="ARN27" s="2442"/>
      <c r="ARO27" s="2442"/>
      <c r="ARP27" s="2442"/>
      <c r="ARQ27" s="2442"/>
      <c r="ARR27" s="2442"/>
      <c r="ARS27" s="2442"/>
      <c r="ART27" s="2442"/>
      <c r="ARU27" s="2442"/>
      <c r="ARV27" s="2442"/>
      <c r="ARW27" s="2442"/>
      <c r="ARX27" s="2442"/>
      <c r="ARY27" s="2442"/>
      <c r="ARZ27" s="2442"/>
      <c r="ASA27" s="2442"/>
      <c r="ASB27" s="2442"/>
      <c r="ASC27" s="2442"/>
      <c r="ASD27" s="2442"/>
      <c r="ASE27" s="2442"/>
      <c r="ASF27" s="2442"/>
      <c r="ASG27" s="2442"/>
      <c r="ASH27" s="2442"/>
      <c r="ASI27" s="2442"/>
      <c r="ASJ27" s="2442"/>
      <c r="ASK27" s="2442"/>
      <c r="ASL27" s="2442"/>
      <c r="ASM27" s="2442"/>
      <c r="ASN27" s="2442"/>
      <c r="ASO27" s="2442"/>
      <c r="ASP27" s="2442"/>
      <c r="ASQ27" s="2442"/>
      <c r="ASR27" s="2442"/>
      <c r="ASS27" s="2442"/>
      <c r="AST27" s="2442"/>
      <c r="ASU27" s="2442"/>
      <c r="ASV27" s="2442"/>
      <c r="ASW27" s="2442"/>
      <c r="ASX27" s="2442"/>
      <c r="ASY27" s="2442"/>
      <c r="ASZ27" s="2442"/>
      <c r="ATA27" s="2442"/>
      <c r="ATB27" s="2442"/>
      <c r="ATC27" s="2442"/>
      <c r="ATD27" s="2442"/>
      <c r="ATE27" s="2442"/>
      <c r="ATF27" s="2442"/>
      <c r="ATG27" s="2442"/>
      <c r="ATH27" s="2442"/>
      <c r="ATI27" s="2442"/>
      <c r="ATJ27" s="2442"/>
      <c r="ATK27" s="2442"/>
      <c r="ATL27" s="2442"/>
      <c r="ATM27" s="2442"/>
      <c r="ATN27" s="2442"/>
      <c r="ATO27" s="2442"/>
      <c r="ATP27" s="2442"/>
      <c r="ATQ27" s="2442"/>
      <c r="ATR27" s="2442"/>
      <c r="ATS27" s="2442"/>
      <c r="ATT27" s="2442"/>
      <c r="ATU27" s="2442"/>
      <c r="ATV27" s="2442"/>
      <c r="ATW27" s="2442"/>
      <c r="ATX27" s="2442"/>
      <c r="ATY27" s="2442"/>
      <c r="ATZ27" s="2442"/>
      <c r="AUA27" s="2442"/>
      <c r="AUB27" s="2442"/>
      <c r="AUC27" s="2442"/>
      <c r="AUD27" s="2442"/>
      <c r="AUE27" s="2442"/>
      <c r="AUF27" s="2442"/>
      <c r="AUG27" s="2442"/>
      <c r="AUH27" s="2442"/>
      <c r="AUI27" s="2442"/>
      <c r="AUJ27" s="2442"/>
      <c r="AUK27" s="2442"/>
      <c r="AUL27" s="2442"/>
      <c r="AUM27" s="2442"/>
      <c r="AUN27" s="2442"/>
      <c r="AUO27" s="2442"/>
      <c r="AUP27" s="2442"/>
      <c r="AUQ27" s="2442"/>
      <c r="AUR27" s="2442"/>
      <c r="AUS27" s="2442"/>
      <c r="AUT27" s="2442"/>
      <c r="AUU27" s="2442"/>
      <c r="AUV27" s="2442"/>
      <c r="AUW27" s="2442"/>
      <c r="AUX27" s="2442"/>
      <c r="AUY27" s="2442"/>
      <c r="AUZ27" s="2442"/>
      <c r="AVA27" s="2442"/>
      <c r="AVB27" s="2442"/>
      <c r="AVC27" s="2442"/>
      <c r="AVD27" s="2442"/>
      <c r="AVE27" s="2442"/>
      <c r="AVF27" s="2442"/>
      <c r="AVG27" s="2442"/>
      <c r="AVH27" s="2442"/>
      <c r="AVI27" s="2442"/>
      <c r="AVJ27" s="2442"/>
      <c r="AVK27" s="2442"/>
      <c r="AVL27" s="2442"/>
      <c r="AVM27" s="2442"/>
      <c r="AVN27" s="2442"/>
      <c r="AVO27" s="2442"/>
      <c r="AVP27" s="2442"/>
      <c r="AVQ27" s="2442"/>
      <c r="AVR27" s="2442"/>
      <c r="AVS27" s="2442"/>
      <c r="AVT27" s="2442"/>
      <c r="AVU27" s="2442"/>
      <c r="AVV27" s="2442"/>
      <c r="AVW27" s="2442"/>
      <c r="AVX27" s="2442"/>
      <c r="AVY27" s="2442"/>
      <c r="AVZ27" s="2442"/>
      <c r="AWA27" s="2442"/>
      <c r="AWB27" s="2442"/>
      <c r="AWC27" s="2442"/>
      <c r="AWD27" s="2442"/>
      <c r="AWE27" s="2442"/>
      <c r="AWF27" s="2442"/>
      <c r="AWG27" s="2442"/>
      <c r="AWH27" s="2442"/>
      <c r="AWI27" s="2442"/>
      <c r="AWJ27" s="2442"/>
      <c r="AWK27" s="2442"/>
      <c r="AWL27" s="2442"/>
      <c r="AWM27" s="2442"/>
      <c r="AWN27" s="2442"/>
      <c r="AWO27" s="2442"/>
      <c r="AWP27" s="2442"/>
      <c r="AWQ27" s="2442"/>
      <c r="AWR27" s="2442"/>
      <c r="AWS27" s="2442"/>
      <c r="AWT27" s="2442"/>
      <c r="AWU27" s="2442"/>
      <c r="AWV27" s="2442"/>
      <c r="AWW27" s="2442"/>
      <c r="AWX27" s="2442"/>
      <c r="AWY27" s="2442"/>
      <c r="AWZ27" s="2442"/>
      <c r="AXA27" s="2442"/>
      <c r="AXB27" s="2442"/>
      <c r="AXC27" s="2442"/>
      <c r="AXD27" s="2442"/>
      <c r="AXE27" s="2442"/>
      <c r="AXF27" s="2442"/>
      <c r="AXG27" s="2442"/>
      <c r="AXH27" s="2442"/>
      <c r="AXI27" s="2442"/>
      <c r="AXJ27" s="2442"/>
      <c r="AXK27" s="2442"/>
      <c r="AXL27" s="2442"/>
      <c r="AXM27" s="2442"/>
      <c r="AXN27" s="2442"/>
      <c r="AXO27" s="2442"/>
      <c r="AXP27" s="2442"/>
      <c r="AXQ27" s="2442"/>
      <c r="AXR27" s="2442"/>
      <c r="AXS27" s="2442"/>
      <c r="AXT27" s="2442"/>
      <c r="AXU27" s="2442"/>
      <c r="AXV27" s="2442"/>
      <c r="AXW27" s="2442"/>
      <c r="AXX27" s="2442"/>
      <c r="AXY27" s="2442"/>
      <c r="AXZ27" s="2442"/>
      <c r="AYA27" s="2442"/>
      <c r="AYB27" s="2442"/>
      <c r="AYC27" s="2442"/>
      <c r="AYD27" s="2442"/>
      <c r="AYE27" s="2442"/>
      <c r="AYF27" s="2442"/>
      <c r="AYG27" s="2442"/>
      <c r="AYH27" s="2442"/>
      <c r="AYI27" s="2442"/>
      <c r="AYJ27" s="2442"/>
      <c r="AYK27" s="2442"/>
      <c r="AYL27" s="2442"/>
      <c r="AYM27" s="2442"/>
      <c r="AYN27" s="2442"/>
      <c r="AYO27" s="2442"/>
      <c r="AYP27" s="2442"/>
      <c r="AYQ27" s="2442"/>
      <c r="AYR27" s="2442"/>
      <c r="AYS27" s="2442"/>
      <c r="AYT27" s="2442"/>
      <c r="AYU27" s="2442"/>
      <c r="AYV27" s="2442"/>
      <c r="AYW27" s="2442"/>
      <c r="AYX27" s="2442"/>
      <c r="AYY27" s="2442"/>
      <c r="AYZ27" s="2442"/>
      <c r="AZA27" s="2442"/>
      <c r="AZB27" s="2442"/>
      <c r="AZC27" s="2442"/>
      <c r="AZD27" s="2442"/>
      <c r="AZE27" s="2442"/>
      <c r="AZF27" s="2442"/>
      <c r="AZG27" s="2442"/>
      <c r="AZH27" s="2442"/>
      <c r="AZI27" s="2442"/>
      <c r="AZJ27" s="2442"/>
      <c r="AZK27" s="2442"/>
      <c r="AZL27" s="2442"/>
      <c r="AZM27" s="2442"/>
      <c r="AZN27" s="2442"/>
      <c r="AZO27" s="2442"/>
      <c r="AZP27" s="2442"/>
      <c r="AZQ27" s="2442"/>
      <c r="AZR27" s="2442"/>
      <c r="AZS27" s="2442"/>
      <c r="AZT27" s="2442"/>
      <c r="AZU27" s="2442"/>
      <c r="AZV27" s="2442"/>
      <c r="AZW27" s="2442"/>
      <c r="AZX27" s="2442"/>
      <c r="AZY27" s="2442"/>
      <c r="AZZ27" s="2442"/>
      <c r="BAA27" s="2442"/>
      <c r="BAB27" s="2442"/>
      <c r="BAC27" s="2442"/>
      <c r="BAD27" s="2442"/>
      <c r="BAE27" s="2442"/>
      <c r="BAF27" s="2442"/>
      <c r="BAG27" s="2442"/>
      <c r="BAH27" s="2442"/>
      <c r="BAI27" s="2442"/>
      <c r="BAJ27" s="2442"/>
      <c r="BAK27" s="2442"/>
      <c r="BAL27" s="2442"/>
      <c r="BAM27" s="2442"/>
      <c r="BAN27" s="2442"/>
      <c r="BAO27" s="2442"/>
      <c r="BAP27" s="2442"/>
      <c r="BAQ27" s="2442"/>
      <c r="BAR27" s="2442"/>
      <c r="BAS27" s="2442"/>
      <c r="BAT27" s="2442"/>
      <c r="BAU27" s="2442"/>
      <c r="BAV27" s="2442"/>
      <c r="BAW27" s="2442"/>
      <c r="BAX27" s="2442"/>
      <c r="BAY27" s="2442"/>
      <c r="BAZ27" s="2442"/>
      <c r="BBA27" s="2442"/>
      <c r="BBB27" s="2442"/>
      <c r="BBC27" s="2442"/>
      <c r="BBD27" s="2442"/>
      <c r="BBE27" s="2442"/>
      <c r="BBF27" s="2442"/>
      <c r="BBG27" s="2442"/>
      <c r="BBH27" s="2442"/>
      <c r="BBI27" s="2442"/>
      <c r="BBJ27" s="2442"/>
      <c r="BBK27" s="2442"/>
      <c r="BBL27" s="2442"/>
      <c r="BBM27" s="2442"/>
      <c r="BBN27" s="2442"/>
      <c r="BBO27" s="2442"/>
      <c r="BBP27" s="2442"/>
      <c r="BBQ27" s="2442"/>
      <c r="BBR27" s="2442"/>
      <c r="BBS27" s="2442"/>
      <c r="BBT27" s="2442"/>
      <c r="BBU27" s="2442"/>
      <c r="BBV27" s="2442"/>
      <c r="BBW27" s="2442"/>
      <c r="BBX27" s="2442"/>
      <c r="BBY27" s="2442"/>
      <c r="BBZ27" s="2442"/>
      <c r="BCA27" s="2442"/>
      <c r="BCB27" s="2442"/>
      <c r="BCC27" s="2442"/>
      <c r="BCD27" s="2442"/>
      <c r="BCE27" s="2442"/>
      <c r="BCF27" s="2442"/>
      <c r="BCG27" s="2442"/>
      <c r="BCH27" s="2442"/>
      <c r="BCI27" s="2442"/>
      <c r="BCJ27" s="2442"/>
      <c r="BCK27" s="2442"/>
      <c r="BCL27" s="2442"/>
      <c r="BCM27" s="2442"/>
      <c r="BCN27" s="2442"/>
      <c r="BCO27" s="2442"/>
      <c r="BCP27" s="2442"/>
      <c r="BCQ27" s="2442"/>
      <c r="BCR27" s="2442"/>
      <c r="BCS27" s="2442"/>
      <c r="BCT27" s="2442"/>
      <c r="BCU27" s="2442"/>
      <c r="BCV27" s="2442"/>
      <c r="BCW27" s="2442"/>
      <c r="BCX27" s="2442"/>
      <c r="BCY27" s="2442"/>
      <c r="BCZ27" s="2442"/>
      <c r="BDA27" s="2442"/>
      <c r="BDB27" s="2442"/>
      <c r="BDC27" s="2442"/>
      <c r="BDD27" s="2442"/>
      <c r="BDE27" s="2442"/>
      <c r="BDF27" s="2442"/>
      <c r="BDG27" s="2442"/>
      <c r="BDH27" s="2442"/>
      <c r="BDI27" s="2442"/>
      <c r="BDJ27" s="2442"/>
      <c r="BDK27" s="2442"/>
      <c r="BDL27" s="2442"/>
      <c r="BDM27" s="2442"/>
      <c r="BDN27" s="2442"/>
      <c r="BDO27" s="2442"/>
      <c r="BDP27" s="2442"/>
      <c r="BDQ27" s="2442"/>
      <c r="BDR27" s="2442"/>
      <c r="BDS27" s="2442"/>
      <c r="BDT27" s="2442"/>
      <c r="BDU27" s="2442"/>
      <c r="BDV27" s="2442"/>
      <c r="BDW27" s="2442"/>
      <c r="BDX27" s="2442"/>
      <c r="BDY27" s="2442"/>
      <c r="BDZ27" s="2442"/>
      <c r="BEA27" s="2442"/>
      <c r="BEB27" s="2442"/>
      <c r="BEC27" s="2442"/>
      <c r="BED27" s="2442"/>
      <c r="BEE27" s="2442"/>
      <c r="BEF27" s="2442"/>
      <c r="BEG27" s="2442"/>
      <c r="BEH27" s="2442"/>
      <c r="BEI27" s="2442"/>
      <c r="BEJ27" s="2442"/>
      <c r="BEK27" s="2442"/>
      <c r="BEL27" s="2442"/>
      <c r="BEM27" s="2442"/>
      <c r="BEN27" s="2442"/>
      <c r="BEO27" s="2442"/>
      <c r="BEP27" s="2442"/>
      <c r="BEQ27" s="2442"/>
      <c r="BER27" s="2442"/>
      <c r="BES27" s="2442"/>
      <c r="BET27" s="2442"/>
      <c r="BEU27" s="2442"/>
      <c r="BEV27" s="2442"/>
      <c r="BEW27" s="2442"/>
      <c r="BEX27" s="2442"/>
      <c r="BEY27" s="2442"/>
      <c r="BEZ27" s="2442"/>
      <c r="BFA27" s="2442"/>
      <c r="BFB27" s="2442"/>
      <c r="BFC27" s="2442"/>
      <c r="BFD27" s="2442"/>
      <c r="BFE27" s="2442"/>
      <c r="BFF27" s="2442"/>
      <c r="BFG27" s="2442"/>
      <c r="BFH27" s="2442"/>
      <c r="BFI27" s="2442"/>
      <c r="BFJ27" s="2442"/>
      <c r="BFK27" s="2442"/>
      <c r="BFL27" s="2442"/>
      <c r="BFM27" s="2442"/>
      <c r="BFN27" s="2442"/>
      <c r="BFO27" s="2442"/>
      <c r="BFP27" s="2442"/>
      <c r="BFQ27" s="2442"/>
      <c r="BFR27" s="2442"/>
      <c r="BFS27" s="2442"/>
      <c r="BFT27" s="2442"/>
      <c r="BFU27" s="2442"/>
      <c r="BFV27" s="2442"/>
      <c r="BFW27" s="2442"/>
      <c r="BFX27" s="2442"/>
      <c r="BFY27" s="2442"/>
      <c r="BFZ27" s="2442"/>
      <c r="BGA27" s="2442"/>
      <c r="BGB27" s="2442"/>
      <c r="BGC27" s="2442"/>
      <c r="BGD27" s="2442"/>
      <c r="BGE27" s="2442"/>
      <c r="BGF27" s="2442"/>
      <c r="BGG27" s="2442"/>
      <c r="BGH27" s="2442"/>
      <c r="BGI27" s="2442"/>
      <c r="BGJ27" s="2442"/>
      <c r="BGK27" s="2442"/>
      <c r="BGL27" s="2442"/>
      <c r="BGM27" s="2442"/>
      <c r="BGN27" s="2442"/>
      <c r="BGO27" s="2442"/>
      <c r="BGP27" s="2442"/>
      <c r="BGQ27" s="2442"/>
      <c r="BGR27" s="2442"/>
      <c r="BGS27" s="2442"/>
      <c r="BGT27" s="2442"/>
      <c r="BGU27" s="2442"/>
      <c r="BGV27" s="2442"/>
      <c r="BGW27" s="2442"/>
      <c r="BGX27" s="2442"/>
      <c r="BGY27" s="2442"/>
      <c r="BGZ27" s="2442"/>
      <c r="BHA27" s="2442"/>
      <c r="BHB27" s="2442"/>
      <c r="BHC27" s="2442"/>
      <c r="BHD27" s="2442"/>
      <c r="BHE27" s="2442"/>
      <c r="BHF27" s="2442"/>
      <c r="BHG27" s="2442"/>
      <c r="BHH27" s="2442"/>
      <c r="BHI27" s="2442"/>
      <c r="BHJ27" s="2442"/>
      <c r="BHK27" s="2442"/>
      <c r="BHL27" s="2442"/>
      <c r="BHM27" s="2442"/>
      <c r="BHN27" s="2442"/>
      <c r="BHO27" s="2442"/>
      <c r="BHP27" s="2442"/>
      <c r="BHQ27" s="2442"/>
      <c r="BHR27" s="2442"/>
      <c r="BHS27" s="2442"/>
      <c r="BHT27" s="2442"/>
      <c r="BHU27" s="2442"/>
      <c r="BHV27" s="2442"/>
      <c r="BHW27" s="2442"/>
      <c r="BHX27" s="2442"/>
      <c r="BHY27" s="2442"/>
      <c r="BHZ27" s="2442"/>
      <c r="BIA27" s="2442"/>
      <c r="BIB27" s="2442"/>
      <c r="BIC27" s="2442"/>
      <c r="BID27" s="2442"/>
      <c r="BIE27" s="2442"/>
      <c r="BIF27" s="2442"/>
      <c r="BIG27" s="2442"/>
      <c r="BIH27" s="2442"/>
      <c r="BII27" s="2442"/>
      <c r="BIJ27" s="2442"/>
      <c r="BIK27" s="2442"/>
      <c r="BIL27" s="2442"/>
      <c r="BIM27" s="2442"/>
      <c r="BIN27" s="2442"/>
      <c r="BIO27" s="2442"/>
      <c r="BIP27" s="2442"/>
      <c r="BIQ27" s="2442"/>
      <c r="BIR27" s="2442"/>
      <c r="BIS27" s="2442"/>
      <c r="BIT27" s="2442"/>
      <c r="BIU27" s="2442"/>
      <c r="BIV27" s="2442"/>
      <c r="BIW27" s="2442"/>
      <c r="BIX27" s="2442"/>
      <c r="BIY27" s="2442"/>
      <c r="BIZ27" s="2442"/>
      <c r="BJA27" s="2442"/>
      <c r="BJB27" s="2442"/>
      <c r="BJC27" s="2442"/>
      <c r="BJD27" s="2442"/>
      <c r="BJE27" s="2442"/>
      <c r="BJF27" s="2442"/>
      <c r="BJG27" s="2442"/>
      <c r="BJH27" s="2442"/>
      <c r="BJI27" s="2442"/>
      <c r="BJJ27" s="2442"/>
      <c r="BJK27" s="2442"/>
      <c r="BJL27" s="2442"/>
      <c r="BJM27" s="2442"/>
      <c r="BJN27" s="2442"/>
      <c r="BJO27" s="2442"/>
      <c r="BJP27" s="2442"/>
      <c r="BJQ27" s="2442"/>
      <c r="BJR27" s="2442"/>
      <c r="BJS27" s="2442"/>
      <c r="BJT27" s="2442"/>
      <c r="BJU27" s="2442"/>
      <c r="BJV27" s="2442"/>
      <c r="BJW27" s="2442"/>
      <c r="BJX27" s="2442"/>
      <c r="BJY27" s="2442"/>
      <c r="BJZ27" s="2442"/>
      <c r="BKA27" s="2442"/>
      <c r="BKB27" s="2442"/>
      <c r="BKC27" s="2442"/>
      <c r="BKD27" s="2442"/>
      <c r="BKE27" s="2442"/>
      <c r="BKF27" s="2442"/>
      <c r="BKG27" s="2442"/>
      <c r="BKH27" s="2442"/>
      <c r="BKI27" s="2442"/>
      <c r="BKJ27" s="2442"/>
      <c r="BKK27" s="2442"/>
      <c r="BKL27" s="2442"/>
      <c r="BKM27" s="2442"/>
      <c r="BKN27" s="2442"/>
      <c r="BKO27" s="2442"/>
      <c r="BKP27" s="2442"/>
      <c r="BKQ27" s="2442"/>
      <c r="BKR27" s="2442"/>
      <c r="BKS27" s="2442"/>
      <c r="BKT27" s="2442"/>
      <c r="BKU27" s="2442"/>
      <c r="BKV27" s="2442"/>
      <c r="BKW27" s="2442"/>
      <c r="BKX27" s="2442"/>
      <c r="BKY27" s="2442"/>
      <c r="BKZ27" s="2442"/>
      <c r="BLA27" s="2442"/>
      <c r="BLB27" s="2442"/>
      <c r="BLC27" s="2442"/>
      <c r="BLD27" s="2442"/>
      <c r="BLE27" s="2442"/>
      <c r="BLF27" s="2442"/>
      <c r="BLG27" s="2442"/>
      <c r="BLH27" s="2442"/>
      <c r="BLI27" s="2442"/>
      <c r="BLJ27" s="2442"/>
      <c r="BLK27" s="2442"/>
      <c r="BLL27" s="2442"/>
      <c r="BLM27" s="2442"/>
      <c r="BLN27" s="2442"/>
      <c r="BLO27" s="2442"/>
      <c r="BLP27" s="2442"/>
      <c r="BLQ27" s="2442"/>
      <c r="BLR27" s="2442"/>
      <c r="BLS27" s="2442"/>
      <c r="BLT27" s="2442"/>
      <c r="BLU27" s="2442"/>
      <c r="BLV27" s="2442"/>
      <c r="BLW27" s="2442"/>
      <c r="BLX27" s="2442"/>
      <c r="BLY27" s="2442"/>
      <c r="BLZ27" s="2442"/>
      <c r="BMA27" s="2442"/>
      <c r="BMB27" s="2442"/>
      <c r="BMC27" s="2442"/>
      <c r="BMD27" s="2442"/>
      <c r="BME27" s="2442"/>
      <c r="BMF27" s="2442"/>
      <c r="BMG27" s="2442"/>
      <c r="BMH27" s="2442"/>
      <c r="BMI27" s="2442"/>
      <c r="BMJ27" s="2442"/>
      <c r="BMK27" s="2442"/>
      <c r="BML27" s="2442"/>
      <c r="BMM27" s="2442"/>
      <c r="BMN27" s="2442"/>
      <c r="BMO27" s="2442"/>
      <c r="BMP27" s="2442"/>
      <c r="BMQ27" s="2442"/>
      <c r="BMR27" s="2442"/>
      <c r="BMS27" s="2442"/>
      <c r="BMT27" s="2442"/>
      <c r="BMU27" s="2442"/>
      <c r="BMV27" s="2442"/>
      <c r="BMW27" s="2442"/>
      <c r="BMX27" s="2442"/>
      <c r="BMY27" s="2442"/>
      <c r="BMZ27" s="2442"/>
      <c r="BNA27" s="2442"/>
      <c r="BNB27" s="2442"/>
      <c r="BNC27" s="2442"/>
      <c r="BND27" s="2442"/>
      <c r="BNE27" s="2442"/>
      <c r="BNF27" s="2442"/>
      <c r="BNG27" s="2442"/>
      <c r="BNH27" s="2442"/>
      <c r="BNI27" s="2442"/>
      <c r="BNJ27" s="2442"/>
      <c r="BNK27" s="2442"/>
      <c r="BNL27" s="2442"/>
      <c r="BNM27" s="2442"/>
      <c r="BNN27" s="2442"/>
      <c r="BNO27" s="2442"/>
      <c r="BNP27" s="2442"/>
      <c r="BNQ27" s="2442"/>
      <c r="BNR27" s="2442"/>
      <c r="BNS27" s="2442"/>
      <c r="BNT27" s="2442"/>
      <c r="BNU27" s="2442"/>
      <c r="BNV27" s="2442"/>
      <c r="BNW27" s="2442"/>
      <c r="BNX27" s="2442"/>
      <c r="BNY27" s="2442"/>
      <c r="BNZ27" s="2442"/>
      <c r="BOA27" s="2442"/>
      <c r="BOB27" s="2442"/>
      <c r="BOC27" s="2442"/>
      <c r="BOD27" s="2442"/>
      <c r="BOE27" s="2442"/>
      <c r="BOF27" s="2442"/>
      <c r="BOG27" s="2442"/>
      <c r="BOH27" s="2442"/>
      <c r="BOI27" s="2442"/>
      <c r="BOJ27" s="2442"/>
      <c r="BOK27" s="2442"/>
      <c r="BOL27" s="2442"/>
      <c r="BOM27" s="2442"/>
      <c r="BON27" s="2442"/>
      <c r="BOO27" s="2442"/>
      <c r="BOP27" s="2442"/>
      <c r="BOQ27" s="2442"/>
      <c r="BOR27" s="2442"/>
      <c r="BOS27" s="2442"/>
      <c r="BOT27" s="2442"/>
      <c r="BOU27" s="2442"/>
      <c r="BOV27" s="2442"/>
      <c r="BOW27" s="2442"/>
      <c r="BOX27" s="2442"/>
      <c r="BOY27" s="2442"/>
      <c r="BOZ27" s="2442"/>
      <c r="BPA27" s="2442"/>
      <c r="BPB27" s="2442"/>
      <c r="BPC27" s="2442"/>
      <c r="BPD27" s="2442"/>
      <c r="BPE27" s="2442"/>
      <c r="BPF27" s="2442"/>
      <c r="BPG27" s="2442"/>
      <c r="BPH27" s="2442"/>
      <c r="BPI27" s="2442"/>
      <c r="BPJ27" s="2442"/>
      <c r="BPK27" s="2442"/>
      <c r="BPL27" s="2442"/>
      <c r="BPM27" s="2442"/>
      <c r="BPN27" s="2442"/>
      <c r="BPO27" s="2442"/>
      <c r="BPP27" s="2442"/>
      <c r="BPQ27" s="2442"/>
      <c r="BPR27" s="2442"/>
      <c r="BPS27" s="2442"/>
      <c r="BPT27" s="2442"/>
      <c r="BPU27" s="2442"/>
      <c r="BPV27" s="2442"/>
      <c r="BPW27" s="2442"/>
      <c r="BPX27" s="2442"/>
      <c r="BPY27" s="2442"/>
      <c r="BPZ27" s="2442"/>
      <c r="BQA27" s="2442"/>
      <c r="BQB27" s="2442"/>
      <c r="BQC27" s="2442"/>
      <c r="BQD27" s="2442"/>
      <c r="BQE27" s="2442"/>
      <c r="BQF27" s="2442"/>
      <c r="BQG27" s="2442"/>
      <c r="BQH27" s="2442"/>
      <c r="BQI27" s="2442"/>
      <c r="BQJ27" s="2442"/>
      <c r="BQK27" s="2442"/>
      <c r="BQL27" s="2442"/>
      <c r="BQM27" s="2442"/>
      <c r="BQN27" s="2442"/>
      <c r="BQO27" s="2442"/>
      <c r="BQP27" s="2442"/>
      <c r="BQQ27" s="2442"/>
      <c r="BQR27" s="2442"/>
      <c r="BQS27" s="2442"/>
      <c r="BQT27" s="2442"/>
      <c r="BQU27" s="2442"/>
      <c r="BQV27" s="2442"/>
      <c r="BQW27" s="2442"/>
      <c r="BQX27" s="2442"/>
      <c r="BQY27" s="2442"/>
      <c r="BQZ27" s="2442"/>
      <c r="BRA27" s="2442"/>
      <c r="BRB27" s="2442"/>
      <c r="BRC27" s="2442"/>
      <c r="BRD27" s="2442"/>
      <c r="BRE27" s="2442"/>
      <c r="BRF27" s="2442"/>
      <c r="BRG27" s="2442"/>
      <c r="BRH27" s="2442"/>
      <c r="BRI27" s="2442"/>
      <c r="BRJ27" s="2442"/>
      <c r="BRK27" s="2442"/>
      <c r="BRL27" s="2442"/>
      <c r="BRM27" s="2442"/>
      <c r="BRN27" s="2442"/>
      <c r="BRO27" s="2442"/>
      <c r="BRP27" s="2442"/>
      <c r="BRQ27" s="2442"/>
      <c r="BRR27" s="2442"/>
      <c r="BRS27" s="2442"/>
      <c r="BRT27" s="2442"/>
      <c r="BRU27" s="2442"/>
      <c r="BRV27" s="2442"/>
      <c r="BRW27" s="2442"/>
      <c r="BRX27" s="2442"/>
      <c r="BRY27" s="2442"/>
      <c r="BRZ27" s="2442"/>
      <c r="BSA27" s="2442"/>
      <c r="BSB27" s="2442"/>
      <c r="BSC27" s="2442"/>
      <c r="BSD27" s="2442"/>
      <c r="BSE27" s="2442"/>
      <c r="BSF27" s="2442"/>
      <c r="BSG27" s="2442"/>
      <c r="BSH27" s="2442"/>
      <c r="BSI27" s="2442"/>
      <c r="BSJ27" s="2442"/>
      <c r="BSK27" s="2442"/>
      <c r="BSL27" s="2442"/>
      <c r="BSM27" s="2442"/>
      <c r="BSN27" s="2442"/>
      <c r="BSO27" s="2442"/>
      <c r="BSP27" s="2442"/>
      <c r="BSQ27" s="2442"/>
      <c r="BSR27" s="2442"/>
      <c r="BSS27" s="2442"/>
      <c r="BST27" s="2442"/>
      <c r="BSU27" s="2442"/>
      <c r="BSV27" s="2442"/>
      <c r="BSW27" s="2442"/>
      <c r="BSX27" s="2442"/>
      <c r="BSY27" s="2442"/>
      <c r="BSZ27" s="2442"/>
      <c r="BTA27" s="2442"/>
      <c r="BTB27" s="2442"/>
      <c r="BTC27" s="2442"/>
      <c r="BTD27" s="2442"/>
      <c r="BTE27" s="2442"/>
      <c r="BTF27" s="2442"/>
      <c r="BTG27" s="2442"/>
      <c r="BTH27" s="2442"/>
      <c r="BTI27" s="2442"/>
      <c r="BTJ27" s="2442"/>
      <c r="BTK27" s="2442"/>
      <c r="BTL27" s="2442"/>
      <c r="BTM27" s="2442"/>
      <c r="BTN27" s="2442"/>
      <c r="BTO27" s="2442"/>
      <c r="BTP27" s="2442"/>
      <c r="BTQ27" s="2442"/>
      <c r="BTR27" s="2442"/>
      <c r="BTS27" s="2442"/>
      <c r="BTT27" s="2442"/>
      <c r="BTU27" s="2442"/>
      <c r="BTV27" s="2442"/>
      <c r="BTW27" s="2442"/>
      <c r="BTX27" s="2442"/>
      <c r="BTY27" s="2442"/>
      <c r="BTZ27" s="2442"/>
      <c r="BUA27" s="2442"/>
      <c r="BUB27" s="2442"/>
      <c r="BUC27" s="2442"/>
      <c r="BUD27" s="2442"/>
      <c r="BUE27" s="2442"/>
      <c r="BUF27" s="2442"/>
      <c r="BUG27" s="2442"/>
      <c r="BUH27" s="2442"/>
      <c r="BUI27" s="2442"/>
      <c r="BUJ27" s="2442"/>
      <c r="BUK27" s="2442"/>
      <c r="BUL27" s="2442"/>
      <c r="BUM27" s="2442"/>
      <c r="BUN27" s="2442"/>
      <c r="BUO27" s="2442"/>
      <c r="BUP27" s="2442"/>
      <c r="BUQ27" s="2442"/>
      <c r="BUR27" s="2442"/>
      <c r="BUS27" s="2442"/>
      <c r="BUT27" s="2442"/>
      <c r="BUU27" s="2442"/>
      <c r="BUV27" s="2442"/>
      <c r="BUW27" s="2442"/>
      <c r="BUX27" s="2442"/>
      <c r="BUY27" s="2442"/>
      <c r="BUZ27" s="2442"/>
      <c r="BVA27" s="2442"/>
      <c r="BVB27" s="2442"/>
      <c r="BVC27" s="2442"/>
      <c r="BVD27" s="2442"/>
      <c r="BVE27" s="2442"/>
      <c r="BVF27" s="2442"/>
      <c r="BVG27" s="2442"/>
      <c r="BVH27" s="2442"/>
      <c r="BVI27" s="2442"/>
      <c r="BVJ27" s="2442"/>
      <c r="BVK27" s="2442"/>
      <c r="BVL27" s="2442"/>
      <c r="BVM27" s="2442"/>
      <c r="BVN27" s="2442"/>
      <c r="BVO27" s="2442"/>
      <c r="BVP27" s="2442"/>
      <c r="BVQ27" s="2442"/>
      <c r="BVR27" s="2442"/>
      <c r="BVS27" s="2442"/>
      <c r="BVT27" s="2442"/>
      <c r="BVU27" s="2442"/>
      <c r="BVV27" s="2442"/>
      <c r="BVW27" s="2442"/>
      <c r="BVX27" s="2442"/>
      <c r="BVY27" s="2442"/>
      <c r="BVZ27" s="2442"/>
      <c r="BWA27" s="2442"/>
      <c r="BWB27" s="2442"/>
      <c r="BWC27" s="2442"/>
      <c r="BWD27" s="2442"/>
      <c r="BWE27" s="2442"/>
      <c r="BWF27" s="2442"/>
      <c r="BWG27" s="2442"/>
      <c r="BWH27" s="2442"/>
      <c r="BWI27" s="2442"/>
      <c r="BWJ27" s="2442"/>
      <c r="BWK27" s="2442"/>
      <c r="BWL27" s="2442"/>
      <c r="BWM27" s="2442"/>
      <c r="BWN27" s="2442"/>
      <c r="BWO27" s="2442"/>
      <c r="BWP27" s="2442"/>
      <c r="BWQ27" s="2442"/>
      <c r="BWR27" s="2442"/>
      <c r="BWS27" s="2442"/>
      <c r="BWT27" s="2442"/>
      <c r="BWU27" s="2442"/>
      <c r="BWV27" s="2442"/>
      <c r="BWW27" s="2442"/>
      <c r="BWX27" s="2442"/>
      <c r="BWY27" s="2442"/>
      <c r="BWZ27" s="2442"/>
      <c r="BXA27" s="2442"/>
      <c r="BXB27" s="2442"/>
      <c r="BXC27" s="2442"/>
      <c r="BXD27" s="2442"/>
      <c r="BXE27" s="2442"/>
      <c r="BXF27" s="2442"/>
      <c r="BXG27" s="2442"/>
      <c r="BXH27" s="2442"/>
      <c r="BXI27" s="2442"/>
      <c r="BXJ27" s="2442"/>
      <c r="BXK27" s="2442"/>
      <c r="BXL27" s="2442"/>
      <c r="BXM27" s="2442"/>
      <c r="BXN27" s="2442"/>
      <c r="BXO27" s="2442"/>
      <c r="BXP27" s="2442"/>
      <c r="BXQ27" s="2442"/>
      <c r="BXR27" s="2442"/>
      <c r="BXS27" s="2442"/>
      <c r="BXT27" s="2442"/>
      <c r="BXU27" s="2442"/>
      <c r="BXV27" s="2442"/>
      <c r="BXW27" s="2442"/>
      <c r="BXX27" s="2442"/>
      <c r="BXY27" s="2442"/>
      <c r="BXZ27" s="2442"/>
      <c r="BYA27" s="2442"/>
      <c r="BYB27" s="2442"/>
      <c r="BYC27" s="2442"/>
      <c r="BYD27" s="2442"/>
      <c r="BYE27" s="2442"/>
      <c r="BYF27" s="2442"/>
      <c r="BYG27" s="2442"/>
      <c r="BYH27" s="2442"/>
      <c r="BYI27" s="2442"/>
      <c r="BYJ27" s="2442"/>
      <c r="BYK27" s="2442"/>
      <c r="BYL27" s="2442"/>
      <c r="BYM27" s="2442"/>
      <c r="BYN27" s="2442"/>
      <c r="BYO27" s="2442"/>
      <c r="BYP27" s="2442"/>
      <c r="BYQ27" s="2442"/>
      <c r="BYR27" s="2442"/>
      <c r="BYS27" s="2442"/>
      <c r="BYT27" s="2442"/>
      <c r="BYU27" s="2442"/>
      <c r="BYV27" s="2442"/>
      <c r="BYW27" s="2442"/>
      <c r="BYX27" s="2442"/>
      <c r="BYY27" s="2442"/>
      <c r="BYZ27" s="2442"/>
      <c r="BZA27" s="2442"/>
      <c r="BZB27" s="2442"/>
      <c r="BZC27" s="2442"/>
      <c r="BZD27" s="2442"/>
      <c r="BZE27" s="2442"/>
      <c r="BZF27" s="2442"/>
      <c r="BZG27" s="2442"/>
      <c r="BZH27" s="2442"/>
      <c r="BZI27" s="2442"/>
      <c r="BZJ27" s="2442"/>
      <c r="BZK27" s="2442"/>
      <c r="BZL27" s="2442"/>
      <c r="BZM27" s="2442"/>
      <c r="BZN27" s="2442"/>
      <c r="BZO27" s="2442"/>
      <c r="BZP27" s="2442"/>
      <c r="BZQ27" s="2442"/>
      <c r="BZR27" s="2442"/>
      <c r="BZS27" s="2442"/>
      <c r="BZT27" s="2442"/>
      <c r="BZU27" s="2442"/>
      <c r="BZV27" s="2442"/>
      <c r="BZW27" s="2442"/>
      <c r="BZX27" s="2442"/>
      <c r="BZY27" s="2442"/>
      <c r="BZZ27" s="2442"/>
      <c r="CAA27" s="2442"/>
      <c r="CAB27" s="2442"/>
      <c r="CAC27" s="2442"/>
      <c r="CAD27" s="2442"/>
      <c r="CAE27" s="2442"/>
      <c r="CAF27" s="2442"/>
      <c r="CAG27" s="2442"/>
      <c r="CAH27" s="2442"/>
      <c r="CAI27" s="2442"/>
      <c r="CAJ27" s="2442"/>
      <c r="CAK27" s="2442"/>
      <c r="CAL27" s="2442"/>
      <c r="CAM27" s="2442"/>
      <c r="CAN27" s="2442"/>
      <c r="CAO27" s="2442"/>
      <c r="CAP27" s="2442"/>
      <c r="CAQ27" s="2442"/>
      <c r="CAR27" s="2442"/>
      <c r="CAS27" s="2442"/>
      <c r="CAT27" s="2442"/>
      <c r="CAU27" s="2442"/>
      <c r="CAV27" s="2442"/>
      <c r="CAW27" s="2442"/>
      <c r="CAX27" s="2442"/>
      <c r="CAY27" s="2442"/>
      <c r="CAZ27" s="2442"/>
      <c r="CBA27" s="2442"/>
      <c r="CBB27" s="2442"/>
      <c r="CBC27" s="2442"/>
      <c r="CBD27" s="2442"/>
      <c r="CBE27" s="2442"/>
      <c r="CBF27" s="2442"/>
      <c r="CBG27" s="2442"/>
      <c r="CBH27" s="2442"/>
      <c r="CBI27" s="2442"/>
      <c r="CBJ27" s="2442"/>
      <c r="CBK27" s="2442"/>
      <c r="CBL27" s="2442"/>
      <c r="CBM27" s="2442"/>
      <c r="CBN27" s="2442"/>
      <c r="CBO27" s="2442"/>
      <c r="CBP27" s="2442"/>
      <c r="CBQ27" s="2442"/>
      <c r="CBR27" s="2442"/>
      <c r="CBS27" s="2442"/>
      <c r="CBT27" s="2442"/>
      <c r="CBU27" s="2442"/>
      <c r="CBV27" s="2442"/>
      <c r="CBW27" s="2442"/>
      <c r="CBX27" s="2442"/>
      <c r="CBY27" s="2442"/>
      <c r="CBZ27" s="2442"/>
      <c r="CCA27" s="2442"/>
      <c r="CCB27" s="2442"/>
      <c r="CCC27" s="2442"/>
      <c r="CCD27" s="2442"/>
      <c r="CCE27" s="2442"/>
      <c r="CCF27" s="2442"/>
      <c r="CCG27" s="2442"/>
      <c r="CCH27" s="2442"/>
      <c r="CCI27" s="2442"/>
      <c r="CCJ27" s="2442"/>
      <c r="CCK27" s="2442"/>
      <c r="CCL27" s="2442"/>
      <c r="CCM27" s="2442"/>
      <c r="CCN27" s="2442"/>
      <c r="CCO27" s="2442"/>
      <c r="CCP27" s="2442"/>
      <c r="CCQ27" s="2442"/>
      <c r="CCR27" s="2442"/>
      <c r="CCS27" s="2442"/>
      <c r="CCT27" s="2442"/>
      <c r="CCU27" s="2442"/>
      <c r="CCV27" s="2442"/>
      <c r="CCW27" s="2442"/>
      <c r="CCX27" s="2442"/>
      <c r="CCY27" s="2442"/>
      <c r="CCZ27" s="2442"/>
      <c r="CDA27" s="2442"/>
      <c r="CDB27" s="2442"/>
      <c r="CDC27" s="2442"/>
      <c r="CDD27" s="2442"/>
      <c r="CDE27" s="2442"/>
      <c r="CDF27" s="2442"/>
      <c r="CDG27" s="2442"/>
      <c r="CDH27" s="2442"/>
      <c r="CDI27" s="2442"/>
      <c r="CDJ27" s="2442"/>
      <c r="CDK27" s="2442"/>
      <c r="CDL27" s="2442"/>
      <c r="CDM27" s="2442"/>
      <c r="CDN27" s="2442"/>
      <c r="CDO27" s="2442"/>
      <c r="CDP27" s="2442"/>
      <c r="CDQ27" s="2442"/>
      <c r="CDR27" s="2442"/>
      <c r="CDS27" s="2442"/>
      <c r="CDT27" s="2442"/>
      <c r="CDU27" s="2442"/>
      <c r="CDV27" s="2442"/>
      <c r="CDW27" s="2442"/>
      <c r="CDX27" s="2442"/>
      <c r="CDY27" s="2442"/>
      <c r="CDZ27" s="2442"/>
      <c r="CEA27" s="2442"/>
      <c r="CEB27" s="2442"/>
      <c r="CEC27" s="2442"/>
      <c r="CED27" s="2442"/>
      <c r="CEE27" s="2442"/>
      <c r="CEF27" s="2442"/>
      <c r="CEG27" s="2442"/>
      <c r="CEH27" s="2442"/>
      <c r="CEI27" s="2442"/>
      <c r="CEJ27" s="2442"/>
      <c r="CEK27" s="2442"/>
      <c r="CEL27" s="2442"/>
      <c r="CEM27" s="2442"/>
      <c r="CEN27" s="2442"/>
      <c r="CEO27" s="2442"/>
      <c r="CEP27" s="2442"/>
      <c r="CEQ27" s="2442"/>
      <c r="CER27" s="2442"/>
      <c r="CES27" s="2442"/>
      <c r="CET27" s="2442"/>
      <c r="CEU27" s="2442"/>
      <c r="CEV27" s="2442"/>
      <c r="CEW27" s="2442"/>
      <c r="CEX27" s="2442"/>
      <c r="CEY27" s="2442"/>
      <c r="CEZ27" s="2442"/>
      <c r="CFA27" s="2442"/>
      <c r="CFB27" s="2442"/>
      <c r="CFC27" s="2442"/>
      <c r="CFD27" s="2442"/>
      <c r="CFE27" s="2442"/>
      <c r="CFF27" s="2442"/>
      <c r="CFG27" s="2442"/>
      <c r="CFH27" s="2442"/>
      <c r="CFI27" s="2442"/>
      <c r="CFJ27" s="2442"/>
      <c r="CFK27" s="2442"/>
      <c r="CFL27" s="2442"/>
      <c r="CFM27" s="2442"/>
      <c r="CFN27" s="2442"/>
      <c r="CFO27" s="2442"/>
      <c r="CFP27" s="2442"/>
      <c r="CFQ27" s="2442"/>
      <c r="CFR27" s="2442"/>
      <c r="CFS27" s="2442"/>
      <c r="CFT27" s="2442"/>
      <c r="CFU27" s="2442"/>
      <c r="CFV27" s="2442"/>
      <c r="CFW27" s="2442"/>
      <c r="CFX27" s="2442"/>
      <c r="CFY27" s="2442"/>
      <c r="CFZ27" s="2442"/>
      <c r="CGA27" s="2442"/>
      <c r="CGB27" s="2442"/>
      <c r="CGC27" s="2442"/>
      <c r="CGD27" s="2442"/>
      <c r="CGE27" s="2442"/>
      <c r="CGF27" s="2442"/>
      <c r="CGG27" s="2442"/>
      <c r="CGH27" s="2442"/>
      <c r="CGI27" s="2442"/>
      <c r="CGJ27" s="2442"/>
      <c r="CGK27" s="2442"/>
      <c r="CGL27" s="2442"/>
      <c r="CGM27" s="2442"/>
      <c r="CGN27" s="2442"/>
      <c r="CGO27" s="2442"/>
      <c r="CGP27" s="2442"/>
      <c r="CGQ27" s="2442"/>
      <c r="CGR27" s="2442"/>
      <c r="CGS27" s="2442"/>
      <c r="CGT27" s="2442"/>
      <c r="CGU27" s="2442"/>
      <c r="CGV27" s="2442"/>
      <c r="CGW27" s="2442"/>
      <c r="CGX27" s="2442"/>
      <c r="CGY27" s="2442"/>
      <c r="CGZ27" s="2442"/>
      <c r="CHA27" s="2442"/>
      <c r="CHB27" s="2442"/>
      <c r="CHC27" s="2442"/>
      <c r="CHD27" s="2442"/>
      <c r="CHE27" s="2442"/>
      <c r="CHF27" s="2442"/>
      <c r="CHG27" s="2442"/>
      <c r="CHH27" s="2442"/>
      <c r="CHI27" s="2442"/>
      <c r="CHJ27" s="2442"/>
      <c r="CHK27" s="2442"/>
      <c r="CHL27" s="2442"/>
      <c r="CHM27" s="2442"/>
      <c r="CHN27" s="2442"/>
      <c r="CHO27" s="2442"/>
      <c r="CHP27" s="2442"/>
      <c r="CHQ27" s="2442"/>
      <c r="CHR27" s="2442"/>
      <c r="CHS27" s="2442"/>
      <c r="CHT27" s="2442"/>
      <c r="CHU27" s="2442"/>
      <c r="CHV27" s="2442"/>
      <c r="CHW27" s="2442"/>
      <c r="CHX27" s="2442"/>
      <c r="CHY27" s="2442"/>
      <c r="CHZ27" s="2442"/>
      <c r="CIA27" s="2442"/>
      <c r="CIB27" s="2442"/>
      <c r="CIC27" s="2442"/>
      <c r="CID27" s="2442"/>
      <c r="CIE27" s="2442"/>
      <c r="CIF27" s="2442"/>
      <c r="CIG27" s="2442"/>
      <c r="CIH27" s="2442"/>
      <c r="CII27" s="2442"/>
      <c r="CIJ27" s="2442"/>
      <c r="CIK27" s="2442"/>
      <c r="CIL27" s="2442"/>
      <c r="CIM27" s="2442"/>
      <c r="CIN27" s="2442"/>
      <c r="CIO27" s="2442"/>
      <c r="CIP27" s="2442"/>
      <c r="CIQ27" s="2442"/>
      <c r="CIR27" s="2442"/>
      <c r="CIS27" s="2442"/>
      <c r="CIT27" s="2442"/>
      <c r="CIU27" s="2442"/>
      <c r="CIV27" s="2442"/>
      <c r="CIW27" s="2442"/>
      <c r="CIX27" s="2442"/>
      <c r="CIY27" s="2442"/>
      <c r="CIZ27" s="2442"/>
      <c r="CJA27" s="2442"/>
      <c r="CJB27" s="2442"/>
      <c r="CJC27" s="2442"/>
      <c r="CJD27" s="2442"/>
      <c r="CJE27" s="2442"/>
      <c r="CJF27" s="2442"/>
      <c r="CJG27" s="2442"/>
      <c r="CJH27" s="2442"/>
      <c r="CJI27" s="2442"/>
      <c r="CJJ27" s="2442"/>
      <c r="CJK27" s="2442"/>
      <c r="CJL27" s="2442"/>
      <c r="CJM27" s="2442"/>
      <c r="CJN27" s="2442"/>
      <c r="CJO27" s="2442"/>
      <c r="CJP27" s="2442"/>
      <c r="CJQ27" s="2442"/>
      <c r="CJR27" s="2442"/>
      <c r="CJS27" s="2442"/>
      <c r="CJT27" s="2442"/>
      <c r="CJU27" s="2442"/>
      <c r="CJV27" s="2442"/>
      <c r="CJW27" s="2442"/>
      <c r="CJX27" s="2442"/>
      <c r="CJY27" s="2442"/>
      <c r="CJZ27" s="2442"/>
      <c r="CKA27" s="2442"/>
      <c r="CKB27" s="2442"/>
      <c r="CKC27" s="2442"/>
      <c r="CKD27" s="2442"/>
      <c r="CKE27" s="2442"/>
      <c r="CKF27" s="2442"/>
      <c r="CKG27" s="2442"/>
      <c r="CKH27" s="2442"/>
      <c r="CKI27" s="2442"/>
      <c r="CKJ27" s="2442"/>
      <c r="CKK27" s="2442"/>
      <c r="CKL27" s="2442"/>
      <c r="CKM27" s="2442"/>
      <c r="CKN27" s="2442"/>
      <c r="CKO27" s="2442"/>
      <c r="CKP27" s="2442"/>
      <c r="CKQ27" s="2442"/>
      <c r="CKR27" s="2442"/>
      <c r="CKS27" s="2442"/>
      <c r="CKT27" s="2442"/>
      <c r="CKU27" s="2442"/>
      <c r="CKV27" s="2442"/>
      <c r="CKW27" s="2442"/>
      <c r="CKX27" s="2442"/>
      <c r="CKY27" s="2442"/>
      <c r="CKZ27" s="2442"/>
      <c r="CLA27" s="2442"/>
      <c r="CLB27" s="2442"/>
      <c r="CLC27" s="2442"/>
      <c r="CLD27" s="2442"/>
      <c r="CLE27" s="2442"/>
      <c r="CLF27" s="2442"/>
      <c r="CLG27" s="2442"/>
      <c r="CLH27" s="2442"/>
      <c r="CLI27" s="2442"/>
      <c r="CLJ27" s="2442"/>
      <c r="CLK27" s="2442"/>
      <c r="CLL27" s="2442"/>
      <c r="CLM27" s="2442"/>
      <c r="CLN27" s="2442"/>
      <c r="CLO27" s="2442"/>
      <c r="CLP27" s="2442"/>
      <c r="CLQ27" s="2442"/>
      <c r="CLR27" s="2442"/>
      <c r="CLS27" s="2442"/>
      <c r="CLT27" s="2442"/>
      <c r="CLU27" s="2442"/>
      <c r="CLV27" s="2442"/>
      <c r="CLW27" s="2442"/>
      <c r="CLX27" s="2442"/>
      <c r="CLY27" s="2442"/>
      <c r="CLZ27" s="2442"/>
      <c r="CMA27" s="2442"/>
      <c r="CMB27" s="2442"/>
      <c r="CMC27" s="2442"/>
      <c r="CMD27" s="2442"/>
      <c r="CME27" s="2442"/>
      <c r="CMF27" s="2442"/>
      <c r="CMG27" s="2442"/>
      <c r="CMH27" s="2442"/>
      <c r="CMI27" s="2442"/>
      <c r="CMJ27" s="2442"/>
      <c r="CMK27" s="2442"/>
      <c r="CML27" s="2442"/>
      <c r="CMM27" s="2442"/>
      <c r="CMN27" s="2442"/>
      <c r="CMO27" s="2442"/>
      <c r="CMP27" s="2442"/>
      <c r="CMQ27" s="2442"/>
      <c r="CMR27" s="2442"/>
      <c r="CMS27" s="2442"/>
      <c r="CMT27" s="2442"/>
      <c r="CMU27" s="2442"/>
      <c r="CMV27" s="2442"/>
      <c r="CMW27" s="2442"/>
      <c r="CMX27" s="2442"/>
      <c r="CMY27" s="2442"/>
      <c r="CMZ27" s="2442"/>
      <c r="CNA27" s="2442"/>
      <c r="CNB27" s="2442"/>
      <c r="CNC27" s="2442"/>
      <c r="CND27" s="2442"/>
      <c r="CNE27" s="2442"/>
      <c r="CNF27" s="2442"/>
      <c r="CNG27" s="2442"/>
      <c r="CNH27" s="2442"/>
      <c r="CNI27" s="2442"/>
      <c r="CNJ27" s="2442"/>
      <c r="CNK27" s="2442"/>
      <c r="CNL27" s="2442"/>
      <c r="CNM27" s="2442"/>
      <c r="CNN27" s="2442"/>
      <c r="CNO27" s="2442"/>
      <c r="CNP27" s="2442"/>
      <c r="CNQ27" s="2442"/>
      <c r="CNR27" s="2442"/>
      <c r="CNS27" s="2442"/>
      <c r="CNT27" s="2442"/>
      <c r="CNU27" s="2442"/>
      <c r="CNV27" s="2442"/>
      <c r="CNW27" s="2442"/>
      <c r="CNX27" s="2442"/>
      <c r="CNY27" s="2442"/>
      <c r="CNZ27" s="2442"/>
      <c r="COA27" s="2442"/>
      <c r="COB27" s="2442"/>
      <c r="COC27" s="2442"/>
      <c r="COD27" s="2442"/>
      <c r="COE27" s="2442"/>
      <c r="COF27" s="2442"/>
      <c r="COG27" s="2442"/>
      <c r="COH27" s="2442"/>
      <c r="COI27" s="2442"/>
      <c r="COJ27" s="2442"/>
      <c r="COK27" s="2442"/>
      <c r="COL27" s="2442"/>
      <c r="COM27" s="2442"/>
      <c r="CON27" s="2442"/>
      <c r="COO27" s="2442"/>
      <c r="COP27" s="2442"/>
      <c r="COQ27" s="2442"/>
      <c r="COR27" s="2442"/>
      <c r="COS27" s="2442"/>
      <c r="COT27" s="2442"/>
      <c r="COU27" s="2442"/>
      <c r="COV27" s="2442"/>
      <c r="COW27" s="2442"/>
      <c r="COX27" s="2442"/>
      <c r="COY27" s="2442"/>
      <c r="COZ27" s="2442"/>
      <c r="CPA27" s="2442"/>
      <c r="CPB27" s="2442"/>
      <c r="CPC27" s="2442"/>
      <c r="CPD27" s="2442"/>
      <c r="CPE27" s="2442"/>
      <c r="CPF27" s="2442"/>
      <c r="CPG27" s="2442"/>
      <c r="CPH27" s="2442"/>
      <c r="CPI27" s="2442"/>
      <c r="CPJ27" s="2442"/>
      <c r="CPK27" s="2442"/>
      <c r="CPL27" s="2442"/>
      <c r="CPM27" s="2442"/>
      <c r="CPN27" s="2442"/>
      <c r="CPO27" s="2442"/>
      <c r="CPP27" s="2442"/>
      <c r="CPQ27" s="2442"/>
      <c r="CPR27" s="2442"/>
      <c r="CPS27" s="2442"/>
      <c r="CPT27" s="2442"/>
      <c r="CPU27" s="2442"/>
      <c r="CPV27" s="2442"/>
      <c r="CPW27" s="2442"/>
      <c r="CPX27" s="2442"/>
      <c r="CPY27" s="2442"/>
      <c r="CPZ27" s="2442"/>
      <c r="CQA27" s="2442"/>
      <c r="CQB27" s="2442"/>
      <c r="CQC27" s="2442"/>
      <c r="CQD27" s="2442"/>
      <c r="CQE27" s="2442"/>
      <c r="CQF27" s="2442"/>
      <c r="CQG27" s="2442"/>
      <c r="CQH27" s="2442"/>
      <c r="CQI27" s="2442"/>
      <c r="CQJ27" s="2442"/>
      <c r="CQK27" s="2442"/>
      <c r="CQL27" s="2442"/>
      <c r="CQM27" s="2442"/>
      <c r="CQN27" s="2442"/>
      <c r="CQO27" s="2442"/>
      <c r="CQP27" s="2442"/>
      <c r="CQQ27" s="2442"/>
      <c r="CQR27" s="2442"/>
      <c r="CQS27" s="2442"/>
      <c r="CQT27" s="2442"/>
      <c r="CQU27" s="2442"/>
      <c r="CQV27" s="2442"/>
      <c r="CQW27" s="2442"/>
      <c r="CQX27" s="2442"/>
      <c r="CQY27" s="2442"/>
      <c r="CQZ27" s="2442"/>
      <c r="CRA27" s="2442"/>
      <c r="CRB27" s="2442"/>
      <c r="CRC27" s="2442"/>
      <c r="CRD27" s="2442"/>
      <c r="CRE27" s="2442"/>
      <c r="CRF27" s="2442"/>
      <c r="CRG27" s="2442"/>
      <c r="CRH27" s="2442"/>
      <c r="CRI27" s="2442"/>
      <c r="CRJ27" s="2442"/>
      <c r="CRK27" s="2442"/>
      <c r="CRL27" s="2442"/>
      <c r="CRM27" s="2442"/>
      <c r="CRN27" s="2442"/>
      <c r="CRO27" s="2442"/>
      <c r="CRP27" s="2442"/>
      <c r="CRQ27" s="2442"/>
      <c r="CRR27" s="2442"/>
      <c r="CRS27" s="2442"/>
      <c r="CRT27" s="2442"/>
      <c r="CRU27" s="2442"/>
      <c r="CRV27" s="2442"/>
      <c r="CRW27" s="2442"/>
      <c r="CRX27" s="2442"/>
      <c r="CRY27" s="2442"/>
      <c r="CRZ27" s="2442"/>
      <c r="CSA27" s="2442"/>
      <c r="CSB27" s="2442"/>
      <c r="CSC27" s="2442"/>
      <c r="CSD27" s="2442"/>
      <c r="CSE27" s="2442"/>
      <c r="CSF27" s="2442"/>
      <c r="CSG27" s="2442"/>
      <c r="CSH27" s="2442"/>
      <c r="CSI27" s="2442"/>
      <c r="CSJ27" s="2442"/>
      <c r="CSK27" s="2442"/>
      <c r="CSL27" s="2442"/>
      <c r="CSM27" s="2442"/>
      <c r="CSN27" s="2442"/>
      <c r="CSO27" s="2442"/>
      <c r="CSP27" s="2442"/>
      <c r="CSQ27" s="2442"/>
      <c r="CSR27" s="2442"/>
      <c r="CSS27" s="2442"/>
      <c r="CST27" s="2442"/>
      <c r="CSU27" s="2442"/>
      <c r="CSV27" s="2442"/>
      <c r="CSW27" s="2442"/>
      <c r="CSX27" s="2442"/>
      <c r="CSY27" s="2442"/>
      <c r="CSZ27" s="2442"/>
      <c r="CTA27" s="2442"/>
      <c r="CTB27" s="2442"/>
      <c r="CTC27" s="2442"/>
      <c r="CTD27" s="2442"/>
      <c r="CTE27" s="2442"/>
      <c r="CTF27" s="2442"/>
      <c r="CTG27" s="2442"/>
      <c r="CTH27" s="2442"/>
      <c r="CTI27" s="2442"/>
      <c r="CTJ27" s="2442"/>
      <c r="CTK27" s="2442"/>
      <c r="CTL27" s="2442"/>
      <c r="CTM27" s="2442"/>
      <c r="CTN27" s="2442"/>
      <c r="CTO27" s="2442"/>
      <c r="CTP27" s="2442"/>
      <c r="CTQ27" s="2442"/>
      <c r="CTR27" s="2442"/>
      <c r="CTS27" s="2442"/>
      <c r="CTT27" s="2442"/>
      <c r="CTU27" s="2442"/>
      <c r="CTV27" s="2442"/>
      <c r="CTW27" s="2442"/>
      <c r="CTX27" s="2442"/>
      <c r="CTY27" s="2442"/>
      <c r="CTZ27" s="2442"/>
      <c r="CUA27" s="2442"/>
      <c r="CUB27" s="2442"/>
      <c r="CUC27" s="2442"/>
      <c r="CUD27" s="2442"/>
      <c r="CUE27" s="2442"/>
      <c r="CUF27" s="2442"/>
      <c r="CUG27" s="2442"/>
      <c r="CUH27" s="2442"/>
      <c r="CUI27" s="2442"/>
      <c r="CUJ27" s="2442"/>
      <c r="CUK27" s="2442"/>
      <c r="CUL27" s="2442"/>
      <c r="CUM27" s="2442"/>
      <c r="CUN27" s="2442"/>
      <c r="CUO27" s="2442"/>
      <c r="CUP27" s="2442"/>
      <c r="CUQ27" s="2442"/>
      <c r="CUR27" s="2442"/>
      <c r="CUS27" s="2442"/>
      <c r="CUT27" s="2442"/>
      <c r="CUU27" s="2442"/>
      <c r="CUV27" s="2442"/>
      <c r="CUW27" s="2442"/>
      <c r="CUX27" s="2442"/>
      <c r="CUY27" s="2442"/>
      <c r="CUZ27" s="2442"/>
      <c r="CVA27" s="2442"/>
      <c r="CVB27" s="2442"/>
      <c r="CVC27" s="2442"/>
      <c r="CVD27" s="2442"/>
      <c r="CVE27" s="2442"/>
      <c r="CVF27" s="2442"/>
      <c r="CVG27" s="2442"/>
      <c r="CVH27" s="2442"/>
      <c r="CVI27" s="2442"/>
      <c r="CVJ27" s="2442"/>
      <c r="CVK27" s="2442"/>
      <c r="CVL27" s="2442"/>
      <c r="CVM27" s="2442"/>
      <c r="CVN27" s="2442"/>
      <c r="CVO27" s="2442"/>
      <c r="CVP27" s="2442"/>
      <c r="CVQ27" s="2442"/>
      <c r="CVR27" s="2442"/>
      <c r="CVS27" s="2442"/>
      <c r="CVT27" s="2442"/>
      <c r="CVU27" s="2442"/>
      <c r="CVV27" s="2442"/>
      <c r="CVW27" s="2442"/>
      <c r="CVX27" s="2442"/>
      <c r="CVY27" s="2442"/>
      <c r="CVZ27" s="2442"/>
      <c r="CWA27" s="2442"/>
      <c r="CWB27" s="2442"/>
      <c r="CWC27" s="2442"/>
      <c r="CWD27" s="2442"/>
      <c r="CWE27" s="2442"/>
      <c r="CWF27" s="2442"/>
      <c r="CWG27" s="2442"/>
      <c r="CWH27" s="2442"/>
      <c r="CWI27" s="2442"/>
      <c r="CWJ27" s="2442"/>
      <c r="CWK27" s="2442"/>
      <c r="CWL27" s="2442"/>
      <c r="CWM27" s="2442"/>
      <c r="CWN27" s="2442"/>
      <c r="CWO27" s="2442"/>
      <c r="CWP27" s="2442"/>
      <c r="CWQ27" s="2442"/>
      <c r="CWR27" s="2442"/>
      <c r="CWS27" s="2442"/>
      <c r="CWT27" s="2442"/>
      <c r="CWU27" s="2442"/>
      <c r="CWV27" s="2442"/>
      <c r="CWW27" s="2442"/>
      <c r="CWX27" s="2442"/>
      <c r="CWY27" s="2442"/>
      <c r="CWZ27" s="2442"/>
      <c r="CXA27" s="2442"/>
      <c r="CXB27" s="2442"/>
      <c r="CXC27" s="2442"/>
      <c r="CXD27" s="2442"/>
      <c r="CXE27" s="2442"/>
      <c r="CXF27" s="2442"/>
      <c r="CXG27" s="2442"/>
      <c r="CXH27" s="2442"/>
      <c r="CXI27" s="2442"/>
      <c r="CXJ27" s="2442"/>
      <c r="CXK27" s="2442"/>
      <c r="CXL27" s="2442"/>
      <c r="CXM27" s="2442"/>
      <c r="CXN27" s="2442"/>
      <c r="CXO27" s="2442"/>
      <c r="CXP27" s="2442"/>
      <c r="CXQ27" s="2442"/>
      <c r="CXR27" s="2442"/>
      <c r="CXS27" s="2442"/>
      <c r="CXT27" s="2442"/>
      <c r="CXU27" s="2442"/>
      <c r="CXV27" s="2442"/>
      <c r="CXW27" s="2442"/>
      <c r="CXX27" s="2442"/>
      <c r="CXY27" s="2442"/>
      <c r="CXZ27" s="2442"/>
      <c r="CYA27" s="2442"/>
      <c r="CYB27" s="2442"/>
      <c r="CYC27" s="2442"/>
      <c r="CYD27" s="2442"/>
      <c r="CYE27" s="2442"/>
      <c r="CYF27" s="2442"/>
      <c r="CYG27" s="2442"/>
      <c r="CYH27" s="2442"/>
      <c r="CYI27" s="2442"/>
      <c r="CYJ27" s="2442"/>
      <c r="CYK27" s="2442"/>
      <c r="CYL27" s="2442"/>
      <c r="CYM27" s="2442"/>
      <c r="CYN27" s="2442"/>
      <c r="CYO27" s="2442"/>
      <c r="CYP27" s="2442"/>
      <c r="CYQ27" s="2442"/>
      <c r="CYR27" s="2442"/>
      <c r="CYS27" s="2442"/>
      <c r="CYT27" s="2442"/>
      <c r="CYU27" s="2442"/>
      <c r="CYV27" s="2442"/>
      <c r="CYW27" s="2442"/>
      <c r="CYX27" s="2442"/>
      <c r="CYY27" s="2442"/>
      <c r="CYZ27" s="2442"/>
      <c r="CZA27" s="2442"/>
      <c r="CZB27" s="2442"/>
      <c r="CZC27" s="2442"/>
      <c r="CZD27" s="2442"/>
      <c r="CZE27" s="2442"/>
      <c r="CZF27" s="2442"/>
      <c r="CZG27" s="2442"/>
      <c r="CZH27" s="2442"/>
      <c r="CZI27" s="2442"/>
      <c r="CZJ27" s="2442"/>
      <c r="CZK27" s="2442"/>
      <c r="CZL27" s="2442"/>
      <c r="CZM27" s="2442"/>
      <c r="CZN27" s="2442"/>
      <c r="CZO27" s="2442"/>
      <c r="CZP27" s="2442"/>
      <c r="CZQ27" s="2442"/>
      <c r="CZR27" s="2442"/>
      <c r="CZS27" s="2442"/>
      <c r="CZT27" s="2442"/>
      <c r="CZU27" s="2442"/>
      <c r="CZV27" s="2442"/>
      <c r="CZW27" s="2442"/>
      <c r="CZX27" s="2442"/>
      <c r="CZY27" s="2442"/>
      <c r="CZZ27" s="2442"/>
      <c r="DAA27" s="2442"/>
      <c r="DAB27" s="2442"/>
      <c r="DAC27" s="2442"/>
      <c r="DAD27" s="2442"/>
      <c r="DAE27" s="2442"/>
      <c r="DAF27" s="2442"/>
      <c r="DAG27" s="2442"/>
      <c r="DAH27" s="2442"/>
      <c r="DAI27" s="2442"/>
      <c r="DAJ27" s="2442"/>
      <c r="DAK27" s="2442"/>
      <c r="DAL27" s="2442"/>
      <c r="DAM27" s="2442"/>
      <c r="DAN27" s="2442"/>
      <c r="DAO27" s="2442"/>
      <c r="DAP27" s="2442"/>
      <c r="DAQ27" s="2442"/>
      <c r="DAR27" s="2442"/>
      <c r="DAS27" s="2442"/>
      <c r="DAT27" s="2442"/>
      <c r="DAU27" s="2442"/>
      <c r="DAV27" s="2442"/>
      <c r="DAW27" s="2442"/>
      <c r="DAX27" s="2442"/>
      <c r="DAY27" s="2442"/>
      <c r="DAZ27" s="2442"/>
      <c r="DBA27" s="2442"/>
      <c r="DBB27" s="2442"/>
      <c r="DBC27" s="2442"/>
      <c r="DBD27" s="2442"/>
      <c r="DBE27" s="2442"/>
      <c r="DBF27" s="2442"/>
      <c r="DBG27" s="2442"/>
      <c r="DBH27" s="2442"/>
      <c r="DBI27" s="2442"/>
      <c r="DBJ27" s="2442"/>
      <c r="DBK27" s="2442"/>
      <c r="DBL27" s="2442"/>
      <c r="DBM27" s="2442"/>
      <c r="DBN27" s="2442"/>
      <c r="DBO27" s="2442"/>
      <c r="DBP27" s="2442"/>
      <c r="DBQ27" s="2442"/>
      <c r="DBR27" s="2442"/>
      <c r="DBS27" s="2442"/>
      <c r="DBT27" s="2442"/>
      <c r="DBU27" s="2442"/>
      <c r="DBV27" s="2442"/>
      <c r="DBW27" s="2442"/>
      <c r="DBX27" s="2442"/>
      <c r="DBY27" s="2442"/>
      <c r="DBZ27" s="2442"/>
      <c r="DCA27" s="2442"/>
      <c r="DCB27" s="2442"/>
      <c r="DCC27" s="2442"/>
      <c r="DCD27" s="2442"/>
      <c r="DCE27" s="2442"/>
      <c r="DCF27" s="2442"/>
      <c r="DCG27" s="2442"/>
      <c r="DCH27" s="2442"/>
      <c r="DCI27" s="2442"/>
      <c r="DCJ27" s="2442"/>
      <c r="DCK27" s="2442"/>
      <c r="DCL27" s="2442"/>
      <c r="DCM27" s="2442"/>
      <c r="DCN27" s="2442"/>
      <c r="DCO27" s="2442"/>
      <c r="DCP27" s="2442"/>
      <c r="DCQ27" s="2442"/>
      <c r="DCR27" s="2442"/>
      <c r="DCS27" s="2442"/>
      <c r="DCT27" s="2442"/>
      <c r="DCU27" s="2442"/>
      <c r="DCV27" s="2442"/>
      <c r="DCW27" s="2442"/>
      <c r="DCX27" s="2442"/>
      <c r="DCY27" s="2442"/>
      <c r="DCZ27" s="2442"/>
      <c r="DDA27" s="2442"/>
      <c r="DDB27" s="2442"/>
      <c r="DDC27" s="2442"/>
      <c r="DDD27" s="2442"/>
      <c r="DDE27" s="2442"/>
      <c r="DDF27" s="2442"/>
      <c r="DDG27" s="2442"/>
      <c r="DDH27" s="2442"/>
      <c r="DDI27" s="2442"/>
      <c r="DDJ27" s="2442"/>
      <c r="DDK27" s="2442"/>
      <c r="DDL27" s="2442"/>
      <c r="DDM27" s="2442"/>
      <c r="DDN27" s="2442"/>
      <c r="DDO27" s="2442"/>
      <c r="DDP27" s="2442"/>
      <c r="DDQ27" s="2442"/>
      <c r="DDR27" s="2442"/>
      <c r="DDS27" s="2442"/>
      <c r="DDT27" s="2442"/>
      <c r="DDU27" s="2442"/>
      <c r="DDV27" s="2442"/>
      <c r="DDW27" s="2442"/>
      <c r="DDX27" s="2442"/>
      <c r="DDY27" s="2442"/>
      <c r="DDZ27" s="2442"/>
      <c r="DEA27" s="2442"/>
      <c r="DEB27" s="2442"/>
      <c r="DEC27" s="2442"/>
      <c r="DED27" s="2442"/>
      <c r="DEE27" s="2442"/>
      <c r="DEF27" s="2442"/>
      <c r="DEG27" s="2442"/>
      <c r="DEH27" s="2442"/>
      <c r="DEI27" s="2442"/>
      <c r="DEJ27" s="2442"/>
      <c r="DEK27" s="2442"/>
      <c r="DEL27" s="2442"/>
      <c r="DEM27" s="2442"/>
      <c r="DEN27" s="2442"/>
      <c r="DEO27" s="2442"/>
      <c r="DEP27" s="2442"/>
      <c r="DEQ27" s="2442"/>
      <c r="DER27" s="2442"/>
      <c r="DES27" s="2442"/>
      <c r="DET27" s="2442"/>
      <c r="DEU27" s="2442"/>
      <c r="DEV27" s="2442"/>
      <c r="DEW27" s="2442"/>
      <c r="DEX27" s="2442"/>
      <c r="DEY27" s="2442"/>
      <c r="DEZ27" s="2442"/>
      <c r="DFA27" s="2442"/>
      <c r="DFB27" s="2442"/>
      <c r="DFC27" s="2442"/>
      <c r="DFD27" s="2442"/>
      <c r="DFE27" s="2442"/>
      <c r="DFF27" s="2442"/>
      <c r="DFG27" s="2442"/>
      <c r="DFH27" s="2442"/>
      <c r="DFI27" s="2442"/>
      <c r="DFJ27" s="2442"/>
      <c r="DFK27" s="2442"/>
      <c r="DFL27" s="2442"/>
      <c r="DFM27" s="2442"/>
      <c r="DFN27" s="2442"/>
      <c r="DFO27" s="2442"/>
      <c r="DFP27" s="2442"/>
      <c r="DFQ27" s="2442"/>
      <c r="DFR27" s="2442"/>
      <c r="DFS27" s="2442"/>
      <c r="DFT27" s="2442"/>
      <c r="DFU27" s="2442"/>
      <c r="DFV27" s="2442"/>
      <c r="DFW27" s="2442"/>
      <c r="DFX27" s="2442"/>
      <c r="DFY27" s="2442"/>
      <c r="DFZ27" s="2442"/>
      <c r="DGA27" s="2442"/>
      <c r="DGB27" s="2442"/>
      <c r="DGC27" s="2442"/>
      <c r="DGD27" s="2442"/>
      <c r="DGE27" s="2442"/>
      <c r="DGF27" s="2442"/>
      <c r="DGG27" s="2442"/>
      <c r="DGH27" s="2442"/>
      <c r="DGI27" s="2442"/>
      <c r="DGJ27" s="2442"/>
      <c r="DGK27" s="2442"/>
      <c r="DGL27" s="2442"/>
      <c r="DGM27" s="2442"/>
      <c r="DGN27" s="2442"/>
      <c r="DGO27" s="2442"/>
      <c r="DGP27" s="2442"/>
      <c r="DGQ27" s="2442"/>
      <c r="DGR27" s="2442"/>
      <c r="DGS27" s="2442"/>
      <c r="DGT27" s="2442"/>
      <c r="DGU27" s="2442"/>
      <c r="DGV27" s="2442"/>
      <c r="DGW27" s="2442"/>
      <c r="DGX27" s="2442"/>
      <c r="DGY27" s="2442"/>
      <c r="DGZ27" s="2442"/>
      <c r="DHA27" s="2442"/>
      <c r="DHB27" s="2442"/>
      <c r="DHC27" s="2442"/>
      <c r="DHD27" s="2442"/>
      <c r="DHE27" s="2442"/>
      <c r="DHF27" s="2442"/>
      <c r="DHG27" s="2442"/>
      <c r="DHH27" s="2442"/>
      <c r="DHI27" s="2442"/>
      <c r="DHJ27" s="2442"/>
      <c r="DHK27" s="2442"/>
      <c r="DHL27" s="2442"/>
      <c r="DHM27" s="2442"/>
      <c r="DHN27" s="2442"/>
      <c r="DHO27" s="2442"/>
      <c r="DHP27" s="2442"/>
      <c r="DHQ27" s="2442"/>
      <c r="DHR27" s="2442"/>
      <c r="DHS27" s="2442"/>
      <c r="DHT27" s="2442"/>
      <c r="DHU27" s="2442"/>
      <c r="DHV27" s="2442"/>
      <c r="DHW27" s="2442"/>
      <c r="DHX27" s="2442"/>
      <c r="DHY27" s="2442"/>
      <c r="DHZ27" s="2442"/>
      <c r="DIA27" s="2442"/>
      <c r="DIB27" s="2442"/>
      <c r="DIC27" s="2442"/>
      <c r="DID27" s="2442"/>
      <c r="DIE27" s="2442"/>
      <c r="DIF27" s="2442"/>
      <c r="DIG27" s="2442"/>
      <c r="DIH27" s="2442"/>
      <c r="DII27" s="2442"/>
      <c r="DIJ27" s="2442"/>
      <c r="DIK27" s="2442"/>
      <c r="DIL27" s="2442"/>
      <c r="DIM27" s="2442"/>
      <c r="DIN27" s="2442"/>
      <c r="DIO27" s="2442"/>
      <c r="DIP27" s="2442"/>
      <c r="DIQ27" s="2442"/>
      <c r="DIR27" s="2442"/>
      <c r="DIS27" s="2442"/>
      <c r="DIT27" s="2442"/>
      <c r="DIU27" s="2442"/>
      <c r="DIV27" s="2442"/>
      <c r="DIW27" s="2442"/>
      <c r="DIX27" s="2442"/>
      <c r="DIY27" s="2442"/>
      <c r="DIZ27" s="2442"/>
      <c r="DJA27" s="2442"/>
      <c r="DJB27" s="2442"/>
      <c r="DJC27" s="2442"/>
      <c r="DJD27" s="2442"/>
      <c r="DJE27" s="2442"/>
      <c r="DJF27" s="2442"/>
      <c r="DJG27" s="2442"/>
      <c r="DJH27" s="2442"/>
      <c r="DJI27" s="2442"/>
      <c r="DJJ27" s="2442"/>
      <c r="DJK27" s="2442"/>
      <c r="DJL27" s="2442"/>
      <c r="DJM27" s="2442"/>
      <c r="DJN27" s="2442"/>
      <c r="DJO27" s="2442"/>
      <c r="DJP27" s="2442"/>
      <c r="DJQ27" s="2442"/>
      <c r="DJR27" s="2442"/>
      <c r="DJS27" s="2442"/>
      <c r="DJT27" s="2442"/>
      <c r="DJU27" s="2442"/>
      <c r="DJV27" s="2442"/>
      <c r="DJW27" s="2442"/>
      <c r="DJX27" s="2442"/>
      <c r="DJY27" s="2442"/>
      <c r="DJZ27" s="2442"/>
      <c r="DKA27" s="2442"/>
      <c r="DKB27" s="2442"/>
      <c r="DKC27" s="2442"/>
      <c r="DKD27" s="2442"/>
      <c r="DKE27" s="2442"/>
      <c r="DKF27" s="2442"/>
      <c r="DKG27" s="2442"/>
      <c r="DKH27" s="2442"/>
      <c r="DKI27" s="2442"/>
      <c r="DKJ27" s="2442"/>
      <c r="DKK27" s="2442"/>
      <c r="DKL27" s="2442"/>
      <c r="DKM27" s="2442"/>
      <c r="DKN27" s="2442"/>
      <c r="DKO27" s="2442"/>
      <c r="DKP27" s="2442"/>
      <c r="DKQ27" s="2442"/>
      <c r="DKR27" s="2442"/>
      <c r="DKS27" s="2442"/>
      <c r="DKT27" s="2442"/>
      <c r="DKU27" s="2442"/>
      <c r="DKV27" s="2442"/>
      <c r="DKW27" s="2442"/>
      <c r="DKX27" s="2442"/>
      <c r="DKY27" s="2442"/>
      <c r="DKZ27" s="2442"/>
      <c r="DLA27" s="2442"/>
      <c r="DLB27" s="2442"/>
      <c r="DLC27" s="2442"/>
      <c r="DLD27" s="2442"/>
      <c r="DLE27" s="2442"/>
      <c r="DLF27" s="2442"/>
      <c r="DLG27" s="2442"/>
      <c r="DLH27" s="2442"/>
      <c r="DLI27" s="2442"/>
      <c r="DLJ27" s="2442"/>
      <c r="DLK27" s="2442"/>
      <c r="DLL27" s="2442"/>
      <c r="DLM27" s="2442"/>
      <c r="DLN27" s="2442"/>
      <c r="DLO27" s="2442"/>
      <c r="DLP27" s="2442"/>
      <c r="DLQ27" s="2442"/>
      <c r="DLR27" s="2442"/>
      <c r="DLS27" s="2442"/>
      <c r="DLT27" s="2442"/>
      <c r="DLU27" s="2442"/>
      <c r="DLV27" s="2442"/>
      <c r="DLW27" s="2442"/>
      <c r="DLX27" s="2442"/>
      <c r="DLY27" s="2442"/>
      <c r="DLZ27" s="2442"/>
      <c r="DMA27" s="2442"/>
      <c r="DMB27" s="2442"/>
      <c r="DMC27" s="2442"/>
      <c r="DMD27" s="2442"/>
      <c r="DME27" s="2442"/>
      <c r="DMF27" s="2442"/>
      <c r="DMG27" s="2442"/>
      <c r="DMH27" s="2442"/>
      <c r="DMI27" s="2442"/>
      <c r="DMJ27" s="2442"/>
      <c r="DMK27" s="2442"/>
      <c r="DML27" s="2442"/>
      <c r="DMM27" s="2442"/>
      <c r="DMN27" s="2442"/>
      <c r="DMO27" s="2442"/>
      <c r="DMP27" s="2442"/>
      <c r="DMQ27" s="2442"/>
      <c r="DMR27" s="2442"/>
      <c r="DMS27" s="2442"/>
      <c r="DMT27" s="2442"/>
      <c r="DMU27" s="2442"/>
      <c r="DMV27" s="2442"/>
      <c r="DMW27" s="2442"/>
      <c r="DMX27" s="2442"/>
      <c r="DMY27" s="2442"/>
      <c r="DMZ27" s="2442"/>
      <c r="DNA27" s="2442"/>
      <c r="DNB27" s="2442"/>
      <c r="DNC27" s="2442"/>
      <c r="DND27" s="2442"/>
      <c r="DNE27" s="2442"/>
      <c r="DNF27" s="2442"/>
      <c r="DNG27" s="2442"/>
      <c r="DNH27" s="2442"/>
      <c r="DNI27" s="2442"/>
      <c r="DNJ27" s="2442"/>
      <c r="DNK27" s="2442"/>
      <c r="DNL27" s="2442"/>
      <c r="DNM27" s="2442"/>
      <c r="DNN27" s="2442"/>
      <c r="DNO27" s="2442"/>
      <c r="DNP27" s="2442"/>
      <c r="DNQ27" s="2442"/>
      <c r="DNR27" s="2442"/>
      <c r="DNS27" s="2442"/>
      <c r="DNT27" s="2442"/>
      <c r="DNU27" s="2442"/>
      <c r="DNV27" s="2442"/>
      <c r="DNW27" s="2442"/>
      <c r="DNX27" s="2442"/>
      <c r="DNY27" s="2442"/>
      <c r="DNZ27" s="2442"/>
      <c r="DOA27" s="2442"/>
      <c r="DOB27" s="2442"/>
      <c r="DOC27" s="2442"/>
      <c r="DOD27" s="2442"/>
      <c r="DOE27" s="2442"/>
      <c r="DOF27" s="2442"/>
      <c r="DOG27" s="2442"/>
      <c r="DOH27" s="2442"/>
      <c r="DOI27" s="2442"/>
      <c r="DOJ27" s="2442"/>
      <c r="DOK27" s="2442"/>
      <c r="DOL27" s="2442"/>
      <c r="DOM27" s="2442"/>
      <c r="DON27" s="2442"/>
      <c r="DOO27" s="2442"/>
      <c r="DOP27" s="2442"/>
      <c r="DOQ27" s="2442"/>
      <c r="DOR27" s="2442"/>
      <c r="DOS27" s="2442"/>
      <c r="DOT27" s="2442"/>
      <c r="DOU27" s="2442"/>
      <c r="DOV27" s="2442"/>
      <c r="DOW27" s="2442"/>
      <c r="DOX27" s="2442"/>
      <c r="DOY27" s="2442"/>
      <c r="DOZ27" s="2442"/>
      <c r="DPA27" s="2442"/>
      <c r="DPB27" s="2442"/>
      <c r="DPC27" s="2442"/>
      <c r="DPD27" s="2442"/>
      <c r="DPE27" s="2442"/>
      <c r="DPF27" s="2442"/>
      <c r="DPG27" s="2442"/>
      <c r="DPH27" s="2442"/>
      <c r="DPI27" s="2442"/>
      <c r="DPJ27" s="2442"/>
      <c r="DPK27" s="2442"/>
      <c r="DPL27" s="2442"/>
      <c r="DPM27" s="2442"/>
      <c r="DPN27" s="2442"/>
      <c r="DPO27" s="2442"/>
      <c r="DPP27" s="2442"/>
      <c r="DPQ27" s="2442"/>
      <c r="DPR27" s="2442"/>
      <c r="DPS27" s="2442"/>
      <c r="DPT27" s="2442"/>
      <c r="DPU27" s="2442"/>
      <c r="DPV27" s="2442"/>
      <c r="DPW27" s="2442"/>
      <c r="DPX27" s="2442"/>
      <c r="DPY27" s="2442"/>
      <c r="DPZ27" s="2442"/>
      <c r="DQA27" s="2442"/>
      <c r="DQB27" s="2442"/>
      <c r="DQC27" s="2442"/>
      <c r="DQD27" s="2442"/>
      <c r="DQE27" s="2442"/>
      <c r="DQF27" s="2442"/>
      <c r="DQG27" s="2442"/>
      <c r="DQH27" s="2442"/>
      <c r="DQI27" s="2442"/>
      <c r="DQJ27" s="2442"/>
      <c r="DQK27" s="2442"/>
      <c r="DQL27" s="2442"/>
      <c r="DQM27" s="2442"/>
      <c r="DQN27" s="2442"/>
      <c r="DQO27" s="2442"/>
      <c r="DQP27" s="2442"/>
      <c r="DQQ27" s="2442"/>
      <c r="DQR27" s="2442"/>
      <c r="DQS27" s="2442"/>
      <c r="DQT27" s="2442"/>
      <c r="DQU27" s="2442"/>
      <c r="DQV27" s="2442"/>
      <c r="DQW27" s="2442"/>
      <c r="DQX27" s="2442"/>
      <c r="DQY27" s="2442"/>
      <c r="DQZ27" s="2442"/>
      <c r="DRA27" s="2442"/>
      <c r="DRB27" s="2442"/>
      <c r="DRC27" s="2442"/>
      <c r="DRD27" s="2442"/>
      <c r="DRE27" s="2442"/>
      <c r="DRF27" s="2442"/>
      <c r="DRG27" s="2442"/>
      <c r="DRH27" s="2442"/>
      <c r="DRI27" s="2442"/>
      <c r="DRJ27" s="2442"/>
      <c r="DRK27" s="2442"/>
      <c r="DRL27" s="2442"/>
      <c r="DRM27" s="2442"/>
      <c r="DRN27" s="2442"/>
      <c r="DRO27" s="2442"/>
      <c r="DRP27" s="2442"/>
      <c r="DRQ27" s="2442"/>
      <c r="DRR27" s="2442"/>
      <c r="DRS27" s="2442"/>
      <c r="DRT27" s="2442"/>
      <c r="DRU27" s="2442"/>
      <c r="DRV27" s="2442"/>
      <c r="DRW27" s="2442"/>
      <c r="DRX27" s="2442"/>
      <c r="DRY27" s="2442"/>
      <c r="DRZ27" s="2442"/>
      <c r="DSA27" s="2442"/>
      <c r="DSB27" s="2442"/>
      <c r="DSC27" s="2442"/>
      <c r="DSD27" s="2442"/>
      <c r="DSE27" s="2442"/>
      <c r="DSF27" s="2442"/>
      <c r="DSG27" s="2442"/>
      <c r="DSH27" s="2442"/>
      <c r="DSI27" s="2442"/>
      <c r="DSJ27" s="2442"/>
      <c r="DSK27" s="2442"/>
      <c r="DSL27" s="2442"/>
      <c r="DSM27" s="2442"/>
      <c r="DSN27" s="2442"/>
      <c r="DSO27" s="2442"/>
      <c r="DSP27" s="2442"/>
      <c r="DSQ27" s="2442"/>
      <c r="DSR27" s="2442"/>
      <c r="DSS27" s="2442"/>
      <c r="DST27" s="2442"/>
      <c r="DSU27" s="2442"/>
      <c r="DSV27" s="2442"/>
      <c r="DSW27" s="2442"/>
      <c r="DSX27" s="2442"/>
      <c r="DSY27" s="2442"/>
      <c r="DSZ27" s="2442"/>
      <c r="DTA27" s="2442"/>
      <c r="DTB27" s="2442"/>
      <c r="DTC27" s="2442"/>
      <c r="DTD27" s="2442"/>
      <c r="DTE27" s="2442"/>
      <c r="DTF27" s="2442"/>
      <c r="DTG27" s="2442"/>
      <c r="DTH27" s="2442"/>
      <c r="DTI27" s="2442"/>
      <c r="DTJ27" s="2442"/>
      <c r="DTK27" s="2442"/>
      <c r="DTL27" s="2442"/>
      <c r="DTM27" s="2442"/>
      <c r="DTN27" s="2442"/>
      <c r="DTO27" s="2442"/>
      <c r="DTP27" s="2442"/>
      <c r="DTQ27" s="2442"/>
      <c r="DTR27" s="2442"/>
      <c r="DTS27" s="2442"/>
      <c r="DTT27" s="2442"/>
      <c r="DTU27" s="2442"/>
      <c r="DTV27" s="2442"/>
      <c r="DTW27" s="2442"/>
      <c r="DTX27" s="2442"/>
      <c r="DTY27" s="2442"/>
      <c r="DTZ27" s="2442"/>
      <c r="DUA27" s="2442"/>
      <c r="DUB27" s="2442"/>
      <c r="DUC27" s="2442"/>
      <c r="DUD27" s="2442"/>
      <c r="DUE27" s="2442"/>
      <c r="DUF27" s="2442"/>
      <c r="DUG27" s="2442"/>
      <c r="DUH27" s="2442"/>
      <c r="DUI27" s="2442"/>
      <c r="DUJ27" s="2442"/>
      <c r="DUK27" s="2442"/>
      <c r="DUL27" s="2442"/>
      <c r="DUM27" s="2442"/>
      <c r="DUN27" s="2442"/>
      <c r="DUO27" s="2442"/>
      <c r="DUP27" s="2442"/>
      <c r="DUQ27" s="2442"/>
      <c r="DUR27" s="2442"/>
      <c r="DUS27" s="2442"/>
      <c r="DUT27" s="2442"/>
      <c r="DUU27" s="2442"/>
      <c r="DUV27" s="2442"/>
      <c r="DUW27" s="2442"/>
      <c r="DUX27" s="2442"/>
      <c r="DUY27" s="2442"/>
      <c r="DUZ27" s="2442"/>
      <c r="DVA27" s="2442"/>
      <c r="DVB27" s="2442"/>
      <c r="DVC27" s="2442"/>
      <c r="DVD27" s="2442"/>
      <c r="DVE27" s="2442"/>
      <c r="DVF27" s="2442"/>
      <c r="DVG27" s="2442"/>
      <c r="DVH27" s="2442"/>
      <c r="DVI27" s="2442"/>
      <c r="DVJ27" s="2442"/>
      <c r="DVK27" s="2442"/>
      <c r="DVL27" s="2442"/>
      <c r="DVM27" s="2442"/>
      <c r="DVN27" s="2442"/>
      <c r="DVO27" s="2442"/>
      <c r="DVP27" s="2442"/>
      <c r="DVQ27" s="2442"/>
      <c r="DVR27" s="2442"/>
      <c r="DVS27" s="2442"/>
      <c r="DVT27" s="2442"/>
      <c r="DVU27" s="2442"/>
      <c r="DVV27" s="2442"/>
      <c r="DVW27" s="2442"/>
      <c r="DVX27" s="2442"/>
      <c r="DVY27" s="2442"/>
      <c r="DVZ27" s="2442"/>
      <c r="DWA27" s="2442"/>
      <c r="DWB27" s="2442"/>
      <c r="DWC27" s="2442"/>
      <c r="DWD27" s="2442"/>
      <c r="DWE27" s="2442"/>
      <c r="DWF27" s="2442"/>
      <c r="DWG27" s="2442"/>
      <c r="DWH27" s="2442"/>
      <c r="DWI27" s="2442"/>
      <c r="DWJ27" s="2442"/>
      <c r="DWK27" s="2442"/>
      <c r="DWL27" s="2442"/>
      <c r="DWM27" s="2442"/>
      <c r="DWN27" s="2442"/>
      <c r="DWO27" s="2442"/>
      <c r="DWP27" s="2442"/>
      <c r="DWQ27" s="2442"/>
      <c r="DWR27" s="2442"/>
      <c r="DWS27" s="2442"/>
      <c r="DWT27" s="2442"/>
      <c r="DWU27" s="2442"/>
      <c r="DWV27" s="2442"/>
      <c r="DWW27" s="2442"/>
      <c r="DWX27" s="2442"/>
      <c r="DWY27" s="2442"/>
      <c r="DWZ27" s="2442"/>
      <c r="DXA27" s="2442"/>
      <c r="DXB27" s="2442"/>
      <c r="DXC27" s="2442"/>
      <c r="DXD27" s="2442"/>
      <c r="DXE27" s="2442"/>
      <c r="DXF27" s="2442"/>
      <c r="DXG27" s="2442"/>
      <c r="DXH27" s="2442"/>
      <c r="DXI27" s="2442"/>
      <c r="DXJ27" s="2442"/>
      <c r="DXK27" s="2442"/>
      <c r="DXL27" s="2442"/>
      <c r="DXM27" s="2442"/>
      <c r="DXN27" s="2442"/>
      <c r="DXO27" s="2442"/>
      <c r="DXP27" s="2442"/>
      <c r="DXQ27" s="2442"/>
      <c r="DXR27" s="2442"/>
      <c r="DXS27" s="2442"/>
      <c r="DXT27" s="2442"/>
      <c r="DXU27" s="2442"/>
      <c r="DXV27" s="2442"/>
      <c r="DXW27" s="2442"/>
      <c r="DXX27" s="2442"/>
      <c r="DXY27" s="2442"/>
      <c r="DXZ27" s="2442"/>
      <c r="DYA27" s="2442"/>
      <c r="DYB27" s="2442"/>
      <c r="DYC27" s="2442"/>
      <c r="DYD27" s="2442"/>
      <c r="DYE27" s="2442"/>
      <c r="DYF27" s="2442"/>
      <c r="DYG27" s="2442"/>
      <c r="DYH27" s="2442"/>
      <c r="DYI27" s="2442"/>
      <c r="DYJ27" s="2442"/>
      <c r="DYK27" s="2442"/>
      <c r="DYL27" s="2442"/>
      <c r="DYM27" s="2442"/>
      <c r="DYN27" s="2442"/>
      <c r="DYO27" s="2442"/>
      <c r="DYP27" s="2442"/>
      <c r="DYQ27" s="2442"/>
      <c r="DYR27" s="2442"/>
      <c r="DYS27" s="2442"/>
      <c r="DYT27" s="2442"/>
      <c r="DYU27" s="2442"/>
      <c r="DYV27" s="2442"/>
      <c r="DYW27" s="2442"/>
      <c r="DYX27" s="2442"/>
      <c r="DYY27" s="2442"/>
      <c r="DYZ27" s="2442"/>
      <c r="DZA27" s="2442"/>
      <c r="DZB27" s="2442"/>
      <c r="DZC27" s="2442"/>
      <c r="DZD27" s="2442"/>
      <c r="DZE27" s="2442"/>
      <c r="DZF27" s="2442"/>
      <c r="DZG27" s="2442"/>
      <c r="DZH27" s="2442"/>
      <c r="DZI27" s="2442"/>
      <c r="DZJ27" s="2442"/>
      <c r="DZK27" s="2442"/>
      <c r="DZL27" s="2442"/>
      <c r="DZM27" s="2442"/>
      <c r="DZN27" s="2442"/>
      <c r="DZO27" s="2442"/>
      <c r="DZP27" s="2442"/>
      <c r="DZQ27" s="2442"/>
      <c r="DZR27" s="2442"/>
      <c r="DZS27" s="2442"/>
      <c r="DZT27" s="2442"/>
      <c r="DZU27" s="2442"/>
      <c r="DZV27" s="2442"/>
      <c r="DZW27" s="2442"/>
      <c r="DZX27" s="2442"/>
      <c r="DZY27" s="2442"/>
      <c r="DZZ27" s="2442"/>
      <c r="EAA27" s="2442"/>
      <c r="EAB27" s="2442"/>
      <c r="EAC27" s="2442"/>
      <c r="EAD27" s="2442"/>
      <c r="EAE27" s="2442"/>
      <c r="EAF27" s="2442"/>
      <c r="EAG27" s="2442"/>
      <c r="EAH27" s="2442"/>
      <c r="EAI27" s="2442"/>
      <c r="EAJ27" s="2442"/>
      <c r="EAK27" s="2442"/>
      <c r="EAL27" s="2442"/>
      <c r="EAM27" s="2442"/>
      <c r="EAN27" s="2442"/>
      <c r="EAO27" s="2442"/>
      <c r="EAP27" s="2442"/>
      <c r="EAQ27" s="2442"/>
      <c r="EAR27" s="2442"/>
      <c r="EAS27" s="2442"/>
      <c r="EAT27" s="2442"/>
      <c r="EAU27" s="2442"/>
      <c r="EAV27" s="2442"/>
      <c r="EAW27" s="2442"/>
      <c r="EAX27" s="2442"/>
      <c r="EAY27" s="2442"/>
      <c r="EAZ27" s="2442"/>
      <c r="EBA27" s="2442"/>
      <c r="EBB27" s="2442"/>
      <c r="EBC27" s="2442"/>
      <c r="EBD27" s="2442"/>
      <c r="EBE27" s="2442"/>
      <c r="EBF27" s="2442"/>
      <c r="EBG27" s="2442"/>
      <c r="EBH27" s="2442"/>
      <c r="EBI27" s="2442"/>
      <c r="EBJ27" s="2442"/>
      <c r="EBK27" s="2442"/>
      <c r="EBL27" s="2442"/>
      <c r="EBM27" s="2442"/>
      <c r="EBN27" s="2442"/>
      <c r="EBO27" s="2442"/>
      <c r="EBP27" s="2442"/>
      <c r="EBQ27" s="2442"/>
      <c r="EBR27" s="2442"/>
      <c r="EBS27" s="2442"/>
      <c r="EBT27" s="2442"/>
      <c r="EBU27" s="2442"/>
      <c r="EBV27" s="2442"/>
      <c r="EBW27" s="2442"/>
      <c r="EBX27" s="2442"/>
      <c r="EBY27" s="2442"/>
      <c r="EBZ27" s="2442"/>
      <c r="ECA27" s="2442"/>
      <c r="ECB27" s="2442"/>
      <c r="ECC27" s="2442"/>
      <c r="ECD27" s="2442"/>
      <c r="ECE27" s="2442"/>
      <c r="ECF27" s="2442"/>
      <c r="ECG27" s="2442"/>
      <c r="ECH27" s="2442"/>
      <c r="ECI27" s="2442"/>
      <c r="ECJ27" s="2442"/>
      <c r="ECK27" s="2442"/>
      <c r="ECL27" s="2442"/>
      <c r="ECM27" s="2442"/>
      <c r="ECN27" s="2442"/>
      <c r="ECO27" s="2442"/>
      <c r="ECP27" s="2442"/>
      <c r="ECQ27" s="2442"/>
      <c r="ECR27" s="2442"/>
      <c r="ECS27" s="2442"/>
      <c r="ECT27" s="2442"/>
      <c r="ECU27" s="2442"/>
      <c r="ECV27" s="2442"/>
      <c r="ECW27" s="2442"/>
      <c r="ECX27" s="2442"/>
      <c r="ECY27" s="2442"/>
      <c r="ECZ27" s="2442"/>
      <c r="EDA27" s="2442"/>
      <c r="EDB27" s="2442"/>
      <c r="EDC27" s="2442"/>
      <c r="EDD27" s="2442"/>
      <c r="EDE27" s="2442"/>
      <c r="EDF27" s="2442"/>
      <c r="EDG27" s="2442"/>
      <c r="EDH27" s="2442"/>
      <c r="EDI27" s="2442"/>
      <c r="EDJ27" s="2442"/>
      <c r="EDK27" s="2442"/>
      <c r="EDL27" s="2442"/>
      <c r="EDM27" s="2442"/>
      <c r="EDN27" s="2442"/>
      <c r="EDO27" s="2442"/>
      <c r="EDP27" s="2442"/>
      <c r="EDQ27" s="2442"/>
      <c r="EDR27" s="2442"/>
      <c r="EDS27" s="2442"/>
      <c r="EDT27" s="2442"/>
      <c r="EDU27" s="2442"/>
      <c r="EDV27" s="2442"/>
      <c r="EDW27" s="2442"/>
      <c r="EDX27" s="2442"/>
      <c r="EDY27" s="2442"/>
      <c r="EDZ27" s="2442"/>
      <c r="EEA27" s="2442"/>
      <c r="EEB27" s="2442"/>
      <c r="EEC27" s="2442"/>
      <c r="EED27" s="2442"/>
      <c r="EEE27" s="2442"/>
      <c r="EEF27" s="2442"/>
      <c r="EEG27" s="2442"/>
      <c r="EEH27" s="2442"/>
      <c r="EEI27" s="2442"/>
      <c r="EEJ27" s="2442"/>
      <c r="EEK27" s="2442"/>
      <c r="EEL27" s="2442"/>
      <c r="EEM27" s="2442"/>
      <c r="EEN27" s="2442"/>
      <c r="EEO27" s="2442"/>
      <c r="EEP27" s="2442"/>
      <c r="EEQ27" s="2442"/>
      <c r="EER27" s="2442"/>
      <c r="EES27" s="2442"/>
      <c r="EET27" s="2442"/>
      <c r="EEU27" s="2442"/>
      <c r="EEV27" s="2442"/>
      <c r="EEW27" s="2442"/>
      <c r="EEX27" s="2442"/>
      <c r="EEY27" s="2442"/>
      <c r="EEZ27" s="2442"/>
      <c r="EFA27" s="2442"/>
      <c r="EFB27" s="2442"/>
      <c r="EFC27" s="2442"/>
      <c r="EFD27" s="2442"/>
      <c r="EFE27" s="2442"/>
      <c r="EFF27" s="2442"/>
      <c r="EFG27" s="2442"/>
      <c r="EFH27" s="2442"/>
      <c r="EFI27" s="2442"/>
      <c r="EFJ27" s="2442"/>
      <c r="EFK27" s="2442"/>
      <c r="EFL27" s="2442"/>
      <c r="EFM27" s="2442"/>
      <c r="EFN27" s="2442"/>
      <c r="EFO27" s="2442"/>
      <c r="EFP27" s="2442"/>
      <c r="EFQ27" s="2442"/>
      <c r="EFR27" s="2442"/>
      <c r="EFS27" s="2442"/>
      <c r="EFT27" s="2442"/>
      <c r="EFU27" s="2442"/>
      <c r="EFV27" s="2442"/>
      <c r="EFW27" s="2442"/>
      <c r="EFX27" s="2442"/>
      <c r="EFY27" s="2442"/>
      <c r="EFZ27" s="2442"/>
      <c r="EGA27" s="2442"/>
      <c r="EGB27" s="2442"/>
      <c r="EGC27" s="2442"/>
      <c r="EGD27" s="2442"/>
      <c r="EGE27" s="2442"/>
      <c r="EGF27" s="2442"/>
      <c r="EGG27" s="2442"/>
      <c r="EGH27" s="2442"/>
      <c r="EGI27" s="2442"/>
      <c r="EGJ27" s="2442"/>
      <c r="EGK27" s="2442"/>
      <c r="EGL27" s="2442"/>
      <c r="EGM27" s="2442"/>
      <c r="EGN27" s="2442"/>
      <c r="EGO27" s="2442"/>
      <c r="EGP27" s="2442"/>
      <c r="EGQ27" s="2442"/>
      <c r="EGR27" s="2442"/>
      <c r="EGS27" s="2442"/>
      <c r="EGT27" s="2442"/>
      <c r="EGU27" s="2442"/>
      <c r="EGV27" s="2442"/>
      <c r="EGW27" s="2442"/>
      <c r="EGX27" s="2442"/>
      <c r="EGY27" s="2442"/>
      <c r="EGZ27" s="2442"/>
      <c r="EHA27" s="2442"/>
      <c r="EHB27" s="2442"/>
      <c r="EHC27" s="2442"/>
      <c r="EHD27" s="2442"/>
      <c r="EHE27" s="2442"/>
      <c r="EHF27" s="2442"/>
      <c r="EHG27" s="2442"/>
      <c r="EHH27" s="2442"/>
      <c r="EHI27" s="2442"/>
      <c r="EHJ27" s="2442"/>
      <c r="EHK27" s="2442"/>
      <c r="EHL27" s="2442"/>
      <c r="EHM27" s="2442"/>
      <c r="EHN27" s="2442"/>
      <c r="EHO27" s="2442"/>
      <c r="EHP27" s="2442"/>
      <c r="EHQ27" s="2442"/>
      <c r="EHR27" s="2442"/>
      <c r="EHS27" s="2442"/>
      <c r="EHT27" s="2442"/>
      <c r="EHU27" s="2442"/>
      <c r="EHV27" s="2442"/>
      <c r="EHW27" s="2442"/>
      <c r="EHX27" s="2442"/>
      <c r="EHY27" s="2442"/>
      <c r="EHZ27" s="2442"/>
      <c r="EIA27" s="2442"/>
      <c r="EIB27" s="2442"/>
      <c r="EIC27" s="2442"/>
      <c r="EID27" s="2442"/>
      <c r="EIE27" s="2442"/>
      <c r="EIF27" s="2442"/>
      <c r="EIG27" s="2442"/>
      <c r="EIH27" s="2442"/>
      <c r="EII27" s="2442"/>
      <c r="EIJ27" s="2442"/>
      <c r="EIK27" s="2442"/>
      <c r="EIL27" s="2442"/>
      <c r="EIM27" s="2442"/>
      <c r="EIN27" s="2442"/>
      <c r="EIO27" s="2442"/>
      <c r="EIP27" s="2442"/>
      <c r="EIQ27" s="2442"/>
      <c r="EIR27" s="2442"/>
      <c r="EIS27" s="2442"/>
      <c r="EIT27" s="2442"/>
      <c r="EIU27" s="2442"/>
      <c r="EIV27" s="2442"/>
      <c r="EIW27" s="2442"/>
      <c r="EIX27" s="2442"/>
      <c r="EIY27" s="2442"/>
      <c r="EIZ27" s="2442"/>
      <c r="EJA27" s="2442"/>
      <c r="EJB27" s="2442"/>
      <c r="EJC27" s="2442"/>
      <c r="EJD27" s="2442"/>
      <c r="EJE27" s="2442"/>
      <c r="EJF27" s="2442"/>
      <c r="EJG27" s="2442"/>
      <c r="EJH27" s="2442"/>
      <c r="EJI27" s="2442"/>
      <c r="EJJ27" s="2442"/>
      <c r="EJK27" s="2442"/>
      <c r="EJL27" s="2442"/>
      <c r="EJM27" s="2442"/>
      <c r="EJN27" s="2442"/>
      <c r="EJO27" s="2442"/>
      <c r="EJP27" s="2442"/>
      <c r="EJQ27" s="2442"/>
      <c r="EJR27" s="2442"/>
      <c r="EJS27" s="2442"/>
      <c r="EJT27" s="2442"/>
      <c r="EJU27" s="2442"/>
      <c r="EJV27" s="2442"/>
      <c r="EJW27" s="2442"/>
      <c r="EJX27" s="2442"/>
      <c r="EJY27" s="2442"/>
      <c r="EJZ27" s="2442"/>
      <c r="EKA27" s="2442"/>
      <c r="EKB27" s="2442"/>
      <c r="EKC27" s="2442"/>
      <c r="EKD27" s="2442"/>
      <c r="EKE27" s="2442"/>
      <c r="EKF27" s="2442"/>
      <c r="EKG27" s="2442"/>
      <c r="EKH27" s="2442"/>
      <c r="EKI27" s="2442"/>
      <c r="EKJ27" s="2442"/>
      <c r="EKK27" s="2442"/>
      <c r="EKL27" s="2442"/>
      <c r="EKM27" s="2442"/>
      <c r="EKN27" s="2442"/>
      <c r="EKO27" s="2442"/>
      <c r="EKP27" s="2442"/>
      <c r="EKQ27" s="2442"/>
      <c r="EKR27" s="2442"/>
      <c r="EKS27" s="2442"/>
      <c r="EKT27" s="2442"/>
      <c r="EKU27" s="2442"/>
      <c r="EKV27" s="2442"/>
      <c r="EKW27" s="2442"/>
      <c r="EKX27" s="2442"/>
      <c r="EKY27" s="2442"/>
      <c r="EKZ27" s="2442"/>
      <c r="ELA27" s="2442"/>
      <c r="ELB27" s="2442"/>
      <c r="ELC27" s="2442"/>
      <c r="ELD27" s="2442"/>
      <c r="ELE27" s="2442"/>
      <c r="ELF27" s="2442"/>
      <c r="ELG27" s="2442"/>
      <c r="ELH27" s="2442"/>
      <c r="ELI27" s="2442"/>
      <c r="ELJ27" s="2442"/>
      <c r="ELK27" s="2442"/>
      <c r="ELL27" s="2442"/>
      <c r="ELM27" s="2442"/>
      <c r="ELN27" s="2442"/>
      <c r="ELO27" s="2442"/>
      <c r="ELP27" s="2442"/>
      <c r="ELQ27" s="2442"/>
      <c r="ELR27" s="2442"/>
      <c r="ELS27" s="2442"/>
      <c r="ELT27" s="2442"/>
      <c r="ELU27" s="2442"/>
      <c r="ELV27" s="2442"/>
      <c r="ELW27" s="2442"/>
      <c r="ELX27" s="2442"/>
      <c r="ELY27" s="2442"/>
      <c r="ELZ27" s="2442"/>
      <c r="EMA27" s="2442"/>
      <c r="EMB27" s="2442"/>
      <c r="EMC27" s="2442"/>
      <c r="EMD27" s="2442"/>
      <c r="EME27" s="2442"/>
      <c r="EMF27" s="2442"/>
      <c r="EMG27" s="2442"/>
      <c r="EMH27" s="2442"/>
      <c r="EMI27" s="2442"/>
      <c r="EMJ27" s="2442"/>
      <c r="EMK27" s="2442"/>
      <c r="EML27" s="2442"/>
      <c r="EMM27" s="2442"/>
      <c r="EMN27" s="2442"/>
      <c r="EMO27" s="2442"/>
      <c r="EMP27" s="2442"/>
      <c r="EMQ27" s="2442"/>
      <c r="EMR27" s="2442"/>
      <c r="EMS27" s="2442"/>
      <c r="EMT27" s="2442"/>
      <c r="EMU27" s="2442"/>
      <c r="EMV27" s="2442"/>
      <c r="EMW27" s="2442"/>
      <c r="EMX27" s="2442"/>
      <c r="EMY27" s="2442"/>
      <c r="EMZ27" s="2442"/>
      <c r="ENA27" s="2442"/>
      <c r="ENB27" s="2442"/>
      <c r="ENC27" s="2442"/>
      <c r="END27" s="2442"/>
      <c r="ENE27" s="2442"/>
      <c r="ENF27" s="2442"/>
      <c r="ENG27" s="2442"/>
      <c r="ENH27" s="2442"/>
      <c r="ENI27" s="2442"/>
      <c r="ENJ27" s="2442"/>
      <c r="ENK27" s="2442"/>
      <c r="ENL27" s="2442"/>
      <c r="ENM27" s="2442"/>
      <c r="ENN27" s="2442"/>
      <c r="ENO27" s="2442"/>
      <c r="ENP27" s="2442"/>
      <c r="ENQ27" s="2442"/>
      <c r="ENR27" s="2442"/>
      <c r="ENS27" s="2442"/>
      <c r="ENT27" s="2442"/>
      <c r="ENU27" s="2442"/>
      <c r="ENV27" s="2442"/>
      <c r="ENW27" s="2442"/>
      <c r="ENX27" s="2442"/>
      <c r="ENY27" s="2442"/>
      <c r="ENZ27" s="2442"/>
      <c r="EOA27" s="2442"/>
      <c r="EOB27" s="2442"/>
      <c r="EOC27" s="2442"/>
      <c r="EOD27" s="2442"/>
      <c r="EOE27" s="2442"/>
      <c r="EOF27" s="2442"/>
      <c r="EOG27" s="2442"/>
      <c r="EOH27" s="2442"/>
      <c r="EOI27" s="2442"/>
      <c r="EOJ27" s="2442"/>
      <c r="EOK27" s="2442"/>
      <c r="EOL27" s="2442"/>
      <c r="EOM27" s="2442"/>
      <c r="EON27" s="2442"/>
      <c r="EOO27" s="2442"/>
      <c r="EOP27" s="2442"/>
      <c r="EOQ27" s="2442"/>
      <c r="EOR27" s="2442"/>
      <c r="EOS27" s="2442"/>
      <c r="EOT27" s="2442"/>
      <c r="EOU27" s="2442"/>
      <c r="EOV27" s="2442"/>
      <c r="EOW27" s="2442"/>
      <c r="EOX27" s="2442"/>
      <c r="EOY27" s="2442"/>
      <c r="EOZ27" s="2442"/>
      <c r="EPA27" s="2442"/>
      <c r="EPB27" s="2442"/>
      <c r="EPC27" s="2442"/>
      <c r="EPD27" s="2442"/>
      <c r="EPE27" s="2442"/>
      <c r="EPF27" s="2442"/>
      <c r="EPG27" s="2442"/>
      <c r="EPH27" s="2442"/>
      <c r="EPI27" s="2442"/>
      <c r="EPJ27" s="2442"/>
      <c r="EPK27" s="2442"/>
      <c r="EPL27" s="2442"/>
      <c r="EPM27" s="2442"/>
      <c r="EPN27" s="2442"/>
      <c r="EPO27" s="2442"/>
      <c r="EPP27" s="2442"/>
      <c r="EPQ27" s="2442"/>
      <c r="EPR27" s="2442"/>
      <c r="EPS27" s="2442"/>
      <c r="EPT27" s="2442"/>
      <c r="EPU27" s="2442"/>
      <c r="EPV27" s="2442"/>
      <c r="EPW27" s="2442"/>
      <c r="EPX27" s="2442"/>
      <c r="EPY27" s="2442"/>
      <c r="EPZ27" s="2442"/>
      <c r="EQA27" s="2442"/>
      <c r="EQB27" s="2442"/>
      <c r="EQC27" s="2442"/>
      <c r="EQD27" s="2442"/>
      <c r="EQE27" s="2442"/>
      <c r="EQF27" s="2442"/>
      <c r="EQG27" s="2442"/>
      <c r="EQH27" s="2442"/>
      <c r="EQI27" s="2442"/>
      <c r="EQJ27" s="2442"/>
      <c r="EQK27" s="2442"/>
      <c r="EQL27" s="2442"/>
      <c r="EQM27" s="2442"/>
      <c r="EQN27" s="2442"/>
      <c r="EQO27" s="2442"/>
      <c r="EQP27" s="2442"/>
      <c r="EQQ27" s="2442"/>
      <c r="EQR27" s="2442"/>
      <c r="EQS27" s="2442"/>
      <c r="EQT27" s="2442"/>
      <c r="EQU27" s="2442"/>
      <c r="EQV27" s="2442"/>
      <c r="EQW27" s="2442"/>
      <c r="EQX27" s="2442"/>
      <c r="EQY27" s="2442"/>
      <c r="EQZ27" s="2442"/>
      <c r="ERA27" s="2442"/>
      <c r="ERB27" s="2442"/>
      <c r="ERC27" s="2442"/>
      <c r="ERD27" s="2442"/>
      <c r="ERE27" s="2442"/>
      <c r="ERF27" s="2442"/>
      <c r="ERG27" s="2442"/>
      <c r="ERH27" s="2442"/>
      <c r="ERI27" s="2442"/>
      <c r="ERJ27" s="2442"/>
      <c r="ERK27" s="2442"/>
      <c r="ERL27" s="2442"/>
      <c r="ERM27" s="2442"/>
      <c r="ERN27" s="2442"/>
      <c r="ERO27" s="2442"/>
      <c r="ERP27" s="2442"/>
      <c r="ERQ27" s="2442"/>
      <c r="ERR27" s="2442"/>
      <c r="ERS27" s="2442"/>
      <c r="ERT27" s="2442"/>
      <c r="ERU27" s="2442"/>
      <c r="ERV27" s="2442"/>
      <c r="ERW27" s="2442"/>
      <c r="ERX27" s="2442"/>
      <c r="ERY27" s="2442"/>
      <c r="ERZ27" s="2442"/>
      <c r="ESA27" s="2442"/>
      <c r="ESB27" s="2442"/>
      <c r="ESC27" s="2442"/>
      <c r="ESD27" s="2442"/>
      <c r="ESE27" s="2442"/>
      <c r="ESF27" s="2442"/>
      <c r="ESG27" s="2442"/>
      <c r="ESH27" s="2442"/>
      <c r="ESI27" s="2442"/>
      <c r="ESJ27" s="2442"/>
      <c r="ESK27" s="2442"/>
      <c r="ESL27" s="2442"/>
      <c r="ESM27" s="2442"/>
      <c r="ESN27" s="2442"/>
      <c r="ESO27" s="2442"/>
      <c r="ESP27" s="2442"/>
      <c r="ESQ27" s="2442"/>
      <c r="ESR27" s="2442"/>
      <c r="ESS27" s="2442"/>
      <c r="EST27" s="2442"/>
      <c r="ESU27" s="2442"/>
      <c r="ESV27" s="2442"/>
      <c r="ESW27" s="2442"/>
      <c r="ESX27" s="2442"/>
      <c r="ESY27" s="2442"/>
      <c r="ESZ27" s="2442"/>
      <c r="ETA27" s="2442"/>
      <c r="ETB27" s="2442"/>
      <c r="ETC27" s="2442"/>
      <c r="ETD27" s="2442"/>
      <c r="ETE27" s="2442"/>
      <c r="ETF27" s="2442"/>
      <c r="ETG27" s="2442"/>
      <c r="ETH27" s="2442"/>
      <c r="ETI27" s="2442"/>
      <c r="ETJ27" s="2442"/>
      <c r="ETK27" s="2442"/>
      <c r="ETL27" s="2442"/>
      <c r="ETM27" s="2442"/>
      <c r="ETN27" s="2442"/>
      <c r="ETO27" s="2442"/>
      <c r="ETP27" s="2442"/>
      <c r="ETQ27" s="2442"/>
      <c r="ETR27" s="2442"/>
      <c r="ETS27" s="2442"/>
      <c r="ETT27" s="2442"/>
      <c r="ETU27" s="2442"/>
      <c r="ETV27" s="2442"/>
      <c r="ETW27" s="2442"/>
      <c r="ETX27" s="2442"/>
      <c r="ETY27" s="2442"/>
      <c r="ETZ27" s="2442"/>
      <c r="EUA27" s="2442"/>
      <c r="EUB27" s="2442"/>
      <c r="EUC27" s="2442"/>
      <c r="EUD27" s="2442"/>
      <c r="EUE27" s="2442"/>
      <c r="EUF27" s="2442"/>
      <c r="EUG27" s="2442"/>
      <c r="EUH27" s="2442"/>
      <c r="EUI27" s="2442"/>
      <c r="EUJ27" s="2442"/>
      <c r="EUK27" s="2442"/>
      <c r="EUL27" s="2442"/>
      <c r="EUM27" s="2442"/>
      <c r="EUN27" s="2442"/>
      <c r="EUO27" s="2442"/>
      <c r="EUP27" s="2442"/>
      <c r="EUQ27" s="2442"/>
      <c r="EUR27" s="2442"/>
      <c r="EUS27" s="2442"/>
      <c r="EUT27" s="2442"/>
      <c r="EUU27" s="2442"/>
      <c r="EUV27" s="2442"/>
      <c r="EUW27" s="2442"/>
      <c r="EUX27" s="2442"/>
      <c r="EUY27" s="2442"/>
      <c r="EUZ27" s="2442"/>
      <c r="EVA27" s="2442"/>
      <c r="EVB27" s="2442"/>
      <c r="EVC27" s="2442"/>
      <c r="EVD27" s="2442"/>
      <c r="EVE27" s="2442"/>
      <c r="EVF27" s="2442"/>
      <c r="EVG27" s="2442"/>
      <c r="EVH27" s="2442"/>
      <c r="EVI27" s="2442"/>
      <c r="EVJ27" s="2442"/>
      <c r="EVK27" s="2442"/>
      <c r="EVL27" s="2442"/>
      <c r="EVM27" s="2442"/>
      <c r="EVN27" s="2442"/>
      <c r="EVO27" s="2442"/>
      <c r="EVP27" s="2442"/>
      <c r="EVQ27" s="2442"/>
      <c r="EVR27" s="2442"/>
      <c r="EVS27" s="2442"/>
      <c r="EVT27" s="2442"/>
      <c r="EVU27" s="2442"/>
      <c r="EVV27" s="2442"/>
      <c r="EVW27" s="2442"/>
      <c r="EVX27" s="2442"/>
      <c r="EVY27" s="2442"/>
      <c r="EVZ27" s="2442"/>
      <c r="EWA27" s="2442"/>
      <c r="EWB27" s="2442"/>
      <c r="EWC27" s="2442"/>
      <c r="EWD27" s="2442"/>
      <c r="EWE27" s="2442"/>
      <c r="EWF27" s="2442"/>
      <c r="EWG27" s="2442"/>
      <c r="EWH27" s="2442"/>
      <c r="EWI27" s="2442"/>
      <c r="EWJ27" s="2442"/>
      <c r="EWK27" s="2442"/>
      <c r="EWL27" s="2442"/>
      <c r="EWM27" s="2442"/>
      <c r="EWN27" s="2442"/>
      <c r="EWO27" s="2442"/>
      <c r="EWP27" s="2442"/>
      <c r="EWQ27" s="2442"/>
      <c r="EWR27" s="2442"/>
      <c r="EWS27" s="2442"/>
      <c r="EWT27" s="2442"/>
      <c r="EWU27" s="2442"/>
      <c r="EWV27" s="2442"/>
      <c r="EWW27" s="2442"/>
      <c r="EWX27" s="2442"/>
      <c r="EWY27" s="2442"/>
      <c r="EWZ27" s="2442"/>
      <c r="EXA27" s="2442"/>
      <c r="EXB27" s="2442"/>
      <c r="EXC27" s="2442"/>
      <c r="EXD27" s="2442"/>
      <c r="EXE27" s="2442"/>
      <c r="EXF27" s="2442"/>
      <c r="EXG27" s="2442"/>
      <c r="EXH27" s="2442"/>
      <c r="EXI27" s="2442"/>
      <c r="EXJ27" s="2442"/>
      <c r="EXK27" s="2442"/>
      <c r="EXL27" s="2442"/>
      <c r="EXM27" s="2442"/>
      <c r="EXN27" s="2442"/>
      <c r="EXO27" s="2442"/>
      <c r="EXP27" s="2442"/>
      <c r="EXQ27" s="2442"/>
      <c r="EXR27" s="2442"/>
      <c r="EXS27" s="2442"/>
      <c r="EXT27" s="2442"/>
      <c r="EXU27" s="2442"/>
      <c r="EXV27" s="2442"/>
      <c r="EXW27" s="2442"/>
      <c r="EXX27" s="2442"/>
      <c r="EXY27" s="2442"/>
      <c r="EXZ27" s="2442"/>
      <c r="EYA27" s="2442"/>
      <c r="EYB27" s="2442"/>
      <c r="EYC27" s="2442"/>
      <c r="EYD27" s="2442"/>
      <c r="EYE27" s="2442"/>
      <c r="EYF27" s="2442"/>
      <c r="EYG27" s="2442"/>
      <c r="EYH27" s="2442"/>
      <c r="EYI27" s="2442"/>
      <c r="EYJ27" s="2442"/>
      <c r="EYK27" s="2442"/>
      <c r="EYL27" s="2442"/>
      <c r="EYM27" s="2442"/>
      <c r="EYN27" s="2442"/>
      <c r="EYO27" s="2442"/>
      <c r="EYP27" s="2442"/>
      <c r="EYQ27" s="2442"/>
      <c r="EYR27" s="2442"/>
      <c r="EYS27" s="2442"/>
      <c r="EYT27" s="2442"/>
      <c r="EYU27" s="2442"/>
      <c r="EYV27" s="2442"/>
      <c r="EYW27" s="2442"/>
      <c r="EYX27" s="2442"/>
      <c r="EYY27" s="2442"/>
      <c r="EYZ27" s="2442"/>
      <c r="EZA27" s="2442"/>
      <c r="EZB27" s="2442"/>
      <c r="EZC27" s="2442"/>
      <c r="EZD27" s="2442"/>
      <c r="EZE27" s="2442"/>
      <c r="EZF27" s="2442"/>
      <c r="EZG27" s="2442"/>
      <c r="EZH27" s="2442"/>
      <c r="EZI27" s="2442"/>
      <c r="EZJ27" s="2442"/>
      <c r="EZK27" s="2442"/>
      <c r="EZL27" s="2442"/>
      <c r="EZM27" s="2442"/>
      <c r="EZN27" s="2442"/>
      <c r="EZO27" s="2442"/>
      <c r="EZP27" s="2442"/>
      <c r="EZQ27" s="2442"/>
      <c r="EZR27" s="2442"/>
      <c r="EZS27" s="2442"/>
      <c r="EZT27" s="2442"/>
      <c r="EZU27" s="2442"/>
      <c r="EZV27" s="2442"/>
      <c r="EZW27" s="2442"/>
      <c r="EZX27" s="2442"/>
      <c r="EZY27" s="2442"/>
      <c r="EZZ27" s="2442"/>
      <c r="FAA27" s="2442"/>
      <c r="FAB27" s="2442"/>
      <c r="FAC27" s="2442"/>
      <c r="FAD27" s="2442"/>
      <c r="FAE27" s="2442"/>
      <c r="FAF27" s="2442"/>
      <c r="FAG27" s="2442"/>
      <c r="FAH27" s="2442"/>
      <c r="FAI27" s="2442"/>
      <c r="FAJ27" s="2442"/>
      <c r="FAK27" s="2442"/>
      <c r="FAL27" s="2442"/>
      <c r="FAM27" s="2442"/>
      <c r="FAN27" s="2442"/>
      <c r="FAO27" s="2442"/>
      <c r="FAP27" s="2442"/>
      <c r="FAQ27" s="2442"/>
      <c r="FAR27" s="2442"/>
      <c r="FAS27" s="2442"/>
      <c r="FAT27" s="2442"/>
      <c r="FAU27" s="2442"/>
      <c r="FAV27" s="2442"/>
      <c r="FAW27" s="2442"/>
      <c r="FAX27" s="2442"/>
      <c r="FAY27" s="2442"/>
      <c r="FAZ27" s="2442"/>
      <c r="FBA27" s="2442"/>
      <c r="FBB27" s="2442"/>
      <c r="FBC27" s="2442"/>
      <c r="FBD27" s="2442"/>
      <c r="FBE27" s="2442"/>
      <c r="FBF27" s="2442"/>
      <c r="FBG27" s="2442"/>
      <c r="FBH27" s="2442"/>
      <c r="FBI27" s="2442"/>
      <c r="FBJ27" s="2442"/>
      <c r="FBK27" s="2442"/>
      <c r="FBL27" s="2442"/>
      <c r="FBM27" s="2442"/>
      <c r="FBN27" s="2442"/>
      <c r="FBO27" s="2442"/>
      <c r="FBP27" s="2442"/>
      <c r="FBQ27" s="2442"/>
      <c r="FBR27" s="2442"/>
      <c r="FBS27" s="2442"/>
      <c r="FBT27" s="2442"/>
      <c r="FBU27" s="2442"/>
      <c r="FBV27" s="2442"/>
      <c r="FBW27" s="2442"/>
      <c r="FBX27" s="2442"/>
      <c r="FBY27" s="2442"/>
      <c r="FBZ27" s="2442"/>
      <c r="FCA27" s="2442"/>
      <c r="FCB27" s="2442"/>
      <c r="FCC27" s="2442"/>
      <c r="FCD27" s="2442"/>
      <c r="FCE27" s="2442"/>
      <c r="FCF27" s="2442"/>
      <c r="FCG27" s="2442"/>
      <c r="FCH27" s="2442"/>
      <c r="FCI27" s="2442"/>
      <c r="FCJ27" s="2442"/>
      <c r="FCK27" s="2442"/>
      <c r="FCL27" s="2442"/>
      <c r="FCM27" s="2442"/>
      <c r="FCN27" s="2442"/>
      <c r="FCO27" s="2442"/>
      <c r="FCP27" s="2442"/>
      <c r="FCQ27" s="2442"/>
      <c r="FCR27" s="2442"/>
      <c r="FCS27" s="2442"/>
      <c r="FCT27" s="2442"/>
      <c r="FCU27" s="2442"/>
      <c r="FCV27" s="2442"/>
      <c r="FCW27" s="2442"/>
      <c r="FCX27" s="2442"/>
      <c r="FCY27" s="2442"/>
      <c r="FCZ27" s="2442"/>
      <c r="FDA27" s="2442"/>
      <c r="FDB27" s="2442"/>
      <c r="FDC27" s="2442"/>
      <c r="FDD27" s="2442"/>
      <c r="FDE27" s="2442"/>
      <c r="FDF27" s="2442"/>
      <c r="FDG27" s="2442"/>
      <c r="FDH27" s="2442"/>
      <c r="FDI27" s="2442"/>
      <c r="FDJ27" s="2442"/>
      <c r="FDK27" s="2442"/>
      <c r="FDL27" s="2442"/>
      <c r="FDM27" s="2442"/>
      <c r="FDN27" s="2442"/>
      <c r="FDO27" s="2442"/>
      <c r="FDP27" s="2442"/>
      <c r="FDQ27" s="2442"/>
      <c r="FDR27" s="2442"/>
      <c r="FDS27" s="2442"/>
      <c r="FDT27" s="2442"/>
      <c r="FDU27" s="2442"/>
      <c r="FDV27" s="2442"/>
      <c r="FDW27" s="2442"/>
      <c r="FDX27" s="2442"/>
      <c r="FDY27" s="2442"/>
      <c r="FDZ27" s="2442"/>
      <c r="FEA27" s="2442"/>
      <c r="FEB27" s="2442"/>
      <c r="FEC27" s="2442"/>
      <c r="FED27" s="2442"/>
      <c r="FEE27" s="2442"/>
      <c r="FEF27" s="2442"/>
      <c r="FEG27" s="2442"/>
      <c r="FEH27" s="2442"/>
      <c r="FEI27" s="2442"/>
      <c r="FEJ27" s="2442"/>
      <c r="FEK27" s="2442"/>
      <c r="FEL27" s="2442"/>
      <c r="FEM27" s="2442"/>
      <c r="FEN27" s="2442"/>
      <c r="FEO27" s="2442"/>
      <c r="FEP27" s="2442"/>
      <c r="FEQ27" s="2442"/>
      <c r="FER27" s="2442"/>
      <c r="FES27" s="2442"/>
      <c r="FET27" s="2442"/>
      <c r="FEU27" s="2442"/>
      <c r="FEV27" s="2442"/>
      <c r="FEW27" s="2442"/>
      <c r="FEX27" s="2442"/>
      <c r="FEY27" s="2442"/>
      <c r="FEZ27" s="2442"/>
      <c r="FFA27" s="2442"/>
      <c r="FFB27" s="2442"/>
      <c r="FFC27" s="2442"/>
      <c r="FFD27" s="2442"/>
      <c r="FFE27" s="2442"/>
      <c r="FFF27" s="2442"/>
      <c r="FFG27" s="2442"/>
      <c r="FFH27" s="2442"/>
      <c r="FFI27" s="2442"/>
      <c r="FFJ27" s="2442"/>
      <c r="FFK27" s="2442"/>
      <c r="FFL27" s="2442"/>
      <c r="FFM27" s="2442"/>
      <c r="FFN27" s="2442"/>
      <c r="FFO27" s="2442"/>
      <c r="FFP27" s="2442"/>
      <c r="FFQ27" s="2442"/>
      <c r="FFR27" s="2442"/>
      <c r="FFS27" s="2442"/>
      <c r="FFT27" s="2442"/>
      <c r="FFU27" s="2442"/>
      <c r="FFV27" s="2442"/>
      <c r="FFW27" s="2442"/>
      <c r="FFX27" s="2442"/>
      <c r="FFY27" s="2442"/>
      <c r="FFZ27" s="2442"/>
      <c r="FGA27" s="2442"/>
      <c r="FGB27" s="2442"/>
      <c r="FGC27" s="2442"/>
      <c r="FGD27" s="2442"/>
      <c r="FGE27" s="2442"/>
      <c r="FGF27" s="2442"/>
      <c r="FGG27" s="2442"/>
      <c r="FGH27" s="2442"/>
      <c r="FGI27" s="2442"/>
      <c r="FGJ27" s="2442"/>
      <c r="FGK27" s="2442"/>
      <c r="FGL27" s="2442"/>
      <c r="FGM27" s="2442"/>
      <c r="FGN27" s="2442"/>
      <c r="FGO27" s="2442"/>
      <c r="FGP27" s="2442"/>
      <c r="FGQ27" s="2442"/>
      <c r="FGR27" s="2442"/>
      <c r="FGS27" s="2442"/>
      <c r="FGT27" s="2442"/>
      <c r="FGU27" s="2442"/>
      <c r="FGV27" s="2442"/>
      <c r="FGW27" s="2442"/>
      <c r="FGX27" s="2442"/>
      <c r="FGY27" s="2442"/>
      <c r="FGZ27" s="2442"/>
      <c r="FHA27" s="2442"/>
      <c r="FHB27" s="2442"/>
      <c r="FHC27" s="2442"/>
      <c r="FHD27" s="2442"/>
      <c r="FHE27" s="2442"/>
      <c r="FHF27" s="2442"/>
      <c r="FHG27" s="2442"/>
      <c r="FHH27" s="2442"/>
      <c r="FHI27" s="2442"/>
      <c r="FHJ27" s="2442"/>
      <c r="FHK27" s="2442"/>
      <c r="FHL27" s="2442"/>
      <c r="FHM27" s="2442"/>
      <c r="FHN27" s="2442"/>
      <c r="FHO27" s="2442"/>
      <c r="FHP27" s="2442"/>
      <c r="FHQ27" s="2442"/>
      <c r="FHR27" s="2442"/>
      <c r="FHS27" s="2442"/>
      <c r="FHT27" s="2442"/>
      <c r="FHU27" s="2442"/>
      <c r="FHV27" s="2442"/>
      <c r="FHW27" s="2442"/>
      <c r="FHX27" s="2442"/>
      <c r="FHY27" s="2442"/>
      <c r="FHZ27" s="2442"/>
      <c r="FIA27" s="2442"/>
      <c r="FIB27" s="2442"/>
      <c r="FIC27" s="2442"/>
      <c r="FID27" s="2442"/>
      <c r="FIE27" s="2442"/>
      <c r="FIF27" s="2442"/>
      <c r="FIG27" s="2442"/>
      <c r="FIH27" s="2442"/>
      <c r="FII27" s="2442"/>
      <c r="FIJ27" s="2442"/>
      <c r="FIK27" s="2442"/>
      <c r="FIL27" s="2442"/>
      <c r="FIM27" s="2442"/>
      <c r="FIN27" s="2442"/>
      <c r="FIO27" s="2442"/>
      <c r="FIP27" s="2442"/>
      <c r="FIQ27" s="2442"/>
      <c r="FIR27" s="2442"/>
      <c r="FIS27" s="2442"/>
      <c r="FIT27" s="2442"/>
      <c r="FIU27" s="2442"/>
      <c r="FIV27" s="2442"/>
      <c r="FIW27" s="2442"/>
      <c r="FIX27" s="2442"/>
      <c r="FIY27" s="2442"/>
      <c r="FIZ27" s="2442"/>
      <c r="FJA27" s="2442"/>
      <c r="FJB27" s="2442"/>
      <c r="FJC27" s="2442"/>
      <c r="FJD27" s="2442"/>
      <c r="FJE27" s="2442"/>
      <c r="FJF27" s="2442"/>
      <c r="FJG27" s="2442"/>
      <c r="FJH27" s="2442"/>
      <c r="FJI27" s="2442"/>
      <c r="FJJ27" s="2442"/>
      <c r="FJK27" s="2442"/>
      <c r="FJL27" s="2442"/>
      <c r="FJM27" s="2442"/>
      <c r="FJN27" s="2442"/>
      <c r="FJO27" s="2442"/>
      <c r="FJP27" s="2442"/>
      <c r="FJQ27" s="2442"/>
      <c r="FJR27" s="2442"/>
      <c r="FJS27" s="2442"/>
      <c r="FJT27" s="2442"/>
      <c r="FJU27" s="2442"/>
      <c r="FJV27" s="2442"/>
      <c r="FJW27" s="2442"/>
      <c r="FJX27" s="2442"/>
      <c r="FJY27" s="2442"/>
      <c r="FJZ27" s="2442"/>
      <c r="FKA27" s="2442"/>
      <c r="FKB27" s="2442"/>
      <c r="FKC27" s="2442"/>
      <c r="FKD27" s="2442"/>
      <c r="FKE27" s="2442"/>
      <c r="FKF27" s="2442"/>
      <c r="FKG27" s="2442"/>
      <c r="FKH27" s="2442"/>
      <c r="FKI27" s="2442"/>
      <c r="FKJ27" s="2442"/>
      <c r="FKK27" s="2442"/>
      <c r="FKL27" s="2442"/>
      <c r="FKM27" s="2442"/>
      <c r="FKN27" s="2442"/>
      <c r="FKO27" s="2442"/>
      <c r="FKP27" s="2442"/>
      <c r="FKQ27" s="2442"/>
      <c r="FKR27" s="2442"/>
      <c r="FKS27" s="2442"/>
      <c r="FKT27" s="2442"/>
      <c r="FKU27" s="2442"/>
      <c r="FKV27" s="2442"/>
      <c r="FKW27" s="2442"/>
      <c r="FKX27" s="2442"/>
      <c r="FKY27" s="2442"/>
      <c r="FKZ27" s="2442"/>
      <c r="FLA27" s="2442"/>
      <c r="FLB27" s="2442"/>
      <c r="FLC27" s="2442"/>
      <c r="FLD27" s="2442"/>
      <c r="FLE27" s="2442"/>
      <c r="FLF27" s="2442"/>
      <c r="FLG27" s="2442"/>
      <c r="FLH27" s="2442"/>
      <c r="FLI27" s="2442"/>
      <c r="FLJ27" s="2442"/>
      <c r="FLK27" s="2442"/>
      <c r="FLL27" s="2442"/>
      <c r="FLM27" s="2442"/>
      <c r="FLN27" s="2442"/>
      <c r="FLO27" s="2442"/>
      <c r="FLP27" s="2442"/>
      <c r="FLQ27" s="2442"/>
      <c r="FLR27" s="2442"/>
      <c r="FLS27" s="2442"/>
      <c r="FLT27" s="2442"/>
      <c r="FLU27" s="2442"/>
      <c r="FLV27" s="2442"/>
      <c r="FLW27" s="2442"/>
      <c r="FLX27" s="2442"/>
      <c r="FLY27" s="2442"/>
      <c r="FLZ27" s="2442"/>
      <c r="FMA27" s="2442"/>
      <c r="FMB27" s="2442"/>
      <c r="FMC27" s="2442"/>
      <c r="FMD27" s="2442"/>
      <c r="FME27" s="2442"/>
      <c r="FMF27" s="2442"/>
      <c r="FMG27" s="2442"/>
      <c r="FMH27" s="2442"/>
      <c r="FMI27" s="2442"/>
      <c r="FMJ27" s="2442"/>
      <c r="FMK27" s="2442"/>
      <c r="FML27" s="2442"/>
      <c r="FMM27" s="2442"/>
      <c r="FMN27" s="2442"/>
      <c r="FMO27" s="2442"/>
      <c r="FMP27" s="2442"/>
      <c r="FMQ27" s="2442"/>
      <c r="FMR27" s="2442"/>
      <c r="FMS27" s="2442"/>
      <c r="FMT27" s="2442"/>
      <c r="FMU27" s="2442"/>
      <c r="FMV27" s="2442"/>
      <c r="FMW27" s="2442"/>
      <c r="FMX27" s="2442"/>
      <c r="FMY27" s="2442"/>
      <c r="FMZ27" s="2442"/>
      <c r="FNA27" s="2442"/>
      <c r="FNB27" s="2442"/>
      <c r="FNC27" s="2442"/>
      <c r="FND27" s="2442"/>
      <c r="FNE27" s="2442"/>
      <c r="FNF27" s="2442"/>
      <c r="FNG27" s="2442"/>
      <c r="FNH27" s="2442"/>
      <c r="FNI27" s="2442"/>
      <c r="FNJ27" s="2442"/>
      <c r="FNK27" s="2442"/>
      <c r="FNL27" s="2442"/>
      <c r="FNM27" s="2442"/>
      <c r="FNN27" s="2442"/>
      <c r="FNO27" s="2442"/>
      <c r="FNP27" s="2442"/>
      <c r="FNQ27" s="2442"/>
      <c r="FNR27" s="2442"/>
      <c r="FNS27" s="2442"/>
      <c r="FNT27" s="2442"/>
      <c r="FNU27" s="2442"/>
      <c r="FNV27" s="2442"/>
      <c r="FNW27" s="2442"/>
      <c r="FNX27" s="2442"/>
      <c r="FNY27" s="2442"/>
      <c r="FNZ27" s="2442"/>
      <c r="FOA27" s="2442"/>
      <c r="FOB27" s="2442"/>
      <c r="FOC27" s="2442"/>
      <c r="FOD27" s="2442"/>
      <c r="FOE27" s="2442"/>
      <c r="FOF27" s="2442"/>
      <c r="FOG27" s="2442"/>
      <c r="FOH27" s="2442"/>
      <c r="FOI27" s="2442"/>
      <c r="FOJ27" s="2442"/>
      <c r="FOK27" s="2442"/>
      <c r="FOL27" s="2442"/>
      <c r="FOM27" s="2442"/>
      <c r="FON27" s="2442"/>
      <c r="FOO27" s="2442"/>
      <c r="FOP27" s="2442"/>
      <c r="FOQ27" s="2442"/>
      <c r="FOR27" s="2442"/>
      <c r="FOS27" s="2442"/>
      <c r="FOT27" s="2442"/>
      <c r="FOU27" s="2442"/>
      <c r="FOV27" s="2442"/>
      <c r="FOW27" s="2442"/>
      <c r="FOX27" s="2442"/>
      <c r="FOY27" s="2442"/>
      <c r="FOZ27" s="2442"/>
      <c r="FPA27" s="2442"/>
      <c r="FPB27" s="2442"/>
      <c r="FPC27" s="2442"/>
      <c r="FPD27" s="2442"/>
      <c r="FPE27" s="2442"/>
      <c r="FPF27" s="2442"/>
      <c r="FPG27" s="2442"/>
      <c r="FPH27" s="2442"/>
      <c r="FPI27" s="2442"/>
      <c r="FPJ27" s="2442"/>
      <c r="FPK27" s="2442"/>
      <c r="FPL27" s="2442"/>
      <c r="FPM27" s="2442"/>
      <c r="FPN27" s="2442"/>
      <c r="FPO27" s="2442"/>
      <c r="FPP27" s="2442"/>
      <c r="FPQ27" s="2442"/>
      <c r="FPR27" s="2442"/>
      <c r="FPS27" s="2442"/>
      <c r="FPT27" s="2442"/>
      <c r="FPU27" s="2442"/>
      <c r="FPV27" s="2442"/>
      <c r="FPW27" s="2442"/>
      <c r="FPX27" s="2442"/>
      <c r="FPY27" s="2442"/>
      <c r="FPZ27" s="2442"/>
      <c r="FQA27" s="2442"/>
      <c r="FQB27" s="2442"/>
      <c r="FQC27" s="2442"/>
      <c r="FQD27" s="2442"/>
      <c r="FQE27" s="2442"/>
      <c r="FQF27" s="2442"/>
      <c r="FQG27" s="2442"/>
      <c r="FQH27" s="2442"/>
      <c r="FQI27" s="2442"/>
      <c r="FQJ27" s="2442"/>
      <c r="FQK27" s="2442"/>
      <c r="FQL27" s="2442"/>
      <c r="FQM27" s="2442"/>
      <c r="FQN27" s="2442"/>
      <c r="FQO27" s="2442"/>
      <c r="FQP27" s="2442"/>
      <c r="FQQ27" s="2442"/>
      <c r="FQR27" s="2442"/>
      <c r="FQS27" s="2442"/>
      <c r="FQT27" s="2442"/>
      <c r="FQU27" s="2442"/>
      <c r="FQV27" s="2442"/>
      <c r="FQW27" s="2442"/>
      <c r="FQX27" s="2442"/>
      <c r="FQY27" s="2442"/>
      <c r="FQZ27" s="2442"/>
      <c r="FRA27" s="2442"/>
      <c r="FRB27" s="2442"/>
      <c r="FRC27" s="2442"/>
      <c r="FRD27" s="2442"/>
      <c r="FRE27" s="2442"/>
      <c r="FRF27" s="2442"/>
      <c r="FRG27" s="2442"/>
      <c r="FRH27" s="2442"/>
      <c r="FRI27" s="2442"/>
      <c r="FRJ27" s="2442"/>
      <c r="FRK27" s="2442"/>
      <c r="FRL27" s="2442"/>
      <c r="FRM27" s="2442"/>
      <c r="FRN27" s="2442"/>
      <c r="FRO27" s="2442"/>
      <c r="FRP27" s="2442"/>
      <c r="FRQ27" s="2442"/>
      <c r="FRR27" s="2442"/>
      <c r="FRS27" s="2442"/>
      <c r="FRT27" s="2442"/>
      <c r="FRU27" s="2442"/>
      <c r="FRV27" s="2442"/>
      <c r="FRW27" s="2442"/>
      <c r="FRX27" s="2442"/>
      <c r="FRY27" s="2442"/>
      <c r="FRZ27" s="2442"/>
      <c r="FSA27" s="2442"/>
      <c r="FSB27" s="2442"/>
      <c r="FSC27" s="2442"/>
      <c r="FSD27" s="2442"/>
      <c r="FSE27" s="2442"/>
      <c r="FSF27" s="2442"/>
      <c r="FSG27" s="2442"/>
      <c r="FSH27" s="2442"/>
      <c r="FSI27" s="2442"/>
      <c r="FSJ27" s="2442"/>
      <c r="FSK27" s="2442"/>
      <c r="FSL27" s="2442"/>
      <c r="FSM27" s="2442"/>
      <c r="FSN27" s="2442"/>
      <c r="FSO27" s="2442"/>
      <c r="FSP27" s="2442"/>
      <c r="FSQ27" s="2442"/>
      <c r="FSR27" s="2442"/>
      <c r="FSS27" s="2442"/>
      <c r="FST27" s="2442"/>
      <c r="FSU27" s="2442"/>
      <c r="FSV27" s="2442"/>
      <c r="FSW27" s="2442"/>
      <c r="FSX27" s="2442"/>
      <c r="FSY27" s="2442"/>
      <c r="FSZ27" s="2442"/>
      <c r="FTA27" s="2442"/>
      <c r="FTB27" s="2442"/>
      <c r="FTC27" s="2442"/>
      <c r="FTD27" s="2442"/>
      <c r="FTE27" s="2442"/>
      <c r="FTF27" s="2442"/>
      <c r="FTG27" s="2442"/>
      <c r="FTH27" s="2442"/>
      <c r="FTI27" s="2442"/>
      <c r="FTJ27" s="2442"/>
      <c r="FTK27" s="2442"/>
      <c r="FTL27" s="2442"/>
      <c r="FTM27" s="2442"/>
      <c r="FTN27" s="2442"/>
      <c r="FTO27" s="2442"/>
      <c r="FTP27" s="2442"/>
      <c r="FTQ27" s="2442"/>
      <c r="FTR27" s="2442"/>
      <c r="FTS27" s="2442"/>
      <c r="FTT27" s="2442"/>
      <c r="FTU27" s="2442"/>
      <c r="FTV27" s="2442"/>
      <c r="FTW27" s="2442"/>
      <c r="FTX27" s="2442"/>
      <c r="FTY27" s="2442"/>
      <c r="FTZ27" s="2442"/>
      <c r="FUA27" s="2442"/>
      <c r="FUB27" s="2442"/>
      <c r="FUC27" s="2442"/>
      <c r="FUD27" s="2442"/>
      <c r="FUE27" s="2442"/>
      <c r="FUF27" s="2442"/>
      <c r="FUG27" s="2442"/>
      <c r="FUH27" s="2442"/>
      <c r="FUI27" s="2442"/>
      <c r="FUJ27" s="2442"/>
      <c r="FUK27" s="2442"/>
      <c r="FUL27" s="2442"/>
      <c r="FUM27" s="2442"/>
      <c r="FUN27" s="2442"/>
      <c r="FUO27" s="2442"/>
      <c r="FUP27" s="2442"/>
      <c r="FUQ27" s="2442"/>
      <c r="FUR27" s="2442"/>
      <c r="FUS27" s="2442"/>
      <c r="FUT27" s="2442"/>
      <c r="FUU27" s="2442"/>
      <c r="FUV27" s="2442"/>
      <c r="FUW27" s="2442"/>
      <c r="FUX27" s="2442"/>
      <c r="FUY27" s="2442"/>
      <c r="FUZ27" s="2442"/>
      <c r="FVA27" s="2442"/>
      <c r="FVB27" s="2442"/>
      <c r="FVC27" s="2442"/>
      <c r="FVD27" s="2442"/>
      <c r="FVE27" s="2442"/>
      <c r="FVF27" s="2442"/>
      <c r="FVG27" s="2442"/>
      <c r="FVH27" s="2442"/>
      <c r="FVI27" s="2442"/>
      <c r="FVJ27" s="2442"/>
      <c r="FVK27" s="2442"/>
      <c r="FVL27" s="2442"/>
      <c r="FVM27" s="2442"/>
      <c r="FVN27" s="2442"/>
      <c r="FVO27" s="2442"/>
      <c r="FVP27" s="2442"/>
      <c r="FVQ27" s="2442"/>
      <c r="FVR27" s="2442"/>
      <c r="FVS27" s="2442"/>
      <c r="FVT27" s="2442"/>
      <c r="FVU27" s="2442"/>
      <c r="FVV27" s="2442"/>
      <c r="FVW27" s="2442"/>
      <c r="FVX27" s="2442"/>
      <c r="FVY27" s="2442"/>
      <c r="FVZ27" s="2442"/>
      <c r="FWA27" s="2442"/>
      <c r="FWB27" s="2442"/>
      <c r="FWC27" s="2442"/>
      <c r="FWD27" s="2442"/>
      <c r="FWE27" s="2442"/>
      <c r="FWF27" s="2442"/>
      <c r="FWG27" s="2442"/>
      <c r="FWH27" s="2442"/>
      <c r="FWI27" s="2442"/>
      <c r="FWJ27" s="2442"/>
      <c r="FWK27" s="2442"/>
      <c r="FWL27" s="2442"/>
      <c r="FWM27" s="2442"/>
      <c r="FWN27" s="2442"/>
      <c r="FWO27" s="2442"/>
      <c r="FWP27" s="2442"/>
      <c r="FWQ27" s="2442"/>
      <c r="FWR27" s="2442"/>
      <c r="FWS27" s="2442"/>
      <c r="FWT27" s="2442"/>
      <c r="FWU27" s="2442"/>
      <c r="FWV27" s="2442"/>
      <c r="FWW27" s="2442"/>
      <c r="FWX27" s="2442"/>
      <c r="FWY27" s="2442"/>
      <c r="FWZ27" s="2442"/>
      <c r="FXA27" s="2442"/>
      <c r="FXB27" s="2442"/>
      <c r="FXC27" s="2442"/>
      <c r="FXD27" s="2442"/>
      <c r="FXE27" s="2442"/>
      <c r="FXF27" s="2442"/>
      <c r="FXG27" s="2442"/>
      <c r="FXH27" s="2442"/>
      <c r="FXI27" s="2442"/>
      <c r="FXJ27" s="2442"/>
      <c r="FXK27" s="2442"/>
      <c r="FXL27" s="2442"/>
      <c r="FXM27" s="2442"/>
      <c r="FXN27" s="2442"/>
      <c r="FXO27" s="2442"/>
      <c r="FXP27" s="2442"/>
      <c r="FXQ27" s="2442"/>
      <c r="FXR27" s="2442"/>
      <c r="FXS27" s="2442"/>
      <c r="FXT27" s="2442"/>
      <c r="FXU27" s="2442"/>
      <c r="FXV27" s="2442"/>
      <c r="FXW27" s="2442"/>
      <c r="FXX27" s="2442"/>
      <c r="FXY27" s="2442"/>
      <c r="FXZ27" s="2442"/>
      <c r="FYA27" s="2442"/>
      <c r="FYB27" s="2442"/>
      <c r="FYC27" s="2442"/>
      <c r="FYD27" s="2442"/>
      <c r="FYE27" s="2442"/>
      <c r="FYF27" s="2442"/>
      <c r="FYG27" s="2442"/>
      <c r="FYH27" s="2442"/>
      <c r="FYI27" s="2442"/>
      <c r="FYJ27" s="2442"/>
      <c r="FYK27" s="2442"/>
      <c r="FYL27" s="2442"/>
      <c r="FYM27" s="2442"/>
      <c r="FYN27" s="2442"/>
      <c r="FYO27" s="2442"/>
      <c r="FYP27" s="2442"/>
      <c r="FYQ27" s="2442"/>
      <c r="FYR27" s="2442"/>
      <c r="FYS27" s="2442"/>
      <c r="FYT27" s="2442"/>
      <c r="FYU27" s="2442"/>
      <c r="FYV27" s="2442"/>
      <c r="FYW27" s="2442"/>
      <c r="FYX27" s="2442"/>
      <c r="FYY27" s="2442"/>
      <c r="FYZ27" s="2442"/>
      <c r="FZA27" s="2442"/>
      <c r="FZB27" s="2442"/>
      <c r="FZC27" s="2442"/>
      <c r="FZD27" s="2442"/>
      <c r="FZE27" s="2442"/>
      <c r="FZF27" s="2442"/>
      <c r="FZG27" s="2442"/>
      <c r="FZH27" s="2442"/>
      <c r="FZI27" s="2442"/>
      <c r="FZJ27" s="2442"/>
      <c r="FZK27" s="2442"/>
      <c r="FZL27" s="2442"/>
      <c r="FZM27" s="2442"/>
      <c r="FZN27" s="2442"/>
      <c r="FZO27" s="2442"/>
      <c r="FZP27" s="2442"/>
      <c r="FZQ27" s="2442"/>
      <c r="FZR27" s="2442"/>
      <c r="FZS27" s="2442"/>
      <c r="FZT27" s="2442"/>
      <c r="FZU27" s="2442"/>
      <c r="FZV27" s="2442"/>
      <c r="FZW27" s="2442"/>
      <c r="FZX27" s="2442"/>
      <c r="FZY27" s="2442"/>
      <c r="FZZ27" s="2442"/>
      <c r="GAA27" s="2442"/>
      <c r="GAB27" s="2442"/>
      <c r="GAC27" s="2442"/>
      <c r="GAD27" s="2442"/>
      <c r="GAE27" s="2442"/>
      <c r="GAF27" s="2442"/>
      <c r="GAG27" s="2442"/>
      <c r="GAH27" s="2442"/>
      <c r="GAI27" s="2442"/>
      <c r="GAJ27" s="2442"/>
      <c r="GAK27" s="2442"/>
      <c r="GAL27" s="2442"/>
      <c r="GAM27" s="2442"/>
      <c r="GAN27" s="2442"/>
      <c r="GAO27" s="2442"/>
      <c r="GAP27" s="2442"/>
      <c r="GAQ27" s="2442"/>
      <c r="GAR27" s="2442"/>
      <c r="GAS27" s="2442"/>
      <c r="GAT27" s="2442"/>
      <c r="GAU27" s="2442"/>
      <c r="GAV27" s="2442"/>
      <c r="GAW27" s="2442"/>
      <c r="GAX27" s="2442"/>
      <c r="GAY27" s="2442"/>
      <c r="GAZ27" s="2442"/>
      <c r="GBA27" s="2442"/>
      <c r="GBB27" s="2442"/>
      <c r="GBC27" s="2442"/>
      <c r="GBD27" s="2442"/>
      <c r="GBE27" s="2442"/>
      <c r="GBF27" s="2442"/>
      <c r="GBG27" s="2442"/>
      <c r="GBH27" s="2442"/>
      <c r="GBI27" s="2442"/>
      <c r="GBJ27" s="2442"/>
      <c r="GBK27" s="2442"/>
      <c r="GBL27" s="2442"/>
      <c r="GBM27" s="2442"/>
      <c r="GBN27" s="2442"/>
      <c r="GBO27" s="2442"/>
      <c r="GBP27" s="2442"/>
      <c r="GBQ27" s="2442"/>
      <c r="GBR27" s="2442"/>
      <c r="GBS27" s="2442"/>
      <c r="GBT27" s="2442"/>
      <c r="GBU27" s="2442"/>
      <c r="GBV27" s="2442"/>
      <c r="GBW27" s="2442"/>
      <c r="GBX27" s="2442"/>
      <c r="GBY27" s="2442"/>
      <c r="GBZ27" s="2442"/>
      <c r="GCA27" s="2442"/>
      <c r="GCB27" s="2442"/>
      <c r="GCC27" s="2442"/>
      <c r="GCD27" s="2442"/>
      <c r="GCE27" s="2442"/>
      <c r="GCF27" s="2442"/>
      <c r="GCG27" s="2442"/>
      <c r="GCH27" s="2442"/>
      <c r="GCI27" s="2442"/>
      <c r="GCJ27" s="2442"/>
      <c r="GCK27" s="2442"/>
      <c r="GCL27" s="2442"/>
      <c r="GCM27" s="2442"/>
      <c r="GCN27" s="2442"/>
      <c r="GCO27" s="2442"/>
      <c r="GCP27" s="2442"/>
      <c r="GCQ27" s="2442"/>
      <c r="GCR27" s="2442"/>
      <c r="GCS27" s="2442"/>
      <c r="GCT27" s="2442"/>
      <c r="GCU27" s="2442"/>
      <c r="GCV27" s="2442"/>
      <c r="GCW27" s="2442"/>
      <c r="GCX27" s="2442"/>
      <c r="GCY27" s="2442"/>
      <c r="GCZ27" s="2442"/>
      <c r="GDA27" s="2442"/>
      <c r="GDB27" s="2442"/>
      <c r="GDC27" s="2442"/>
      <c r="GDD27" s="2442"/>
      <c r="GDE27" s="2442"/>
      <c r="GDF27" s="2442"/>
      <c r="GDG27" s="2442"/>
      <c r="GDH27" s="2442"/>
      <c r="GDI27" s="2442"/>
      <c r="GDJ27" s="2442"/>
      <c r="GDK27" s="2442"/>
      <c r="GDL27" s="2442"/>
      <c r="GDM27" s="2442"/>
      <c r="GDN27" s="2442"/>
      <c r="GDO27" s="2442"/>
      <c r="GDP27" s="2442"/>
      <c r="GDQ27" s="2442"/>
      <c r="GDR27" s="2442"/>
      <c r="GDS27" s="2442"/>
      <c r="GDT27" s="2442"/>
      <c r="GDU27" s="2442"/>
      <c r="GDV27" s="2442"/>
      <c r="GDW27" s="2442"/>
      <c r="GDX27" s="2442"/>
      <c r="GDY27" s="2442"/>
      <c r="GDZ27" s="2442"/>
      <c r="GEA27" s="2442"/>
      <c r="GEB27" s="2442"/>
      <c r="GEC27" s="2442"/>
      <c r="GED27" s="2442"/>
      <c r="GEE27" s="2442"/>
      <c r="GEF27" s="2442"/>
      <c r="GEG27" s="2442"/>
      <c r="GEH27" s="2442"/>
      <c r="GEI27" s="2442"/>
      <c r="GEJ27" s="2442"/>
      <c r="GEK27" s="2442"/>
      <c r="GEL27" s="2442"/>
      <c r="GEM27" s="2442"/>
      <c r="GEN27" s="2442"/>
      <c r="GEO27" s="2442"/>
      <c r="GEP27" s="2442"/>
      <c r="GEQ27" s="2442"/>
      <c r="GER27" s="2442"/>
      <c r="GES27" s="2442"/>
      <c r="GET27" s="2442"/>
      <c r="GEU27" s="2442"/>
      <c r="GEV27" s="2442"/>
      <c r="GEW27" s="2442"/>
      <c r="GEX27" s="2442"/>
      <c r="GEY27" s="2442"/>
      <c r="GEZ27" s="2442"/>
      <c r="GFA27" s="2442"/>
      <c r="GFB27" s="2442"/>
      <c r="GFC27" s="2442"/>
      <c r="GFD27" s="2442"/>
      <c r="GFE27" s="2442"/>
      <c r="GFF27" s="2442"/>
      <c r="GFG27" s="2442"/>
      <c r="GFH27" s="2442"/>
      <c r="GFI27" s="2442"/>
      <c r="GFJ27" s="2442"/>
      <c r="GFK27" s="2442"/>
      <c r="GFL27" s="2442"/>
      <c r="GFM27" s="2442"/>
      <c r="GFN27" s="2442"/>
      <c r="GFO27" s="2442"/>
      <c r="GFP27" s="2442"/>
      <c r="GFQ27" s="2442"/>
      <c r="GFR27" s="2442"/>
      <c r="GFS27" s="2442"/>
      <c r="GFT27" s="2442"/>
      <c r="GFU27" s="2442"/>
      <c r="GFV27" s="2442"/>
      <c r="GFW27" s="2442"/>
      <c r="GFX27" s="2442"/>
      <c r="GFY27" s="2442"/>
      <c r="GFZ27" s="2442"/>
      <c r="GGA27" s="2442"/>
      <c r="GGB27" s="2442"/>
      <c r="GGC27" s="2442"/>
      <c r="GGD27" s="2442"/>
      <c r="GGE27" s="2442"/>
      <c r="GGF27" s="2442"/>
      <c r="GGG27" s="2442"/>
      <c r="GGH27" s="2442"/>
      <c r="GGI27" s="2442"/>
      <c r="GGJ27" s="2442"/>
      <c r="GGK27" s="2442"/>
      <c r="GGL27" s="2442"/>
      <c r="GGM27" s="2442"/>
      <c r="GGN27" s="2442"/>
      <c r="GGO27" s="2442"/>
      <c r="GGP27" s="2442"/>
      <c r="GGQ27" s="2442"/>
      <c r="GGR27" s="2442"/>
      <c r="GGS27" s="2442"/>
      <c r="GGT27" s="2442"/>
      <c r="GGU27" s="2442"/>
      <c r="GGV27" s="2442"/>
      <c r="GGW27" s="2442"/>
      <c r="GGX27" s="2442"/>
      <c r="GGY27" s="2442"/>
      <c r="GGZ27" s="2442"/>
      <c r="GHA27" s="2442"/>
      <c r="GHB27" s="2442"/>
      <c r="GHC27" s="2442"/>
      <c r="GHD27" s="2442"/>
      <c r="GHE27" s="2442"/>
      <c r="GHF27" s="2442"/>
      <c r="GHG27" s="2442"/>
      <c r="GHH27" s="2442"/>
      <c r="GHI27" s="2442"/>
      <c r="GHJ27" s="2442"/>
      <c r="GHK27" s="2442"/>
      <c r="GHL27" s="2442"/>
      <c r="GHM27" s="2442"/>
      <c r="GHN27" s="2442"/>
      <c r="GHO27" s="2442"/>
      <c r="GHP27" s="2442"/>
      <c r="GHQ27" s="2442"/>
      <c r="GHR27" s="2442"/>
      <c r="GHS27" s="2442"/>
      <c r="GHT27" s="2442"/>
      <c r="GHU27" s="2442"/>
      <c r="GHV27" s="2442"/>
      <c r="GHW27" s="2442"/>
      <c r="GHX27" s="2442"/>
      <c r="GHY27" s="2442"/>
      <c r="GHZ27" s="2442"/>
      <c r="GIA27" s="2442"/>
      <c r="GIB27" s="2442"/>
      <c r="GIC27" s="2442"/>
      <c r="GID27" s="2442"/>
      <c r="GIE27" s="2442"/>
      <c r="GIF27" s="2442"/>
      <c r="GIG27" s="2442"/>
      <c r="GIH27" s="2442"/>
      <c r="GII27" s="2442"/>
      <c r="GIJ27" s="2442"/>
      <c r="GIK27" s="2442"/>
      <c r="GIL27" s="2442"/>
      <c r="GIM27" s="2442"/>
      <c r="GIN27" s="2442"/>
      <c r="GIO27" s="2442"/>
      <c r="GIP27" s="2442"/>
      <c r="GIQ27" s="2442"/>
      <c r="GIR27" s="2442"/>
      <c r="GIS27" s="2442"/>
      <c r="GIT27" s="2442"/>
      <c r="GIU27" s="2442"/>
      <c r="GIV27" s="2442"/>
      <c r="GIW27" s="2442"/>
      <c r="GIX27" s="2442"/>
      <c r="GIY27" s="2442"/>
      <c r="GIZ27" s="2442"/>
      <c r="GJA27" s="2442"/>
      <c r="GJB27" s="2442"/>
      <c r="GJC27" s="2442"/>
      <c r="GJD27" s="2442"/>
      <c r="GJE27" s="2442"/>
      <c r="GJF27" s="2442"/>
      <c r="GJG27" s="2442"/>
      <c r="GJH27" s="2442"/>
      <c r="GJI27" s="2442"/>
      <c r="GJJ27" s="2442"/>
      <c r="GJK27" s="2442"/>
      <c r="GJL27" s="2442"/>
      <c r="GJM27" s="2442"/>
      <c r="GJN27" s="2442"/>
      <c r="GJO27" s="2442"/>
      <c r="GJP27" s="2442"/>
      <c r="GJQ27" s="2442"/>
      <c r="GJR27" s="2442"/>
      <c r="GJS27" s="2442"/>
      <c r="GJT27" s="2442"/>
      <c r="GJU27" s="2442"/>
      <c r="GJV27" s="2442"/>
      <c r="GJW27" s="2442"/>
      <c r="GJX27" s="2442"/>
      <c r="GJY27" s="2442"/>
      <c r="GJZ27" s="2442"/>
      <c r="GKA27" s="2442"/>
      <c r="GKB27" s="2442"/>
      <c r="GKC27" s="2442"/>
      <c r="GKD27" s="2442"/>
      <c r="GKE27" s="2442"/>
      <c r="GKF27" s="2442"/>
      <c r="GKG27" s="2442"/>
      <c r="GKH27" s="2442"/>
      <c r="GKI27" s="2442"/>
      <c r="GKJ27" s="2442"/>
      <c r="GKK27" s="2442"/>
      <c r="GKL27" s="2442"/>
      <c r="GKM27" s="2442"/>
      <c r="GKN27" s="2442"/>
      <c r="GKO27" s="2442"/>
      <c r="GKP27" s="2442"/>
      <c r="GKQ27" s="2442"/>
      <c r="GKR27" s="2442"/>
      <c r="GKS27" s="2442"/>
      <c r="GKT27" s="2442"/>
      <c r="GKU27" s="2442"/>
      <c r="GKV27" s="2442"/>
      <c r="GKW27" s="2442"/>
      <c r="GKX27" s="2442"/>
      <c r="GKY27" s="2442"/>
      <c r="GKZ27" s="2442"/>
      <c r="GLA27" s="2442"/>
      <c r="GLB27" s="2442"/>
      <c r="GLC27" s="2442"/>
      <c r="GLD27" s="2442"/>
      <c r="GLE27" s="2442"/>
      <c r="GLF27" s="2442"/>
      <c r="GLG27" s="2442"/>
      <c r="GLH27" s="2442"/>
      <c r="GLI27" s="2442"/>
      <c r="GLJ27" s="2442"/>
      <c r="GLK27" s="2442"/>
      <c r="GLL27" s="2442"/>
      <c r="GLM27" s="2442"/>
      <c r="GLN27" s="2442"/>
      <c r="GLO27" s="2442"/>
      <c r="GLP27" s="2442"/>
      <c r="GLQ27" s="2442"/>
      <c r="GLR27" s="2442"/>
      <c r="GLS27" s="2442"/>
      <c r="GLT27" s="2442"/>
      <c r="GLU27" s="2442"/>
      <c r="GLV27" s="2442"/>
      <c r="GLW27" s="2442"/>
      <c r="GLX27" s="2442"/>
      <c r="GLY27" s="2442"/>
      <c r="GLZ27" s="2442"/>
      <c r="GMA27" s="2442"/>
      <c r="GMB27" s="2442"/>
      <c r="GMC27" s="2442"/>
      <c r="GMD27" s="2442"/>
      <c r="GME27" s="2442"/>
      <c r="GMF27" s="2442"/>
      <c r="GMG27" s="2442"/>
      <c r="GMH27" s="2442"/>
      <c r="GMI27" s="2442"/>
      <c r="GMJ27" s="2442"/>
      <c r="GMK27" s="2442"/>
      <c r="GML27" s="2442"/>
      <c r="GMM27" s="2442"/>
      <c r="GMN27" s="2442"/>
      <c r="GMO27" s="2442"/>
      <c r="GMP27" s="2442"/>
      <c r="GMQ27" s="2442"/>
      <c r="GMR27" s="2442"/>
      <c r="GMS27" s="2442"/>
      <c r="GMT27" s="2442"/>
      <c r="GMU27" s="2442"/>
      <c r="GMV27" s="2442"/>
      <c r="GMW27" s="2442"/>
      <c r="GMX27" s="2442"/>
      <c r="GMY27" s="2442"/>
      <c r="GMZ27" s="2442"/>
      <c r="GNA27" s="2442"/>
      <c r="GNB27" s="2442"/>
      <c r="GNC27" s="2442"/>
      <c r="GND27" s="2442"/>
      <c r="GNE27" s="2442"/>
      <c r="GNF27" s="2442"/>
      <c r="GNG27" s="2442"/>
      <c r="GNH27" s="2442"/>
      <c r="GNI27" s="2442"/>
      <c r="GNJ27" s="2442"/>
      <c r="GNK27" s="2442"/>
      <c r="GNL27" s="2442"/>
      <c r="GNM27" s="2442"/>
      <c r="GNN27" s="2442"/>
      <c r="GNO27" s="2442"/>
      <c r="GNP27" s="2442"/>
      <c r="GNQ27" s="2442"/>
      <c r="GNR27" s="2442"/>
      <c r="GNS27" s="2442"/>
      <c r="GNT27" s="2442"/>
      <c r="GNU27" s="2442"/>
      <c r="GNV27" s="2442"/>
      <c r="GNW27" s="2442"/>
      <c r="GNX27" s="2442"/>
      <c r="GNY27" s="2442"/>
      <c r="GNZ27" s="2442"/>
      <c r="GOA27" s="2442"/>
      <c r="GOB27" s="2442"/>
      <c r="GOC27" s="2442"/>
      <c r="GOD27" s="2442"/>
      <c r="GOE27" s="2442"/>
      <c r="GOF27" s="2442"/>
      <c r="GOG27" s="2442"/>
      <c r="GOH27" s="2442"/>
      <c r="GOI27" s="2442"/>
      <c r="GOJ27" s="2442"/>
      <c r="GOK27" s="2442"/>
      <c r="GOL27" s="2442"/>
      <c r="GOM27" s="2442"/>
      <c r="GON27" s="2442"/>
      <c r="GOO27" s="2442"/>
      <c r="GOP27" s="2442"/>
      <c r="GOQ27" s="2442"/>
      <c r="GOR27" s="2442"/>
      <c r="GOS27" s="2442"/>
      <c r="GOT27" s="2442"/>
      <c r="GOU27" s="2442"/>
      <c r="GOV27" s="2442"/>
      <c r="GOW27" s="2442"/>
      <c r="GOX27" s="2442"/>
      <c r="GOY27" s="2442"/>
      <c r="GOZ27" s="2442"/>
      <c r="GPA27" s="2442"/>
      <c r="GPB27" s="2442"/>
      <c r="GPC27" s="2442"/>
      <c r="GPD27" s="2442"/>
      <c r="GPE27" s="2442"/>
      <c r="GPF27" s="2442"/>
      <c r="GPG27" s="2442"/>
      <c r="GPH27" s="2442"/>
      <c r="GPI27" s="2442"/>
      <c r="GPJ27" s="2442"/>
      <c r="GPK27" s="2442"/>
      <c r="GPL27" s="2442"/>
      <c r="GPM27" s="2442"/>
      <c r="GPN27" s="2442"/>
      <c r="GPO27" s="2442"/>
      <c r="GPP27" s="2442"/>
      <c r="GPQ27" s="2442"/>
      <c r="GPR27" s="2442"/>
      <c r="GPS27" s="2442"/>
      <c r="GPT27" s="2442"/>
      <c r="GPU27" s="2442"/>
      <c r="GPV27" s="2442"/>
      <c r="GPW27" s="2442"/>
      <c r="GPX27" s="2442"/>
      <c r="GPY27" s="2442"/>
      <c r="GPZ27" s="2442"/>
      <c r="GQA27" s="2442"/>
      <c r="GQB27" s="2442"/>
      <c r="GQC27" s="2442"/>
      <c r="GQD27" s="2442"/>
      <c r="GQE27" s="2442"/>
      <c r="GQF27" s="2442"/>
      <c r="GQG27" s="2442"/>
      <c r="GQH27" s="2442"/>
      <c r="GQI27" s="2442"/>
      <c r="GQJ27" s="2442"/>
      <c r="GQK27" s="2442"/>
      <c r="GQL27" s="2442"/>
      <c r="GQM27" s="2442"/>
      <c r="GQN27" s="2442"/>
      <c r="GQO27" s="2442"/>
      <c r="GQP27" s="2442"/>
      <c r="GQQ27" s="2442"/>
      <c r="GQR27" s="2442"/>
      <c r="GQS27" s="2442"/>
      <c r="GQT27" s="2442"/>
      <c r="GQU27" s="2442"/>
      <c r="GQV27" s="2442"/>
      <c r="GQW27" s="2442"/>
      <c r="GQX27" s="2442"/>
      <c r="GQY27" s="2442"/>
      <c r="GQZ27" s="2442"/>
      <c r="GRA27" s="2442"/>
      <c r="GRB27" s="2442"/>
      <c r="GRC27" s="2442"/>
      <c r="GRD27" s="2442"/>
      <c r="GRE27" s="2442"/>
      <c r="GRF27" s="2442"/>
      <c r="GRG27" s="2442"/>
      <c r="GRH27" s="2442"/>
      <c r="GRI27" s="2442"/>
      <c r="GRJ27" s="2442"/>
      <c r="GRK27" s="2442"/>
      <c r="GRL27" s="2442"/>
      <c r="GRM27" s="2442"/>
      <c r="GRN27" s="2442"/>
      <c r="GRO27" s="2442"/>
      <c r="GRP27" s="2442"/>
      <c r="GRQ27" s="2442"/>
      <c r="GRR27" s="2442"/>
      <c r="GRS27" s="2442"/>
      <c r="GRT27" s="2442"/>
      <c r="GRU27" s="2442"/>
      <c r="GRV27" s="2442"/>
      <c r="GRW27" s="2442"/>
      <c r="GRX27" s="2442"/>
      <c r="GRY27" s="2442"/>
      <c r="GRZ27" s="2442"/>
      <c r="GSA27" s="2442"/>
      <c r="GSB27" s="2442"/>
      <c r="GSC27" s="2442"/>
      <c r="GSD27" s="2442"/>
      <c r="GSE27" s="2442"/>
      <c r="GSF27" s="2442"/>
      <c r="GSG27" s="2442"/>
      <c r="GSH27" s="2442"/>
      <c r="GSI27" s="2442"/>
      <c r="GSJ27" s="2442"/>
      <c r="GSK27" s="2442"/>
      <c r="GSL27" s="2442"/>
      <c r="GSM27" s="2442"/>
      <c r="GSN27" s="2442"/>
      <c r="GSO27" s="2442"/>
      <c r="GSP27" s="2442"/>
      <c r="GSQ27" s="2442"/>
      <c r="GSR27" s="2442"/>
      <c r="GSS27" s="2442"/>
      <c r="GST27" s="2442"/>
      <c r="GSU27" s="2442"/>
      <c r="GSV27" s="2442"/>
      <c r="GSW27" s="2442"/>
      <c r="GSX27" s="2442"/>
      <c r="GSY27" s="2442"/>
      <c r="GSZ27" s="2442"/>
      <c r="GTA27" s="2442"/>
      <c r="GTB27" s="2442"/>
      <c r="GTC27" s="2442"/>
      <c r="GTD27" s="2442"/>
      <c r="GTE27" s="2442"/>
      <c r="GTF27" s="2442"/>
      <c r="GTG27" s="2442"/>
      <c r="GTH27" s="2442"/>
      <c r="GTI27" s="2442"/>
      <c r="GTJ27" s="2442"/>
      <c r="GTK27" s="2442"/>
      <c r="GTL27" s="2442"/>
      <c r="GTM27" s="2442"/>
      <c r="GTN27" s="2442"/>
      <c r="GTO27" s="2442"/>
      <c r="GTP27" s="2442"/>
      <c r="GTQ27" s="2442"/>
      <c r="GTR27" s="2442"/>
      <c r="GTS27" s="2442"/>
      <c r="GTT27" s="2442"/>
      <c r="GTU27" s="2442"/>
      <c r="GTV27" s="2442"/>
      <c r="GTW27" s="2442"/>
      <c r="GTX27" s="2442"/>
      <c r="GTY27" s="2442"/>
      <c r="GTZ27" s="2442"/>
      <c r="GUA27" s="2442"/>
      <c r="GUB27" s="2442"/>
      <c r="GUC27" s="2442"/>
      <c r="GUD27" s="2442"/>
      <c r="GUE27" s="2442"/>
      <c r="GUF27" s="2442"/>
      <c r="GUG27" s="2442"/>
      <c r="GUH27" s="2442"/>
      <c r="GUI27" s="2442"/>
      <c r="GUJ27" s="2442"/>
      <c r="GUK27" s="2442"/>
      <c r="GUL27" s="2442"/>
      <c r="GUM27" s="2442"/>
      <c r="GUN27" s="2442"/>
      <c r="GUO27" s="2442"/>
      <c r="GUP27" s="2442"/>
      <c r="GUQ27" s="2442"/>
      <c r="GUR27" s="2442"/>
      <c r="GUS27" s="2442"/>
      <c r="GUT27" s="2442"/>
      <c r="GUU27" s="2442"/>
      <c r="GUV27" s="2442"/>
      <c r="GUW27" s="2442"/>
      <c r="GUX27" s="2442"/>
      <c r="GUY27" s="2442"/>
      <c r="GUZ27" s="2442"/>
      <c r="GVA27" s="2442"/>
      <c r="GVB27" s="2442"/>
      <c r="GVC27" s="2442"/>
      <c r="GVD27" s="2442"/>
      <c r="GVE27" s="2442"/>
      <c r="GVF27" s="2442"/>
      <c r="GVG27" s="2442"/>
      <c r="GVH27" s="2442"/>
      <c r="GVI27" s="2442"/>
      <c r="GVJ27" s="2442"/>
      <c r="GVK27" s="2442"/>
      <c r="GVL27" s="2442"/>
      <c r="GVM27" s="2442"/>
      <c r="GVN27" s="2442"/>
      <c r="GVO27" s="2442"/>
      <c r="GVP27" s="2442"/>
      <c r="GVQ27" s="2442"/>
      <c r="GVR27" s="2442"/>
      <c r="GVS27" s="2442"/>
      <c r="GVT27" s="2442"/>
      <c r="GVU27" s="2442"/>
      <c r="GVV27" s="2442"/>
      <c r="GVW27" s="2442"/>
      <c r="GVX27" s="2442"/>
      <c r="GVY27" s="2442"/>
      <c r="GVZ27" s="2442"/>
      <c r="GWA27" s="2442"/>
      <c r="GWB27" s="2442"/>
      <c r="GWC27" s="2442"/>
      <c r="GWD27" s="2442"/>
      <c r="GWE27" s="2442"/>
      <c r="GWF27" s="2442"/>
      <c r="GWG27" s="2442"/>
      <c r="GWH27" s="2442"/>
      <c r="GWI27" s="2442"/>
      <c r="GWJ27" s="2442"/>
      <c r="GWK27" s="2442"/>
      <c r="GWL27" s="2442"/>
      <c r="GWM27" s="2442"/>
      <c r="GWN27" s="2442"/>
      <c r="GWO27" s="2442"/>
      <c r="GWP27" s="2442"/>
      <c r="GWQ27" s="2442"/>
      <c r="GWR27" s="2442"/>
      <c r="GWS27" s="2442"/>
      <c r="GWT27" s="2442"/>
      <c r="GWU27" s="2442"/>
      <c r="GWV27" s="2442"/>
      <c r="GWW27" s="2442"/>
      <c r="GWX27" s="2442"/>
      <c r="GWY27" s="2442"/>
      <c r="GWZ27" s="2442"/>
      <c r="GXA27" s="2442"/>
      <c r="GXB27" s="2442"/>
      <c r="GXC27" s="2442"/>
      <c r="GXD27" s="2442"/>
      <c r="GXE27" s="2442"/>
      <c r="GXF27" s="2442"/>
      <c r="GXG27" s="2442"/>
      <c r="GXH27" s="2442"/>
      <c r="GXI27" s="2442"/>
      <c r="GXJ27" s="2442"/>
      <c r="GXK27" s="2442"/>
      <c r="GXL27" s="2442"/>
      <c r="GXM27" s="2442"/>
      <c r="GXN27" s="2442"/>
      <c r="GXO27" s="2442"/>
      <c r="GXP27" s="2442"/>
      <c r="GXQ27" s="2442"/>
      <c r="GXR27" s="2442"/>
      <c r="GXS27" s="2442"/>
      <c r="GXT27" s="2442"/>
      <c r="GXU27" s="2442"/>
      <c r="GXV27" s="2442"/>
      <c r="GXW27" s="2442"/>
      <c r="GXX27" s="2442"/>
      <c r="GXY27" s="2442"/>
      <c r="GXZ27" s="2442"/>
      <c r="GYA27" s="2442"/>
      <c r="GYB27" s="2442"/>
      <c r="GYC27" s="2442"/>
      <c r="GYD27" s="2442"/>
      <c r="GYE27" s="2442"/>
      <c r="GYF27" s="2442"/>
      <c r="GYG27" s="2442"/>
      <c r="GYH27" s="2442"/>
      <c r="GYI27" s="2442"/>
      <c r="GYJ27" s="2442"/>
      <c r="GYK27" s="2442"/>
      <c r="GYL27" s="2442"/>
      <c r="GYM27" s="2442"/>
      <c r="GYN27" s="2442"/>
      <c r="GYO27" s="2442"/>
      <c r="GYP27" s="2442"/>
      <c r="GYQ27" s="2442"/>
      <c r="GYR27" s="2442"/>
      <c r="GYS27" s="2442"/>
      <c r="GYT27" s="2442"/>
      <c r="GYU27" s="2442"/>
      <c r="GYV27" s="2442"/>
      <c r="GYW27" s="2442"/>
      <c r="GYX27" s="2442"/>
      <c r="GYY27" s="2442"/>
      <c r="GYZ27" s="2442"/>
      <c r="GZA27" s="2442"/>
      <c r="GZB27" s="2442"/>
      <c r="GZC27" s="2442"/>
      <c r="GZD27" s="2442"/>
      <c r="GZE27" s="2442"/>
      <c r="GZF27" s="2442"/>
      <c r="GZG27" s="2442"/>
      <c r="GZH27" s="2442"/>
      <c r="GZI27" s="2442"/>
      <c r="GZJ27" s="2442"/>
      <c r="GZK27" s="2442"/>
      <c r="GZL27" s="2442"/>
      <c r="GZM27" s="2442"/>
      <c r="GZN27" s="2442"/>
      <c r="GZO27" s="2442"/>
      <c r="GZP27" s="2442"/>
      <c r="GZQ27" s="2442"/>
      <c r="GZR27" s="2442"/>
      <c r="GZS27" s="2442"/>
      <c r="GZT27" s="2442"/>
      <c r="GZU27" s="2442"/>
      <c r="GZV27" s="2442"/>
      <c r="GZW27" s="2442"/>
      <c r="GZX27" s="2442"/>
      <c r="GZY27" s="2442"/>
      <c r="GZZ27" s="2442"/>
      <c r="HAA27" s="2442"/>
      <c r="HAB27" s="2442"/>
      <c r="HAC27" s="2442"/>
      <c r="HAD27" s="2442"/>
      <c r="HAE27" s="2442"/>
      <c r="HAF27" s="2442"/>
      <c r="HAG27" s="2442"/>
      <c r="HAH27" s="2442"/>
      <c r="HAI27" s="2442"/>
      <c r="HAJ27" s="2442"/>
      <c r="HAK27" s="2442"/>
      <c r="HAL27" s="2442"/>
      <c r="HAM27" s="2442"/>
      <c r="HAN27" s="2442"/>
      <c r="HAO27" s="2442"/>
      <c r="HAP27" s="2442"/>
      <c r="HAQ27" s="2442"/>
      <c r="HAR27" s="2442"/>
      <c r="HAS27" s="2442"/>
      <c r="HAT27" s="2442"/>
      <c r="HAU27" s="2442"/>
      <c r="HAV27" s="2442"/>
      <c r="HAW27" s="2442"/>
      <c r="HAX27" s="2442"/>
      <c r="HAY27" s="2442"/>
      <c r="HAZ27" s="2442"/>
      <c r="HBA27" s="2442"/>
      <c r="HBB27" s="2442"/>
      <c r="HBC27" s="2442"/>
      <c r="HBD27" s="2442"/>
      <c r="HBE27" s="2442"/>
      <c r="HBF27" s="2442"/>
      <c r="HBG27" s="2442"/>
      <c r="HBH27" s="2442"/>
      <c r="HBI27" s="2442"/>
      <c r="HBJ27" s="2442"/>
      <c r="HBK27" s="2442"/>
      <c r="HBL27" s="2442"/>
      <c r="HBM27" s="2442"/>
      <c r="HBN27" s="2442"/>
      <c r="HBO27" s="2442"/>
      <c r="HBP27" s="2442"/>
      <c r="HBQ27" s="2442"/>
      <c r="HBR27" s="2442"/>
      <c r="HBS27" s="2442"/>
      <c r="HBT27" s="2442"/>
      <c r="HBU27" s="2442"/>
      <c r="HBV27" s="2442"/>
      <c r="HBW27" s="2442"/>
      <c r="HBX27" s="2442"/>
      <c r="HBY27" s="2442"/>
      <c r="HBZ27" s="2442"/>
      <c r="HCA27" s="2442"/>
      <c r="HCB27" s="2442"/>
      <c r="HCC27" s="2442"/>
      <c r="HCD27" s="2442"/>
      <c r="HCE27" s="2442"/>
      <c r="HCF27" s="2442"/>
      <c r="HCG27" s="2442"/>
      <c r="HCH27" s="2442"/>
      <c r="HCI27" s="2442"/>
      <c r="HCJ27" s="2442"/>
      <c r="HCK27" s="2442"/>
      <c r="HCL27" s="2442"/>
      <c r="HCM27" s="2442"/>
      <c r="HCN27" s="2442"/>
      <c r="HCO27" s="2442"/>
      <c r="HCP27" s="2442"/>
      <c r="HCQ27" s="2442"/>
      <c r="HCR27" s="2442"/>
      <c r="HCS27" s="2442"/>
      <c r="HCT27" s="2442"/>
      <c r="HCU27" s="2442"/>
      <c r="HCV27" s="2442"/>
      <c r="HCW27" s="2442"/>
      <c r="HCX27" s="2442"/>
      <c r="HCY27" s="2442"/>
      <c r="HCZ27" s="2442"/>
      <c r="HDA27" s="2442"/>
      <c r="HDB27" s="2442"/>
      <c r="HDC27" s="2442"/>
      <c r="HDD27" s="2442"/>
      <c r="HDE27" s="2442"/>
      <c r="HDF27" s="2442"/>
      <c r="HDG27" s="2442"/>
      <c r="HDH27" s="2442"/>
      <c r="HDI27" s="2442"/>
      <c r="HDJ27" s="2442"/>
      <c r="HDK27" s="2442"/>
      <c r="HDL27" s="2442"/>
      <c r="HDM27" s="2442"/>
      <c r="HDN27" s="2442"/>
      <c r="HDO27" s="2442"/>
      <c r="HDP27" s="2442"/>
      <c r="HDQ27" s="2442"/>
      <c r="HDR27" s="2442"/>
      <c r="HDS27" s="2442"/>
      <c r="HDT27" s="2442"/>
      <c r="HDU27" s="2442"/>
      <c r="HDV27" s="2442"/>
      <c r="HDW27" s="2442"/>
      <c r="HDX27" s="2442"/>
      <c r="HDY27" s="2442"/>
      <c r="HDZ27" s="2442"/>
      <c r="HEA27" s="2442"/>
      <c r="HEB27" s="2442"/>
      <c r="HEC27" s="2442"/>
      <c r="HED27" s="2442"/>
      <c r="HEE27" s="2442"/>
      <c r="HEF27" s="2442"/>
      <c r="HEG27" s="2442"/>
      <c r="HEH27" s="2442"/>
      <c r="HEI27" s="2442"/>
      <c r="HEJ27" s="2442"/>
      <c r="HEK27" s="2442"/>
      <c r="HEL27" s="2442"/>
      <c r="HEM27" s="2442"/>
      <c r="HEN27" s="2442"/>
      <c r="HEO27" s="2442"/>
      <c r="HEP27" s="2442"/>
      <c r="HEQ27" s="2442"/>
      <c r="HER27" s="2442"/>
      <c r="HES27" s="2442"/>
      <c r="HET27" s="2442"/>
      <c r="HEU27" s="2442"/>
      <c r="HEV27" s="2442"/>
      <c r="HEW27" s="2442"/>
      <c r="HEX27" s="2442"/>
      <c r="HEY27" s="2442"/>
      <c r="HEZ27" s="2442"/>
      <c r="HFA27" s="2442"/>
      <c r="HFB27" s="2442"/>
      <c r="HFC27" s="2442"/>
      <c r="HFD27" s="2442"/>
      <c r="HFE27" s="2442"/>
      <c r="HFF27" s="2442"/>
      <c r="HFG27" s="2442"/>
      <c r="HFH27" s="2442"/>
      <c r="HFI27" s="2442"/>
      <c r="HFJ27" s="2442"/>
      <c r="HFK27" s="2442"/>
      <c r="HFL27" s="2442"/>
      <c r="HFM27" s="2442"/>
      <c r="HFN27" s="2442"/>
      <c r="HFO27" s="2442"/>
      <c r="HFP27" s="2442"/>
      <c r="HFQ27" s="2442"/>
      <c r="HFR27" s="2442"/>
      <c r="HFS27" s="2442"/>
      <c r="HFT27" s="2442"/>
      <c r="HFU27" s="2442"/>
      <c r="HFV27" s="2442"/>
      <c r="HFW27" s="2442"/>
      <c r="HFX27" s="2442"/>
      <c r="HFY27" s="2442"/>
      <c r="HFZ27" s="2442"/>
      <c r="HGA27" s="2442"/>
      <c r="HGB27" s="2442"/>
      <c r="HGC27" s="2442"/>
      <c r="HGD27" s="2442"/>
      <c r="HGE27" s="2442"/>
      <c r="HGF27" s="2442"/>
      <c r="HGG27" s="2442"/>
      <c r="HGH27" s="2442"/>
      <c r="HGI27" s="2442"/>
      <c r="HGJ27" s="2442"/>
      <c r="HGK27" s="2442"/>
      <c r="HGL27" s="2442"/>
      <c r="HGM27" s="2442"/>
      <c r="HGN27" s="2442"/>
      <c r="HGO27" s="2442"/>
      <c r="HGP27" s="2442"/>
      <c r="HGQ27" s="2442"/>
      <c r="HGR27" s="2442"/>
      <c r="HGS27" s="2442"/>
      <c r="HGT27" s="2442"/>
      <c r="HGU27" s="2442"/>
      <c r="HGV27" s="2442"/>
      <c r="HGW27" s="2442"/>
      <c r="HGX27" s="2442"/>
      <c r="HGY27" s="2442"/>
      <c r="HGZ27" s="2442"/>
      <c r="HHA27" s="2442"/>
      <c r="HHB27" s="2442"/>
      <c r="HHC27" s="2442"/>
      <c r="HHD27" s="2442"/>
      <c r="HHE27" s="2442"/>
      <c r="HHF27" s="2442"/>
      <c r="HHG27" s="2442"/>
      <c r="HHH27" s="2442"/>
      <c r="HHI27" s="2442"/>
      <c r="HHJ27" s="2442"/>
      <c r="HHK27" s="2442"/>
      <c r="HHL27" s="2442"/>
      <c r="HHM27" s="2442"/>
      <c r="HHN27" s="2442"/>
      <c r="HHO27" s="2442"/>
      <c r="HHP27" s="2442"/>
      <c r="HHQ27" s="2442"/>
      <c r="HHR27" s="2442"/>
      <c r="HHS27" s="2442"/>
      <c r="HHT27" s="2442"/>
      <c r="HHU27" s="2442"/>
      <c r="HHV27" s="2442"/>
      <c r="HHW27" s="2442"/>
      <c r="HHX27" s="2442"/>
      <c r="HHY27" s="2442"/>
      <c r="HHZ27" s="2442"/>
      <c r="HIA27" s="2442"/>
      <c r="HIB27" s="2442"/>
      <c r="HIC27" s="2442"/>
      <c r="HID27" s="2442"/>
      <c r="HIE27" s="2442"/>
      <c r="HIF27" s="2442"/>
      <c r="HIG27" s="2442"/>
      <c r="HIH27" s="2442"/>
      <c r="HII27" s="2442"/>
      <c r="HIJ27" s="2442"/>
      <c r="HIK27" s="2442"/>
      <c r="HIL27" s="2442"/>
      <c r="HIM27" s="2442"/>
      <c r="HIN27" s="2442"/>
      <c r="HIO27" s="2442"/>
      <c r="HIP27" s="2442"/>
      <c r="HIQ27" s="2442"/>
      <c r="HIR27" s="2442"/>
      <c r="HIS27" s="2442"/>
      <c r="HIT27" s="2442"/>
      <c r="HIU27" s="2442"/>
      <c r="HIV27" s="2442"/>
      <c r="HIW27" s="2442"/>
      <c r="HIX27" s="2442"/>
      <c r="HIY27" s="2442"/>
      <c r="HIZ27" s="2442"/>
      <c r="HJA27" s="2442"/>
      <c r="HJB27" s="2442"/>
      <c r="HJC27" s="2442"/>
      <c r="HJD27" s="2442"/>
      <c r="HJE27" s="2442"/>
      <c r="HJF27" s="2442"/>
      <c r="HJG27" s="2442"/>
      <c r="HJH27" s="2442"/>
      <c r="HJI27" s="2442"/>
      <c r="HJJ27" s="2442"/>
      <c r="HJK27" s="2442"/>
      <c r="HJL27" s="2442"/>
      <c r="HJM27" s="2442"/>
      <c r="HJN27" s="2442"/>
      <c r="HJO27" s="2442"/>
      <c r="HJP27" s="2442"/>
      <c r="HJQ27" s="2442"/>
      <c r="HJR27" s="2442"/>
      <c r="HJS27" s="2442"/>
      <c r="HJT27" s="2442"/>
      <c r="HJU27" s="2442"/>
      <c r="HJV27" s="2442"/>
      <c r="HJW27" s="2442"/>
      <c r="HJX27" s="2442"/>
      <c r="HJY27" s="2442"/>
      <c r="HJZ27" s="2442"/>
      <c r="HKA27" s="2442"/>
      <c r="HKB27" s="2442"/>
      <c r="HKC27" s="2442"/>
      <c r="HKD27" s="2442"/>
      <c r="HKE27" s="2442"/>
      <c r="HKF27" s="2442"/>
      <c r="HKG27" s="2442"/>
      <c r="HKH27" s="2442"/>
      <c r="HKI27" s="2442"/>
      <c r="HKJ27" s="2442"/>
      <c r="HKK27" s="2442"/>
      <c r="HKL27" s="2442"/>
      <c r="HKM27" s="2442"/>
      <c r="HKN27" s="2442"/>
      <c r="HKO27" s="2442"/>
      <c r="HKP27" s="2442"/>
      <c r="HKQ27" s="2442"/>
      <c r="HKR27" s="2442"/>
      <c r="HKS27" s="2442"/>
      <c r="HKT27" s="2442"/>
      <c r="HKU27" s="2442"/>
      <c r="HKV27" s="2442"/>
      <c r="HKW27" s="2442"/>
      <c r="HKX27" s="2442"/>
      <c r="HKY27" s="2442"/>
      <c r="HKZ27" s="2442"/>
      <c r="HLA27" s="2442"/>
      <c r="HLB27" s="2442"/>
      <c r="HLC27" s="2442"/>
      <c r="HLD27" s="2442"/>
      <c r="HLE27" s="2442"/>
      <c r="HLF27" s="2442"/>
      <c r="HLG27" s="2442"/>
      <c r="HLH27" s="2442"/>
      <c r="HLI27" s="2442"/>
      <c r="HLJ27" s="2442"/>
      <c r="HLK27" s="2442"/>
      <c r="HLL27" s="2442"/>
      <c r="HLM27" s="2442"/>
      <c r="HLN27" s="2442"/>
      <c r="HLO27" s="2442"/>
      <c r="HLP27" s="2442"/>
      <c r="HLQ27" s="2442"/>
      <c r="HLR27" s="2442"/>
      <c r="HLS27" s="2442"/>
      <c r="HLT27" s="2442"/>
      <c r="HLU27" s="2442"/>
      <c r="HLV27" s="2442"/>
      <c r="HLW27" s="2442"/>
      <c r="HLX27" s="2442"/>
      <c r="HLY27" s="2442"/>
      <c r="HLZ27" s="2442"/>
      <c r="HMA27" s="2442"/>
      <c r="HMB27" s="2442"/>
      <c r="HMC27" s="2442"/>
      <c r="HMD27" s="2442"/>
      <c r="HME27" s="2442"/>
      <c r="HMF27" s="2442"/>
      <c r="HMG27" s="2442"/>
      <c r="HMH27" s="2442"/>
      <c r="HMI27" s="2442"/>
      <c r="HMJ27" s="2442"/>
      <c r="HMK27" s="2442"/>
      <c r="HML27" s="2442"/>
      <c r="HMM27" s="2442"/>
      <c r="HMN27" s="2442"/>
      <c r="HMO27" s="2442"/>
      <c r="HMP27" s="2442"/>
      <c r="HMQ27" s="2442"/>
      <c r="HMR27" s="2442"/>
      <c r="HMS27" s="2442"/>
      <c r="HMT27" s="2442"/>
      <c r="HMU27" s="2442"/>
      <c r="HMV27" s="2442"/>
      <c r="HMW27" s="2442"/>
      <c r="HMX27" s="2442"/>
      <c r="HMY27" s="2442"/>
      <c r="HMZ27" s="2442"/>
      <c r="HNA27" s="2442"/>
      <c r="HNB27" s="2442"/>
      <c r="HNC27" s="2442"/>
      <c r="HND27" s="2442"/>
      <c r="HNE27" s="2442"/>
      <c r="HNF27" s="2442"/>
      <c r="HNG27" s="2442"/>
      <c r="HNH27" s="2442"/>
      <c r="HNI27" s="2442"/>
      <c r="HNJ27" s="2442"/>
      <c r="HNK27" s="2442"/>
      <c r="HNL27" s="2442"/>
      <c r="HNM27" s="2442"/>
      <c r="HNN27" s="2442"/>
      <c r="HNO27" s="2442"/>
      <c r="HNP27" s="2442"/>
      <c r="HNQ27" s="2442"/>
      <c r="HNR27" s="2442"/>
      <c r="HNS27" s="2442"/>
      <c r="HNT27" s="2442"/>
      <c r="HNU27" s="2442"/>
      <c r="HNV27" s="2442"/>
      <c r="HNW27" s="2442"/>
      <c r="HNX27" s="2442"/>
      <c r="HNY27" s="2442"/>
      <c r="HNZ27" s="2442"/>
      <c r="HOA27" s="2442"/>
      <c r="HOB27" s="2442"/>
      <c r="HOC27" s="2442"/>
      <c r="HOD27" s="2442"/>
      <c r="HOE27" s="2442"/>
      <c r="HOF27" s="2442"/>
      <c r="HOG27" s="2442"/>
      <c r="HOH27" s="2442"/>
      <c r="HOI27" s="2442"/>
      <c r="HOJ27" s="2442"/>
      <c r="HOK27" s="2442"/>
      <c r="HOL27" s="2442"/>
      <c r="HOM27" s="2442"/>
      <c r="HON27" s="2442"/>
      <c r="HOO27" s="2442"/>
      <c r="HOP27" s="2442"/>
      <c r="HOQ27" s="2442"/>
      <c r="HOR27" s="2442"/>
      <c r="HOS27" s="2442"/>
      <c r="HOT27" s="2442"/>
      <c r="HOU27" s="2442"/>
      <c r="HOV27" s="2442"/>
      <c r="HOW27" s="2442"/>
      <c r="HOX27" s="2442"/>
      <c r="HOY27" s="2442"/>
      <c r="HOZ27" s="2442"/>
      <c r="HPA27" s="2442"/>
      <c r="HPB27" s="2442"/>
      <c r="HPC27" s="2442"/>
      <c r="HPD27" s="2442"/>
      <c r="HPE27" s="2442"/>
      <c r="HPF27" s="2442"/>
      <c r="HPG27" s="2442"/>
      <c r="HPH27" s="2442"/>
      <c r="HPI27" s="2442"/>
      <c r="HPJ27" s="2442"/>
      <c r="HPK27" s="2442"/>
      <c r="HPL27" s="2442"/>
      <c r="HPM27" s="2442"/>
      <c r="HPN27" s="2442"/>
      <c r="HPO27" s="2442"/>
      <c r="HPP27" s="2442"/>
      <c r="HPQ27" s="2442"/>
      <c r="HPR27" s="2442"/>
      <c r="HPS27" s="2442"/>
      <c r="HPT27" s="2442"/>
      <c r="HPU27" s="2442"/>
      <c r="HPV27" s="2442"/>
      <c r="HPW27" s="2442"/>
      <c r="HPX27" s="2442"/>
      <c r="HPY27" s="2442"/>
      <c r="HPZ27" s="2442"/>
      <c r="HQA27" s="2442"/>
      <c r="HQB27" s="2442"/>
      <c r="HQC27" s="2442"/>
      <c r="HQD27" s="2442"/>
      <c r="HQE27" s="2442"/>
      <c r="HQF27" s="2442"/>
      <c r="HQG27" s="2442"/>
      <c r="HQH27" s="2442"/>
      <c r="HQI27" s="2442"/>
      <c r="HQJ27" s="2442"/>
      <c r="HQK27" s="2442"/>
      <c r="HQL27" s="2442"/>
      <c r="HQM27" s="2442"/>
      <c r="HQN27" s="2442"/>
      <c r="HQO27" s="2442"/>
      <c r="HQP27" s="2442"/>
      <c r="HQQ27" s="2442"/>
      <c r="HQR27" s="2442"/>
      <c r="HQS27" s="2442"/>
      <c r="HQT27" s="2442"/>
      <c r="HQU27" s="2442"/>
      <c r="HQV27" s="2442"/>
      <c r="HQW27" s="2442"/>
      <c r="HQX27" s="2442"/>
      <c r="HQY27" s="2442"/>
      <c r="HQZ27" s="2442"/>
      <c r="HRA27" s="2442"/>
      <c r="HRB27" s="2442"/>
      <c r="HRC27" s="2442"/>
      <c r="HRD27" s="2442"/>
      <c r="HRE27" s="2442"/>
      <c r="HRF27" s="2442"/>
      <c r="HRG27" s="2442"/>
      <c r="HRH27" s="2442"/>
      <c r="HRI27" s="2442"/>
      <c r="HRJ27" s="2442"/>
      <c r="HRK27" s="2442"/>
      <c r="HRL27" s="2442"/>
      <c r="HRM27" s="2442"/>
      <c r="HRN27" s="2442"/>
      <c r="HRO27" s="2442"/>
      <c r="HRP27" s="2442"/>
      <c r="HRQ27" s="2442"/>
      <c r="HRR27" s="2442"/>
      <c r="HRS27" s="2442"/>
      <c r="HRT27" s="2442"/>
      <c r="HRU27" s="2442"/>
      <c r="HRV27" s="2442"/>
      <c r="HRW27" s="2442"/>
      <c r="HRX27" s="2442"/>
      <c r="HRY27" s="2442"/>
      <c r="HRZ27" s="2442"/>
      <c r="HSA27" s="2442"/>
      <c r="HSB27" s="2442"/>
      <c r="HSC27" s="2442"/>
      <c r="HSD27" s="2442"/>
      <c r="HSE27" s="2442"/>
      <c r="HSF27" s="2442"/>
      <c r="HSG27" s="2442"/>
      <c r="HSH27" s="2442"/>
      <c r="HSI27" s="2442"/>
      <c r="HSJ27" s="2442"/>
      <c r="HSK27" s="2442"/>
      <c r="HSL27" s="2442"/>
      <c r="HSM27" s="2442"/>
      <c r="HSN27" s="2442"/>
      <c r="HSO27" s="2442"/>
      <c r="HSP27" s="2442"/>
      <c r="HSQ27" s="2442"/>
      <c r="HSR27" s="2442"/>
      <c r="HSS27" s="2442"/>
      <c r="HST27" s="2442"/>
      <c r="HSU27" s="2442"/>
      <c r="HSV27" s="2442"/>
      <c r="HSW27" s="2442"/>
      <c r="HSX27" s="2442"/>
      <c r="HSY27" s="2442"/>
      <c r="HSZ27" s="2442"/>
      <c r="HTA27" s="2442"/>
      <c r="HTB27" s="2442"/>
      <c r="HTC27" s="2442"/>
      <c r="HTD27" s="2442"/>
      <c r="HTE27" s="2442"/>
      <c r="HTF27" s="2442"/>
      <c r="HTG27" s="2442"/>
      <c r="HTH27" s="2442"/>
      <c r="HTI27" s="2442"/>
      <c r="HTJ27" s="2442"/>
      <c r="HTK27" s="2442"/>
      <c r="HTL27" s="2442"/>
      <c r="HTM27" s="2442"/>
      <c r="HTN27" s="2442"/>
      <c r="HTO27" s="2442"/>
      <c r="HTP27" s="2442"/>
      <c r="HTQ27" s="2442"/>
      <c r="HTR27" s="2442"/>
      <c r="HTS27" s="2442"/>
      <c r="HTT27" s="2442"/>
      <c r="HTU27" s="2442"/>
      <c r="HTV27" s="2442"/>
      <c r="HTW27" s="2442"/>
      <c r="HTX27" s="2442"/>
      <c r="HTY27" s="2442"/>
      <c r="HTZ27" s="2442"/>
      <c r="HUA27" s="2442"/>
      <c r="HUB27" s="2442"/>
      <c r="HUC27" s="2442"/>
      <c r="HUD27" s="2442"/>
      <c r="HUE27" s="2442"/>
      <c r="HUF27" s="2442"/>
      <c r="HUG27" s="2442"/>
      <c r="HUH27" s="2442"/>
      <c r="HUI27" s="2442"/>
      <c r="HUJ27" s="2442"/>
      <c r="HUK27" s="2442"/>
      <c r="HUL27" s="2442"/>
      <c r="HUM27" s="2442"/>
      <c r="HUN27" s="2442"/>
      <c r="HUO27" s="2442"/>
      <c r="HUP27" s="2442"/>
      <c r="HUQ27" s="2442"/>
      <c r="HUR27" s="2442"/>
      <c r="HUS27" s="2442"/>
      <c r="HUT27" s="2442"/>
      <c r="HUU27" s="2442"/>
      <c r="HUV27" s="2442"/>
      <c r="HUW27" s="2442"/>
      <c r="HUX27" s="2442"/>
      <c r="HUY27" s="2442"/>
      <c r="HUZ27" s="2442"/>
      <c r="HVA27" s="2442"/>
      <c r="HVB27" s="2442"/>
      <c r="HVC27" s="2442"/>
      <c r="HVD27" s="2442"/>
      <c r="HVE27" s="2442"/>
      <c r="HVF27" s="2442"/>
      <c r="HVG27" s="2442"/>
      <c r="HVH27" s="2442"/>
      <c r="HVI27" s="2442"/>
      <c r="HVJ27" s="2442"/>
      <c r="HVK27" s="2442"/>
      <c r="HVL27" s="2442"/>
      <c r="HVM27" s="2442"/>
      <c r="HVN27" s="2442"/>
      <c r="HVO27" s="2442"/>
      <c r="HVP27" s="2442"/>
      <c r="HVQ27" s="2442"/>
      <c r="HVR27" s="2442"/>
      <c r="HVS27" s="2442"/>
      <c r="HVT27" s="2442"/>
      <c r="HVU27" s="2442"/>
      <c r="HVV27" s="2442"/>
      <c r="HVW27" s="2442"/>
      <c r="HVX27" s="2442"/>
      <c r="HVY27" s="2442"/>
      <c r="HVZ27" s="2442"/>
      <c r="HWA27" s="2442"/>
      <c r="HWB27" s="2442"/>
      <c r="HWC27" s="2442"/>
      <c r="HWD27" s="2442"/>
      <c r="HWE27" s="2442"/>
      <c r="HWF27" s="2442"/>
      <c r="HWG27" s="2442"/>
      <c r="HWH27" s="2442"/>
      <c r="HWI27" s="2442"/>
      <c r="HWJ27" s="2442"/>
      <c r="HWK27" s="2442"/>
      <c r="HWL27" s="2442"/>
      <c r="HWM27" s="2442"/>
      <c r="HWN27" s="2442"/>
      <c r="HWO27" s="2442"/>
      <c r="HWP27" s="2442"/>
      <c r="HWQ27" s="2442"/>
      <c r="HWR27" s="2442"/>
      <c r="HWS27" s="2442"/>
      <c r="HWT27" s="2442"/>
      <c r="HWU27" s="2442"/>
      <c r="HWV27" s="2442"/>
      <c r="HWW27" s="2442"/>
      <c r="HWX27" s="2442"/>
      <c r="HWY27" s="2442"/>
      <c r="HWZ27" s="2442"/>
      <c r="HXA27" s="2442"/>
      <c r="HXB27" s="2442"/>
      <c r="HXC27" s="2442"/>
      <c r="HXD27" s="2442"/>
      <c r="HXE27" s="2442"/>
      <c r="HXF27" s="2442"/>
      <c r="HXG27" s="2442"/>
      <c r="HXH27" s="2442"/>
      <c r="HXI27" s="2442"/>
      <c r="HXJ27" s="2442"/>
      <c r="HXK27" s="2442"/>
      <c r="HXL27" s="2442"/>
      <c r="HXM27" s="2442"/>
      <c r="HXN27" s="2442"/>
      <c r="HXO27" s="2442"/>
      <c r="HXP27" s="2442"/>
      <c r="HXQ27" s="2442"/>
      <c r="HXR27" s="2442"/>
      <c r="HXS27" s="2442"/>
      <c r="HXT27" s="2442"/>
      <c r="HXU27" s="2442"/>
      <c r="HXV27" s="2442"/>
      <c r="HXW27" s="2442"/>
      <c r="HXX27" s="2442"/>
      <c r="HXY27" s="2442"/>
      <c r="HXZ27" s="2442"/>
      <c r="HYA27" s="2442"/>
      <c r="HYB27" s="2442"/>
      <c r="HYC27" s="2442"/>
      <c r="HYD27" s="2442"/>
      <c r="HYE27" s="2442"/>
      <c r="HYF27" s="2442"/>
      <c r="HYG27" s="2442"/>
      <c r="HYH27" s="2442"/>
      <c r="HYI27" s="2442"/>
      <c r="HYJ27" s="2442"/>
      <c r="HYK27" s="2442"/>
      <c r="HYL27" s="2442"/>
      <c r="HYM27" s="2442"/>
      <c r="HYN27" s="2442"/>
      <c r="HYO27" s="2442"/>
      <c r="HYP27" s="2442"/>
      <c r="HYQ27" s="2442"/>
      <c r="HYR27" s="2442"/>
      <c r="HYS27" s="2442"/>
      <c r="HYT27" s="2442"/>
      <c r="HYU27" s="2442"/>
      <c r="HYV27" s="2442"/>
      <c r="HYW27" s="2442"/>
      <c r="HYX27" s="2442"/>
      <c r="HYY27" s="2442"/>
      <c r="HYZ27" s="2442"/>
      <c r="HZA27" s="2442"/>
      <c r="HZB27" s="2442"/>
      <c r="HZC27" s="2442"/>
      <c r="HZD27" s="2442"/>
      <c r="HZE27" s="2442"/>
      <c r="HZF27" s="2442"/>
      <c r="HZG27" s="2442"/>
      <c r="HZH27" s="2442"/>
      <c r="HZI27" s="2442"/>
      <c r="HZJ27" s="2442"/>
      <c r="HZK27" s="2442"/>
      <c r="HZL27" s="2442"/>
      <c r="HZM27" s="2442"/>
      <c r="HZN27" s="2442"/>
      <c r="HZO27" s="2442"/>
      <c r="HZP27" s="2442"/>
      <c r="HZQ27" s="2442"/>
      <c r="HZR27" s="2442"/>
      <c r="HZS27" s="2442"/>
      <c r="HZT27" s="2442"/>
      <c r="HZU27" s="2442"/>
      <c r="HZV27" s="2442"/>
      <c r="HZW27" s="2442"/>
      <c r="HZX27" s="2442"/>
      <c r="HZY27" s="2442"/>
      <c r="HZZ27" s="2442"/>
      <c r="IAA27" s="2442"/>
      <c r="IAB27" s="2442"/>
      <c r="IAC27" s="2442"/>
      <c r="IAD27" s="2442"/>
      <c r="IAE27" s="2442"/>
      <c r="IAF27" s="2442"/>
      <c r="IAG27" s="2442"/>
      <c r="IAH27" s="2442"/>
      <c r="IAI27" s="2442"/>
      <c r="IAJ27" s="2442"/>
      <c r="IAK27" s="2442"/>
      <c r="IAL27" s="2442"/>
      <c r="IAM27" s="2442"/>
      <c r="IAN27" s="2442"/>
      <c r="IAO27" s="2442"/>
      <c r="IAP27" s="2442"/>
      <c r="IAQ27" s="2442"/>
      <c r="IAR27" s="2442"/>
      <c r="IAS27" s="2442"/>
      <c r="IAT27" s="2442"/>
      <c r="IAU27" s="2442"/>
      <c r="IAV27" s="2442"/>
      <c r="IAW27" s="2442"/>
      <c r="IAX27" s="2442"/>
      <c r="IAY27" s="2442"/>
      <c r="IAZ27" s="2442"/>
      <c r="IBA27" s="2442"/>
      <c r="IBB27" s="2442"/>
      <c r="IBC27" s="2442"/>
      <c r="IBD27" s="2442"/>
      <c r="IBE27" s="2442"/>
      <c r="IBF27" s="2442"/>
      <c r="IBG27" s="2442"/>
      <c r="IBH27" s="2442"/>
      <c r="IBI27" s="2442"/>
      <c r="IBJ27" s="2442"/>
      <c r="IBK27" s="2442"/>
      <c r="IBL27" s="2442"/>
      <c r="IBM27" s="2442"/>
      <c r="IBN27" s="2442"/>
      <c r="IBO27" s="2442"/>
      <c r="IBP27" s="2442"/>
      <c r="IBQ27" s="2442"/>
      <c r="IBR27" s="2442"/>
      <c r="IBS27" s="2442"/>
      <c r="IBT27" s="2442"/>
      <c r="IBU27" s="2442"/>
      <c r="IBV27" s="2442"/>
      <c r="IBW27" s="2442"/>
      <c r="IBX27" s="2442"/>
      <c r="IBY27" s="2442"/>
      <c r="IBZ27" s="2442"/>
      <c r="ICA27" s="2442"/>
      <c r="ICB27" s="2442"/>
      <c r="ICC27" s="2442"/>
      <c r="ICD27" s="2442"/>
      <c r="ICE27" s="2442"/>
      <c r="ICF27" s="2442"/>
      <c r="ICG27" s="2442"/>
      <c r="ICH27" s="2442"/>
      <c r="ICI27" s="2442"/>
      <c r="ICJ27" s="2442"/>
      <c r="ICK27" s="2442"/>
      <c r="ICL27" s="2442"/>
      <c r="ICM27" s="2442"/>
      <c r="ICN27" s="2442"/>
      <c r="ICO27" s="2442"/>
      <c r="ICP27" s="2442"/>
      <c r="ICQ27" s="2442"/>
      <c r="ICR27" s="2442"/>
      <c r="ICS27" s="2442"/>
      <c r="ICT27" s="2442"/>
      <c r="ICU27" s="2442"/>
      <c r="ICV27" s="2442"/>
      <c r="ICW27" s="2442"/>
      <c r="ICX27" s="2442"/>
      <c r="ICY27" s="2442"/>
      <c r="ICZ27" s="2442"/>
      <c r="IDA27" s="2442"/>
      <c r="IDB27" s="2442"/>
      <c r="IDC27" s="2442"/>
      <c r="IDD27" s="2442"/>
      <c r="IDE27" s="2442"/>
      <c r="IDF27" s="2442"/>
      <c r="IDG27" s="2442"/>
      <c r="IDH27" s="2442"/>
      <c r="IDI27" s="2442"/>
      <c r="IDJ27" s="2442"/>
      <c r="IDK27" s="2442"/>
      <c r="IDL27" s="2442"/>
      <c r="IDM27" s="2442"/>
      <c r="IDN27" s="2442"/>
      <c r="IDO27" s="2442"/>
      <c r="IDP27" s="2442"/>
      <c r="IDQ27" s="2442"/>
      <c r="IDR27" s="2442"/>
      <c r="IDS27" s="2442"/>
      <c r="IDT27" s="2442"/>
      <c r="IDU27" s="2442"/>
      <c r="IDV27" s="2442"/>
      <c r="IDW27" s="2442"/>
      <c r="IDX27" s="2442"/>
      <c r="IDY27" s="2442"/>
      <c r="IDZ27" s="2442"/>
      <c r="IEA27" s="2442"/>
      <c r="IEB27" s="2442"/>
      <c r="IEC27" s="2442"/>
      <c r="IED27" s="2442"/>
      <c r="IEE27" s="2442"/>
      <c r="IEF27" s="2442"/>
      <c r="IEG27" s="2442"/>
      <c r="IEH27" s="2442"/>
      <c r="IEI27" s="2442"/>
      <c r="IEJ27" s="2442"/>
      <c r="IEK27" s="2442"/>
      <c r="IEL27" s="2442"/>
      <c r="IEM27" s="2442"/>
      <c r="IEN27" s="2442"/>
      <c r="IEO27" s="2442"/>
      <c r="IEP27" s="2442"/>
      <c r="IEQ27" s="2442"/>
      <c r="IER27" s="2442"/>
      <c r="IES27" s="2442"/>
      <c r="IET27" s="2442"/>
      <c r="IEU27" s="2442"/>
      <c r="IEV27" s="2442"/>
      <c r="IEW27" s="2442"/>
      <c r="IEX27" s="2442"/>
      <c r="IEY27" s="2442"/>
      <c r="IEZ27" s="2442"/>
      <c r="IFA27" s="2442"/>
      <c r="IFB27" s="2442"/>
      <c r="IFC27" s="2442"/>
      <c r="IFD27" s="2442"/>
      <c r="IFE27" s="2442"/>
      <c r="IFF27" s="2442"/>
      <c r="IFG27" s="2442"/>
      <c r="IFH27" s="2442"/>
      <c r="IFI27" s="2442"/>
      <c r="IFJ27" s="2442"/>
      <c r="IFK27" s="2442"/>
      <c r="IFL27" s="2442"/>
      <c r="IFM27" s="2442"/>
      <c r="IFN27" s="2442"/>
      <c r="IFO27" s="2442"/>
      <c r="IFP27" s="2442"/>
      <c r="IFQ27" s="2442"/>
      <c r="IFR27" s="2442"/>
      <c r="IFS27" s="2442"/>
      <c r="IFT27" s="2442"/>
      <c r="IFU27" s="2442"/>
      <c r="IFV27" s="2442"/>
      <c r="IFW27" s="2442"/>
      <c r="IFX27" s="2442"/>
      <c r="IFY27" s="2442"/>
      <c r="IFZ27" s="2442"/>
      <c r="IGA27" s="2442"/>
      <c r="IGB27" s="2442"/>
      <c r="IGC27" s="2442"/>
      <c r="IGD27" s="2442"/>
      <c r="IGE27" s="2442"/>
      <c r="IGF27" s="2442"/>
      <c r="IGG27" s="2442"/>
      <c r="IGH27" s="2442"/>
      <c r="IGI27" s="2442"/>
      <c r="IGJ27" s="2442"/>
      <c r="IGK27" s="2442"/>
      <c r="IGL27" s="2442"/>
      <c r="IGM27" s="2442"/>
      <c r="IGN27" s="2442"/>
      <c r="IGO27" s="2442"/>
      <c r="IGP27" s="2442"/>
      <c r="IGQ27" s="2442"/>
      <c r="IGR27" s="2442"/>
      <c r="IGS27" s="2442"/>
      <c r="IGT27" s="2442"/>
      <c r="IGU27" s="2442"/>
      <c r="IGV27" s="2442"/>
      <c r="IGW27" s="2442"/>
      <c r="IGX27" s="2442"/>
      <c r="IGY27" s="2442"/>
      <c r="IGZ27" s="2442"/>
      <c r="IHA27" s="2442"/>
      <c r="IHB27" s="2442"/>
      <c r="IHC27" s="2442"/>
      <c r="IHD27" s="2442"/>
      <c r="IHE27" s="2442"/>
      <c r="IHF27" s="2442"/>
      <c r="IHG27" s="2442"/>
      <c r="IHH27" s="2442"/>
      <c r="IHI27" s="2442"/>
      <c r="IHJ27" s="2442"/>
      <c r="IHK27" s="2442"/>
      <c r="IHL27" s="2442"/>
      <c r="IHM27" s="2442"/>
      <c r="IHN27" s="2442"/>
      <c r="IHO27" s="2442"/>
      <c r="IHP27" s="2442"/>
      <c r="IHQ27" s="2442"/>
      <c r="IHR27" s="2442"/>
      <c r="IHS27" s="2442"/>
      <c r="IHT27" s="2442"/>
      <c r="IHU27" s="2442"/>
      <c r="IHV27" s="2442"/>
      <c r="IHW27" s="2442"/>
      <c r="IHX27" s="2442"/>
      <c r="IHY27" s="2442"/>
      <c r="IHZ27" s="2442"/>
      <c r="IIA27" s="2442"/>
      <c r="IIB27" s="2442"/>
      <c r="IIC27" s="2442"/>
      <c r="IID27" s="2442"/>
      <c r="IIE27" s="2442"/>
      <c r="IIF27" s="2442"/>
      <c r="IIG27" s="2442"/>
      <c r="IIH27" s="2442"/>
      <c r="III27" s="2442"/>
      <c r="IIJ27" s="2442"/>
      <c r="IIK27" s="2442"/>
      <c r="IIL27" s="2442"/>
      <c r="IIM27" s="2442"/>
      <c r="IIN27" s="2442"/>
      <c r="IIO27" s="2442"/>
      <c r="IIP27" s="2442"/>
      <c r="IIQ27" s="2442"/>
      <c r="IIR27" s="2442"/>
      <c r="IIS27" s="2442"/>
      <c r="IIT27" s="2442"/>
      <c r="IIU27" s="2442"/>
      <c r="IIV27" s="2442"/>
      <c r="IIW27" s="2442"/>
      <c r="IIX27" s="2442"/>
      <c r="IIY27" s="2442"/>
      <c r="IIZ27" s="2442"/>
      <c r="IJA27" s="2442"/>
      <c r="IJB27" s="2442"/>
      <c r="IJC27" s="2442"/>
      <c r="IJD27" s="2442"/>
      <c r="IJE27" s="2442"/>
      <c r="IJF27" s="2442"/>
      <c r="IJG27" s="2442"/>
      <c r="IJH27" s="2442"/>
      <c r="IJI27" s="2442"/>
      <c r="IJJ27" s="2442"/>
      <c r="IJK27" s="2442"/>
      <c r="IJL27" s="2442"/>
      <c r="IJM27" s="2442"/>
      <c r="IJN27" s="2442"/>
      <c r="IJO27" s="2442"/>
      <c r="IJP27" s="2442"/>
      <c r="IJQ27" s="2442"/>
      <c r="IJR27" s="2442"/>
      <c r="IJS27" s="2442"/>
      <c r="IJT27" s="2442"/>
      <c r="IJU27" s="2442"/>
      <c r="IJV27" s="2442"/>
      <c r="IJW27" s="2442"/>
      <c r="IJX27" s="2442"/>
      <c r="IJY27" s="2442"/>
      <c r="IJZ27" s="2442"/>
      <c r="IKA27" s="2442"/>
      <c r="IKB27" s="2442"/>
      <c r="IKC27" s="2442"/>
      <c r="IKD27" s="2442"/>
      <c r="IKE27" s="2442"/>
      <c r="IKF27" s="2442"/>
      <c r="IKG27" s="2442"/>
      <c r="IKH27" s="2442"/>
      <c r="IKI27" s="2442"/>
      <c r="IKJ27" s="2442"/>
      <c r="IKK27" s="2442"/>
      <c r="IKL27" s="2442"/>
      <c r="IKM27" s="2442"/>
      <c r="IKN27" s="2442"/>
      <c r="IKO27" s="2442"/>
      <c r="IKP27" s="2442"/>
      <c r="IKQ27" s="2442"/>
      <c r="IKR27" s="2442"/>
      <c r="IKS27" s="2442"/>
      <c r="IKT27" s="2442"/>
      <c r="IKU27" s="2442"/>
      <c r="IKV27" s="2442"/>
      <c r="IKW27" s="2442"/>
      <c r="IKX27" s="2442"/>
      <c r="IKY27" s="2442"/>
      <c r="IKZ27" s="2442"/>
      <c r="ILA27" s="2442"/>
      <c r="ILB27" s="2442"/>
      <c r="ILC27" s="2442"/>
      <c r="ILD27" s="2442"/>
      <c r="ILE27" s="2442"/>
      <c r="ILF27" s="2442"/>
      <c r="ILG27" s="2442"/>
      <c r="ILH27" s="2442"/>
      <c r="ILI27" s="2442"/>
      <c r="ILJ27" s="2442"/>
      <c r="ILK27" s="2442"/>
      <c r="ILL27" s="2442"/>
      <c r="ILM27" s="2442"/>
      <c r="ILN27" s="2442"/>
      <c r="ILO27" s="2442"/>
      <c r="ILP27" s="2442"/>
      <c r="ILQ27" s="2442"/>
      <c r="ILR27" s="2442"/>
      <c r="ILS27" s="2442"/>
      <c r="ILT27" s="2442"/>
      <c r="ILU27" s="2442"/>
      <c r="ILV27" s="2442"/>
      <c r="ILW27" s="2442"/>
      <c r="ILX27" s="2442"/>
      <c r="ILY27" s="2442"/>
      <c r="ILZ27" s="2442"/>
      <c r="IMA27" s="2442"/>
      <c r="IMB27" s="2442"/>
      <c r="IMC27" s="2442"/>
      <c r="IMD27" s="2442"/>
      <c r="IME27" s="2442"/>
      <c r="IMF27" s="2442"/>
      <c r="IMG27" s="2442"/>
      <c r="IMH27" s="2442"/>
      <c r="IMI27" s="2442"/>
      <c r="IMJ27" s="2442"/>
      <c r="IMK27" s="2442"/>
      <c r="IML27" s="2442"/>
      <c r="IMM27" s="2442"/>
      <c r="IMN27" s="2442"/>
      <c r="IMO27" s="2442"/>
      <c r="IMP27" s="2442"/>
      <c r="IMQ27" s="2442"/>
      <c r="IMR27" s="2442"/>
      <c r="IMS27" s="2442"/>
      <c r="IMT27" s="2442"/>
      <c r="IMU27" s="2442"/>
      <c r="IMV27" s="2442"/>
      <c r="IMW27" s="2442"/>
      <c r="IMX27" s="2442"/>
      <c r="IMY27" s="2442"/>
      <c r="IMZ27" s="2442"/>
      <c r="INA27" s="2442"/>
      <c r="INB27" s="2442"/>
      <c r="INC27" s="2442"/>
      <c r="IND27" s="2442"/>
      <c r="INE27" s="2442"/>
      <c r="INF27" s="2442"/>
      <c r="ING27" s="2442"/>
      <c r="INH27" s="2442"/>
      <c r="INI27" s="2442"/>
      <c r="INJ27" s="2442"/>
      <c r="INK27" s="2442"/>
      <c r="INL27" s="2442"/>
      <c r="INM27" s="2442"/>
      <c r="INN27" s="2442"/>
      <c r="INO27" s="2442"/>
      <c r="INP27" s="2442"/>
      <c r="INQ27" s="2442"/>
      <c r="INR27" s="2442"/>
      <c r="INS27" s="2442"/>
      <c r="INT27" s="2442"/>
      <c r="INU27" s="2442"/>
      <c r="INV27" s="2442"/>
      <c r="INW27" s="2442"/>
      <c r="INX27" s="2442"/>
      <c r="INY27" s="2442"/>
      <c r="INZ27" s="2442"/>
      <c r="IOA27" s="2442"/>
      <c r="IOB27" s="2442"/>
      <c r="IOC27" s="2442"/>
      <c r="IOD27" s="2442"/>
      <c r="IOE27" s="2442"/>
      <c r="IOF27" s="2442"/>
      <c r="IOG27" s="2442"/>
      <c r="IOH27" s="2442"/>
      <c r="IOI27" s="2442"/>
      <c r="IOJ27" s="2442"/>
      <c r="IOK27" s="2442"/>
      <c r="IOL27" s="2442"/>
      <c r="IOM27" s="2442"/>
      <c r="ION27" s="2442"/>
      <c r="IOO27" s="2442"/>
      <c r="IOP27" s="2442"/>
      <c r="IOQ27" s="2442"/>
      <c r="IOR27" s="2442"/>
      <c r="IOS27" s="2442"/>
      <c r="IOT27" s="2442"/>
      <c r="IOU27" s="2442"/>
      <c r="IOV27" s="2442"/>
      <c r="IOW27" s="2442"/>
      <c r="IOX27" s="2442"/>
      <c r="IOY27" s="2442"/>
      <c r="IOZ27" s="2442"/>
      <c r="IPA27" s="2442"/>
      <c r="IPB27" s="2442"/>
      <c r="IPC27" s="2442"/>
      <c r="IPD27" s="2442"/>
      <c r="IPE27" s="2442"/>
      <c r="IPF27" s="2442"/>
      <c r="IPG27" s="2442"/>
      <c r="IPH27" s="2442"/>
      <c r="IPI27" s="2442"/>
      <c r="IPJ27" s="2442"/>
      <c r="IPK27" s="2442"/>
      <c r="IPL27" s="2442"/>
      <c r="IPM27" s="2442"/>
      <c r="IPN27" s="2442"/>
      <c r="IPO27" s="2442"/>
      <c r="IPP27" s="2442"/>
      <c r="IPQ27" s="2442"/>
      <c r="IPR27" s="2442"/>
      <c r="IPS27" s="2442"/>
      <c r="IPT27" s="2442"/>
      <c r="IPU27" s="2442"/>
      <c r="IPV27" s="2442"/>
      <c r="IPW27" s="2442"/>
      <c r="IPX27" s="2442"/>
      <c r="IPY27" s="2442"/>
      <c r="IPZ27" s="2442"/>
      <c r="IQA27" s="2442"/>
      <c r="IQB27" s="2442"/>
      <c r="IQC27" s="2442"/>
      <c r="IQD27" s="2442"/>
      <c r="IQE27" s="2442"/>
      <c r="IQF27" s="2442"/>
      <c r="IQG27" s="2442"/>
      <c r="IQH27" s="2442"/>
      <c r="IQI27" s="2442"/>
      <c r="IQJ27" s="2442"/>
      <c r="IQK27" s="2442"/>
      <c r="IQL27" s="2442"/>
      <c r="IQM27" s="2442"/>
      <c r="IQN27" s="2442"/>
      <c r="IQO27" s="2442"/>
      <c r="IQP27" s="2442"/>
      <c r="IQQ27" s="2442"/>
      <c r="IQR27" s="2442"/>
      <c r="IQS27" s="2442"/>
      <c r="IQT27" s="2442"/>
      <c r="IQU27" s="2442"/>
      <c r="IQV27" s="2442"/>
      <c r="IQW27" s="2442"/>
      <c r="IQX27" s="2442"/>
      <c r="IQY27" s="2442"/>
      <c r="IQZ27" s="2442"/>
      <c r="IRA27" s="2442"/>
      <c r="IRB27" s="2442"/>
      <c r="IRC27" s="2442"/>
      <c r="IRD27" s="2442"/>
      <c r="IRE27" s="2442"/>
      <c r="IRF27" s="2442"/>
      <c r="IRG27" s="2442"/>
      <c r="IRH27" s="2442"/>
      <c r="IRI27" s="2442"/>
      <c r="IRJ27" s="2442"/>
      <c r="IRK27" s="2442"/>
      <c r="IRL27" s="2442"/>
      <c r="IRM27" s="2442"/>
      <c r="IRN27" s="2442"/>
      <c r="IRO27" s="2442"/>
      <c r="IRP27" s="2442"/>
      <c r="IRQ27" s="2442"/>
      <c r="IRR27" s="2442"/>
      <c r="IRS27" s="2442"/>
      <c r="IRT27" s="2442"/>
      <c r="IRU27" s="2442"/>
      <c r="IRV27" s="2442"/>
      <c r="IRW27" s="2442"/>
      <c r="IRX27" s="2442"/>
      <c r="IRY27" s="2442"/>
      <c r="IRZ27" s="2442"/>
      <c r="ISA27" s="2442"/>
      <c r="ISB27" s="2442"/>
      <c r="ISC27" s="2442"/>
      <c r="ISD27" s="2442"/>
      <c r="ISE27" s="2442"/>
      <c r="ISF27" s="2442"/>
      <c r="ISG27" s="2442"/>
      <c r="ISH27" s="2442"/>
      <c r="ISI27" s="2442"/>
      <c r="ISJ27" s="2442"/>
      <c r="ISK27" s="2442"/>
      <c r="ISL27" s="2442"/>
      <c r="ISM27" s="2442"/>
      <c r="ISN27" s="2442"/>
      <c r="ISO27" s="2442"/>
      <c r="ISP27" s="2442"/>
      <c r="ISQ27" s="2442"/>
      <c r="ISR27" s="2442"/>
      <c r="ISS27" s="2442"/>
      <c r="IST27" s="2442"/>
      <c r="ISU27" s="2442"/>
      <c r="ISV27" s="2442"/>
      <c r="ISW27" s="2442"/>
      <c r="ISX27" s="2442"/>
      <c r="ISY27" s="2442"/>
      <c r="ISZ27" s="2442"/>
      <c r="ITA27" s="2442"/>
      <c r="ITB27" s="2442"/>
      <c r="ITC27" s="2442"/>
      <c r="ITD27" s="2442"/>
      <c r="ITE27" s="2442"/>
      <c r="ITF27" s="2442"/>
      <c r="ITG27" s="2442"/>
      <c r="ITH27" s="2442"/>
      <c r="ITI27" s="2442"/>
      <c r="ITJ27" s="2442"/>
      <c r="ITK27" s="2442"/>
      <c r="ITL27" s="2442"/>
      <c r="ITM27" s="2442"/>
      <c r="ITN27" s="2442"/>
      <c r="ITO27" s="2442"/>
      <c r="ITP27" s="2442"/>
      <c r="ITQ27" s="2442"/>
      <c r="ITR27" s="2442"/>
      <c r="ITS27" s="2442"/>
      <c r="ITT27" s="2442"/>
      <c r="ITU27" s="2442"/>
      <c r="ITV27" s="2442"/>
      <c r="ITW27" s="2442"/>
      <c r="ITX27" s="2442"/>
      <c r="ITY27" s="2442"/>
      <c r="ITZ27" s="2442"/>
      <c r="IUA27" s="2442"/>
      <c r="IUB27" s="2442"/>
      <c r="IUC27" s="2442"/>
      <c r="IUD27" s="2442"/>
      <c r="IUE27" s="2442"/>
      <c r="IUF27" s="2442"/>
      <c r="IUG27" s="2442"/>
      <c r="IUH27" s="2442"/>
      <c r="IUI27" s="2442"/>
      <c r="IUJ27" s="2442"/>
      <c r="IUK27" s="2442"/>
      <c r="IUL27" s="2442"/>
      <c r="IUM27" s="2442"/>
      <c r="IUN27" s="2442"/>
      <c r="IUO27" s="2442"/>
      <c r="IUP27" s="2442"/>
      <c r="IUQ27" s="2442"/>
      <c r="IUR27" s="2442"/>
      <c r="IUS27" s="2442"/>
      <c r="IUT27" s="2442"/>
      <c r="IUU27" s="2442"/>
      <c r="IUV27" s="2442"/>
      <c r="IUW27" s="2442"/>
      <c r="IUX27" s="2442"/>
      <c r="IUY27" s="2442"/>
      <c r="IUZ27" s="2442"/>
      <c r="IVA27" s="2442"/>
      <c r="IVB27" s="2442"/>
      <c r="IVC27" s="2442"/>
      <c r="IVD27" s="2442"/>
      <c r="IVE27" s="2442"/>
      <c r="IVF27" s="2442"/>
      <c r="IVG27" s="2442"/>
      <c r="IVH27" s="2442"/>
      <c r="IVI27" s="2442"/>
      <c r="IVJ27" s="2442"/>
      <c r="IVK27" s="2442"/>
      <c r="IVL27" s="2442"/>
      <c r="IVM27" s="2442"/>
      <c r="IVN27" s="2442"/>
      <c r="IVO27" s="2442"/>
      <c r="IVP27" s="2442"/>
      <c r="IVQ27" s="2442"/>
      <c r="IVR27" s="2442"/>
      <c r="IVS27" s="2442"/>
      <c r="IVT27" s="2442"/>
      <c r="IVU27" s="2442"/>
      <c r="IVV27" s="2442"/>
      <c r="IVW27" s="2442"/>
      <c r="IVX27" s="2442"/>
      <c r="IVY27" s="2442"/>
      <c r="IVZ27" s="2442"/>
      <c r="IWA27" s="2442"/>
      <c r="IWB27" s="2442"/>
      <c r="IWC27" s="2442"/>
      <c r="IWD27" s="2442"/>
      <c r="IWE27" s="2442"/>
      <c r="IWF27" s="2442"/>
      <c r="IWG27" s="2442"/>
      <c r="IWH27" s="2442"/>
      <c r="IWI27" s="2442"/>
      <c r="IWJ27" s="2442"/>
      <c r="IWK27" s="2442"/>
      <c r="IWL27" s="2442"/>
      <c r="IWM27" s="2442"/>
      <c r="IWN27" s="2442"/>
      <c r="IWO27" s="2442"/>
      <c r="IWP27" s="2442"/>
      <c r="IWQ27" s="2442"/>
      <c r="IWR27" s="2442"/>
      <c r="IWS27" s="2442"/>
      <c r="IWT27" s="2442"/>
      <c r="IWU27" s="2442"/>
      <c r="IWV27" s="2442"/>
      <c r="IWW27" s="2442"/>
      <c r="IWX27" s="2442"/>
      <c r="IWY27" s="2442"/>
      <c r="IWZ27" s="2442"/>
      <c r="IXA27" s="2442"/>
      <c r="IXB27" s="2442"/>
      <c r="IXC27" s="2442"/>
      <c r="IXD27" s="2442"/>
      <c r="IXE27" s="2442"/>
      <c r="IXF27" s="2442"/>
      <c r="IXG27" s="2442"/>
      <c r="IXH27" s="2442"/>
      <c r="IXI27" s="2442"/>
      <c r="IXJ27" s="2442"/>
      <c r="IXK27" s="2442"/>
      <c r="IXL27" s="2442"/>
      <c r="IXM27" s="2442"/>
      <c r="IXN27" s="2442"/>
      <c r="IXO27" s="2442"/>
      <c r="IXP27" s="2442"/>
      <c r="IXQ27" s="2442"/>
      <c r="IXR27" s="2442"/>
      <c r="IXS27" s="2442"/>
      <c r="IXT27" s="2442"/>
      <c r="IXU27" s="2442"/>
      <c r="IXV27" s="2442"/>
      <c r="IXW27" s="2442"/>
      <c r="IXX27" s="2442"/>
      <c r="IXY27" s="2442"/>
      <c r="IXZ27" s="2442"/>
      <c r="IYA27" s="2442"/>
      <c r="IYB27" s="2442"/>
      <c r="IYC27" s="2442"/>
      <c r="IYD27" s="2442"/>
      <c r="IYE27" s="2442"/>
      <c r="IYF27" s="2442"/>
      <c r="IYG27" s="2442"/>
      <c r="IYH27" s="2442"/>
      <c r="IYI27" s="2442"/>
      <c r="IYJ27" s="2442"/>
      <c r="IYK27" s="2442"/>
      <c r="IYL27" s="2442"/>
      <c r="IYM27" s="2442"/>
      <c r="IYN27" s="2442"/>
      <c r="IYO27" s="2442"/>
      <c r="IYP27" s="2442"/>
      <c r="IYQ27" s="2442"/>
      <c r="IYR27" s="2442"/>
      <c r="IYS27" s="2442"/>
      <c r="IYT27" s="2442"/>
      <c r="IYU27" s="2442"/>
      <c r="IYV27" s="2442"/>
      <c r="IYW27" s="2442"/>
      <c r="IYX27" s="2442"/>
      <c r="IYY27" s="2442"/>
      <c r="IYZ27" s="2442"/>
      <c r="IZA27" s="2442"/>
      <c r="IZB27" s="2442"/>
      <c r="IZC27" s="2442"/>
      <c r="IZD27" s="2442"/>
      <c r="IZE27" s="2442"/>
      <c r="IZF27" s="2442"/>
      <c r="IZG27" s="2442"/>
      <c r="IZH27" s="2442"/>
      <c r="IZI27" s="2442"/>
      <c r="IZJ27" s="2442"/>
      <c r="IZK27" s="2442"/>
      <c r="IZL27" s="2442"/>
      <c r="IZM27" s="2442"/>
      <c r="IZN27" s="2442"/>
      <c r="IZO27" s="2442"/>
      <c r="IZP27" s="2442"/>
      <c r="IZQ27" s="2442"/>
      <c r="IZR27" s="2442"/>
      <c r="IZS27" s="2442"/>
      <c r="IZT27" s="2442"/>
      <c r="IZU27" s="2442"/>
      <c r="IZV27" s="2442"/>
      <c r="IZW27" s="2442"/>
      <c r="IZX27" s="2442"/>
      <c r="IZY27" s="2442"/>
      <c r="IZZ27" s="2442"/>
      <c r="JAA27" s="2442"/>
      <c r="JAB27" s="2442"/>
      <c r="JAC27" s="2442"/>
      <c r="JAD27" s="2442"/>
      <c r="JAE27" s="2442"/>
      <c r="JAF27" s="2442"/>
      <c r="JAG27" s="2442"/>
      <c r="JAH27" s="2442"/>
      <c r="JAI27" s="2442"/>
      <c r="JAJ27" s="2442"/>
      <c r="JAK27" s="2442"/>
      <c r="JAL27" s="2442"/>
      <c r="JAM27" s="2442"/>
      <c r="JAN27" s="2442"/>
      <c r="JAO27" s="2442"/>
      <c r="JAP27" s="2442"/>
      <c r="JAQ27" s="2442"/>
      <c r="JAR27" s="2442"/>
      <c r="JAS27" s="2442"/>
      <c r="JAT27" s="2442"/>
      <c r="JAU27" s="2442"/>
      <c r="JAV27" s="2442"/>
      <c r="JAW27" s="2442"/>
      <c r="JAX27" s="2442"/>
      <c r="JAY27" s="2442"/>
      <c r="JAZ27" s="2442"/>
      <c r="JBA27" s="2442"/>
      <c r="JBB27" s="2442"/>
      <c r="JBC27" s="2442"/>
      <c r="JBD27" s="2442"/>
      <c r="JBE27" s="2442"/>
      <c r="JBF27" s="2442"/>
      <c r="JBG27" s="2442"/>
      <c r="JBH27" s="2442"/>
      <c r="JBI27" s="2442"/>
      <c r="JBJ27" s="2442"/>
      <c r="JBK27" s="2442"/>
      <c r="JBL27" s="2442"/>
      <c r="JBM27" s="2442"/>
      <c r="JBN27" s="2442"/>
      <c r="JBO27" s="2442"/>
      <c r="JBP27" s="2442"/>
      <c r="JBQ27" s="2442"/>
      <c r="JBR27" s="2442"/>
      <c r="JBS27" s="2442"/>
      <c r="JBT27" s="2442"/>
      <c r="JBU27" s="2442"/>
      <c r="JBV27" s="2442"/>
      <c r="JBW27" s="2442"/>
      <c r="JBX27" s="2442"/>
      <c r="JBY27" s="2442"/>
      <c r="JBZ27" s="2442"/>
      <c r="JCA27" s="2442"/>
      <c r="JCB27" s="2442"/>
      <c r="JCC27" s="2442"/>
      <c r="JCD27" s="2442"/>
      <c r="JCE27" s="2442"/>
      <c r="JCF27" s="2442"/>
      <c r="JCG27" s="2442"/>
      <c r="JCH27" s="2442"/>
      <c r="JCI27" s="2442"/>
      <c r="JCJ27" s="2442"/>
      <c r="JCK27" s="2442"/>
      <c r="JCL27" s="2442"/>
      <c r="JCM27" s="2442"/>
      <c r="JCN27" s="2442"/>
      <c r="JCO27" s="2442"/>
      <c r="JCP27" s="2442"/>
      <c r="JCQ27" s="2442"/>
      <c r="JCR27" s="2442"/>
      <c r="JCS27" s="2442"/>
      <c r="JCT27" s="2442"/>
      <c r="JCU27" s="2442"/>
      <c r="JCV27" s="2442"/>
      <c r="JCW27" s="2442"/>
      <c r="JCX27" s="2442"/>
      <c r="JCY27" s="2442"/>
      <c r="JCZ27" s="2442"/>
      <c r="JDA27" s="2442"/>
      <c r="JDB27" s="2442"/>
      <c r="JDC27" s="2442"/>
      <c r="JDD27" s="2442"/>
      <c r="JDE27" s="2442"/>
      <c r="JDF27" s="2442"/>
      <c r="JDG27" s="2442"/>
      <c r="JDH27" s="2442"/>
      <c r="JDI27" s="2442"/>
      <c r="JDJ27" s="2442"/>
      <c r="JDK27" s="2442"/>
      <c r="JDL27" s="2442"/>
      <c r="JDM27" s="2442"/>
      <c r="JDN27" s="2442"/>
      <c r="JDO27" s="2442"/>
      <c r="JDP27" s="2442"/>
      <c r="JDQ27" s="2442"/>
      <c r="JDR27" s="2442"/>
      <c r="JDS27" s="2442"/>
      <c r="JDT27" s="2442"/>
      <c r="JDU27" s="2442"/>
      <c r="JDV27" s="2442"/>
      <c r="JDW27" s="2442"/>
      <c r="JDX27" s="2442"/>
      <c r="JDY27" s="2442"/>
      <c r="JDZ27" s="2442"/>
      <c r="JEA27" s="2442"/>
      <c r="JEB27" s="2442"/>
      <c r="JEC27" s="2442"/>
      <c r="JED27" s="2442"/>
      <c r="JEE27" s="2442"/>
      <c r="JEF27" s="2442"/>
      <c r="JEG27" s="2442"/>
      <c r="JEH27" s="2442"/>
      <c r="JEI27" s="2442"/>
      <c r="JEJ27" s="2442"/>
      <c r="JEK27" s="2442"/>
      <c r="JEL27" s="2442"/>
      <c r="JEM27" s="2442"/>
      <c r="JEN27" s="2442"/>
      <c r="JEO27" s="2442"/>
      <c r="JEP27" s="2442"/>
      <c r="JEQ27" s="2442"/>
      <c r="JER27" s="2442"/>
      <c r="JES27" s="2442"/>
      <c r="JET27" s="2442"/>
      <c r="JEU27" s="2442"/>
      <c r="JEV27" s="2442"/>
      <c r="JEW27" s="2442"/>
      <c r="JEX27" s="2442"/>
      <c r="JEY27" s="2442"/>
      <c r="JEZ27" s="2442"/>
      <c r="JFA27" s="2442"/>
      <c r="JFB27" s="2442"/>
      <c r="JFC27" s="2442"/>
      <c r="JFD27" s="2442"/>
      <c r="JFE27" s="2442"/>
      <c r="JFF27" s="2442"/>
      <c r="JFG27" s="2442"/>
      <c r="JFH27" s="2442"/>
      <c r="JFI27" s="2442"/>
      <c r="JFJ27" s="2442"/>
      <c r="JFK27" s="2442"/>
      <c r="JFL27" s="2442"/>
      <c r="JFM27" s="2442"/>
      <c r="JFN27" s="2442"/>
      <c r="JFO27" s="2442"/>
      <c r="JFP27" s="2442"/>
      <c r="JFQ27" s="2442"/>
      <c r="JFR27" s="2442"/>
      <c r="JFS27" s="2442"/>
      <c r="JFT27" s="2442"/>
      <c r="JFU27" s="2442"/>
      <c r="JFV27" s="2442"/>
      <c r="JFW27" s="2442"/>
      <c r="JFX27" s="2442"/>
      <c r="JFY27" s="2442"/>
      <c r="JFZ27" s="2442"/>
      <c r="JGA27" s="2442"/>
      <c r="JGB27" s="2442"/>
      <c r="JGC27" s="2442"/>
      <c r="JGD27" s="2442"/>
      <c r="JGE27" s="2442"/>
      <c r="JGF27" s="2442"/>
      <c r="JGG27" s="2442"/>
      <c r="JGH27" s="2442"/>
      <c r="JGI27" s="2442"/>
      <c r="JGJ27" s="2442"/>
      <c r="JGK27" s="2442"/>
      <c r="JGL27" s="2442"/>
      <c r="JGM27" s="2442"/>
      <c r="JGN27" s="2442"/>
      <c r="JGO27" s="2442"/>
      <c r="JGP27" s="2442"/>
      <c r="JGQ27" s="2442"/>
      <c r="JGR27" s="2442"/>
      <c r="JGS27" s="2442"/>
      <c r="JGT27" s="2442"/>
      <c r="JGU27" s="2442"/>
      <c r="JGV27" s="2442"/>
      <c r="JGW27" s="2442"/>
      <c r="JGX27" s="2442"/>
      <c r="JGY27" s="2442"/>
      <c r="JGZ27" s="2442"/>
      <c r="JHA27" s="2442"/>
      <c r="JHB27" s="2442"/>
      <c r="JHC27" s="2442"/>
      <c r="JHD27" s="2442"/>
      <c r="JHE27" s="2442"/>
      <c r="JHF27" s="2442"/>
      <c r="JHG27" s="2442"/>
      <c r="JHH27" s="2442"/>
      <c r="JHI27" s="2442"/>
      <c r="JHJ27" s="2442"/>
      <c r="JHK27" s="2442"/>
      <c r="JHL27" s="2442"/>
      <c r="JHM27" s="2442"/>
      <c r="JHN27" s="2442"/>
      <c r="JHO27" s="2442"/>
      <c r="JHP27" s="2442"/>
      <c r="JHQ27" s="2442"/>
      <c r="JHR27" s="2442"/>
      <c r="JHS27" s="2442"/>
      <c r="JHT27" s="2442"/>
      <c r="JHU27" s="2442"/>
      <c r="JHV27" s="2442"/>
      <c r="JHW27" s="2442"/>
      <c r="JHX27" s="2442"/>
      <c r="JHY27" s="2442"/>
      <c r="JHZ27" s="2442"/>
      <c r="JIA27" s="2442"/>
      <c r="JIB27" s="2442"/>
      <c r="JIC27" s="2442"/>
      <c r="JID27" s="2442"/>
      <c r="JIE27" s="2442"/>
      <c r="JIF27" s="2442"/>
      <c r="JIG27" s="2442"/>
      <c r="JIH27" s="2442"/>
      <c r="JII27" s="2442"/>
      <c r="JIJ27" s="2442"/>
      <c r="JIK27" s="2442"/>
      <c r="JIL27" s="2442"/>
      <c r="JIM27" s="2442"/>
      <c r="JIN27" s="2442"/>
      <c r="JIO27" s="2442"/>
      <c r="JIP27" s="2442"/>
      <c r="JIQ27" s="2442"/>
      <c r="JIR27" s="2442"/>
      <c r="JIS27" s="2442"/>
      <c r="JIT27" s="2442"/>
      <c r="JIU27" s="2442"/>
      <c r="JIV27" s="2442"/>
      <c r="JIW27" s="2442"/>
      <c r="JIX27" s="2442"/>
      <c r="JIY27" s="2442"/>
      <c r="JIZ27" s="2442"/>
      <c r="JJA27" s="2442"/>
      <c r="JJB27" s="2442"/>
      <c r="JJC27" s="2442"/>
      <c r="JJD27" s="2442"/>
      <c r="JJE27" s="2442"/>
      <c r="JJF27" s="2442"/>
      <c r="JJG27" s="2442"/>
      <c r="JJH27" s="2442"/>
      <c r="JJI27" s="2442"/>
      <c r="JJJ27" s="2442"/>
      <c r="JJK27" s="2442"/>
      <c r="JJL27" s="2442"/>
      <c r="JJM27" s="2442"/>
      <c r="JJN27" s="2442"/>
      <c r="JJO27" s="2442"/>
      <c r="JJP27" s="2442"/>
      <c r="JJQ27" s="2442"/>
      <c r="JJR27" s="2442"/>
      <c r="JJS27" s="2442"/>
      <c r="JJT27" s="2442"/>
      <c r="JJU27" s="2442"/>
      <c r="JJV27" s="2442"/>
      <c r="JJW27" s="2442"/>
      <c r="JJX27" s="2442"/>
      <c r="JJY27" s="2442"/>
      <c r="JJZ27" s="2442"/>
      <c r="JKA27" s="2442"/>
      <c r="JKB27" s="2442"/>
      <c r="JKC27" s="2442"/>
      <c r="JKD27" s="2442"/>
      <c r="JKE27" s="2442"/>
      <c r="JKF27" s="2442"/>
      <c r="JKG27" s="2442"/>
      <c r="JKH27" s="2442"/>
      <c r="JKI27" s="2442"/>
      <c r="JKJ27" s="2442"/>
      <c r="JKK27" s="2442"/>
      <c r="JKL27" s="2442"/>
      <c r="JKM27" s="2442"/>
      <c r="JKN27" s="2442"/>
      <c r="JKO27" s="2442"/>
      <c r="JKP27" s="2442"/>
      <c r="JKQ27" s="2442"/>
      <c r="JKR27" s="2442"/>
      <c r="JKS27" s="2442"/>
      <c r="JKT27" s="2442"/>
      <c r="JKU27" s="2442"/>
      <c r="JKV27" s="2442"/>
      <c r="JKW27" s="2442"/>
      <c r="JKX27" s="2442"/>
      <c r="JKY27" s="2442"/>
      <c r="JKZ27" s="2442"/>
      <c r="JLA27" s="2442"/>
      <c r="JLB27" s="2442"/>
      <c r="JLC27" s="2442"/>
      <c r="JLD27" s="2442"/>
      <c r="JLE27" s="2442"/>
      <c r="JLF27" s="2442"/>
      <c r="JLG27" s="2442"/>
      <c r="JLH27" s="2442"/>
      <c r="JLI27" s="2442"/>
      <c r="JLJ27" s="2442"/>
      <c r="JLK27" s="2442"/>
      <c r="JLL27" s="2442"/>
      <c r="JLM27" s="2442"/>
      <c r="JLN27" s="2442"/>
      <c r="JLO27" s="2442"/>
      <c r="JLP27" s="2442"/>
      <c r="JLQ27" s="2442"/>
      <c r="JLR27" s="2442"/>
      <c r="JLS27" s="2442"/>
      <c r="JLT27" s="2442"/>
      <c r="JLU27" s="2442"/>
      <c r="JLV27" s="2442"/>
      <c r="JLW27" s="2442"/>
      <c r="JLX27" s="2442"/>
      <c r="JLY27" s="2442"/>
      <c r="JLZ27" s="2442"/>
      <c r="JMA27" s="2442"/>
      <c r="JMB27" s="2442"/>
      <c r="JMC27" s="2442"/>
      <c r="JMD27" s="2442"/>
      <c r="JME27" s="2442"/>
      <c r="JMF27" s="2442"/>
      <c r="JMG27" s="2442"/>
      <c r="JMH27" s="2442"/>
      <c r="JMI27" s="2442"/>
      <c r="JMJ27" s="2442"/>
      <c r="JMK27" s="2442"/>
      <c r="JML27" s="2442"/>
      <c r="JMM27" s="2442"/>
      <c r="JMN27" s="2442"/>
      <c r="JMO27" s="2442"/>
      <c r="JMP27" s="2442"/>
      <c r="JMQ27" s="2442"/>
      <c r="JMR27" s="2442"/>
      <c r="JMS27" s="2442"/>
      <c r="JMT27" s="2442"/>
      <c r="JMU27" s="2442"/>
      <c r="JMV27" s="2442"/>
      <c r="JMW27" s="2442"/>
      <c r="JMX27" s="2442"/>
      <c r="JMY27" s="2442"/>
      <c r="JMZ27" s="2442"/>
      <c r="JNA27" s="2442"/>
      <c r="JNB27" s="2442"/>
      <c r="JNC27" s="2442"/>
      <c r="JND27" s="2442"/>
      <c r="JNE27" s="2442"/>
      <c r="JNF27" s="2442"/>
      <c r="JNG27" s="2442"/>
      <c r="JNH27" s="2442"/>
      <c r="JNI27" s="2442"/>
      <c r="JNJ27" s="2442"/>
      <c r="JNK27" s="2442"/>
      <c r="JNL27" s="2442"/>
      <c r="JNM27" s="2442"/>
      <c r="JNN27" s="2442"/>
      <c r="JNO27" s="2442"/>
      <c r="JNP27" s="2442"/>
      <c r="JNQ27" s="2442"/>
      <c r="JNR27" s="2442"/>
      <c r="JNS27" s="2442"/>
      <c r="JNT27" s="2442"/>
      <c r="JNU27" s="2442"/>
      <c r="JNV27" s="2442"/>
      <c r="JNW27" s="2442"/>
      <c r="JNX27" s="2442"/>
      <c r="JNY27" s="2442"/>
      <c r="JNZ27" s="2442"/>
      <c r="JOA27" s="2442"/>
      <c r="JOB27" s="2442"/>
      <c r="JOC27" s="2442"/>
      <c r="JOD27" s="2442"/>
      <c r="JOE27" s="2442"/>
      <c r="JOF27" s="2442"/>
      <c r="JOG27" s="2442"/>
      <c r="JOH27" s="2442"/>
      <c r="JOI27" s="2442"/>
      <c r="JOJ27" s="2442"/>
      <c r="JOK27" s="2442"/>
      <c r="JOL27" s="2442"/>
      <c r="JOM27" s="2442"/>
      <c r="JON27" s="2442"/>
      <c r="JOO27" s="2442"/>
      <c r="JOP27" s="2442"/>
      <c r="JOQ27" s="2442"/>
      <c r="JOR27" s="2442"/>
      <c r="JOS27" s="2442"/>
      <c r="JOT27" s="2442"/>
      <c r="JOU27" s="2442"/>
      <c r="JOV27" s="2442"/>
      <c r="JOW27" s="2442"/>
      <c r="JOX27" s="2442"/>
      <c r="JOY27" s="2442"/>
      <c r="JOZ27" s="2442"/>
      <c r="JPA27" s="2442"/>
      <c r="JPB27" s="2442"/>
      <c r="JPC27" s="2442"/>
      <c r="JPD27" s="2442"/>
      <c r="JPE27" s="2442"/>
      <c r="JPF27" s="2442"/>
      <c r="JPG27" s="2442"/>
      <c r="JPH27" s="2442"/>
      <c r="JPI27" s="2442"/>
      <c r="JPJ27" s="2442"/>
      <c r="JPK27" s="2442"/>
      <c r="JPL27" s="2442"/>
      <c r="JPM27" s="2442"/>
      <c r="JPN27" s="2442"/>
      <c r="JPO27" s="2442"/>
      <c r="JPP27" s="2442"/>
      <c r="JPQ27" s="2442"/>
      <c r="JPR27" s="2442"/>
      <c r="JPS27" s="2442"/>
      <c r="JPT27" s="2442"/>
      <c r="JPU27" s="2442"/>
      <c r="JPV27" s="2442"/>
      <c r="JPW27" s="2442"/>
      <c r="JPX27" s="2442"/>
      <c r="JPY27" s="2442"/>
      <c r="JPZ27" s="2442"/>
      <c r="JQA27" s="2442"/>
      <c r="JQB27" s="2442"/>
      <c r="JQC27" s="2442"/>
      <c r="JQD27" s="2442"/>
      <c r="JQE27" s="2442"/>
      <c r="JQF27" s="2442"/>
      <c r="JQG27" s="2442"/>
      <c r="JQH27" s="2442"/>
      <c r="JQI27" s="2442"/>
      <c r="JQJ27" s="2442"/>
      <c r="JQK27" s="2442"/>
      <c r="JQL27" s="2442"/>
      <c r="JQM27" s="2442"/>
      <c r="JQN27" s="2442"/>
      <c r="JQO27" s="2442"/>
      <c r="JQP27" s="2442"/>
      <c r="JQQ27" s="2442"/>
      <c r="JQR27" s="2442"/>
      <c r="JQS27" s="2442"/>
      <c r="JQT27" s="2442"/>
      <c r="JQU27" s="2442"/>
      <c r="JQV27" s="2442"/>
      <c r="JQW27" s="2442"/>
      <c r="JQX27" s="2442"/>
      <c r="JQY27" s="2442"/>
      <c r="JQZ27" s="2442"/>
      <c r="JRA27" s="2442"/>
      <c r="JRB27" s="2442"/>
      <c r="JRC27" s="2442"/>
      <c r="JRD27" s="2442"/>
      <c r="JRE27" s="2442"/>
      <c r="JRF27" s="2442"/>
      <c r="JRG27" s="2442"/>
      <c r="JRH27" s="2442"/>
      <c r="JRI27" s="2442"/>
      <c r="JRJ27" s="2442"/>
      <c r="JRK27" s="2442"/>
      <c r="JRL27" s="2442"/>
      <c r="JRM27" s="2442"/>
      <c r="JRN27" s="2442"/>
      <c r="JRO27" s="2442"/>
      <c r="JRP27" s="2442"/>
      <c r="JRQ27" s="2442"/>
      <c r="JRR27" s="2442"/>
      <c r="JRS27" s="2442"/>
      <c r="JRT27" s="2442"/>
      <c r="JRU27" s="2442"/>
      <c r="JRV27" s="2442"/>
      <c r="JRW27" s="2442"/>
      <c r="JRX27" s="2442"/>
      <c r="JRY27" s="2442"/>
      <c r="JRZ27" s="2442"/>
      <c r="JSA27" s="2442"/>
      <c r="JSB27" s="2442"/>
      <c r="JSC27" s="2442"/>
      <c r="JSD27" s="2442"/>
      <c r="JSE27" s="2442"/>
      <c r="JSF27" s="2442"/>
      <c r="JSG27" s="2442"/>
      <c r="JSH27" s="2442"/>
      <c r="JSI27" s="2442"/>
      <c r="JSJ27" s="2442"/>
      <c r="JSK27" s="2442"/>
      <c r="JSL27" s="2442"/>
      <c r="JSM27" s="2442"/>
      <c r="JSN27" s="2442"/>
      <c r="JSO27" s="2442"/>
      <c r="JSP27" s="2442"/>
      <c r="JSQ27" s="2442"/>
      <c r="JSR27" s="2442"/>
      <c r="JSS27" s="2442"/>
      <c r="JST27" s="2442"/>
      <c r="JSU27" s="2442"/>
      <c r="JSV27" s="2442"/>
      <c r="JSW27" s="2442"/>
      <c r="JSX27" s="2442"/>
      <c r="JSY27" s="2442"/>
      <c r="JSZ27" s="2442"/>
      <c r="JTA27" s="2442"/>
      <c r="JTB27" s="2442"/>
      <c r="JTC27" s="2442"/>
      <c r="JTD27" s="2442"/>
      <c r="JTE27" s="2442"/>
      <c r="JTF27" s="2442"/>
      <c r="JTG27" s="2442"/>
      <c r="JTH27" s="2442"/>
      <c r="JTI27" s="2442"/>
      <c r="JTJ27" s="2442"/>
      <c r="JTK27" s="2442"/>
      <c r="JTL27" s="2442"/>
      <c r="JTM27" s="2442"/>
      <c r="JTN27" s="2442"/>
      <c r="JTO27" s="2442"/>
      <c r="JTP27" s="2442"/>
      <c r="JTQ27" s="2442"/>
      <c r="JTR27" s="2442"/>
      <c r="JTS27" s="2442"/>
      <c r="JTT27" s="2442"/>
      <c r="JTU27" s="2442"/>
      <c r="JTV27" s="2442"/>
      <c r="JTW27" s="2442"/>
      <c r="JTX27" s="2442"/>
      <c r="JTY27" s="2442"/>
      <c r="JTZ27" s="2442"/>
      <c r="JUA27" s="2442"/>
      <c r="JUB27" s="2442"/>
      <c r="JUC27" s="2442"/>
      <c r="JUD27" s="2442"/>
      <c r="JUE27" s="2442"/>
      <c r="JUF27" s="2442"/>
      <c r="JUG27" s="2442"/>
      <c r="JUH27" s="2442"/>
      <c r="JUI27" s="2442"/>
      <c r="JUJ27" s="2442"/>
      <c r="JUK27" s="2442"/>
      <c r="JUL27" s="2442"/>
      <c r="JUM27" s="2442"/>
      <c r="JUN27" s="2442"/>
      <c r="JUO27" s="2442"/>
      <c r="JUP27" s="2442"/>
      <c r="JUQ27" s="2442"/>
      <c r="JUR27" s="2442"/>
      <c r="JUS27" s="2442"/>
      <c r="JUT27" s="2442"/>
      <c r="JUU27" s="2442"/>
      <c r="JUV27" s="2442"/>
      <c r="JUW27" s="2442"/>
      <c r="JUX27" s="2442"/>
      <c r="JUY27" s="2442"/>
      <c r="JUZ27" s="2442"/>
      <c r="JVA27" s="2442"/>
      <c r="JVB27" s="2442"/>
      <c r="JVC27" s="2442"/>
      <c r="JVD27" s="2442"/>
      <c r="JVE27" s="2442"/>
      <c r="JVF27" s="2442"/>
      <c r="JVG27" s="2442"/>
      <c r="JVH27" s="2442"/>
      <c r="JVI27" s="2442"/>
      <c r="JVJ27" s="2442"/>
      <c r="JVK27" s="2442"/>
      <c r="JVL27" s="2442"/>
      <c r="JVM27" s="2442"/>
      <c r="JVN27" s="2442"/>
      <c r="JVO27" s="2442"/>
      <c r="JVP27" s="2442"/>
      <c r="JVQ27" s="2442"/>
      <c r="JVR27" s="2442"/>
      <c r="JVS27" s="2442"/>
      <c r="JVT27" s="2442"/>
      <c r="JVU27" s="2442"/>
      <c r="JVV27" s="2442"/>
      <c r="JVW27" s="2442"/>
      <c r="JVX27" s="2442"/>
      <c r="JVY27" s="2442"/>
      <c r="JVZ27" s="2442"/>
      <c r="JWA27" s="2442"/>
      <c r="JWB27" s="2442"/>
      <c r="JWC27" s="2442"/>
      <c r="JWD27" s="2442"/>
      <c r="JWE27" s="2442"/>
      <c r="JWF27" s="2442"/>
      <c r="JWG27" s="2442"/>
      <c r="JWH27" s="2442"/>
      <c r="JWI27" s="2442"/>
      <c r="JWJ27" s="2442"/>
      <c r="JWK27" s="2442"/>
      <c r="JWL27" s="2442"/>
      <c r="JWM27" s="2442"/>
      <c r="JWN27" s="2442"/>
      <c r="JWO27" s="2442"/>
      <c r="JWP27" s="2442"/>
      <c r="JWQ27" s="2442"/>
      <c r="JWR27" s="2442"/>
      <c r="JWS27" s="2442"/>
      <c r="JWT27" s="2442"/>
      <c r="JWU27" s="2442"/>
      <c r="JWV27" s="2442"/>
      <c r="JWW27" s="2442"/>
      <c r="JWX27" s="2442"/>
      <c r="JWY27" s="2442"/>
      <c r="JWZ27" s="2442"/>
      <c r="JXA27" s="2442"/>
      <c r="JXB27" s="2442"/>
      <c r="JXC27" s="2442"/>
      <c r="JXD27" s="2442"/>
      <c r="JXE27" s="2442"/>
      <c r="JXF27" s="2442"/>
      <c r="JXG27" s="2442"/>
      <c r="JXH27" s="2442"/>
      <c r="JXI27" s="2442"/>
      <c r="JXJ27" s="2442"/>
      <c r="JXK27" s="2442"/>
      <c r="JXL27" s="2442"/>
      <c r="JXM27" s="2442"/>
      <c r="JXN27" s="2442"/>
      <c r="JXO27" s="2442"/>
      <c r="JXP27" s="2442"/>
      <c r="JXQ27" s="2442"/>
      <c r="JXR27" s="2442"/>
      <c r="JXS27" s="2442"/>
      <c r="JXT27" s="2442"/>
      <c r="JXU27" s="2442"/>
      <c r="JXV27" s="2442"/>
      <c r="JXW27" s="2442"/>
      <c r="JXX27" s="2442"/>
      <c r="JXY27" s="2442"/>
      <c r="JXZ27" s="2442"/>
      <c r="JYA27" s="2442"/>
      <c r="JYB27" s="2442"/>
      <c r="JYC27" s="2442"/>
      <c r="JYD27" s="2442"/>
      <c r="JYE27" s="2442"/>
      <c r="JYF27" s="2442"/>
      <c r="JYG27" s="2442"/>
      <c r="JYH27" s="2442"/>
      <c r="JYI27" s="2442"/>
      <c r="JYJ27" s="2442"/>
      <c r="JYK27" s="2442"/>
      <c r="JYL27" s="2442"/>
      <c r="JYM27" s="2442"/>
      <c r="JYN27" s="2442"/>
      <c r="JYO27" s="2442"/>
      <c r="JYP27" s="2442"/>
      <c r="JYQ27" s="2442"/>
      <c r="JYR27" s="2442"/>
      <c r="JYS27" s="2442"/>
      <c r="JYT27" s="2442"/>
      <c r="JYU27" s="2442"/>
      <c r="JYV27" s="2442"/>
      <c r="JYW27" s="2442"/>
      <c r="JYX27" s="2442"/>
      <c r="JYY27" s="2442"/>
      <c r="JYZ27" s="2442"/>
      <c r="JZA27" s="2442"/>
      <c r="JZB27" s="2442"/>
      <c r="JZC27" s="2442"/>
      <c r="JZD27" s="2442"/>
      <c r="JZE27" s="2442"/>
      <c r="JZF27" s="2442"/>
      <c r="JZG27" s="2442"/>
      <c r="JZH27" s="2442"/>
      <c r="JZI27" s="2442"/>
      <c r="JZJ27" s="2442"/>
      <c r="JZK27" s="2442"/>
      <c r="JZL27" s="2442"/>
      <c r="JZM27" s="2442"/>
      <c r="JZN27" s="2442"/>
      <c r="JZO27" s="2442"/>
      <c r="JZP27" s="2442"/>
      <c r="JZQ27" s="2442"/>
      <c r="JZR27" s="2442"/>
      <c r="JZS27" s="2442"/>
      <c r="JZT27" s="2442"/>
      <c r="JZU27" s="2442"/>
      <c r="JZV27" s="2442"/>
      <c r="JZW27" s="2442"/>
      <c r="JZX27" s="2442"/>
      <c r="JZY27" s="2442"/>
      <c r="JZZ27" s="2442"/>
      <c r="KAA27" s="2442"/>
      <c r="KAB27" s="2442"/>
      <c r="KAC27" s="2442"/>
      <c r="KAD27" s="2442"/>
      <c r="KAE27" s="2442"/>
      <c r="KAF27" s="2442"/>
      <c r="KAG27" s="2442"/>
      <c r="KAH27" s="2442"/>
      <c r="KAI27" s="2442"/>
      <c r="KAJ27" s="2442"/>
      <c r="KAK27" s="2442"/>
      <c r="KAL27" s="2442"/>
      <c r="KAM27" s="2442"/>
      <c r="KAN27" s="2442"/>
      <c r="KAO27" s="2442"/>
      <c r="KAP27" s="2442"/>
      <c r="KAQ27" s="2442"/>
      <c r="KAR27" s="2442"/>
      <c r="KAS27" s="2442"/>
      <c r="KAT27" s="2442"/>
      <c r="KAU27" s="2442"/>
      <c r="KAV27" s="2442"/>
      <c r="KAW27" s="2442"/>
      <c r="KAX27" s="2442"/>
      <c r="KAY27" s="2442"/>
      <c r="KAZ27" s="2442"/>
      <c r="KBA27" s="2442"/>
      <c r="KBB27" s="2442"/>
      <c r="KBC27" s="2442"/>
      <c r="KBD27" s="2442"/>
      <c r="KBE27" s="2442"/>
      <c r="KBF27" s="2442"/>
      <c r="KBG27" s="2442"/>
      <c r="KBH27" s="2442"/>
      <c r="KBI27" s="2442"/>
      <c r="KBJ27" s="2442"/>
      <c r="KBK27" s="2442"/>
      <c r="KBL27" s="2442"/>
      <c r="KBM27" s="2442"/>
      <c r="KBN27" s="2442"/>
      <c r="KBO27" s="2442"/>
      <c r="KBP27" s="2442"/>
      <c r="KBQ27" s="2442"/>
      <c r="KBR27" s="2442"/>
      <c r="KBS27" s="2442"/>
      <c r="KBT27" s="2442"/>
      <c r="KBU27" s="2442"/>
      <c r="KBV27" s="2442"/>
      <c r="KBW27" s="2442"/>
      <c r="KBX27" s="2442"/>
      <c r="KBY27" s="2442"/>
      <c r="KBZ27" s="2442"/>
      <c r="KCA27" s="2442"/>
      <c r="KCB27" s="2442"/>
      <c r="KCC27" s="2442"/>
      <c r="KCD27" s="2442"/>
      <c r="KCE27" s="2442"/>
      <c r="KCF27" s="2442"/>
      <c r="KCG27" s="2442"/>
      <c r="KCH27" s="2442"/>
      <c r="KCI27" s="2442"/>
      <c r="KCJ27" s="2442"/>
      <c r="KCK27" s="2442"/>
      <c r="KCL27" s="2442"/>
      <c r="KCM27" s="2442"/>
      <c r="KCN27" s="2442"/>
      <c r="KCO27" s="2442"/>
      <c r="KCP27" s="2442"/>
      <c r="KCQ27" s="2442"/>
      <c r="KCR27" s="2442"/>
      <c r="KCS27" s="2442"/>
      <c r="KCT27" s="2442"/>
      <c r="KCU27" s="2442"/>
      <c r="KCV27" s="2442"/>
      <c r="KCW27" s="2442"/>
      <c r="KCX27" s="2442"/>
      <c r="KCY27" s="2442"/>
      <c r="KCZ27" s="2442"/>
      <c r="KDA27" s="2442"/>
      <c r="KDB27" s="2442"/>
      <c r="KDC27" s="2442"/>
      <c r="KDD27" s="2442"/>
      <c r="KDE27" s="2442"/>
      <c r="KDF27" s="2442"/>
      <c r="KDG27" s="2442"/>
      <c r="KDH27" s="2442"/>
      <c r="KDI27" s="2442"/>
      <c r="KDJ27" s="2442"/>
      <c r="KDK27" s="2442"/>
      <c r="KDL27" s="2442"/>
      <c r="KDM27" s="2442"/>
      <c r="KDN27" s="2442"/>
      <c r="KDO27" s="2442"/>
      <c r="KDP27" s="2442"/>
      <c r="KDQ27" s="2442"/>
      <c r="KDR27" s="2442"/>
      <c r="KDS27" s="2442"/>
      <c r="KDT27" s="2442"/>
      <c r="KDU27" s="2442"/>
      <c r="KDV27" s="2442"/>
      <c r="KDW27" s="2442"/>
      <c r="KDX27" s="2442"/>
      <c r="KDY27" s="2442"/>
      <c r="KDZ27" s="2442"/>
      <c r="KEA27" s="2442"/>
      <c r="KEB27" s="2442"/>
      <c r="KEC27" s="2442"/>
      <c r="KED27" s="2442"/>
      <c r="KEE27" s="2442"/>
      <c r="KEF27" s="2442"/>
      <c r="KEG27" s="2442"/>
      <c r="KEH27" s="2442"/>
      <c r="KEI27" s="2442"/>
      <c r="KEJ27" s="2442"/>
      <c r="KEK27" s="2442"/>
      <c r="KEL27" s="2442"/>
      <c r="KEM27" s="2442"/>
      <c r="KEN27" s="2442"/>
      <c r="KEO27" s="2442"/>
      <c r="KEP27" s="2442"/>
      <c r="KEQ27" s="2442"/>
      <c r="KER27" s="2442"/>
      <c r="KES27" s="2442"/>
      <c r="KET27" s="2442"/>
      <c r="KEU27" s="2442"/>
      <c r="KEV27" s="2442"/>
      <c r="KEW27" s="2442"/>
      <c r="KEX27" s="2442"/>
      <c r="KEY27" s="2442"/>
      <c r="KEZ27" s="2442"/>
      <c r="KFA27" s="2442"/>
      <c r="KFB27" s="2442"/>
      <c r="KFC27" s="2442"/>
      <c r="KFD27" s="2442"/>
      <c r="KFE27" s="2442"/>
      <c r="KFF27" s="2442"/>
      <c r="KFG27" s="2442"/>
      <c r="KFH27" s="2442"/>
      <c r="KFI27" s="2442"/>
      <c r="KFJ27" s="2442"/>
      <c r="KFK27" s="2442"/>
      <c r="KFL27" s="2442"/>
      <c r="KFM27" s="2442"/>
      <c r="KFN27" s="2442"/>
      <c r="KFO27" s="2442"/>
      <c r="KFP27" s="2442"/>
      <c r="KFQ27" s="2442"/>
      <c r="KFR27" s="2442"/>
      <c r="KFS27" s="2442"/>
      <c r="KFT27" s="2442"/>
      <c r="KFU27" s="2442"/>
      <c r="KFV27" s="2442"/>
      <c r="KFW27" s="2442"/>
      <c r="KFX27" s="2442"/>
      <c r="KFY27" s="2442"/>
      <c r="KFZ27" s="2442"/>
      <c r="KGA27" s="2442"/>
      <c r="KGB27" s="2442"/>
      <c r="KGC27" s="2442"/>
      <c r="KGD27" s="2442"/>
      <c r="KGE27" s="2442"/>
      <c r="KGF27" s="2442"/>
      <c r="KGG27" s="2442"/>
      <c r="KGH27" s="2442"/>
      <c r="KGI27" s="2442"/>
      <c r="KGJ27" s="2442"/>
      <c r="KGK27" s="2442"/>
      <c r="KGL27" s="2442"/>
      <c r="KGM27" s="2442"/>
      <c r="KGN27" s="2442"/>
      <c r="KGO27" s="2442"/>
      <c r="KGP27" s="2442"/>
      <c r="KGQ27" s="2442"/>
      <c r="KGR27" s="2442"/>
      <c r="KGS27" s="2442"/>
      <c r="KGT27" s="2442"/>
      <c r="KGU27" s="2442"/>
      <c r="KGV27" s="2442"/>
      <c r="KGW27" s="2442"/>
      <c r="KGX27" s="2442"/>
      <c r="KGY27" s="2442"/>
      <c r="KGZ27" s="2442"/>
      <c r="KHA27" s="2442"/>
      <c r="KHB27" s="2442"/>
      <c r="KHC27" s="2442"/>
      <c r="KHD27" s="2442"/>
      <c r="KHE27" s="2442"/>
      <c r="KHF27" s="2442"/>
      <c r="KHG27" s="2442"/>
      <c r="KHH27" s="2442"/>
      <c r="KHI27" s="2442"/>
      <c r="KHJ27" s="2442"/>
      <c r="KHK27" s="2442"/>
      <c r="KHL27" s="2442"/>
      <c r="KHM27" s="2442"/>
      <c r="KHN27" s="2442"/>
      <c r="KHO27" s="2442"/>
      <c r="KHP27" s="2442"/>
      <c r="KHQ27" s="2442"/>
      <c r="KHR27" s="2442"/>
      <c r="KHS27" s="2442"/>
      <c r="KHT27" s="2442"/>
      <c r="KHU27" s="2442"/>
      <c r="KHV27" s="2442"/>
      <c r="KHW27" s="2442"/>
      <c r="KHX27" s="2442"/>
      <c r="KHY27" s="2442"/>
      <c r="KHZ27" s="2442"/>
      <c r="KIA27" s="2442"/>
      <c r="KIB27" s="2442"/>
      <c r="KIC27" s="2442"/>
      <c r="KID27" s="2442"/>
      <c r="KIE27" s="2442"/>
      <c r="KIF27" s="2442"/>
      <c r="KIG27" s="2442"/>
      <c r="KIH27" s="2442"/>
      <c r="KII27" s="2442"/>
      <c r="KIJ27" s="2442"/>
      <c r="KIK27" s="2442"/>
      <c r="KIL27" s="2442"/>
      <c r="KIM27" s="2442"/>
      <c r="KIN27" s="2442"/>
      <c r="KIO27" s="2442"/>
      <c r="KIP27" s="2442"/>
      <c r="KIQ27" s="2442"/>
      <c r="KIR27" s="2442"/>
      <c r="KIS27" s="2442"/>
      <c r="KIT27" s="2442"/>
      <c r="KIU27" s="2442"/>
      <c r="KIV27" s="2442"/>
      <c r="KIW27" s="2442"/>
      <c r="KIX27" s="2442"/>
      <c r="KIY27" s="2442"/>
      <c r="KIZ27" s="2442"/>
      <c r="KJA27" s="2442"/>
      <c r="KJB27" s="2442"/>
      <c r="KJC27" s="2442"/>
      <c r="KJD27" s="2442"/>
      <c r="KJE27" s="2442"/>
      <c r="KJF27" s="2442"/>
      <c r="KJG27" s="2442"/>
      <c r="KJH27" s="2442"/>
      <c r="KJI27" s="2442"/>
      <c r="KJJ27" s="2442"/>
      <c r="KJK27" s="2442"/>
      <c r="KJL27" s="2442"/>
      <c r="KJM27" s="2442"/>
      <c r="KJN27" s="2442"/>
      <c r="KJO27" s="2442"/>
      <c r="KJP27" s="2442"/>
      <c r="KJQ27" s="2442"/>
      <c r="KJR27" s="2442"/>
      <c r="KJS27" s="2442"/>
      <c r="KJT27" s="2442"/>
      <c r="KJU27" s="2442"/>
      <c r="KJV27" s="2442"/>
      <c r="KJW27" s="2442"/>
      <c r="KJX27" s="2442"/>
      <c r="KJY27" s="2442"/>
      <c r="KJZ27" s="2442"/>
      <c r="KKA27" s="2442"/>
      <c r="KKB27" s="2442"/>
      <c r="KKC27" s="2442"/>
      <c r="KKD27" s="2442"/>
      <c r="KKE27" s="2442"/>
      <c r="KKF27" s="2442"/>
      <c r="KKG27" s="2442"/>
      <c r="KKH27" s="2442"/>
      <c r="KKI27" s="2442"/>
      <c r="KKJ27" s="2442"/>
      <c r="KKK27" s="2442"/>
      <c r="KKL27" s="2442"/>
      <c r="KKM27" s="2442"/>
      <c r="KKN27" s="2442"/>
      <c r="KKO27" s="2442"/>
      <c r="KKP27" s="2442"/>
      <c r="KKQ27" s="2442"/>
      <c r="KKR27" s="2442"/>
      <c r="KKS27" s="2442"/>
      <c r="KKT27" s="2442"/>
      <c r="KKU27" s="2442"/>
      <c r="KKV27" s="2442"/>
      <c r="KKW27" s="2442"/>
      <c r="KKX27" s="2442"/>
      <c r="KKY27" s="2442"/>
      <c r="KKZ27" s="2442"/>
      <c r="KLA27" s="2442"/>
      <c r="KLB27" s="2442"/>
      <c r="KLC27" s="2442"/>
      <c r="KLD27" s="2442"/>
      <c r="KLE27" s="2442"/>
      <c r="KLF27" s="2442"/>
      <c r="KLG27" s="2442"/>
      <c r="KLH27" s="2442"/>
      <c r="KLI27" s="2442"/>
      <c r="KLJ27" s="2442"/>
      <c r="KLK27" s="2442"/>
      <c r="KLL27" s="2442"/>
      <c r="KLM27" s="2442"/>
      <c r="KLN27" s="2442"/>
      <c r="KLO27" s="2442"/>
      <c r="KLP27" s="2442"/>
      <c r="KLQ27" s="2442"/>
      <c r="KLR27" s="2442"/>
      <c r="KLS27" s="2442"/>
      <c r="KLT27" s="2442"/>
      <c r="KLU27" s="2442"/>
      <c r="KLV27" s="2442"/>
      <c r="KLW27" s="2442"/>
      <c r="KLX27" s="2442"/>
      <c r="KLY27" s="2442"/>
      <c r="KLZ27" s="2442"/>
      <c r="KMA27" s="2442"/>
      <c r="KMB27" s="2442"/>
      <c r="KMC27" s="2442"/>
      <c r="KMD27" s="2442"/>
      <c r="KME27" s="2442"/>
      <c r="KMF27" s="2442"/>
      <c r="KMG27" s="2442"/>
      <c r="KMH27" s="2442"/>
      <c r="KMI27" s="2442"/>
      <c r="KMJ27" s="2442"/>
      <c r="KMK27" s="2442"/>
      <c r="KML27" s="2442"/>
      <c r="KMM27" s="2442"/>
      <c r="KMN27" s="2442"/>
      <c r="KMO27" s="2442"/>
      <c r="KMP27" s="2442"/>
      <c r="KMQ27" s="2442"/>
      <c r="KMR27" s="2442"/>
      <c r="KMS27" s="2442"/>
      <c r="KMT27" s="2442"/>
      <c r="KMU27" s="2442"/>
      <c r="KMV27" s="2442"/>
      <c r="KMW27" s="2442"/>
      <c r="KMX27" s="2442"/>
      <c r="KMY27" s="2442"/>
      <c r="KMZ27" s="2442"/>
      <c r="KNA27" s="2442"/>
      <c r="KNB27" s="2442"/>
      <c r="KNC27" s="2442"/>
      <c r="KND27" s="2442"/>
      <c r="KNE27" s="2442"/>
      <c r="KNF27" s="2442"/>
      <c r="KNG27" s="2442"/>
      <c r="KNH27" s="2442"/>
      <c r="KNI27" s="2442"/>
      <c r="KNJ27" s="2442"/>
      <c r="KNK27" s="2442"/>
      <c r="KNL27" s="2442"/>
      <c r="KNM27" s="2442"/>
      <c r="KNN27" s="2442"/>
      <c r="KNO27" s="2442"/>
      <c r="KNP27" s="2442"/>
      <c r="KNQ27" s="2442"/>
      <c r="KNR27" s="2442"/>
      <c r="KNS27" s="2442"/>
      <c r="KNT27" s="2442"/>
      <c r="KNU27" s="2442"/>
      <c r="KNV27" s="2442"/>
      <c r="KNW27" s="2442"/>
      <c r="KNX27" s="2442"/>
      <c r="KNY27" s="2442"/>
      <c r="KNZ27" s="2442"/>
      <c r="KOA27" s="2442"/>
      <c r="KOB27" s="2442"/>
      <c r="KOC27" s="2442"/>
      <c r="KOD27" s="2442"/>
      <c r="KOE27" s="2442"/>
      <c r="KOF27" s="2442"/>
      <c r="KOG27" s="2442"/>
      <c r="KOH27" s="2442"/>
      <c r="KOI27" s="2442"/>
      <c r="KOJ27" s="2442"/>
      <c r="KOK27" s="2442"/>
      <c r="KOL27" s="2442"/>
      <c r="KOM27" s="2442"/>
      <c r="KON27" s="2442"/>
      <c r="KOO27" s="2442"/>
      <c r="KOP27" s="2442"/>
      <c r="KOQ27" s="2442"/>
      <c r="KOR27" s="2442"/>
      <c r="KOS27" s="2442"/>
      <c r="KOT27" s="2442"/>
      <c r="KOU27" s="2442"/>
      <c r="KOV27" s="2442"/>
      <c r="KOW27" s="2442"/>
      <c r="KOX27" s="2442"/>
      <c r="KOY27" s="2442"/>
      <c r="KOZ27" s="2442"/>
      <c r="KPA27" s="2442"/>
      <c r="KPB27" s="2442"/>
      <c r="KPC27" s="2442"/>
      <c r="KPD27" s="2442"/>
      <c r="KPE27" s="2442"/>
      <c r="KPF27" s="2442"/>
      <c r="KPG27" s="2442"/>
      <c r="KPH27" s="2442"/>
      <c r="KPI27" s="2442"/>
      <c r="KPJ27" s="2442"/>
      <c r="KPK27" s="2442"/>
      <c r="KPL27" s="2442"/>
      <c r="KPM27" s="2442"/>
      <c r="KPN27" s="2442"/>
      <c r="KPO27" s="2442"/>
      <c r="KPP27" s="2442"/>
      <c r="KPQ27" s="2442"/>
      <c r="KPR27" s="2442"/>
      <c r="KPS27" s="2442"/>
      <c r="KPT27" s="2442"/>
      <c r="KPU27" s="2442"/>
      <c r="KPV27" s="2442"/>
      <c r="KPW27" s="2442"/>
      <c r="KPX27" s="2442"/>
      <c r="KPY27" s="2442"/>
      <c r="KPZ27" s="2442"/>
      <c r="KQA27" s="2442"/>
      <c r="KQB27" s="2442"/>
      <c r="KQC27" s="2442"/>
      <c r="KQD27" s="2442"/>
      <c r="KQE27" s="2442"/>
      <c r="KQF27" s="2442"/>
      <c r="KQG27" s="2442"/>
      <c r="KQH27" s="2442"/>
      <c r="KQI27" s="2442"/>
      <c r="KQJ27" s="2442"/>
      <c r="KQK27" s="2442"/>
      <c r="KQL27" s="2442"/>
      <c r="KQM27" s="2442"/>
      <c r="KQN27" s="2442"/>
      <c r="KQO27" s="2442"/>
      <c r="KQP27" s="2442"/>
      <c r="KQQ27" s="2442"/>
      <c r="KQR27" s="2442"/>
      <c r="KQS27" s="2442"/>
      <c r="KQT27" s="2442"/>
      <c r="KQU27" s="2442"/>
      <c r="KQV27" s="2442"/>
      <c r="KQW27" s="2442"/>
      <c r="KQX27" s="2442"/>
      <c r="KQY27" s="2442"/>
      <c r="KQZ27" s="2442"/>
      <c r="KRA27" s="2442"/>
      <c r="KRB27" s="2442"/>
      <c r="KRC27" s="2442"/>
      <c r="KRD27" s="2442"/>
      <c r="KRE27" s="2442"/>
      <c r="KRF27" s="2442"/>
      <c r="KRG27" s="2442"/>
      <c r="KRH27" s="2442"/>
      <c r="KRI27" s="2442"/>
      <c r="KRJ27" s="2442"/>
      <c r="KRK27" s="2442"/>
      <c r="KRL27" s="2442"/>
      <c r="KRM27" s="2442"/>
      <c r="KRN27" s="2442"/>
      <c r="KRO27" s="2442"/>
      <c r="KRP27" s="2442"/>
      <c r="KRQ27" s="2442"/>
      <c r="KRR27" s="2442"/>
      <c r="KRS27" s="2442"/>
      <c r="KRT27" s="2442"/>
      <c r="KRU27" s="2442"/>
      <c r="KRV27" s="2442"/>
      <c r="KRW27" s="2442"/>
      <c r="KRX27" s="2442"/>
      <c r="KRY27" s="2442"/>
      <c r="KRZ27" s="2442"/>
      <c r="KSA27" s="2442"/>
      <c r="KSB27" s="2442"/>
      <c r="KSC27" s="2442"/>
      <c r="KSD27" s="2442"/>
      <c r="KSE27" s="2442"/>
      <c r="KSF27" s="2442"/>
      <c r="KSG27" s="2442"/>
      <c r="KSH27" s="2442"/>
      <c r="KSI27" s="2442"/>
      <c r="KSJ27" s="2442"/>
      <c r="KSK27" s="2442"/>
      <c r="KSL27" s="2442"/>
      <c r="KSM27" s="2442"/>
      <c r="KSN27" s="2442"/>
      <c r="KSO27" s="2442"/>
      <c r="KSP27" s="2442"/>
      <c r="KSQ27" s="2442"/>
      <c r="KSR27" s="2442"/>
      <c r="KSS27" s="2442"/>
      <c r="KST27" s="2442"/>
      <c r="KSU27" s="2442"/>
      <c r="KSV27" s="2442"/>
      <c r="KSW27" s="2442"/>
      <c r="KSX27" s="2442"/>
      <c r="KSY27" s="2442"/>
      <c r="KSZ27" s="2442"/>
      <c r="KTA27" s="2442"/>
      <c r="KTB27" s="2442"/>
      <c r="KTC27" s="2442"/>
      <c r="KTD27" s="2442"/>
      <c r="KTE27" s="2442"/>
      <c r="KTF27" s="2442"/>
      <c r="KTG27" s="2442"/>
      <c r="KTH27" s="2442"/>
      <c r="KTI27" s="2442"/>
      <c r="KTJ27" s="2442"/>
      <c r="KTK27" s="2442"/>
      <c r="KTL27" s="2442"/>
      <c r="KTM27" s="2442"/>
      <c r="KTN27" s="2442"/>
      <c r="KTO27" s="2442"/>
      <c r="KTP27" s="2442"/>
      <c r="KTQ27" s="2442"/>
      <c r="KTR27" s="2442"/>
      <c r="KTS27" s="2442"/>
      <c r="KTT27" s="2442"/>
      <c r="KTU27" s="2442"/>
      <c r="KTV27" s="2442"/>
      <c r="KTW27" s="2442"/>
      <c r="KTX27" s="2442"/>
      <c r="KTY27" s="2442"/>
      <c r="KTZ27" s="2442"/>
      <c r="KUA27" s="2442"/>
      <c r="KUB27" s="2442"/>
      <c r="KUC27" s="2442"/>
      <c r="KUD27" s="2442"/>
      <c r="KUE27" s="2442"/>
      <c r="KUF27" s="2442"/>
      <c r="KUG27" s="2442"/>
      <c r="KUH27" s="2442"/>
      <c r="KUI27" s="2442"/>
      <c r="KUJ27" s="2442"/>
      <c r="KUK27" s="2442"/>
      <c r="KUL27" s="2442"/>
      <c r="KUM27" s="2442"/>
      <c r="KUN27" s="2442"/>
      <c r="KUO27" s="2442"/>
      <c r="KUP27" s="2442"/>
      <c r="KUQ27" s="2442"/>
      <c r="KUR27" s="2442"/>
      <c r="KUS27" s="2442"/>
      <c r="KUT27" s="2442"/>
      <c r="KUU27" s="2442"/>
      <c r="KUV27" s="2442"/>
      <c r="KUW27" s="2442"/>
      <c r="KUX27" s="2442"/>
      <c r="KUY27" s="2442"/>
      <c r="KUZ27" s="2442"/>
      <c r="KVA27" s="2442"/>
      <c r="KVB27" s="2442"/>
      <c r="KVC27" s="2442"/>
      <c r="KVD27" s="2442"/>
      <c r="KVE27" s="2442"/>
      <c r="KVF27" s="2442"/>
      <c r="KVG27" s="2442"/>
      <c r="KVH27" s="2442"/>
      <c r="KVI27" s="2442"/>
      <c r="KVJ27" s="2442"/>
      <c r="KVK27" s="2442"/>
      <c r="KVL27" s="2442"/>
      <c r="KVM27" s="2442"/>
      <c r="KVN27" s="2442"/>
      <c r="KVO27" s="2442"/>
      <c r="KVP27" s="2442"/>
      <c r="KVQ27" s="2442"/>
      <c r="KVR27" s="2442"/>
      <c r="KVS27" s="2442"/>
      <c r="KVT27" s="2442"/>
      <c r="KVU27" s="2442"/>
      <c r="KVV27" s="2442"/>
      <c r="KVW27" s="2442"/>
      <c r="KVX27" s="2442"/>
      <c r="KVY27" s="2442"/>
      <c r="KVZ27" s="2442"/>
      <c r="KWA27" s="2442"/>
      <c r="KWB27" s="2442"/>
      <c r="KWC27" s="2442"/>
      <c r="KWD27" s="2442"/>
      <c r="KWE27" s="2442"/>
      <c r="KWF27" s="2442"/>
      <c r="KWG27" s="2442"/>
      <c r="KWH27" s="2442"/>
      <c r="KWI27" s="2442"/>
      <c r="KWJ27" s="2442"/>
      <c r="KWK27" s="2442"/>
      <c r="KWL27" s="2442"/>
      <c r="KWM27" s="2442"/>
      <c r="KWN27" s="2442"/>
      <c r="KWO27" s="2442"/>
      <c r="KWP27" s="2442"/>
      <c r="KWQ27" s="2442"/>
      <c r="KWR27" s="2442"/>
      <c r="KWS27" s="2442"/>
      <c r="KWT27" s="2442"/>
      <c r="KWU27" s="2442"/>
      <c r="KWV27" s="2442"/>
      <c r="KWW27" s="2442"/>
      <c r="KWX27" s="2442"/>
      <c r="KWY27" s="2442"/>
      <c r="KWZ27" s="2442"/>
      <c r="KXA27" s="2442"/>
      <c r="KXB27" s="2442"/>
      <c r="KXC27" s="2442"/>
      <c r="KXD27" s="2442"/>
      <c r="KXE27" s="2442"/>
      <c r="KXF27" s="2442"/>
      <c r="KXG27" s="2442"/>
      <c r="KXH27" s="2442"/>
      <c r="KXI27" s="2442"/>
      <c r="KXJ27" s="2442"/>
      <c r="KXK27" s="2442"/>
      <c r="KXL27" s="2442"/>
      <c r="KXM27" s="2442"/>
      <c r="KXN27" s="2442"/>
      <c r="KXO27" s="2442"/>
      <c r="KXP27" s="2442"/>
      <c r="KXQ27" s="2442"/>
      <c r="KXR27" s="2442"/>
      <c r="KXS27" s="2442"/>
      <c r="KXT27" s="2442"/>
      <c r="KXU27" s="2442"/>
      <c r="KXV27" s="2442"/>
      <c r="KXW27" s="2442"/>
      <c r="KXX27" s="2442"/>
      <c r="KXY27" s="2442"/>
      <c r="KXZ27" s="2442"/>
      <c r="KYA27" s="2442"/>
      <c r="KYB27" s="2442"/>
      <c r="KYC27" s="2442"/>
      <c r="KYD27" s="2442"/>
      <c r="KYE27" s="2442"/>
      <c r="KYF27" s="2442"/>
      <c r="KYG27" s="2442"/>
      <c r="KYH27" s="2442"/>
      <c r="KYI27" s="2442"/>
      <c r="KYJ27" s="2442"/>
      <c r="KYK27" s="2442"/>
      <c r="KYL27" s="2442"/>
      <c r="KYM27" s="2442"/>
      <c r="KYN27" s="2442"/>
      <c r="KYO27" s="2442"/>
      <c r="KYP27" s="2442"/>
      <c r="KYQ27" s="2442"/>
      <c r="KYR27" s="2442"/>
      <c r="KYS27" s="2442"/>
      <c r="KYT27" s="2442"/>
      <c r="KYU27" s="2442"/>
      <c r="KYV27" s="2442"/>
      <c r="KYW27" s="2442"/>
      <c r="KYX27" s="2442"/>
      <c r="KYY27" s="2442"/>
      <c r="KYZ27" s="2442"/>
      <c r="KZA27" s="2442"/>
      <c r="KZB27" s="2442"/>
      <c r="KZC27" s="2442"/>
      <c r="KZD27" s="2442"/>
      <c r="KZE27" s="2442"/>
      <c r="KZF27" s="2442"/>
      <c r="KZG27" s="2442"/>
      <c r="KZH27" s="2442"/>
      <c r="KZI27" s="2442"/>
      <c r="KZJ27" s="2442"/>
      <c r="KZK27" s="2442"/>
      <c r="KZL27" s="2442"/>
      <c r="KZM27" s="2442"/>
      <c r="KZN27" s="2442"/>
      <c r="KZO27" s="2442"/>
      <c r="KZP27" s="2442"/>
      <c r="KZQ27" s="2442"/>
      <c r="KZR27" s="2442"/>
      <c r="KZS27" s="2442"/>
      <c r="KZT27" s="2442"/>
      <c r="KZU27" s="2442"/>
      <c r="KZV27" s="2442"/>
      <c r="KZW27" s="2442"/>
      <c r="KZX27" s="2442"/>
      <c r="KZY27" s="2442"/>
      <c r="KZZ27" s="2442"/>
      <c r="LAA27" s="2442"/>
      <c r="LAB27" s="2442"/>
      <c r="LAC27" s="2442"/>
      <c r="LAD27" s="2442"/>
      <c r="LAE27" s="2442"/>
      <c r="LAF27" s="2442"/>
      <c r="LAG27" s="2442"/>
      <c r="LAH27" s="2442"/>
      <c r="LAI27" s="2442"/>
      <c r="LAJ27" s="2442"/>
      <c r="LAK27" s="2442"/>
      <c r="LAL27" s="2442"/>
      <c r="LAM27" s="2442"/>
      <c r="LAN27" s="2442"/>
      <c r="LAO27" s="2442"/>
      <c r="LAP27" s="2442"/>
      <c r="LAQ27" s="2442"/>
      <c r="LAR27" s="2442"/>
      <c r="LAS27" s="2442"/>
      <c r="LAT27" s="2442"/>
      <c r="LAU27" s="2442"/>
      <c r="LAV27" s="2442"/>
      <c r="LAW27" s="2442"/>
      <c r="LAX27" s="2442"/>
      <c r="LAY27" s="2442"/>
      <c r="LAZ27" s="2442"/>
      <c r="LBA27" s="2442"/>
      <c r="LBB27" s="2442"/>
      <c r="LBC27" s="2442"/>
      <c r="LBD27" s="2442"/>
      <c r="LBE27" s="2442"/>
      <c r="LBF27" s="2442"/>
      <c r="LBG27" s="2442"/>
      <c r="LBH27" s="2442"/>
      <c r="LBI27" s="2442"/>
      <c r="LBJ27" s="2442"/>
      <c r="LBK27" s="2442"/>
      <c r="LBL27" s="2442"/>
      <c r="LBM27" s="2442"/>
      <c r="LBN27" s="2442"/>
      <c r="LBO27" s="2442"/>
      <c r="LBP27" s="2442"/>
      <c r="LBQ27" s="2442"/>
      <c r="LBR27" s="2442"/>
      <c r="LBS27" s="2442"/>
      <c r="LBT27" s="2442"/>
      <c r="LBU27" s="2442"/>
      <c r="LBV27" s="2442"/>
      <c r="LBW27" s="2442"/>
      <c r="LBX27" s="2442"/>
      <c r="LBY27" s="2442"/>
      <c r="LBZ27" s="2442"/>
      <c r="LCA27" s="2442"/>
      <c r="LCB27" s="2442"/>
      <c r="LCC27" s="2442"/>
      <c r="LCD27" s="2442"/>
      <c r="LCE27" s="2442"/>
      <c r="LCF27" s="2442"/>
      <c r="LCG27" s="2442"/>
      <c r="LCH27" s="2442"/>
      <c r="LCI27" s="2442"/>
      <c r="LCJ27" s="2442"/>
      <c r="LCK27" s="2442"/>
      <c r="LCL27" s="2442"/>
      <c r="LCM27" s="2442"/>
      <c r="LCN27" s="2442"/>
      <c r="LCO27" s="2442"/>
      <c r="LCP27" s="2442"/>
      <c r="LCQ27" s="2442"/>
      <c r="LCR27" s="2442"/>
      <c r="LCS27" s="2442"/>
      <c r="LCT27" s="2442"/>
      <c r="LCU27" s="2442"/>
      <c r="LCV27" s="2442"/>
      <c r="LCW27" s="2442"/>
      <c r="LCX27" s="2442"/>
      <c r="LCY27" s="2442"/>
      <c r="LCZ27" s="2442"/>
      <c r="LDA27" s="2442"/>
      <c r="LDB27" s="2442"/>
      <c r="LDC27" s="2442"/>
      <c r="LDD27" s="2442"/>
      <c r="LDE27" s="2442"/>
      <c r="LDF27" s="2442"/>
      <c r="LDG27" s="2442"/>
      <c r="LDH27" s="2442"/>
      <c r="LDI27" s="2442"/>
      <c r="LDJ27" s="2442"/>
      <c r="LDK27" s="2442"/>
      <c r="LDL27" s="2442"/>
      <c r="LDM27" s="2442"/>
      <c r="LDN27" s="2442"/>
      <c r="LDO27" s="2442"/>
      <c r="LDP27" s="2442"/>
      <c r="LDQ27" s="2442"/>
      <c r="LDR27" s="2442"/>
      <c r="LDS27" s="2442"/>
      <c r="LDT27" s="2442"/>
      <c r="LDU27" s="2442"/>
      <c r="LDV27" s="2442"/>
      <c r="LDW27" s="2442"/>
      <c r="LDX27" s="2442"/>
      <c r="LDY27" s="2442"/>
      <c r="LDZ27" s="2442"/>
      <c r="LEA27" s="2442"/>
      <c r="LEB27" s="2442"/>
      <c r="LEC27" s="2442"/>
      <c r="LED27" s="2442"/>
      <c r="LEE27" s="2442"/>
      <c r="LEF27" s="2442"/>
      <c r="LEG27" s="2442"/>
      <c r="LEH27" s="2442"/>
      <c r="LEI27" s="2442"/>
      <c r="LEJ27" s="2442"/>
      <c r="LEK27" s="2442"/>
      <c r="LEL27" s="2442"/>
      <c r="LEM27" s="2442"/>
      <c r="LEN27" s="2442"/>
      <c r="LEO27" s="2442"/>
      <c r="LEP27" s="2442"/>
      <c r="LEQ27" s="2442"/>
      <c r="LER27" s="2442"/>
      <c r="LES27" s="2442"/>
      <c r="LET27" s="2442"/>
      <c r="LEU27" s="2442"/>
      <c r="LEV27" s="2442"/>
      <c r="LEW27" s="2442"/>
      <c r="LEX27" s="2442"/>
      <c r="LEY27" s="2442"/>
      <c r="LEZ27" s="2442"/>
      <c r="LFA27" s="2442"/>
      <c r="LFB27" s="2442"/>
      <c r="LFC27" s="2442"/>
      <c r="LFD27" s="2442"/>
      <c r="LFE27" s="2442"/>
      <c r="LFF27" s="2442"/>
      <c r="LFG27" s="2442"/>
      <c r="LFH27" s="2442"/>
      <c r="LFI27" s="2442"/>
      <c r="LFJ27" s="2442"/>
      <c r="LFK27" s="2442"/>
      <c r="LFL27" s="2442"/>
      <c r="LFM27" s="2442"/>
      <c r="LFN27" s="2442"/>
      <c r="LFO27" s="2442"/>
      <c r="LFP27" s="2442"/>
      <c r="LFQ27" s="2442"/>
      <c r="LFR27" s="2442"/>
      <c r="LFS27" s="2442"/>
      <c r="LFT27" s="2442"/>
      <c r="LFU27" s="2442"/>
      <c r="LFV27" s="2442"/>
      <c r="LFW27" s="2442"/>
      <c r="LFX27" s="2442"/>
      <c r="LFY27" s="2442"/>
      <c r="LFZ27" s="2442"/>
      <c r="LGA27" s="2442"/>
      <c r="LGB27" s="2442"/>
      <c r="LGC27" s="2442"/>
      <c r="LGD27" s="2442"/>
      <c r="LGE27" s="2442"/>
      <c r="LGF27" s="2442"/>
      <c r="LGG27" s="2442"/>
      <c r="LGH27" s="2442"/>
      <c r="LGI27" s="2442"/>
      <c r="LGJ27" s="2442"/>
      <c r="LGK27" s="2442"/>
      <c r="LGL27" s="2442"/>
      <c r="LGM27" s="2442"/>
      <c r="LGN27" s="2442"/>
      <c r="LGO27" s="2442"/>
      <c r="LGP27" s="2442"/>
      <c r="LGQ27" s="2442"/>
      <c r="LGR27" s="2442"/>
      <c r="LGS27" s="2442"/>
      <c r="LGT27" s="2442"/>
      <c r="LGU27" s="2442"/>
      <c r="LGV27" s="2442"/>
      <c r="LGW27" s="2442"/>
      <c r="LGX27" s="2442"/>
      <c r="LGY27" s="2442"/>
      <c r="LGZ27" s="2442"/>
      <c r="LHA27" s="2442"/>
      <c r="LHB27" s="2442"/>
      <c r="LHC27" s="2442"/>
      <c r="LHD27" s="2442"/>
      <c r="LHE27" s="2442"/>
      <c r="LHF27" s="2442"/>
      <c r="LHG27" s="2442"/>
      <c r="LHH27" s="2442"/>
      <c r="LHI27" s="2442"/>
      <c r="LHJ27" s="2442"/>
      <c r="LHK27" s="2442"/>
      <c r="LHL27" s="2442"/>
      <c r="LHM27" s="2442"/>
      <c r="LHN27" s="2442"/>
      <c r="LHO27" s="2442"/>
      <c r="LHP27" s="2442"/>
      <c r="LHQ27" s="2442"/>
      <c r="LHR27" s="2442"/>
      <c r="LHS27" s="2442"/>
      <c r="LHT27" s="2442"/>
      <c r="LHU27" s="2442"/>
      <c r="LHV27" s="2442"/>
      <c r="LHW27" s="2442"/>
      <c r="LHX27" s="2442"/>
      <c r="LHY27" s="2442"/>
      <c r="LHZ27" s="2442"/>
      <c r="LIA27" s="2442"/>
      <c r="LIB27" s="2442"/>
      <c r="LIC27" s="2442"/>
      <c r="LID27" s="2442"/>
      <c r="LIE27" s="2442"/>
      <c r="LIF27" s="2442"/>
      <c r="LIG27" s="2442"/>
      <c r="LIH27" s="2442"/>
      <c r="LII27" s="2442"/>
      <c r="LIJ27" s="2442"/>
      <c r="LIK27" s="2442"/>
      <c r="LIL27" s="2442"/>
      <c r="LIM27" s="2442"/>
      <c r="LIN27" s="2442"/>
      <c r="LIO27" s="2442"/>
      <c r="LIP27" s="2442"/>
      <c r="LIQ27" s="2442"/>
      <c r="LIR27" s="2442"/>
      <c r="LIS27" s="2442"/>
      <c r="LIT27" s="2442"/>
      <c r="LIU27" s="2442"/>
      <c r="LIV27" s="2442"/>
      <c r="LIW27" s="2442"/>
      <c r="LIX27" s="2442"/>
      <c r="LIY27" s="2442"/>
      <c r="LIZ27" s="2442"/>
      <c r="LJA27" s="2442"/>
      <c r="LJB27" s="2442"/>
      <c r="LJC27" s="2442"/>
      <c r="LJD27" s="2442"/>
      <c r="LJE27" s="2442"/>
      <c r="LJF27" s="2442"/>
      <c r="LJG27" s="2442"/>
      <c r="LJH27" s="2442"/>
      <c r="LJI27" s="2442"/>
      <c r="LJJ27" s="2442"/>
      <c r="LJK27" s="2442"/>
      <c r="LJL27" s="2442"/>
      <c r="LJM27" s="2442"/>
      <c r="LJN27" s="2442"/>
      <c r="LJO27" s="2442"/>
      <c r="LJP27" s="2442"/>
      <c r="LJQ27" s="2442"/>
      <c r="LJR27" s="2442"/>
      <c r="LJS27" s="2442"/>
      <c r="LJT27" s="2442"/>
      <c r="LJU27" s="2442"/>
      <c r="LJV27" s="2442"/>
      <c r="LJW27" s="2442"/>
      <c r="LJX27" s="2442"/>
      <c r="LJY27" s="2442"/>
      <c r="LJZ27" s="2442"/>
      <c r="LKA27" s="2442"/>
      <c r="LKB27" s="2442"/>
      <c r="LKC27" s="2442"/>
      <c r="LKD27" s="2442"/>
      <c r="LKE27" s="2442"/>
      <c r="LKF27" s="2442"/>
      <c r="LKG27" s="2442"/>
      <c r="LKH27" s="2442"/>
      <c r="LKI27" s="2442"/>
      <c r="LKJ27" s="2442"/>
      <c r="LKK27" s="2442"/>
      <c r="LKL27" s="2442"/>
      <c r="LKM27" s="2442"/>
      <c r="LKN27" s="2442"/>
      <c r="LKO27" s="2442"/>
      <c r="LKP27" s="2442"/>
      <c r="LKQ27" s="2442"/>
      <c r="LKR27" s="2442"/>
      <c r="LKS27" s="2442"/>
      <c r="LKT27" s="2442"/>
      <c r="LKU27" s="2442"/>
      <c r="LKV27" s="2442"/>
      <c r="LKW27" s="2442"/>
      <c r="LKX27" s="2442"/>
      <c r="LKY27" s="2442"/>
      <c r="LKZ27" s="2442"/>
      <c r="LLA27" s="2442"/>
      <c r="LLB27" s="2442"/>
      <c r="LLC27" s="2442"/>
      <c r="LLD27" s="2442"/>
      <c r="LLE27" s="2442"/>
      <c r="LLF27" s="2442"/>
      <c r="LLG27" s="2442"/>
      <c r="LLH27" s="2442"/>
      <c r="LLI27" s="2442"/>
      <c r="LLJ27" s="2442"/>
      <c r="LLK27" s="2442"/>
      <c r="LLL27" s="2442"/>
      <c r="LLM27" s="2442"/>
      <c r="LLN27" s="2442"/>
      <c r="LLO27" s="2442"/>
      <c r="LLP27" s="2442"/>
      <c r="LLQ27" s="2442"/>
      <c r="LLR27" s="2442"/>
      <c r="LLS27" s="2442"/>
      <c r="LLT27" s="2442"/>
      <c r="LLU27" s="2442"/>
      <c r="LLV27" s="2442"/>
      <c r="LLW27" s="2442"/>
      <c r="LLX27" s="2442"/>
      <c r="LLY27" s="2442"/>
      <c r="LLZ27" s="2442"/>
      <c r="LMA27" s="2442"/>
      <c r="LMB27" s="2442"/>
      <c r="LMC27" s="2442"/>
      <c r="LMD27" s="2442"/>
      <c r="LME27" s="2442"/>
      <c r="LMF27" s="2442"/>
      <c r="LMG27" s="2442"/>
      <c r="LMH27" s="2442"/>
      <c r="LMI27" s="2442"/>
      <c r="LMJ27" s="2442"/>
      <c r="LMK27" s="2442"/>
      <c r="LML27" s="2442"/>
      <c r="LMM27" s="2442"/>
      <c r="LMN27" s="2442"/>
      <c r="LMO27" s="2442"/>
      <c r="LMP27" s="2442"/>
      <c r="LMQ27" s="2442"/>
      <c r="LMR27" s="2442"/>
      <c r="LMS27" s="2442"/>
      <c r="LMT27" s="2442"/>
      <c r="LMU27" s="2442"/>
      <c r="LMV27" s="2442"/>
      <c r="LMW27" s="2442"/>
      <c r="LMX27" s="2442"/>
      <c r="LMY27" s="2442"/>
      <c r="LMZ27" s="2442"/>
      <c r="LNA27" s="2442"/>
      <c r="LNB27" s="2442"/>
      <c r="LNC27" s="2442"/>
      <c r="LND27" s="2442"/>
      <c r="LNE27" s="2442"/>
      <c r="LNF27" s="2442"/>
      <c r="LNG27" s="2442"/>
      <c r="LNH27" s="2442"/>
      <c r="LNI27" s="2442"/>
      <c r="LNJ27" s="2442"/>
      <c r="LNK27" s="2442"/>
      <c r="LNL27" s="2442"/>
      <c r="LNM27" s="2442"/>
      <c r="LNN27" s="2442"/>
      <c r="LNO27" s="2442"/>
      <c r="LNP27" s="2442"/>
      <c r="LNQ27" s="2442"/>
      <c r="LNR27" s="2442"/>
      <c r="LNS27" s="2442"/>
      <c r="LNT27" s="2442"/>
      <c r="LNU27" s="2442"/>
      <c r="LNV27" s="2442"/>
      <c r="LNW27" s="2442"/>
      <c r="LNX27" s="2442"/>
      <c r="LNY27" s="2442"/>
      <c r="LNZ27" s="2442"/>
      <c r="LOA27" s="2442"/>
      <c r="LOB27" s="2442"/>
      <c r="LOC27" s="2442"/>
      <c r="LOD27" s="2442"/>
      <c r="LOE27" s="2442"/>
      <c r="LOF27" s="2442"/>
      <c r="LOG27" s="2442"/>
      <c r="LOH27" s="2442"/>
      <c r="LOI27" s="2442"/>
      <c r="LOJ27" s="2442"/>
      <c r="LOK27" s="2442"/>
      <c r="LOL27" s="2442"/>
      <c r="LOM27" s="2442"/>
      <c r="LON27" s="2442"/>
      <c r="LOO27" s="2442"/>
      <c r="LOP27" s="2442"/>
      <c r="LOQ27" s="2442"/>
      <c r="LOR27" s="2442"/>
      <c r="LOS27" s="2442"/>
      <c r="LOT27" s="2442"/>
      <c r="LOU27" s="2442"/>
      <c r="LOV27" s="2442"/>
      <c r="LOW27" s="2442"/>
      <c r="LOX27" s="2442"/>
      <c r="LOY27" s="2442"/>
      <c r="LOZ27" s="2442"/>
      <c r="LPA27" s="2442"/>
      <c r="LPB27" s="2442"/>
      <c r="LPC27" s="2442"/>
      <c r="LPD27" s="2442"/>
      <c r="LPE27" s="2442"/>
      <c r="LPF27" s="2442"/>
      <c r="LPG27" s="2442"/>
      <c r="LPH27" s="2442"/>
      <c r="LPI27" s="2442"/>
      <c r="LPJ27" s="2442"/>
      <c r="LPK27" s="2442"/>
      <c r="LPL27" s="2442"/>
      <c r="LPM27" s="2442"/>
      <c r="LPN27" s="2442"/>
      <c r="LPO27" s="2442"/>
      <c r="LPP27" s="2442"/>
      <c r="LPQ27" s="2442"/>
      <c r="LPR27" s="2442"/>
      <c r="LPS27" s="2442"/>
      <c r="LPT27" s="2442"/>
      <c r="LPU27" s="2442"/>
      <c r="LPV27" s="2442"/>
      <c r="LPW27" s="2442"/>
      <c r="LPX27" s="2442"/>
      <c r="LPY27" s="2442"/>
      <c r="LPZ27" s="2442"/>
      <c r="LQA27" s="2442"/>
      <c r="LQB27" s="2442"/>
      <c r="LQC27" s="2442"/>
      <c r="LQD27" s="2442"/>
      <c r="LQE27" s="2442"/>
      <c r="LQF27" s="2442"/>
      <c r="LQG27" s="2442"/>
      <c r="LQH27" s="2442"/>
      <c r="LQI27" s="2442"/>
      <c r="LQJ27" s="2442"/>
      <c r="LQK27" s="2442"/>
      <c r="LQL27" s="2442"/>
      <c r="LQM27" s="2442"/>
      <c r="LQN27" s="2442"/>
      <c r="LQO27" s="2442"/>
      <c r="LQP27" s="2442"/>
      <c r="LQQ27" s="2442"/>
      <c r="LQR27" s="2442"/>
      <c r="LQS27" s="2442"/>
      <c r="LQT27" s="2442"/>
      <c r="LQU27" s="2442"/>
      <c r="LQV27" s="2442"/>
      <c r="LQW27" s="2442"/>
      <c r="LQX27" s="2442"/>
      <c r="LQY27" s="2442"/>
      <c r="LQZ27" s="2442"/>
      <c r="LRA27" s="2442"/>
      <c r="LRB27" s="2442"/>
      <c r="LRC27" s="2442"/>
      <c r="LRD27" s="2442"/>
      <c r="LRE27" s="2442"/>
      <c r="LRF27" s="2442"/>
      <c r="LRG27" s="2442"/>
      <c r="LRH27" s="2442"/>
      <c r="LRI27" s="2442"/>
      <c r="LRJ27" s="2442"/>
      <c r="LRK27" s="2442"/>
      <c r="LRL27" s="2442"/>
      <c r="LRM27" s="2442"/>
      <c r="LRN27" s="2442"/>
      <c r="LRO27" s="2442"/>
      <c r="LRP27" s="2442"/>
      <c r="LRQ27" s="2442"/>
      <c r="LRR27" s="2442"/>
      <c r="LRS27" s="2442"/>
      <c r="LRT27" s="2442"/>
      <c r="LRU27" s="2442"/>
      <c r="LRV27" s="2442"/>
      <c r="LRW27" s="2442"/>
      <c r="LRX27" s="2442"/>
      <c r="LRY27" s="2442"/>
      <c r="LRZ27" s="2442"/>
      <c r="LSA27" s="2442"/>
      <c r="LSB27" s="2442"/>
      <c r="LSC27" s="2442"/>
      <c r="LSD27" s="2442"/>
      <c r="LSE27" s="2442"/>
      <c r="LSF27" s="2442"/>
      <c r="LSG27" s="2442"/>
      <c r="LSH27" s="2442"/>
      <c r="LSI27" s="2442"/>
      <c r="LSJ27" s="2442"/>
      <c r="LSK27" s="2442"/>
      <c r="LSL27" s="2442"/>
      <c r="LSM27" s="2442"/>
      <c r="LSN27" s="2442"/>
      <c r="LSO27" s="2442"/>
      <c r="LSP27" s="2442"/>
      <c r="LSQ27" s="2442"/>
      <c r="LSR27" s="2442"/>
      <c r="LSS27" s="2442"/>
      <c r="LST27" s="2442"/>
      <c r="LSU27" s="2442"/>
      <c r="LSV27" s="2442"/>
      <c r="LSW27" s="2442"/>
      <c r="LSX27" s="2442"/>
      <c r="LSY27" s="2442"/>
      <c r="LSZ27" s="2442"/>
      <c r="LTA27" s="2442"/>
      <c r="LTB27" s="2442"/>
      <c r="LTC27" s="2442"/>
      <c r="LTD27" s="2442"/>
      <c r="LTE27" s="2442"/>
      <c r="LTF27" s="2442"/>
      <c r="LTG27" s="2442"/>
      <c r="LTH27" s="2442"/>
      <c r="LTI27" s="2442"/>
      <c r="LTJ27" s="2442"/>
      <c r="LTK27" s="2442"/>
      <c r="LTL27" s="2442"/>
      <c r="LTM27" s="2442"/>
      <c r="LTN27" s="2442"/>
      <c r="LTO27" s="2442"/>
      <c r="LTP27" s="2442"/>
      <c r="LTQ27" s="2442"/>
      <c r="LTR27" s="2442"/>
      <c r="LTS27" s="2442"/>
      <c r="LTT27" s="2442"/>
      <c r="LTU27" s="2442"/>
      <c r="LTV27" s="2442"/>
      <c r="LTW27" s="2442"/>
      <c r="LTX27" s="2442"/>
      <c r="LTY27" s="2442"/>
      <c r="LTZ27" s="2442"/>
      <c r="LUA27" s="2442"/>
      <c r="LUB27" s="2442"/>
      <c r="LUC27" s="2442"/>
      <c r="LUD27" s="2442"/>
      <c r="LUE27" s="2442"/>
      <c r="LUF27" s="2442"/>
      <c r="LUG27" s="2442"/>
      <c r="LUH27" s="2442"/>
      <c r="LUI27" s="2442"/>
      <c r="LUJ27" s="2442"/>
      <c r="LUK27" s="2442"/>
      <c r="LUL27" s="2442"/>
      <c r="LUM27" s="2442"/>
      <c r="LUN27" s="2442"/>
      <c r="LUO27" s="2442"/>
      <c r="LUP27" s="2442"/>
      <c r="LUQ27" s="2442"/>
      <c r="LUR27" s="2442"/>
      <c r="LUS27" s="2442"/>
      <c r="LUT27" s="2442"/>
      <c r="LUU27" s="2442"/>
      <c r="LUV27" s="2442"/>
      <c r="LUW27" s="2442"/>
      <c r="LUX27" s="2442"/>
      <c r="LUY27" s="2442"/>
      <c r="LUZ27" s="2442"/>
      <c r="LVA27" s="2442"/>
      <c r="LVB27" s="2442"/>
      <c r="LVC27" s="2442"/>
      <c r="LVD27" s="2442"/>
      <c r="LVE27" s="2442"/>
      <c r="LVF27" s="2442"/>
      <c r="LVG27" s="2442"/>
      <c r="LVH27" s="2442"/>
      <c r="LVI27" s="2442"/>
      <c r="LVJ27" s="2442"/>
      <c r="LVK27" s="2442"/>
      <c r="LVL27" s="2442"/>
      <c r="LVM27" s="2442"/>
      <c r="LVN27" s="2442"/>
      <c r="LVO27" s="2442"/>
      <c r="LVP27" s="2442"/>
      <c r="LVQ27" s="2442"/>
      <c r="LVR27" s="2442"/>
      <c r="LVS27" s="2442"/>
      <c r="LVT27" s="2442"/>
      <c r="LVU27" s="2442"/>
      <c r="LVV27" s="2442"/>
      <c r="LVW27" s="2442"/>
      <c r="LVX27" s="2442"/>
      <c r="LVY27" s="2442"/>
      <c r="LVZ27" s="2442"/>
      <c r="LWA27" s="2442"/>
      <c r="LWB27" s="2442"/>
      <c r="LWC27" s="2442"/>
      <c r="LWD27" s="2442"/>
      <c r="LWE27" s="2442"/>
      <c r="LWF27" s="2442"/>
      <c r="LWG27" s="2442"/>
      <c r="LWH27" s="2442"/>
      <c r="LWI27" s="2442"/>
      <c r="LWJ27" s="2442"/>
      <c r="LWK27" s="2442"/>
      <c r="LWL27" s="2442"/>
      <c r="LWM27" s="2442"/>
      <c r="LWN27" s="2442"/>
      <c r="LWO27" s="2442"/>
      <c r="LWP27" s="2442"/>
      <c r="LWQ27" s="2442"/>
      <c r="LWR27" s="2442"/>
      <c r="LWS27" s="2442"/>
      <c r="LWT27" s="2442"/>
      <c r="LWU27" s="2442"/>
      <c r="LWV27" s="2442"/>
      <c r="LWW27" s="2442"/>
      <c r="LWX27" s="2442"/>
      <c r="LWY27" s="2442"/>
      <c r="LWZ27" s="2442"/>
      <c r="LXA27" s="2442"/>
      <c r="LXB27" s="2442"/>
      <c r="LXC27" s="2442"/>
      <c r="LXD27" s="2442"/>
      <c r="LXE27" s="2442"/>
      <c r="LXF27" s="2442"/>
      <c r="LXG27" s="2442"/>
      <c r="LXH27" s="2442"/>
      <c r="LXI27" s="2442"/>
      <c r="LXJ27" s="2442"/>
      <c r="LXK27" s="2442"/>
      <c r="LXL27" s="2442"/>
      <c r="LXM27" s="2442"/>
      <c r="LXN27" s="2442"/>
      <c r="LXO27" s="2442"/>
      <c r="LXP27" s="2442"/>
      <c r="LXQ27" s="2442"/>
      <c r="LXR27" s="2442"/>
      <c r="LXS27" s="2442"/>
      <c r="LXT27" s="2442"/>
      <c r="LXU27" s="2442"/>
      <c r="LXV27" s="2442"/>
      <c r="LXW27" s="2442"/>
      <c r="LXX27" s="2442"/>
      <c r="LXY27" s="2442"/>
      <c r="LXZ27" s="2442"/>
      <c r="LYA27" s="2442"/>
      <c r="LYB27" s="2442"/>
      <c r="LYC27" s="2442"/>
      <c r="LYD27" s="2442"/>
      <c r="LYE27" s="2442"/>
      <c r="LYF27" s="2442"/>
      <c r="LYG27" s="2442"/>
      <c r="LYH27" s="2442"/>
      <c r="LYI27" s="2442"/>
      <c r="LYJ27" s="2442"/>
      <c r="LYK27" s="2442"/>
      <c r="LYL27" s="2442"/>
      <c r="LYM27" s="2442"/>
      <c r="LYN27" s="2442"/>
      <c r="LYO27" s="2442"/>
      <c r="LYP27" s="2442"/>
      <c r="LYQ27" s="2442"/>
      <c r="LYR27" s="2442"/>
      <c r="LYS27" s="2442"/>
      <c r="LYT27" s="2442"/>
      <c r="LYU27" s="2442"/>
      <c r="LYV27" s="2442"/>
      <c r="LYW27" s="2442"/>
      <c r="LYX27" s="2442"/>
      <c r="LYY27" s="2442"/>
      <c r="LYZ27" s="2442"/>
      <c r="LZA27" s="2442"/>
      <c r="LZB27" s="2442"/>
      <c r="LZC27" s="2442"/>
      <c r="LZD27" s="2442"/>
      <c r="LZE27" s="2442"/>
      <c r="LZF27" s="2442"/>
      <c r="LZG27" s="2442"/>
      <c r="LZH27" s="2442"/>
      <c r="LZI27" s="2442"/>
      <c r="LZJ27" s="2442"/>
      <c r="LZK27" s="2442"/>
      <c r="LZL27" s="2442"/>
      <c r="LZM27" s="2442"/>
      <c r="LZN27" s="2442"/>
      <c r="LZO27" s="2442"/>
      <c r="LZP27" s="2442"/>
      <c r="LZQ27" s="2442"/>
      <c r="LZR27" s="2442"/>
      <c r="LZS27" s="2442"/>
      <c r="LZT27" s="2442"/>
      <c r="LZU27" s="2442"/>
      <c r="LZV27" s="2442"/>
      <c r="LZW27" s="2442"/>
      <c r="LZX27" s="2442"/>
      <c r="LZY27" s="2442"/>
      <c r="LZZ27" s="2442"/>
      <c r="MAA27" s="2442"/>
      <c r="MAB27" s="2442"/>
      <c r="MAC27" s="2442"/>
      <c r="MAD27" s="2442"/>
      <c r="MAE27" s="2442"/>
      <c r="MAF27" s="2442"/>
      <c r="MAG27" s="2442"/>
      <c r="MAH27" s="2442"/>
      <c r="MAI27" s="2442"/>
      <c r="MAJ27" s="2442"/>
      <c r="MAK27" s="2442"/>
      <c r="MAL27" s="2442"/>
      <c r="MAM27" s="2442"/>
      <c r="MAN27" s="2442"/>
      <c r="MAO27" s="2442"/>
      <c r="MAP27" s="2442"/>
      <c r="MAQ27" s="2442"/>
      <c r="MAR27" s="2442"/>
      <c r="MAS27" s="2442"/>
      <c r="MAT27" s="2442"/>
      <c r="MAU27" s="2442"/>
      <c r="MAV27" s="2442"/>
      <c r="MAW27" s="2442"/>
      <c r="MAX27" s="2442"/>
      <c r="MAY27" s="2442"/>
      <c r="MAZ27" s="2442"/>
      <c r="MBA27" s="2442"/>
      <c r="MBB27" s="2442"/>
      <c r="MBC27" s="2442"/>
      <c r="MBD27" s="2442"/>
      <c r="MBE27" s="2442"/>
      <c r="MBF27" s="2442"/>
      <c r="MBG27" s="2442"/>
      <c r="MBH27" s="2442"/>
      <c r="MBI27" s="2442"/>
      <c r="MBJ27" s="2442"/>
      <c r="MBK27" s="2442"/>
      <c r="MBL27" s="2442"/>
      <c r="MBM27" s="2442"/>
      <c r="MBN27" s="2442"/>
      <c r="MBO27" s="2442"/>
      <c r="MBP27" s="2442"/>
      <c r="MBQ27" s="2442"/>
      <c r="MBR27" s="2442"/>
      <c r="MBS27" s="2442"/>
      <c r="MBT27" s="2442"/>
      <c r="MBU27" s="2442"/>
      <c r="MBV27" s="2442"/>
      <c r="MBW27" s="2442"/>
      <c r="MBX27" s="2442"/>
      <c r="MBY27" s="2442"/>
      <c r="MBZ27" s="2442"/>
      <c r="MCA27" s="2442"/>
      <c r="MCB27" s="2442"/>
      <c r="MCC27" s="2442"/>
      <c r="MCD27" s="2442"/>
      <c r="MCE27" s="2442"/>
      <c r="MCF27" s="2442"/>
      <c r="MCG27" s="2442"/>
      <c r="MCH27" s="2442"/>
      <c r="MCI27" s="2442"/>
      <c r="MCJ27" s="2442"/>
      <c r="MCK27" s="2442"/>
      <c r="MCL27" s="2442"/>
      <c r="MCM27" s="2442"/>
      <c r="MCN27" s="2442"/>
      <c r="MCO27" s="2442"/>
      <c r="MCP27" s="2442"/>
      <c r="MCQ27" s="2442"/>
      <c r="MCR27" s="2442"/>
      <c r="MCS27" s="2442"/>
      <c r="MCT27" s="2442"/>
      <c r="MCU27" s="2442"/>
      <c r="MCV27" s="2442"/>
      <c r="MCW27" s="2442"/>
      <c r="MCX27" s="2442"/>
      <c r="MCY27" s="2442"/>
      <c r="MCZ27" s="2442"/>
      <c r="MDA27" s="2442"/>
      <c r="MDB27" s="2442"/>
      <c r="MDC27" s="2442"/>
      <c r="MDD27" s="2442"/>
      <c r="MDE27" s="2442"/>
      <c r="MDF27" s="2442"/>
      <c r="MDG27" s="2442"/>
      <c r="MDH27" s="2442"/>
      <c r="MDI27" s="2442"/>
      <c r="MDJ27" s="2442"/>
      <c r="MDK27" s="2442"/>
      <c r="MDL27" s="2442"/>
      <c r="MDM27" s="2442"/>
      <c r="MDN27" s="2442"/>
      <c r="MDO27" s="2442"/>
      <c r="MDP27" s="2442"/>
      <c r="MDQ27" s="2442"/>
      <c r="MDR27" s="2442"/>
      <c r="MDS27" s="2442"/>
      <c r="MDT27" s="2442"/>
      <c r="MDU27" s="2442"/>
      <c r="MDV27" s="2442"/>
      <c r="MDW27" s="2442"/>
      <c r="MDX27" s="2442"/>
      <c r="MDY27" s="2442"/>
      <c r="MDZ27" s="2442"/>
      <c r="MEA27" s="2442"/>
      <c r="MEB27" s="2442"/>
      <c r="MEC27" s="2442"/>
      <c r="MED27" s="2442"/>
      <c r="MEE27" s="2442"/>
      <c r="MEF27" s="2442"/>
      <c r="MEG27" s="2442"/>
      <c r="MEH27" s="2442"/>
      <c r="MEI27" s="2442"/>
      <c r="MEJ27" s="2442"/>
      <c r="MEK27" s="2442"/>
      <c r="MEL27" s="2442"/>
      <c r="MEM27" s="2442"/>
      <c r="MEN27" s="2442"/>
      <c r="MEO27" s="2442"/>
      <c r="MEP27" s="2442"/>
      <c r="MEQ27" s="2442"/>
      <c r="MER27" s="2442"/>
      <c r="MES27" s="2442"/>
      <c r="MET27" s="2442"/>
      <c r="MEU27" s="2442"/>
      <c r="MEV27" s="2442"/>
      <c r="MEW27" s="2442"/>
      <c r="MEX27" s="2442"/>
      <c r="MEY27" s="2442"/>
      <c r="MEZ27" s="2442"/>
      <c r="MFA27" s="2442"/>
      <c r="MFB27" s="2442"/>
      <c r="MFC27" s="2442"/>
      <c r="MFD27" s="2442"/>
      <c r="MFE27" s="2442"/>
      <c r="MFF27" s="2442"/>
      <c r="MFG27" s="2442"/>
      <c r="MFH27" s="2442"/>
      <c r="MFI27" s="2442"/>
      <c r="MFJ27" s="2442"/>
      <c r="MFK27" s="2442"/>
      <c r="MFL27" s="2442"/>
      <c r="MFM27" s="2442"/>
      <c r="MFN27" s="2442"/>
      <c r="MFO27" s="2442"/>
      <c r="MFP27" s="2442"/>
      <c r="MFQ27" s="2442"/>
      <c r="MFR27" s="2442"/>
      <c r="MFS27" s="2442"/>
      <c r="MFT27" s="2442"/>
      <c r="MFU27" s="2442"/>
      <c r="MFV27" s="2442"/>
      <c r="MFW27" s="2442"/>
      <c r="MFX27" s="2442"/>
      <c r="MFY27" s="2442"/>
      <c r="MFZ27" s="2442"/>
      <c r="MGA27" s="2442"/>
      <c r="MGB27" s="2442"/>
      <c r="MGC27" s="2442"/>
      <c r="MGD27" s="2442"/>
      <c r="MGE27" s="2442"/>
      <c r="MGF27" s="2442"/>
      <c r="MGG27" s="2442"/>
      <c r="MGH27" s="2442"/>
      <c r="MGI27" s="2442"/>
      <c r="MGJ27" s="2442"/>
      <c r="MGK27" s="2442"/>
      <c r="MGL27" s="2442"/>
      <c r="MGM27" s="2442"/>
      <c r="MGN27" s="2442"/>
      <c r="MGO27" s="2442"/>
      <c r="MGP27" s="2442"/>
      <c r="MGQ27" s="2442"/>
      <c r="MGR27" s="2442"/>
      <c r="MGS27" s="2442"/>
      <c r="MGT27" s="2442"/>
      <c r="MGU27" s="2442"/>
      <c r="MGV27" s="2442"/>
      <c r="MGW27" s="2442"/>
      <c r="MGX27" s="2442"/>
      <c r="MGY27" s="2442"/>
      <c r="MGZ27" s="2442"/>
      <c r="MHA27" s="2442"/>
      <c r="MHB27" s="2442"/>
      <c r="MHC27" s="2442"/>
      <c r="MHD27" s="2442"/>
      <c r="MHE27" s="2442"/>
      <c r="MHF27" s="2442"/>
      <c r="MHG27" s="2442"/>
      <c r="MHH27" s="2442"/>
      <c r="MHI27" s="2442"/>
      <c r="MHJ27" s="2442"/>
      <c r="MHK27" s="2442"/>
      <c r="MHL27" s="2442"/>
      <c r="MHM27" s="2442"/>
      <c r="MHN27" s="2442"/>
      <c r="MHO27" s="2442"/>
      <c r="MHP27" s="2442"/>
      <c r="MHQ27" s="2442"/>
      <c r="MHR27" s="2442"/>
      <c r="MHS27" s="2442"/>
      <c r="MHT27" s="2442"/>
      <c r="MHU27" s="2442"/>
      <c r="MHV27" s="2442"/>
      <c r="MHW27" s="2442"/>
      <c r="MHX27" s="2442"/>
      <c r="MHY27" s="2442"/>
      <c r="MHZ27" s="2442"/>
      <c r="MIA27" s="2442"/>
      <c r="MIB27" s="2442"/>
      <c r="MIC27" s="2442"/>
      <c r="MID27" s="2442"/>
      <c r="MIE27" s="2442"/>
      <c r="MIF27" s="2442"/>
      <c r="MIG27" s="2442"/>
      <c r="MIH27" s="2442"/>
      <c r="MII27" s="2442"/>
      <c r="MIJ27" s="2442"/>
      <c r="MIK27" s="2442"/>
      <c r="MIL27" s="2442"/>
      <c r="MIM27" s="2442"/>
      <c r="MIN27" s="2442"/>
      <c r="MIO27" s="2442"/>
      <c r="MIP27" s="2442"/>
      <c r="MIQ27" s="2442"/>
      <c r="MIR27" s="2442"/>
      <c r="MIS27" s="2442"/>
      <c r="MIT27" s="2442"/>
      <c r="MIU27" s="2442"/>
      <c r="MIV27" s="2442"/>
      <c r="MIW27" s="2442"/>
      <c r="MIX27" s="2442"/>
      <c r="MIY27" s="2442"/>
      <c r="MIZ27" s="2442"/>
      <c r="MJA27" s="2442"/>
      <c r="MJB27" s="2442"/>
      <c r="MJC27" s="2442"/>
      <c r="MJD27" s="2442"/>
      <c r="MJE27" s="2442"/>
      <c r="MJF27" s="2442"/>
      <c r="MJG27" s="2442"/>
      <c r="MJH27" s="2442"/>
      <c r="MJI27" s="2442"/>
      <c r="MJJ27" s="2442"/>
      <c r="MJK27" s="2442"/>
      <c r="MJL27" s="2442"/>
      <c r="MJM27" s="2442"/>
      <c r="MJN27" s="2442"/>
      <c r="MJO27" s="2442"/>
      <c r="MJP27" s="2442"/>
      <c r="MJQ27" s="2442"/>
      <c r="MJR27" s="2442"/>
      <c r="MJS27" s="2442"/>
      <c r="MJT27" s="2442"/>
      <c r="MJU27" s="2442"/>
      <c r="MJV27" s="2442"/>
      <c r="MJW27" s="2442"/>
      <c r="MJX27" s="2442"/>
      <c r="MJY27" s="2442"/>
      <c r="MJZ27" s="2442"/>
      <c r="MKA27" s="2442"/>
      <c r="MKB27" s="2442"/>
      <c r="MKC27" s="2442"/>
      <c r="MKD27" s="2442"/>
      <c r="MKE27" s="2442"/>
      <c r="MKF27" s="2442"/>
      <c r="MKG27" s="2442"/>
      <c r="MKH27" s="2442"/>
      <c r="MKI27" s="2442"/>
      <c r="MKJ27" s="2442"/>
      <c r="MKK27" s="2442"/>
      <c r="MKL27" s="2442"/>
      <c r="MKM27" s="2442"/>
      <c r="MKN27" s="2442"/>
      <c r="MKO27" s="2442"/>
      <c r="MKP27" s="2442"/>
      <c r="MKQ27" s="2442"/>
      <c r="MKR27" s="2442"/>
      <c r="MKS27" s="2442"/>
      <c r="MKT27" s="2442"/>
      <c r="MKU27" s="2442"/>
      <c r="MKV27" s="2442"/>
      <c r="MKW27" s="2442"/>
      <c r="MKX27" s="2442"/>
      <c r="MKY27" s="2442"/>
      <c r="MKZ27" s="2442"/>
      <c r="MLA27" s="2442"/>
      <c r="MLB27" s="2442"/>
      <c r="MLC27" s="2442"/>
      <c r="MLD27" s="2442"/>
      <c r="MLE27" s="2442"/>
      <c r="MLF27" s="2442"/>
      <c r="MLG27" s="2442"/>
      <c r="MLH27" s="2442"/>
      <c r="MLI27" s="2442"/>
      <c r="MLJ27" s="2442"/>
      <c r="MLK27" s="2442"/>
      <c r="MLL27" s="2442"/>
      <c r="MLM27" s="2442"/>
      <c r="MLN27" s="2442"/>
      <c r="MLO27" s="2442"/>
      <c r="MLP27" s="2442"/>
      <c r="MLQ27" s="2442"/>
      <c r="MLR27" s="2442"/>
      <c r="MLS27" s="2442"/>
      <c r="MLT27" s="2442"/>
      <c r="MLU27" s="2442"/>
      <c r="MLV27" s="2442"/>
      <c r="MLW27" s="2442"/>
      <c r="MLX27" s="2442"/>
      <c r="MLY27" s="2442"/>
      <c r="MLZ27" s="2442"/>
      <c r="MMA27" s="2442"/>
      <c r="MMB27" s="2442"/>
      <c r="MMC27" s="2442"/>
      <c r="MMD27" s="2442"/>
      <c r="MME27" s="2442"/>
      <c r="MMF27" s="2442"/>
      <c r="MMG27" s="2442"/>
      <c r="MMH27" s="2442"/>
      <c r="MMI27" s="2442"/>
      <c r="MMJ27" s="2442"/>
      <c r="MMK27" s="2442"/>
      <c r="MML27" s="2442"/>
      <c r="MMM27" s="2442"/>
      <c r="MMN27" s="2442"/>
      <c r="MMO27" s="2442"/>
      <c r="MMP27" s="2442"/>
      <c r="MMQ27" s="2442"/>
      <c r="MMR27" s="2442"/>
      <c r="MMS27" s="2442"/>
      <c r="MMT27" s="2442"/>
      <c r="MMU27" s="2442"/>
      <c r="MMV27" s="2442"/>
      <c r="MMW27" s="2442"/>
      <c r="MMX27" s="2442"/>
      <c r="MMY27" s="2442"/>
      <c r="MMZ27" s="2442"/>
      <c r="MNA27" s="2442"/>
      <c r="MNB27" s="2442"/>
      <c r="MNC27" s="2442"/>
      <c r="MND27" s="2442"/>
      <c r="MNE27" s="2442"/>
      <c r="MNF27" s="2442"/>
      <c r="MNG27" s="2442"/>
      <c r="MNH27" s="2442"/>
      <c r="MNI27" s="2442"/>
      <c r="MNJ27" s="2442"/>
      <c r="MNK27" s="2442"/>
      <c r="MNL27" s="2442"/>
      <c r="MNM27" s="2442"/>
      <c r="MNN27" s="2442"/>
      <c r="MNO27" s="2442"/>
      <c r="MNP27" s="2442"/>
      <c r="MNQ27" s="2442"/>
      <c r="MNR27" s="2442"/>
      <c r="MNS27" s="2442"/>
      <c r="MNT27" s="2442"/>
      <c r="MNU27" s="2442"/>
      <c r="MNV27" s="2442"/>
      <c r="MNW27" s="2442"/>
      <c r="MNX27" s="2442"/>
      <c r="MNY27" s="2442"/>
      <c r="MNZ27" s="2442"/>
      <c r="MOA27" s="2442"/>
      <c r="MOB27" s="2442"/>
      <c r="MOC27" s="2442"/>
      <c r="MOD27" s="2442"/>
      <c r="MOE27" s="2442"/>
      <c r="MOF27" s="2442"/>
      <c r="MOG27" s="2442"/>
      <c r="MOH27" s="2442"/>
      <c r="MOI27" s="2442"/>
      <c r="MOJ27" s="2442"/>
      <c r="MOK27" s="2442"/>
      <c r="MOL27" s="2442"/>
      <c r="MOM27" s="2442"/>
      <c r="MON27" s="2442"/>
      <c r="MOO27" s="2442"/>
      <c r="MOP27" s="2442"/>
      <c r="MOQ27" s="2442"/>
      <c r="MOR27" s="2442"/>
      <c r="MOS27" s="2442"/>
      <c r="MOT27" s="2442"/>
      <c r="MOU27" s="2442"/>
      <c r="MOV27" s="2442"/>
      <c r="MOW27" s="2442"/>
      <c r="MOX27" s="2442"/>
      <c r="MOY27" s="2442"/>
      <c r="MOZ27" s="2442"/>
      <c r="MPA27" s="2442"/>
      <c r="MPB27" s="2442"/>
      <c r="MPC27" s="2442"/>
      <c r="MPD27" s="2442"/>
      <c r="MPE27" s="2442"/>
      <c r="MPF27" s="2442"/>
      <c r="MPG27" s="2442"/>
      <c r="MPH27" s="2442"/>
      <c r="MPI27" s="2442"/>
      <c r="MPJ27" s="2442"/>
      <c r="MPK27" s="2442"/>
      <c r="MPL27" s="2442"/>
      <c r="MPM27" s="2442"/>
      <c r="MPN27" s="2442"/>
      <c r="MPO27" s="2442"/>
      <c r="MPP27" s="2442"/>
      <c r="MPQ27" s="2442"/>
      <c r="MPR27" s="2442"/>
      <c r="MPS27" s="2442"/>
      <c r="MPT27" s="2442"/>
      <c r="MPU27" s="2442"/>
      <c r="MPV27" s="2442"/>
      <c r="MPW27" s="2442"/>
      <c r="MPX27" s="2442"/>
      <c r="MPY27" s="2442"/>
      <c r="MPZ27" s="2442"/>
      <c r="MQA27" s="2442"/>
      <c r="MQB27" s="2442"/>
      <c r="MQC27" s="2442"/>
      <c r="MQD27" s="2442"/>
      <c r="MQE27" s="2442"/>
      <c r="MQF27" s="2442"/>
      <c r="MQG27" s="2442"/>
      <c r="MQH27" s="2442"/>
      <c r="MQI27" s="2442"/>
      <c r="MQJ27" s="2442"/>
      <c r="MQK27" s="2442"/>
      <c r="MQL27" s="2442"/>
      <c r="MQM27" s="2442"/>
      <c r="MQN27" s="2442"/>
      <c r="MQO27" s="2442"/>
      <c r="MQP27" s="2442"/>
      <c r="MQQ27" s="2442"/>
      <c r="MQR27" s="2442"/>
      <c r="MQS27" s="2442"/>
      <c r="MQT27" s="2442"/>
      <c r="MQU27" s="2442"/>
      <c r="MQV27" s="2442"/>
      <c r="MQW27" s="2442"/>
      <c r="MQX27" s="2442"/>
      <c r="MQY27" s="2442"/>
      <c r="MQZ27" s="2442"/>
      <c r="MRA27" s="2442"/>
      <c r="MRB27" s="2442"/>
      <c r="MRC27" s="2442"/>
      <c r="MRD27" s="2442"/>
      <c r="MRE27" s="2442"/>
      <c r="MRF27" s="2442"/>
      <c r="MRG27" s="2442"/>
      <c r="MRH27" s="2442"/>
      <c r="MRI27" s="2442"/>
      <c r="MRJ27" s="2442"/>
      <c r="MRK27" s="2442"/>
      <c r="MRL27" s="2442"/>
      <c r="MRM27" s="2442"/>
      <c r="MRN27" s="2442"/>
      <c r="MRO27" s="2442"/>
      <c r="MRP27" s="2442"/>
      <c r="MRQ27" s="2442"/>
      <c r="MRR27" s="2442"/>
      <c r="MRS27" s="2442"/>
      <c r="MRT27" s="2442"/>
      <c r="MRU27" s="2442"/>
      <c r="MRV27" s="2442"/>
      <c r="MRW27" s="2442"/>
      <c r="MRX27" s="2442"/>
      <c r="MRY27" s="2442"/>
      <c r="MRZ27" s="2442"/>
      <c r="MSA27" s="2442"/>
      <c r="MSB27" s="2442"/>
      <c r="MSC27" s="2442"/>
      <c r="MSD27" s="2442"/>
      <c r="MSE27" s="2442"/>
      <c r="MSF27" s="2442"/>
      <c r="MSG27" s="2442"/>
      <c r="MSH27" s="2442"/>
      <c r="MSI27" s="2442"/>
      <c r="MSJ27" s="2442"/>
      <c r="MSK27" s="2442"/>
      <c r="MSL27" s="2442"/>
      <c r="MSM27" s="2442"/>
      <c r="MSN27" s="2442"/>
      <c r="MSO27" s="2442"/>
      <c r="MSP27" s="2442"/>
      <c r="MSQ27" s="2442"/>
      <c r="MSR27" s="2442"/>
      <c r="MSS27" s="2442"/>
      <c r="MST27" s="2442"/>
      <c r="MSU27" s="2442"/>
      <c r="MSV27" s="2442"/>
      <c r="MSW27" s="2442"/>
      <c r="MSX27" s="2442"/>
      <c r="MSY27" s="2442"/>
      <c r="MSZ27" s="2442"/>
      <c r="MTA27" s="2442"/>
      <c r="MTB27" s="2442"/>
      <c r="MTC27" s="2442"/>
      <c r="MTD27" s="2442"/>
      <c r="MTE27" s="2442"/>
      <c r="MTF27" s="2442"/>
      <c r="MTG27" s="2442"/>
      <c r="MTH27" s="2442"/>
      <c r="MTI27" s="2442"/>
      <c r="MTJ27" s="2442"/>
      <c r="MTK27" s="2442"/>
      <c r="MTL27" s="2442"/>
      <c r="MTM27" s="2442"/>
      <c r="MTN27" s="2442"/>
      <c r="MTO27" s="2442"/>
      <c r="MTP27" s="2442"/>
      <c r="MTQ27" s="2442"/>
      <c r="MTR27" s="2442"/>
      <c r="MTS27" s="2442"/>
      <c r="MTT27" s="2442"/>
      <c r="MTU27" s="2442"/>
      <c r="MTV27" s="2442"/>
      <c r="MTW27" s="2442"/>
      <c r="MTX27" s="2442"/>
      <c r="MTY27" s="2442"/>
      <c r="MTZ27" s="2442"/>
      <c r="MUA27" s="2442"/>
      <c r="MUB27" s="2442"/>
      <c r="MUC27" s="2442"/>
      <c r="MUD27" s="2442"/>
      <c r="MUE27" s="2442"/>
      <c r="MUF27" s="2442"/>
      <c r="MUG27" s="2442"/>
      <c r="MUH27" s="2442"/>
      <c r="MUI27" s="2442"/>
      <c r="MUJ27" s="2442"/>
      <c r="MUK27" s="2442"/>
      <c r="MUL27" s="2442"/>
      <c r="MUM27" s="2442"/>
      <c r="MUN27" s="2442"/>
      <c r="MUO27" s="2442"/>
      <c r="MUP27" s="2442"/>
      <c r="MUQ27" s="2442"/>
      <c r="MUR27" s="2442"/>
      <c r="MUS27" s="2442"/>
      <c r="MUT27" s="2442"/>
      <c r="MUU27" s="2442"/>
      <c r="MUV27" s="2442"/>
      <c r="MUW27" s="2442"/>
      <c r="MUX27" s="2442"/>
      <c r="MUY27" s="2442"/>
      <c r="MUZ27" s="2442"/>
      <c r="MVA27" s="2442"/>
      <c r="MVB27" s="2442"/>
      <c r="MVC27" s="2442"/>
      <c r="MVD27" s="2442"/>
      <c r="MVE27" s="2442"/>
      <c r="MVF27" s="2442"/>
      <c r="MVG27" s="2442"/>
      <c r="MVH27" s="2442"/>
      <c r="MVI27" s="2442"/>
      <c r="MVJ27" s="2442"/>
      <c r="MVK27" s="2442"/>
      <c r="MVL27" s="2442"/>
      <c r="MVM27" s="2442"/>
      <c r="MVN27" s="2442"/>
      <c r="MVO27" s="2442"/>
      <c r="MVP27" s="2442"/>
      <c r="MVQ27" s="2442"/>
      <c r="MVR27" s="2442"/>
      <c r="MVS27" s="2442"/>
      <c r="MVT27" s="2442"/>
      <c r="MVU27" s="2442"/>
      <c r="MVV27" s="2442"/>
      <c r="MVW27" s="2442"/>
      <c r="MVX27" s="2442"/>
      <c r="MVY27" s="2442"/>
      <c r="MVZ27" s="2442"/>
      <c r="MWA27" s="2442"/>
      <c r="MWB27" s="2442"/>
      <c r="MWC27" s="2442"/>
      <c r="MWD27" s="2442"/>
      <c r="MWE27" s="2442"/>
      <c r="MWF27" s="2442"/>
      <c r="MWG27" s="2442"/>
      <c r="MWH27" s="2442"/>
      <c r="MWI27" s="2442"/>
      <c r="MWJ27" s="2442"/>
      <c r="MWK27" s="2442"/>
      <c r="MWL27" s="2442"/>
      <c r="MWM27" s="2442"/>
      <c r="MWN27" s="2442"/>
      <c r="MWO27" s="2442"/>
      <c r="MWP27" s="2442"/>
      <c r="MWQ27" s="2442"/>
      <c r="MWR27" s="2442"/>
      <c r="MWS27" s="2442"/>
      <c r="MWT27" s="2442"/>
      <c r="MWU27" s="2442"/>
      <c r="MWV27" s="2442"/>
      <c r="MWW27" s="2442"/>
      <c r="MWX27" s="2442"/>
      <c r="MWY27" s="2442"/>
      <c r="MWZ27" s="2442"/>
      <c r="MXA27" s="2442"/>
      <c r="MXB27" s="2442"/>
      <c r="MXC27" s="2442"/>
      <c r="MXD27" s="2442"/>
      <c r="MXE27" s="2442"/>
      <c r="MXF27" s="2442"/>
      <c r="MXG27" s="2442"/>
      <c r="MXH27" s="2442"/>
      <c r="MXI27" s="2442"/>
      <c r="MXJ27" s="2442"/>
      <c r="MXK27" s="2442"/>
      <c r="MXL27" s="2442"/>
      <c r="MXM27" s="2442"/>
      <c r="MXN27" s="2442"/>
      <c r="MXO27" s="2442"/>
      <c r="MXP27" s="2442"/>
      <c r="MXQ27" s="2442"/>
      <c r="MXR27" s="2442"/>
      <c r="MXS27" s="2442"/>
      <c r="MXT27" s="2442"/>
      <c r="MXU27" s="2442"/>
      <c r="MXV27" s="2442"/>
      <c r="MXW27" s="2442"/>
      <c r="MXX27" s="2442"/>
      <c r="MXY27" s="2442"/>
      <c r="MXZ27" s="2442"/>
      <c r="MYA27" s="2442"/>
      <c r="MYB27" s="2442"/>
      <c r="MYC27" s="2442"/>
      <c r="MYD27" s="2442"/>
      <c r="MYE27" s="2442"/>
      <c r="MYF27" s="2442"/>
      <c r="MYG27" s="2442"/>
      <c r="MYH27" s="2442"/>
      <c r="MYI27" s="2442"/>
      <c r="MYJ27" s="2442"/>
      <c r="MYK27" s="2442"/>
      <c r="MYL27" s="2442"/>
      <c r="MYM27" s="2442"/>
      <c r="MYN27" s="2442"/>
      <c r="MYO27" s="2442"/>
      <c r="MYP27" s="2442"/>
      <c r="MYQ27" s="2442"/>
      <c r="MYR27" s="2442"/>
      <c r="MYS27" s="2442"/>
      <c r="MYT27" s="2442"/>
      <c r="MYU27" s="2442"/>
      <c r="MYV27" s="2442"/>
      <c r="MYW27" s="2442"/>
      <c r="MYX27" s="2442"/>
      <c r="MYY27" s="2442"/>
      <c r="MYZ27" s="2442"/>
      <c r="MZA27" s="2442"/>
      <c r="MZB27" s="2442"/>
      <c r="MZC27" s="2442"/>
      <c r="MZD27" s="2442"/>
      <c r="MZE27" s="2442"/>
      <c r="MZF27" s="2442"/>
      <c r="MZG27" s="2442"/>
      <c r="MZH27" s="2442"/>
      <c r="MZI27" s="2442"/>
      <c r="MZJ27" s="2442"/>
      <c r="MZK27" s="2442"/>
      <c r="MZL27" s="2442"/>
      <c r="MZM27" s="2442"/>
      <c r="MZN27" s="2442"/>
      <c r="MZO27" s="2442"/>
      <c r="MZP27" s="2442"/>
      <c r="MZQ27" s="2442"/>
      <c r="MZR27" s="2442"/>
      <c r="MZS27" s="2442"/>
      <c r="MZT27" s="2442"/>
      <c r="MZU27" s="2442"/>
      <c r="MZV27" s="2442"/>
      <c r="MZW27" s="2442"/>
      <c r="MZX27" s="2442"/>
      <c r="MZY27" s="2442"/>
      <c r="MZZ27" s="2442"/>
      <c r="NAA27" s="2442"/>
      <c r="NAB27" s="2442"/>
      <c r="NAC27" s="2442"/>
      <c r="NAD27" s="2442"/>
      <c r="NAE27" s="2442"/>
      <c r="NAF27" s="2442"/>
      <c r="NAG27" s="2442"/>
      <c r="NAH27" s="2442"/>
      <c r="NAI27" s="2442"/>
      <c r="NAJ27" s="2442"/>
      <c r="NAK27" s="2442"/>
      <c r="NAL27" s="2442"/>
      <c r="NAM27" s="2442"/>
      <c r="NAN27" s="2442"/>
      <c r="NAO27" s="2442"/>
      <c r="NAP27" s="2442"/>
      <c r="NAQ27" s="2442"/>
      <c r="NAR27" s="2442"/>
      <c r="NAS27" s="2442"/>
      <c r="NAT27" s="2442"/>
      <c r="NAU27" s="2442"/>
      <c r="NAV27" s="2442"/>
      <c r="NAW27" s="2442"/>
      <c r="NAX27" s="2442"/>
      <c r="NAY27" s="2442"/>
      <c r="NAZ27" s="2442"/>
      <c r="NBA27" s="2442"/>
      <c r="NBB27" s="2442"/>
      <c r="NBC27" s="2442"/>
      <c r="NBD27" s="2442"/>
      <c r="NBE27" s="2442"/>
      <c r="NBF27" s="2442"/>
      <c r="NBG27" s="2442"/>
      <c r="NBH27" s="2442"/>
      <c r="NBI27" s="2442"/>
      <c r="NBJ27" s="2442"/>
      <c r="NBK27" s="2442"/>
      <c r="NBL27" s="2442"/>
      <c r="NBM27" s="2442"/>
      <c r="NBN27" s="2442"/>
      <c r="NBO27" s="2442"/>
      <c r="NBP27" s="2442"/>
      <c r="NBQ27" s="2442"/>
      <c r="NBR27" s="2442"/>
      <c r="NBS27" s="2442"/>
      <c r="NBT27" s="2442"/>
      <c r="NBU27" s="2442"/>
      <c r="NBV27" s="2442"/>
      <c r="NBW27" s="2442"/>
      <c r="NBX27" s="2442"/>
      <c r="NBY27" s="2442"/>
      <c r="NBZ27" s="2442"/>
      <c r="NCA27" s="2442"/>
      <c r="NCB27" s="2442"/>
      <c r="NCC27" s="2442"/>
      <c r="NCD27" s="2442"/>
      <c r="NCE27" s="2442"/>
      <c r="NCF27" s="2442"/>
      <c r="NCG27" s="2442"/>
      <c r="NCH27" s="2442"/>
      <c r="NCI27" s="2442"/>
      <c r="NCJ27" s="2442"/>
      <c r="NCK27" s="2442"/>
      <c r="NCL27" s="2442"/>
      <c r="NCM27" s="2442"/>
      <c r="NCN27" s="2442"/>
      <c r="NCO27" s="2442"/>
      <c r="NCP27" s="2442"/>
      <c r="NCQ27" s="2442"/>
      <c r="NCR27" s="2442"/>
      <c r="NCS27" s="2442"/>
      <c r="NCT27" s="2442"/>
      <c r="NCU27" s="2442"/>
      <c r="NCV27" s="2442"/>
      <c r="NCW27" s="2442"/>
      <c r="NCX27" s="2442"/>
      <c r="NCY27" s="2442"/>
      <c r="NCZ27" s="2442"/>
      <c r="NDA27" s="2442"/>
      <c r="NDB27" s="2442"/>
      <c r="NDC27" s="2442"/>
      <c r="NDD27" s="2442"/>
      <c r="NDE27" s="2442"/>
      <c r="NDF27" s="2442"/>
      <c r="NDG27" s="2442"/>
      <c r="NDH27" s="2442"/>
      <c r="NDI27" s="2442"/>
      <c r="NDJ27" s="2442"/>
      <c r="NDK27" s="2442"/>
      <c r="NDL27" s="2442"/>
      <c r="NDM27" s="2442"/>
      <c r="NDN27" s="2442"/>
      <c r="NDO27" s="2442"/>
      <c r="NDP27" s="2442"/>
      <c r="NDQ27" s="2442"/>
      <c r="NDR27" s="2442"/>
      <c r="NDS27" s="2442"/>
      <c r="NDT27" s="2442"/>
      <c r="NDU27" s="2442"/>
      <c r="NDV27" s="2442"/>
      <c r="NDW27" s="2442"/>
      <c r="NDX27" s="2442"/>
      <c r="NDY27" s="2442"/>
      <c r="NDZ27" s="2442"/>
      <c r="NEA27" s="2442"/>
      <c r="NEB27" s="2442"/>
      <c r="NEC27" s="2442"/>
      <c r="NED27" s="2442"/>
      <c r="NEE27" s="2442"/>
      <c r="NEF27" s="2442"/>
      <c r="NEG27" s="2442"/>
      <c r="NEH27" s="2442"/>
      <c r="NEI27" s="2442"/>
      <c r="NEJ27" s="2442"/>
      <c r="NEK27" s="2442"/>
      <c r="NEL27" s="2442"/>
      <c r="NEM27" s="2442"/>
      <c r="NEN27" s="2442"/>
      <c r="NEO27" s="2442"/>
      <c r="NEP27" s="2442"/>
      <c r="NEQ27" s="2442"/>
      <c r="NER27" s="2442"/>
      <c r="NES27" s="2442"/>
      <c r="NET27" s="2442"/>
      <c r="NEU27" s="2442"/>
      <c r="NEV27" s="2442"/>
      <c r="NEW27" s="2442"/>
      <c r="NEX27" s="2442"/>
      <c r="NEY27" s="2442"/>
      <c r="NEZ27" s="2442"/>
      <c r="NFA27" s="2442"/>
      <c r="NFB27" s="2442"/>
      <c r="NFC27" s="2442"/>
      <c r="NFD27" s="2442"/>
      <c r="NFE27" s="2442"/>
      <c r="NFF27" s="2442"/>
      <c r="NFG27" s="2442"/>
      <c r="NFH27" s="2442"/>
      <c r="NFI27" s="2442"/>
      <c r="NFJ27" s="2442"/>
      <c r="NFK27" s="2442"/>
      <c r="NFL27" s="2442"/>
      <c r="NFM27" s="2442"/>
      <c r="NFN27" s="2442"/>
      <c r="NFO27" s="2442"/>
      <c r="NFP27" s="2442"/>
      <c r="NFQ27" s="2442"/>
      <c r="NFR27" s="2442"/>
      <c r="NFS27" s="2442"/>
      <c r="NFT27" s="2442"/>
      <c r="NFU27" s="2442"/>
      <c r="NFV27" s="2442"/>
      <c r="NFW27" s="2442"/>
      <c r="NFX27" s="2442"/>
      <c r="NFY27" s="2442"/>
      <c r="NFZ27" s="2442"/>
      <c r="NGA27" s="2442"/>
      <c r="NGB27" s="2442"/>
      <c r="NGC27" s="2442"/>
      <c r="NGD27" s="2442"/>
      <c r="NGE27" s="2442"/>
      <c r="NGF27" s="2442"/>
      <c r="NGG27" s="2442"/>
      <c r="NGH27" s="2442"/>
      <c r="NGI27" s="2442"/>
      <c r="NGJ27" s="2442"/>
      <c r="NGK27" s="2442"/>
      <c r="NGL27" s="2442"/>
      <c r="NGM27" s="2442"/>
      <c r="NGN27" s="2442"/>
      <c r="NGO27" s="2442"/>
      <c r="NGP27" s="2442"/>
      <c r="NGQ27" s="2442"/>
      <c r="NGR27" s="2442"/>
      <c r="NGS27" s="2442"/>
      <c r="NGT27" s="2442"/>
      <c r="NGU27" s="2442"/>
      <c r="NGV27" s="2442"/>
      <c r="NGW27" s="2442"/>
      <c r="NGX27" s="2442"/>
      <c r="NGY27" s="2442"/>
      <c r="NGZ27" s="2442"/>
      <c r="NHA27" s="2442"/>
      <c r="NHB27" s="2442"/>
      <c r="NHC27" s="2442"/>
      <c r="NHD27" s="2442"/>
      <c r="NHE27" s="2442"/>
      <c r="NHF27" s="2442"/>
      <c r="NHG27" s="2442"/>
      <c r="NHH27" s="2442"/>
      <c r="NHI27" s="2442"/>
      <c r="NHJ27" s="2442"/>
      <c r="NHK27" s="2442"/>
      <c r="NHL27" s="2442"/>
      <c r="NHM27" s="2442"/>
      <c r="NHN27" s="2442"/>
      <c r="NHO27" s="2442"/>
      <c r="NHP27" s="2442"/>
      <c r="NHQ27" s="2442"/>
      <c r="NHR27" s="2442"/>
      <c r="NHS27" s="2442"/>
      <c r="NHT27" s="2442"/>
      <c r="NHU27" s="2442"/>
      <c r="NHV27" s="2442"/>
      <c r="NHW27" s="2442"/>
      <c r="NHX27" s="2442"/>
      <c r="NHY27" s="2442"/>
      <c r="NHZ27" s="2442"/>
      <c r="NIA27" s="2442"/>
      <c r="NIB27" s="2442"/>
      <c r="NIC27" s="2442"/>
      <c r="NID27" s="2442"/>
      <c r="NIE27" s="2442"/>
      <c r="NIF27" s="2442"/>
      <c r="NIG27" s="2442"/>
      <c r="NIH27" s="2442"/>
      <c r="NII27" s="2442"/>
      <c r="NIJ27" s="2442"/>
      <c r="NIK27" s="2442"/>
      <c r="NIL27" s="2442"/>
      <c r="NIM27" s="2442"/>
      <c r="NIN27" s="2442"/>
      <c r="NIO27" s="2442"/>
      <c r="NIP27" s="2442"/>
      <c r="NIQ27" s="2442"/>
      <c r="NIR27" s="2442"/>
      <c r="NIS27" s="2442"/>
      <c r="NIT27" s="2442"/>
      <c r="NIU27" s="2442"/>
      <c r="NIV27" s="2442"/>
      <c r="NIW27" s="2442"/>
      <c r="NIX27" s="2442"/>
      <c r="NIY27" s="2442"/>
      <c r="NIZ27" s="2442"/>
      <c r="NJA27" s="2442"/>
      <c r="NJB27" s="2442"/>
      <c r="NJC27" s="2442"/>
      <c r="NJD27" s="2442"/>
      <c r="NJE27" s="2442"/>
      <c r="NJF27" s="2442"/>
      <c r="NJG27" s="2442"/>
      <c r="NJH27" s="2442"/>
      <c r="NJI27" s="2442"/>
      <c r="NJJ27" s="2442"/>
      <c r="NJK27" s="2442"/>
      <c r="NJL27" s="2442"/>
      <c r="NJM27" s="2442"/>
      <c r="NJN27" s="2442"/>
      <c r="NJO27" s="2442"/>
      <c r="NJP27" s="2442"/>
      <c r="NJQ27" s="2442"/>
      <c r="NJR27" s="2442"/>
      <c r="NJS27" s="2442"/>
      <c r="NJT27" s="2442"/>
      <c r="NJU27" s="2442"/>
      <c r="NJV27" s="2442"/>
      <c r="NJW27" s="2442"/>
      <c r="NJX27" s="2442"/>
      <c r="NJY27" s="2442"/>
      <c r="NJZ27" s="2442"/>
      <c r="NKA27" s="2442"/>
      <c r="NKB27" s="2442"/>
      <c r="NKC27" s="2442"/>
      <c r="NKD27" s="2442"/>
      <c r="NKE27" s="2442"/>
      <c r="NKF27" s="2442"/>
      <c r="NKG27" s="2442"/>
      <c r="NKH27" s="2442"/>
      <c r="NKI27" s="2442"/>
      <c r="NKJ27" s="2442"/>
      <c r="NKK27" s="2442"/>
      <c r="NKL27" s="2442"/>
      <c r="NKM27" s="2442"/>
      <c r="NKN27" s="2442"/>
      <c r="NKO27" s="2442"/>
      <c r="NKP27" s="2442"/>
      <c r="NKQ27" s="2442"/>
      <c r="NKR27" s="2442"/>
      <c r="NKS27" s="2442"/>
      <c r="NKT27" s="2442"/>
      <c r="NKU27" s="2442"/>
      <c r="NKV27" s="2442"/>
      <c r="NKW27" s="2442"/>
      <c r="NKX27" s="2442"/>
      <c r="NKY27" s="2442"/>
      <c r="NKZ27" s="2442"/>
      <c r="NLA27" s="2442"/>
      <c r="NLB27" s="2442"/>
      <c r="NLC27" s="2442"/>
      <c r="NLD27" s="2442"/>
      <c r="NLE27" s="2442"/>
      <c r="NLF27" s="2442"/>
      <c r="NLG27" s="2442"/>
      <c r="NLH27" s="2442"/>
      <c r="NLI27" s="2442"/>
      <c r="NLJ27" s="2442"/>
      <c r="NLK27" s="2442"/>
      <c r="NLL27" s="2442"/>
      <c r="NLM27" s="2442"/>
      <c r="NLN27" s="2442"/>
      <c r="NLO27" s="2442"/>
      <c r="NLP27" s="2442"/>
      <c r="NLQ27" s="2442"/>
      <c r="NLR27" s="2442"/>
      <c r="NLS27" s="2442"/>
      <c r="NLT27" s="2442"/>
      <c r="NLU27" s="2442"/>
      <c r="NLV27" s="2442"/>
      <c r="NLW27" s="2442"/>
      <c r="NLX27" s="2442"/>
      <c r="NLY27" s="2442"/>
      <c r="NLZ27" s="2442"/>
      <c r="NMA27" s="2442"/>
      <c r="NMB27" s="2442"/>
      <c r="NMC27" s="2442"/>
      <c r="NMD27" s="2442"/>
      <c r="NME27" s="2442"/>
      <c r="NMF27" s="2442"/>
      <c r="NMG27" s="2442"/>
      <c r="NMH27" s="2442"/>
      <c r="NMI27" s="2442"/>
      <c r="NMJ27" s="2442"/>
      <c r="NMK27" s="2442"/>
      <c r="NML27" s="2442"/>
      <c r="NMM27" s="2442"/>
      <c r="NMN27" s="2442"/>
      <c r="NMO27" s="2442"/>
      <c r="NMP27" s="2442"/>
      <c r="NMQ27" s="2442"/>
      <c r="NMR27" s="2442"/>
      <c r="NMS27" s="2442"/>
      <c r="NMT27" s="2442"/>
      <c r="NMU27" s="2442"/>
      <c r="NMV27" s="2442"/>
      <c r="NMW27" s="2442"/>
      <c r="NMX27" s="2442"/>
      <c r="NMY27" s="2442"/>
      <c r="NMZ27" s="2442"/>
      <c r="NNA27" s="2442"/>
      <c r="NNB27" s="2442"/>
      <c r="NNC27" s="2442"/>
      <c r="NND27" s="2442"/>
      <c r="NNE27" s="2442"/>
      <c r="NNF27" s="2442"/>
      <c r="NNG27" s="2442"/>
      <c r="NNH27" s="2442"/>
      <c r="NNI27" s="2442"/>
      <c r="NNJ27" s="2442"/>
      <c r="NNK27" s="2442"/>
      <c r="NNL27" s="2442"/>
      <c r="NNM27" s="2442"/>
      <c r="NNN27" s="2442"/>
      <c r="NNO27" s="2442"/>
      <c r="NNP27" s="2442"/>
      <c r="NNQ27" s="2442"/>
      <c r="NNR27" s="2442"/>
      <c r="NNS27" s="2442"/>
      <c r="NNT27" s="2442"/>
      <c r="NNU27" s="2442"/>
      <c r="NNV27" s="2442"/>
      <c r="NNW27" s="2442"/>
      <c r="NNX27" s="2442"/>
      <c r="NNY27" s="2442"/>
      <c r="NNZ27" s="2442"/>
      <c r="NOA27" s="2442"/>
      <c r="NOB27" s="2442"/>
      <c r="NOC27" s="2442"/>
      <c r="NOD27" s="2442"/>
      <c r="NOE27" s="2442"/>
      <c r="NOF27" s="2442"/>
      <c r="NOG27" s="2442"/>
      <c r="NOH27" s="2442"/>
      <c r="NOI27" s="2442"/>
      <c r="NOJ27" s="2442"/>
      <c r="NOK27" s="2442"/>
      <c r="NOL27" s="2442"/>
      <c r="NOM27" s="2442"/>
      <c r="NON27" s="2442"/>
      <c r="NOO27" s="2442"/>
      <c r="NOP27" s="2442"/>
      <c r="NOQ27" s="2442"/>
      <c r="NOR27" s="2442"/>
      <c r="NOS27" s="2442"/>
      <c r="NOT27" s="2442"/>
      <c r="NOU27" s="2442"/>
      <c r="NOV27" s="2442"/>
      <c r="NOW27" s="2442"/>
      <c r="NOX27" s="2442"/>
      <c r="NOY27" s="2442"/>
      <c r="NOZ27" s="2442"/>
      <c r="NPA27" s="2442"/>
      <c r="NPB27" s="2442"/>
      <c r="NPC27" s="2442"/>
      <c r="NPD27" s="2442"/>
      <c r="NPE27" s="2442"/>
      <c r="NPF27" s="2442"/>
      <c r="NPG27" s="2442"/>
      <c r="NPH27" s="2442"/>
      <c r="NPI27" s="2442"/>
      <c r="NPJ27" s="2442"/>
      <c r="NPK27" s="2442"/>
      <c r="NPL27" s="2442"/>
      <c r="NPM27" s="2442"/>
      <c r="NPN27" s="2442"/>
      <c r="NPO27" s="2442"/>
      <c r="NPP27" s="2442"/>
      <c r="NPQ27" s="2442"/>
      <c r="NPR27" s="2442"/>
      <c r="NPS27" s="2442"/>
      <c r="NPT27" s="2442"/>
      <c r="NPU27" s="2442"/>
      <c r="NPV27" s="2442"/>
      <c r="NPW27" s="2442"/>
      <c r="NPX27" s="2442"/>
      <c r="NPY27" s="2442"/>
      <c r="NPZ27" s="2442"/>
      <c r="NQA27" s="2442"/>
      <c r="NQB27" s="2442"/>
      <c r="NQC27" s="2442"/>
      <c r="NQD27" s="2442"/>
      <c r="NQE27" s="2442"/>
      <c r="NQF27" s="2442"/>
      <c r="NQG27" s="2442"/>
      <c r="NQH27" s="2442"/>
      <c r="NQI27" s="2442"/>
      <c r="NQJ27" s="2442"/>
      <c r="NQK27" s="2442"/>
      <c r="NQL27" s="2442"/>
      <c r="NQM27" s="2442"/>
      <c r="NQN27" s="2442"/>
      <c r="NQO27" s="2442"/>
      <c r="NQP27" s="2442"/>
      <c r="NQQ27" s="2442"/>
      <c r="NQR27" s="2442"/>
      <c r="NQS27" s="2442"/>
      <c r="NQT27" s="2442"/>
      <c r="NQU27" s="2442"/>
      <c r="NQV27" s="2442"/>
      <c r="NQW27" s="2442"/>
      <c r="NQX27" s="2442"/>
      <c r="NQY27" s="2442"/>
      <c r="NQZ27" s="2442"/>
      <c r="NRA27" s="2442"/>
      <c r="NRB27" s="2442"/>
      <c r="NRC27" s="2442"/>
      <c r="NRD27" s="2442"/>
      <c r="NRE27" s="2442"/>
      <c r="NRF27" s="2442"/>
      <c r="NRG27" s="2442"/>
      <c r="NRH27" s="2442"/>
      <c r="NRI27" s="2442"/>
      <c r="NRJ27" s="2442"/>
      <c r="NRK27" s="2442"/>
      <c r="NRL27" s="2442"/>
      <c r="NRM27" s="2442"/>
      <c r="NRN27" s="2442"/>
      <c r="NRO27" s="2442"/>
      <c r="NRP27" s="2442"/>
      <c r="NRQ27" s="2442"/>
      <c r="NRR27" s="2442"/>
      <c r="NRS27" s="2442"/>
      <c r="NRT27" s="2442"/>
      <c r="NRU27" s="2442"/>
      <c r="NRV27" s="2442"/>
      <c r="NRW27" s="2442"/>
      <c r="NRX27" s="2442"/>
      <c r="NRY27" s="2442"/>
      <c r="NRZ27" s="2442"/>
      <c r="NSA27" s="2442"/>
      <c r="NSB27" s="2442"/>
      <c r="NSC27" s="2442"/>
      <c r="NSD27" s="2442"/>
      <c r="NSE27" s="2442"/>
      <c r="NSF27" s="2442"/>
      <c r="NSG27" s="2442"/>
      <c r="NSH27" s="2442"/>
      <c r="NSI27" s="2442"/>
      <c r="NSJ27" s="2442"/>
      <c r="NSK27" s="2442"/>
      <c r="NSL27" s="2442"/>
      <c r="NSM27" s="2442"/>
      <c r="NSN27" s="2442"/>
      <c r="NSO27" s="2442"/>
      <c r="NSP27" s="2442"/>
      <c r="NSQ27" s="2442"/>
      <c r="NSR27" s="2442"/>
      <c r="NSS27" s="2442"/>
      <c r="NST27" s="2442"/>
      <c r="NSU27" s="2442"/>
      <c r="NSV27" s="2442"/>
      <c r="NSW27" s="2442"/>
      <c r="NSX27" s="2442"/>
      <c r="NSY27" s="2442"/>
      <c r="NSZ27" s="2442"/>
      <c r="NTA27" s="2442"/>
      <c r="NTB27" s="2442"/>
      <c r="NTC27" s="2442"/>
      <c r="NTD27" s="2442"/>
      <c r="NTE27" s="2442"/>
      <c r="NTF27" s="2442"/>
      <c r="NTG27" s="2442"/>
      <c r="NTH27" s="2442"/>
      <c r="NTI27" s="2442"/>
      <c r="NTJ27" s="2442"/>
      <c r="NTK27" s="2442"/>
      <c r="NTL27" s="2442"/>
      <c r="NTM27" s="2442"/>
      <c r="NTN27" s="2442"/>
      <c r="NTO27" s="2442"/>
      <c r="NTP27" s="2442"/>
      <c r="NTQ27" s="2442"/>
      <c r="NTR27" s="2442"/>
      <c r="NTS27" s="2442"/>
      <c r="NTT27" s="2442"/>
      <c r="NTU27" s="2442"/>
      <c r="NTV27" s="2442"/>
      <c r="NTW27" s="2442"/>
      <c r="NTX27" s="2442"/>
      <c r="NTY27" s="2442"/>
      <c r="NTZ27" s="2442"/>
      <c r="NUA27" s="2442"/>
      <c r="NUB27" s="2442"/>
      <c r="NUC27" s="2442"/>
      <c r="NUD27" s="2442"/>
      <c r="NUE27" s="2442"/>
      <c r="NUF27" s="2442"/>
      <c r="NUG27" s="2442"/>
      <c r="NUH27" s="2442"/>
      <c r="NUI27" s="2442"/>
      <c r="NUJ27" s="2442"/>
      <c r="NUK27" s="2442"/>
      <c r="NUL27" s="2442"/>
      <c r="NUM27" s="2442"/>
      <c r="NUN27" s="2442"/>
      <c r="NUO27" s="2442"/>
      <c r="NUP27" s="2442"/>
      <c r="NUQ27" s="2442"/>
      <c r="NUR27" s="2442"/>
      <c r="NUS27" s="2442"/>
      <c r="NUT27" s="2442"/>
      <c r="NUU27" s="2442"/>
      <c r="NUV27" s="2442"/>
      <c r="NUW27" s="2442"/>
      <c r="NUX27" s="2442"/>
      <c r="NUY27" s="2442"/>
      <c r="NUZ27" s="2442"/>
      <c r="NVA27" s="2442"/>
      <c r="NVB27" s="2442"/>
      <c r="NVC27" s="2442"/>
      <c r="NVD27" s="2442"/>
      <c r="NVE27" s="2442"/>
      <c r="NVF27" s="2442"/>
      <c r="NVG27" s="2442"/>
      <c r="NVH27" s="2442"/>
      <c r="NVI27" s="2442"/>
      <c r="NVJ27" s="2442"/>
      <c r="NVK27" s="2442"/>
      <c r="NVL27" s="2442"/>
      <c r="NVM27" s="2442"/>
      <c r="NVN27" s="2442"/>
      <c r="NVO27" s="2442"/>
      <c r="NVP27" s="2442"/>
      <c r="NVQ27" s="2442"/>
      <c r="NVR27" s="2442"/>
      <c r="NVS27" s="2442"/>
      <c r="NVT27" s="2442"/>
      <c r="NVU27" s="2442"/>
      <c r="NVV27" s="2442"/>
      <c r="NVW27" s="2442"/>
      <c r="NVX27" s="2442"/>
      <c r="NVY27" s="2442"/>
      <c r="NVZ27" s="2442"/>
      <c r="NWA27" s="2442"/>
      <c r="NWB27" s="2442"/>
      <c r="NWC27" s="2442"/>
      <c r="NWD27" s="2442"/>
      <c r="NWE27" s="2442"/>
      <c r="NWF27" s="2442"/>
      <c r="NWG27" s="2442"/>
      <c r="NWH27" s="2442"/>
      <c r="NWI27" s="2442"/>
      <c r="NWJ27" s="2442"/>
      <c r="NWK27" s="2442"/>
      <c r="NWL27" s="2442"/>
      <c r="NWM27" s="2442"/>
      <c r="NWN27" s="2442"/>
      <c r="NWO27" s="2442"/>
      <c r="NWP27" s="2442"/>
      <c r="NWQ27" s="2442"/>
      <c r="NWR27" s="2442"/>
      <c r="NWS27" s="2442"/>
      <c r="NWT27" s="2442"/>
      <c r="NWU27" s="2442"/>
      <c r="NWV27" s="2442"/>
      <c r="NWW27" s="2442"/>
      <c r="NWX27" s="2442"/>
      <c r="NWY27" s="2442"/>
      <c r="NWZ27" s="2442"/>
      <c r="NXA27" s="2442"/>
      <c r="NXB27" s="2442"/>
      <c r="NXC27" s="2442"/>
      <c r="NXD27" s="2442"/>
      <c r="NXE27" s="2442"/>
      <c r="NXF27" s="2442"/>
      <c r="NXG27" s="2442"/>
      <c r="NXH27" s="2442"/>
      <c r="NXI27" s="2442"/>
      <c r="NXJ27" s="2442"/>
      <c r="NXK27" s="2442"/>
      <c r="NXL27" s="2442"/>
      <c r="NXM27" s="2442"/>
      <c r="NXN27" s="2442"/>
      <c r="NXO27" s="2442"/>
      <c r="NXP27" s="2442"/>
      <c r="NXQ27" s="2442"/>
      <c r="NXR27" s="2442"/>
      <c r="NXS27" s="2442"/>
      <c r="NXT27" s="2442"/>
      <c r="NXU27" s="2442"/>
      <c r="NXV27" s="2442"/>
      <c r="NXW27" s="2442"/>
      <c r="NXX27" s="2442"/>
      <c r="NXY27" s="2442"/>
      <c r="NXZ27" s="2442"/>
      <c r="NYA27" s="2442"/>
      <c r="NYB27" s="2442"/>
      <c r="NYC27" s="2442"/>
      <c r="NYD27" s="2442"/>
      <c r="NYE27" s="2442"/>
      <c r="NYF27" s="2442"/>
      <c r="NYG27" s="2442"/>
      <c r="NYH27" s="2442"/>
      <c r="NYI27" s="2442"/>
      <c r="NYJ27" s="2442"/>
      <c r="NYK27" s="2442"/>
      <c r="NYL27" s="2442"/>
      <c r="NYM27" s="2442"/>
      <c r="NYN27" s="2442"/>
      <c r="NYO27" s="2442"/>
      <c r="NYP27" s="2442"/>
      <c r="NYQ27" s="2442"/>
      <c r="NYR27" s="2442"/>
      <c r="NYS27" s="2442"/>
      <c r="NYT27" s="2442"/>
      <c r="NYU27" s="2442"/>
      <c r="NYV27" s="2442"/>
      <c r="NYW27" s="2442"/>
      <c r="NYX27" s="2442"/>
      <c r="NYY27" s="2442"/>
      <c r="NYZ27" s="2442"/>
      <c r="NZA27" s="2442"/>
      <c r="NZB27" s="2442"/>
      <c r="NZC27" s="2442"/>
      <c r="NZD27" s="2442"/>
      <c r="NZE27" s="2442"/>
      <c r="NZF27" s="2442"/>
      <c r="NZG27" s="2442"/>
      <c r="NZH27" s="2442"/>
      <c r="NZI27" s="2442"/>
      <c r="NZJ27" s="2442"/>
      <c r="NZK27" s="2442"/>
      <c r="NZL27" s="2442"/>
      <c r="NZM27" s="2442"/>
      <c r="NZN27" s="2442"/>
      <c r="NZO27" s="2442"/>
      <c r="NZP27" s="2442"/>
      <c r="NZQ27" s="2442"/>
      <c r="NZR27" s="2442"/>
      <c r="NZS27" s="2442"/>
      <c r="NZT27" s="2442"/>
      <c r="NZU27" s="2442"/>
      <c r="NZV27" s="2442"/>
      <c r="NZW27" s="2442"/>
      <c r="NZX27" s="2442"/>
      <c r="NZY27" s="2442"/>
      <c r="NZZ27" s="2442"/>
      <c r="OAA27" s="2442"/>
      <c r="OAB27" s="2442"/>
      <c r="OAC27" s="2442"/>
      <c r="OAD27" s="2442"/>
      <c r="OAE27" s="2442"/>
      <c r="OAF27" s="2442"/>
      <c r="OAG27" s="2442"/>
      <c r="OAH27" s="2442"/>
      <c r="OAI27" s="2442"/>
      <c r="OAJ27" s="2442"/>
      <c r="OAK27" s="2442"/>
      <c r="OAL27" s="2442"/>
      <c r="OAM27" s="2442"/>
      <c r="OAN27" s="2442"/>
      <c r="OAO27" s="2442"/>
      <c r="OAP27" s="2442"/>
      <c r="OAQ27" s="2442"/>
      <c r="OAR27" s="2442"/>
      <c r="OAS27" s="2442"/>
      <c r="OAT27" s="2442"/>
      <c r="OAU27" s="2442"/>
      <c r="OAV27" s="2442"/>
      <c r="OAW27" s="2442"/>
      <c r="OAX27" s="2442"/>
      <c r="OAY27" s="2442"/>
      <c r="OAZ27" s="2442"/>
      <c r="OBA27" s="2442"/>
      <c r="OBB27" s="2442"/>
      <c r="OBC27" s="2442"/>
      <c r="OBD27" s="2442"/>
      <c r="OBE27" s="2442"/>
      <c r="OBF27" s="2442"/>
      <c r="OBG27" s="2442"/>
      <c r="OBH27" s="2442"/>
      <c r="OBI27" s="2442"/>
      <c r="OBJ27" s="2442"/>
      <c r="OBK27" s="2442"/>
      <c r="OBL27" s="2442"/>
      <c r="OBM27" s="2442"/>
      <c r="OBN27" s="2442"/>
      <c r="OBO27" s="2442"/>
      <c r="OBP27" s="2442"/>
      <c r="OBQ27" s="2442"/>
      <c r="OBR27" s="2442"/>
      <c r="OBS27" s="2442"/>
      <c r="OBT27" s="2442"/>
      <c r="OBU27" s="2442"/>
      <c r="OBV27" s="2442"/>
      <c r="OBW27" s="2442"/>
      <c r="OBX27" s="2442"/>
      <c r="OBY27" s="2442"/>
      <c r="OBZ27" s="2442"/>
      <c r="OCA27" s="2442"/>
      <c r="OCB27" s="2442"/>
      <c r="OCC27" s="2442"/>
      <c r="OCD27" s="2442"/>
      <c r="OCE27" s="2442"/>
      <c r="OCF27" s="2442"/>
      <c r="OCG27" s="2442"/>
      <c r="OCH27" s="2442"/>
      <c r="OCI27" s="2442"/>
      <c r="OCJ27" s="2442"/>
      <c r="OCK27" s="2442"/>
      <c r="OCL27" s="2442"/>
      <c r="OCM27" s="2442"/>
      <c r="OCN27" s="2442"/>
      <c r="OCO27" s="2442"/>
      <c r="OCP27" s="2442"/>
      <c r="OCQ27" s="2442"/>
      <c r="OCR27" s="2442"/>
      <c r="OCS27" s="2442"/>
      <c r="OCT27" s="2442"/>
      <c r="OCU27" s="2442"/>
      <c r="OCV27" s="2442"/>
      <c r="OCW27" s="2442"/>
      <c r="OCX27" s="2442"/>
      <c r="OCY27" s="2442"/>
      <c r="OCZ27" s="2442"/>
      <c r="ODA27" s="2442"/>
      <c r="ODB27" s="2442"/>
      <c r="ODC27" s="2442"/>
      <c r="ODD27" s="2442"/>
      <c r="ODE27" s="2442"/>
      <c r="ODF27" s="2442"/>
      <c r="ODG27" s="2442"/>
      <c r="ODH27" s="2442"/>
      <c r="ODI27" s="2442"/>
      <c r="ODJ27" s="2442"/>
      <c r="ODK27" s="2442"/>
      <c r="ODL27" s="2442"/>
      <c r="ODM27" s="2442"/>
      <c r="ODN27" s="2442"/>
      <c r="ODO27" s="2442"/>
      <c r="ODP27" s="2442"/>
      <c r="ODQ27" s="2442"/>
      <c r="ODR27" s="2442"/>
      <c r="ODS27" s="2442"/>
      <c r="ODT27" s="2442"/>
      <c r="ODU27" s="2442"/>
      <c r="ODV27" s="2442"/>
      <c r="ODW27" s="2442"/>
      <c r="ODX27" s="2442"/>
      <c r="ODY27" s="2442"/>
      <c r="ODZ27" s="2442"/>
      <c r="OEA27" s="2442"/>
      <c r="OEB27" s="2442"/>
      <c r="OEC27" s="2442"/>
      <c r="OED27" s="2442"/>
      <c r="OEE27" s="2442"/>
      <c r="OEF27" s="2442"/>
      <c r="OEG27" s="2442"/>
      <c r="OEH27" s="2442"/>
      <c r="OEI27" s="2442"/>
      <c r="OEJ27" s="2442"/>
      <c r="OEK27" s="2442"/>
      <c r="OEL27" s="2442"/>
      <c r="OEM27" s="2442"/>
      <c r="OEN27" s="2442"/>
      <c r="OEO27" s="2442"/>
      <c r="OEP27" s="2442"/>
      <c r="OEQ27" s="2442"/>
      <c r="OER27" s="2442"/>
      <c r="OES27" s="2442"/>
      <c r="OET27" s="2442"/>
      <c r="OEU27" s="2442"/>
      <c r="OEV27" s="2442"/>
      <c r="OEW27" s="2442"/>
      <c r="OEX27" s="2442"/>
      <c r="OEY27" s="2442"/>
      <c r="OEZ27" s="2442"/>
      <c r="OFA27" s="2442"/>
      <c r="OFB27" s="2442"/>
      <c r="OFC27" s="2442"/>
      <c r="OFD27" s="2442"/>
      <c r="OFE27" s="2442"/>
      <c r="OFF27" s="2442"/>
      <c r="OFG27" s="2442"/>
      <c r="OFH27" s="2442"/>
      <c r="OFI27" s="2442"/>
      <c r="OFJ27" s="2442"/>
      <c r="OFK27" s="2442"/>
      <c r="OFL27" s="2442"/>
      <c r="OFM27" s="2442"/>
      <c r="OFN27" s="2442"/>
      <c r="OFO27" s="2442"/>
      <c r="OFP27" s="2442"/>
      <c r="OFQ27" s="2442"/>
      <c r="OFR27" s="2442"/>
      <c r="OFS27" s="2442"/>
      <c r="OFT27" s="2442"/>
      <c r="OFU27" s="2442"/>
      <c r="OFV27" s="2442"/>
      <c r="OFW27" s="2442"/>
      <c r="OFX27" s="2442"/>
      <c r="OFY27" s="2442"/>
      <c r="OFZ27" s="2442"/>
      <c r="OGA27" s="2442"/>
      <c r="OGB27" s="2442"/>
      <c r="OGC27" s="2442"/>
      <c r="OGD27" s="2442"/>
      <c r="OGE27" s="2442"/>
      <c r="OGF27" s="2442"/>
      <c r="OGG27" s="2442"/>
      <c r="OGH27" s="2442"/>
      <c r="OGI27" s="2442"/>
      <c r="OGJ27" s="2442"/>
      <c r="OGK27" s="2442"/>
      <c r="OGL27" s="2442"/>
      <c r="OGM27" s="2442"/>
      <c r="OGN27" s="2442"/>
      <c r="OGO27" s="2442"/>
      <c r="OGP27" s="2442"/>
      <c r="OGQ27" s="2442"/>
      <c r="OGR27" s="2442"/>
      <c r="OGS27" s="2442"/>
      <c r="OGT27" s="2442"/>
      <c r="OGU27" s="2442"/>
      <c r="OGV27" s="2442"/>
      <c r="OGW27" s="2442"/>
      <c r="OGX27" s="2442"/>
      <c r="OGY27" s="2442"/>
      <c r="OGZ27" s="2442"/>
      <c r="OHA27" s="2442"/>
      <c r="OHB27" s="2442"/>
      <c r="OHC27" s="2442"/>
      <c r="OHD27" s="2442"/>
      <c r="OHE27" s="2442"/>
      <c r="OHF27" s="2442"/>
      <c r="OHG27" s="2442"/>
      <c r="OHH27" s="2442"/>
      <c r="OHI27" s="2442"/>
      <c r="OHJ27" s="2442"/>
      <c r="OHK27" s="2442"/>
      <c r="OHL27" s="2442"/>
      <c r="OHM27" s="2442"/>
      <c r="OHN27" s="2442"/>
      <c r="OHO27" s="2442"/>
      <c r="OHP27" s="2442"/>
      <c r="OHQ27" s="2442"/>
      <c r="OHR27" s="2442"/>
      <c r="OHS27" s="2442"/>
      <c r="OHT27" s="2442"/>
      <c r="OHU27" s="2442"/>
      <c r="OHV27" s="2442"/>
      <c r="OHW27" s="2442"/>
      <c r="OHX27" s="2442"/>
      <c r="OHY27" s="2442"/>
      <c r="OHZ27" s="2442"/>
      <c r="OIA27" s="2442"/>
      <c r="OIB27" s="2442"/>
      <c r="OIC27" s="2442"/>
      <c r="OID27" s="2442"/>
      <c r="OIE27" s="2442"/>
      <c r="OIF27" s="2442"/>
      <c r="OIG27" s="2442"/>
      <c r="OIH27" s="2442"/>
      <c r="OII27" s="2442"/>
      <c r="OIJ27" s="2442"/>
      <c r="OIK27" s="2442"/>
      <c r="OIL27" s="2442"/>
      <c r="OIM27" s="2442"/>
      <c r="OIN27" s="2442"/>
      <c r="OIO27" s="2442"/>
      <c r="OIP27" s="2442"/>
      <c r="OIQ27" s="2442"/>
      <c r="OIR27" s="2442"/>
      <c r="OIS27" s="2442"/>
      <c r="OIT27" s="2442"/>
      <c r="OIU27" s="2442"/>
      <c r="OIV27" s="2442"/>
      <c r="OIW27" s="2442"/>
      <c r="OIX27" s="2442"/>
      <c r="OIY27" s="2442"/>
      <c r="OIZ27" s="2442"/>
      <c r="OJA27" s="2442"/>
      <c r="OJB27" s="2442"/>
      <c r="OJC27" s="2442"/>
      <c r="OJD27" s="2442"/>
      <c r="OJE27" s="2442"/>
      <c r="OJF27" s="2442"/>
      <c r="OJG27" s="2442"/>
      <c r="OJH27" s="2442"/>
      <c r="OJI27" s="2442"/>
      <c r="OJJ27" s="2442"/>
      <c r="OJK27" s="2442"/>
      <c r="OJL27" s="2442"/>
      <c r="OJM27" s="2442"/>
      <c r="OJN27" s="2442"/>
      <c r="OJO27" s="2442"/>
      <c r="OJP27" s="2442"/>
      <c r="OJQ27" s="2442"/>
      <c r="OJR27" s="2442"/>
      <c r="OJS27" s="2442"/>
      <c r="OJT27" s="2442"/>
      <c r="OJU27" s="2442"/>
      <c r="OJV27" s="2442"/>
      <c r="OJW27" s="2442"/>
      <c r="OJX27" s="2442"/>
      <c r="OJY27" s="2442"/>
      <c r="OJZ27" s="2442"/>
      <c r="OKA27" s="2442"/>
      <c r="OKB27" s="2442"/>
      <c r="OKC27" s="2442"/>
      <c r="OKD27" s="2442"/>
      <c r="OKE27" s="2442"/>
      <c r="OKF27" s="2442"/>
      <c r="OKG27" s="2442"/>
      <c r="OKH27" s="2442"/>
      <c r="OKI27" s="2442"/>
      <c r="OKJ27" s="2442"/>
      <c r="OKK27" s="2442"/>
      <c r="OKL27" s="2442"/>
      <c r="OKM27" s="2442"/>
      <c r="OKN27" s="2442"/>
      <c r="OKO27" s="2442"/>
      <c r="OKP27" s="2442"/>
      <c r="OKQ27" s="2442"/>
      <c r="OKR27" s="2442"/>
      <c r="OKS27" s="2442"/>
      <c r="OKT27" s="2442"/>
      <c r="OKU27" s="2442"/>
      <c r="OKV27" s="2442"/>
      <c r="OKW27" s="2442"/>
      <c r="OKX27" s="2442"/>
      <c r="OKY27" s="2442"/>
      <c r="OKZ27" s="2442"/>
      <c r="OLA27" s="2442"/>
      <c r="OLB27" s="2442"/>
      <c r="OLC27" s="2442"/>
      <c r="OLD27" s="2442"/>
      <c r="OLE27" s="2442"/>
      <c r="OLF27" s="2442"/>
      <c r="OLG27" s="2442"/>
      <c r="OLH27" s="2442"/>
      <c r="OLI27" s="2442"/>
      <c r="OLJ27" s="2442"/>
      <c r="OLK27" s="2442"/>
      <c r="OLL27" s="2442"/>
      <c r="OLM27" s="2442"/>
      <c r="OLN27" s="2442"/>
      <c r="OLO27" s="2442"/>
      <c r="OLP27" s="2442"/>
      <c r="OLQ27" s="2442"/>
      <c r="OLR27" s="2442"/>
      <c r="OLS27" s="2442"/>
      <c r="OLT27" s="2442"/>
      <c r="OLU27" s="2442"/>
      <c r="OLV27" s="2442"/>
      <c r="OLW27" s="2442"/>
      <c r="OLX27" s="2442"/>
      <c r="OLY27" s="2442"/>
      <c r="OLZ27" s="2442"/>
      <c r="OMA27" s="2442"/>
      <c r="OMB27" s="2442"/>
      <c r="OMC27" s="2442"/>
      <c r="OMD27" s="2442"/>
      <c r="OME27" s="2442"/>
      <c r="OMF27" s="2442"/>
      <c r="OMG27" s="2442"/>
      <c r="OMH27" s="2442"/>
      <c r="OMI27" s="2442"/>
      <c r="OMJ27" s="2442"/>
      <c r="OMK27" s="2442"/>
      <c r="OML27" s="2442"/>
      <c r="OMM27" s="2442"/>
      <c r="OMN27" s="2442"/>
      <c r="OMO27" s="2442"/>
      <c r="OMP27" s="2442"/>
      <c r="OMQ27" s="2442"/>
      <c r="OMR27" s="2442"/>
      <c r="OMS27" s="2442"/>
      <c r="OMT27" s="2442"/>
      <c r="OMU27" s="2442"/>
      <c r="OMV27" s="2442"/>
      <c r="OMW27" s="2442"/>
      <c r="OMX27" s="2442"/>
      <c r="OMY27" s="2442"/>
      <c r="OMZ27" s="2442"/>
      <c r="ONA27" s="2442"/>
      <c r="ONB27" s="2442"/>
      <c r="ONC27" s="2442"/>
      <c r="OND27" s="2442"/>
      <c r="ONE27" s="2442"/>
      <c r="ONF27" s="2442"/>
      <c r="ONG27" s="2442"/>
      <c r="ONH27" s="2442"/>
      <c r="ONI27" s="2442"/>
      <c r="ONJ27" s="2442"/>
      <c r="ONK27" s="2442"/>
      <c r="ONL27" s="2442"/>
      <c r="ONM27" s="2442"/>
      <c r="ONN27" s="2442"/>
      <c r="ONO27" s="2442"/>
      <c r="ONP27" s="2442"/>
      <c r="ONQ27" s="2442"/>
      <c r="ONR27" s="2442"/>
      <c r="ONS27" s="2442"/>
      <c r="ONT27" s="2442"/>
      <c r="ONU27" s="2442"/>
      <c r="ONV27" s="2442"/>
      <c r="ONW27" s="2442"/>
      <c r="ONX27" s="2442"/>
      <c r="ONY27" s="2442"/>
      <c r="ONZ27" s="2442"/>
      <c r="OOA27" s="2442"/>
      <c r="OOB27" s="2442"/>
      <c r="OOC27" s="2442"/>
      <c r="OOD27" s="2442"/>
      <c r="OOE27" s="2442"/>
      <c r="OOF27" s="2442"/>
      <c r="OOG27" s="2442"/>
      <c r="OOH27" s="2442"/>
      <c r="OOI27" s="2442"/>
      <c r="OOJ27" s="2442"/>
      <c r="OOK27" s="2442"/>
      <c r="OOL27" s="2442"/>
      <c r="OOM27" s="2442"/>
      <c r="OON27" s="2442"/>
      <c r="OOO27" s="2442"/>
      <c r="OOP27" s="2442"/>
      <c r="OOQ27" s="2442"/>
      <c r="OOR27" s="2442"/>
      <c r="OOS27" s="2442"/>
      <c r="OOT27" s="2442"/>
      <c r="OOU27" s="2442"/>
      <c r="OOV27" s="2442"/>
      <c r="OOW27" s="2442"/>
      <c r="OOX27" s="2442"/>
      <c r="OOY27" s="2442"/>
      <c r="OOZ27" s="2442"/>
      <c r="OPA27" s="2442"/>
      <c r="OPB27" s="2442"/>
      <c r="OPC27" s="2442"/>
      <c r="OPD27" s="2442"/>
      <c r="OPE27" s="2442"/>
      <c r="OPF27" s="2442"/>
      <c r="OPG27" s="2442"/>
      <c r="OPH27" s="2442"/>
      <c r="OPI27" s="2442"/>
      <c r="OPJ27" s="2442"/>
      <c r="OPK27" s="2442"/>
      <c r="OPL27" s="2442"/>
      <c r="OPM27" s="2442"/>
      <c r="OPN27" s="2442"/>
      <c r="OPO27" s="2442"/>
      <c r="OPP27" s="2442"/>
      <c r="OPQ27" s="2442"/>
      <c r="OPR27" s="2442"/>
      <c r="OPS27" s="2442"/>
      <c r="OPT27" s="2442"/>
      <c r="OPU27" s="2442"/>
      <c r="OPV27" s="2442"/>
      <c r="OPW27" s="2442"/>
      <c r="OPX27" s="2442"/>
      <c r="OPY27" s="2442"/>
      <c r="OPZ27" s="2442"/>
      <c r="OQA27" s="2442"/>
      <c r="OQB27" s="2442"/>
      <c r="OQC27" s="2442"/>
      <c r="OQD27" s="2442"/>
      <c r="OQE27" s="2442"/>
      <c r="OQF27" s="2442"/>
      <c r="OQG27" s="2442"/>
      <c r="OQH27" s="2442"/>
      <c r="OQI27" s="2442"/>
      <c r="OQJ27" s="2442"/>
      <c r="OQK27" s="2442"/>
      <c r="OQL27" s="2442"/>
      <c r="OQM27" s="2442"/>
      <c r="OQN27" s="2442"/>
      <c r="OQO27" s="2442"/>
      <c r="OQP27" s="2442"/>
      <c r="OQQ27" s="2442"/>
      <c r="OQR27" s="2442"/>
      <c r="OQS27" s="2442"/>
      <c r="OQT27" s="2442"/>
      <c r="OQU27" s="2442"/>
      <c r="OQV27" s="2442"/>
      <c r="OQW27" s="2442"/>
      <c r="OQX27" s="2442"/>
      <c r="OQY27" s="2442"/>
      <c r="OQZ27" s="2442"/>
      <c r="ORA27" s="2442"/>
      <c r="ORB27" s="2442"/>
      <c r="ORC27" s="2442"/>
      <c r="ORD27" s="2442"/>
      <c r="ORE27" s="2442"/>
      <c r="ORF27" s="2442"/>
      <c r="ORG27" s="2442"/>
      <c r="ORH27" s="2442"/>
      <c r="ORI27" s="2442"/>
      <c r="ORJ27" s="2442"/>
      <c r="ORK27" s="2442"/>
      <c r="ORL27" s="2442"/>
      <c r="ORM27" s="2442"/>
      <c r="ORN27" s="2442"/>
      <c r="ORO27" s="2442"/>
      <c r="ORP27" s="2442"/>
      <c r="ORQ27" s="2442"/>
      <c r="ORR27" s="2442"/>
      <c r="ORS27" s="2442"/>
      <c r="ORT27" s="2442"/>
      <c r="ORU27" s="2442"/>
      <c r="ORV27" s="2442"/>
      <c r="ORW27" s="2442"/>
      <c r="ORX27" s="2442"/>
      <c r="ORY27" s="2442"/>
      <c r="ORZ27" s="2442"/>
      <c r="OSA27" s="2442"/>
      <c r="OSB27" s="2442"/>
      <c r="OSC27" s="2442"/>
      <c r="OSD27" s="2442"/>
      <c r="OSE27" s="2442"/>
      <c r="OSF27" s="2442"/>
      <c r="OSG27" s="2442"/>
      <c r="OSH27" s="2442"/>
      <c r="OSI27" s="2442"/>
      <c r="OSJ27" s="2442"/>
      <c r="OSK27" s="2442"/>
      <c r="OSL27" s="2442"/>
      <c r="OSM27" s="2442"/>
      <c r="OSN27" s="2442"/>
      <c r="OSO27" s="2442"/>
      <c r="OSP27" s="2442"/>
      <c r="OSQ27" s="2442"/>
      <c r="OSR27" s="2442"/>
      <c r="OSS27" s="2442"/>
      <c r="OST27" s="2442"/>
      <c r="OSU27" s="2442"/>
      <c r="OSV27" s="2442"/>
      <c r="OSW27" s="2442"/>
      <c r="OSX27" s="2442"/>
      <c r="OSY27" s="2442"/>
      <c r="OSZ27" s="2442"/>
      <c r="OTA27" s="2442"/>
      <c r="OTB27" s="2442"/>
      <c r="OTC27" s="2442"/>
      <c r="OTD27" s="2442"/>
      <c r="OTE27" s="2442"/>
      <c r="OTF27" s="2442"/>
      <c r="OTG27" s="2442"/>
      <c r="OTH27" s="2442"/>
      <c r="OTI27" s="2442"/>
      <c r="OTJ27" s="2442"/>
      <c r="OTK27" s="2442"/>
      <c r="OTL27" s="2442"/>
      <c r="OTM27" s="2442"/>
      <c r="OTN27" s="2442"/>
      <c r="OTO27" s="2442"/>
      <c r="OTP27" s="2442"/>
      <c r="OTQ27" s="2442"/>
      <c r="OTR27" s="2442"/>
      <c r="OTS27" s="2442"/>
      <c r="OTT27" s="2442"/>
      <c r="OTU27" s="2442"/>
      <c r="OTV27" s="2442"/>
      <c r="OTW27" s="2442"/>
      <c r="OTX27" s="2442"/>
      <c r="OTY27" s="2442"/>
      <c r="OTZ27" s="2442"/>
      <c r="OUA27" s="2442"/>
      <c r="OUB27" s="2442"/>
      <c r="OUC27" s="2442"/>
      <c r="OUD27" s="2442"/>
      <c r="OUE27" s="2442"/>
      <c r="OUF27" s="2442"/>
      <c r="OUG27" s="2442"/>
      <c r="OUH27" s="2442"/>
      <c r="OUI27" s="2442"/>
      <c r="OUJ27" s="2442"/>
      <c r="OUK27" s="2442"/>
      <c r="OUL27" s="2442"/>
      <c r="OUM27" s="2442"/>
      <c r="OUN27" s="2442"/>
      <c r="OUO27" s="2442"/>
      <c r="OUP27" s="2442"/>
      <c r="OUQ27" s="2442"/>
      <c r="OUR27" s="2442"/>
      <c r="OUS27" s="2442"/>
      <c r="OUT27" s="2442"/>
      <c r="OUU27" s="2442"/>
      <c r="OUV27" s="2442"/>
      <c r="OUW27" s="2442"/>
      <c r="OUX27" s="2442"/>
      <c r="OUY27" s="2442"/>
      <c r="OUZ27" s="2442"/>
      <c r="OVA27" s="2442"/>
      <c r="OVB27" s="2442"/>
      <c r="OVC27" s="2442"/>
      <c r="OVD27" s="2442"/>
      <c r="OVE27" s="2442"/>
      <c r="OVF27" s="2442"/>
      <c r="OVG27" s="2442"/>
      <c r="OVH27" s="2442"/>
      <c r="OVI27" s="2442"/>
      <c r="OVJ27" s="2442"/>
      <c r="OVK27" s="2442"/>
      <c r="OVL27" s="2442"/>
      <c r="OVM27" s="2442"/>
      <c r="OVN27" s="2442"/>
      <c r="OVO27" s="2442"/>
      <c r="OVP27" s="2442"/>
      <c r="OVQ27" s="2442"/>
      <c r="OVR27" s="2442"/>
      <c r="OVS27" s="2442"/>
      <c r="OVT27" s="2442"/>
      <c r="OVU27" s="2442"/>
      <c r="OVV27" s="2442"/>
      <c r="OVW27" s="2442"/>
      <c r="OVX27" s="2442"/>
      <c r="OVY27" s="2442"/>
      <c r="OVZ27" s="2442"/>
      <c r="OWA27" s="2442"/>
      <c r="OWB27" s="2442"/>
      <c r="OWC27" s="2442"/>
      <c r="OWD27" s="2442"/>
      <c r="OWE27" s="2442"/>
      <c r="OWF27" s="2442"/>
      <c r="OWG27" s="2442"/>
      <c r="OWH27" s="2442"/>
      <c r="OWI27" s="2442"/>
      <c r="OWJ27" s="2442"/>
      <c r="OWK27" s="2442"/>
      <c r="OWL27" s="2442"/>
      <c r="OWM27" s="2442"/>
      <c r="OWN27" s="2442"/>
      <c r="OWO27" s="2442"/>
      <c r="OWP27" s="2442"/>
      <c r="OWQ27" s="2442"/>
      <c r="OWR27" s="2442"/>
      <c r="OWS27" s="2442"/>
      <c r="OWT27" s="2442"/>
      <c r="OWU27" s="2442"/>
      <c r="OWV27" s="2442"/>
      <c r="OWW27" s="2442"/>
      <c r="OWX27" s="2442"/>
      <c r="OWY27" s="2442"/>
      <c r="OWZ27" s="2442"/>
      <c r="OXA27" s="2442"/>
      <c r="OXB27" s="2442"/>
      <c r="OXC27" s="2442"/>
      <c r="OXD27" s="2442"/>
      <c r="OXE27" s="2442"/>
      <c r="OXF27" s="2442"/>
      <c r="OXG27" s="2442"/>
      <c r="OXH27" s="2442"/>
      <c r="OXI27" s="2442"/>
      <c r="OXJ27" s="2442"/>
      <c r="OXK27" s="2442"/>
      <c r="OXL27" s="2442"/>
      <c r="OXM27" s="2442"/>
      <c r="OXN27" s="2442"/>
      <c r="OXO27" s="2442"/>
      <c r="OXP27" s="2442"/>
      <c r="OXQ27" s="2442"/>
      <c r="OXR27" s="2442"/>
      <c r="OXS27" s="2442"/>
      <c r="OXT27" s="2442"/>
      <c r="OXU27" s="2442"/>
      <c r="OXV27" s="2442"/>
      <c r="OXW27" s="2442"/>
      <c r="OXX27" s="2442"/>
      <c r="OXY27" s="2442"/>
      <c r="OXZ27" s="2442"/>
      <c r="OYA27" s="2442"/>
      <c r="OYB27" s="2442"/>
      <c r="OYC27" s="2442"/>
      <c r="OYD27" s="2442"/>
      <c r="OYE27" s="2442"/>
      <c r="OYF27" s="2442"/>
      <c r="OYG27" s="2442"/>
      <c r="OYH27" s="2442"/>
      <c r="OYI27" s="2442"/>
      <c r="OYJ27" s="2442"/>
      <c r="OYK27" s="2442"/>
      <c r="OYL27" s="2442"/>
      <c r="OYM27" s="2442"/>
      <c r="OYN27" s="2442"/>
      <c r="OYO27" s="2442"/>
      <c r="OYP27" s="2442"/>
      <c r="OYQ27" s="2442"/>
      <c r="OYR27" s="2442"/>
      <c r="OYS27" s="2442"/>
      <c r="OYT27" s="2442"/>
      <c r="OYU27" s="2442"/>
      <c r="OYV27" s="2442"/>
      <c r="OYW27" s="2442"/>
      <c r="OYX27" s="2442"/>
      <c r="OYY27" s="2442"/>
      <c r="OYZ27" s="2442"/>
      <c r="OZA27" s="2442"/>
      <c r="OZB27" s="2442"/>
      <c r="OZC27" s="2442"/>
      <c r="OZD27" s="2442"/>
      <c r="OZE27" s="2442"/>
      <c r="OZF27" s="2442"/>
      <c r="OZG27" s="2442"/>
      <c r="OZH27" s="2442"/>
      <c r="OZI27" s="2442"/>
      <c r="OZJ27" s="2442"/>
      <c r="OZK27" s="2442"/>
      <c r="OZL27" s="2442"/>
      <c r="OZM27" s="2442"/>
      <c r="OZN27" s="2442"/>
      <c r="OZO27" s="2442"/>
      <c r="OZP27" s="2442"/>
      <c r="OZQ27" s="2442"/>
      <c r="OZR27" s="2442"/>
      <c r="OZS27" s="2442"/>
      <c r="OZT27" s="2442"/>
      <c r="OZU27" s="2442"/>
      <c r="OZV27" s="2442"/>
      <c r="OZW27" s="2442"/>
      <c r="OZX27" s="2442"/>
      <c r="OZY27" s="2442"/>
      <c r="OZZ27" s="2442"/>
      <c r="PAA27" s="2442"/>
      <c r="PAB27" s="2442"/>
      <c r="PAC27" s="2442"/>
      <c r="PAD27" s="2442"/>
      <c r="PAE27" s="2442"/>
      <c r="PAF27" s="2442"/>
      <c r="PAG27" s="2442"/>
      <c r="PAH27" s="2442"/>
      <c r="PAI27" s="2442"/>
      <c r="PAJ27" s="2442"/>
      <c r="PAK27" s="2442"/>
      <c r="PAL27" s="2442"/>
      <c r="PAM27" s="2442"/>
      <c r="PAN27" s="2442"/>
      <c r="PAO27" s="2442"/>
      <c r="PAP27" s="2442"/>
      <c r="PAQ27" s="2442"/>
      <c r="PAR27" s="2442"/>
      <c r="PAS27" s="2442"/>
      <c r="PAT27" s="2442"/>
      <c r="PAU27" s="2442"/>
      <c r="PAV27" s="2442"/>
      <c r="PAW27" s="2442"/>
      <c r="PAX27" s="2442"/>
      <c r="PAY27" s="2442"/>
      <c r="PAZ27" s="2442"/>
      <c r="PBA27" s="2442"/>
      <c r="PBB27" s="2442"/>
      <c r="PBC27" s="2442"/>
      <c r="PBD27" s="2442"/>
      <c r="PBE27" s="2442"/>
      <c r="PBF27" s="2442"/>
      <c r="PBG27" s="2442"/>
      <c r="PBH27" s="2442"/>
      <c r="PBI27" s="2442"/>
      <c r="PBJ27" s="2442"/>
      <c r="PBK27" s="2442"/>
      <c r="PBL27" s="2442"/>
      <c r="PBM27" s="2442"/>
      <c r="PBN27" s="2442"/>
      <c r="PBO27" s="2442"/>
      <c r="PBP27" s="2442"/>
      <c r="PBQ27" s="2442"/>
      <c r="PBR27" s="2442"/>
      <c r="PBS27" s="2442"/>
      <c r="PBT27" s="2442"/>
      <c r="PBU27" s="2442"/>
      <c r="PBV27" s="2442"/>
      <c r="PBW27" s="2442"/>
      <c r="PBX27" s="2442"/>
      <c r="PBY27" s="2442"/>
      <c r="PBZ27" s="2442"/>
      <c r="PCA27" s="2442"/>
      <c r="PCB27" s="2442"/>
      <c r="PCC27" s="2442"/>
      <c r="PCD27" s="2442"/>
      <c r="PCE27" s="2442"/>
      <c r="PCF27" s="2442"/>
      <c r="PCG27" s="2442"/>
      <c r="PCH27" s="2442"/>
      <c r="PCI27" s="2442"/>
      <c r="PCJ27" s="2442"/>
      <c r="PCK27" s="2442"/>
      <c r="PCL27" s="2442"/>
      <c r="PCM27" s="2442"/>
      <c r="PCN27" s="2442"/>
      <c r="PCO27" s="2442"/>
      <c r="PCP27" s="2442"/>
      <c r="PCQ27" s="2442"/>
      <c r="PCR27" s="2442"/>
      <c r="PCS27" s="2442"/>
      <c r="PCT27" s="2442"/>
      <c r="PCU27" s="2442"/>
      <c r="PCV27" s="2442"/>
      <c r="PCW27" s="2442"/>
      <c r="PCX27" s="2442"/>
      <c r="PCY27" s="2442"/>
      <c r="PCZ27" s="2442"/>
      <c r="PDA27" s="2442"/>
      <c r="PDB27" s="2442"/>
      <c r="PDC27" s="2442"/>
      <c r="PDD27" s="2442"/>
      <c r="PDE27" s="2442"/>
      <c r="PDF27" s="2442"/>
      <c r="PDG27" s="2442"/>
      <c r="PDH27" s="2442"/>
      <c r="PDI27" s="2442"/>
      <c r="PDJ27" s="2442"/>
      <c r="PDK27" s="2442"/>
      <c r="PDL27" s="2442"/>
      <c r="PDM27" s="2442"/>
      <c r="PDN27" s="2442"/>
      <c r="PDO27" s="2442"/>
      <c r="PDP27" s="2442"/>
      <c r="PDQ27" s="2442"/>
      <c r="PDR27" s="2442"/>
      <c r="PDS27" s="2442"/>
      <c r="PDT27" s="2442"/>
      <c r="PDU27" s="2442"/>
      <c r="PDV27" s="2442"/>
      <c r="PDW27" s="2442"/>
      <c r="PDX27" s="2442"/>
      <c r="PDY27" s="2442"/>
      <c r="PDZ27" s="2442"/>
      <c r="PEA27" s="2442"/>
      <c r="PEB27" s="2442"/>
      <c r="PEC27" s="2442"/>
      <c r="PED27" s="2442"/>
      <c r="PEE27" s="2442"/>
      <c r="PEF27" s="2442"/>
      <c r="PEG27" s="2442"/>
      <c r="PEH27" s="2442"/>
      <c r="PEI27" s="2442"/>
      <c r="PEJ27" s="2442"/>
      <c r="PEK27" s="2442"/>
      <c r="PEL27" s="2442"/>
      <c r="PEM27" s="2442"/>
      <c r="PEN27" s="2442"/>
      <c r="PEO27" s="2442"/>
      <c r="PEP27" s="2442"/>
      <c r="PEQ27" s="2442"/>
      <c r="PER27" s="2442"/>
      <c r="PES27" s="2442"/>
      <c r="PET27" s="2442"/>
      <c r="PEU27" s="2442"/>
      <c r="PEV27" s="2442"/>
      <c r="PEW27" s="2442"/>
      <c r="PEX27" s="2442"/>
      <c r="PEY27" s="2442"/>
      <c r="PEZ27" s="2442"/>
      <c r="PFA27" s="2442"/>
      <c r="PFB27" s="2442"/>
      <c r="PFC27" s="2442"/>
      <c r="PFD27" s="2442"/>
      <c r="PFE27" s="2442"/>
      <c r="PFF27" s="2442"/>
      <c r="PFG27" s="2442"/>
      <c r="PFH27" s="2442"/>
      <c r="PFI27" s="2442"/>
      <c r="PFJ27" s="2442"/>
      <c r="PFK27" s="2442"/>
      <c r="PFL27" s="2442"/>
      <c r="PFM27" s="2442"/>
      <c r="PFN27" s="2442"/>
      <c r="PFO27" s="2442"/>
      <c r="PFP27" s="2442"/>
      <c r="PFQ27" s="2442"/>
      <c r="PFR27" s="2442"/>
      <c r="PFS27" s="2442"/>
      <c r="PFT27" s="2442"/>
      <c r="PFU27" s="2442"/>
      <c r="PFV27" s="2442"/>
      <c r="PFW27" s="2442"/>
      <c r="PFX27" s="2442"/>
      <c r="PFY27" s="2442"/>
      <c r="PFZ27" s="2442"/>
      <c r="PGA27" s="2442"/>
      <c r="PGB27" s="2442"/>
      <c r="PGC27" s="2442"/>
      <c r="PGD27" s="2442"/>
      <c r="PGE27" s="2442"/>
      <c r="PGF27" s="2442"/>
      <c r="PGG27" s="2442"/>
      <c r="PGH27" s="2442"/>
      <c r="PGI27" s="2442"/>
      <c r="PGJ27" s="2442"/>
      <c r="PGK27" s="2442"/>
      <c r="PGL27" s="2442"/>
      <c r="PGM27" s="2442"/>
      <c r="PGN27" s="2442"/>
      <c r="PGO27" s="2442"/>
      <c r="PGP27" s="2442"/>
      <c r="PGQ27" s="2442"/>
      <c r="PGR27" s="2442"/>
      <c r="PGS27" s="2442"/>
      <c r="PGT27" s="2442"/>
      <c r="PGU27" s="2442"/>
      <c r="PGV27" s="2442"/>
      <c r="PGW27" s="2442"/>
      <c r="PGX27" s="2442"/>
      <c r="PGY27" s="2442"/>
      <c r="PGZ27" s="2442"/>
      <c r="PHA27" s="2442"/>
      <c r="PHB27" s="2442"/>
      <c r="PHC27" s="2442"/>
      <c r="PHD27" s="2442"/>
      <c r="PHE27" s="2442"/>
      <c r="PHF27" s="2442"/>
      <c r="PHG27" s="2442"/>
      <c r="PHH27" s="2442"/>
      <c r="PHI27" s="2442"/>
      <c r="PHJ27" s="2442"/>
      <c r="PHK27" s="2442"/>
      <c r="PHL27" s="2442"/>
      <c r="PHM27" s="2442"/>
      <c r="PHN27" s="2442"/>
      <c r="PHO27" s="2442"/>
      <c r="PHP27" s="2442"/>
      <c r="PHQ27" s="2442"/>
      <c r="PHR27" s="2442"/>
      <c r="PHS27" s="2442"/>
      <c r="PHT27" s="2442"/>
      <c r="PHU27" s="2442"/>
      <c r="PHV27" s="2442"/>
      <c r="PHW27" s="2442"/>
      <c r="PHX27" s="2442"/>
      <c r="PHY27" s="2442"/>
      <c r="PHZ27" s="2442"/>
      <c r="PIA27" s="2442"/>
      <c r="PIB27" s="2442"/>
      <c r="PIC27" s="2442"/>
      <c r="PID27" s="2442"/>
      <c r="PIE27" s="2442"/>
      <c r="PIF27" s="2442"/>
      <c r="PIG27" s="2442"/>
      <c r="PIH27" s="2442"/>
      <c r="PII27" s="2442"/>
      <c r="PIJ27" s="2442"/>
      <c r="PIK27" s="2442"/>
      <c r="PIL27" s="2442"/>
      <c r="PIM27" s="2442"/>
      <c r="PIN27" s="2442"/>
      <c r="PIO27" s="2442"/>
      <c r="PIP27" s="2442"/>
      <c r="PIQ27" s="2442"/>
      <c r="PIR27" s="2442"/>
      <c r="PIS27" s="2442"/>
      <c r="PIT27" s="2442"/>
      <c r="PIU27" s="2442"/>
      <c r="PIV27" s="2442"/>
      <c r="PIW27" s="2442"/>
      <c r="PIX27" s="2442"/>
      <c r="PIY27" s="2442"/>
      <c r="PIZ27" s="2442"/>
      <c r="PJA27" s="2442"/>
      <c r="PJB27" s="2442"/>
      <c r="PJC27" s="2442"/>
      <c r="PJD27" s="2442"/>
      <c r="PJE27" s="2442"/>
      <c r="PJF27" s="2442"/>
      <c r="PJG27" s="2442"/>
      <c r="PJH27" s="2442"/>
      <c r="PJI27" s="2442"/>
      <c r="PJJ27" s="2442"/>
      <c r="PJK27" s="2442"/>
      <c r="PJL27" s="2442"/>
      <c r="PJM27" s="2442"/>
      <c r="PJN27" s="2442"/>
      <c r="PJO27" s="2442"/>
      <c r="PJP27" s="2442"/>
      <c r="PJQ27" s="2442"/>
      <c r="PJR27" s="2442"/>
      <c r="PJS27" s="2442"/>
      <c r="PJT27" s="2442"/>
      <c r="PJU27" s="2442"/>
      <c r="PJV27" s="2442"/>
      <c r="PJW27" s="2442"/>
      <c r="PJX27" s="2442"/>
      <c r="PJY27" s="2442"/>
      <c r="PJZ27" s="2442"/>
      <c r="PKA27" s="2442"/>
      <c r="PKB27" s="2442"/>
      <c r="PKC27" s="2442"/>
      <c r="PKD27" s="2442"/>
      <c r="PKE27" s="2442"/>
      <c r="PKF27" s="2442"/>
      <c r="PKG27" s="2442"/>
      <c r="PKH27" s="2442"/>
      <c r="PKI27" s="2442"/>
      <c r="PKJ27" s="2442"/>
      <c r="PKK27" s="2442"/>
      <c r="PKL27" s="2442"/>
      <c r="PKM27" s="2442"/>
      <c r="PKN27" s="2442"/>
      <c r="PKO27" s="2442"/>
      <c r="PKP27" s="2442"/>
      <c r="PKQ27" s="2442"/>
      <c r="PKR27" s="2442"/>
      <c r="PKS27" s="2442"/>
      <c r="PKT27" s="2442"/>
      <c r="PKU27" s="2442"/>
      <c r="PKV27" s="2442"/>
      <c r="PKW27" s="2442"/>
      <c r="PKX27" s="2442"/>
      <c r="PKY27" s="2442"/>
      <c r="PKZ27" s="2442"/>
      <c r="PLA27" s="2442"/>
      <c r="PLB27" s="2442"/>
      <c r="PLC27" s="2442"/>
      <c r="PLD27" s="2442"/>
      <c r="PLE27" s="2442"/>
      <c r="PLF27" s="2442"/>
      <c r="PLG27" s="2442"/>
      <c r="PLH27" s="2442"/>
      <c r="PLI27" s="2442"/>
      <c r="PLJ27" s="2442"/>
      <c r="PLK27" s="2442"/>
      <c r="PLL27" s="2442"/>
      <c r="PLM27" s="2442"/>
      <c r="PLN27" s="2442"/>
      <c r="PLO27" s="2442"/>
      <c r="PLP27" s="2442"/>
      <c r="PLQ27" s="2442"/>
      <c r="PLR27" s="2442"/>
      <c r="PLS27" s="2442"/>
      <c r="PLT27" s="2442"/>
      <c r="PLU27" s="2442"/>
      <c r="PLV27" s="2442"/>
      <c r="PLW27" s="2442"/>
      <c r="PLX27" s="2442"/>
      <c r="PLY27" s="2442"/>
      <c r="PLZ27" s="2442"/>
      <c r="PMA27" s="2442"/>
      <c r="PMB27" s="2442"/>
      <c r="PMC27" s="2442"/>
      <c r="PMD27" s="2442"/>
      <c r="PME27" s="2442"/>
      <c r="PMF27" s="2442"/>
      <c r="PMG27" s="2442"/>
      <c r="PMH27" s="2442"/>
      <c r="PMI27" s="2442"/>
      <c r="PMJ27" s="2442"/>
      <c r="PMK27" s="2442"/>
      <c r="PML27" s="2442"/>
      <c r="PMM27" s="2442"/>
      <c r="PMN27" s="2442"/>
      <c r="PMO27" s="2442"/>
      <c r="PMP27" s="2442"/>
      <c r="PMQ27" s="2442"/>
      <c r="PMR27" s="2442"/>
      <c r="PMS27" s="2442"/>
      <c r="PMT27" s="2442"/>
      <c r="PMU27" s="2442"/>
      <c r="PMV27" s="2442"/>
      <c r="PMW27" s="2442"/>
      <c r="PMX27" s="2442"/>
      <c r="PMY27" s="2442"/>
      <c r="PMZ27" s="2442"/>
      <c r="PNA27" s="2442"/>
      <c r="PNB27" s="2442"/>
      <c r="PNC27" s="2442"/>
      <c r="PND27" s="2442"/>
      <c r="PNE27" s="2442"/>
      <c r="PNF27" s="2442"/>
      <c r="PNG27" s="2442"/>
      <c r="PNH27" s="2442"/>
      <c r="PNI27" s="2442"/>
      <c r="PNJ27" s="2442"/>
      <c r="PNK27" s="2442"/>
      <c r="PNL27" s="2442"/>
      <c r="PNM27" s="2442"/>
      <c r="PNN27" s="2442"/>
      <c r="PNO27" s="2442"/>
      <c r="PNP27" s="2442"/>
      <c r="PNQ27" s="2442"/>
      <c r="PNR27" s="2442"/>
      <c r="PNS27" s="2442"/>
      <c r="PNT27" s="2442"/>
      <c r="PNU27" s="2442"/>
      <c r="PNV27" s="2442"/>
      <c r="PNW27" s="2442"/>
      <c r="PNX27" s="2442"/>
      <c r="PNY27" s="2442"/>
      <c r="PNZ27" s="2442"/>
      <c r="POA27" s="2442"/>
      <c r="POB27" s="2442"/>
      <c r="POC27" s="2442"/>
      <c r="POD27" s="2442"/>
      <c r="POE27" s="2442"/>
      <c r="POF27" s="2442"/>
      <c r="POG27" s="2442"/>
      <c r="POH27" s="2442"/>
      <c r="POI27" s="2442"/>
      <c r="POJ27" s="2442"/>
      <c r="POK27" s="2442"/>
      <c r="POL27" s="2442"/>
      <c r="POM27" s="2442"/>
      <c r="PON27" s="2442"/>
      <c r="POO27" s="2442"/>
      <c r="POP27" s="2442"/>
      <c r="POQ27" s="2442"/>
      <c r="POR27" s="2442"/>
      <c r="POS27" s="2442"/>
      <c r="POT27" s="2442"/>
      <c r="POU27" s="2442"/>
      <c r="POV27" s="2442"/>
      <c r="POW27" s="2442"/>
      <c r="POX27" s="2442"/>
      <c r="POY27" s="2442"/>
      <c r="POZ27" s="2442"/>
      <c r="PPA27" s="2442"/>
      <c r="PPB27" s="2442"/>
      <c r="PPC27" s="2442"/>
      <c r="PPD27" s="2442"/>
      <c r="PPE27" s="2442"/>
      <c r="PPF27" s="2442"/>
      <c r="PPG27" s="2442"/>
      <c r="PPH27" s="2442"/>
      <c r="PPI27" s="2442"/>
      <c r="PPJ27" s="2442"/>
      <c r="PPK27" s="2442"/>
      <c r="PPL27" s="2442"/>
      <c r="PPM27" s="2442"/>
      <c r="PPN27" s="2442"/>
      <c r="PPO27" s="2442"/>
      <c r="PPP27" s="2442"/>
      <c r="PPQ27" s="2442"/>
      <c r="PPR27" s="2442"/>
      <c r="PPS27" s="2442"/>
      <c r="PPT27" s="2442"/>
      <c r="PPU27" s="2442"/>
      <c r="PPV27" s="2442"/>
      <c r="PPW27" s="2442"/>
      <c r="PPX27" s="2442"/>
      <c r="PPY27" s="2442"/>
      <c r="PPZ27" s="2442"/>
      <c r="PQA27" s="2442"/>
      <c r="PQB27" s="2442"/>
      <c r="PQC27" s="2442"/>
      <c r="PQD27" s="2442"/>
      <c r="PQE27" s="2442"/>
      <c r="PQF27" s="2442"/>
      <c r="PQG27" s="2442"/>
      <c r="PQH27" s="2442"/>
      <c r="PQI27" s="2442"/>
      <c r="PQJ27" s="2442"/>
      <c r="PQK27" s="2442"/>
      <c r="PQL27" s="2442"/>
      <c r="PQM27" s="2442"/>
      <c r="PQN27" s="2442"/>
      <c r="PQO27" s="2442"/>
      <c r="PQP27" s="2442"/>
      <c r="PQQ27" s="2442"/>
      <c r="PQR27" s="2442"/>
      <c r="PQS27" s="2442"/>
      <c r="PQT27" s="2442"/>
      <c r="PQU27" s="2442"/>
      <c r="PQV27" s="2442"/>
      <c r="PQW27" s="2442"/>
      <c r="PQX27" s="2442"/>
      <c r="PQY27" s="2442"/>
      <c r="PQZ27" s="2442"/>
      <c r="PRA27" s="2442"/>
      <c r="PRB27" s="2442"/>
      <c r="PRC27" s="2442"/>
      <c r="PRD27" s="2442"/>
      <c r="PRE27" s="2442"/>
      <c r="PRF27" s="2442"/>
      <c r="PRG27" s="2442"/>
      <c r="PRH27" s="2442"/>
      <c r="PRI27" s="2442"/>
      <c r="PRJ27" s="2442"/>
      <c r="PRK27" s="2442"/>
      <c r="PRL27" s="2442"/>
      <c r="PRM27" s="2442"/>
      <c r="PRN27" s="2442"/>
      <c r="PRO27" s="2442"/>
      <c r="PRP27" s="2442"/>
      <c r="PRQ27" s="2442"/>
      <c r="PRR27" s="2442"/>
      <c r="PRS27" s="2442"/>
      <c r="PRT27" s="2442"/>
      <c r="PRU27" s="2442"/>
      <c r="PRV27" s="2442"/>
      <c r="PRW27" s="2442"/>
      <c r="PRX27" s="2442"/>
      <c r="PRY27" s="2442"/>
      <c r="PRZ27" s="2442"/>
      <c r="PSA27" s="2442"/>
      <c r="PSB27" s="2442"/>
      <c r="PSC27" s="2442"/>
      <c r="PSD27" s="2442"/>
      <c r="PSE27" s="2442"/>
      <c r="PSF27" s="2442"/>
      <c r="PSG27" s="2442"/>
      <c r="PSH27" s="2442"/>
      <c r="PSI27" s="2442"/>
      <c r="PSJ27" s="2442"/>
      <c r="PSK27" s="2442"/>
      <c r="PSL27" s="2442"/>
      <c r="PSM27" s="2442"/>
      <c r="PSN27" s="2442"/>
      <c r="PSO27" s="2442"/>
      <c r="PSP27" s="2442"/>
      <c r="PSQ27" s="2442"/>
      <c r="PSR27" s="2442"/>
      <c r="PSS27" s="2442"/>
      <c r="PST27" s="2442"/>
      <c r="PSU27" s="2442"/>
      <c r="PSV27" s="2442"/>
      <c r="PSW27" s="2442"/>
      <c r="PSX27" s="2442"/>
      <c r="PSY27" s="2442"/>
      <c r="PSZ27" s="2442"/>
      <c r="PTA27" s="2442"/>
      <c r="PTB27" s="2442"/>
      <c r="PTC27" s="2442"/>
      <c r="PTD27" s="2442"/>
      <c r="PTE27" s="2442"/>
      <c r="PTF27" s="2442"/>
      <c r="PTG27" s="2442"/>
      <c r="PTH27" s="2442"/>
      <c r="PTI27" s="2442"/>
      <c r="PTJ27" s="2442"/>
      <c r="PTK27" s="2442"/>
      <c r="PTL27" s="2442"/>
      <c r="PTM27" s="2442"/>
      <c r="PTN27" s="2442"/>
      <c r="PTO27" s="2442"/>
      <c r="PTP27" s="2442"/>
      <c r="PTQ27" s="2442"/>
      <c r="PTR27" s="2442"/>
      <c r="PTS27" s="2442"/>
      <c r="PTT27" s="2442"/>
      <c r="PTU27" s="2442"/>
      <c r="PTV27" s="2442"/>
      <c r="PTW27" s="2442"/>
      <c r="PTX27" s="2442"/>
      <c r="PTY27" s="2442"/>
      <c r="PTZ27" s="2442"/>
      <c r="PUA27" s="2442"/>
      <c r="PUB27" s="2442"/>
      <c r="PUC27" s="2442"/>
      <c r="PUD27" s="2442"/>
      <c r="PUE27" s="2442"/>
      <c r="PUF27" s="2442"/>
      <c r="PUG27" s="2442"/>
      <c r="PUH27" s="2442"/>
      <c r="PUI27" s="2442"/>
      <c r="PUJ27" s="2442"/>
      <c r="PUK27" s="2442"/>
      <c r="PUL27" s="2442"/>
      <c r="PUM27" s="2442"/>
      <c r="PUN27" s="2442"/>
      <c r="PUO27" s="2442"/>
      <c r="PUP27" s="2442"/>
      <c r="PUQ27" s="2442"/>
      <c r="PUR27" s="2442"/>
      <c r="PUS27" s="2442"/>
      <c r="PUT27" s="2442"/>
      <c r="PUU27" s="2442"/>
      <c r="PUV27" s="2442"/>
      <c r="PUW27" s="2442"/>
      <c r="PUX27" s="2442"/>
      <c r="PUY27" s="2442"/>
      <c r="PUZ27" s="2442"/>
      <c r="PVA27" s="2442"/>
      <c r="PVB27" s="2442"/>
      <c r="PVC27" s="2442"/>
      <c r="PVD27" s="2442"/>
      <c r="PVE27" s="2442"/>
      <c r="PVF27" s="2442"/>
      <c r="PVG27" s="2442"/>
      <c r="PVH27" s="2442"/>
      <c r="PVI27" s="2442"/>
      <c r="PVJ27" s="2442"/>
      <c r="PVK27" s="2442"/>
      <c r="PVL27" s="2442"/>
      <c r="PVM27" s="2442"/>
      <c r="PVN27" s="2442"/>
      <c r="PVO27" s="2442"/>
      <c r="PVP27" s="2442"/>
      <c r="PVQ27" s="2442"/>
      <c r="PVR27" s="2442"/>
      <c r="PVS27" s="2442"/>
      <c r="PVT27" s="2442"/>
      <c r="PVU27" s="2442"/>
      <c r="PVV27" s="2442"/>
      <c r="PVW27" s="2442"/>
      <c r="PVX27" s="2442"/>
      <c r="PVY27" s="2442"/>
      <c r="PVZ27" s="2442"/>
      <c r="PWA27" s="2442"/>
      <c r="PWB27" s="2442"/>
      <c r="PWC27" s="2442"/>
      <c r="PWD27" s="2442"/>
      <c r="PWE27" s="2442"/>
      <c r="PWF27" s="2442"/>
      <c r="PWG27" s="2442"/>
      <c r="PWH27" s="2442"/>
      <c r="PWI27" s="2442"/>
      <c r="PWJ27" s="2442"/>
      <c r="PWK27" s="2442"/>
      <c r="PWL27" s="2442"/>
      <c r="PWM27" s="2442"/>
      <c r="PWN27" s="2442"/>
      <c r="PWO27" s="2442"/>
      <c r="PWP27" s="2442"/>
      <c r="PWQ27" s="2442"/>
      <c r="PWR27" s="2442"/>
      <c r="PWS27" s="2442"/>
      <c r="PWT27" s="2442"/>
      <c r="PWU27" s="2442"/>
      <c r="PWV27" s="2442"/>
      <c r="PWW27" s="2442"/>
      <c r="PWX27" s="2442"/>
      <c r="PWY27" s="2442"/>
      <c r="PWZ27" s="2442"/>
      <c r="PXA27" s="2442"/>
      <c r="PXB27" s="2442"/>
      <c r="PXC27" s="2442"/>
      <c r="PXD27" s="2442"/>
      <c r="PXE27" s="2442"/>
      <c r="PXF27" s="2442"/>
      <c r="PXG27" s="2442"/>
      <c r="PXH27" s="2442"/>
      <c r="PXI27" s="2442"/>
      <c r="PXJ27" s="2442"/>
      <c r="PXK27" s="2442"/>
      <c r="PXL27" s="2442"/>
      <c r="PXM27" s="2442"/>
      <c r="PXN27" s="2442"/>
      <c r="PXO27" s="2442"/>
      <c r="PXP27" s="2442"/>
      <c r="PXQ27" s="2442"/>
      <c r="PXR27" s="2442"/>
      <c r="PXS27" s="2442"/>
      <c r="PXT27" s="2442"/>
      <c r="PXU27" s="2442"/>
      <c r="PXV27" s="2442"/>
      <c r="PXW27" s="2442"/>
      <c r="PXX27" s="2442"/>
      <c r="PXY27" s="2442"/>
      <c r="PXZ27" s="2442"/>
      <c r="PYA27" s="2442"/>
      <c r="PYB27" s="2442"/>
      <c r="PYC27" s="2442"/>
      <c r="PYD27" s="2442"/>
      <c r="PYE27" s="2442"/>
      <c r="PYF27" s="2442"/>
      <c r="PYG27" s="2442"/>
      <c r="PYH27" s="2442"/>
      <c r="PYI27" s="2442"/>
      <c r="PYJ27" s="2442"/>
      <c r="PYK27" s="2442"/>
      <c r="PYL27" s="2442"/>
      <c r="PYM27" s="2442"/>
      <c r="PYN27" s="2442"/>
      <c r="PYO27" s="2442"/>
      <c r="PYP27" s="2442"/>
      <c r="PYQ27" s="2442"/>
      <c r="PYR27" s="2442"/>
      <c r="PYS27" s="2442"/>
      <c r="PYT27" s="2442"/>
      <c r="PYU27" s="2442"/>
      <c r="PYV27" s="2442"/>
      <c r="PYW27" s="2442"/>
      <c r="PYX27" s="2442"/>
      <c r="PYY27" s="2442"/>
      <c r="PYZ27" s="2442"/>
      <c r="PZA27" s="2442"/>
      <c r="PZB27" s="2442"/>
      <c r="PZC27" s="2442"/>
      <c r="PZD27" s="2442"/>
      <c r="PZE27" s="2442"/>
      <c r="PZF27" s="2442"/>
      <c r="PZG27" s="2442"/>
      <c r="PZH27" s="2442"/>
      <c r="PZI27" s="2442"/>
      <c r="PZJ27" s="2442"/>
      <c r="PZK27" s="2442"/>
      <c r="PZL27" s="2442"/>
      <c r="PZM27" s="2442"/>
      <c r="PZN27" s="2442"/>
      <c r="PZO27" s="2442"/>
      <c r="PZP27" s="2442"/>
      <c r="PZQ27" s="2442"/>
      <c r="PZR27" s="2442"/>
      <c r="PZS27" s="2442"/>
      <c r="PZT27" s="2442"/>
      <c r="PZU27" s="2442"/>
      <c r="PZV27" s="2442"/>
      <c r="PZW27" s="2442"/>
      <c r="PZX27" s="2442"/>
      <c r="PZY27" s="2442"/>
      <c r="PZZ27" s="2442"/>
      <c r="QAA27" s="2442"/>
      <c r="QAB27" s="2442"/>
      <c r="QAC27" s="2442"/>
      <c r="QAD27" s="2442"/>
      <c r="QAE27" s="2442"/>
      <c r="QAF27" s="2442"/>
      <c r="QAG27" s="2442"/>
      <c r="QAH27" s="2442"/>
      <c r="QAI27" s="2442"/>
      <c r="QAJ27" s="2442"/>
      <c r="QAK27" s="2442"/>
      <c r="QAL27" s="2442"/>
      <c r="QAM27" s="2442"/>
      <c r="QAN27" s="2442"/>
      <c r="QAO27" s="2442"/>
      <c r="QAP27" s="2442"/>
      <c r="QAQ27" s="2442"/>
      <c r="QAR27" s="2442"/>
      <c r="QAS27" s="2442"/>
      <c r="QAT27" s="2442"/>
      <c r="QAU27" s="2442"/>
      <c r="QAV27" s="2442"/>
      <c r="QAW27" s="2442"/>
      <c r="QAX27" s="2442"/>
      <c r="QAY27" s="2442"/>
      <c r="QAZ27" s="2442"/>
      <c r="QBA27" s="2442"/>
      <c r="QBB27" s="2442"/>
      <c r="QBC27" s="2442"/>
      <c r="QBD27" s="2442"/>
      <c r="QBE27" s="2442"/>
      <c r="QBF27" s="2442"/>
      <c r="QBG27" s="2442"/>
      <c r="QBH27" s="2442"/>
      <c r="QBI27" s="2442"/>
      <c r="QBJ27" s="2442"/>
      <c r="QBK27" s="2442"/>
      <c r="QBL27" s="2442"/>
      <c r="QBM27" s="2442"/>
      <c r="QBN27" s="2442"/>
      <c r="QBO27" s="2442"/>
      <c r="QBP27" s="2442"/>
      <c r="QBQ27" s="2442"/>
      <c r="QBR27" s="2442"/>
      <c r="QBS27" s="2442"/>
      <c r="QBT27" s="2442"/>
      <c r="QBU27" s="2442"/>
      <c r="QBV27" s="2442"/>
      <c r="QBW27" s="2442"/>
      <c r="QBX27" s="2442"/>
      <c r="QBY27" s="2442"/>
      <c r="QBZ27" s="2442"/>
      <c r="QCA27" s="2442"/>
      <c r="QCB27" s="2442"/>
      <c r="QCC27" s="2442"/>
      <c r="QCD27" s="2442"/>
      <c r="QCE27" s="2442"/>
      <c r="QCF27" s="2442"/>
      <c r="QCG27" s="2442"/>
      <c r="QCH27" s="2442"/>
      <c r="QCI27" s="2442"/>
      <c r="QCJ27" s="2442"/>
      <c r="QCK27" s="2442"/>
      <c r="QCL27" s="2442"/>
      <c r="QCM27" s="2442"/>
      <c r="QCN27" s="2442"/>
      <c r="QCO27" s="2442"/>
      <c r="QCP27" s="2442"/>
      <c r="QCQ27" s="2442"/>
      <c r="QCR27" s="2442"/>
      <c r="QCS27" s="2442"/>
      <c r="QCT27" s="2442"/>
      <c r="QCU27" s="2442"/>
      <c r="QCV27" s="2442"/>
      <c r="QCW27" s="2442"/>
      <c r="QCX27" s="2442"/>
      <c r="QCY27" s="2442"/>
      <c r="QCZ27" s="2442"/>
      <c r="QDA27" s="2442"/>
      <c r="QDB27" s="2442"/>
      <c r="QDC27" s="2442"/>
      <c r="QDD27" s="2442"/>
      <c r="QDE27" s="2442"/>
      <c r="QDF27" s="2442"/>
      <c r="QDG27" s="2442"/>
      <c r="QDH27" s="2442"/>
      <c r="QDI27" s="2442"/>
      <c r="QDJ27" s="2442"/>
      <c r="QDK27" s="2442"/>
      <c r="QDL27" s="2442"/>
      <c r="QDM27" s="2442"/>
      <c r="QDN27" s="2442"/>
      <c r="QDO27" s="2442"/>
      <c r="QDP27" s="2442"/>
      <c r="QDQ27" s="2442"/>
      <c r="QDR27" s="2442"/>
      <c r="QDS27" s="2442"/>
      <c r="QDT27" s="2442"/>
      <c r="QDU27" s="2442"/>
      <c r="QDV27" s="2442"/>
      <c r="QDW27" s="2442"/>
      <c r="QDX27" s="2442"/>
      <c r="QDY27" s="2442"/>
      <c r="QDZ27" s="2442"/>
      <c r="QEA27" s="2442"/>
      <c r="QEB27" s="2442"/>
      <c r="QEC27" s="2442"/>
      <c r="QED27" s="2442"/>
      <c r="QEE27" s="2442"/>
      <c r="QEF27" s="2442"/>
      <c r="QEG27" s="2442"/>
      <c r="QEH27" s="2442"/>
      <c r="QEI27" s="2442"/>
      <c r="QEJ27" s="2442"/>
      <c r="QEK27" s="2442"/>
      <c r="QEL27" s="2442"/>
      <c r="QEM27" s="2442"/>
      <c r="QEN27" s="2442"/>
      <c r="QEO27" s="2442"/>
      <c r="QEP27" s="2442"/>
      <c r="QEQ27" s="2442"/>
      <c r="QER27" s="2442"/>
      <c r="QES27" s="2442"/>
      <c r="QET27" s="2442"/>
      <c r="QEU27" s="2442"/>
      <c r="QEV27" s="2442"/>
      <c r="QEW27" s="2442"/>
      <c r="QEX27" s="2442"/>
      <c r="QEY27" s="2442"/>
      <c r="QEZ27" s="2442"/>
      <c r="QFA27" s="2442"/>
      <c r="QFB27" s="2442"/>
      <c r="QFC27" s="2442"/>
      <c r="QFD27" s="2442"/>
      <c r="QFE27" s="2442"/>
      <c r="QFF27" s="2442"/>
      <c r="QFG27" s="2442"/>
      <c r="QFH27" s="2442"/>
      <c r="QFI27" s="2442"/>
      <c r="QFJ27" s="2442"/>
      <c r="QFK27" s="2442"/>
      <c r="QFL27" s="2442"/>
      <c r="QFM27" s="2442"/>
      <c r="QFN27" s="2442"/>
      <c r="QFO27" s="2442"/>
      <c r="QFP27" s="2442"/>
      <c r="QFQ27" s="2442"/>
      <c r="QFR27" s="2442"/>
      <c r="QFS27" s="2442"/>
      <c r="QFT27" s="2442"/>
      <c r="QFU27" s="2442"/>
      <c r="QFV27" s="2442"/>
      <c r="QFW27" s="2442"/>
      <c r="QFX27" s="2442"/>
      <c r="QFY27" s="2442"/>
      <c r="QFZ27" s="2442"/>
      <c r="QGA27" s="2442"/>
      <c r="QGB27" s="2442"/>
      <c r="QGC27" s="2442"/>
      <c r="QGD27" s="2442"/>
      <c r="QGE27" s="2442"/>
      <c r="QGF27" s="2442"/>
      <c r="QGG27" s="2442"/>
      <c r="QGH27" s="2442"/>
      <c r="QGI27" s="2442"/>
      <c r="QGJ27" s="2442"/>
      <c r="QGK27" s="2442"/>
      <c r="QGL27" s="2442"/>
      <c r="QGM27" s="2442"/>
      <c r="QGN27" s="2442"/>
      <c r="QGO27" s="2442"/>
      <c r="QGP27" s="2442"/>
      <c r="QGQ27" s="2442"/>
      <c r="QGR27" s="2442"/>
      <c r="QGS27" s="2442"/>
      <c r="QGT27" s="2442"/>
      <c r="QGU27" s="2442"/>
      <c r="QGV27" s="2442"/>
      <c r="QGW27" s="2442"/>
      <c r="QGX27" s="2442"/>
      <c r="QGY27" s="2442"/>
      <c r="QGZ27" s="2442"/>
      <c r="QHA27" s="2442"/>
      <c r="QHB27" s="2442"/>
      <c r="QHC27" s="2442"/>
      <c r="QHD27" s="2442"/>
      <c r="QHE27" s="2442"/>
      <c r="QHF27" s="2442"/>
      <c r="QHG27" s="2442"/>
      <c r="QHH27" s="2442"/>
      <c r="QHI27" s="2442"/>
      <c r="QHJ27" s="2442"/>
      <c r="QHK27" s="2442"/>
      <c r="QHL27" s="2442"/>
      <c r="QHM27" s="2442"/>
      <c r="QHN27" s="2442"/>
      <c r="QHO27" s="2442"/>
      <c r="QHP27" s="2442"/>
      <c r="QHQ27" s="2442"/>
      <c r="QHR27" s="2442"/>
      <c r="QHS27" s="2442"/>
      <c r="QHT27" s="2442"/>
      <c r="QHU27" s="2442"/>
      <c r="QHV27" s="2442"/>
      <c r="QHW27" s="2442"/>
      <c r="QHX27" s="2442"/>
      <c r="QHY27" s="2442"/>
      <c r="QHZ27" s="2442"/>
      <c r="QIA27" s="2442"/>
      <c r="QIB27" s="2442"/>
      <c r="QIC27" s="2442"/>
      <c r="QID27" s="2442"/>
      <c r="QIE27" s="2442"/>
      <c r="QIF27" s="2442"/>
      <c r="QIG27" s="2442"/>
      <c r="QIH27" s="2442"/>
      <c r="QII27" s="2442"/>
      <c r="QIJ27" s="2442"/>
      <c r="QIK27" s="2442"/>
      <c r="QIL27" s="2442"/>
      <c r="QIM27" s="2442"/>
      <c r="QIN27" s="2442"/>
      <c r="QIO27" s="2442"/>
      <c r="QIP27" s="2442"/>
      <c r="QIQ27" s="2442"/>
      <c r="QIR27" s="2442"/>
      <c r="QIS27" s="2442"/>
      <c r="QIT27" s="2442"/>
      <c r="QIU27" s="2442"/>
      <c r="QIV27" s="2442"/>
      <c r="QIW27" s="2442"/>
      <c r="QIX27" s="2442"/>
      <c r="QIY27" s="2442"/>
      <c r="QIZ27" s="2442"/>
      <c r="QJA27" s="2442"/>
      <c r="QJB27" s="2442"/>
      <c r="QJC27" s="2442"/>
      <c r="QJD27" s="2442"/>
      <c r="QJE27" s="2442"/>
      <c r="QJF27" s="2442"/>
      <c r="QJG27" s="2442"/>
      <c r="QJH27" s="2442"/>
      <c r="QJI27" s="2442"/>
      <c r="QJJ27" s="2442"/>
      <c r="QJK27" s="2442"/>
      <c r="QJL27" s="2442"/>
      <c r="QJM27" s="2442"/>
      <c r="QJN27" s="2442"/>
      <c r="QJO27" s="2442"/>
      <c r="QJP27" s="2442"/>
      <c r="QJQ27" s="2442"/>
      <c r="QJR27" s="2442"/>
      <c r="QJS27" s="2442"/>
      <c r="QJT27" s="2442"/>
      <c r="QJU27" s="2442"/>
      <c r="QJV27" s="2442"/>
      <c r="QJW27" s="2442"/>
      <c r="QJX27" s="2442"/>
      <c r="QJY27" s="2442"/>
      <c r="QJZ27" s="2442"/>
      <c r="QKA27" s="2442"/>
      <c r="QKB27" s="2442"/>
      <c r="QKC27" s="2442"/>
      <c r="QKD27" s="2442"/>
      <c r="QKE27" s="2442"/>
      <c r="QKF27" s="2442"/>
      <c r="QKG27" s="2442"/>
      <c r="QKH27" s="2442"/>
      <c r="QKI27" s="2442"/>
      <c r="QKJ27" s="2442"/>
      <c r="QKK27" s="2442"/>
      <c r="QKL27" s="2442"/>
      <c r="QKM27" s="2442"/>
      <c r="QKN27" s="2442"/>
      <c r="QKO27" s="2442"/>
      <c r="QKP27" s="2442"/>
      <c r="QKQ27" s="2442"/>
      <c r="QKR27" s="2442"/>
      <c r="QKS27" s="2442"/>
      <c r="QKT27" s="2442"/>
      <c r="QKU27" s="2442"/>
      <c r="QKV27" s="2442"/>
      <c r="QKW27" s="2442"/>
      <c r="QKX27" s="2442"/>
      <c r="QKY27" s="2442"/>
      <c r="QKZ27" s="2442"/>
      <c r="QLA27" s="2442"/>
      <c r="QLB27" s="2442"/>
      <c r="QLC27" s="2442"/>
      <c r="QLD27" s="2442"/>
      <c r="QLE27" s="2442"/>
      <c r="QLF27" s="2442"/>
      <c r="QLG27" s="2442"/>
      <c r="QLH27" s="2442"/>
      <c r="QLI27" s="2442"/>
      <c r="QLJ27" s="2442"/>
      <c r="QLK27" s="2442"/>
      <c r="QLL27" s="2442"/>
      <c r="QLM27" s="2442"/>
      <c r="QLN27" s="2442"/>
      <c r="QLO27" s="2442"/>
      <c r="QLP27" s="2442"/>
      <c r="QLQ27" s="2442"/>
      <c r="QLR27" s="2442"/>
      <c r="QLS27" s="2442"/>
      <c r="QLT27" s="2442"/>
      <c r="QLU27" s="2442"/>
      <c r="QLV27" s="2442"/>
      <c r="QLW27" s="2442"/>
      <c r="QLX27" s="2442"/>
      <c r="QLY27" s="2442"/>
      <c r="QLZ27" s="2442"/>
      <c r="QMA27" s="2442"/>
      <c r="QMB27" s="2442"/>
      <c r="QMC27" s="2442"/>
      <c r="QMD27" s="2442"/>
      <c r="QME27" s="2442"/>
      <c r="QMF27" s="2442"/>
      <c r="QMG27" s="2442"/>
      <c r="QMH27" s="2442"/>
      <c r="QMI27" s="2442"/>
      <c r="QMJ27" s="2442"/>
      <c r="QMK27" s="2442"/>
      <c r="QML27" s="2442"/>
      <c r="QMM27" s="2442"/>
      <c r="QMN27" s="2442"/>
      <c r="QMO27" s="2442"/>
      <c r="QMP27" s="2442"/>
      <c r="QMQ27" s="2442"/>
      <c r="QMR27" s="2442"/>
      <c r="QMS27" s="2442"/>
      <c r="QMT27" s="2442"/>
      <c r="QMU27" s="2442"/>
      <c r="QMV27" s="2442"/>
      <c r="QMW27" s="2442"/>
      <c r="QMX27" s="2442"/>
      <c r="QMY27" s="2442"/>
      <c r="QMZ27" s="2442"/>
      <c r="QNA27" s="2442"/>
      <c r="QNB27" s="2442"/>
      <c r="QNC27" s="2442"/>
      <c r="QND27" s="2442"/>
      <c r="QNE27" s="2442"/>
      <c r="QNF27" s="2442"/>
      <c r="QNG27" s="2442"/>
      <c r="QNH27" s="2442"/>
      <c r="QNI27" s="2442"/>
      <c r="QNJ27" s="2442"/>
      <c r="QNK27" s="2442"/>
      <c r="QNL27" s="2442"/>
      <c r="QNM27" s="2442"/>
      <c r="QNN27" s="2442"/>
      <c r="QNO27" s="2442"/>
      <c r="QNP27" s="2442"/>
      <c r="QNQ27" s="2442"/>
      <c r="QNR27" s="2442"/>
      <c r="QNS27" s="2442"/>
      <c r="QNT27" s="2442"/>
      <c r="QNU27" s="2442"/>
      <c r="QNV27" s="2442"/>
      <c r="QNW27" s="2442"/>
      <c r="QNX27" s="2442"/>
      <c r="QNY27" s="2442"/>
      <c r="QNZ27" s="2442"/>
      <c r="QOA27" s="2442"/>
      <c r="QOB27" s="2442"/>
      <c r="QOC27" s="2442"/>
      <c r="QOD27" s="2442"/>
      <c r="QOE27" s="2442"/>
      <c r="QOF27" s="2442"/>
      <c r="QOG27" s="2442"/>
      <c r="QOH27" s="2442"/>
      <c r="QOI27" s="2442"/>
      <c r="QOJ27" s="2442"/>
      <c r="QOK27" s="2442"/>
      <c r="QOL27" s="2442"/>
      <c r="QOM27" s="2442"/>
      <c r="QON27" s="2442"/>
      <c r="QOO27" s="2442"/>
      <c r="QOP27" s="2442"/>
      <c r="QOQ27" s="2442"/>
      <c r="QOR27" s="2442"/>
      <c r="QOS27" s="2442"/>
      <c r="QOT27" s="2442"/>
      <c r="QOU27" s="2442"/>
      <c r="QOV27" s="2442"/>
      <c r="QOW27" s="2442"/>
      <c r="QOX27" s="2442"/>
      <c r="QOY27" s="2442"/>
      <c r="QOZ27" s="2442"/>
      <c r="QPA27" s="2442"/>
      <c r="QPB27" s="2442"/>
      <c r="QPC27" s="2442"/>
      <c r="QPD27" s="2442"/>
      <c r="QPE27" s="2442"/>
      <c r="QPF27" s="2442"/>
      <c r="QPG27" s="2442"/>
      <c r="QPH27" s="2442"/>
      <c r="QPI27" s="2442"/>
      <c r="QPJ27" s="2442"/>
      <c r="QPK27" s="2442"/>
      <c r="QPL27" s="2442"/>
      <c r="QPM27" s="2442"/>
      <c r="QPN27" s="2442"/>
      <c r="QPO27" s="2442"/>
      <c r="QPP27" s="2442"/>
      <c r="QPQ27" s="2442"/>
      <c r="QPR27" s="2442"/>
      <c r="QPS27" s="2442"/>
      <c r="QPT27" s="2442"/>
      <c r="QPU27" s="2442"/>
      <c r="QPV27" s="2442"/>
      <c r="QPW27" s="2442"/>
      <c r="QPX27" s="2442"/>
      <c r="QPY27" s="2442"/>
      <c r="QPZ27" s="2442"/>
      <c r="QQA27" s="2442"/>
      <c r="QQB27" s="2442"/>
      <c r="QQC27" s="2442"/>
      <c r="QQD27" s="2442"/>
      <c r="QQE27" s="2442"/>
      <c r="QQF27" s="2442"/>
      <c r="QQG27" s="2442"/>
      <c r="QQH27" s="2442"/>
      <c r="QQI27" s="2442"/>
      <c r="QQJ27" s="2442"/>
      <c r="QQK27" s="2442"/>
      <c r="QQL27" s="2442"/>
      <c r="QQM27" s="2442"/>
      <c r="QQN27" s="2442"/>
      <c r="QQO27" s="2442"/>
      <c r="QQP27" s="2442"/>
      <c r="QQQ27" s="2442"/>
      <c r="QQR27" s="2442"/>
      <c r="QQS27" s="2442"/>
      <c r="QQT27" s="2442"/>
      <c r="QQU27" s="2442"/>
      <c r="QQV27" s="2442"/>
      <c r="QQW27" s="2442"/>
      <c r="QQX27" s="2442"/>
      <c r="QQY27" s="2442"/>
      <c r="QQZ27" s="2442"/>
      <c r="QRA27" s="2442"/>
      <c r="QRB27" s="2442"/>
      <c r="QRC27" s="2442"/>
      <c r="QRD27" s="2442"/>
      <c r="QRE27" s="2442"/>
      <c r="QRF27" s="2442"/>
      <c r="QRG27" s="2442"/>
      <c r="QRH27" s="2442"/>
      <c r="QRI27" s="2442"/>
      <c r="QRJ27" s="2442"/>
      <c r="QRK27" s="2442"/>
      <c r="QRL27" s="2442"/>
      <c r="QRM27" s="2442"/>
      <c r="QRN27" s="2442"/>
      <c r="QRO27" s="2442"/>
      <c r="QRP27" s="2442"/>
      <c r="QRQ27" s="2442"/>
      <c r="QRR27" s="2442"/>
      <c r="QRS27" s="2442"/>
      <c r="QRT27" s="2442"/>
      <c r="QRU27" s="2442"/>
      <c r="QRV27" s="2442"/>
      <c r="QRW27" s="2442"/>
      <c r="QRX27" s="2442"/>
      <c r="QRY27" s="2442"/>
      <c r="QRZ27" s="2442"/>
      <c r="QSA27" s="2442"/>
      <c r="QSB27" s="2442"/>
      <c r="QSC27" s="2442"/>
      <c r="QSD27" s="2442"/>
      <c r="QSE27" s="2442"/>
      <c r="QSF27" s="2442"/>
      <c r="QSG27" s="2442"/>
      <c r="QSH27" s="2442"/>
      <c r="QSI27" s="2442"/>
      <c r="QSJ27" s="2442"/>
      <c r="QSK27" s="2442"/>
      <c r="QSL27" s="2442"/>
      <c r="QSM27" s="2442"/>
      <c r="QSN27" s="2442"/>
      <c r="QSO27" s="2442"/>
      <c r="QSP27" s="2442"/>
      <c r="QSQ27" s="2442"/>
      <c r="QSR27" s="2442"/>
      <c r="QSS27" s="2442"/>
      <c r="QST27" s="2442"/>
      <c r="QSU27" s="2442"/>
      <c r="QSV27" s="2442"/>
      <c r="QSW27" s="2442"/>
      <c r="QSX27" s="2442"/>
      <c r="QSY27" s="2442"/>
      <c r="QSZ27" s="2442"/>
      <c r="QTA27" s="2442"/>
      <c r="QTB27" s="2442"/>
      <c r="QTC27" s="2442"/>
      <c r="QTD27" s="2442"/>
      <c r="QTE27" s="2442"/>
      <c r="QTF27" s="2442"/>
      <c r="QTG27" s="2442"/>
      <c r="QTH27" s="2442"/>
      <c r="QTI27" s="2442"/>
      <c r="QTJ27" s="2442"/>
      <c r="QTK27" s="2442"/>
      <c r="QTL27" s="2442"/>
      <c r="QTM27" s="2442"/>
      <c r="QTN27" s="2442"/>
      <c r="QTO27" s="2442"/>
      <c r="QTP27" s="2442"/>
      <c r="QTQ27" s="2442"/>
      <c r="QTR27" s="2442"/>
      <c r="QTS27" s="2442"/>
      <c r="QTT27" s="2442"/>
      <c r="QTU27" s="2442"/>
      <c r="QTV27" s="2442"/>
      <c r="QTW27" s="2442"/>
      <c r="QTX27" s="2442"/>
      <c r="QTY27" s="2442"/>
      <c r="QTZ27" s="2442"/>
      <c r="QUA27" s="2442"/>
      <c r="QUB27" s="2442"/>
      <c r="QUC27" s="2442"/>
      <c r="QUD27" s="2442"/>
      <c r="QUE27" s="2442"/>
      <c r="QUF27" s="2442"/>
      <c r="QUG27" s="2442"/>
      <c r="QUH27" s="2442"/>
      <c r="QUI27" s="2442"/>
      <c r="QUJ27" s="2442"/>
      <c r="QUK27" s="2442"/>
      <c r="QUL27" s="2442"/>
      <c r="QUM27" s="2442"/>
      <c r="QUN27" s="2442"/>
      <c r="QUO27" s="2442"/>
      <c r="QUP27" s="2442"/>
      <c r="QUQ27" s="2442"/>
      <c r="QUR27" s="2442"/>
      <c r="QUS27" s="2442"/>
      <c r="QUT27" s="2442"/>
      <c r="QUU27" s="2442"/>
      <c r="QUV27" s="2442"/>
      <c r="QUW27" s="2442"/>
      <c r="QUX27" s="2442"/>
      <c r="QUY27" s="2442"/>
      <c r="QUZ27" s="2442"/>
      <c r="QVA27" s="2442"/>
      <c r="QVB27" s="2442"/>
      <c r="QVC27" s="2442"/>
      <c r="QVD27" s="2442"/>
      <c r="QVE27" s="2442"/>
      <c r="QVF27" s="2442"/>
      <c r="QVG27" s="2442"/>
      <c r="QVH27" s="2442"/>
      <c r="QVI27" s="2442"/>
      <c r="QVJ27" s="2442"/>
      <c r="QVK27" s="2442"/>
      <c r="QVL27" s="2442"/>
      <c r="QVM27" s="2442"/>
      <c r="QVN27" s="2442"/>
      <c r="QVO27" s="2442"/>
      <c r="QVP27" s="2442"/>
      <c r="QVQ27" s="2442"/>
      <c r="QVR27" s="2442"/>
      <c r="QVS27" s="2442"/>
      <c r="QVT27" s="2442"/>
      <c r="QVU27" s="2442"/>
      <c r="QVV27" s="2442"/>
      <c r="QVW27" s="2442"/>
      <c r="QVX27" s="2442"/>
      <c r="QVY27" s="2442"/>
      <c r="QVZ27" s="2442"/>
      <c r="QWA27" s="2442"/>
      <c r="QWB27" s="2442"/>
      <c r="QWC27" s="2442"/>
      <c r="QWD27" s="2442"/>
      <c r="QWE27" s="2442"/>
      <c r="QWF27" s="2442"/>
      <c r="QWG27" s="2442"/>
      <c r="QWH27" s="2442"/>
      <c r="QWI27" s="2442"/>
      <c r="QWJ27" s="2442"/>
      <c r="QWK27" s="2442"/>
      <c r="QWL27" s="2442"/>
      <c r="QWM27" s="2442"/>
      <c r="QWN27" s="2442"/>
      <c r="QWO27" s="2442"/>
      <c r="QWP27" s="2442"/>
      <c r="QWQ27" s="2442"/>
      <c r="QWR27" s="2442"/>
      <c r="QWS27" s="2442"/>
      <c r="QWT27" s="2442"/>
      <c r="QWU27" s="2442"/>
      <c r="QWV27" s="2442"/>
      <c r="QWW27" s="2442"/>
      <c r="QWX27" s="2442"/>
      <c r="QWY27" s="2442"/>
      <c r="QWZ27" s="2442"/>
      <c r="QXA27" s="2442"/>
      <c r="QXB27" s="2442"/>
      <c r="QXC27" s="2442"/>
      <c r="QXD27" s="2442"/>
      <c r="QXE27" s="2442"/>
      <c r="QXF27" s="2442"/>
      <c r="QXG27" s="2442"/>
      <c r="QXH27" s="2442"/>
      <c r="QXI27" s="2442"/>
      <c r="QXJ27" s="2442"/>
      <c r="QXK27" s="2442"/>
      <c r="QXL27" s="2442"/>
      <c r="QXM27" s="2442"/>
      <c r="QXN27" s="2442"/>
      <c r="QXO27" s="2442"/>
      <c r="QXP27" s="2442"/>
      <c r="QXQ27" s="2442"/>
      <c r="QXR27" s="2442"/>
      <c r="QXS27" s="2442"/>
      <c r="QXT27" s="2442"/>
      <c r="QXU27" s="2442"/>
      <c r="QXV27" s="2442"/>
      <c r="QXW27" s="2442"/>
      <c r="QXX27" s="2442"/>
      <c r="QXY27" s="2442"/>
      <c r="QXZ27" s="2442"/>
      <c r="QYA27" s="2442"/>
      <c r="QYB27" s="2442"/>
      <c r="QYC27" s="2442"/>
      <c r="QYD27" s="2442"/>
      <c r="QYE27" s="2442"/>
      <c r="QYF27" s="2442"/>
      <c r="QYG27" s="2442"/>
      <c r="QYH27" s="2442"/>
      <c r="QYI27" s="2442"/>
      <c r="QYJ27" s="2442"/>
      <c r="QYK27" s="2442"/>
      <c r="QYL27" s="2442"/>
      <c r="QYM27" s="2442"/>
      <c r="QYN27" s="2442"/>
      <c r="QYO27" s="2442"/>
      <c r="QYP27" s="2442"/>
      <c r="QYQ27" s="2442"/>
      <c r="QYR27" s="2442"/>
      <c r="QYS27" s="2442"/>
      <c r="QYT27" s="2442"/>
      <c r="QYU27" s="2442"/>
      <c r="QYV27" s="2442"/>
      <c r="QYW27" s="2442"/>
      <c r="QYX27" s="2442"/>
      <c r="QYY27" s="2442"/>
      <c r="QYZ27" s="2442"/>
      <c r="QZA27" s="2442"/>
      <c r="QZB27" s="2442"/>
      <c r="QZC27" s="2442"/>
      <c r="QZD27" s="2442"/>
      <c r="QZE27" s="2442"/>
      <c r="QZF27" s="2442"/>
      <c r="QZG27" s="2442"/>
      <c r="QZH27" s="2442"/>
      <c r="QZI27" s="2442"/>
      <c r="QZJ27" s="2442"/>
      <c r="QZK27" s="2442"/>
      <c r="QZL27" s="2442"/>
      <c r="QZM27" s="2442"/>
      <c r="QZN27" s="2442"/>
      <c r="QZO27" s="2442"/>
      <c r="QZP27" s="2442"/>
      <c r="QZQ27" s="2442"/>
      <c r="QZR27" s="2442"/>
      <c r="QZS27" s="2442"/>
      <c r="QZT27" s="2442"/>
      <c r="QZU27" s="2442"/>
      <c r="QZV27" s="2442"/>
      <c r="QZW27" s="2442"/>
      <c r="QZX27" s="2442"/>
      <c r="QZY27" s="2442"/>
      <c r="QZZ27" s="2442"/>
      <c r="RAA27" s="2442"/>
      <c r="RAB27" s="2442"/>
      <c r="RAC27" s="2442"/>
      <c r="RAD27" s="2442"/>
      <c r="RAE27" s="2442"/>
      <c r="RAF27" s="2442"/>
      <c r="RAG27" s="2442"/>
      <c r="RAH27" s="2442"/>
      <c r="RAI27" s="2442"/>
      <c r="RAJ27" s="2442"/>
      <c r="RAK27" s="2442"/>
      <c r="RAL27" s="2442"/>
      <c r="RAM27" s="2442"/>
      <c r="RAN27" s="2442"/>
      <c r="RAO27" s="2442"/>
      <c r="RAP27" s="2442"/>
      <c r="RAQ27" s="2442"/>
      <c r="RAR27" s="2442"/>
      <c r="RAS27" s="2442"/>
      <c r="RAT27" s="2442"/>
      <c r="RAU27" s="2442"/>
      <c r="RAV27" s="2442"/>
      <c r="RAW27" s="2442"/>
      <c r="RAX27" s="2442"/>
      <c r="RAY27" s="2442"/>
      <c r="RAZ27" s="2442"/>
      <c r="RBA27" s="2442"/>
      <c r="RBB27" s="2442"/>
      <c r="RBC27" s="2442"/>
      <c r="RBD27" s="2442"/>
      <c r="RBE27" s="2442"/>
      <c r="RBF27" s="2442"/>
      <c r="RBG27" s="2442"/>
      <c r="RBH27" s="2442"/>
      <c r="RBI27" s="2442"/>
      <c r="RBJ27" s="2442"/>
      <c r="RBK27" s="2442"/>
      <c r="RBL27" s="2442"/>
      <c r="RBM27" s="2442"/>
      <c r="RBN27" s="2442"/>
      <c r="RBO27" s="2442"/>
      <c r="RBP27" s="2442"/>
      <c r="RBQ27" s="2442"/>
      <c r="RBR27" s="2442"/>
      <c r="RBS27" s="2442"/>
      <c r="RBT27" s="2442"/>
      <c r="RBU27" s="2442"/>
      <c r="RBV27" s="2442"/>
      <c r="RBW27" s="2442"/>
      <c r="RBX27" s="2442"/>
      <c r="RBY27" s="2442"/>
      <c r="RBZ27" s="2442"/>
      <c r="RCA27" s="2442"/>
      <c r="RCB27" s="2442"/>
      <c r="RCC27" s="2442"/>
      <c r="RCD27" s="2442"/>
      <c r="RCE27" s="2442"/>
      <c r="RCF27" s="2442"/>
      <c r="RCG27" s="2442"/>
      <c r="RCH27" s="2442"/>
      <c r="RCI27" s="2442"/>
      <c r="RCJ27" s="2442"/>
      <c r="RCK27" s="2442"/>
      <c r="RCL27" s="2442"/>
      <c r="RCM27" s="2442"/>
      <c r="RCN27" s="2442"/>
      <c r="RCO27" s="2442"/>
      <c r="RCP27" s="2442"/>
      <c r="RCQ27" s="2442"/>
      <c r="RCR27" s="2442"/>
      <c r="RCS27" s="2442"/>
      <c r="RCT27" s="2442"/>
      <c r="RCU27" s="2442"/>
      <c r="RCV27" s="2442"/>
      <c r="RCW27" s="2442"/>
      <c r="RCX27" s="2442"/>
      <c r="RCY27" s="2442"/>
      <c r="RCZ27" s="2442"/>
      <c r="RDA27" s="2442"/>
      <c r="RDB27" s="2442"/>
      <c r="RDC27" s="2442"/>
      <c r="RDD27" s="2442"/>
      <c r="RDE27" s="2442"/>
      <c r="RDF27" s="2442"/>
      <c r="RDG27" s="2442"/>
      <c r="RDH27" s="2442"/>
      <c r="RDI27" s="2442"/>
      <c r="RDJ27" s="2442"/>
      <c r="RDK27" s="2442"/>
      <c r="RDL27" s="2442"/>
      <c r="RDM27" s="2442"/>
      <c r="RDN27" s="2442"/>
      <c r="RDO27" s="2442"/>
      <c r="RDP27" s="2442"/>
      <c r="RDQ27" s="2442"/>
      <c r="RDR27" s="2442"/>
      <c r="RDS27" s="2442"/>
      <c r="RDT27" s="2442"/>
      <c r="RDU27" s="2442"/>
      <c r="RDV27" s="2442"/>
      <c r="RDW27" s="2442"/>
      <c r="RDX27" s="2442"/>
      <c r="RDY27" s="2442"/>
      <c r="RDZ27" s="2442"/>
      <c r="REA27" s="2442"/>
      <c r="REB27" s="2442"/>
      <c r="REC27" s="2442"/>
      <c r="RED27" s="2442"/>
      <c r="REE27" s="2442"/>
      <c r="REF27" s="2442"/>
      <c r="REG27" s="2442"/>
      <c r="REH27" s="2442"/>
      <c r="REI27" s="2442"/>
      <c r="REJ27" s="2442"/>
      <c r="REK27" s="2442"/>
      <c r="REL27" s="2442"/>
      <c r="REM27" s="2442"/>
      <c r="REN27" s="2442"/>
      <c r="REO27" s="2442"/>
      <c r="REP27" s="2442"/>
      <c r="REQ27" s="2442"/>
      <c r="RER27" s="2442"/>
      <c r="RES27" s="2442"/>
      <c r="RET27" s="2442"/>
      <c r="REU27" s="2442"/>
      <c r="REV27" s="2442"/>
      <c r="REW27" s="2442"/>
      <c r="REX27" s="2442"/>
      <c r="REY27" s="2442"/>
      <c r="REZ27" s="2442"/>
      <c r="RFA27" s="2442"/>
      <c r="RFB27" s="2442"/>
      <c r="RFC27" s="2442"/>
      <c r="RFD27" s="2442"/>
      <c r="RFE27" s="2442"/>
      <c r="RFF27" s="2442"/>
      <c r="RFG27" s="2442"/>
      <c r="RFH27" s="2442"/>
      <c r="RFI27" s="2442"/>
      <c r="RFJ27" s="2442"/>
      <c r="RFK27" s="2442"/>
      <c r="RFL27" s="2442"/>
      <c r="RFM27" s="2442"/>
      <c r="RFN27" s="2442"/>
      <c r="RFO27" s="2442"/>
      <c r="RFP27" s="2442"/>
      <c r="RFQ27" s="2442"/>
      <c r="RFR27" s="2442"/>
      <c r="RFS27" s="2442"/>
      <c r="RFT27" s="2442"/>
      <c r="RFU27" s="2442"/>
      <c r="RFV27" s="2442"/>
      <c r="RFW27" s="2442"/>
      <c r="RFX27" s="2442"/>
      <c r="RFY27" s="2442"/>
      <c r="RFZ27" s="2442"/>
      <c r="RGA27" s="2442"/>
      <c r="RGB27" s="2442"/>
      <c r="RGC27" s="2442"/>
      <c r="RGD27" s="2442"/>
      <c r="RGE27" s="2442"/>
      <c r="RGF27" s="2442"/>
      <c r="RGG27" s="2442"/>
      <c r="RGH27" s="2442"/>
      <c r="RGI27" s="2442"/>
      <c r="RGJ27" s="2442"/>
      <c r="RGK27" s="2442"/>
      <c r="RGL27" s="2442"/>
      <c r="RGM27" s="2442"/>
      <c r="RGN27" s="2442"/>
      <c r="RGO27" s="2442"/>
      <c r="RGP27" s="2442"/>
      <c r="RGQ27" s="2442"/>
      <c r="RGR27" s="2442"/>
      <c r="RGS27" s="2442"/>
      <c r="RGT27" s="2442"/>
      <c r="RGU27" s="2442"/>
      <c r="RGV27" s="2442"/>
      <c r="RGW27" s="2442"/>
      <c r="RGX27" s="2442"/>
      <c r="RGY27" s="2442"/>
      <c r="RGZ27" s="2442"/>
      <c r="RHA27" s="2442"/>
      <c r="RHB27" s="2442"/>
      <c r="RHC27" s="2442"/>
      <c r="RHD27" s="2442"/>
      <c r="RHE27" s="2442"/>
      <c r="RHF27" s="2442"/>
      <c r="RHG27" s="2442"/>
      <c r="RHH27" s="2442"/>
      <c r="RHI27" s="2442"/>
      <c r="RHJ27" s="2442"/>
      <c r="RHK27" s="2442"/>
      <c r="RHL27" s="2442"/>
      <c r="RHM27" s="2442"/>
      <c r="RHN27" s="2442"/>
      <c r="RHO27" s="2442"/>
      <c r="RHP27" s="2442"/>
      <c r="RHQ27" s="2442"/>
      <c r="RHR27" s="2442"/>
      <c r="RHS27" s="2442"/>
      <c r="RHT27" s="2442"/>
      <c r="RHU27" s="2442"/>
      <c r="RHV27" s="2442"/>
      <c r="RHW27" s="2442"/>
      <c r="RHX27" s="2442"/>
      <c r="RHY27" s="2442"/>
      <c r="RHZ27" s="2442"/>
      <c r="RIA27" s="2442"/>
      <c r="RIB27" s="2442"/>
      <c r="RIC27" s="2442"/>
      <c r="RID27" s="2442"/>
      <c r="RIE27" s="2442"/>
      <c r="RIF27" s="2442"/>
      <c r="RIG27" s="2442"/>
      <c r="RIH27" s="2442"/>
      <c r="RII27" s="2442"/>
      <c r="RIJ27" s="2442"/>
      <c r="RIK27" s="2442"/>
      <c r="RIL27" s="2442"/>
      <c r="RIM27" s="2442"/>
      <c r="RIN27" s="2442"/>
      <c r="RIO27" s="2442"/>
      <c r="RIP27" s="2442"/>
      <c r="RIQ27" s="2442"/>
      <c r="RIR27" s="2442"/>
      <c r="RIS27" s="2442"/>
      <c r="RIT27" s="2442"/>
      <c r="RIU27" s="2442"/>
      <c r="RIV27" s="2442"/>
      <c r="RIW27" s="2442"/>
      <c r="RIX27" s="2442"/>
      <c r="RIY27" s="2442"/>
      <c r="RIZ27" s="2442"/>
      <c r="RJA27" s="2442"/>
      <c r="RJB27" s="2442"/>
      <c r="RJC27" s="2442"/>
      <c r="RJD27" s="2442"/>
      <c r="RJE27" s="2442"/>
      <c r="RJF27" s="2442"/>
      <c r="RJG27" s="2442"/>
      <c r="RJH27" s="2442"/>
      <c r="RJI27" s="2442"/>
      <c r="RJJ27" s="2442"/>
      <c r="RJK27" s="2442"/>
      <c r="RJL27" s="2442"/>
      <c r="RJM27" s="2442"/>
      <c r="RJN27" s="2442"/>
      <c r="RJO27" s="2442"/>
      <c r="RJP27" s="2442"/>
      <c r="RJQ27" s="2442"/>
      <c r="RJR27" s="2442"/>
      <c r="RJS27" s="2442"/>
      <c r="RJT27" s="2442"/>
      <c r="RJU27" s="2442"/>
      <c r="RJV27" s="2442"/>
      <c r="RJW27" s="2442"/>
      <c r="RJX27" s="2442"/>
      <c r="RJY27" s="2442"/>
      <c r="RJZ27" s="2442"/>
      <c r="RKA27" s="2442"/>
      <c r="RKB27" s="2442"/>
      <c r="RKC27" s="2442"/>
      <c r="RKD27" s="2442"/>
      <c r="RKE27" s="2442"/>
      <c r="RKF27" s="2442"/>
      <c r="RKG27" s="2442"/>
      <c r="RKH27" s="2442"/>
      <c r="RKI27" s="2442"/>
      <c r="RKJ27" s="2442"/>
      <c r="RKK27" s="2442"/>
      <c r="RKL27" s="2442"/>
      <c r="RKM27" s="2442"/>
      <c r="RKN27" s="2442"/>
      <c r="RKO27" s="2442"/>
      <c r="RKP27" s="2442"/>
      <c r="RKQ27" s="2442"/>
      <c r="RKR27" s="2442"/>
      <c r="RKS27" s="2442"/>
      <c r="RKT27" s="2442"/>
      <c r="RKU27" s="2442"/>
      <c r="RKV27" s="2442"/>
      <c r="RKW27" s="2442"/>
      <c r="RKX27" s="2442"/>
      <c r="RKY27" s="2442"/>
      <c r="RKZ27" s="2442"/>
      <c r="RLA27" s="2442"/>
      <c r="RLB27" s="2442"/>
      <c r="RLC27" s="2442"/>
      <c r="RLD27" s="2442"/>
      <c r="RLE27" s="2442"/>
      <c r="RLF27" s="2442"/>
      <c r="RLG27" s="2442"/>
      <c r="RLH27" s="2442"/>
      <c r="RLI27" s="2442"/>
      <c r="RLJ27" s="2442"/>
      <c r="RLK27" s="2442"/>
      <c r="RLL27" s="2442"/>
      <c r="RLM27" s="2442"/>
      <c r="RLN27" s="2442"/>
      <c r="RLO27" s="2442"/>
      <c r="RLP27" s="2442"/>
      <c r="RLQ27" s="2442"/>
      <c r="RLR27" s="2442"/>
      <c r="RLS27" s="2442"/>
      <c r="RLT27" s="2442"/>
      <c r="RLU27" s="2442"/>
      <c r="RLV27" s="2442"/>
      <c r="RLW27" s="2442"/>
      <c r="RLX27" s="2442"/>
      <c r="RLY27" s="2442"/>
      <c r="RLZ27" s="2442"/>
      <c r="RMA27" s="2442"/>
      <c r="RMB27" s="2442"/>
      <c r="RMC27" s="2442"/>
      <c r="RMD27" s="2442"/>
      <c r="RME27" s="2442"/>
      <c r="RMF27" s="2442"/>
      <c r="RMG27" s="2442"/>
      <c r="RMH27" s="2442"/>
      <c r="RMI27" s="2442"/>
      <c r="RMJ27" s="2442"/>
      <c r="RMK27" s="2442"/>
      <c r="RML27" s="2442"/>
      <c r="RMM27" s="2442"/>
      <c r="RMN27" s="2442"/>
      <c r="RMO27" s="2442"/>
      <c r="RMP27" s="2442"/>
      <c r="RMQ27" s="2442"/>
      <c r="RMR27" s="2442"/>
      <c r="RMS27" s="2442"/>
      <c r="RMT27" s="2442"/>
      <c r="RMU27" s="2442"/>
      <c r="RMV27" s="2442"/>
      <c r="RMW27" s="2442"/>
      <c r="RMX27" s="2442"/>
      <c r="RMY27" s="2442"/>
      <c r="RMZ27" s="2442"/>
      <c r="RNA27" s="2442"/>
      <c r="RNB27" s="2442"/>
      <c r="RNC27" s="2442"/>
      <c r="RND27" s="2442"/>
      <c r="RNE27" s="2442"/>
      <c r="RNF27" s="2442"/>
      <c r="RNG27" s="2442"/>
      <c r="RNH27" s="2442"/>
      <c r="RNI27" s="2442"/>
      <c r="RNJ27" s="2442"/>
      <c r="RNK27" s="2442"/>
      <c r="RNL27" s="2442"/>
      <c r="RNM27" s="2442"/>
      <c r="RNN27" s="2442"/>
      <c r="RNO27" s="2442"/>
      <c r="RNP27" s="2442"/>
      <c r="RNQ27" s="2442"/>
      <c r="RNR27" s="2442"/>
      <c r="RNS27" s="2442"/>
      <c r="RNT27" s="2442"/>
      <c r="RNU27" s="2442"/>
      <c r="RNV27" s="2442"/>
      <c r="RNW27" s="2442"/>
      <c r="RNX27" s="2442"/>
      <c r="RNY27" s="2442"/>
      <c r="RNZ27" s="2442"/>
      <c r="ROA27" s="2442"/>
      <c r="ROB27" s="2442"/>
      <c r="ROC27" s="2442"/>
      <c r="ROD27" s="2442"/>
      <c r="ROE27" s="2442"/>
      <c r="ROF27" s="2442"/>
      <c r="ROG27" s="2442"/>
      <c r="ROH27" s="2442"/>
      <c r="ROI27" s="2442"/>
      <c r="ROJ27" s="2442"/>
      <c r="ROK27" s="2442"/>
      <c r="ROL27" s="2442"/>
      <c r="ROM27" s="2442"/>
      <c r="RON27" s="2442"/>
      <c r="ROO27" s="2442"/>
      <c r="ROP27" s="2442"/>
      <c r="ROQ27" s="2442"/>
      <c r="ROR27" s="2442"/>
      <c r="ROS27" s="2442"/>
      <c r="ROT27" s="2442"/>
      <c r="ROU27" s="2442"/>
      <c r="ROV27" s="2442"/>
      <c r="ROW27" s="2442"/>
      <c r="ROX27" s="2442"/>
      <c r="ROY27" s="2442"/>
      <c r="ROZ27" s="2442"/>
      <c r="RPA27" s="2442"/>
      <c r="RPB27" s="2442"/>
      <c r="RPC27" s="2442"/>
      <c r="RPD27" s="2442"/>
      <c r="RPE27" s="2442"/>
      <c r="RPF27" s="2442"/>
      <c r="RPG27" s="2442"/>
      <c r="RPH27" s="2442"/>
      <c r="RPI27" s="2442"/>
      <c r="RPJ27" s="2442"/>
      <c r="RPK27" s="2442"/>
      <c r="RPL27" s="2442"/>
      <c r="RPM27" s="2442"/>
      <c r="RPN27" s="2442"/>
      <c r="RPO27" s="2442"/>
      <c r="RPP27" s="2442"/>
      <c r="RPQ27" s="2442"/>
      <c r="RPR27" s="2442"/>
      <c r="RPS27" s="2442"/>
      <c r="RPT27" s="2442"/>
      <c r="RPU27" s="2442"/>
      <c r="RPV27" s="2442"/>
      <c r="RPW27" s="2442"/>
      <c r="RPX27" s="2442"/>
      <c r="RPY27" s="2442"/>
      <c r="RPZ27" s="2442"/>
      <c r="RQA27" s="2442"/>
      <c r="RQB27" s="2442"/>
      <c r="RQC27" s="2442"/>
      <c r="RQD27" s="2442"/>
      <c r="RQE27" s="2442"/>
      <c r="RQF27" s="2442"/>
      <c r="RQG27" s="2442"/>
      <c r="RQH27" s="2442"/>
      <c r="RQI27" s="2442"/>
      <c r="RQJ27" s="2442"/>
      <c r="RQK27" s="2442"/>
      <c r="RQL27" s="2442"/>
      <c r="RQM27" s="2442"/>
      <c r="RQN27" s="2442"/>
      <c r="RQO27" s="2442"/>
      <c r="RQP27" s="2442"/>
      <c r="RQQ27" s="2442"/>
      <c r="RQR27" s="2442"/>
      <c r="RQS27" s="2442"/>
      <c r="RQT27" s="2442"/>
      <c r="RQU27" s="2442"/>
      <c r="RQV27" s="2442"/>
      <c r="RQW27" s="2442"/>
      <c r="RQX27" s="2442"/>
      <c r="RQY27" s="2442"/>
      <c r="RQZ27" s="2442"/>
      <c r="RRA27" s="2442"/>
      <c r="RRB27" s="2442"/>
      <c r="RRC27" s="2442"/>
      <c r="RRD27" s="2442"/>
      <c r="RRE27" s="2442"/>
      <c r="RRF27" s="2442"/>
      <c r="RRG27" s="2442"/>
      <c r="RRH27" s="2442"/>
      <c r="RRI27" s="2442"/>
      <c r="RRJ27" s="2442"/>
      <c r="RRK27" s="2442"/>
      <c r="RRL27" s="2442"/>
      <c r="RRM27" s="2442"/>
      <c r="RRN27" s="2442"/>
      <c r="RRO27" s="2442"/>
      <c r="RRP27" s="2442"/>
      <c r="RRQ27" s="2442"/>
      <c r="RRR27" s="2442"/>
      <c r="RRS27" s="2442"/>
      <c r="RRT27" s="2442"/>
      <c r="RRU27" s="2442"/>
      <c r="RRV27" s="2442"/>
      <c r="RRW27" s="2442"/>
      <c r="RRX27" s="2442"/>
      <c r="RRY27" s="2442"/>
      <c r="RRZ27" s="2442"/>
      <c r="RSA27" s="2442"/>
      <c r="RSB27" s="2442"/>
      <c r="RSC27" s="2442"/>
      <c r="RSD27" s="2442"/>
      <c r="RSE27" s="2442"/>
      <c r="RSF27" s="2442"/>
      <c r="RSG27" s="2442"/>
      <c r="RSH27" s="2442"/>
      <c r="RSI27" s="2442"/>
      <c r="RSJ27" s="2442"/>
      <c r="RSK27" s="2442"/>
      <c r="RSL27" s="2442"/>
      <c r="RSM27" s="2442"/>
      <c r="RSN27" s="2442"/>
      <c r="RSO27" s="2442"/>
      <c r="RSP27" s="2442"/>
      <c r="RSQ27" s="2442"/>
      <c r="RSR27" s="2442"/>
      <c r="RSS27" s="2442"/>
      <c r="RST27" s="2442"/>
      <c r="RSU27" s="2442"/>
      <c r="RSV27" s="2442"/>
      <c r="RSW27" s="2442"/>
      <c r="RSX27" s="2442"/>
      <c r="RSY27" s="2442"/>
      <c r="RSZ27" s="2442"/>
      <c r="RTA27" s="2442"/>
      <c r="RTB27" s="2442"/>
      <c r="RTC27" s="2442"/>
      <c r="RTD27" s="2442"/>
      <c r="RTE27" s="2442"/>
      <c r="RTF27" s="2442"/>
      <c r="RTG27" s="2442"/>
      <c r="RTH27" s="2442"/>
      <c r="RTI27" s="2442"/>
      <c r="RTJ27" s="2442"/>
      <c r="RTK27" s="2442"/>
      <c r="RTL27" s="2442"/>
      <c r="RTM27" s="2442"/>
      <c r="RTN27" s="2442"/>
      <c r="RTO27" s="2442"/>
      <c r="RTP27" s="2442"/>
      <c r="RTQ27" s="2442"/>
      <c r="RTR27" s="2442"/>
      <c r="RTS27" s="2442"/>
      <c r="RTT27" s="2442"/>
      <c r="RTU27" s="2442"/>
      <c r="RTV27" s="2442"/>
      <c r="RTW27" s="2442"/>
      <c r="RTX27" s="2442"/>
      <c r="RTY27" s="2442"/>
      <c r="RTZ27" s="2442"/>
      <c r="RUA27" s="2442"/>
      <c r="RUB27" s="2442"/>
      <c r="RUC27" s="2442"/>
      <c r="RUD27" s="2442"/>
      <c r="RUE27" s="2442"/>
      <c r="RUF27" s="2442"/>
      <c r="RUG27" s="2442"/>
      <c r="RUH27" s="2442"/>
      <c r="RUI27" s="2442"/>
      <c r="RUJ27" s="2442"/>
      <c r="RUK27" s="2442"/>
      <c r="RUL27" s="2442"/>
      <c r="RUM27" s="2442"/>
      <c r="RUN27" s="2442"/>
      <c r="RUO27" s="2442"/>
      <c r="RUP27" s="2442"/>
      <c r="RUQ27" s="2442"/>
      <c r="RUR27" s="2442"/>
      <c r="RUS27" s="2442"/>
      <c r="RUT27" s="2442"/>
      <c r="RUU27" s="2442"/>
      <c r="RUV27" s="2442"/>
      <c r="RUW27" s="2442"/>
      <c r="RUX27" s="2442"/>
      <c r="RUY27" s="2442"/>
      <c r="RUZ27" s="2442"/>
      <c r="RVA27" s="2442"/>
      <c r="RVB27" s="2442"/>
      <c r="RVC27" s="2442"/>
      <c r="RVD27" s="2442"/>
      <c r="RVE27" s="2442"/>
      <c r="RVF27" s="2442"/>
      <c r="RVG27" s="2442"/>
      <c r="RVH27" s="2442"/>
      <c r="RVI27" s="2442"/>
      <c r="RVJ27" s="2442"/>
      <c r="RVK27" s="2442"/>
      <c r="RVL27" s="2442"/>
      <c r="RVM27" s="2442"/>
      <c r="RVN27" s="2442"/>
      <c r="RVO27" s="2442"/>
      <c r="RVP27" s="2442"/>
      <c r="RVQ27" s="2442"/>
      <c r="RVR27" s="2442"/>
      <c r="RVS27" s="2442"/>
      <c r="RVT27" s="2442"/>
      <c r="RVU27" s="2442"/>
      <c r="RVV27" s="2442"/>
      <c r="RVW27" s="2442"/>
      <c r="RVX27" s="2442"/>
      <c r="RVY27" s="2442"/>
      <c r="RVZ27" s="2442"/>
      <c r="RWA27" s="2442"/>
      <c r="RWB27" s="2442"/>
      <c r="RWC27" s="2442"/>
      <c r="RWD27" s="2442"/>
      <c r="RWE27" s="2442"/>
      <c r="RWF27" s="2442"/>
      <c r="RWG27" s="2442"/>
      <c r="RWH27" s="2442"/>
      <c r="RWI27" s="2442"/>
      <c r="RWJ27" s="2442"/>
      <c r="RWK27" s="2442"/>
      <c r="RWL27" s="2442"/>
      <c r="RWM27" s="2442"/>
      <c r="RWN27" s="2442"/>
      <c r="RWO27" s="2442"/>
      <c r="RWP27" s="2442"/>
      <c r="RWQ27" s="2442"/>
      <c r="RWR27" s="2442"/>
      <c r="RWS27" s="2442"/>
      <c r="RWT27" s="2442"/>
      <c r="RWU27" s="2442"/>
      <c r="RWV27" s="2442"/>
      <c r="RWW27" s="2442"/>
      <c r="RWX27" s="2442"/>
      <c r="RWY27" s="2442"/>
      <c r="RWZ27" s="2442"/>
      <c r="RXA27" s="2442"/>
      <c r="RXB27" s="2442"/>
      <c r="RXC27" s="2442"/>
      <c r="RXD27" s="2442"/>
      <c r="RXE27" s="2442"/>
      <c r="RXF27" s="2442"/>
      <c r="RXG27" s="2442"/>
      <c r="RXH27" s="2442"/>
      <c r="RXI27" s="2442"/>
      <c r="RXJ27" s="2442"/>
      <c r="RXK27" s="2442"/>
      <c r="RXL27" s="2442"/>
      <c r="RXM27" s="2442"/>
      <c r="RXN27" s="2442"/>
      <c r="RXO27" s="2442"/>
      <c r="RXP27" s="2442"/>
      <c r="RXQ27" s="2442"/>
      <c r="RXR27" s="2442"/>
      <c r="RXS27" s="2442"/>
      <c r="RXT27" s="2442"/>
      <c r="RXU27" s="2442"/>
      <c r="RXV27" s="2442"/>
      <c r="RXW27" s="2442"/>
      <c r="RXX27" s="2442"/>
      <c r="RXY27" s="2442"/>
      <c r="RXZ27" s="2442"/>
      <c r="RYA27" s="2442"/>
      <c r="RYB27" s="2442"/>
      <c r="RYC27" s="2442"/>
      <c r="RYD27" s="2442"/>
      <c r="RYE27" s="2442"/>
      <c r="RYF27" s="2442"/>
      <c r="RYG27" s="2442"/>
      <c r="RYH27" s="2442"/>
      <c r="RYI27" s="2442"/>
      <c r="RYJ27" s="2442"/>
      <c r="RYK27" s="2442"/>
      <c r="RYL27" s="2442"/>
      <c r="RYM27" s="2442"/>
      <c r="RYN27" s="2442"/>
      <c r="RYO27" s="2442"/>
      <c r="RYP27" s="2442"/>
      <c r="RYQ27" s="2442"/>
      <c r="RYR27" s="2442"/>
      <c r="RYS27" s="2442"/>
      <c r="RYT27" s="2442"/>
      <c r="RYU27" s="2442"/>
      <c r="RYV27" s="2442"/>
      <c r="RYW27" s="2442"/>
      <c r="RYX27" s="2442"/>
      <c r="RYY27" s="2442"/>
      <c r="RYZ27" s="2442"/>
      <c r="RZA27" s="2442"/>
      <c r="RZB27" s="2442"/>
      <c r="RZC27" s="2442"/>
      <c r="RZD27" s="2442"/>
      <c r="RZE27" s="2442"/>
      <c r="RZF27" s="2442"/>
      <c r="RZG27" s="2442"/>
      <c r="RZH27" s="2442"/>
      <c r="RZI27" s="2442"/>
      <c r="RZJ27" s="2442"/>
      <c r="RZK27" s="2442"/>
      <c r="RZL27" s="2442"/>
      <c r="RZM27" s="2442"/>
      <c r="RZN27" s="2442"/>
      <c r="RZO27" s="2442"/>
      <c r="RZP27" s="2442"/>
      <c r="RZQ27" s="2442"/>
      <c r="RZR27" s="2442"/>
      <c r="RZS27" s="2442"/>
      <c r="RZT27" s="2442"/>
      <c r="RZU27" s="2442"/>
      <c r="RZV27" s="2442"/>
      <c r="RZW27" s="2442"/>
      <c r="RZX27" s="2442"/>
      <c r="RZY27" s="2442"/>
      <c r="RZZ27" s="2442"/>
      <c r="SAA27" s="2442"/>
      <c r="SAB27" s="2442"/>
      <c r="SAC27" s="2442"/>
      <c r="SAD27" s="2442"/>
      <c r="SAE27" s="2442"/>
      <c r="SAF27" s="2442"/>
      <c r="SAG27" s="2442"/>
      <c r="SAH27" s="2442"/>
      <c r="SAI27" s="2442"/>
      <c r="SAJ27" s="2442"/>
      <c r="SAK27" s="2442"/>
      <c r="SAL27" s="2442"/>
      <c r="SAM27" s="2442"/>
      <c r="SAN27" s="2442"/>
      <c r="SAO27" s="2442"/>
      <c r="SAP27" s="2442"/>
      <c r="SAQ27" s="2442"/>
      <c r="SAR27" s="2442"/>
      <c r="SAS27" s="2442"/>
      <c r="SAT27" s="2442"/>
      <c r="SAU27" s="2442"/>
      <c r="SAV27" s="2442"/>
      <c r="SAW27" s="2442"/>
      <c r="SAX27" s="2442"/>
      <c r="SAY27" s="2442"/>
      <c r="SAZ27" s="2442"/>
      <c r="SBA27" s="2442"/>
      <c r="SBB27" s="2442"/>
      <c r="SBC27" s="2442"/>
      <c r="SBD27" s="2442"/>
      <c r="SBE27" s="2442"/>
      <c r="SBF27" s="2442"/>
      <c r="SBG27" s="2442"/>
      <c r="SBH27" s="2442"/>
      <c r="SBI27" s="2442"/>
      <c r="SBJ27" s="2442"/>
      <c r="SBK27" s="2442"/>
      <c r="SBL27" s="2442"/>
      <c r="SBM27" s="2442"/>
      <c r="SBN27" s="2442"/>
      <c r="SBO27" s="2442"/>
      <c r="SBP27" s="2442"/>
      <c r="SBQ27" s="2442"/>
      <c r="SBR27" s="2442"/>
      <c r="SBS27" s="2442"/>
      <c r="SBT27" s="2442"/>
      <c r="SBU27" s="2442"/>
      <c r="SBV27" s="2442"/>
      <c r="SBW27" s="2442"/>
      <c r="SBX27" s="2442"/>
      <c r="SBY27" s="2442"/>
      <c r="SBZ27" s="2442"/>
      <c r="SCA27" s="2442"/>
      <c r="SCB27" s="2442"/>
      <c r="SCC27" s="2442"/>
      <c r="SCD27" s="2442"/>
      <c r="SCE27" s="2442"/>
      <c r="SCF27" s="2442"/>
      <c r="SCG27" s="2442"/>
      <c r="SCH27" s="2442"/>
      <c r="SCI27" s="2442"/>
      <c r="SCJ27" s="2442"/>
      <c r="SCK27" s="2442"/>
      <c r="SCL27" s="2442"/>
      <c r="SCM27" s="2442"/>
      <c r="SCN27" s="2442"/>
      <c r="SCO27" s="2442"/>
      <c r="SCP27" s="2442"/>
      <c r="SCQ27" s="2442"/>
      <c r="SCR27" s="2442"/>
      <c r="SCS27" s="2442"/>
      <c r="SCT27" s="2442"/>
      <c r="SCU27" s="2442"/>
      <c r="SCV27" s="2442"/>
      <c r="SCW27" s="2442"/>
      <c r="SCX27" s="2442"/>
      <c r="SCY27" s="2442"/>
      <c r="SCZ27" s="2442"/>
      <c r="SDA27" s="2442"/>
      <c r="SDB27" s="2442"/>
      <c r="SDC27" s="2442"/>
      <c r="SDD27" s="2442"/>
      <c r="SDE27" s="2442"/>
      <c r="SDF27" s="2442"/>
      <c r="SDG27" s="2442"/>
      <c r="SDH27" s="2442"/>
      <c r="SDI27" s="2442"/>
      <c r="SDJ27" s="2442"/>
      <c r="SDK27" s="2442"/>
      <c r="SDL27" s="2442"/>
      <c r="SDM27" s="2442"/>
      <c r="SDN27" s="2442"/>
      <c r="SDO27" s="2442"/>
      <c r="SDP27" s="2442"/>
      <c r="SDQ27" s="2442"/>
      <c r="SDR27" s="2442"/>
      <c r="SDS27" s="2442"/>
      <c r="SDT27" s="2442"/>
      <c r="SDU27" s="2442"/>
      <c r="SDV27" s="2442"/>
      <c r="SDW27" s="2442"/>
      <c r="SDX27" s="2442"/>
      <c r="SDY27" s="2442"/>
      <c r="SDZ27" s="2442"/>
      <c r="SEA27" s="2442"/>
      <c r="SEB27" s="2442"/>
      <c r="SEC27" s="2442"/>
      <c r="SED27" s="2442"/>
      <c r="SEE27" s="2442"/>
      <c r="SEF27" s="2442"/>
      <c r="SEG27" s="2442"/>
      <c r="SEH27" s="2442"/>
      <c r="SEI27" s="2442"/>
      <c r="SEJ27" s="2442"/>
      <c r="SEK27" s="2442"/>
      <c r="SEL27" s="2442"/>
      <c r="SEM27" s="2442"/>
      <c r="SEN27" s="2442"/>
      <c r="SEO27" s="2442"/>
      <c r="SEP27" s="2442"/>
      <c r="SEQ27" s="2442"/>
      <c r="SER27" s="2442"/>
      <c r="SES27" s="2442"/>
      <c r="SET27" s="2442"/>
      <c r="SEU27" s="2442"/>
      <c r="SEV27" s="2442"/>
      <c r="SEW27" s="2442"/>
      <c r="SEX27" s="2442"/>
      <c r="SEY27" s="2442"/>
      <c r="SEZ27" s="2442"/>
      <c r="SFA27" s="2442"/>
      <c r="SFB27" s="2442"/>
      <c r="SFC27" s="2442"/>
      <c r="SFD27" s="2442"/>
      <c r="SFE27" s="2442"/>
      <c r="SFF27" s="2442"/>
      <c r="SFG27" s="2442"/>
      <c r="SFH27" s="2442"/>
      <c r="SFI27" s="2442"/>
      <c r="SFJ27" s="2442"/>
      <c r="SFK27" s="2442"/>
      <c r="SFL27" s="2442"/>
      <c r="SFM27" s="2442"/>
      <c r="SFN27" s="2442"/>
      <c r="SFO27" s="2442"/>
      <c r="SFP27" s="2442"/>
      <c r="SFQ27" s="2442"/>
      <c r="SFR27" s="2442"/>
      <c r="SFS27" s="2442"/>
      <c r="SFT27" s="2442"/>
      <c r="SFU27" s="2442"/>
      <c r="SFV27" s="2442"/>
      <c r="SFW27" s="2442"/>
      <c r="SFX27" s="2442"/>
      <c r="SFY27" s="2442"/>
      <c r="SFZ27" s="2442"/>
      <c r="SGA27" s="2442"/>
      <c r="SGB27" s="2442"/>
      <c r="SGC27" s="2442"/>
      <c r="SGD27" s="2442"/>
      <c r="SGE27" s="2442"/>
      <c r="SGF27" s="2442"/>
      <c r="SGG27" s="2442"/>
      <c r="SGH27" s="2442"/>
      <c r="SGI27" s="2442"/>
      <c r="SGJ27" s="2442"/>
      <c r="SGK27" s="2442"/>
      <c r="SGL27" s="2442"/>
      <c r="SGM27" s="2442"/>
      <c r="SGN27" s="2442"/>
      <c r="SGO27" s="2442"/>
      <c r="SGP27" s="2442"/>
      <c r="SGQ27" s="2442"/>
      <c r="SGR27" s="2442"/>
      <c r="SGS27" s="2442"/>
      <c r="SGT27" s="2442"/>
      <c r="SGU27" s="2442"/>
      <c r="SGV27" s="2442"/>
      <c r="SGW27" s="2442"/>
      <c r="SGX27" s="2442"/>
      <c r="SGY27" s="2442"/>
      <c r="SGZ27" s="2442"/>
      <c r="SHA27" s="2442"/>
      <c r="SHB27" s="2442"/>
      <c r="SHC27" s="2442"/>
      <c r="SHD27" s="2442"/>
      <c r="SHE27" s="2442"/>
      <c r="SHF27" s="2442"/>
      <c r="SHG27" s="2442"/>
      <c r="SHH27" s="2442"/>
      <c r="SHI27" s="2442"/>
      <c r="SHJ27" s="2442"/>
      <c r="SHK27" s="2442"/>
      <c r="SHL27" s="2442"/>
      <c r="SHM27" s="2442"/>
      <c r="SHN27" s="2442"/>
      <c r="SHO27" s="2442"/>
      <c r="SHP27" s="2442"/>
      <c r="SHQ27" s="2442"/>
      <c r="SHR27" s="2442"/>
      <c r="SHS27" s="2442"/>
      <c r="SHT27" s="2442"/>
      <c r="SHU27" s="2442"/>
      <c r="SHV27" s="2442"/>
      <c r="SHW27" s="2442"/>
      <c r="SHX27" s="2442"/>
      <c r="SHY27" s="2442"/>
      <c r="SHZ27" s="2442"/>
      <c r="SIA27" s="2442"/>
      <c r="SIB27" s="2442"/>
      <c r="SIC27" s="2442"/>
      <c r="SID27" s="2442"/>
      <c r="SIE27" s="2442"/>
      <c r="SIF27" s="2442"/>
      <c r="SIG27" s="2442"/>
      <c r="SIH27" s="2442"/>
      <c r="SII27" s="2442"/>
      <c r="SIJ27" s="2442"/>
      <c r="SIK27" s="2442"/>
      <c r="SIL27" s="2442"/>
      <c r="SIM27" s="2442"/>
      <c r="SIN27" s="2442"/>
      <c r="SIO27" s="2442"/>
      <c r="SIP27" s="2442"/>
      <c r="SIQ27" s="2442"/>
      <c r="SIR27" s="2442"/>
      <c r="SIS27" s="2442"/>
      <c r="SIT27" s="2442"/>
      <c r="SIU27" s="2442"/>
      <c r="SIV27" s="2442"/>
      <c r="SIW27" s="2442"/>
      <c r="SIX27" s="2442"/>
      <c r="SIY27" s="2442"/>
      <c r="SIZ27" s="2442"/>
      <c r="SJA27" s="2442"/>
      <c r="SJB27" s="2442"/>
      <c r="SJC27" s="2442"/>
      <c r="SJD27" s="2442"/>
      <c r="SJE27" s="2442"/>
      <c r="SJF27" s="2442"/>
      <c r="SJG27" s="2442"/>
      <c r="SJH27" s="2442"/>
      <c r="SJI27" s="2442"/>
      <c r="SJJ27" s="2442"/>
      <c r="SJK27" s="2442"/>
      <c r="SJL27" s="2442"/>
      <c r="SJM27" s="2442"/>
      <c r="SJN27" s="2442"/>
      <c r="SJO27" s="2442"/>
      <c r="SJP27" s="2442"/>
      <c r="SJQ27" s="2442"/>
      <c r="SJR27" s="2442"/>
      <c r="SJS27" s="2442"/>
      <c r="SJT27" s="2442"/>
      <c r="SJU27" s="2442"/>
      <c r="SJV27" s="2442"/>
      <c r="SJW27" s="2442"/>
      <c r="SJX27" s="2442"/>
      <c r="SJY27" s="2442"/>
      <c r="SJZ27" s="2442"/>
      <c r="SKA27" s="2442"/>
      <c r="SKB27" s="2442"/>
      <c r="SKC27" s="2442"/>
      <c r="SKD27" s="2442"/>
      <c r="SKE27" s="2442"/>
      <c r="SKF27" s="2442"/>
      <c r="SKG27" s="2442"/>
      <c r="SKH27" s="2442"/>
      <c r="SKI27" s="2442"/>
      <c r="SKJ27" s="2442"/>
      <c r="SKK27" s="2442"/>
      <c r="SKL27" s="2442"/>
      <c r="SKM27" s="2442"/>
      <c r="SKN27" s="2442"/>
      <c r="SKO27" s="2442"/>
      <c r="SKP27" s="2442"/>
      <c r="SKQ27" s="2442"/>
      <c r="SKR27" s="2442"/>
      <c r="SKS27" s="2442"/>
      <c r="SKT27" s="2442"/>
      <c r="SKU27" s="2442"/>
      <c r="SKV27" s="2442"/>
      <c r="SKW27" s="2442"/>
      <c r="SKX27" s="2442"/>
      <c r="SKY27" s="2442"/>
      <c r="SKZ27" s="2442"/>
      <c r="SLA27" s="2442"/>
      <c r="SLB27" s="2442"/>
      <c r="SLC27" s="2442"/>
      <c r="SLD27" s="2442"/>
      <c r="SLE27" s="2442"/>
      <c r="SLF27" s="2442"/>
      <c r="SLG27" s="2442"/>
      <c r="SLH27" s="2442"/>
      <c r="SLI27" s="2442"/>
      <c r="SLJ27" s="2442"/>
      <c r="SLK27" s="2442"/>
      <c r="SLL27" s="2442"/>
      <c r="SLM27" s="2442"/>
      <c r="SLN27" s="2442"/>
      <c r="SLO27" s="2442"/>
      <c r="SLP27" s="2442"/>
      <c r="SLQ27" s="2442"/>
      <c r="SLR27" s="2442"/>
      <c r="SLS27" s="2442"/>
      <c r="SLT27" s="2442"/>
      <c r="SLU27" s="2442"/>
      <c r="SLV27" s="2442"/>
      <c r="SLW27" s="2442"/>
      <c r="SLX27" s="2442"/>
      <c r="SLY27" s="2442"/>
      <c r="SLZ27" s="2442"/>
      <c r="SMA27" s="2442"/>
      <c r="SMB27" s="2442"/>
      <c r="SMC27" s="2442"/>
      <c r="SMD27" s="2442"/>
      <c r="SME27" s="2442"/>
      <c r="SMF27" s="2442"/>
      <c r="SMG27" s="2442"/>
      <c r="SMH27" s="2442"/>
      <c r="SMI27" s="2442"/>
      <c r="SMJ27" s="2442"/>
      <c r="SMK27" s="2442"/>
      <c r="SML27" s="2442"/>
      <c r="SMM27" s="2442"/>
      <c r="SMN27" s="2442"/>
      <c r="SMO27" s="2442"/>
      <c r="SMP27" s="2442"/>
      <c r="SMQ27" s="2442"/>
      <c r="SMR27" s="2442"/>
      <c r="SMS27" s="2442"/>
      <c r="SMT27" s="2442"/>
      <c r="SMU27" s="2442"/>
      <c r="SMV27" s="2442"/>
      <c r="SMW27" s="2442"/>
      <c r="SMX27" s="2442"/>
      <c r="SMY27" s="2442"/>
      <c r="SMZ27" s="2442"/>
      <c r="SNA27" s="2442"/>
      <c r="SNB27" s="2442"/>
      <c r="SNC27" s="2442"/>
      <c r="SND27" s="2442"/>
      <c r="SNE27" s="2442"/>
      <c r="SNF27" s="2442"/>
      <c r="SNG27" s="2442"/>
      <c r="SNH27" s="2442"/>
      <c r="SNI27" s="2442"/>
      <c r="SNJ27" s="2442"/>
      <c r="SNK27" s="2442"/>
      <c r="SNL27" s="2442"/>
      <c r="SNM27" s="2442"/>
      <c r="SNN27" s="2442"/>
      <c r="SNO27" s="2442"/>
      <c r="SNP27" s="2442"/>
      <c r="SNQ27" s="2442"/>
      <c r="SNR27" s="2442"/>
      <c r="SNS27" s="2442"/>
      <c r="SNT27" s="2442"/>
      <c r="SNU27" s="2442"/>
      <c r="SNV27" s="2442"/>
      <c r="SNW27" s="2442"/>
      <c r="SNX27" s="2442"/>
      <c r="SNY27" s="2442"/>
      <c r="SNZ27" s="2442"/>
      <c r="SOA27" s="2442"/>
      <c r="SOB27" s="2442"/>
      <c r="SOC27" s="2442"/>
      <c r="SOD27" s="2442"/>
      <c r="SOE27" s="2442"/>
      <c r="SOF27" s="2442"/>
      <c r="SOG27" s="2442"/>
      <c r="SOH27" s="2442"/>
      <c r="SOI27" s="2442"/>
      <c r="SOJ27" s="2442"/>
      <c r="SOK27" s="2442"/>
      <c r="SOL27" s="2442"/>
      <c r="SOM27" s="2442"/>
      <c r="SON27" s="2442"/>
      <c r="SOO27" s="2442"/>
      <c r="SOP27" s="2442"/>
      <c r="SOQ27" s="2442"/>
      <c r="SOR27" s="2442"/>
      <c r="SOS27" s="2442"/>
      <c r="SOT27" s="2442"/>
      <c r="SOU27" s="2442"/>
      <c r="SOV27" s="2442"/>
      <c r="SOW27" s="2442"/>
      <c r="SOX27" s="2442"/>
      <c r="SOY27" s="2442"/>
      <c r="SOZ27" s="2442"/>
      <c r="SPA27" s="2442"/>
      <c r="SPB27" s="2442"/>
      <c r="SPC27" s="2442"/>
      <c r="SPD27" s="2442"/>
      <c r="SPE27" s="2442"/>
      <c r="SPF27" s="2442"/>
      <c r="SPG27" s="2442"/>
      <c r="SPH27" s="2442"/>
      <c r="SPI27" s="2442"/>
      <c r="SPJ27" s="2442"/>
      <c r="SPK27" s="2442"/>
      <c r="SPL27" s="2442"/>
      <c r="SPM27" s="2442"/>
      <c r="SPN27" s="2442"/>
      <c r="SPO27" s="2442"/>
      <c r="SPP27" s="2442"/>
      <c r="SPQ27" s="2442"/>
      <c r="SPR27" s="2442"/>
      <c r="SPS27" s="2442"/>
      <c r="SPT27" s="2442"/>
      <c r="SPU27" s="2442"/>
      <c r="SPV27" s="2442"/>
      <c r="SPW27" s="2442"/>
      <c r="SPX27" s="2442"/>
      <c r="SPY27" s="2442"/>
      <c r="SPZ27" s="2442"/>
      <c r="SQA27" s="2442"/>
      <c r="SQB27" s="2442"/>
      <c r="SQC27" s="2442"/>
      <c r="SQD27" s="2442"/>
      <c r="SQE27" s="2442"/>
      <c r="SQF27" s="2442"/>
      <c r="SQG27" s="2442"/>
      <c r="SQH27" s="2442"/>
      <c r="SQI27" s="2442"/>
      <c r="SQJ27" s="2442"/>
      <c r="SQK27" s="2442"/>
      <c r="SQL27" s="2442"/>
      <c r="SQM27" s="2442"/>
      <c r="SQN27" s="2442"/>
      <c r="SQO27" s="2442"/>
      <c r="SQP27" s="2442"/>
      <c r="SQQ27" s="2442"/>
      <c r="SQR27" s="2442"/>
      <c r="SQS27" s="2442"/>
      <c r="SQT27" s="2442"/>
      <c r="SQU27" s="2442"/>
      <c r="SQV27" s="2442"/>
      <c r="SQW27" s="2442"/>
      <c r="SQX27" s="2442"/>
      <c r="SQY27" s="2442"/>
      <c r="SQZ27" s="2442"/>
      <c r="SRA27" s="2442"/>
      <c r="SRB27" s="2442"/>
      <c r="SRC27" s="2442"/>
      <c r="SRD27" s="2442"/>
      <c r="SRE27" s="2442"/>
      <c r="SRF27" s="2442"/>
      <c r="SRG27" s="2442"/>
      <c r="SRH27" s="2442"/>
      <c r="SRI27" s="2442"/>
      <c r="SRJ27" s="2442"/>
      <c r="SRK27" s="2442"/>
      <c r="SRL27" s="2442"/>
      <c r="SRM27" s="2442"/>
      <c r="SRN27" s="2442"/>
      <c r="SRO27" s="2442"/>
      <c r="SRP27" s="2442"/>
      <c r="SRQ27" s="2442"/>
      <c r="SRR27" s="2442"/>
      <c r="SRS27" s="2442"/>
      <c r="SRT27" s="2442"/>
      <c r="SRU27" s="2442"/>
      <c r="SRV27" s="2442"/>
      <c r="SRW27" s="2442"/>
      <c r="SRX27" s="2442"/>
      <c r="SRY27" s="2442"/>
      <c r="SRZ27" s="2442"/>
      <c r="SSA27" s="2442"/>
      <c r="SSB27" s="2442"/>
      <c r="SSC27" s="2442"/>
      <c r="SSD27" s="2442"/>
      <c r="SSE27" s="2442"/>
      <c r="SSF27" s="2442"/>
      <c r="SSG27" s="2442"/>
      <c r="SSH27" s="2442"/>
      <c r="SSI27" s="2442"/>
      <c r="SSJ27" s="2442"/>
      <c r="SSK27" s="2442"/>
      <c r="SSL27" s="2442"/>
      <c r="SSM27" s="2442"/>
      <c r="SSN27" s="2442"/>
      <c r="SSO27" s="2442"/>
      <c r="SSP27" s="2442"/>
      <c r="SSQ27" s="2442"/>
      <c r="SSR27" s="2442"/>
      <c r="SSS27" s="2442"/>
      <c r="SST27" s="2442"/>
      <c r="SSU27" s="2442"/>
      <c r="SSV27" s="2442"/>
      <c r="SSW27" s="2442"/>
      <c r="SSX27" s="2442"/>
      <c r="SSY27" s="2442"/>
      <c r="SSZ27" s="2442"/>
      <c r="STA27" s="2442"/>
      <c r="STB27" s="2442"/>
      <c r="STC27" s="2442"/>
      <c r="STD27" s="2442"/>
      <c r="STE27" s="2442"/>
      <c r="STF27" s="2442"/>
      <c r="STG27" s="2442"/>
      <c r="STH27" s="2442"/>
      <c r="STI27" s="2442"/>
      <c r="STJ27" s="2442"/>
      <c r="STK27" s="2442"/>
      <c r="STL27" s="2442"/>
      <c r="STM27" s="2442"/>
      <c r="STN27" s="2442"/>
      <c r="STO27" s="2442"/>
      <c r="STP27" s="2442"/>
      <c r="STQ27" s="2442"/>
      <c r="STR27" s="2442"/>
      <c r="STS27" s="2442"/>
      <c r="STT27" s="2442"/>
      <c r="STU27" s="2442"/>
      <c r="STV27" s="2442"/>
      <c r="STW27" s="2442"/>
      <c r="STX27" s="2442"/>
      <c r="STY27" s="2442"/>
      <c r="STZ27" s="2442"/>
      <c r="SUA27" s="2442"/>
      <c r="SUB27" s="2442"/>
      <c r="SUC27" s="2442"/>
      <c r="SUD27" s="2442"/>
      <c r="SUE27" s="2442"/>
      <c r="SUF27" s="2442"/>
      <c r="SUG27" s="2442"/>
      <c r="SUH27" s="2442"/>
      <c r="SUI27" s="2442"/>
      <c r="SUJ27" s="2442"/>
      <c r="SUK27" s="2442"/>
      <c r="SUL27" s="2442"/>
      <c r="SUM27" s="2442"/>
      <c r="SUN27" s="2442"/>
      <c r="SUO27" s="2442"/>
      <c r="SUP27" s="2442"/>
      <c r="SUQ27" s="2442"/>
      <c r="SUR27" s="2442"/>
      <c r="SUS27" s="2442"/>
      <c r="SUT27" s="2442"/>
      <c r="SUU27" s="2442"/>
      <c r="SUV27" s="2442"/>
      <c r="SUW27" s="2442"/>
      <c r="SUX27" s="2442"/>
      <c r="SUY27" s="2442"/>
      <c r="SUZ27" s="2442"/>
      <c r="SVA27" s="2442"/>
      <c r="SVB27" s="2442"/>
      <c r="SVC27" s="2442"/>
      <c r="SVD27" s="2442"/>
      <c r="SVE27" s="2442"/>
      <c r="SVF27" s="2442"/>
      <c r="SVG27" s="2442"/>
      <c r="SVH27" s="2442"/>
      <c r="SVI27" s="2442"/>
      <c r="SVJ27" s="2442"/>
      <c r="SVK27" s="2442"/>
      <c r="SVL27" s="2442"/>
      <c r="SVM27" s="2442"/>
      <c r="SVN27" s="2442"/>
      <c r="SVO27" s="2442"/>
      <c r="SVP27" s="2442"/>
      <c r="SVQ27" s="2442"/>
      <c r="SVR27" s="2442"/>
      <c r="SVS27" s="2442"/>
      <c r="SVT27" s="2442"/>
      <c r="SVU27" s="2442"/>
      <c r="SVV27" s="2442"/>
      <c r="SVW27" s="2442"/>
      <c r="SVX27" s="2442"/>
      <c r="SVY27" s="2442"/>
      <c r="SVZ27" s="2442"/>
      <c r="SWA27" s="2442"/>
      <c r="SWB27" s="2442"/>
      <c r="SWC27" s="2442"/>
      <c r="SWD27" s="2442"/>
      <c r="SWE27" s="2442"/>
      <c r="SWF27" s="2442"/>
      <c r="SWG27" s="2442"/>
      <c r="SWH27" s="2442"/>
      <c r="SWI27" s="2442"/>
      <c r="SWJ27" s="2442"/>
      <c r="SWK27" s="2442"/>
      <c r="SWL27" s="2442"/>
      <c r="SWM27" s="2442"/>
      <c r="SWN27" s="2442"/>
      <c r="SWO27" s="2442"/>
      <c r="SWP27" s="2442"/>
      <c r="SWQ27" s="2442"/>
      <c r="SWR27" s="2442"/>
      <c r="SWS27" s="2442"/>
      <c r="SWT27" s="2442"/>
      <c r="SWU27" s="2442"/>
      <c r="SWV27" s="2442"/>
      <c r="SWW27" s="2442"/>
      <c r="SWX27" s="2442"/>
      <c r="SWY27" s="2442"/>
      <c r="SWZ27" s="2442"/>
      <c r="SXA27" s="2442"/>
      <c r="SXB27" s="2442"/>
      <c r="SXC27" s="2442"/>
      <c r="SXD27" s="2442"/>
      <c r="SXE27" s="2442"/>
      <c r="SXF27" s="2442"/>
      <c r="SXG27" s="2442"/>
      <c r="SXH27" s="2442"/>
      <c r="SXI27" s="2442"/>
      <c r="SXJ27" s="2442"/>
      <c r="SXK27" s="2442"/>
      <c r="SXL27" s="2442"/>
      <c r="SXM27" s="2442"/>
      <c r="SXN27" s="2442"/>
      <c r="SXO27" s="2442"/>
      <c r="SXP27" s="2442"/>
      <c r="SXQ27" s="2442"/>
      <c r="SXR27" s="2442"/>
      <c r="SXS27" s="2442"/>
      <c r="SXT27" s="2442"/>
      <c r="SXU27" s="2442"/>
      <c r="SXV27" s="2442"/>
      <c r="SXW27" s="2442"/>
      <c r="SXX27" s="2442"/>
      <c r="SXY27" s="2442"/>
      <c r="SXZ27" s="2442"/>
      <c r="SYA27" s="2442"/>
      <c r="SYB27" s="2442"/>
      <c r="SYC27" s="2442"/>
      <c r="SYD27" s="2442"/>
      <c r="SYE27" s="2442"/>
      <c r="SYF27" s="2442"/>
      <c r="SYG27" s="2442"/>
      <c r="SYH27" s="2442"/>
      <c r="SYI27" s="2442"/>
      <c r="SYJ27" s="2442"/>
      <c r="SYK27" s="2442"/>
      <c r="SYL27" s="2442"/>
      <c r="SYM27" s="2442"/>
      <c r="SYN27" s="2442"/>
      <c r="SYO27" s="2442"/>
      <c r="SYP27" s="2442"/>
      <c r="SYQ27" s="2442"/>
      <c r="SYR27" s="2442"/>
      <c r="SYS27" s="2442"/>
      <c r="SYT27" s="2442"/>
      <c r="SYU27" s="2442"/>
      <c r="SYV27" s="2442"/>
      <c r="SYW27" s="2442"/>
      <c r="SYX27" s="2442"/>
      <c r="SYY27" s="2442"/>
      <c r="SYZ27" s="2442"/>
      <c r="SZA27" s="2442"/>
      <c r="SZB27" s="2442"/>
      <c r="SZC27" s="2442"/>
      <c r="SZD27" s="2442"/>
      <c r="SZE27" s="2442"/>
      <c r="SZF27" s="2442"/>
      <c r="SZG27" s="2442"/>
      <c r="SZH27" s="2442"/>
      <c r="SZI27" s="2442"/>
      <c r="SZJ27" s="2442"/>
      <c r="SZK27" s="2442"/>
      <c r="SZL27" s="2442"/>
      <c r="SZM27" s="2442"/>
      <c r="SZN27" s="2442"/>
      <c r="SZO27" s="2442"/>
      <c r="SZP27" s="2442"/>
      <c r="SZQ27" s="2442"/>
      <c r="SZR27" s="2442"/>
      <c r="SZS27" s="2442"/>
      <c r="SZT27" s="2442"/>
      <c r="SZU27" s="2442"/>
      <c r="SZV27" s="2442"/>
      <c r="SZW27" s="2442"/>
      <c r="SZX27" s="2442"/>
      <c r="SZY27" s="2442"/>
      <c r="SZZ27" s="2442"/>
      <c r="TAA27" s="2442"/>
      <c r="TAB27" s="2442"/>
      <c r="TAC27" s="2442"/>
      <c r="TAD27" s="2442"/>
      <c r="TAE27" s="2442"/>
      <c r="TAF27" s="2442"/>
      <c r="TAG27" s="2442"/>
      <c r="TAH27" s="2442"/>
      <c r="TAI27" s="2442"/>
      <c r="TAJ27" s="2442"/>
      <c r="TAK27" s="2442"/>
      <c r="TAL27" s="2442"/>
      <c r="TAM27" s="2442"/>
      <c r="TAN27" s="2442"/>
      <c r="TAO27" s="2442"/>
      <c r="TAP27" s="2442"/>
      <c r="TAQ27" s="2442"/>
      <c r="TAR27" s="2442"/>
      <c r="TAS27" s="2442"/>
      <c r="TAT27" s="2442"/>
      <c r="TAU27" s="2442"/>
      <c r="TAV27" s="2442"/>
      <c r="TAW27" s="2442"/>
      <c r="TAX27" s="2442"/>
      <c r="TAY27" s="2442"/>
      <c r="TAZ27" s="2442"/>
      <c r="TBA27" s="2442"/>
      <c r="TBB27" s="2442"/>
      <c r="TBC27" s="2442"/>
      <c r="TBD27" s="2442"/>
      <c r="TBE27" s="2442"/>
      <c r="TBF27" s="2442"/>
      <c r="TBG27" s="2442"/>
      <c r="TBH27" s="2442"/>
      <c r="TBI27" s="2442"/>
      <c r="TBJ27" s="2442"/>
      <c r="TBK27" s="2442"/>
      <c r="TBL27" s="2442"/>
      <c r="TBM27" s="2442"/>
      <c r="TBN27" s="2442"/>
      <c r="TBO27" s="2442"/>
      <c r="TBP27" s="2442"/>
      <c r="TBQ27" s="2442"/>
      <c r="TBR27" s="2442"/>
      <c r="TBS27" s="2442"/>
      <c r="TBT27" s="2442"/>
      <c r="TBU27" s="2442"/>
      <c r="TBV27" s="2442"/>
      <c r="TBW27" s="2442"/>
      <c r="TBX27" s="2442"/>
      <c r="TBY27" s="2442"/>
      <c r="TBZ27" s="2442"/>
      <c r="TCA27" s="2442"/>
      <c r="TCB27" s="2442"/>
      <c r="TCC27" s="2442"/>
      <c r="TCD27" s="2442"/>
      <c r="TCE27" s="2442"/>
      <c r="TCF27" s="2442"/>
      <c r="TCG27" s="2442"/>
      <c r="TCH27" s="2442"/>
      <c r="TCI27" s="2442"/>
      <c r="TCJ27" s="2442"/>
      <c r="TCK27" s="2442"/>
      <c r="TCL27" s="2442"/>
      <c r="TCM27" s="2442"/>
      <c r="TCN27" s="2442"/>
      <c r="TCO27" s="2442"/>
      <c r="TCP27" s="2442"/>
      <c r="TCQ27" s="2442"/>
      <c r="TCR27" s="2442"/>
      <c r="TCS27" s="2442"/>
      <c r="TCT27" s="2442"/>
      <c r="TCU27" s="2442"/>
      <c r="TCV27" s="2442"/>
      <c r="TCW27" s="2442"/>
      <c r="TCX27" s="2442"/>
      <c r="TCY27" s="2442"/>
      <c r="TCZ27" s="2442"/>
      <c r="TDA27" s="2442"/>
      <c r="TDB27" s="2442"/>
      <c r="TDC27" s="2442"/>
      <c r="TDD27" s="2442"/>
      <c r="TDE27" s="2442"/>
      <c r="TDF27" s="2442"/>
      <c r="TDG27" s="2442"/>
      <c r="TDH27" s="2442"/>
      <c r="TDI27" s="2442"/>
      <c r="TDJ27" s="2442"/>
      <c r="TDK27" s="2442"/>
      <c r="TDL27" s="2442"/>
      <c r="TDM27" s="2442"/>
      <c r="TDN27" s="2442"/>
      <c r="TDO27" s="2442"/>
      <c r="TDP27" s="2442"/>
      <c r="TDQ27" s="2442"/>
      <c r="TDR27" s="2442"/>
      <c r="TDS27" s="2442"/>
      <c r="TDT27" s="2442"/>
      <c r="TDU27" s="2442"/>
      <c r="TDV27" s="2442"/>
      <c r="TDW27" s="2442"/>
      <c r="TDX27" s="2442"/>
      <c r="TDY27" s="2442"/>
      <c r="TDZ27" s="2442"/>
      <c r="TEA27" s="2442"/>
      <c r="TEB27" s="2442"/>
      <c r="TEC27" s="2442"/>
      <c r="TED27" s="2442"/>
      <c r="TEE27" s="2442"/>
      <c r="TEF27" s="2442"/>
      <c r="TEG27" s="2442"/>
      <c r="TEH27" s="2442"/>
      <c r="TEI27" s="2442"/>
      <c r="TEJ27" s="2442"/>
      <c r="TEK27" s="2442"/>
      <c r="TEL27" s="2442"/>
      <c r="TEM27" s="2442"/>
      <c r="TEN27" s="2442"/>
      <c r="TEO27" s="2442"/>
      <c r="TEP27" s="2442"/>
      <c r="TEQ27" s="2442"/>
      <c r="TER27" s="2442"/>
      <c r="TES27" s="2442"/>
      <c r="TET27" s="2442"/>
      <c r="TEU27" s="2442"/>
      <c r="TEV27" s="2442"/>
      <c r="TEW27" s="2442"/>
      <c r="TEX27" s="2442"/>
      <c r="TEY27" s="2442"/>
      <c r="TEZ27" s="2442"/>
      <c r="TFA27" s="2442"/>
      <c r="TFB27" s="2442"/>
      <c r="TFC27" s="2442"/>
      <c r="TFD27" s="2442"/>
      <c r="TFE27" s="2442"/>
      <c r="TFF27" s="2442"/>
      <c r="TFG27" s="2442"/>
      <c r="TFH27" s="2442"/>
      <c r="TFI27" s="2442"/>
      <c r="TFJ27" s="2442"/>
      <c r="TFK27" s="2442"/>
      <c r="TFL27" s="2442"/>
      <c r="TFM27" s="2442"/>
      <c r="TFN27" s="2442"/>
      <c r="TFO27" s="2442"/>
      <c r="TFP27" s="2442"/>
      <c r="TFQ27" s="2442"/>
      <c r="TFR27" s="2442"/>
      <c r="TFS27" s="2442"/>
      <c r="TFT27" s="2442"/>
      <c r="TFU27" s="2442"/>
      <c r="TFV27" s="2442"/>
      <c r="TFW27" s="2442"/>
      <c r="TFX27" s="2442"/>
      <c r="TFY27" s="2442"/>
      <c r="TFZ27" s="2442"/>
      <c r="TGA27" s="2442"/>
      <c r="TGB27" s="2442"/>
      <c r="TGC27" s="2442"/>
      <c r="TGD27" s="2442"/>
      <c r="TGE27" s="2442"/>
      <c r="TGF27" s="2442"/>
      <c r="TGG27" s="2442"/>
      <c r="TGH27" s="2442"/>
      <c r="TGI27" s="2442"/>
      <c r="TGJ27" s="2442"/>
      <c r="TGK27" s="2442"/>
      <c r="TGL27" s="2442"/>
      <c r="TGM27" s="2442"/>
      <c r="TGN27" s="2442"/>
      <c r="TGO27" s="2442"/>
      <c r="TGP27" s="2442"/>
      <c r="TGQ27" s="2442"/>
      <c r="TGR27" s="2442"/>
      <c r="TGS27" s="2442"/>
      <c r="TGT27" s="2442"/>
      <c r="TGU27" s="2442"/>
      <c r="TGV27" s="2442"/>
      <c r="TGW27" s="2442"/>
      <c r="TGX27" s="2442"/>
      <c r="TGY27" s="2442"/>
      <c r="TGZ27" s="2442"/>
      <c r="THA27" s="2442"/>
      <c r="THB27" s="2442"/>
      <c r="THC27" s="2442"/>
      <c r="THD27" s="2442"/>
      <c r="THE27" s="2442"/>
      <c r="THF27" s="2442"/>
      <c r="THG27" s="2442"/>
      <c r="THH27" s="2442"/>
      <c r="THI27" s="2442"/>
      <c r="THJ27" s="2442"/>
      <c r="THK27" s="2442"/>
      <c r="THL27" s="2442"/>
      <c r="THM27" s="2442"/>
      <c r="THN27" s="2442"/>
      <c r="THO27" s="2442"/>
      <c r="THP27" s="2442"/>
      <c r="THQ27" s="2442"/>
      <c r="THR27" s="2442"/>
      <c r="THS27" s="2442"/>
      <c r="THT27" s="2442"/>
      <c r="THU27" s="2442"/>
      <c r="THV27" s="2442"/>
      <c r="THW27" s="2442"/>
      <c r="THX27" s="2442"/>
      <c r="THY27" s="2442"/>
      <c r="THZ27" s="2442"/>
      <c r="TIA27" s="2442"/>
      <c r="TIB27" s="2442"/>
      <c r="TIC27" s="2442"/>
      <c r="TID27" s="2442"/>
      <c r="TIE27" s="2442"/>
      <c r="TIF27" s="2442"/>
      <c r="TIG27" s="2442"/>
      <c r="TIH27" s="2442"/>
      <c r="TII27" s="2442"/>
      <c r="TIJ27" s="2442"/>
      <c r="TIK27" s="2442"/>
      <c r="TIL27" s="2442"/>
      <c r="TIM27" s="2442"/>
      <c r="TIN27" s="2442"/>
      <c r="TIO27" s="2442"/>
      <c r="TIP27" s="2442"/>
      <c r="TIQ27" s="2442"/>
      <c r="TIR27" s="2442"/>
      <c r="TIS27" s="2442"/>
      <c r="TIT27" s="2442"/>
      <c r="TIU27" s="2442"/>
      <c r="TIV27" s="2442"/>
      <c r="TIW27" s="2442"/>
      <c r="TIX27" s="2442"/>
      <c r="TIY27" s="2442"/>
      <c r="TIZ27" s="2442"/>
      <c r="TJA27" s="2442"/>
      <c r="TJB27" s="2442"/>
      <c r="TJC27" s="2442"/>
      <c r="TJD27" s="2442"/>
      <c r="TJE27" s="2442"/>
      <c r="TJF27" s="2442"/>
      <c r="TJG27" s="2442"/>
      <c r="TJH27" s="2442"/>
      <c r="TJI27" s="2442"/>
      <c r="TJJ27" s="2442"/>
      <c r="TJK27" s="2442"/>
      <c r="TJL27" s="2442"/>
      <c r="TJM27" s="2442"/>
      <c r="TJN27" s="2442"/>
      <c r="TJO27" s="2442"/>
      <c r="TJP27" s="2442"/>
      <c r="TJQ27" s="2442"/>
      <c r="TJR27" s="2442"/>
      <c r="TJS27" s="2442"/>
      <c r="TJT27" s="2442"/>
      <c r="TJU27" s="2442"/>
      <c r="TJV27" s="2442"/>
      <c r="TJW27" s="2442"/>
      <c r="TJX27" s="2442"/>
      <c r="TJY27" s="2442"/>
      <c r="TJZ27" s="2442"/>
      <c r="TKA27" s="2442"/>
      <c r="TKB27" s="2442"/>
      <c r="TKC27" s="2442"/>
      <c r="TKD27" s="2442"/>
      <c r="TKE27" s="2442"/>
      <c r="TKF27" s="2442"/>
      <c r="TKG27" s="2442"/>
      <c r="TKH27" s="2442"/>
      <c r="TKI27" s="2442"/>
      <c r="TKJ27" s="2442"/>
      <c r="TKK27" s="2442"/>
      <c r="TKL27" s="2442"/>
      <c r="TKM27" s="2442"/>
      <c r="TKN27" s="2442"/>
      <c r="TKO27" s="2442"/>
      <c r="TKP27" s="2442"/>
      <c r="TKQ27" s="2442"/>
      <c r="TKR27" s="2442"/>
      <c r="TKS27" s="2442"/>
      <c r="TKT27" s="2442"/>
      <c r="TKU27" s="2442"/>
      <c r="TKV27" s="2442"/>
      <c r="TKW27" s="2442"/>
      <c r="TKX27" s="2442"/>
      <c r="TKY27" s="2442"/>
      <c r="TKZ27" s="2442"/>
      <c r="TLA27" s="2442"/>
      <c r="TLB27" s="2442"/>
      <c r="TLC27" s="2442"/>
      <c r="TLD27" s="2442"/>
      <c r="TLE27" s="2442"/>
      <c r="TLF27" s="2442"/>
      <c r="TLG27" s="2442"/>
      <c r="TLH27" s="2442"/>
      <c r="TLI27" s="2442"/>
      <c r="TLJ27" s="2442"/>
      <c r="TLK27" s="2442"/>
      <c r="TLL27" s="2442"/>
      <c r="TLM27" s="2442"/>
      <c r="TLN27" s="2442"/>
      <c r="TLO27" s="2442"/>
      <c r="TLP27" s="2442"/>
      <c r="TLQ27" s="2442"/>
      <c r="TLR27" s="2442"/>
      <c r="TLS27" s="2442"/>
      <c r="TLT27" s="2442"/>
      <c r="TLU27" s="2442"/>
      <c r="TLV27" s="2442"/>
      <c r="TLW27" s="2442"/>
      <c r="TLX27" s="2442"/>
      <c r="TLY27" s="2442"/>
      <c r="TLZ27" s="2442"/>
      <c r="TMA27" s="2442"/>
      <c r="TMB27" s="2442"/>
      <c r="TMC27" s="2442"/>
      <c r="TMD27" s="2442"/>
      <c r="TME27" s="2442"/>
      <c r="TMF27" s="2442"/>
      <c r="TMG27" s="2442"/>
      <c r="TMH27" s="2442"/>
      <c r="TMI27" s="2442"/>
      <c r="TMJ27" s="2442"/>
      <c r="TMK27" s="2442"/>
      <c r="TML27" s="2442"/>
      <c r="TMM27" s="2442"/>
      <c r="TMN27" s="2442"/>
      <c r="TMO27" s="2442"/>
      <c r="TMP27" s="2442"/>
      <c r="TMQ27" s="2442"/>
      <c r="TMR27" s="2442"/>
      <c r="TMS27" s="2442"/>
      <c r="TMT27" s="2442"/>
      <c r="TMU27" s="2442"/>
      <c r="TMV27" s="2442"/>
      <c r="TMW27" s="2442"/>
      <c r="TMX27" s="2442"/>
      <c r="TMY27" s="2442"/>
      <c r="TMZ27" s="2442"/>
      <c r="TNA27" s="2442"/>
      <c r="TNB27" s="2442"/>
      <c r="TNC27" s="2442"/>
      <c r="TND27" s="2442"/>
      <c r="TNE27" s="2442"/>
      <c r="TNF27" s="2442"/>
      <c r="TNG27" s="2442"/>
      <c r="TNH27" s="2442"/>
      <c r="TNI27" s="2442"/>
      <c r="TNJ27" s="2442"/>
      <c r="TNK27" s="2442"/>
      <c r="TNL27" s="2442"/>
      <c r="TNM27" s="2442"/>
      <c r="TNN27" s="2442"/>
      <c r="TNO27" s="2442"/>
      <c r="TNP27" s="2442"/>
      <c r="TNQ27" s="2442"/>
      <c r="TNR27" s="2442"/>
      <c r="TNS27" s="2442"/>
      <c r="TNT27" s="2442"/>
      <c r="TNU27" s="2442"/>
      <c r="TNV27" s="2442"/>
      <c r="TNW27" s="2442"/>
      <c r="TNX27" s="2442"/>
      <c r="TNY27" s="2442"/>
      <c r="TNZ27" s="2442"/>
      <c r="TOA27" s="2442"/>
      <c r="TOB27" s="2442"/>
      <c r="TOC27" s="2442"/>
      <c r="TOD27" s="2442"/>
      <c r="TOE27" s="2442"/>
      <c r="TOF27" s="2442"/>
      <c r="TOG27" s="2442"/>
      <c r="TOH27" s="2442"/>
      <c r="TOI27" s="2442"/>
      <c r="TOJ27" s="2442"/>
      <c r="TOK27" s="2442"/>
      <c r="TOL27" s="2442"/>
      <c r="TOM27" s="2442"/>
      <c r="TON27" s="2442"/>
      <c r="TOO27" s="2442"/>
      <c r="TOP27" s="2442"/>
      <c r="TOQ27" s="2442"/>
      <c r="TOR27" s="2442"/>
      <c r="TOS27" s="2442"/>
      <c r="TOT27" s="2442"/>
      <c r="TOU27" s="2442"/>
      <c r="TOV27" s="2442"/>
      <c r="TOW27" s="2442"/>
      <c r="TOX27" s="2442"/>
      <c r="TOY27" s="2442"/>
      <c r="TOZ27" s="2442"/>
      <c r="TPA27" s="2442"/>
      <c r="TPB27" s="2442"/>
      <c r="TPC27" s="2442"/>
      <c r="TPD27" s="2442"/>
      <c r="TPE27" s="2442"/>
      <c r="TPF27" s="2442"/>
      <c r="TPG27" s="2442"/>
      <c r="TPH27" s="2442"/>
      <c r="TPI27" s="2442"/>
      <c r="TPJ27" s="2442"/>
      <c r="TPK27" s="2442"/>
      <c r="TPL27" s="2442"/>
      <c r="TPM27" s="2442"/>
      <c r="TPN27" s="2442"/>
      <c r="TPO27" s="2442"/>
      <c r="TPP27" s="2442"/>
      <c r="TPQ27" s="2442"/>
      <c r="TPR27" s="2442"/>
      <c r="TPS27" s="2442"/>
      <c r="TPT27" s="2442"/>
      <c r="TPU27" s="2442"/>
      <c r="TPV27" s="2442"/>
      <c r="TPW27" s="2442"/>
      <c r="TPX27" s="2442"/>
      <c r="TPY27" s="2442"/>
      <c r="TPZ27" s="2442"/>
      <c r="TQA27" s="2442"/>
      <c r="TQB27" s="2442"/>
      <c r="TQC27" s="2442"/>
      <c r="TQD27" s="2442"/>
      <c r="TQE27" s="2442"/>
      <c r="TQF27" s="2442"/>
      <c r="TQG27" s="2442"/>
      <c r="TQH27" s="2442"/>
      <c r="TQI27" s="2442"/>
      <c r="TQJ27" s="2442"/>
      <c r="TQK27" s="2442"/>
      <c r="TQL27" s="2442"/>
      <c r="TQM27" s="2442"/>
      <c r="TQN27" s="2442"/>
      <c r="TQO27" s="2442"/>
      <c r="TQP27" s="2442"/>
      <c r="TQQ27" s="2442"/>
      <c r="TQR27" s="2442"/>
      <c r="TQS27" s="2442"/>
      <c r="TQT27" s="2442"/>
      <c r="TQU27" s="2442"/>
      <c r="TQV27" s="2442"/>
      <c r="TQW27" s="2442"/>
      <c r="TQX27" s="2442"/>
      <c r="TQY27" s="2442"/>
      <c r="TQZ27" s="2442"/>
      <c r="TRA27" s="2442"/>
      <c r="TRB27" s="2442"/>
      <c r="TRC27" s="2442"/>
      <c r="TRD27" s="2442"/>
      <c r="TRE27" s="2442"/>
      <c r="TRF27" s="2442"/>
      <c r="TRG27" s="2442"/>
      <c r="TRH27" s="2442"/>
      <c r="TRI27" s="2442"/>
      <c r="TRJ27" s="2442"/>
      <c r="TRK27" s="2442"/>
      <c r="TRL27" s="2442"/>
      <c r="TRM27" s="2442"/>
      <c r="TRN27" s="2442"/>
      <c r="TRO27" s="2442"/>
      <c r="TRP27" s="2442"/>
      <c r="TRQ27" s="2442"/>
      <c r="TRR27" s="2442"/>
      <c r="TRS27" s="2442"/>
      <c r="TRT27" s="2442"/>
      <c r="TRU27" s="2442"/>
      <c r="TRV27" s="2442"/>
      <c r="TRW27" s="2442"/>
      <c r="TRX27" s="2442"/>
      <c r="TRY27" s="2442"/>
      <c r="TRZ27" s="2442"/>
      <c r="TSA27" s="2442"/>
      <c r="TSB27" s="2442"/>
      <c r="TSC27" s="2442"/>
      <c r="TSD27" s="2442"/>
      <c r="TSE27" s="2442"/>
      <c r="TSF27" s="2442"/>
      <c r="TSG27" s="2442"/>
      <c r="TSH27" s="2442"/>
      <c r="TSI27" s="2442"/>
      <c r="TSJ27" s="2442"/>
      <c r="TSK27" s="2442"/>
      <c r="TSL27" s="2442"/>
      <c r="TSM27" s="2442"/>
      <c r="TSN27" s="2442"/>
      <c r="TSO27" s="2442"/>
      <c r="TSP27" s="2442"/>
      <c r="TSQ27" s="2442"/>
      <c r="TSR27" s="2442"/>
      <c r="TSS27" s="2442"/>
      <c r="TST27" s="2442"/>
      <c r="TSU27" s="2442"/>
      <c r="TSV27" s="2442"/>
      <c r="TSW27" s="2442"/>
      <c r="TSX27" s="2442"/>
      <c r="TSY27" s="2442"/>
      <c r="TSZ27" s="2442"/>
      <c r="TTA27" s="2442"/>
      <c r="TTB27" s="2442"/>
      <c r="TTC27" s="2442"/>
      <c r="TTD27" s="2442"/>
      <c r="TTE27" s="2442"/>
      <c r="TTF27" s="2442"/>
      <c r="TTG27" s="2442"/>
      <c r="TTH27" s="2442"/>
      <c r="TTI27" s="2442"/>
      <c r="TTJ27" s="2442"/>
      <c r="TTK27" s="2442"/>
      <c r="TTL27" s="2442"/>
      <c r="TTM27" s="2442"/>
      <c r="TTN27" s="2442"/>
      <c r="TTO27" s="2442"/>
      <c r="TTP27" s="2442"/>
      <c r="TTQ27" s="2442"/>
      <c r="TTR27" s="2442"/>
      <c r="TTS27" s="2442"/>
      <c r="TTT27" s="2442"/>
      <c r="TTU27" s="2442"/>
      <c r="TTV27" s="2442"/>
      <c r="TTW27" s="2442"/>
      <c r="TTX27" s="2442"/>
      <c r="TTY27" s="2442"/>
      <c r="TTZ27" s="2442"/>
      <c r="TUA27" s="2442"/>
      <c r="TUB27" s="2442"/>
      <c r="TUC27" s="2442"/>
      <c r="TUD27" s="2442"/>
      <c r="TUE27" s="2442"/>
      <c r="TUF27" s="2442"/>
      <c r="TUG27" s="2442"/>
      <c r="TUH27" s="2442"/>
      <c r="TUI27" s="2442"/>
      <c r="TUJ27" s="2442"/>
      <c r="TUK27" s="2442"/>
      <c r="TUL27" s="2442"/>
      <c r="TUM27" s="2442"/>
      <c r="TUN27" s="2442"/>
      <c r="TUO27" s="2442"/>
      <c r="TUP27" s="2442"/>
      <c r="TUQ27" s="2442"/>
      <c r="TUR27" s="2442"/>
      <c r="TUS27" s="2442"/>
      <c r="TUT27" s="2442"/>
      <c r="TUU27" s="2442"/>
      <c r="TUV27" s="2442"/>
      <c r="TUW27" s="2442"/>
      <c r="TUX27" s="2442"/>
      <c r="TUY27" s="2442"/>
      <c r="TUZ27" s="2442"/>
      <c r="TVA27" s="2442"/>
      <c r="TVB27" s="2442"/>
      <c r="TVC27" s="2442"/>
      <c r="TVD27" s="2442"/>
      <c r="TVE27" s="2442"/>
      <c r="TVF27" s="2442"/>
      <c r="TVG27" s="2442"/>
      <c r="TVH27" s="2442"/>
      <c r="TVI27" s="2442"/>
      <c r="TVJ27" s="2442"/>
      <c r="TVK27" s="2442"/>
      <c r="TVL27" s="2442"/>
      <c r="TVM27" s="2442"/>
      <c r="TVN27" s="2442"/>
      <c r="TVO27" s="2442"/>
      <c r="TVP27" s="2442"/>
      <c r="TVQ27" s="2442"/>
      <c r="TVR27" s="2442"/>
      <c r="TVS27" s="2442"/>
      <c r="TVT27" s="2442"/>
      <c r="TVU27" s="2442"/>
      <c r="TVV27" s="2442"/>
      <c r="TVW27" s="2442"/>
      <c r="TVX27" s="2442"/>
      <c r="TVY27" s="2442"/>
      <c r="TVZ27" s="2442"/>
      <c r="TWA27" s="2442"/>
      <c r="TWB27" s="2442"/>
      <c r="TWC27" s="2442"/>
      <c r="TWD27" s="2442"/>
      <c r="TWE27" s="2442"/>
      <c r="TWF27" s="2442"/>
      <c r="TWG27" s="2442"/>
      <c r="TWH27" s="2442"/>
      <c r="TWI27" s="2442"/>
      <c r="TWJ27" s="2442"/>
      <c r="TWK27" s="2442"/>
      <c r="TWL27" s="2442"/>
      <c r="TWM27" s="2442"/>
      <c r="TWN27" s="2442"/>
      <c r="TWO27" s="2442"/>
      <c r="TWP27" s="2442"/>
      <c r="TWQ27" s="2442"/>
      <c r="TWR27" s="2442"/>
      <c r="TWS27" s="2442"/>
      <c r="TWT27" s="2442"/>
      <c r="TWU27" s="2442"/>
      <c r="TWV27" s="2442"/>
      <c r="TWW27" s="2442"/>
      <c r="TWX27" s="2442"/>
      <c r="TWY27" s="2442"/>
      <c r="TWZ27" s="2442"/>
      <c r="TXA27" s="2442"/>
      <c r="TXB27" s="2442"/>
      <c r="TXC27" s="2442"/>
      <c r="TXD27" s="2442"/>
      <c r="TXE27" s="2442"/>
      <c r="TXF27" s="2442"/>
      <c r="TXG27" s="2442"/>
      <c r="TXH27" s="2442"/>
      <c r="TXI27" s="2442"/>
      <c r="TXJ27" s="2442"/>
      <c r="TXK27" s="2442"/>
      <c r="TXL27" s="2442"/>
      <c r="TXM27" s="2442"/>
      <c r="TXN27" s="2442"/>
      <c r="TXO27" s="2442"/>
      <c r="TXP27" s="2442"/>
      <c r="TXQ27" s="2442"/>
      <c r="TXR27" s="2442"/>
      <c r="TXS27" s="2442"/>
      <c r="TXT27" s="2442"/>
      <c r="TXU27" s="2442"/>
      <c r="TXV27" s="2442"/>
      <c r="TXW27" s="2442"/>
      <c r="TXX27" s="2442"/>
      <c r="TXY27" s="2442"/>
      <c r="TXZ27" s="2442"/>
      <c r="TYA27" s="2442"/>
      <c r="TYB27" s="2442"/>
      <c r="TYC27" s="2442"/>
      <c r="TYD27" s="2442"/>
      <c r="TYE27" s="2442"/>
      <c r="TYF27" s="2442"/>
      <c r="TYG27" s="2442"/>
      <c r="TYH27" s="2442"/>
      <c r="TYI27" s="2442"/>
      <c r="TYJ27" s="2442"/>
      <c r="TYK27" s="2442"/>
      <c r="TYL27" s="2442"/>
      <c r="TYM27" s="2442"/>
      <c r="TYN27" s="2442"/>
      <c r="TYO27" s="2442"/>
      <c r="TYP27" s="2442"/>
      <c r="TYQ27" s="2442"/>
      <c r="TYR27" s="2442"/>
      <c r="TYS27" s="2442"/>
      <c r="TYT27" s="2442"/>
      <c r="TYU27" s="2442"/>
      <c r="TYV27" s="2442"/>
      <c r="TYW27" s="2442"/>
      <c r="TYX27" s="2442"/>
      <c r="TYY27" s="2442"/>
      <c r="TYZ27" s="2442"/>
      <c r="TZA27" s="2442"/>
      <c r="TZB27" s="2442"/>
      <c r="TZC27" s="2442"/>
      <c r="TZD27" s="2442"/>
      <c r="TZE27" s="2442"/>
      <c r="TZF27" s="2442"/>
      <c r="TZG27" s="2442"/>
      <c r="TZH27" s="2442"/>
      <c r="TZI27" s="2442"/>
      <c r="TZJ27" s="2442"/>
      <c r="TZK27" s="2442"/>
      <c r="TZL27" s="2442"/>
      <c r="TZM27" s="2442"/>
      <c r="TZN27" s="2442"/>
      <c r="TZO27" s="2442"/>
      <c r="TZP27" s="2442"/>
      <c r="TZQ27" s="2442"/>
      <c r="TZR27" s="2442"/>
      <c r="TZS27" s="2442"/>
      <c r="TZT27" s="2442"/>
      <c r="TZU27" s="2442"/>
      <c r="TZV27" s="2442"/>
      <c r="TZW27" s="2442"/>
      <c r="TZX27" s="2442"/>
      <c r="TZY27" s="2442"/>
      <c r="TZZ27" s="2442"/>
      <c r="UAA27" s="2442"/>
      <c r="UAB27" s="2442"/>
      <c r="UAC27" s="2442"/>
      <c r="UAD27" s="2442"/>
      <c r="UAE27" s="2442"/>
      <c r="UAF27" s="2442"/>
      <c r="UAG27" s="2442"/>
      <c r="UAH27" s="2442"/>
      <c r="UAI27" s="2442"/>
      <c r="UAJ27" s="2442"/>
      <c r="UAK27" s="2442"/>
      <c r="UAL27" s="2442"/>
      <c r="UAM27" s="2442"/>
      <c r="UAN27" s="2442"/>
      <c r="UAO27" s="2442"/>
      <c r="UAP27" s="2442"/>
      <c r="UAQ27" s="2442"/>
      <c r="UAR27" s="2442"/>
      <c r="UAS27" s="2442"/>
      <c r="UAT27" s="2442"/>
      <c r="UAU27" s="2442"/>
      <c r="UAV27" s="2442"/>
      <c r="UAW27" s="2442"/>
      <c r="UAX27" s="2442"/>
      <c r="UAY27" s="2442"/>
      <c r="UAZ27" s="2442"/>
      <c r="UBA27" s="2442"/>
      <c r="UBB27" s="2442"/>
      <c r="UBC27" s="2442"/>
      <c r="UBD27" s="2442"/>
      <c r="UBE27" s="2442"/>
      <c r="UBF27" s="2442"/>
      <c r="UBG27" s="2442"/>
      <c r="UBH27" s="2442"/>
      <c r="UBI27" s="2442"/>
      <c r="UBJ27" s="2442"/>
      <c r="UBK27" s="2442"/>
      <c r="UBL27" s="2442"/>
      <c r="UBM27" s="2442"/>
      <c r="UBN27" s="2442"/>
      <c r="UBO27" s="2442"/>
      <c r="UBP27" s="2442"/>
      <c r="UBQ27" s="2442"/>
      <c r="UBR27" s="2442"/>
      <c r="UBS27" s="2442"/>
      <c r="UBT27" s="2442"/>
      <c r="UBU27" s="2442"/>
      <c r="UBV27" s="2442"/>
      <c r="UBW27" s="2442"/>
      <c r="UBX27" s="2442"/>
      <c r="UBY27" s="2442"/>
      <c r="UBZ27" s="2442"/>
      <c r="UCA27" s="2442"/>
      <c r="UCB27" s="2442"/>
      <c r="UCC27" s="2442"/>
      <c r="UCD27" s="2442"/>
      <c r="UCE27" s="2442"/>
      <c r="UCF27" s="2442"/>
      <c r="UCG27" s="2442"/>
      <c r="UCH27" s="2442"/>
      <c r="UCI27" s="2442"/>
      <c r="UCJ27" s="2442"/>
      <c r="UCK27" s="2442"/>
      <c r="UCL27" s="2442"/>
      <c r="UCM27" s="2442"/>
      <c r="UCN27" s="2442"/>
      <c r="UCO27" s="2442"/>
      <c r="UCP27" s="2442"/>
      <c r="UCQ27" s="2442"/>
      <c r="UCR27" s="2442"/>
      <c r="UCS27" s="2442"/>
      <c r="UCT27" s="2442"/>
      <c r="UCU27" s="2442"/>
      <c r="UCV27" s="2442"/>
      <c r="UCW27" s="2442"/>
      <c r="UCX27" s="2442"/>
      <c r="UCY27" s="2442"/>
      <c r="UCZ27" s="2442"/>
      <c r="UDA27" s="2442"/>
      <c r="UDB27" s="2442"/>
      <c r="UDC27" s="2442"/>
      <c r="UDD27" s="2442"/>
      <c r="UDE27" s="2442"/>
      <c r="UDF27" s="2442"/>
      <c r="UDG27" s="2442"/>
      <c r="UDH27" s="2442"/>
      <c r="UDI27" s="2442"/>
      <c r="UDJ27" s="2442"/>
      <c r="UDK27" s="2442"/>
      <c r="UDL27" s="2442"/>
      <c r="UDM27" s="2442"/>
      <c r="UDN27" s="2442"/>
      <c r="UDO27" s="2442"/>
      <c r="UDP27" s="2442"/>
      <c r="UDQ27" s="2442"/>
      <c r="UDR27" s="2442"/>
      <c r="UDS27" s="2442"/>
      <c r="UDT27" s="2442"/>
      <c r="UDU27" s="2442"/>
      <c r="UDV27" s="2442"/>
      <c r="UDW27" s="2442"/>
      <c r="UDX27" s="2442"/>
      <c r="UDY27" s="2442"/>
      <c r="UDZ27" s="2442"/>
      <c r="UEA27" s="2442"/>
      <c r="UEB27" s="2442"/>
      <c r="UEC27" s="2442"/>
      <c r="UED27" s="2442"/>
      <c r="UEE27" s="2442"/>
      <c r="UEF27" s="2442"/>
      <c r="UEG27" s="2442"/>
      <c r="UEH27" s="2442"/>
      <c r="UEI27" s="2442"/>
      <c r="UEJ27" s="2442"/>
      <c r="UEK27" s="2442"/>
      <c r="UEL27" s="2442"/>
      <c r="UEM27" s="2442"/>
      <c r="UEN27" s="2442"/>
      <c r="UEO27" s="2442"/>
      <c r="UEP27" s="2442"/>
      <c r="UEQ27" s="2442"/>
      <c r="UER27" s="2442"/>
      <c r="UES27" s="2442"/>
      <c r="UET27" s="2442"/>
      <c r="UEU27" s="2442"/>
      <c r="UEV27" s="2442"/>
      <c r="UEW27" s="2442"/>
      <c r="UEX27" s="2442"/>
      <c r="UEY27" s="2442"/>
      <c r="UEZ27" s="2442"/>
      <c r="UFA27" s="2442"/>
      <c r="UFB27" s="2442"/>
      <c r="UFC27" s="2442"/>
      <c r="UFD27" s="2442"/>
      <c r="UFE27" s="2442"/>
      <c r="UFF27" s="2442"/>
      <c r="UFG27" s="2442"/>
      <c r="UFH27" s="2442"/>
      <c r="UFI27" s="2442"/>
      <c r="UFJ27" s="2442"/>
      <c r="UFK27" s="2442"/>
      <c r="UFL27" s="2442"/>
      <c r="UFM27" s="2442"/>
      <c r="UFN27" s="2442"/>
      <c r="UFO27" s="2442"/>
      <c r="UFP27" s="2442"/>
      <c r="UFQ27" s="2442"/>
      <c r="UFR27" s="2442"/>
      <c r="UFS27" s="2442"/>
      <c r="UFT27" s="2442"/>
      <c r="UFU27" s="2442"/>
      <c r="UFV27" s="2442"/>
      <c r="UFW27" s="2442"/>
      <c r="UFX27" s="2442"/>
      <c r="UFY27" s="2442"/>
      <c r="UFZ27" s="2442"/>
      <c r="UGA27" s="2442"/>
      <c r="UGB27" s="2442"/>
      <c r="UGC27" s="2442"/>
      <c r="UGD27" s="2442"/>
      <c r="UGE27" s="2442"/>
      <c r="UGF27" s="2442"/>
      <c r="UGG27" s="2442"/>
      <c r="UGH27" s="2442"/>
      <c r="UGI27" s="2442"/>
      <c r="UGJ27" s="2442"/>
      <c r="UGK27" s="2442"/>
      <c r="UGL27" s="2442"/>
      <c r="UGM27" s="2442"/>
      <c r="UGN27" s="2442"/>
      <c r="UGO27" s="2442"/>
      <c r="UGP27" s="2442"/>
      <c r="UGQ27" s="2442"/>
      <c r="UGR27" s="2442"/>
      <c r="UGS27" s="2442"/>
      <c r="UGT27" s="2442"/>
      <c r="UGU27" s="2442"/>
      <c r="UGV27" s="2442"/>
      <c r="UGW27" s="2442"/>
      <c r="UGX27" s="2442"/>
      <c r="UGY27" s="2442"/>
      <c r="UGZ27" s="2442"/>
      <c r="UHA27" s="2442"/>
      <c r="UHB27" s="2442"/>
      <c r="UHC27" s="2442"/>
      <c r="UHD27" s="2442"/>
      <c r="UHE27" s="2442"/>
      <c r="UHF27" s="2442"/>
      <c r="UHG27" s="2442"/>
      <c r="UHH27" s="2442"/>
      <c r="UHI27" s="2442"/>
      <c r="UHJ27" s="2442"/>
      <c r="UHK27" s="2442"/>
      <c r="UHL27" s="2442"/>
      <c r="UHM27" s="2442"/>
      <c r="UHN27" s="2442"/>
      <c r="UHO27" s="2442"/>
      <c r="UHP27" s="2442"/>
      <c r="UHQ27" s="2442"/>
      <c r="UHR27" s="2442"/>
      <c r="UHS27" s="2442"/>
      <c r="UHT27" s="2442"/>
      <c r="UHU27" s="2442"/>
      <c r="UHV27" s="2442"/>
      <c r="UHW27" s="2442"/>
      <c r="UHX27" s="2442"/>
      <c r="UHY27" s="2442"/>
      <c r="UHZ27" s="2442"/>
      <c r="UIA27" s="2442"/>
      <c r="UIB27" s="2442"/>
      <c r="UIC27" s="2442"/>
      <c r="UID27" s="2442"/>
      <c r="UIE27" s="2442"/>
      <c r="UIF27" s="2442"/>
      <c r="UIG27" s="2442"/>
      <c r="UIH27" s="2442"/>
      <c r="UII27" s="2442"/>
      <c r="UIJ27" s="2442"/>
      <c r="UIK27" s="2442"/>
      <c r="UIL27" s="2442"/>
      <c r="UIM27" s="2442"/>
      <c r="UIN27" s="2442"/>
      <c r="UIO27" s="2442"/>
      <c r="UIP27" s="2442"/>
      <c r="UIQ27" s="2442"/>
      <c r="UIR27" s="2442"/>
      <c r="UIS27" s="2442"/>
      <c r="UIT27" s="2442"/>
      <c r="UIU27" s="2442"/>
      <c r="UIV27" s="2442"/>
      <c r="UIW27" s="2442"/>
      <c r="UIX27" s="2442"/>
      <c r="UIY27" s="2442"/>
      <c r="UIZ27" s="2442"/>
      <c r="UJA27" s="2442"/>
      <c r="UJB27" s="2442"/>
      <c r="UJC27" s="2442"/>
      <c r="UJD27" s="2442"/>
      <c r="UJE27" s="2442"/>
      <c r="UJF27" s="2442"/>
      <c r="UJG27" s="2442"/>
      <c r="UJH27" s="2442"/>
      <c r="UJI27" s="2442"/>
      <c r="UJJ27" s="2442"/>
      <c r="UJK27" s="2442"/>
      <c r="UJL27" s="2442"/>
      <c r="UJM27" s="2442"/>
      <c r="UJN27" s="2442"/>
      <c r="UJO27" s="2442"/>
      <c r="UJP27" s="2442"/>
      <c r="UJQ27" s="2442"/>
      <c r="UJR27" s="2442"/>
      <c r="UJS27" s="2442"/>
      <c r="UJT27" s="2442"/>
      <c r="UJU27" s="2442"/>
      <c r="UJV27" s="2442"/>
      <c r="UJW27" s="2442"/>
      <c r="UJX27" s="2442"/>
      <c r="UJY27" s="2442"/>
      <c r="UJZ27" s="2442"/>
      <c r="UKA27" s="2442"/>
      <c r="UKB27" s="2442"/>
      <c r="UKC27" s="2442"/>
      <c r="UKD27" s="2442"/>
      <c r="UKE27" s="2442"/>
      <c r="UKF27" s="2442"/>
      <c r="UKG27" s="2442"/>
      <c r="UKH27" s="2442"/>
      <c r="UKI27" s="2442"/>
      <c r="UKJ27" s="2442"/>
      <c r="UKK27" s="2442"/>
      <c r="UKL27" s="2442"/>
      <c r="UKM27" s="2442"/>
      <c r="UKN27" s="2442"/>
      <c r="UKO27" s="2442"/>
      <c r="UKP27" s="2442"/>
      <c r="UKQ27" s="2442"/>
      <c r="UKR27" s="2442"/>
      <c r="UKS27" s="2442"/>
      <c r="UKT27" s="2442"/>
      <c r="UKU27" s="2442"/>
      <c r="UKV27" s="2442"/>
      <c r="UKW27" s="2442"/>
      <c r="UKX27" s="2442"/>
      <c r="UKY27" s="2442"/>
      <c r="UKZ27" s="2442"/>
      <c r="ULA27" s="2442"/>
      <c r="ULB27" s="2442"/>
      <c r="ULC27" s="2442"/>
      <c r="ULD27" s="2442"/>
      <c r="ULE27" s="2442"/>
      <c r="ULF27" s="2442"/>
      <c r="ULG27" s="2442"/>
      <c r="ULH27" s="2442"/>
      <c r="ULI27" s="2442"/>
      <c r="ULJ27" s="2442"/>
      <c r="ULK27" s="2442"/>
      <c r="ULL27" s="2442"/>
      <c r="ULM27" s="2442"/>
      <c r="ULN27" s="2442"/>
      <c r="ULO27" s="2442"/>
      <c r="ULP27" s="2442"/>
      <c r="ULQ27" s="2442"/>
      <c r="ULR27" s="2442"/>
      <c r="ULS27" s="2442"/>
      <c r="ULT27" s="2442"/>
      <c r="ULU27" s="2442"/>
      <c r="ULV27" s="2442"/>
      <c r="ULW27" s="2442"/>
      <c r="ULX27" s="2442"/>
      <c r="ULY27" s="2442"/>
      <c r="ULZ27" s="2442"/>
      <c r="UMA27" s="2442"/>
      <c r="UMB27" s="2442"/>
      <c r="UMC27" s="2442"/>
      <c r="UMD27" s="2442"/>
      <c r="UME27" s="2442"/>
      <c r="UMF27" s="2442"/>
      <c r="UMG27" s="2442"/>
      <c r="UMH27" s="2442"/>
      <c r="UMI27" s="2442"/>
      <c r="UMJ27" s="2442"/>
      <c r="UMK27" s="2442"/>
      <c r="UML27" s="2442"/>
      <c r="UMM27" s="2442"/>
      <c r="UMN27" s="2442"/>
      <c r="UMO27" s="2442"/>
      <c r="UMP27" s="2442"/>
      <c r="UMQ27" s="2442"/>
      <c r="UMR27" s="2442"/>
      <c r="UMS27" s="2442"/>
      <c r="UMT27" s="2442"/>
      <c r="UMU27" s="2442"/>
      <c r="UMV27" s="2442"/>
      <c r="UMW27" s="2442"/>
      <c r="UMX27" s="2442"/>
      <c r="UMY27" s="2442"/>
      <c r="UMZ27" s="2442"/>
      <c r="UNA27" s="2442"/>
      <c r="UNB27" s="2442"/>
      <c r="UNC27" s="2442"/>
      <c r="UND27" s="2442"/>
      <c r="UNE27" s="2442"/>
      <c r="UNF27" s="2442"/>
      <c r="UNG27" s="2442"/>
      <c r="UNH27" s="2442"/>
      <c r="UNI27" s="2442"/>
      <c r="UNJ27" s="2442"/>
      <c r="UNK27" s="2442"/>
      <c r="UNL27" s="2442"/>
      <c r="UNM27" s="2442"/>
      <c r="UNN27" s="2442"/>
      <c r="UNO27" s="2442"/>
      <c r="UNP27" s="2442"/>
      <c r="UNQ27" s="2442"/>
      <c r="UNR27" s="2442"/>
      <c r="UNS27" s="2442"/>
      <c r="UNT27" s="2442"/>
      <c r="UNU27" s="2442"/>
      <c r="UNV27" s="2442"/>
      <c r="UNW27" s="2442"/>
      <c r="UNX27" s="2442"/>
      <c r="UNY27" s="2442"/>
      <c r="UNZ27" s="2442"/>
      <c r="UOA27" s="2442"/>
      <c r="UOB27" s="2442"/>
      <c r="UOC27" s="2442"/>
      <c r="UOD27" s="2442"/>
      <c r="UOE27" s="2442"/>
      <c r="UOF27" s="2442"/>
      <c r="UOG27" s="2442"/>
      <c r="UOH27" s="2442"/>
      <c r="UOI27" s="2442"/>
      <c r="UOJ27" s="2442"/>
      <c r="UOK27" s="2442"/>
      <c r="UOL27" s="2442"/>
      <c r="UOM27" s="2442"/>
      <c r="UON27" s="2442"/>
      <c r="UOO27" s="2442"/>
      <c r="UOP27" s="2442"/>
      <c r="UOQ27" s="2442"/>
      <c r="UOR27" s="2442"/>
      <c r="UOS27" s="2442"/>
      <c r="UOT27" s="2442"/>
      <c r="UOU27" s="2442"/>
      <c r="UOV27" s="2442"/>
      <c r="UOW27" s="2442"/>
      <c r="UOX27" s="2442"/>
      <c r="UOY27" s="2442"/>
      <c r="UOZ27" s="2442"/>
      <c r="UPA27" s="2442"/>
      <c r="UPB27" s="2442"/>
      <c r="UPC27" s="2442"/>
      <c r="UPD27" s="2442"/>
      <c r="UPE27" s="2442"/>
      <c r="UPF27" s="2442"/>
      <c r="UPG27" s="2442"/>
      <c r="UPH27" s="2442"/>
      <c r="UPI27" s="2442"/>
      <c r="UPJ27" s="2442"/>
      <c r="UPK27" s="2442"/>
      <c r="UPL27" s="2442"/>
      <c r="UPM27" s="2442"/>
      <c r="UPN27" s="2442"/>
      <c r="UPO27" s="2442"/>
      <c r="UPP27" s="2442"/>
      <c r="UPQ27" s="2442"/>
      <c r="UPR27" s="2442"/>
      <c r="UPS27" s="2442"/>
      <c r="UPT27" s="2442"/>
      <c r="UPU27" s="2442"/>
      <c r="UPV27" s="2442"/>
      <c r="UPW27" s="2442"/>
      <c r="UPX27" s="2442"/>
      <c r="UPY27" s="2442"/>
      <c r="UPZ27" s="2442"/>
      <c r="UQA27" s="2442"/>
      <c r="UQB27" s="2442"/>
      <c r="UQC27" s="2442"/>
      <c r="UQD27" s="2442"/>
      <c r="UQE27" s="2442"/>
      <c r="UQF27" s="2442"/>
      <c r="UQG27" s="2442"/>
      <c r="UQH27" s="2442"/>
      <c r="UQI27" s="2442"/>
      <c r="UQJ27" s="2442"/>
      <c r="UQK27" s="2442"/>
      <c r="UQL27" s="2442"/>
      <c r="UQM27" s="2442"/>
      <c r="UQN27" s="2442"/>
      <c r="UQO27" s="2442"/>
      <c r="UQP27" s="2442"/>
      <c r="UQQ27" s="2442"/>
      <c r="UQR27" s="2442"/>
      <c r="UQS27" s="2442"/>
      <c r="UQT27" s="2442"/>
      <c r="UQU27" s="2442"/>
      <c r="UQV27" s="2442"/>
      <c r="UQW27" s="2442"/>
      <c r="UQX27" s="2442"/>
      <c r="UQY27" s="2442"/>
      <c r="UQZ27" s="2442"/>
      <c r="URA27" s="2442"/>
      <c r="URB27" s="2442"/>
      <c r="URC27" s="2442"/>
      <c r="URD27" s="2442"/>
      <c r="URE27" s="2442"/>
      <c r="URF27" s="2442"/>
      <c r="URG27" s="2442"/>
      <c r="URH27" s="2442"/>
      <c r="URI27" s="2442"/>
      <c r="URJ27" s="2442"/>
      <c r="URK27" s="2442"/>
      <c r="URL27" s="2442"/>
      <c r="URM27" s="2442"/>
      <c r="URN27" s="2442"/>
      <c r="URO27" s="2442"/>
      <c r="URP27" s="2442"/>
      <c r="URQ27" s="2442"/>
      <c r="URR27" s="2442"/>
      <c r="URS27" s="2442"/>
      <c r="URT27" s="2442"/>
      <c r="URU27" s="2442"/>
      <c r="URV27" s="2442"/>
      <c r="URW27" s="2442"/>
      <c r="URX27" s="2442"/>
      <c r="URY27" s="2442"/>
      <c r="URZ27" s="2442"/>
      <c r="USA27" s="2442"/>
      <c r="USB27" s="2442"/>
      <c r="USC27" s="2442"/>
      <c r="USD27" s="2442"/>
      <c r="USE27" s="2442"/>
      <c r="USF27" s="2442"/>
      <c r="USG27" s="2442"/>
      <c r="USH27" s="2442"/>
      <c r="USI27" s="2442"/>
      <c r="USJ27" s="2442"/>
      <c r="USK27" s="2442"/>
      <c r="USL27" s="2442"/>
      <c r="USM27" s="2442"/>
      <c r="USN27" s="2442"/>
      <c r="USO27" s="2442"/>
      <c r="USP27" s="2442"/>
      <c r="USQ27" s="2442"/>
      <c r="USR27" s="2442"/>
      <c r="USS27" s="2442"/>
      <c r="UST27" s="2442"/>
      <c r="USU27" s="2442"/>
      <c r="USV27" s="2442"/>
      <c r="USW27" s="2442"/>
      <c r="USX27" s="2442"/>
      <c r="USY27" s="2442"/>
      <c r="USZ27" s="2442"/>
      <c r="UTA27" s="2442"/>
      <c r="UTB27" s="2442"/>
      <c r="UTC27" s="2442"/>
      <c r="UTD27" s="2442"/>
      <c r="UTE27" s="2442"/>
      <c r="UTF27" s="2442"/>
      <c r="UTG27" s="2442"/>
      <c r="UTH27" s="2442"/>
      <c r="UTI27" s="2442"/>
      <c r="UTJ27" s="2442"/>
      <c r="UTK27" s="2442"/>
      <c r="UTL27" s="2442"/>
      <c r="UTM27" s="2442"/>
      <c r="UTN27" s="2442"/>
      <c r="UTO27" s="2442"/>
      <c r="UTP27" s="2442"/>
      <c r="UTQ27" s="2442"/>
      <c r="UTR27" s="2442"/>
      <c r="UTS27" s="2442"/>
      <c r="UTT27" s="2442"/>
      <c r="UTU27" s="2442"/>
      <c r="UTV27" s="2442"/>
      <c r="UTW27" s="2442"/>
      <c r="UTX27" s="2442"/>
      <c r="UTY27" s="2442"/>
      <c r="UTZ27" s="2442"/>
      <c r="UUA27" s="2442"/>
      <c r="UUB27" s="2442"/>
      <c r="UUC27" s="2442"/>
      <c r="UUD27" s="2442"/>
      <c r="UUE27" s="2442"/>
      <c r="UUF27" s="2442"/>
      <c r="UUG27" s="2442"/>
      <c r="UUH27" s="2442"/>
      <c r="UUI27" s="2442"/>
      <c r="UUJ27" s="2442"/>
      <c r="UUK27" s="2442"/>
      <c r="UUL27" s="2442"/>
      <c r="UUM27" s="2442"/>
      <c r="UUN27" s="2442"/>
      <c r="UUO27" s="2442"/>
      <c r="UUP27" s="2442"/>
      <c r="UUQ27" s="2442"/>
      <c r="UUR27" s="2442"/>
      <c r="UUS27" s="2442"/>
      <c r="UUT27" s="2442"/>
      <c r="UUU27" s="2442"/>
      <c r="UUV27" s="2442"/>
      <c r="UUW27" s="2442"/>
      <c r="UUX27" s="2442"/>
      <c r="UUY27" s="2442"/>
      <c r="UUZ27" s="2442"/>
      <c r="UVA27" s="2442"/>
      <c r="UVB27" s="2442"/>
      <c r="UVC27" s="2442"/>
      <c r="UVD27" s="2442"/>
      <c r="UVE27" s="2442"/>
      <c r="UVF27" s="2442"/>
      <c r="UVG27" s="2442"/>
      <c r="UVH27" s="2442"/>
      <c r="UVI27" s="2442"/>
      <c r="UVJ27" s="2442"/>
      <c r="UVK27" s="2442"/>
      <c r="UVL27" s="2442"/>
      <c r="UVM27" s="2442"/>
      <c r="UVN27" s="2442"/>
      <c r="UVO27" s="2442"/>
      <c r="UVP27" s="2442"/>
      <c r="UVQ27" s="2442"/>
      <c r="UVR27" s="2442"/>
      <c r="UVS27" s="2442"/>
      <c r="UVT27" s="2442"/>
      <c r="UVU27" s="2442"/>
      <c r="UVV27" s="2442"/>
      <c r="UVW27" s="2442"/>
      <c r="UVX27" s="2442"/>
      <c r="UVY27" s="2442"/>
      <c r="UVZ27" s="2442"/>
      <c r="UWA27" s="2442"/>
      <c r="UWB27" s="2442"/>
      <c r="UWC27" s="2442"/>
      <c r="UWD27" s="2442"/>
      <c r="UWE27" s="2442"/>
      <c r="UWF27" s="2442"/>
      <c r="UWG27" s="2442"/>
      <c r="UWH27" s="2442"/>
      <c r="UWI27" s="2442"/>
      <c r="UWJ27" s="2442"/>
      <c r="UWK27" s="2442"/>
      <c r="UWL27" s="2442"/>
      <c r="UWM27" s="2442"/>
      <c r="UWN27" s="2442"/>
      <c r="UWO27" s="2442"/>
      <c r="UWP27" s="2442"/>
      <c r="UWQ27" s="2442"/>
      <c r="UWR27" s="2442"/>
      <c r="UWS27" s="2442"/>
      <c r="UWT27" s="2442"/>
      <c r="UWU27" s="2442"/>
      <c r="UWV27" s="2442"/>
      <c r="UWW27" s="2442"/>
      <c r="UWX27" s="2442"/>
      <c r="UWY27" s="2442"/>
      <c r="UWZ27" s="2442"/>
      <c r="UXA27" s="2442"/>
      <c r="UXB27" s="2442"/>
      <c r="UXC27" s="2442"/>
      <c r="UXD27" s="2442"/>
      <c r="UXE27" s="2442"/>
      <c r="UXF27" s="2442"/>
      <c r="UXG27" s="2442"/>
      <c r="UXH27" s="2442"/>
      <c r="UXI27" s="2442"/>
      <c r="UXJ27" s="2442"/>
      <c r="UXK27" s="2442"/>
      <c r="UXL27" s="2442"/>
      <c r="UXM27" s="2442"/>
      <c r="UXN27" s="2442"/>
      <c r="UXO27" s="2442"/>
      <c r="UXP27" s="2442"/>
      <c r="UXQ27" s="2442"/>
      <c r="UXR27" s="2442"/>
      <c r="UXS27" s="2442"/>
      <c r="UXT27" s="2442"/>
      <c r="UXU27" s="2442"/>
      <c r="UXV27" s="2442"/>
      <c r="UXW27" s="2442"/>
      <c r="UXX27" s="2442"/>
      <c r="UXY27" s="2442"/>
      <c r="UXZ27" s="2442"/>
      <c r="UYA27" s="2442"/>
      <c r="UYB27" s="2442"/>
      <c r="UYC27" s="2442"/>
      <c r="UYD27" s="2442"/>
      <c r="UYE27" s="2442"/>
      <c r="UYF27" s="2442"/>
      <c r="UYG27" s="2442"/>
      <c r="UYH27" s="2442"/>
      <c r="UYI27" s="2442"/>
      <c r="UYJ27" s="2442"/>
      <c r="UYK27" s="2442"/>
      <c r="UYL27" s="2442"/>
      <c r="UYM27" s="2442"/>
      <c r="UYN27" s="2442"/>
      <c r="UYO27" s="2442"/>
      <c r="UYP27" s="2442"/>
      <c r="UYQ27" s="2442"/>
      <c r="UYR27" s="2442"/>
      <c r="UYS27" s="2442"/>
      <c r="UYT27" s="2442"/>
      <c r="UYU27" s="2442"/>
      <c r="UYV27" s="2442"/>
      <c r="UYW27" s="2442"/>
      <c r="UYX27" s="2442"/>
      <c r="UYY27" s="2442"/>
      <c r="UYZ27" s="2442"/>
      <c r="UZA27" s="2442"/>
      <c r="UZB27" s="2442"/>
      <c r="UZC27" s="2442"/>
      <c r="UZD27" s="2442"/>
      <c r="UZE27" s="2442"/>
      <c r="UZF27" s="2442"/>
      <c r="UZG27" s="2442"/>
      <c r="UZH27" s="2442"/>
      <c r="UZI27" s="2442"/>
      <c r="UZJ27" s="2442"/>
      <c r="UZK27" s="2442"/>
      <c r="UZL27" s="2442"/>
      <c r="UZM27" s="2442"/>
      <c r="UZN27" s="2442"/>
      <c r="UZO27" s="2442"/>
      <c r="UZP27" s="2442"/>
      <c r="UZQ27" s="2442"/>
      <c r="UZR27" s="2442"/>
      <c r="UZS27" s="2442"/>
      <c r="UZT27" s="2442"/>
      <c r="UZU27" s="2442"/>
      <c r="UZV27" s="2442"/>
      <c r="UZW27" s="2442"/>
      <c r="UZX27" s="2442"/>
      <c r="UZY27" s="2442"/>
      <c r="UZZ27" s="2442"/>
      <c r="VAA27" s="2442"/>
      <c r="VAB27" s="2442"/>
      <c r="VAC27" s="2442"/>
      <c r="VAD27" s="2442"/>
      <c r="VAE27" s="2442"/>
      <c r="VAF27" s="2442"/>
      <c r="VAG27" s="2442"/>
      <c r="VAH27" s="2442"/>
      <c r="VAI27" s="2442"/>
      <c r="VAJ27" s="2442"/>
      <c r="VAK27" s="2442"/>
      <c r="VAL27" s="2442"/>
      <c r="VAM27" s="2442"/>
      <c r="VAN27" s="2442"/>
      <c r="VAO27" s="2442"/>
      <c r="VAP27" s="2442"/>
      <c r="VAQ27" s="2442"/>
      <c r="VAR27" s="2442"/>
      <c r="VAS27" s="2442"/>
      <c r="VAT27" s="2442"/>
      <c r="VAU27" s="2442"/>
      <c r="VAV27" s="2442"/>
      <c r="VAW27" s="2442"/>
      <c r="VAX27" s="2442"/>
      <c r="VAY27" s="2442"/>
      <c r="VAZ27" s="2442"/>
      <c r="VBA27" s="2442"/>
      <c r="VBB27" s="2442"/>
      <c r="VBC27" s="2442"/>
      <c r="VBD27" s="2442"/>
      <c r="VBE27" s="2442"/>
      <c r="VBF27" s="2442"/>
      <c r="VBG27" s="2442"/>
      <c r="VBH27" s="2442"/>
      <c r="VBI27" s="2442"/>
      <c r="VBJ27" s="2442"/>
      <c r="VBK27" s="2442"/>
      <c r="VBL27" s="2442"/>
      <c r="VBM27" s="2442"/>
      <c r="VBN27" s="2442"/>
      <c r="VBO27" s="2442"/>
      <c r="VBP27" s="2442"/>
      <c r="VBQ27" s="2442"/>
      <c r="VBR27" s="2442"/>
      <c r="VBS27" s="2442"/>
      <c r="VBT27" s="2442"/>
      <c r="VBU27" s="2442"/>
      <c r="VBV27" s="2442"/>
      <c r="VBW27" s="2442"/>
      <c r="VBX27" s="2442"/>
      <c r="VBY27" s="2442"/>
      <c r="VBZ27" s="2442"/>
      <c r="VCA27" s="2442"/>
      <c r="VCB27" s="2442"/>
      <c r="VCC27" s="2442"/>
      <c r="VCD27" s="2442"/>
      <c r="VCE27" s="2442"/>
      <c r="VCF27" s="2442"/>
      <c r="VCG27" s="2442"/>
      <c r="VCH27" s="2442"/>
      <c r="VCI27" s="2442"/>
      <c r="VCJ27" s="2442"/>
      <c r="VCK27" s="2442"/>
      <c r="VCL27" s="2442"/>
      <c r="VCM27" s="2442"/>
      <c r="VCN27" s="2442"/>
      <c r="VCO27" s="2442"/>
      <c r="VCP27" s="2442"/>
      <c r="VCQ27" s="2442"/>
      <c r="VCR27" s="2442"/>
      <c r="VCS27" s="2442"/>
      <c r="VCT27" s="2442"/>
      <c r="VCU27" s="2442"/>
      <c r="VCV27" s="2442"/>
      <c r="VCW27" s="2442"/>
      <c r="VCX27" s="2442"/>
      <c r="VCY27" s="2442"/>
      <c r="VCZ27" s="2442"/>
      <c r="VDA27" s="2442"/>
      <c r="VDB27" s="2442"/>
      <c r="VDC27" s="2442"/>
      <c r="VDD27" s="2442"/>
      <c r="VDE27" s="2442"/>
      <c r="VDF27" s="2442"/>
      <c r="VDG27" s="2442"/>
      <c r="VDH27" s="2442"/>
      <c r="VDI27" s="2442"/>
      <c r="VDJ27" s="2442"/>
      <c r="VDK27" s="2442"/>
      <c r="VDL27" s="2442"/>
      <c r="VDM27" s="2442"/>
      <c r="VDN27" s="2442"/>
      <c r="VDO27" s="2442"/>
      <c r="VDP27" s="2442"/>
      <c r="VDQ27" s="2442"/>
      <c r="VDR27" s="2442"/>
      <c r="VDS27" s="2442"/>
      <c r="VDT27" s="2442"/>
      <c r="VDU27" s="2442"/>
      <c r="VDV27" s="2442"/>
      <c r="VDW27" s="2442"/>
      <c r="VDX27" s="2442"/>
      <c r="VDY27" s="2442"/>
      <c r="VDZ27" s="2442"/>
      <c r="VEA27" s="2442"/>
      <c r="VEB27" s="2442"/>
      <c r="VEC27" s="2442"/>
      <c r="VED27" s="2442"/>
      <c r="VEE27" s="2442"/>
      <c r="VEF27" s="2442"/>
      <c r="VEG27" s="2442"/>
      <c r="VEH27" s="2442"/>
      <c r="VEI27" s="2442"/>
      <c r="VEJ27" s="2442"/>
      <c r="VEK27" s="2442"/>
      <c r="VEL27" s="2442"/>
      <c r="VEM27" s="2442"/>
      <c r="VEN27" s="2442"/>
      <c r="VEO27" s="2442"/>
      <c r="VEP27" s="2442"/>
      <c r="VEQ27" s="2442"/>
      <c r="VER27" s="2442"/>
      <c r="VES27" s="2442"/>
      <c r="VET27" s="2442"/>
      <c r="VEU27" s="2442"/>
      <c r="VEV27" s="2442"/>
      <c r="VEW27" s="2442"/>
      <c r="VEX27" s="2442"/>
      <c r="VEY27" s="2442"/>
      <c r="VEZ27" s="2442"/>
      <c r="VFA27" s="2442"/>
      <c r="VFB27" s="2442"/>
      <c r="VFC27" s="2442"/>
      <c r="VFD27" s="2442"/>
      <c r="VFE27" s="2442"/>
      <c r="VFF27" s="2442"/>
      <c r="VFG27" s="2442"/>
      <c r="VFH27" s="2442"/>
      <c r="VFI27" s="2442"/>
      <c r="VFJ27" s="2442"/>
      <c r="VFK27" s="2442"/>
      <c r="VFL27" s="2442"/>
      <c r="VFM27" s="2442"/>
      <c r="VFN27" s="2442"/>
      <c r="VFO27" s="2442"/>
      <c r="VFP27" s="2442"/>
      <c r="VFQ27" s="2442"/>
      <c r="VFR27" s="2442"/>
      <c r="VFS27" s="2442"/>
      <c r="VFT27" s="2442"/>
      <c r="VFU27" s="2442"/>
      <c r="VFV27" s="2442"/>
      <c r="VFW27" s="2442"/>
      <c r="VFX27" s="2442"/>
      <c r="VFY27" s="2442"/>
      <c r="VFZ27" s="2442"/>
      <c r="VGA27" s="2442"/>
      <c r="VGB27" s="2442"/>
      <c r="VGC27" s="2442"/>
      <c r="VGD27" s="2442"/>
      <c r="VGE27" s="2442"/>
      <c r="VGF27" s="2442"/>
      <c r="VGG27" s="2442"/>
      <c r="VGH27" s="2442"/>
      <c r="VGI27" s="2442"/>
      <c r="VGJ27" s="2442"/>
      <c r="VGK27" s="2442"/>
      <c r="VGL27" s="2442"/>
      <c r="VGM27" s="2442"/>
      <c r="VGN27" s="2442"/>
      <c r="VGO27" s="2442"/>
      <c r="VGP27" s="2442"/>
      <c r="VGQ27" s="2442"/>
      <c r="VGR27" s="2442"/>
      <c r="VGS27" s="2442"/>
      <c r="VGT27" s="2442"/>
      <c r="VGU27" s="2442"/>
      <c r="VGV27" s="2442"/>
      <c r="VGW27" s="2442"/>
      <c r="VGX27" s="2442"/>
      <c r="VGY27" s="2442"/>
      <c r="VGZ27" s="2442"/>
      <c r="VHA27" s="2442"/>
      <c r="VHB27" s="2442"/>
      <c r="VHC27" s="2442"/>
      <c r="VHD27" s="2442"/>
      <c r="VHE27" s="2442"/>
      <c r="VHF27" s="2442"/>
      <c r="VHG27" s="2442"/>
      <c r="VHH27" s="2442"/>
      <c r="VHI27" s="2442"/>
      <c r="VHJ27" s="2442"/>
      <c r="VHK27" s="2442"/>
      <c r="VHL27" s="2442"/>
      <c r="VHM27" s="2442"/>
      <c r="VHN27" s="2442"/>
      <c r="VHO27" s="2442"/>
      <c r="VHP27" s="2442"/>
      <c r="VHQ27" s="2442"/>
      <c r="VHR27" s="2442"/>
      <c r="VHS27" s="2442"/>
      <c r="VHT27" s="2442"/>
      <c r="VHU27" s="2442"/>
      <c r="VHV27" s="2442"/>
      <c r="VHW27" s="2442"/>
      <c r="VHX27" s="2442"/>
      <c r="VHY27" s="2442"/>
      <c r="VHZ27" s="2442"/>
      <c r="VIA27" s="2442"/>
      <c r="VIB27" s="2442"/>
      <c r="VIC27" s="2442"/>
      <c r="VID27" s="2442"/>
      <c r="VIE27" s="2442"/>
      <c r="VIF27" s="2442"/>
      <c r="VIG27" s="2442"/>
      <c r="VIH27" s="2442"/>
      <c r="VII27" s="2442"/>
      <c r="VIJ27" s="2442"/>
      <c r="VIK27" s="2442"/>
      <c r="VIL27" s="2442"/>
      <c r="VIM27" s="2442"/>
      <c r="VIN27" s="2442"/>
      <c r="VIO27" s="2442"/>
      <c r="VIP27" s="2442"/>
      <c r="VIQ27" s="2442"/>
      <c r="VIR27" s="2442"/>
      <c r="VIS27" s="2442"/>
      <c r="VIT27" s="2442"/>
      <c r="VIU27" s="2442"/>
      <c r="VIV27" s="2442"/>
      <c r="VIW27" s="2442"/>
      <c r="VIX27" s="2442"/>
      <c r="VIY27" s="2442"/>
      <c r="VIZ27" s="2442"/>
      <c r="VJA27" s="2442"/>
      <c r="VJB27" s="2442"/>
      <c r="VJC27" s="2442"/>
      <c r="VJD27" s="2442"/>
      <c r="VJE27" s="2442"/>
      <c r="VJF27" s="2442"/>
      <c r="VJG27" s="2442"/>
      <c r="VJH27" s="2442"/>
      <c r="VJI27" s="2442"/>
      <c r="VJJ27" s="2442"/>
      <c r="VJK27" s="2442"/>
      <c r="VJL27" s="2442"/>
      <c r="VJM27" s="2442"/>
      <c r="VJN27" s="2442"/>
      <c r="VJO27" s="2442"/>
      <c r="VJP27" s="2442"/>
      <c r="VJQ27" s="2442"/>
      <c r="VJR27" s="2442"/>
      <c r="VJS27" s="2442"/>
      <c r="VJT27" s="2442"/>
      <c r="VJU27" s="2442"/>
      <c r="VJV27" s="2442"/>
      <c r="VJW27" s="2442"/>
      <c r="VJX27" s="2442"/>
      <c r="VJY27" s="2442"/>
      <c r="VJZ27" s="2442"/>
      <c r="VKA27" s="2442"/>
      <c r="VKB27" s="2442"/>
      <c r="VKC27" s="2442"/>
      <c r="VKD27" s="2442"/>
      <c r="VKE27" s="2442"/>
      <c r="VKF27" s="2442"/>
      <c r="VKG27" s="2442"/>
      <c r="VKH27" s="2442"/>
      <c r="VKI27" s="2442"/>
      <c r="VKJ27" s="2442"/>
      <c r="VKK27" s="2442"/>
      <c r="VKL27" s="2442"/>
      <c r="VKM27" s="2442"/>
      <c r="VKN27" s="2442"/>
      <c r="VKO27" s="2442"/>
      <c r="VKP27" s="2442"/>
      <c r="VKQ27" s="2442"/>
      <c r="VKR27" s="2442"/>
      <c r="VKS27" s="2442"/>
      <c r="VKT27" s="2442"/>
      <c r="VKU27" s="2442"/>
      <c r="VKV27" s="2442"/>
      <c r="VKW27" s="2442"/>
      <c r="VKX27" s="2442"/>
      <c r="VKY27" s="2442"/>
      <c r="VKZ27" s="2442"/>
      <c r="VLA27" s="2442"/>
      <c r="VLB27" s="2442"/>
      <c r="VLC27" s="2442"/>
      <c r="VLD27" s="2442"/>
      <c r="VLE27" s="2442"/>
      <c r="VLF27" s="2442"/>
      <c r="VLG27" s="2442"/>
      <c r="VLH27" s="2442"/>
      <c r="VLI27" s="2442"/>
      <c r="VLJ27" s="2442"/>
      <c r="VLK27" s="2442"/>
      <c r="VLL27" s="2442"/>
      <c r="VLM27" s="2442"/>
      <c r="VLN27" s="2442"/>
      <c r="VLO27" s="2442"/>
      <c r="VLP27" s="2442"/>
      <c r="VLQ27" s="2442"/>
      <c r="VLR27" s="2442"/>
      <c r="VLS27" s="2442"/>
      <c r="VLT27" s="2442"/>
      <c r="VLU27" s="2442"/>
      <c r="VLV27" s="2442"/>
      <c r="VLW27" s="2442"/>
      <c r="VLX27" s="2442"/>
      <c r="VLY27" s="2442"/>
      <c r="VLZ27" s="2442"/>
      <c r="VMA27" s="2442"/>
      <c r="VMB27" s="2442"/>
      <c r="VMC27" s="2442"/>
      <c r="VMD27" s="2442"/>
      <c r="VME27" s="2442"/>
      <c r="VMF27" s="2442"/>
      <c r="VMG27" s="2442"/>
      <c r="VMH27" s="2442"/>
      <c r="VMI27" s="2442"/>
      <c r="VMJ27" s="2442"/>
      <c r="VMK27" s="2442"/>
      <c r="VML27" s="2442"/>
      <c r="VMM27" s="2442"/>
      <c r="VMN27" s="2442"/>
      <c r="VMO27" s="2442"/>
      <c r="VMP27" s="2442"/>
      <c r="VMQ27" s="2442"/>
      <c r="VMR27" s="2442"/>
      <c r="VMS27" s="2442"/>
      <c r="VMT27" s="2442"/>
      <c r="VMU27" s="2442"/>
      <c r="VMV27" s="2442"/>
      <c r="VMW27" s="2442"/>
      <c r="VMX27" s="2442"/>
      <c r="VMY27" s="2442"/>
      <c r="VMZ27" s="2442"/>
      <c r="VNA27" s="2442"/>
      <c r="VNB27" s="2442"/>
      <c r="VNC27" s="2442"/>
      <c r="VND27" s="2442"/>
      <c r="VNE27" s="2442"/>
      <c r="VNF27" s="2442"/>
      <c r="VNG27" s="2442"/>
      <c r="VNH27" s="2442"/>
      <c r="VNI27" s="2442"/>
      <c r="VNJ27" s="2442"/>
      <c r="VNK27" s="2442"/>
      <c r="VNL27" s="2442"/>
      <c r="VNM27" s="2442"/>
      <c r="VNN27" s="2442"/>
      <c r="VNO27" s="2442"/>
      <c r="VNP27" s="2442"/>
      <c r="VNQ27" s="2442"/>
      <c r="VNR27" s="2442"/>
      <c r="VNS27" s="2442"/>
      <c r="VNT27" s="2442"/>
      <c r="VNU27" s="2442"/>
      <c r="VNV27" s="2442"/>
      <c r="VNW27" s="2442"/>
      <c r="VNX27" s="2442"/>
      <c r="VNY27" s="2442"/>
      <c r="VNZ27" s="2442"/>
      <c r="VOA27" s="2442"/>
      <c r="VOB27" s="2442"/>
      <c r="VOC27" s="2442"/>
      <c r="VOD27" s="2442"/>
      <c r="VOE27" s="2442"/>
      <c r="VOF27" s="2442"/>
      <c r="VOG27" s="2442"/>
      <c r="VOH27" s="2442"/>
      <c r="VOI27" s="2442"/>
      <c r="VOJ27" s="2442"/>
      <c r="VOK27" s="2442"/>
      <c r="VOL27" s="2442"/>
      <c r="VOM27" s="2442"/>
      <c r="VON27" s="2442"/>
      <c r="VOO27" s="2442"/>
      <c r="VOP27" s="2442"/>
      <c r="VOQ27" s="2442"/>
      <c r="VOR27" s="2442"/>
      <c r="VOS27" s="2442"/>
      <c r="VOT27" s="2442"/>
      <c r="VOU27" s="2442"/>
      <c r="VOV27" s="2442"/>
      <c r="VOW27" s="2442"/>
      <c r="VOX27" s="2442"/>
      <c r="VOY27" s="2442"/>
      <c r="VOZ27" s="2442"/>
      <c r="VPA27" s="2442"/>
      <c r="VPB27" s="2442"/>
      <c r="VPC27" s="2442"/>
      <c r="VPD27" s="2442"/>
      <c r="VPE27" s="2442"/>
      <c r="VPF27" s="2442"/>
      <c r="VPG27" s="2442"/>
      <c r="VPH27" s="2442"/>
      <c r="VPI27" s="2442"/>
      <c r="VPJ27" s="2442"/>
      <c r="VPK27" s="2442"/>
      <c r="VPL27" s="2442"/>
      <c r="VPM27" s="2442"/>
      <c r="VPN27" s="2442"/>
      <c r="VPO27" s="2442"/>
      <c r="VPP27" s="2442"/>
      <c r="VPQ27" s="2442"/>
      <c r="VPR27" s="2442"/>
      <c r="VPS27" s="2442"/>
      <c r="VPT27" s="2442"/>
      <c r="VPU27" s="2442"/>
      <c r="VPV27" s="2442"/>
      <c r="VPW27" s="2442"/>
      <c r="VPX27" s="2442"/>
      <c r="VPY27" s="2442"/>
      <c r="VPZ27" s="2442"/>
      <c r="VQA27" s="2442"/>
      <c r="VQB27" s="2442"/>
      <c r="VQC27" s="2442"/>
      <c r="VQD27" s="2442"/>
      <c r="VQE27" s="2442"/>
      <c r="VQF27" s="2442"/>
      <c r="VQG27" s="2442"/>
      <c r="VQH27" s="2442"/>
      <c r="VQI27" s="2442"/>
      <c r="VQJ27" s="2442"/>
      <c r="VQK27" s="2442"/>
      <c r="VQL27" s="2442"/>
      <c r="VQM27" s="2442"/>
      <c r="VQN27" s="2442"/>
      <c r="VQO27" s="2442"/>
      <c r="VQP27" s="2442"/>
      <c r="VQQ27" s="2442"/>
      <c r="VQR27" s="2442"/>
      <c r="VQS27" s="2442"/>
      <c r="VQT27" s="2442"/>
      <c r="VQU27" s="2442"/>
      <c r="VQV27" s="2442"/>
      <c r="VQW27" s="2442"/>
      <c r="VQX27" s="2442"/>
      <c r="VQY27" s="2442"/>
      <c r="VQZ27" s="2442"/>
      <c r="VRA27" s="2442"/>
      <c r="VRB27" s="2442"/>
      <c r="VRC27" s="2442"/>
      <c r="VRD27" s="2442"/>
      <c r="VRE27" s="2442"/>
      <c r="VRF27" s="2442"/>
      <c r="VRG27" s="2442"/>
      <c r="VRH27" s="2442"/>
      <c r="VRI27" s="2442"/>
      <c r="VRJ27" s="2442"/>
      <c r="VRK27" s="2442"/>
      <c r="VRL27" s="2442"/>
      <c r="VRM27" s="2442"/>
      <c r="VRN27" s="2442"/>
      <c r="VRO27" s="2442"/>
      <c r="VRP27" s="2442"/>
      <c r="VRQ27" s="2442"/>
      <c r="VRR27" s="2442"/>
      <c r="VRS27" s="2442"/>
      <c r="VRT27" s="2442"/>
      <c r="VRU27" s="2442"/>
      <c r="VRV27" s="2442"/>
      <c r="VRW27" s="2442"/>
      <c r="VRX27" s="2442"/>
      <c r="VRY27" s="2442"/>
      <c r="VRZ27" s="2442"/>
      <c r="VSA27" s="2442"/>
      <c r="VSB27" s="2442"/>
      <c r="VSC27" s="2442"/>
      <c r="VSD27" s="2442"/>
      <c r="VSE27" s="2442"/>
      <c r="VSF27" s="2442"/>
      <c r="VSG27" s="2442"/>
      <c r="VSH27" s="2442"/>
      <c r="VSI27" s="2442"/>
      <c r="VSJ27" s="2442"/>
      <c r="VSK27" s="2442"/>
      <c r="VSL27" s="2442"/>
      <c r="VSM27" s="2442"/>
      <c r="VSN27" s="2442"/>
      <c r="VSO27" s="2442"/>
      <c r="VSP27" s="2442"/>
      <c r="VSQ27" s="2442"/>
      <c r="VSR27" s="2442"/>
      <c r="VSS27" s="2442"/>
      <c r="VST27" s="2442"/>
      <c r="VSU27" s="2442"/>
      <c r="VSV27" s="2442"/>
      <c r="VSW27" s="2442"/>
      <c r="VSX27" s="2442"/>
      <c r="VSY27" s="2442"/>
      <c r="VSZ27" s="2442"/>
      <c r="VTA27" s="2442"/>
      <c r="VTB27" s="2442"/>
      <c r="VTC27" s="2442"/>
      <c r="VTD27" s="2442"/>
      <c r="VTE27" s="2442"/>
      <c r="VTF27" s="2442"/>
      <c r="VTG27" s="2442"/>
      <c r="VTH27" s="2442"/>
      <c r="VTI27" s="2442"/>
      <c r="VTJ27" s="2442"/>
      <c r="VTK27" s="2442"/>
      <c r="VTL27" s="2442"/>
      <c r="VTM27" s="2442"/>
      <c r="VTN27" s="2442"/>
      <c r="VTO27" s="2442"/>
      <c r="VTP27" s="2442"/>
      <c r="VTQ27" s="2442"/>
      <c r="VTR27" s="2442"/>
      <c r="VTS27" s="2442"/>
      <c r="VTT27" s="2442"/>
      <c r="VTU27" s="2442"/>
      <c r="VTV27" s="2442"/>
      <c r="VTW27" s="2442"/>
      <c r="VTX27" s="2442"/>
      <c r="VTY27" s="2442"/>
      <c r="VTZ27" s="2442"/>
      <c r="VUA27" s="2442"/>
      <c r="VUB27" s="2442"/>
      <c r="VUC27" s="2442"/>
      <c r="VUD27" s="2442"/>
      <c r="VUE27" s="2442"/>
      <c r="VUF27" s="2442"/>
      <c r="VUG27" s="2442"/>
      <c r="VUH27" s="2442"/>
      <c r="VUI27" s="2442"/>
      <c r="VUJ27" s="2442"/>
      <c r="VUK27" s="2442"/>
      <c r="VUL27" s="2442"/>
      <c r="VUM27" s="2442"/>
      <c r="VUN27" s="2442"/>
      <c r="VUO27" s="2442"/>
      <c r="VUP27" s="2442"/>
      <c r="VUQ27" s="2442"/>
      <c r="VUR27" s="2442"/>
      <c r="VUS27" s="2442"/>
      <c r="VUT27" s="2442"/>
      <c r="VUU27" s="2442"/>
      <c r="VUV27" s="2442"/>
      <c r="VUW27" s="2442"/>
      <c r="VUX27" s="2442"/>
      <c r="VUY27" s="2442"/>
      <c r="VUZ27" s="2442"/>
      <c r="VVA27" s="2442"/>
      <c r="VVB27" s="2442"/>
      <c r="VVC27" s="2442"/>
      <c r="VVD27" s="2442"/>
      <c r="VVE27" s="2442"/>
      <c r="VVF27" s="2442"/>
      <c r="VVG27" s="2442"/>
      <c r="VVH27" s="2442"/>
      <c r="VVI27" s="2442"/>
      <c r="VVJ27" s="2442"/>
      <c r="VVK27" s="2442"/>
      <c r="VVL27" s="2442"/>
      <c r="VVM27" s="2442"/>
      <c r="VVN27" s="2442"/>
      <c r="VVO27" s="2442"/>
      <c r="VVP27" s="2442"/>
      <c r="VVQ27" s="2442"/>
      <c r="VVR27" s="2442"/>
      <c r="VVS27" s="2442"/>
      <c r="VVT27" s="2442"/>
      <c r="VVU27" s="2442"/>
      <c r="VVV27" s="2442"/>
      <c r="VVW27" s="2442"/>
      <c r="VVX27" s="2442"/>
      <c r="VVY27" s="2442"/>
      <c r="VVZ27" s="2442"/>
      <c r="VWA27" s="2442"/>
      <c r="VWB27" s="2442"/>
      <c r="VWC27" s="2442"/>
      <c r="VWD27" s="2442"/>
      <c r="VWE27" s="2442"/>
      <c r="VWF27" s="2442"/>
      <c r="VWG27" s="2442"/>
      <c r="VWH27" s="2442"/>
      <c r="VWI27" s="2442"/>
      <c r="VWJ27" s="2442"/>
      <c r="VWK27" s="2442"/>
      <c r="VWL27" s="2442"/>
      <c r="VWM27" s="2442"/>
      <c r="VWN27" s="2442"/>
      <c r="VWO27" s="2442"/>
      <c r="VWP27" s="2442"/>
      <c r="VWQ27" s="2442"/>
      <c r="VWR27" s="2442"/>
      <c r="VWS27" s="2442"/>
      <c r="VWT27" s="2442"/>
      <c r="VWU27" s="2442"/>
      <c r="VWV27" s="2442"/>
      <c r="VWW27" s="2442"/>
      <c r="VWX27" s="2442"/>
      <c r="VWY27" s="2442"/>
      <c r="VWZ27" s="2442"/>
      <c r="VXA27" s="2442"/>
      <c r="VXB27" s="2442"/>
      <c r="VXC27" s="2442"/>
      <c r="VXD27" s="2442"/>
      <c r="VXE27" s="2442"/>
      <c r="VXF27" s="2442"/>
      <c r="VXG27" s="2442"/>
      <c r="VXH27" s="2442"/>
      <c r="VXI27" s="2442"/>
      <c r="VXJ27" s="2442"/>
      <c r="VXK27" s="2442"/>
      <c r="VXL27" s="2442"/>
      <c r="VXM27" s="2442"/>
      <c r="VXN27" s="2442"/>
      <c r="VXO27" s="2442"/>
      <c r="VXP27" s="2442"/>
      <c r="VXQ27" s="2442"/>
      <c r="VXR27" s="2442"/>
      <c r="VXS27" s="2442"/>
      <c r="VXT27" s="2442"/>
      <c r="VXU27" s="2442"/>
      <c r="VXV27" s="2442"/>
      <c r="VXW27" s="2442"/>
      <c r="VXX27" s="2442"/>
      <c r="VXY27" s="2442"/>
      <c r="VXZ27" s="2442"/>
      <c r="VYA27" s="2442"/>
      <c r="VYB27" s="2442"/>
      <c r="VYC27" s="2442"/>
      <c r="VYD27" s="2442"/>
      <c r="VYE27" s="2442"/>
      <c r="VYF27" s="2442"/>
      <c r="VYG27" s="2442"/>
      <c r="VYH27" s="2442"/>
      <c r="VYI27" s="2442"/>
      <c r="VYJ27" s="2442"/>
      <c r="VYK27" s="2442"/>
      <c r="VYL27" s="2442"/>
      <c r="VYM27" s="2442"/>
      <c r="VYN27" s="2442"/>
      <c r="VYO27" s="2442"/>
      <c r="VYP27" s="2442"/>
      <c r="VYQ27" s="2442"/>
      <c r="VYR27" s="2442"/>
      <c r="VYS27" s="2442"/>
      <c r="VYT27" s="2442"/>
      <c r="VYU27" s="2442"/>
      <c r="VYV27" s="2442"/>
      <c r="VYW27" s="2442"/>
      <c r="VYX27" s="2442"/>
      <c r="VYY27" s="2442"/>
      <c r="VYZ27" s="2442"/>
      <c r="VZA27" s="2442"/>
      <c r="VZB27" s="2442"/>
      <c r="VZC27" s="2442"/>
      <c r="VZD27" s="2442"/>
      <c r="VZE27" s="2442"/>
      <c r="VZF27" s="2442"/>
      <c r="VZG27" s="2442"/>
      <c r="VZH27" s="2442"/>
      <c r="VZI27" s="2442"/>
      <c r="VZJ27" s="2442"/>
      <c r="VZK27" s="2442"/>
      <c r="VZL27" s="2442"/>
      <c r="VZM27" s="2442"/>
      <c r="VZN27" s="2442"/>
      <c r="VZO27" s="2442"/>
      <c r="VZP27" s="2442"/>
      <c r="VZQ27" s="2442"/>
      <c r="VZR27" s="2442"/>
      <c r="VZS27" s="2442"/>
      <c r="VZT27" s="2442"/>
      <c r="VZU27" s="2442"/>
      <c r="VZV27" s="2442"/>
      <c r="VZW27" s="2442"/>
      <c r="VZX27" s="2442"/>
      <c r="VZY27" s="2442"/>
      <c r="VZZ27" s="2442"/>
      <c r="WAA27" s="2442"/>
      <c r="WAB27" s="2442"/>
      <c r="WAC27" s="2442"/>
      <c r="WAD27" s="2442"/>
      <c r="WAE27" s="2442"/>
      <c r="WAF27" s="2442"/>
      <c r="WAG27" s="2442"/>
      <c r="WAH27" s="2442"/>
      <c r="WAI27" s="2442"/>
      <c r="WAJ27" s="2442"/>
      <c r="WAK27" s="2442"/>
      <c r="WAL27" s="2442"/>
      <c r="WAM27" s="2442"/>
      <c r="WAN27" s="2442"/>
      <c r="WAO27" s="2442"/>
      <c r="WAP27" s="2442"/>
      <c r="WAQ27" s="2442"/>
      <c r="WAR27" s="2442"/>
      <c r="WAS27" s="2442"/>
      <c r="WAT27" s="2442"/>
      <c r="WAU27" s="2442"/>
      <c r="WAV27" s="2442"/>
      <c r="WAW27" s="2442"/>
      <c r="WAX27" s="2442"/>
      <c r="WAY27" s="2442"/>
      <c r="WAZ27" s="2442"/>
      <c r="WBA27" s="2442"/>
      <c r="WBB27" s="2442"/>
      <c r="WBC27" s="2442"/>
      <c r="WBD27" s="2442"/>
      <c r="WBE27" s="2442"/>
      <c r="WBF27" s="2442"/>
      <c r="WBG27" s="2442"/>
      <c r="WBH27" s="2442"/>
      <c r="WBI27" s="2442"/>
      <c r="WBJ27" s="2442"/>
      <c r="WBK27" s="2442"/>
      <c r="WBL27" s="2442"/>
      <c r="WBM27" s="2442"/>
      <c r="WBN27" s="2442"/>
      <c r="WBO27" s="2442"/>
      <c r="WBP27" s="2442"/>
      <c r="WBQ27" s="2442"/>
      <c r="WBR27" s="2442"/>
      <c r="WBS27" s="2442"/>
      <c r="WBT27" s="2442"/>
      <c r="WBU27" s="2442"/>
      <c r="WBV27" s="2442"/>
      <c r="WBW27" s="2442"/>
      <c r="WBX27" s="2442"/>
      <c r="WBY27" s="2442"/>
      <c r="WBZ27" s="2442"/>
      <c r="WCA27" s="2442"/>
      <c r="WCB27" s="2442"/>
      <c r="WCC27" s="2442"/>
      <c r="WCD27" s="2442"/>
      <c r="WCE27" s="2442"/>
      <c r="WCF27" s="2442"/>
      <c r="WCG27" s="2442"/>
      <c r="WCH27" s="2442"/>
      <c r="WCI27" s="2442"/>
      <c r="WCJ27" s="2442"/>
      <c r="WCK27" s="2442"/>
      <c r="WCL27" s="2442"/>
      <c r="WCM27" s="2442"/>
      <c r="WCN27" s="2442"/>
      <c r="WCO27" s="2442"/>
      <c r="WCP27" s="2442"/>
      <c r="WCQ27" s="2442"/>
      <c r="WCR27" s="2442"/>
      <c r="WCS27" s="2442"/>
      <c r="WCT27" s="2442"/>
      <c r="WCU27" s="2442"/>
      <c r="WCV27" s="2442"/>
      <c r="WCW27" s="2442"/>
      <c r="WCX27" s="2442"/>
      <c r="WCY27" s="2442"/>
      <c r="WCZ27" s="2442"/>
      <c r="WDA27" s="2442"/>
      <c r="WDB27" s="2442"/>
      <c r="WDC27" s="2442"/>
      <c r="WDD27" s="2442"/>
      <c r="WDE27" s="2442"/>
      <c r="WDF27" s="2442"/>
      <c r="WDG27" s="2442"/>
      <c r="WDH27" s="2442"/>
      <c r="WDI27" s="2442"/>
      <c r="WDJ27" s="2442"/>
      <c r="WDK27" s="2442"/>
      <c r="WDL27" s="2442"/>
      <c r="WDM27" s="2442"/>
      <c r="WDN27" s="2442"/>
      <c r="WDO27" s="2442"/>
      <c r="WDP27" s="2442"/>
      <c r="WDQ27" s="2442"/>
      <c r="WDR27" s="2442"/>
      <c r="WDS27" s="2442"/>
      <c r="WDT27" s="2442"/>
      <c r="WDU27" s="2442"/>
      <c r="WDV27" s="2442"/>
      <c r="WDW27" s="2442"/>
      <c r="WDX27" s="2442"/>
      <c r="WDY27" s="2442"/>
      <c r="WDZ27" s="2442"/>
      <c r="WEA27" s="2442"/>
      <c r="WEB27" s="2442"/>
      <c r="WEC27" s="2442"/>
      <c r="WED27" s="2442"/>
      <c r="WEE27" s="2442"/>
      <c r="WEF27" s="2442"/>
      <c r="WEG27" s="2442"/>
      <c r="WEH27" s="2442"/>
      <c r="WEI27" s="2442"/>
      <c r="WEJ27" s="2442"/>
      <c r="WEK27" s="2442"/>
      <c r="WEL27" s="2442"/>
      <c r="WEM27" s="2442"/>
      <c r="WEN27" s="2442"/>
      <c r="WEO27" s="2442"/>
      <c r="WEP27" s="2442"/>
      <c r="WEQ27" s="2442"/>
      <c r="WER27" s="2442"/>
      <c r="WES27" s="2442"/>
      <c r="WET27" s="2442"/>
      <c r="WEU27" s="2442"/>
      <c r="WEV27" s="2442"/>
      <c r="WEW27" s="2442"/>
      <c r="WEX27" s="2442"/>
      <c r="WEY27" s="2442"/>
      <c r="WEZ27" s="2442"/>
      <c r="WFA27" s="2442"/>
      <c r="WFB27" s="2442"/>
      <c r="WFC27" s="2442"/>
      <c r="WFD27" s="2442"/>
      <c r="WFE27" s="2442"/>
      <c r="WFF27" s="2442"/>
      <c r="WFG27" s="2442"/>
      <c r="WFH27" s="2442"/>
      <c r="WFI27" s="2442"/>
      <c r="WFJ27" s="2442"/>
      <c r="WFK27" s="2442"/>
      <c r="WFL27" s="2442"/>
      <c r="WFM27" s="2442"/>
      <c r="WFN27" s="2442"/>
      <c r="WFO27" s="2442"/>
      <c r="WFP27" s="2442"/>
      <c r="WFQ27" s="2442"/>
      <c r="WFR27" s="2442"/>
      <c r="WFS27" s="2442"/>
      <c r="WFT27" s="2442"/>
      <c r="WFU27" s="2442"/>
      <c r="WFV27" s="2442"/>
      <c r="WFW27" s="2442"/>
      <c r="WFX27" s="2442"/>
      <c r="WFY27" s="2442"/>
      <c r="WFZ27" s="2442"/>
      <c r="WGA27" s="2442"/>
      <c r="WGB27" s="2442"/>
      <c r="WGC27" s="2442"/>
      <c r="WGD27" s="2442"/>
      <c r="WGE27" s="2442"/>
      <c r="WGF27" s="2442"/>
      <c r="WGG27" s="2442"/>
      <c r="WGH27" s="2442"/>
      <c r="WGI27" s="2442"/>
      <c r="WGJ27" s="2442"/>
      <c r="WGK27" s="2442"/>
      <c r="WGL27" s="2442"/>
      <c r="WGM27" s="2442"/>
      <c r="WGN27" s="2442"/>
      <c r="WGO27" s="2442"/>
      <c r="WGP27" s="2442"/>
      <c r="WGQ27" s="2442"/>
      <c r="WGR27" s="2442"/>
      <c r="WGS27" s="2442"/>
      <c r="WGT27" s="2442"/>
      <c r="WGU27" s="2442"/>
      <c r="WGV27" s="2442"/>
      <c r="WGW27" s="2442"/>
      <c r="WGX27" s="2442"/>
      <c r="WGY27" s="2442"/>
      <c r="WGZ27" s="2442"/>
      <c r="WHA27" s="2442"/>
      <c r="WHB27" s="2442"/>
      <c r="WHC27" s="2442"/>
      <c r="WHD27" s="2442"/>
      <c r="WHE27" s="2442"/>
      <c r="WHF27" s="2442"/>
      <c r="WHG27" s="2442"/>
      <c r="WHH27" s="2442"/>
      <c r="WHI27" s="2442"/>
      <c r="WHJ27" s="2442"/>
      <c r="WHK27" s="2442"/>
      <c r="WHL27" s="2442"/>
      <c r="WHM27" s="2442"/>
      <c r="WHN27" s="2442"/>
      <c r="WHO27" s="2442"/>
      <c r="WHP27" s="2442"/>
      <c r="WHQ27" s="2442"/>
      <c r="WHR27" s="2442"/>
      <c r="WHS27" s="2442"/>
      <c r="WHT27" s="2442"/>
      <c r="WHU27" s="2442"/>
      <c r="WHV27" s="2442"/>
      <c r="WHW27" s="2442"/>
      <c r="WHX27" s="2442"/>
      <c r="WHY27" s="2442"/>
      <c r="WHZ27" s="2442"/>
      <c r="WIA27" s="2442"/>
      <c r="WIB27" s="2442"/>
      <c r="WIC27" s="2442"/>
      <c r="WID27" s="2442"/>
      <c r="WIE27" s="2442"/>
      <c r="WIF27" s="2442"/>
      <c r="WIG27" s="2442"/>
      <c r="WIH27" s="2442"/>
      <c r="WII27" s="2442"/>
      <c r="WIJ27" s="2442"/>
      <c r="WIK27" s="2442"/>
      <c r="WIL27" s="2442"/>
      <c r="WIM27" s="2442"/>
      <c r="WIN27" s="2442"/>
      <c r="WIO27" s="2442"/>
      <c r="WIP27" s="2442"/>
      <c r="WIQ27" s="2442"/>
      <c r="WIR27" s="2442"/>
      <c r="WIS27" s="2442"/>
      <c r="WIT27" s="2442"/>
      <c r="WIU27" s="2442"/>
      <c r="WIV27" s="2442"/>
      <c r="WIW27" s="2442"/>
      <c r="WIX27" s="2442"/>
      <c r="WIY27" s="2442"/>
      <c r="WIZ27" s="2442"/>
      <c r="WJA27" s="2442"/>
      <c r="WJB27" s="2442"/>
      <c r="WJC27" s="2442"/>
      <c r="WJD27" s="2442"/>
      <c r="WJE27" s="2442"/>
      <c r="WJF27" s="2442"/>
      <c r="WJG27" s="2442"/>
      <c r="WJH27" s="2442"/>
      <c r="WJI27" s="2442"/>
      <c r="WJJ27" s="2442"/>
      <c r="WJK27" s="2442"/>
      <c r="WJL27" s="2442"/>
      <c r="WJM27" s="2442"/>
      <c r="WJN27" s="2442"/>
      <c r="WJO27" s="2442"/>
      <c r="WJP27" s="2442"/>
      <c r="WJQ27" s="2442"/>
      <c r="WJR27" s="2442"/>
      <c r="WJS27" s="2442"/>
      <c r="WJT27" s="2442"/>
      <c r="WJU27" s="2442"/>
      <c r="WJV27" s="2442"/>
      <c r="WJW27" s="2442"/>
      <c r="WJX27" s="2442"/>
      <c r="WJY27" s="2442"/>
      <c r="WJZ27" s="2442"/>
      <c r="WKA27" s="2442"/>
      <c r="WKB27" s="2442"/>
      <c r="WKC27" s="2442"/>
      <c r="WKD27" s="2442"/>
      <c r="WKE27" s="2442"/>
      <c r="WKF27" s="2442"/>
      <c r="WKG27" s="2442"/>
      <c r="WKH27" s="2442"/>
      <c r="WKI27" s="2442"/>
      <c r="WKJ27" s="2442"/>
      <c r="WKK27" s="2442"/>
      <c r="WKL27" s="2442"/>
      <c r="WKM27" s="2442"/>
      <c r="WKN27" s="2442"/>
      <c r="WKO27" s="2442"/>
      <c r="WKP27" s="2442"/>
      <c r="WKQ27" s="2442"/>
      <c r="WKR27" s="2442"/>
      <c r="WKS27" s="2442"/>
      <c r="WKT27" s="2442"/>
      <c r="WKU27" s="2442"/>
      <c r="WKV27" s="2442"/>
      <c r="WKW27" s="2442"/>
      <c r="WKX27" s="2442"/>
      <c r="WKY27" s="2442"/>
      <c r="WKZ27" s="2442"/>
      <c r="WLA27" s="2442"/>
      <c r="WLB27" s="2442"/>
      <c r="WLC27" s="2442"/>
      <c r="WLD27" s="2442"/>
      <c r="WLE27" s="2442"/>
      <c r="WLF27" s="2442"/>
      <c r="WLG27" s="2442"/>
      <c r="WLH27" s="2442"/>
      <c r="WLI27" s="2442"/>
      <c r="WLJ27" s="2442"/>
      <c r="WLK27" s="2442"/>
      <c r="WLL27" s="2442"/>
      <c r="WLM27" s="2442"/>
      <c r="WLN27" s="2442"/>
      <c r="WLO27" s="2442"/>
      <c r="WLP27" s="2442"/>
      <c r="WLQ27" s="2442"/>
      <c r="WLR27" s="2442"/>
      <c r="WLS27" s="2442"/>
      <c r="WLT27" s="2442"/>
      <c r="WLU27" s="2442"/>
      <c r="WLV27" s="2442"/>
      <c r="WLW27" s="2442"/>
      <c r="WLX27" s="2442"/>
      <c r="WLY27" s="2442"/>
      <c r="WLZ27" s="2442"/>
      <c r="WMA27" s="2442"/>
      <c r="WMB27" s="2442"/>
      <c r="WMC27" s="2442"/>
      <c r="WMD27" s="2442"/>
      <c r="WME27" s="2442"/>
      <c r="WMF27" s="2442"/>
      <c r="WMG27" s="2442"/>
      <c r="WMH27" s="2442"/>
      <c r="WMI27" s="2442"/>
      <c r="WMJ27" s="2442"/>
      <c r="WMK27" s="2442"/>
      <c r="WML27" s="2442"/>
      <c r="WMM27" s="2442"/>
      <c r="WMN27" s="2442"/>
      <c r="WMO27" s="2442"/>
      <c r="WMP27" s="2442"/>
      <c r="WMQ27" s="2442"/>
      <c r="WMR27" s="2442"/>
      <c r="WMS27" s="2442"/>
      <c r="WMT27" s="2442"/>
      <c r="WMU27" s="2442"/>
      <c r="WMV27" s="2442"/>
      <c r="WMW27" s="2442"/>
      <c r="WMX27" s="2442"/>
      <c r="WMY27" s="2442"/>
      <c r="WMZ27" s="2442"/>
      <c r="WNA27" s="2442"/>
      <c r="WNB27" s="2442"/>
      <c r="WNC27" s="2442"/>
      <c r="WND27" s="2442"/>
      <c r="WNE27" s="2442"/>
      <c r="WNF27" s="2442"/>
      <c r="WNG27" s="2442"/>
      <c r="WNH27" s="2442"/>
      <c r="WNI27" s="2442"/>
      <c r="WNJ27" s="2442"/>
      <c r="WNK27" s="2442"/>
      <c r="WNL27" s="2442"/>
      <c r="WNM27" s="2442"/>
      <c r="WNN27" s="2442"/>
      <c r="WNO27" s="2442"/>
      <c r="WNP27" s="2442"/>
      <c r="WNQ27" s="2442"/>
      <c r="WNR27" s="2442"/>
      <c r="WNS27" s="2442"/>
      <c r="WNT27" s="2442"/>
      <c r="WNU27" s="2442"/>
      <c r="WNV27" s="2442"/>
      <c r="WNW27" s="2442"/>
      <c r="WNX27" s="2442"/>
      <c r="WNY27" s="2442"/>
      <c r="WNZ27" s="2442"/>
      <c r="WOA27" s="2442"/>
      <c r="WOB27" s="2442"/>
      <c r="WOC27" s="2442"/>
      <c r="WOD27" s="2442"/>
      <c r="WOE27" s="2442"/>
      <c r="WOF27" s="2442"/>
      <c r="WOG27" s="2442"/>
      <c r="WOH27" s="2442"/>
      <c r="WOI27" s="2442"/>
      <c r="WOJ27" s="2442"/>
      <c r="WOK27" s="2442"/>
      <c r="WOL27" s="2442"/>
      <c r="WOM27" s="2442"/>
      <c r="WON27" s="2442"/>
      <c r="WOO27" s="2442"/>
      <c r="WOP27" s="2442"/>
      <c r="WOQ27" s="2442"/>
      <c r="WOR27" s="2442"/>
      <c r="WOS27" s="2442"/>
      <c r="WOT27" s="2442"/>
      <c r="WOU27" s="2442"/>
      <c r="WOV27" s="2442"/>
      <c r="WOW27" s="2442"/>
      <c r="WOX27" s="2442"/>
      <c r="WOY27" s="2442"/>
      <c r="WOZ27" s="2442"/>
      <c r="WPA27" s="2442"/>
      <c r="WPB27" s="2442"/>
      <c r="WPC27" s="2442"/>
      <c r="WPD27" s="2442"/>
      <c r="WPE27" s="2442"/>
      <c r="WPF27" s="2442"/>
      <c r="WPG27" s="2442"/>
      <c r="WPH27" s="2442"/>
      <c r="WPI27" s="2442"/>
      <c r="WPJ27" s="2442"/>
      <c r="WPK27" s="2442"/>
      <c r="WPL27" s="2442"/>
      <c r="WPM27" s="2442"/>
      <c r="WPN27" s="2442"/>
      <c r="WPO27" s="2442"/>
      <c r="WPP27" s="2442"/>
      <c r="WPQ27" s="2442"/>
      <c r="WPR27" s="2442"/>
      <c r="WPS27" s="2442"/>
      <c r="WPT27" s="2442"/>
      <c r="WPU27" s="2442"/>
      <c r="WPV27" s="2442"/>
      <c r="WPW27" s="2442"/>
      <c r="WPX27" s="2442"/>
      <c r="WPY27" s="2442"/>
      <c r="WPZ27" s="2442"/>
      <c r="WQA27" s="2442"/>
      <c r="WQB27" s="2442"/>
      <c r="WQC27" s="2442"/>
      <c r="WQD27" s="2442"/>
      <c r="WQE27" s="2442"/>
      <c r="WQF27" s="2442"/>
      <c r="WQG27" s="2442"/>
      <c r="WQH27" s="2442"/>
      <c r="WQI27" s="2442"/>
      <c r="WQJ27" s="2442"/>
      <c r="WQK27" s="2442"/>
      <c r="WQL27" s="2442"/>
      <c r="WQM27" s="2442"/>
      <c r="WQN27" s="2442"/>
      <c r="WQO27" s="2442"/>
      <c r="WQP27" s="2442"/>
      <c r="WQQ27" s="2442"/>
      <c r="WQR27" s="2442"/>
      <c r="WQS27" s="2442"/>
      <c r="WQT27" s="2442"/>
      <c r="WQU27" s="2442"/>
      <c r="WQV27" s="2442"/>
      <c r="WQW27" s="2442"/>
      <c r="WQX27" s="2442"/>
      <c r="WQY27" s="2442"/>
      <c r="WQZ27" s="2442"/>
      <c r="WRA27" s="2442"/>
      <c r="WRB27" s="2442"/>
      <c r="WRC27" s="2442"/>
      <c r="WRD27" s="2442"/>
      <c r="WRE27" s="2442"/>
      <c r="WRF27" s="2442"/>
      <c r="WRG27" s="2442"/>
      <c r="WRH27" s="2442"/>
      <c r="WRI27" s="2442"/>
      <c r="WRJ27" s="2442"/>
      <c r="WRK27" s="2442"/>
      <c r="WRL27" s="2442"/>
      <c r="WRM27" s="2442"/>
      <c r="WRN27" s="2442"/>
      <c r="WRO27" s="2442"/>
      <c r="WRP27" s="2442"/>
      <c r="WRQ27" s="2442"/>
      <c r="WRR27" s="2442"/>
      <c r="WRS27" s="2442"/>
      <c r="WRT27" s="2442"/>
      <c r="WRU27" s="2442"/>
      <c r="WRV27" s="2442"/>
      <c r="WRW27" s="2442"/>
      <c r="WRX27" s="2442"/>
      <c r="WRY27" s="2442"/>
      <c r="WRZ27" s="2442"/>
      <c r="WSA27" s="2442"/>
      <c r="WSB27" s="2442"/>
      <c r="WSC27" s="2442"/>
      <c r="WSD27" s="2442"/>
      <c r="WSE27" s="2442"/>
      <c r="WSF27" s="2442"/>
      <c r="WSG27" s="2442"/>
      <c r="WSH27" s="2442"/>
      <c r="WSI27" s="2442"/>
      <c r="WSJ27" s="2442"/>
      <c r="WSK27" s="2442"/>
      <c r="WSL27" s="2442"/>
      <c r="WSM27" s="2442"/>
      <c r="WSN27" s="2442"/>
      <c r="WSO27" s="2442"/>
      <c r="WSP27" s="2442"/>
      <c r="WSQ27" s="2442"/>
      <c r="WSR27" s="2442"/>
      <c r="WSS27" s="2442"/>
      <c r="WST27" s="2442"/>
      <c r="WSU27" s="2442"/>
      <c r="WSV27" s="2442"/>
      <c r="WSW27" s="2442"/>
      <c r="WSX27" s="2442"/>
      <c r="WSY27" s="2442"/>
      <c r="WSZ27" s="2442"/>
      <c r="WTA27" s="2442"/>
      <c r="WTB27" s="2442"/>
      <c r="WTC27" s="2442"/>
      <c r="WTD27" s="2442"/>
      <c r="WTE27" s="2442"/>
      <c r="WTF27" s="2442"/>
      <c r="WTG27" s="2442"/>
      <c r="WTH27" s="2442"/>
      <c r="WTI27" s="2442"/>
      <c r="WTJ27" s="2442"/>
      <c r="WTK27" s="2442"/>
      <c r="WTL27" s="2442"/>
      <c r="WTM27" s="2442"/>
      <c r="WTN27" s="2442"/>
      <c r="WTO27" s="2442"/>
      <c r="WTP27" s="2442"/>
      <c r="WTQ27" s="2442"/>
      <c r="WTR27" s="2442"/>
      <c r="WTS27" s="2442"/>
      <c r="WTT27" s="2442"/>
      <c r="WTU27" s="2442"/>
      <c r="WTV27" s="2442"/>
      <c r="WTW27" s="2442"/>
      <c r="WTX27" s="2442"/>
      <c r="WTY27" s="2442"/>
      <c r="WTZ27" s="2442"/>
      <c r="WUA27" s="2442"/>
      <c r="WUB27" s="2442"/>
      <c r="WUC27" s="2442"/>
      <c r="WUD27" s="2442"/>
      <c r="WUE27" s="2442"/>
      <c r="WUF27" s="2442"/>
      <c r="WUG27" s="2442"/>
      <c r="WUH27" s="2442"/>
      <c r="WUI27" s="2442"/>
      <c r="WUJ27" s="2442"/>
      <c r="WUK27" s="2442"/>
      <c r="WUL27" s="2442"/>
      <c r="WUM27" s="2442"/>
      <c r="WUN27" s="2442"/>
      <c r="WUO27" s="2442"/>
      <c r="WUP27" s="2442"/>
      <c r="WUQ27" s="2442"/>
      <c r="WUR27" s="2442"/>
      <c r="WUS27" s="2442"/>
      <c r="WUT27" s="2442"/>
      <c r="WUU27" s="2442"/>
      <c r="WUV27" s="2442"/>
      <c r="WUW27" s="2442"/>
      <c r="WUX27" s="2442"/>
      <c r="WUY27" s="2442"/>
      <c r="WUZ27" s="2442"/>
      <c r="WVA27" s="2442"/>
      <c r="WVB27" s="2442"/>
      <c r="WVC27" s="2442"/>
      <c r="WVD27" s="2442"/>
      <c r="WVE27" s="2442"/>
      <c r="WVF27" s="2442"/>
      <c r="WVG27" s="2442"/>
      <c r="WVH27" s="2442"/>
      <c r="WVI27" s="2442"/>
      <c r="WVJ27" s="2442"/>
      <c r="WVK27" s="2442"/>
      <c r="WVL27" s="2442"/>
      <c r="WVM27" s="2442"/>
      <c r="WVN27" s="2442"/>
      <c r="WVO27" s="2442"/>
      <c r="WVP27" s="2442"/>
      <c r="WVQ27" s="2442"/>
      <c r="WVR27" s="2442"/>
      <c r="WVS27" s="2442"/>
      <c r="WVT27" s="2442"/>
      <c r="WVU27" s="2442"/>
      <c r="WVV27" s="2442"/>
      <c r="WVW27" s="2442"/>
      <c r="WVX27" s="2442"/>
      <c r="WVY27" s="2442"/>
      <c r="WVZ27" s="2442"/>
      <c r="WWA27" s="2442"/>
      <c r="WWB27" s="2442"/>
      <c r="WWC27" s="2442"/>
      <c r="WWD27" s="2442"/>
      <c r="WWE27" s="2442"/>
      <c r="WWF27" s="2442"/>
      <c r="WWG27" s="2442"/>
      <c r="WWH27" s="2442"/>
      <c r="WWI27" s="2442"/>
      <c r="WWJ27" s="2442"/>
      <c r="WWK27" s="2442"/>
      <c r="WWL27" s="2442"/>
      <c r="WWM27" s="2442"/>
      <c r="WWN27" s="2442"/>
      <c r="WWO27" s="2442"/>
      <c r="WWP27" s="2442"/>
      <c r="WWQ27" s="2442"/>
      <c r="WWR27" s="2442"/>
      <c r="WWS27" s="2442"/>
      <c r="WWT27" s="2442"/>
      <c r="WWU27" s="2442"/>
      <c r="WWV27" s="2442"/>
      <c r="WWW27" s="2442"/>
      <c r="WWX27" s="2442"/>
      <c r="WWY27" s="2442"/>
      <c r="WWZ27" s="2442"/>
      <c r="WXA27" s="2442"/>
      <c r="WXB27" s="2442"/>
      <c r="WXC27" s="2442"/>
      <c r="WXD27" s="2442"/>
      <c r="WXE27" s="2442"/>
      <c r="WXF27" s="2442"/>
      <c r="WXG27" s="2442"/>
      <c r="WXH27" s="2442"/>
      <c r="WXI27" s="2442"/>
      <c r="WXJ27" s="2442"/>
      <c r="WXK27" s="2442"/>
      <c r="WXL27" s="2442"/>
      <c r="WXM27" s="2442"/>
      <c r="WXN27" s="2442"/>
      <c r="WXO27" s="2442"/>
      <c r="WXP27" s="2442"/>
      <c r="WXQ27" s="2442"/>
      <c r="WXR27" s="2442"/>
      <c r="WXS27" s="2442"/>
      <c r="WXT27" s="2442"/>
      <c r="WXU27" s="2442"/>
      <c r="WXV27" s="2442"/>
      <c r="WXW27" s="2442"/>
      <c r="WXX27" s="2442"/>
      <c r="WXY27" s="2442"/>
      <c r="WXZ27" s="2442"/>
      <c r="WYA27" s="2442"/>
      <c r="WYB27" s="2442"/>
      <c r="WYC27" s="2442"/>
      <c r="WYD27" s="2442"/>
      <c r="WYE27" s="2442"/>
      <c r="WYF27" s="2442"/>
      <c r="WYG27" s="2442"/>
      <c r="WYH27" s="2442"/>
      <c r="WYI27" s="2442"/>
      <c r="WYJ27" s="2442"/>
      <c r="WYK27" s="2442"/>
      <c r="WYL27" s="2442"/>
      <c r="WYM27" s="2442"/>
      <c r="WYN27" s="2442"/>
      <c r="WYO27" s="2442"/>
      <c r="WYP27" s="2442"/>
      <c r="WYQ27" s="2442"/>
      <c r="WYR27" s="2442"/>
      <c r="WYS27" s="2442"/>
      <c r="WYT27" s="2442"/>
      <c r="WYU27" s="2442"/>
      <c r="WYV27" s="2442"/>
      <c r="WYW27" s="2442"/>
      <c r="WYX27" s="2442"/>
      <c r="WYY27" s="2442"/>
      <c r="WYZ27" s="2442"/>
      <c r="WZA27" s="2442"/>
      <c r="WZB27" s="2442"/>
      <c r="WZC27" s="2442"/>
      <c r="WZD27" s="2442"/>
      <c r="WZE27" s="2442"/>
      <c r="WZF27" s="2442"/>
      <c r="WZG27" s="2442"/>
      <c r="WZH27" s="2442"/>
      <c r="WZI27" s="2442"/>
      <c r="WZJ27" s="2442"/>
      <c r="WZK27" s="2442"/>
      <c r="WZL27" s="2442"/>
      <c r="WZM27" s="2442"/>
      <c r="WZN27" s="2442"/>
      <c r="WZO27" s="2442"/>
      <c r="WZP27" s="2442"/>
      <c r="WZQ27" s="2442"/>
      <c r="WZR27" s="2442"/>
      <c r="WZS27" s="2442"/>
      <c r="WZT27" s="2442"/>
      <c r="WZU27" s="2442"/>
      <c r="WZV27" s="2442"/>
      <c r="WZW27" s="2442"/>
      <c r="WZX27" s="2442"/>
      <c r="WZY27" s="2442"/>
      <c r="WZZ27" s="2442"/>
      <c r="XAA27" s="2442"/>
      <c r="XAB27" s="2442"/>
      <c r="XAC27" s="2442"/>
      <c r="XAD27" s="2442"/>
      <c r="XAE27" s="2442"/>
      <c r="XAF27" s="2442"/>
      <c r="XAG27" s="2442"/>
      <c r="XAH27" s="2442"/>
      <c r="XAI27" s="2442"/>
      <c r="XAJ27" s="2442"/>
      <c r="XAK27" s="2442"/>
      <c r="XAL27" s="2442"/>
      <c r="XAM27" s="2442"/>
      <c r="XAN27" s="2442"/>
      <c r="XAO27" s="2442"/>
      <c r="XAP27" s="2442"/>
      <c r="XAQ27" s="2442"/>
      <c r="XAR27" s="2442"/>
      <c r="XAS27" s="2442"/>
      <c r="XAT27" s="2442"/>
      <c r="XAU27" s="2442"/>
      <c r="XAV27" s="2442"/>
      <c r="XAW27" s="2442"/>
      <c r="XAX27" s="2442"/>
      <c r="XAY27" s="2442"/>
      <c r="XAZ27" s="2442"/>
      <c r="XBA27" s="2442"/>
      <c r="XBB27" s="2442"/>
      <c r="XBC27" s="2442"/>
      <c r="XBD27" s="2442"/>
      <c r="XBE27" s="2442"/>
      <c r="XBF27" s="2442"/>
      <c r="XBG27" s="2442"/>
      <c r="XBH27" s="2442"/>
      <c r="XBI27" s="2442"/>
      <c r="XBJ27" s="2442"/>
      <c r="XBK27" s="2442"/>
      <c r="XBL27" s="2442"/>
      <c r="XBM27" s="2442"/>
      <c r="XBN27" s="2442"/>
      <c r="XBO27" s="2442"/>
      <c r="XBP27" s="2442"/>
      <c r="XBQ27" s="2442"/>
      <c r="XBR27" s="2442"/>
      <c r="XBS27" s="2442"/>
      <c r="XBT27" s="2442"/>
      <c r="XBU27" s="2442"/>
      <c r="XBV27" s="2442"/>
      <c r="XBW27" s="2442"/>
      <c r="XBX27" s="2442"/>
      <c r="XBY27" s="2442"/>
      <c r="XBZ27" s="2442"/>
      <c r="XCA27" s="2442"/>
      <c r="XCB27" s="2442"/>
      <c r="XCC27" s="2442"/>
      <c r="XCD27" s="2442"/>
      <c r="XCE27" s="2442"/>
      <c r="XCF27" s="2442"/>
      <c r="XCG27" s="2442"/>
      <c r="XCH27" s="2442"/>
      <c r="XCI27" s="2442"/>
      <c r="XCJ27" s="2442"/>
      <c r="XCK27" s="2442"/>
      <c r="XCL27" s="2442"/>
      <c r="XCM27" s="2442"/>
      <c r="XCN27" s="2442"/>
      <c r="XCO27" s="2442"/>
      <c r="XCP27" s="2442"/>
      <c r="XCQ27" s="2442"/>
      <c r="XCR27" s="2442"/>
      <c r="XCS27" s="2442"/>
      <c r="XCT27" s="2442"/>
      <c r="XCU27" s="2442"/>
      <c r="XCV27" s="2442"/>
      <c r="XCW27" s="2442"/>
      <c r="XCX27" s="2442"/>
      <c r="XCY27" s="2442"/>
      <c r="XCZ27" s="2442"/>
      <c r="XDA27" s="2442"/>
      <c r="XDB27" s="2442"/>
      <c r="XDC27" s="2442"/>
      <c r="XDD27" s="2442"/>
      <c r="XDE27" s="2442"/>
      <c r="XDF27" s="2442"/>
      <c r="XDG27" s="2442"/>
      <c r="XDH27" s="2442"/>
      <c r="XDI27" s="2442"/>
      <c r="XDJ27" s="2442"/>
      <c r="XDK27" s="2442"/>
      <c r="XDL27" s="2442"/>
      <c r="XDM27" s="2442"/>
      <c r="XDN27" s="2442"/>
      <c r="XDO27" s="2442"/>
      <c r="XDP27" s="2442"/>
      <c r="XDQ27" s="2442"/>
      <c r="XDR27" s="2442"/>
      <c r="XDS27" s="2442"/>
      <c r="XDT27" s="2442"/>
      <c r="XDU27" s="2442"/>
      <c r="XDV27" s="2442"/>
      <c r="XDW27" s="2442"/>
      <c r="XDX27" s="2442"/>
      <c r="XDY27" s="2442"/>
      <c r="XDZ27" s="2442"/>
      <c r="XEA27" s="2442"/>
      <c r="XEB27" s="2442"/>
      <c r="XEC27" s="2442"/>
      <c r="XED27" s="2442"/>
      <c r="XEE27" s="2442"/>
      <c r="XEF27" s="2442"/>
      <c r="XEG27" s="2442"/>
      <c r="XEH27" s="2442"/>
      <c r="XEI27" s="2442"/>
      <c r="XEJ27" s="2442"/>
      <c r="XEK27" s="2442"/>
      <c r="XEL27" s="2442"/>
      <c r="XEM27" s="2442"/>
      <c r="XEN27" s="2442"/>
      <c r="XEO27" s="2442"/>
      <c r="XEP27" s="2442"/>
      <c r="XEQ27" s="2442"/>
      <c r="XER27" s="2442"/>
      <c r="XES27" s="2442"/>
      <c r="XET27" s="2442"/>
      <c r="XEU27" s="2442"/>
      <c r="XEV27" s="2442"/>
      <c r="XEW27" s="2442"/>
      <c r="XEX27" s="2442"/>
      <c r="XEY27" s="2442"/>
      <c r="XEZ27" s="2442"/>
      <c r="XFA27" s="2442"/>
      <c r="XFB27" s="2442"/>
      <c r="XFC27" s="2442"/>
    </row>
    <row r="28" spans="1:16384" s="2438" customFormat="1" x14ac:dyDescent="0.2">
      <c r="A28" s="2440" t="s">
        <v>3677</v>
      </c>
      <c r="B28" s="2438" t="s">
        <v>69</v>
      </c>
      <c r="C28" s="2438">
        <f>Prognose!$D$2*C26</f>
        <v>17500</v>
      </c>
      <c r="D28" s="2438">
        <f>Prognose!$D$2*D26</f>
        <v>37500</v>
      </c>
      <c r="E28" s="2438">
        <f>Prognose!$D$2*E26</f>
        <v>70000</v>
      </c>
      <c r="F28" s="2438">
        <f>Prognose!$D$2*F26</f>
        <v>70000</v>
      </c>
      <c r="G28" s="2438">
        <f>Prognose!$D$2*G26</f>
        <v>70000</v>
      </c>
      <c r="H28" s="2438">
        <f>Prognose!$D$2*H26</f>
        <v>70000</v>
      </c>
      <c r="I28" s="2438">
        <f>Prognose!$D$2*I26</f>
        <v>70000</v>
      </c>
      <c r="J28" s="2438">
        <f>Prognose!$D$2*J26</f>
        <v>70000</v>
      </c>
      <c r="K28" s="2438">
        <f>Prognose!$D$2*K26</f>
        <v>70000</v>
      </c>
      <c r="L28" s="2438">
        <f>Prognose!$D$2*L26</f>
        <v>70000</v>
      </c>
      <c r="M28" s="2438">
        <f>Prognose!$D$2*M26</f>
        <v>70000</v>
      </c>
      <c r="N28" s="2438">
        <f>Prognose!$D$2*N26</f>
        <v>70000</v>
      </c>
      <c r="O28" s="2438">
        <f>Prognose!$D$2*O26</f>
        <v>70000</v>
      </c>
      <c r="P28" s="2438">
        <f>Prognose!$D$2*P26</f>
        <v>70000</v>
      </c>
      <c r="Q28" s="2438">
        <f>Prognose!$D$2*Q26</f>
        <v>70000</v>
      </c>
      <c r="R28" s="2438">
        <f>Prognose!$D$2*R26</f>
        <v>70000</v>
      </c>
      <c r="S28" s="2438">
        <f>Prognose!$D$2*S26</f>
        <v>70000</v>
      </c>
      <c r="T28" s="2438">
        <f>Prognose!$D$2*T26</f>
        <v>70000</v>
      </c>
      <c r="U28" s="2438">
        <f>Prognose!$D$2*U26</f>
        <v>70000</v>
      </c>
      <c r="V28" s="2438">
        <f>Prognose!$D$2*V26</f>
        <v>70000</v>
      </c>
      <c r="W28" s="2438">
        <f>Prognose!$D$2*W26</f>
        <v>70000</v>
      </c>
      <c r="X28" s="2438">
        <f>Prognose!$D$2*X26</f>
        <v>70000</v>
      </c>
      <c r="Y28" s="2438">
        <f>Prognose!$D$2*Y26</f>
        <v>70000</v>
      </c>
      <c r="Z28" s="2438">
        <f>Prognose!$D$2*Z26</f>
        <v>70000</v>
      </c>
      <c r="AA28" s="2438">
        <f>Prognose!$D$2*AA26</f>
        <v>70000</v>
      </c>
      <c r="AB28" s="2438">
        <f>Prognose!$D$2*AB26</f>
        <v>70000</v>
      </c>
      <c r="AC28" s="2438">
        <f>Prognose!$D$2*AC26</f>
        <v>70000</v>
      </c>
      <c r="AD28" s="2438">
        <f>Prognose!$D$2*AD26</f>
        <v>70000</v>
      </c>
      <c r="AE28" s="2438">
        <f>Prognose!$D$2*AE26</f>
        <v>70000</v>
      </c>
      <c r="AF28" s="2438">
        <f>Prognose!$D$2*AF26</f>
        <v>0</v>
      </c>
      <c r="AG28" s="2438">
        <f>Prognose!$D$2*AG26</f>
        <v>0</v>
      </c>
      <c r="AH28" s="2438">
        <f>Prognose!$D$2*AH26</f>
        <v>0</v>
      </c>
      <c r="AI28" s="2438">
        <f>Prognose!$D$2*AI26</f>
        <v>0</v>
      </c>
      <c r="AJ28" s="2438">
        <f>Prognose!$D$2*AJ26</f>
        <v>70000</v>
      </c>
      <c r="AK28" s="2438">
        <f>Prognose!$D$2*AK26</f>
        <v>70000</v>
      </c>
      <c r="AL28" s="2438">
        <f>Prognose!$D$2*AL26</f>
        <v>70000</v>
      </c>
      <c r="AM28" s="2438">
        <f>Prognose!$D$2*AM26</f>
        <v>70000</v>
      </c>
      <c r="AN28" s="2438">
        <f>Prognose!$D$2*AN26</f>
        <v>70000</v>
      </c>
      <c r="AO28" s="2438">
        <f>Prognose!$D$2*AO26</f>
        <v>70000</v>
      </c>
      <c r="AP28" s="2438">
        <f>Prognose!$D$2*AP26</f>
        <v>70000</v>
      </c>
      <c r="AQ28" s="2438">
        <f>Prognose!$D$2*AQ26</f>
        <v>70000</v>
      </c>
      <c r="AR28" s="2438">
        <f>Prognose!$D$2*AR26</f>
        <v>70000</v>
      </c>
      <c r="AS28" s="2438">
        <f>Prognose!$D$2*AS26</f>
        <v>70000</v>
      </c>
      <c r="AT28" s="2438">
        <f>Prognose!$D$2*AT26</f>
        <v>70000</v>
      </c>
      <c r="AU28" s="2438">
        <f>Prognose!$D$2*AU26</f>
        <v>70000</v>
      </c>
      <c r="AV28" s="2438">
        <f>Prognose!$D$2*AV26</f>
        <v>70000</v>
      </c>
      <c r="AW28" s="2438">
        <f>Prognose!$D$2*AW26</f>
        <v>70000</v>
      </c>
      <c r="AX28" s="2438">
        <f>Prognose!$D$2*AX26</f>
        <v>70000</v>
      </c>
      <c r="AY28" s="2438">
        <f>Prognose!$D$2*AY26</f>
        <v>70000</v>
      </c>
      <c r="AZ28" s="2438">
        <f>Prognose!$D$2*AZ26</f>
        <v>70000</v>
      </c>
      <c r="BA28" s="2438">
        <f>Prognose!$D$2*BA26</f>
        <v>70000</v>
      </c>
      <c r="BB28" s="2439"/>
      <c r="XFD28" s="2439"/>
    </row>
    <row r="29" spans="1:16384" s="2438" customFormat="1" x14ac:dyDescent="0.2">
      <c r="A29" s="2440"/>
      <c r="B29" s="2438" t="s">
        <v>66</v>
      </c>
      <c r="C29" s="2438">
        <f>C26*Prognose!$D$2</f>
        <v>17500</v>
      </c>
      <c r="D29" s="2438">
        <f>(D26*Prognose!$D$2)+C29</f>
        <v>55000</v>
      </c>
      <c r="E29" s="2438">
        <f>(E26*Prognose!$D$2)+D29</f>
        <v>125000</v>
      </c>
      <c r="F29" s="2438">
        <f>(F26*Prognose!$D$2)+E29</f>
        <v>195000</v>
      </c>
      <c r="G29" s="2438">
        <f>(G26*Prognose!$D$2)+F29</f>
        <v>265000</v>
      </c>
      <c r="H29" s="2438">
        <f>(H26*Prognose!$D$2)+G29</f>
        <v>335000</v>
      </c>
      <c r="I29" s="2438">
        <f>(I26*Prognose!$D$2)+H29</f>
        <v>405000</v>
      </c>
      <c r="J29" s="2438">
        <f>(J26*Prognose!$D$2)+I29</f>
        <v>475000</v>
      </c>
      <c r="K29" s="2438">
        <f>(K26*Prognose!$D$2)+J29</f>
        <v>545000</v>
      </c>
      <c r="L29" s="2438">
        <f>(L26*Prognose!$D$2)+K29</f>
        <v>615000</v>
      </c>
      <c r="M29" s="2438">
        <f>(M26*Prognose!$D$2)+L29</f>
        <v>685000</v>
      </c>
      <c r="N29" s="2438">
        <f>(N26*Prognose!$D$2)+M29</f>
        <v>755000</v>
      </c>
      <c r="O29" s="2438">
        <f>(O26*Prognose!$D$2)+N29</f>
        <v>825000</v>
      </c>
      <c r="P29" s="2438">
        <f>(P26*Prognose!$D$2)+O29</f>
        <v>895000</v>
      </c>
      <c r="Q29" s="2438">
        <f>(Q26*Prognose!$D$2)+P29</f>
        <v>965000</v>
      </c>
      <c r="R29" s="2438">
        <f>(R26*Prognose!$D$2)+Q29</f>
        <v>1035000</v>
      </c>
      <c r="S29" s="2438">
        <f>(S26*Prognose!$D$2)+R29</f>
        <v>1105000</v>
      </c>
      <c r="T29" s="2438">
        <f>(T26*Prognose!$D$2)+S29</f>
        <v>1175000</v>
      </c>
      <c r="U29" s="2438">
        <f>(U26*Prognose!$D$2)+T29</f>
        <v>1245000</v>
      </c>
      <c r="V29" s="2438">
        <f>(V26*Prognose!$D$2)+U29</f>
        <v>1315000</v>
      </c>
      <c r="W29" s="2438">
        <f>(W26*Prognose!$D$2)+V29</f>
        <v>1385000</v>
      </c>
      <c r="X29" s="2438">
        <f>(X26*Prognose!$D$2)+W29</f>
        <v>1455000</v>
      </c>
      <c r="Y29" s="2438">
        <f>(Y26*Prognose!$D$2)+X29</f>
        <v>1525000</v>
      </c>
      <c r="Z29" s="2438">
        <f>(Z26*Prognose!$D$2)+Y29</f>
        <v>1595000</v>
      </c>
      <c r="AA29" s="2438">
        <f>(AA26*Prognose!$D$2)+Z29</f>
        <v>1665000</v>
      </c>
      <c r="AB29" s="2438">
        <f>(AB26*Prognose!$D$2)+AA29</f>
        <v>1735000</v>
      </c>
      <c r="AC29" s="2438">
        <f>(AC26*Prognose!$D$2)+AB29</f>
        <v>1805000</v>
      </c>
      <c r="AD29" s="2438">
        <f>(AD26*Prognose!$D$2)+AC29</f>
        <v>1875000</v>
      </c>
      <c r="AE29" s="2438">
        <f>(AE26*Prognose!$D$2)+AD29</f>
        <v>1945000</v>
      </c>
      <c r="AF29" s="2438">
        <f>(AF26*Prognose!$D$2)+AE29</f>
        <v>1945000</v>
      </c>
      <c r="AG29" s="2438">
        <f>(AG26*Prognose!$D$2)+AF29</f>
        <v>1945000</v>
      </c>
      <c r="AH29" s="2438">
        <f>(AH26*Prognose!$D$2)+AG29</f>
        <v>1945000</v>
      </c>
      <c r="AI29" s="2438">
        <f>(AI26*Prognose!$D$2)+AH29</f>
        <v>1945000</v>
      </c>
      <c r="AJ29" s="2438">
        <f>(AJ26*Prognose!$D$2)+AI29</f>
        <v>2015000</v>
      </c>
      <c r="AK29" s="2438">
        <f>(AK26*Prognose!$D$2)+AJ29</f>
        <v>2085000</v>
      </c>
      <c r="AL29" s="2438">
        <f>(AL26*Prognose!$D$2)+AK29</f>
        <v>2155000</v>
      </c>
      <c r="AM29" s="2438">
        <f>(AM26*Prognose!$D$2)+AL29</f>
        <v>2225000</v>
      </c>
      <c r="AN29" s="2438">
        <f>(AN26*Prognose!$D$2)+AM29</f>
        <v>2295000</v>
      </c>
      <c r="AO29" s="2438">
        <f>(AO26*Prognose!$D$2)+AN29</f>
        <v>2365000</v>
      </c>
      <c r="AP29" s="2438">
        <f>(AP26*Prognose!$D$2)+AO29</f>
        <v>2435000</v>
      </c>
      <c r="AQ29" s="2438">
        <f>(AQ26*Prognose!$D$2)+AP29</f>
        <v>2505000</v>
      </c>
      <c r="AR29" s="2438">
        <f>(AR26*Prognose!$D$2)+AQ29</f>
        <v>2575000</v>
      </c>
      <c r="AS29" s="2438">
        <f>(AS26*Prognose!$D$2)+AR29</f>
        <v>2645000</v>
      </c>
      <c r="AT29" s="2438">
        <f>(AT26*Prognose!$D$2)+AS29</f>
        <v>2715000</v>
      </c>
      <c r="AU29" s="2438">
        <f>(AU26*Prognose!$D$2)+AT29</f>
        <v>2785000</v>
      </c>
      <c r="AV29" s="2438">
        <f>(AV26*Prognose!$D$2)+AU29</f>
        <v>2855000</v>
      </c>
      <c r="AW29" s="2438">
        <f>(AW26*Prognose!$D$2)+AV29</f>
        <v>2925000</v>
      </c>
      <c r="AX29" s="2438">
        <f>(AX26*Prognose!$D$2)+AW29</f>
        <v>2995000</v>
      </c>
      <c r="AY29" s="2438">
        <f>(AY26*Prognose!$D$2)+AX29</f>
        <v>3065000</v>
      </c>
      <c r="AZ29" s="2438">
        <f>(AZ26*Prognose!$D$2)+AY29</f>
        <v>3135000</v>
      </c>
      <c r="BA29" s="2438">
        <f>(BA26*Prognose!$D$2)+AZ29</f>
        <v>3205000</v>
      </c>
      <c r="BB29" s="2439"/>
      <c r="BD29" s="2438">
        <v>3290000</v>
      </c>
      <c r="XFD29" s="2439"/>
    </row>
    <row r="30" spans="1:16384" x14ac:dyDescent="0.2">
      <c r="A30" s="999"/>
      <c r="B30" s="2434"/>
      <c r="C30" s="2434"/>
      <c r="D30" s="2434"/>
      <c r="E30" s="2434"/>
      <c r="F30" s="2434"/>
      <c r="G30" s="2434"/>
      <c r="H30" s="2434"/>
      <c r="I30" s="2434"/>
      <c r="J30" s="2434"/>
      <c r="K30" s="2434"/>
      <c r="L30" s="2434"/>
      <c r="M30" s="2434"/>
      <c r="N30" s="2434"/>
      <c r="O30" s="2434"/>
      <c r="P30" s="2434"/>
      <c r="Q30" s="2434"/>
      <c r="R30" s="2434"/>
      <c r="S30" s="2434"/>
      <c r="T30" s="2434"/>
      <c r="U30" s="2434"/>
      <c r="V30" s="2434"/>
      <c r="W30" s="2434"/>
      <c r="X30" s="2434"/>
      <c r="Y30" s="2434"/>
      <c r="Z30" s="2434"/>
      <c r="AA30" s="2434"/>
      <c r="AB30" s="2434"/>
      <c r="AC30" s="2434"/>
      <c r="AD30" s="2434"/>
      <c r="AE30" s="2434"/>
      <c r="AF30" s="2434"/>
      <c r="AG30" s="2434"/>
      <c r="AH30" s="2434"/>
      <c r="AI30" s="2434"/>
      <c r="AJ30" s="2434"/>
      <c r="AK30" s="2434"/>
      <c r="AL30" s="2434"/>
      <c r="AM30" s="2434"/>
      <c r="AN30" s="2434"/>
      <c r="AO30" s="2434"/>
      <c r="AP30" s="2434"/>
      <c r="AQ30" s="2434"/>
      <c r="AR30" s="2434"/>
      <c r="AS30" s="2434"/>
      <c r="AT30" s="2434"/>
      <c r="AU30" s="2434"/>
      <c r="AV30" s="2434"/>
      <c r="AW30" s="2434"/>
      <c r="AX30" s="2434"/>
      <c r="AY30" s="2434"/>
      <c r="AZ30" s="2434"/>
      <c r="BA30" s="2434"/>
      <c r="BC30" s="2434"/>
      <c r="BD30" s="2434"/>
      <c r="BE30" s="2434"/>
      <c r="BF30" s="2434"/>
      <c r="BG30" s="2434"/>
      <c r="BH30" s="2434"/>
      <c r="BI30" s="2434"/>
      <c r="BJ30" s="2434"/>
      <c r="BK30" s="2434"/>
      <c r="BL30" s="2434"/>
      <c r="BM30" s="2434"/>
      <c r="BN30" s="2434"/>
      <c r="BO30" s="2434"/>
      <c r="BP30" s="2434"/>
      <c r="BQ30" s="2434"/>
      <c r="BR30" s="2434"/>
      <c r="BS30" s="2434"/>
      <c r="BT30" s="2434"/>
      <c r="BU30" s="2434"/>
      <c r="BV30" s="2434"/>
      <c r="BW30" s="2434"/>
      <c r="BX30" s="2434"/>
      <c r="BY30" s="2434"/>
      <c r="BZ30" s="2434"/>
      <c r="CA30" s="2434"/>
      <c r="CB30" s="2434"/>
      <c r="CC30" s="2434"/>
      <c r="CD30" s="2434"/>
      <c r="CE30" s="2434"/>
      <c r="CF30" s="2434"/>
      <c r="CG30" s="2434"/>
      <c r="CH30" s="2434"/>
      <c r="CI30" s="2434"/>
      <c r="CJ30" s="2434"/>
      <c r="CK30" s="2434"/>
      <c r="CL30" s="2434"/>
      <c r="CM30" s="2434"/>
      <c r="CN30" s="2434"/>
      <c r="CO30" s="2434"/>
      <c r="CP30" s="2434"/>
      <c r="CQ30" s="2434"/>
      <c r="CR30" s="2434"/>
      <c r="CS30" s="2434"/>
      <c r="CT30" s="2434"/>
      <c r="CU30" s="2434"/>
      <c r="CV30" s="2434"/>
      <c r="CW30" s="2434"/>
      <c r="CX30" s="2434"/>
      <c r="CY30" s="2434"/>
      <c r="CZ30" s="2434"/>
      <c r="DA30" s="2434"/>
      <c r="DB30" s="2434"/>
      <c r="DC30" s="2434"/>
      <c r="DD30" s="2434"/>
      <c r="DE30" s="2434"/>
      <c r="DF30" s="2434"/>
      <c r="DG30" s="2434"/>
      <c r="DH30" s="2434"/>
      <c r="DI30" s="2434"/>
      <c r="DJ30" s="2434"/>
      <c r="DK30" s="2434"/>
      <c r="DL30" s="2434"/>
      <c r="DM30" s="2434"/>
      <c r="DN30" s="2434"/>
      <c r="DO30" s="2434"/>
      <c r="DP30" s="2434"/>
      <c r="DQ30" s="2434"/>
      <c r="DR30" s="2434"/>
      <c r="DS30" s="2434"/>
      <c r="DT30" s="2434"/>
      <c r="DU30" s="2434"/>
      <c r="DV30" s="2434"/>
      <c r="DW30" s="2434"/>
      <c r="DX30" s="2434"/>
      <c r="DY30" s="2434"/>
      <c r="DZ30" s="2434"/>
      <c r="EA30" s="2434"/>
      <c r="EB30" s="2434"/>
      <c r="EC30" s="2434"/>
      <c r="ED30" s="2434"/>
      <c r="EE30" s="2434"/>
      <c r="EF30" s="2434"/>
      <c r="EG30" s="2434"/>
      <c r="EH30" s="2434"/>
      <c r="EI30" s="2434"/>
      <c r="EJ30" s="2434"/>
      <c r="EK30" s="2434"/>
      <c r="EL30" s="2434"/>
      <c r="EM30" s="2434"/>
      <c r="EN30" s="2434"/>
      <c r="EO30" s="2434"/>
      <c r="EP30" s="2434"/>
      <c r="EQ30" s="2434"/>
      <c r="ER30" s="2434"/>
      <c r="ES30" s="2434"/>
      <c r="ET30" s="2434"/>
      <c r="EU30" s="2434"/>
      <c r="EV30" s="2434"/>
      <c r="EW30" s="2434"/>
      <c r="EX30" s="2434"/>
      <c r="EY30" s="2434"/>
      <c r="EZ30" s="2434"/>
      <c r="FA30" s="2434"/>
      <c r="FB30" s="2434"/>
      <c r="FC30" s="2434"/>
      <c r="FD30" s="2434"/>
      <c r="FE30" s="2434"/>
      <c r="FF30" s="2434"/>
      <c r="FG30" s="2434"/>
      <c r="FH30" s="2434"/>
      <c r="FI30" s="2434"/>
      <c r="FJ30" s="2434"/>
      <c r="FK30" s="2434"/>
      <c r="FL30" s="2434"/>
      <c r="FM30" s="2434"/>
      <c r="FN30" s="2434"/>
      <c r="FO30" s="2434"/>
      <c r="FP30" s="2434"/>
      <c r="FQ30" s="2434"/>
      <c r="FR30" s="2434"/>
      <c r="FS30" s="2434"/>
      <c r="FT30" s="2434"/>
      <c r="FU30" s="2434"/>
      <c r="FV30" s="2434"/>
      <c r="FW30" s="2434"/>
      <c r="FX30" s="2434"/>
      <c r="FY30" s="2434"/>
      <c r="FZ30" s="2434"/>
      <c r="GA30" s="2434"/>
      <c r="GB30" s="2434"/>
      <c r="GC30" s="2434"/>
      <c r="GD30" s="2434"/>
      <c r="GE30" s="2434"/>
      <c r="GF30" s="2434"/>
      <c r="GG30" s="2434"/>
      <c r="GH30" s="2434"/>
      <c r="GI30" s="2434"/>
      <c r="GJ30" s="2434"/>
      <c r="GK30" s="2434"/>
      <c r="GL30" s="2434"/>
      <c r="GM30" s="2434"/>
      <c r="GN30" s="2434"/>
      <c r="GO30" s="2434"/>
      <c r="GP30" s="2434"/>
      <c r="GQ30" s="2434"/>
      <c r="GR30" s="2434"/>
      <c r="GS30" s="2434"/>
      <c r="GT30" s="2434"/>
      <c r="GU30" s="2434"/>
      <c r="GV30" s="2434"/>
      <c r="GW30" s="2434"/>
      <c r="GX30" s="2434"/>
      <c r="GY30" s="2434"/>
      <c r="GZ30" s="2434"/>
      <c r="HA30" s="2434"/>
      <c r="HB30" s="2434"/>
      <c r="HC30" s="2434"/>
      <c r="HD30" s="2434"/>
      <c r="HE30" s="2434"/>
      <c r="HF30" s="2434"/>
      <c r="HG30" s="2434"/>
      <c r="HH30" s="2434"/>
      <c r="HI30" s="2434"/>
      <c r="HJ30" s="2434"/>
      <c r="HK30" s="2434"/>
      <c r="HL30" s="2434"/>
      <c r="HM30" s="2434"/>
      <c r="HN30" s="2434"/>
      <c r="HO30" s="2434"/>
      <c r="HP30" s="2434"/>
      <c r="HQ30" s="2434"/>
      <c r="HR30" s="2434"/>
      <c r="HS30" s="2434"/>
      <c r="HT30" s="2434"/>
      <c r="HU30" s="2434"/>
      <c r="HV30" s="2434"/>
      <c r="HW30" s="2434"/>
      <c r="HX30" s="2434"/>
      <c r="HY30" s="2434"/>
      <c r="HZ30" s="2434"/>
      <c r="IA30" s="2434"/>
      <c r="IB30" s="2434"/>
      <c r="IC30" s="2434"/>
      <c r="ID30" s="2434"/>
      <c r="IE30" s="2434"/>
      <c r="IF30" s="2434"/>
      <c r="IG30" s="2434"/>
      <c r="IH30" s="2434"/>
      <c r="II30" s="2434"/>
      <c r="IJ30" s="2434"/>
      <c r="IK30" s="2434"/>
      <c r="IL30" s="2434"/>
      <c r="IM30" s="2434"/>
      <c r="IN30" s="2434"/>
      <c r="IO30" s="2434"/>
      <c r="IP30" s="2434"/>
      <c r="IQ30" s="2434"/>
      <c r="IR30" s="2434"/>
      <c r="IS30" s="2434"/>
      <c r="IT30" s="2434"/>
      <c r="IU30" s="2434"/>
      <c r="IV30" s="2434"/>
      <c r="IW30" s="2434"/>
      <c r="IX30" s="2434"/>
      <c r="IY30" s="2434"/>
      <c r="IZ30" s="2434"/>
      <c r="JA30" s="2434"/>
      <c r="JB30" s="2434"/>
      <c r="JC30" s="2434"/>
      <c r="JD30" s="2434"/>
      <c r="JE30" s="2434"/>
      <c r="JF30" s="2434"/>
      <c r="JG30" s="2434"/>
      <c r="JH30" s="2434"/>
      <c r="JI30" s="2434"/>
      <c r="JJ30" s="2434"/>
      <c r="JK30" s="2434"/>
      <c r="JL30" s="2434"/>
      <c r="JM30" s="2434"/>
      <c r="JN30" s="2434"/>
      <c r="JO30" s="2434"/>
      <c r="JP30" s="2434"/>
      <c r="JQ30" s="2434"/>
      <c r="JR30" s="2434"/>
      <c r="JS30" s="2434"/>
      <c r="JT30" s="2434"/>
      <c r="JU30" s="2434"/>
      <c r="JV30" s="2434"/>
      <c r="JW30" s="2434"/>
      <c r="JX30" s="2434"/>
      <c r="JY30" s="2434"/>
      <c r="JZ30" s="2434"/>
      <c r="KA30" s="2434"/>
      <c r="KB30" s="2434"/>
      <c r="KC30" s="2434"/>
      <c r="KD30" s="2434"/>
      <c r="KE30" s="2434"/>
      <c r="KF30" s="2434"/>
      <c r="KG30" s="2434"/>
      <c r="KH30" s="2434"/>
      <c r="KI30" s="2434"/>
      <c r="KJ30" s="2434"/>
      <c r="KK30" s="2434"/>
      <c r="KL30" s="2434"/>
      <c r="KM30" s="2434"/>
      <c r="KN30" s="2434"/>
      <c r="KO30" s="2434"/>
      <c r="KP30" s="2434"/>
      <c r="KQ30" s="2434"/>
      <c r="KR30" s="2434"/>
      <c r="KS30" s="2434"/>
      <c r="KT30" s="2434"/>
      <c r="KU30" s="2434"/>
      <c r="KV30" s="2434"/>
      <c r="KW30" s="2434"/>
      <c r="KX30" s="2434"/>
      <c r="KY30" s="2434"/>
      <c r="KZ30" s="2434"/>
      <c r="LA30" s="2434"/>
      <c r="LB30" s="2434"/>
      <c r="LC30" s="2434"/>
      <c r="LD30" s="2434"/>
      <c r="LE30" s="2434"/>
      <c r="LF30" s="2434"/>
      <c r="LG30" s="2434"/>
      <c r="LH30" s="2434"/>
      <c r="LI30" s="2434"/>
      <c r="LJ30" s="2434"/>
      <c r="LK30" s="2434"/>
      <c r="LL30" s="2434"/>
      <c r="LM30" s="2434"/>
      <c r="LN30" s="2434"/>
      <c r="LO30" s="2434"/>
      <c r="LP30" s="2434"/>
      <c r="LQ30" s="2434"/>
      <c r="LR30" s="2434"/>
      <c r="LS30" s="2434"/>
      <c r="LT30" s="2434"/>
      <c r="LU30" s="2434"/>
      <c r="LV30" s="2434"/>
      <c r="LW30" s="2434"/>
      <c r="LX30" s="2434"/>
      <c r="LY30" s="2434"/>
      <c r="LZ30" s="2434"/>
      <c r="MA30" s="2434"/>
      <c r="MB30" s="2434"/>
      <c r="MC30" s="2434"/>
      <c r="MD30" s="2434"/>
      <c r="ME30" s="2434"/>
      <c r="MF30" s="2434"/>
      <c r="MG30" s="2434"/>
      <c r="MH30" s="2434"/>
      <c r="MI30" s="2434"/>
      <c r="MJ30" s="2434"/>
      <c r="MK30" s="2434"/>
      <c r="ML30" s="2434"/>
      <c r="MM30" s="2434"/>
      <c r="MN30" s="2434"/>
      <c r="MO30" s="2434"/>
      <c r="MP30" s="2434"/>
      <c r="MQ30" s="2434"/>
      <c r="MR30" s="2434"/>
      <c r="MS30" s="2434"/>
      <c r="MT30" s="2434"/>
      <c r="MU30" s="2434"/>
      <c r="MV30" s="2434"/>
      <c r="MW30" s="2434"/>
      <c r="MX30" s="2434"/>
      <c r="MY30" s="2434"/>
      <c r="MZ30" s="2434"/>
      <c r="NA30" s="2434"/>
      <c r="NB30" s="2434"/>
      <c r="NC30" s="2434"/>
      <c r="ND30" s="2434"/>
      <c r="NE30" s="2434"/>
      <c r="NF30" s="2434"/>
      <c r="NG30" s="2434"/>
      <c r="NH30" s="2434"/>
      <c r="NI30" s="2434"/>
      <c r="NJ30" s="2434"/>
      <c r="NK30" s="2434"/>
      <c r="NL30" s="2434"/>
      <c r="NM30" s="2434"/>
      <c r="NN30" s="2434"/>
      <c r="NO30" s="2434"/>
      <c r="NP30" s="2434"/>
      <c r="NQ30" s="2434"/>
      <c r="NR30" s="2434"/>
      <c r="NS30" s="2434"/>
      <c r="NT30" s="2434"/>
      <c r="NU30" s="2434"/>
      <c r="NV30" s="2434"/>
      <c r="NW30" s="2434"/>
      <c r="NX30" s="2434"/>
      <c r="NY30" s="2434"/>
      <c r="NZ30" s="2434"/>
      <c r="OA30" s="2434"/>
      <c r="OB30" s="2434"/>
      <c r="OC30" s="2434"/>
      <c r="OD30" s="2434"/>
      <c r="OE30" s="2434"/>
      <c r="OF30" s="2434"/>
      <c r="OG30" s="2434"/>
      <c r="OH30" s="2434"/>
      <c r="OI30" s="2434"/>
      <c r="OJ30" s="2434"/>
      <c r="OK30" s="2434"/>
      <c r="OL30" s="2434"/>
      <c r="OM30" s="2434"/>
      <c r="ON30" s="2434"/>
      <c r="OO30" s="2434"/>
      <c r="OP30" s="2434"/>
      <c r="OQ30" s="2434"/>
      <c r="OR30" s="2434"/>
      <c r="OS30" s="2434"/>
      <c r="OT30" s="2434"/>
      <c r="OU30" s="2434"/>
      <c r="OV30" s="2434"/>
      <c r="OW30" s="2434"/>
      <c r="OX30" s="2434"/>
      <c r="OY30" s="2434"/>
      <c r="OZ30" s="2434"/>
      <c r="PA30" s="2434"/>
      <c r="PB30" s="2434"/>
      <c r="PC30" s="2434"/>
      <c r="PD30" s="2434"/>
      <c r="PE30" s="2434"/>
      <c r="PF30" s="2434"/>
      <c r="PG30" s="2434"/>
      <c r="PH30" s="2434"/>
      <c r="PI30" s="2434"/>
      <c r="PJ30" s="2434"/>
      <c r="PK30" s="2434"/>
      <c r="PL30" s="2434"/>
      <c r="PM30" s="2434"/>
      <c r="PN30" s="2434"/>
      <c r="PO30" s="2434"/>
      <c r="PP30" s="2434"/>
      <c r="PQ30" s="2434"/>
      <c r="PR30" s="2434"/>
      <c r="PS30" s="2434"/>
      <c r="PT30" s="2434"/>
      <c r="PU30" s="2434"/>
      <c r="PV30" s="2434"/>
      <c r="PW30" s="2434"/>
      <c r="PX30" s="2434"/>
      <c r="PY30" s="2434"/>
      <c r="PZ30" s="2434"/>
      <c r="QA30" s="2434"/>
      <c r="QB30" s="2434"/>
      <c r="QC30" s="2434"/>
      <c r="QD30" s="2434"/>
      <c r="QE30" s="2434"/>
      <c r="QF30" s="2434"/>
      <c r="QG30" s="2434"/>
      <c r="QH30" s="2434"/>
      <c r="QI30" s="2434"/>
      <c r="QJ30" s="2434"/>
      <c r="QK30" s="2434"/>
      <c r="QL30" s="2434"/>
      <c r="QM30" s="2434"/>
      <c r="QN30" s="2434"/>
      <c r="QO30" s="2434"/>
      <c r="QP30" s="2434"/>
      <c r="QQ30" s="2434"/>
      <c r="QR30" s="2434"/>
      <c r="QS30" s="2434"/>
      <c r="QT30" s="2434"/>
      <c r="QU30" s="2434"/>
      <c r="QV30" s="2434"/>
      <c r="QW30" s="2434"/>
      <c r="QX30" s="2434"/>
      <c r="QY30" s="2434"/>
      <c r="QZ30" s="2434"/>
      <c r="RA30" s="2434"/>
      <c r="RB30" s="2434"/>
      <c r="RC30" s="2434"/>
      <c r="RD30" s="2434"/>
      <c r="RE30" s="2434"/>
      <c r="RF30" s="2434"/>
      <c r="RG30" s="2434"/>
      <c r="RH30" s="2434"/>
      <c r="RI30" s="2434"/>
      <c r="RJ30" s="2434"/>
      <c r="RK30" s="2434"/>
      <c r="RL30" s="2434"/>
      <c r="RM30" s="2434"/>
      <c r="RN30" s="2434"/>
      <c r="RO30" s="2434"/>
      <c r="RP30" s="2434"/>
      <c r="RQ30" s="2434"/>
      <c r="RR30" s="2434"/>
      <c r="RS30" s="2434"/>
      <c r="RT30" s="2434"/>
      <c r="RU30" s="2434"/>
      <c r="RV30" s="2434"/>
      <c r="RW30" s="2434"/>
      <c r="RX30" s="2434"/>
      <c r="RY30" s="2434"/>
      <c r="RZ30" s="2434"/>
      <c r="SA30" s="2434"/>
      <c r="SB30" s="2434"/>
      <c r="SC30" s="2434"/>
      <c r="SD30" s="2434"/>
      <c r="SE30" s="2434"/>
      <c r="SF30" s="2434"/>
      <c r="SG30" s="2434"/>
      <c r="SH30" s="2434"/>
      <c r="SI30" s="2434"/>
      <c r="SJ30" s="2434"/>
      <c r="SK30" s="2434"/>
      <c r="SL30" s="2434"/>
      <c r="SM30" s="2434"/>
      <c r="SN30" s="2434"/>
      <c r="SO30" s="2434"/>
      <c r="SP30" s="2434"/>
      <c r="SQ30" s="2434"/>
      <c r="SR30" s="2434"/>
      <c r="SS30" s="2434"/>
      <c r="ST30" s="2434"/>
      <c r="SU30" s="2434"/>
      <c r="SV30" s="2434"/>
      <c r="SW30" s="2434"/>
      <c r="SX30" s="2434"/>
      <c r="SY30" s="2434"/>
      <c r="SZ30" s="2434"/>
      <c r="TA30" s="2434"/>
      <c r="TB30" s="2434"/>
      <c r="TC30" s="2434"/>
      <c r="TD30" s="2434"/>
      <c r="TE30" s="2434"/>
      <c r="TF30" s="2434"/>
      <c r="TG30" s="2434"/>
      <c r="TH30" s="2434"/>
      <c r="TI30" s="2434"/>
      <c r="TJ30" s="2434"/>
      <c r="TK30" s="2434"/>
      <c r="TL30" s="2434"/>
      <c r="TM30" s="2434"/>
      <c r="TN30" s="2434"/>
      <c r="TO30" s="2434"/>
      <c r="TP30" s="2434"/>
      <c r="TQ30" s="2434"/>
      <c r="TR30" s="2434"/>
      <c r="TS30" s="2434"/>
      <c r="TT30" s="2434"/>
      <c r="TU30" s="2434"/>
      <c r="TV30" s="2434"/>
      <c r="TW30" s="2434"/>
      <c r="TX30" s="2434"/>
      <c r="TY30" s="2434"/>
      <c r="TZ30" s="2434"/>
      <c r="UA30" s="2434"/>
      <c r="UB30" s="2434"/>
      <c r="UC30" s="2434"/>
      <c r="UD30" s="2434"/>
      <c r="UE30" s="2434"/>
      <c r="UF30" s="2434"/>
      <c r="UG30" s="2434"/>
      <c r="UH30" s="2434"/>
      <c r="UI30" s="2434"/>
      <c r="UJ30" s="2434"/>
      <c r="UK30" s="2434"/>
      <c r="UL30" s="2434"/>
      <c r="UM30" s="2434"/>
      <c r="UN30" s="2434"/>
      <c r="UO30" s="2434"/>
      <c r="UP30" s="2434"/>
      <c r="UQ30" s="2434"/>
      <c r="UR30" s="2434"/>
      <c r="US30" s="2434"/>
      <c r="UT30" s="2434"/>
      <c r="UU30" s="2434"/>
      <c r="UV30" s="2434"/>
      <c r="UW30" s="2434"/>
      <c r="UX30" s="2434"/>
      <c r="UY30" s="2434"/>
      <c r="UZ30" s="2434"/>
      <c r="VA30" s="2434"/>
      <c r="VB30" s="2434"/>
      <c r="VC30" s="2434"/>
      <c r="VD30" s="2434"/>
      <c r="VE30" s="2434"/>
      <c r="VF30" s="2434"/>
      <c r="VG30" s="2434"/>
      <c r="VH30" s="2434"/>
      <c r="VI30" s="2434"/>
      <c r="VJ30" s="2434"/>
      <c r="VK30" s="2434"/>
      <c r="VL30" s="2434"/>
      <c r="VM30" s="2434"/>
      <c r="VN30" s="2434"/>
      <c r="VO30" s="2434"/>
      <c r="VP30" s="2434"/>
      <c r="VQ30" s="2434"/>
      <c r="VR30" s="2434"/>
      <c r="VS30" s="2434"/>
      <c r="VT30" s="2434"/>
      <c r="VU30" s="2434"/>
      <c r="VV30" s="2434"/>
      <c r="VW30" s="2434"/>
      <c r="VX30" s="2434"/>
      <c r="VY30" s="2434"/>
      <c r="VZ30" s="2434"/>
      <c r="WA30" s="2434"/>
      <c r="WB30" s="2434"/>
      <c r="WC30" s="2434"/>
      <c r="WD30" s="2434"/>
      <c r="WE30" s="2434"/>
      <c r="WF30" s="2434"/>
      <c r="WG30" s="2434"/>
      <c r="WH30" s="2434"/>
      <c r="WI30" s="2434"/>
      <c r="WJ30" s="2434"/>
      <c r="WK30" s="2434"/>
      <c r="WL30" s="2434"/>
      <c r="WM30" s="2434"/>
      <c r="WN30" s="2434"/>
      <c r="WO30" s="2434"/>
      <c r="WP30" s="2434"/>
      <c r="WQ30" s="2434"/>
      <c r="WR30" s="2434"/>
      <c r="WS30" s="2434"/>
      <c r="WT30" s="2434"/>
      <c r="WU30" s="2434"/>
      <c r="WV30" s="2434"/>
      <c r="WW30" s="2434"/>
      <c r="WX30" s="2434"/>
      <c r="WY30" s="2434"/>
      <c r="WZ30" s="2434"/>
      <c r="XA30" s="2434"/>
      <c r="XB30" s="2434"/>
      <c r="XC30" s="2434"/>
      <c r="XD30" s="2434"/>
      <c r="XE30" s="2434"/>
      <c r="XF30" s="2434"/>
      <c r="XG30" s="2434"/>
      <c r="XH30" s="2434"/>
      <c r="XI30" s="2434"/>
      <c r="XJ30" s="2434"/>
      <c r="XK30" s="2434"/>
      <c r="XL30" s="2434"/>
      <c r="XM30" s="2434"/>
      <c r="XN30" s="2434"/>
      <c r="XO30" s="2434"/>
      <c r="XP30" s="2434"/>
      <c r="XQ30" s="2434"/>
      <c r="XR30" s="2434"/>
      <c r="XS30" s="2434"/>
      <c r="XT30" s="2434"/>
      <c r="XU30" s="2434"/>
      <c r="XV30" s="2434"/>
      <c r="XW30" s="2434"/>
      <c r="XX30" s="2434"/>
      <c r="XY30" s="2434"/>
      <c r="XZ30" s="2434"/>
      <c r="YA30" s="2434"/>
      <c r="YB30" s="2434"/>
      <c r="YC30" s="2434"/>
      <c r="YD30" s="2434"/>
      <c r="YE30" s="2434"/>
      <c r="YF30" s="2434"/>
      <c r="YG30" s="2434"/>
      <c r="YH30" s="2434"/>
      <c r="YI30" s="2434"/>
      <c r="YJ30" s="2434"/>
      <c r="YK30" s="2434"/>
      <c r="YL30" s="2434"/>
      <c r="YM30" s="2434"/>
      <c r="YN30" s="2434"/>
      <c r="YO30" s="2434"/>
      <c r="YP30" s="2434"/>
      <c r="YQ30" s="2434"/>
      <c r="YR30" s="2434"/>
      <c r="YS30" s="2434"/>
      <c r="YT30" s="2434"/>
      <c r="YU30" s="2434"/>
      <c r="YV30" s="2434"/>
      <c r="YW30" s="2434"/>
      <c r="YX30" s="2434"/>
      <c r="YY30" s="2434"/>
      <c r="YZ30" s="2434"/>
      <c r="ZA30" s="2434"/>
      <c r="ZB30" s="2434"/>
      <c r="ZC30" s="2434"/>
      <c r="ZD30" s="2434"/>
      <c r="ZE30" s="2434"/>
      <c r="ZF30" s="2434"/>
      <c r="ZG30" s="2434"/>
      <c r="ZH30" s="2434"/>
      <c r="ZI30" s="2434"/>
      <c r="ZJ30" s="2434"/>
      <c r="ZK30" s="2434"/>
      <c r="ZL30" s="2434"/>
      <c r="ZM30" s="2434"/>
      <c r="ZN30" s="2434"/>
      <c r="ZO30" s="2434"/>
      <c r="ZP30" s="2434"/>
      <c r="ZQ30" s="2434"/>
      <c r="ZR30" s="2434"/>
      <c r="ZS30" s="2434"/>
      <c r="ZT30" s="2434"/>
      <c r="ZU30" s="2434"/>
      <c r="ZV30" s="2434"/>
      <c r="ZW30" s="2434"/>
      <c r="ZX30" s="2434"/>
      <c r="ZY30" s="2434"/>
      <c r="ZZ30" s="2434"/>
      <c r="AAA30" s="2434"/>
      <c r="AAB30" s="2434"/>
      <c r="AAC30" s="2434"/>
      <c r="AAD30" s="2434"/>
      <c r="AAE30" s="2434"/>
      <c r="AAF30" s="2434"/>
      <c r="AAG30" s="2434"/>
      <c r="AAH30" s="2434"/>
      <c r="AAI30" s="2434"/>
      <c r="AAJ30" s="2434"/>
      <c r="AAK30" s="2434"/>
      <c r="AAL30" s="2434"/>
      <c r="AAM30" s="2434"/>
      <c r="AAN30" s="2434"/>
      <c r="AAO30" s="2434"/>
      <c r="AAP30" s="2434"/>
      <c r="AAQ30" s="2434"/>
      <c r="AAR30" s="2434"/>
      <c r="AAS30" s="2434"/>
      <c r="AAT30" s="2434"/>
      <c r="AAU30" s="2434"/>
      <c r="AAV30" s="2434"/>
      <c r="AAW30" s="2434"/>
      <c r="AAX30" s="2434"/>
      <c r="AAY30" s="2434"/>
      <c r="AAZ30" s="2434"/>
      <c r="ABA30" s="2434"/>
      <c r="ABB30" s="2434"/>
      <c r="ABC30" s="2434"/>
      <c r="ABD30" s="2434"/>
      <c r="ABE30" s="2434"/>
      <c r="ABF30" s="2434"/>
      <c r="ABG30" s="2434"/>
      <c r="ABH30" s="2434"/>
      <c r="ABI30" s="2434"/>
      <c r="ABJ30" s="2434"/>
      <c r="ABK30" s="2434"/>
      <c r="ABL30" s="2434"/>
      <c r="ABM30" s="2434"/>
      <c r="ABN30" s="2434"/>
      <c r="ABO30" s="2434"/>
      <c r="ABP30" s="2434"/>
      <c r="ABQ30" s="2434"/>
      <c r="ABR30" s="2434"/>
      <c r="ABS30" s="2434"/>
      <c r="ABT30" s="2434"/>
      <c r="ABU30" s="2434"/>
      <c r="ABV30" s="2434"/>
      <c r="ABW30" s="2434"/>
      <c r="ABX30" s="2434"/>
      <c r="ABY30" s="2434"/>
      <c r="ABZ30" s="2434"/>
      <c r="ACA30" s="2434"/>
      <c r="ACB30" s="2434"/>
      <c r="ACC30" s="2434"/>
      <c r="ACD30" s="2434"/>
      <c r="ACE30" s="2434"/>
      <c r="ACF30" s="2434"/>
      <c r="ACG30" s="2434"/>
      <c r="ACH30" s="2434"/>
      <c r="ACI30" s="2434"/>
      <c r="ACJ30" s="2434"/>
      <c r="ACK30" s="2434"/>
      <c r="ACL30" s="2434"/>
      <c r="ACM30" s="2434"/>
      <c r="ACN30" s="2434"/>
      <c r="ACO30" s="2434"/>
      <c r="ACP30" s="2434"/>
      <c r="ACQ30" s="2434"/>
      <c r="ACR30" s="2434"/>
      <c r="ACS30" s="2434"/>
      <c r="ACT30" s="2434"/>
      <c r="ACU30" s="2434"/>
      <c r="ACV30" s="2434"/>
      <c r="ACW30" s="2434"/>
      <c r="ACX30" s="2434"/>
      <c r="ACY30" s="2434"/>
      <c r="ACZ30" s="2434"/>
      <c r="ADA30" s="2434"/>
      <c r="ADB30" s="2434"/>
      <c r="ADC30" s="2434"/>
      <c r="ADD30" s="2434"/>
      <c r="ADE30" s="2434"/>
      <c r="ADF30" s="2434"/>
      <c r="ADG30" s="2434"/>
      <c r="ADH30" s="2434"/>
      <c r="ADI30" s="2434"/>
      <c r="ADJ30" s="2434"/>
      <c r="ADK30" s="2434"/>
      <c r="ADL30" s="2434"/>
      <c r="ADM30" s="2434"/>
      <c r="ADN30" s="2434"/>
      <c r="ADO30" s="2434"/>
      <c r="ADP30" s="2434"/>
      <c r="ADQ30" s="2434"/>
      <c r="ADR30" s="2434"/>
      <c r="ADS30" s="2434"/>
      <c r="ADT30" s="2434"/>
      <c r="ADU30" s="2434"/>
      <c r="ADV30" s="2434"/>
      <c r="ADW30" s="2434"/>
      <c r="ADX30" s="2434"/>
      <c r="ADY30" s="2434"/>
      <c r="ADZ30" s="2434"/>
      <c r="AEA30" s="2434"/>
      <c r="AEB30" s="2434"/>
      <c r="AEC30" s="2434"/>
      <c r="AED30" s="2434"/>
      <c r="AEE30" s="2434"/>
      <c r="AEF30" s="2434"/>
      <c r="AEG30" s="2434"/>
      <c r="AEH30" s="2434"/>
      <c r="AEI30" s="2434"/>
      <c r="AEJ30" s="2434"/>
      <c r="AEK30" s="2434"/>
      <c r="AEL30" s="2434"/>
      <c r="AEM30" s="2434"/>
      <c r="AEN30" s="2434"/>
      <c r="AEO30" s="2434"/>
      <c r="AEP30" s="2434"/>
      <c r="AEQ30" s="2434"/>
      <c r="AER30" s="2434"/>
      <c r="AES30" s="2434"/>
      <c r="AET30" s="2434"/>
      <c r="AEU30" s="2434"/>
      <c r="AEV30" s="2434"/>
      <c r="AEW30" s="2434"/>
      <c r="AEX30" s="2434"/>
      <c r="AEY30" s="2434"/>
      <c r="AEZ30" s="2434"/>
      <c r="AFA30" s="2434"/>
      <c r="AFB30" s="2434"/>
      <c r="AFC30" s="2434"/>
      <c r="AFD30" s="2434"/>
      <c r="AFE30" s="2434"/>
      <c r="AFF30" s="2434"/>
      <c r="AFG30" s="2434"/>
      <c r="AFH30" s="2434"/>
      <c r="AFI30" s="2434"/>
      <c r="AFJ30" s="2434"/>
      <c r="AFK30" s="2434"/>
      <c r="AFL30" s="2434"/>
      <c r="AFM30" s="2434"/>
      <c r="AFN30" s="2434"/>
      <c r="AFO30" s="2434"/>
      <c r="AFP30" s="2434"/>
      <c r="AFQ30" s="2434"/>
      <c r="AFR30" s="2434"/>
      <c r="AFS30" s="2434"/>
      <c r="AFT30" s="2434"/>
      <c r="AFU30" s="2434"/>
      <c r="AFV30" s="2434"/>
      <c r="AFW30" s="2434"/>
      <c r="AFX30" s="2434"/>
      <c r="AFY30" s="2434"/>
      <c r="AFZ30" s="2434"/>
      <c r="AGA30" s="2434"/>
      <c r="AGB30" s="2434"/>
      <c r="AGC30" s="2434"/>
      <c r="AGD30" s="2434"/>
      <c r="AGE30" s="2434"/>
      <c r="AGF30" s="2434"/>
      <c r="AGG30" s="2434"/>
      <c r="AGH30" s="2434"/>
      <c r="AGI30" s="2434"/>
      <c r="AGJ30" s="2434"/>
      <c r="AGK30" s="2434"/>
      <c r="AGL30" s="2434"/>
      <c r="AGM30" s="2434"/>
      <c r="AGN30" s="2434"/>
      <c r="AGO30" s="2434"/>
      <c r="AGP30" s="2434"/>
      <c r="AGQ30" s="2434"/>
      <c r="AGR30" s="2434"/>
      <c r="AGS30" s="2434"/>
      <c r="AGT30" s="2434"/>
      <c r="AGU30" s="2434"/>
      <c r="AGV30" s="2434"/>
      <c r="AGW30" s="2434"/>
      <c r="AGX30" s="2434"/>
      <c r="AGY30" s="2434"/>
      <c r="AGZ30" s="2434"/>
      <c r="AHA30" s="2434"/>
      <c r="AHB30" s="2434"/>
      <c r="AHC30" s="2434"/>
      <c r="AHD30" s="2434"/>
      <c r="AHE30" s="2434"/>
      <c r="AHF30" s="2434"/>
      <c r="AHG30" s="2434"/>
      <c r="AHH30" s="2434"/>
      <c r="AHI30" s="2434"/>
      <c r="AHJ30" s="2434"/>
      <c r="AHK30" s="2434"/>
      <c r="AHL30" s="2434"/>
      <c r="AHM30" s="2434"/>
      <c r="AHN30" s="2434"/>
      <c r="AHO30" s="2434"/>
      <c r="AHP30" s="2434"/>
      <c r="AHQ30" s="2434"/>
      <c r="AHR30" s="2434"/>
      <c r="AHS30" s="2434"/>
      <c r="AHT30" s="2434"/>
      <c r="AHU30" s="2434"/>
      <c r="AHV30" s="2434"/>
      <c r="AHW30" s="2434"/>
      <c r="AHX30" s="2434"/>
      <c r="AHY30" s="2434"/>
      <c r="AHZ30" s="2434"/>
      <c r="AIA30" s="2434"/>
      <c r="AIB30" s="2434"/>
      <c r="AIC30" s="2434"/>
      <c r="AID30" s="2434"/>
      <c r="AIE30" s="2434"/>
      <c r="AIF30" s="2434"/>
      <c r="AIG30" s="2434"/>
      <c r="AIH30" s="2434"/>
      <c r="AII30" s="2434"/>
      <c r="AIJ30" s="2434"/>
      <c r="AIK30" s="2434"/>
      <c r="AIL30" s="2434"/>
      <c r="AIM30" s="2434"/>
      <c r="AIN30" s="2434"/>
      <c r="AIO30" s="2434"/>
      <c r="AIP30" s="2434"/>
      <c r="AIQ30" s="2434"/>
      <c r="AIR30" s="2434"/>
      <c r="AIS30" s="2434"/>
      <c r="AIT30" s="2434"/>
      <c r="AIU30" s="2434"/>
      <c r="AIV30" s="2434"/>
      <c r="AIW30" s="2434"/>
      <c r="AIX30" s="2434"/>
      <c r="AIY30" s="2434"/>
      <c r="AIZ30" s="2434"/>
      <c r="AJA30" s="2434"/>
      <c r="AJB30" s="2434"/>
      <c r="AJC30" s="2434"/>
      <c r="AJD30" s="2434"/>
      <c r="AJE30" s="2434"/>
      <c r="AJF30" s="2434"/>
      <c r="AJG30" s="2434"/>
      <c r="AJH30" s="2434"/>
      <c r="AJI30" s="2434"/>
      <c r="AJJ30" s="2434"/>
      <c r="AJK30" s="2434"/>
      <c r="AJL30" s="2434"/>
      <c r="AJM30" s="2434"/>
      <c r="AJN30" s="2434"/>
      <c r="AJO30" s="2434"/>
      <c r="AJP30" s="2434"/>
      <c r="AJQ30" s="2434"/>
      <c r="AJR30" s="2434"/>
      <c r="AJS30" s="2434"/>
      <c r="AJT30" s="2434"/>
      <c r="AJU30" s="2434"/>
      <c r="AJV30" s="2434"/>
      <c r="AJW30" s="2434"/>
      <c r="AJX30" s="2434"/>
      <c r="AJY30" s="2434"/>
      <c r="AJZ30" s="2434"/>
      <c r="AKA30" s="2434"/>
      <c r="AKB30" s="2434"/>
      <c r="AKC30" s="2434"/>
      <c r="AKD30" s="2434"/>
      <c r="AKE30" s="2434"/>
      <c r="AKF30" s="2434"/>
      <c r="AKG30" s="2434"/>
      <c r="AKH30" s="2434"/>
      <c r="AKI30" s="2434"/>
      <c r="AKJ30" s="2434"/>
      <c r="AKK30" s="2434"/>
      <c r="AKL30" s="2434"/>
      <c r="AKM30" s="2434"/>
      <c r="AKN30" s="2434"/>
      <c r="AKO30" s="2434"/>
      <c r="AKP30" s="2434"/>
      <c r="AKQ30" s="2434"/>
      <c r="AKR30" s="2434"/>
      <c r="AKS30" s="2434"/>
      <c r="AKT30" s="2434"/>
      <c r="AKU30" s="2434"/>
      <c r="AKV30" s="2434"/>
      <c r="AKW30" s="2434"/>
      <c r="AKX30" s="2434"/>
      <c r="AKY30" s="2434"/>
      <c r="AKZ30" s="2434"/>
      <c r="ALA30" s="2434"/>
      <c r="ALB30" s="2434"/>
      <c r="ALC30" s="2434"/>
      <c r="ALD30" s="2434"/>
      <c r="ALE30" s="2434"/>
      <c r="ALF30" s="2434"/>
      <c r="ALG30" s="2434"/>
      <c r="ALH30" s="2434"/>
      <c r="ALI30" s="2434"/>
      <c r="ALJ30" s="2434"/>
      <c r="ALK30" s="2434"/>
      <c r="ALL30" s="2434"/>
      <c r="ALM30" s="2434"/>
      <c r="ALN30" s="2434"/>
      <c r="ALO30" s="2434"/>
      <c r="ALP30" s="2434"/>
      <c r="ALQ30" s="2434"/>
      <c r="ALR30" s="2434"/>
      <c r="ALS30" s="2434"/>
      <c r="ALT30" s="2434"/>
      <c r="ALU30" s="2434"/>
      <c r="ALV30" s="2434"/>
      <c r="ALW30" s="2434"/>
      <c r="ALX30" s="2434"/>
      <c r="ALY30" s="2434"/>
      <c r="ALZ30" s="2434"/>
      <c r="AMA30" s="2434"/>
      <c r="AMB30" s="2434"/>
      <c r="AMC30" s="2434"/>
      <c r="AMD30" s="2434"/>
      <c r="AME30" s="2434"/>
      <c r="AMF30" s="2434"/>
      <c r="AMG30" s="2434"/>
      <c r="AMH30" s="2434"/>
      <c r="AMI30" s="2434"/>
      <c r="AMJ30" s="2434"/>
      <c r="AMK30" s="2434"/>
      <c r="AML30" s="2434"/>
      <c r="AMM30" s="2434"/>
      <c r="AMN30" s="2434"/>
      <c r="AMO30" s="2434"/>
      <c r="AMP30" s="2434"/>
      <c r="AMQ30" s="2434"/>
      <c r="AMR30" s="2434"/>
      <c r="AMS30" s="2434"/>
      <c r="AMT30" s="2434"/>
      <c r="AMU30" s="2434"/>
      <c r="AMV30" s="2434"/>
      <c r="AMW30" s="2434"/>
      <c r="AMX30" s="2434"/>
      <c r="AMY30" s="2434"/>
      <c r="AMZ30" s="2434"/>
      <c r="ANA30" s="2434"/>
      <c r="ANB30" s="2434"/>
      <c r="ANC30" s="2434"/>
      <c r="AND30" s="2434"/>
      <c r="ANE30" s="2434"/>
      <c r="ANF30" s="2434"/>
      <c r="ANG30" s="2434"/>
      <c r="ANH30" s="2434"/>
      <c r="ANI30" s="2434"/>
      <c r="ANJ30" s="2434"/>
      <c r="ANK30" s="2434"/>
      <c r="ANL30" s="2434"/>
      <c r="ANM30" s="2434"/>
      <c r="ANN30" s="2434"/>
      <c r="ANO30" s="2434"/>
      <c r="ANP30" s="2434"/>
      <c r="ANQ30" s="2434"/>
      <c r="ANR30" s="2434"/>
      <c r="ANS30" s="2434"/>
      <c r="ANT30" s="2434"/>
      <c r="ANU30" s="2434"/>
      <c r="ANV30" s="2434"/>
      <c r="ANW30" s="2434"/>
      <c r="ANX30" s="2434"/>
      <c r="ANY30" s="2434"/>
      <c r="ANZ30" s="2434"/>
      <c r="AOA30" s="2434"/>
      <c r="AOB30" s="2434"/>
      <c r="AOC30" s="2434"/>
      <c r="AOD30" s="2434"/>
      <c r="AOE30" s="2434"/>
      <c r="AOF30" s="2434"/>
      <c r="AOG30" s="2434"/>
      <c r="AOH30" s="2434"/>
      <c r="AOI30" s="2434"/>
      <c r="AOJ30" s="2434"/>
      <c r="AOK30" s="2434"/>
      <c r="AOL30" s="2434"/>
      <c r="AOM30" s="2434"/>
      <c r="AON30" s="2434"/>
      <c r="AOO30" s="2434"/>
      <c r="AOP30" s="2434"/>
      <c r="AOQ30" s="2434"/>
      <c r="AOR30" s="2434"/>
      <c r="AOS30" s="2434"/>
      <c r="AOT30" s="2434"/>
      <c r="AOU30" s="2434"/>
      <c r="AOV30" s="2434"/>
      <c r="AOW30" s="2434"/>
      <c r="AOX30" s="2434"/>
      <c r="AOY30" s="2434"/>
      <c r="AOZ30" s="2434"/>
      <c r="APA30" s="2434"/>
      <c r="APB30" s="2434"/>
      <c r="APC30" s="2434"/>
      <c r="APD30" s="2434"/>
      <c r="APE30" s="2434"/>
      <c r="APF30" s="2434"/>
      <c r="APG30" s="2434"/>
      <c r="APH30" s="2434"/>
      <c r="API30" s="2434"/>
      <c r="APJ30" s="2434"/>
      <c r="APK30" s="2434"/>
      <c r="APL30" s="2434"/>
      <c r="APM30" s="2434"/>
      <c r="APN30" s="2434"/>
      <c r="APO30" s="2434"/>
      <c r="APP30" s="2434"/>
      <c r="APQ30" s="2434"/>
      <c r="APR30" s="2434"/>
      <c r="APS30" s="2434"/>
      <c r="APT30" s="2434"/>
      <c r="APU30" s="2434"/>
      <c r="APV30" s="2434"/>
      <c r="APW30" s="2434"/>
      <c r="APX30" s="2434"/>
      <c r="APY30" s="2434"/>
      <c r="APZ30" s="2434"/>
      <c r="AQA30" s="2434"/>
      <c r="AQB30" s="2434"/>
      <c r="AQC30" s="2434"/>
      <c r="AQD30" s="2434"/>
      <c r="AQE30" s="2434"/>
      <c r="AQF30" s="2434"/>
      <c r="AQG30" s="2434"/>
      <c r="AQH30" s="2434"/>
      <c r="AQI30" s="2434"/>
      <c r="AQJ30" s="2434"/>
      <c r="AQK30" s="2434"/>
      <c r="AQL30" s="2434"/>
      <c r="AQM30" s="2434"/>
      <c r="AQN30" s="2434"/>
      <c r="AQO30" s="2434"/>
      <c r="AQP30" s="2434"/>
      <c r="AQQ30" s="2434"/>
      <c r="AQR30" s="2434"/>
      <c r="AQS30" s="2434"/>
      <c r="AQT30" s="2434"/>
      <c r="AQU30" s="2434"/>
      <c r="AQV30" s="2434"/>
      <c r="AQW30" s="2434"/>
      <c r="AQX30" s="2434"/>
      <c r="AQY30" s="2434"/>
      <c r="AQZ30" s="2434"/>
      <c r="ARA30" s="2434"/>
      <c r="ARB30" s="2434"/>
      <c r="ARC30" s="2434"/>
      <c r="ARD30" s="2434"/>
      <c r="ARE30" s="2434"/>
      <c r="ARF30" s="2434"/>
      <c r="ARG30" s="2434"/>
      <c r="ARH30" s="2434"/>
      <c r="ARI30" s="2434"/>
      <c r="ARJ30" s="2434"/>
      <c r="ARK30" s="2434"/>
      <c r="ARL30" s="2434"/>
      <c r="ARM30" s="2434"/>
      <c r="ARN30" s="2434"/>
      <c r="ARO30" s="2434"/>
      <c r="ARP30" s="2434"/>
      <c r="ARQ30" s="2434"/>
      <c r="ARR30" s="2434"/>
      <c r="ARS30" s="2434"/>
      <c r="ART30" s="2434"/>
      <c r="ARU30" s="2434"/>
      <c r="ARV30" s="2434"/>
      <c r="ARW30" s="2434"/>
      <c r="ARX30" s="2434"/>
      <c r="ARY30" s="2434"/>
      <c r="ARZ30" s="2434"/>
      <c r="ASA30" s="2434"/>
      <c r="ASB30" s="2434"/>
      <c r="ASC30" s="2434"/>
      <c r="ASD30" s="2434"/>
      <c r="ASE30" s="2434"/>
      <c r="ASF30" s="2434"/>
      <c r="ASG30" s="2434"/>
      <c r="ASH30" s="2434"/>
      <c r="ASI30" s="2434"/>
      <c r="ASJ30" s="2434"/>
      <c r="ASK30" s="2434"/>
      <c r="ASL30" s="2434"/>
      <c r="ASM30" s="2434"/>
      <c r="ASN30" s="2434"/>
      <c r="ASO30" s="2434"/>
      <c r="ASP30" s="2434"/>
      <c r="ASQ30" s="2434"/>
      <c r="ASR30" s="2434"/>
      <c r="ASS30" s="2434"/>
      <c r="AST30" s="2434"/>
      <c r="ASU30" s="2434"/>
      <c r="ASV30" s="2434"/>
      <c r="ASW30" s="2434"/>
      <c r="ASX30" s="2434"/>
      <c r="ASY30" s="2434"/>
      <c r="ASZ30" s="2434"/>
      <c r="ATA30" s="2434"/>
      <c r="ATB30" s="2434"/>
      <c r="ATC30" s="2434"/>
      <c r="ATD30" s="2434"/>
      <c r="ATE30" s="2434"/>
      <c r="ATF30" s="2434"/>
      <c r="ATG30" s="2434"/>
      <c r="ATH30" s="2434"/>
      <c r="ATI30" s="2434"/>
      <c r="ATJ30" s="2434"/>
      <c r="ATK30" s="2434"/>
      <c r="ATL30" s="2434"/>
      <c r="ATM30" s="2434"/>
      <c r="ATN30" s="2434"/>
      <c r="ATO30" s="2434"/>
      <c r="ATP30" s="2434"/>
      <c r="ATQ30" s="2434"/>
      <c r="ATR30" s="2434"/>
      <c r="ATS30" s="2434"/>
      <c r="ATT30" s="2434"/>
      <c r="ATU30" s="2434"/>
      <c r="ATV30" s="2434"/>
      <c r="ATW30" s="2434"/>
      <c r="ATX30" s="2434"/>
      <c r="ATY30" s="2434"/>
      <c r="ATZ30" s="2434"/>
      <c r="AUA30" s="2434"/>
      <c r="AUB30" s="2434"/>
      <c r="AUC30" s="2434"/>
      <c r="AUD30" s="2434"/>
      <c r="AUE30" s="2434"/>
      <c r="AUF30" s="2434"/>
      <c r="AUG30" s="2434"/>
      <c r="AUH30" s="2434"/>
      <c r="AUI30" s="2434"/>
      <c r="AUJ30" s="2434"/>
      <c r="AUK30" s="2434"/>
      <c r="AUL30" s="2434"/>
      <c r="AUM30" s="2434"/>
      <c r="AUN30" s="2434"/>
      <c r="AUO30" s="2434"/>
      <c r="AUP30" s="2434"/>
      <c r="AUQ30" s="2434"/>
      <c r="AUR30" s="2434"/>
      <c r="AUS30" s="2434"/>
      <c r="AUT30" s="2434"/>
      <c r="AUU30" s="2434"/>
      <c r="AUV30" s="2434"/>
      <c r="AUW30" s="2434"/>
      <c r="AUX30" s="2434"/>
      <c r="AUY30" s="2434"/>
      <c r="AUZ30" s="2434"/>
      <c r="AVA30" s="2434"/>
      <c r="AVB30" s="2434"/>
      <c r="AVC30" s="2434"/>
      <c r="AVD30" s="2434"/>
      <c r="AVE30" s="2434"/>
      <c r="AVF30" s="2434"/>
      <c r="AVG30" s="2434"/>
      <c r="AVH30" s="2434"/>
      <c r="AVI30" s="2434"/>
      <c r="AVJ30" s="2434"/>
      <c r="AVK30" s="2434"/>
      <c r="AVL30" s="2434"/>
      <c r="AVM30" s="2434"/>
      <c r="AVN30" s="2434"/>
      <c r="AVO30" s="2434"/>
      <c r="AVP30" s="2434"/>
      <c r="AVQ30" s="2434"/>
      <c r="AVR30" s="2434"/>
      <c r="AVS30" s="2434"/>
      <c r="AVT30" s="2434"/>
      <c r="AVU30" s="2434"/>
      <c r="AVV30" s="2434"/>
      <c r="AVW30" s="2434"/>
      <c r="AVX30" s="2434"/>
      <c r="AVY30" s="2434"/>
      <c r="AVZ30" s="2434"/>
      <c r="AWA30" s="2434"/>
      <c r="AWB30" s="2434"/>
      <c r="AWC30" s="2434"/>
      <c r="AWD30" s="2434"/>
      <c r="AWE30" s="2434"/>
      <c r="AWF30" s="2434"/>
      <c r="AWG30" s="2434"/>
      <c r="AWH30" s="2434"/>
      <c r="AWI30" s="2434"/>
      <c r="AWJ30" s="2434"/>
      <c r="AWK30" s="2434"/>
      <c r="AWL30" s="2434"/>
      <c r="AWM30" s="2434"/>
      <c r="AWN30" s="2434"/>
      <c r="AWO30" s="2434"/>
      <c r="AWP30" s="2434"/>
      <c r="AWQ30" s="2434"/>
      <c r="AWR30" s="2434"/>
      <c r="AWS30" s="2434"/>
      <c r="AWT30" s="2434"/>
      <c r="AWU30" s="2434"/>
      <c r="AWV30" s="2434"/>
      <c r="AWW30" s="2434"/>
      <c r="AWX30" s="2434"/>
      <c r="AWY30" s="2434"/>
      <c r="AWZ30" s="2434"/>
      <c r="AXA30" s="2434"/>
      <c r="AXB30" s="2434"/>
      <c r="AXC30" s="2434"/>
      <c r="AXD30" s="2434"/>
      <c r="AXE30" s="2434"/>
      <c r="AXF30" s="2434"/>
      <c r="AXG30" s="2434"/>
      <c r="AXH30" s="2434"/>
      <c r="AXI30" s="2434"/>
      <c r="AXJ30" s="2434"/>
      <c r="AXK30" s="2434"/>
      <c r="AXL30" s="2434"/>
      <c r="AXM30" s="2434"/>
      <c r="AXN30" s="2434"/>
      <c r="AXO30" s="2434"/>
      <c r="AXP30" s="2434"/>
      <c r="AXQ30" s="2434"/>
      <c r="AXR30" s="2434"/>
      <c r="AXS30" s="2434"/>
      <c r="AXT30" s="2434"/>
      <c r="AXU30" s="2434"/>
      <c r="AXV30" s="2434"/>
      <c r="AXW30" s="2434"/>
      <c r="AXX30" s="2434"/>
      <c r="AXY30" s="2434"/>
      <c r="AXZ30" s="2434"/>
      <c r="AYA30" s="2434"/>
      <c r="AYB30" s="2434"/>
      <c r="AYC30" s="2434"/>
      <c r="AYD30" s="2434"/>
      <c r="AYE30" s="2434"/>
      <c r="AYF30" s="2434"/>
      <c r="AYG30" s="2434"/>
      <c r="AYH30" s="2434"/>
      <c r="AYI30" s="2434"/>
      <c r="AYJ30" s="2434"/>
      <c r="AYK30" s="2434"/>
      <c r="AYL30" s="2434"/>
      <c r="AYM30" s="2434"/>
      <c r="AYN30" s="2434"/>
      <c r="AYO30" s="2434"/>
      <c r="AYP30" s="2434"/>
      <c r="AYQ30" s="2434"/>
      <c r="AYR30" s="2434"/>
      <c r="AYS30" s="2434"/>
      <c r="AYT30" s="2434"/>
      <c r="AYU30" s="2434"/>
      <c r="AYV30" s="2434"/>
      <c r="AYW30" s="2434"/>
      <c r="AYX30" s="2434"/>
      <c r="AYY30" s="2434"/>
      <c r="AYZ30" s="2434"/>
      <c r="AZA30" s="2434"/>
      <c r="AZB30" s="2434"/>
      <c r="AZC30" s="2434"/>
      <c r="AZD30" s="2434"/>
      <c r="AZE30" s="2434"/>
      <c r="AZF30" s="2434"/>
      <c r="AZG30" s="2434"/>
      <c r="AZH30" s="2434"/>
      <c r="AZI30" s="2434"/>
      <c r="AZJ30" s="2434"/>
      <c r="AZK30" s="2434"/>
      <c r="AZL30" s="2434"/>
      <c r="AZM30" s="2434"/>
      <c r="AZN30" s="2434"/>
      <c r="AZO30" s="2434"/>
      <c r="AZP30" s="2434"/>
      <c r="AZQ30" s="2434"/>
      <c r="AZR30" s="2434"/>
      <c r="AZS30" s="2434"/>
      <c r="AZT30" s="2434"/>
      <c r="AZU30" s="2434"/>
      <c r="AZV30" s="2434"/>
      <c r="AZW30" s="2434"/>
      <c r="AZX30" s="2434"/>
      <c r="AZY30" s="2434"/>
      <c r="AZZ30" s="2434"/>
      <c r="BAA30" s="2434"/>
      <c r="BAB30" s="2434"/>
      <c r="BAC30" s="2434"/>
      <c r="BAD30" s="2434"/>
      <c r="BAE30" s="2434"/>
      <c r="BAF30" s="2434"/>
      <c r="BAG30" s="2434"/>
      <c r="BAH30" s="2434"/>
      <c r="BAI30" s="2434"/>
      <c r="BAJ30" s="2434"/>
      <c r="BAK30" s="2434"/>
      <c r="BAL30" s="2434"/>
      <c r="BAM30" s="2434"/>
      <c r="BAN30" s="2434"/>
      <c r="BAO30" s="2434"/>
      <c r="BAP30" s="2434"/>
      <c r="BAQ30" s="2434"/>
      <c r="BAR30" s="2434"/>
      <c r="BAS30" s="2434"/>
      <c r="BAT30" s="2434"/>
      <c r="BAU30" s="2434"/>
      <c r="BAV30" s="2434"/>
      <c r="BAW30" s="2434"/>
      <c r="BAX30" s="2434"/>
      <c r="BAY30" s="2434"/>
      <c r="BAZ30" s="2434"/>
      <c r="BBA30" s="2434"/>
      <c r="BBB30" s="2434"/>
      <c r="BBC30" s="2434"/>
      <c r="BBD30" s="2434"/>
      <c r="BBE30" s="2434"/>
      <c r="BBF30" s="2434"/>
      <c r="BBG30" s="2434"/>
      <c r="BBH30" s="2434"/>
      <c r="BBI30" s="2434"/>
      <c r="BBJ30" s="2434"/>
      <c r="BBK30" s="2434"/>
      <c r="BBL30" s="2434"/>
      <c r="BBM30" s="2434"/>
      <c r="BBN30" s="2434"/>
      <c r="BBO30" s="2434"/>
      <c r="BBP30" s="2434"/>
      <c r="BBQ30" s="2434"/>
      <c r="BBR30" s="2434"/>
      <c r="BBS30" s="2434"/>
      <c r="BBT30" s="2434"/>
      <c r="BBU30" s="2434"/>
      <c r="BBV30" s="2434"/>
      <c r="BBW30" s="2434"/>
      <c r="BBX30" s="2434"/>
      <c r="BBY30" s="2434"/>
      <c r="BBZ30" s="2434"/>
      <c r="BCA30" s="2434"/>
      <c r="BCB30" s="2434"/>
      <c r="BCC30" s="2434"/>
      <c r="BCD30" s="2434"/>
      <c r="BCE30" s="2434"/>
      <c r="BCF30" s="2434"/>
      <c r="BCG30" s="2434"/>
      <c r="BCH30" s="2434"/>
      <c r="BCI30" s="2434"/>
      <c r="BCJ30" s="2434"/>
      <c r="BCK30" s="2434"/>
      <c r="BCL30" s="2434"/>
      <c r="BCM30" s="2434"/>
      <c r="BCN30" s="2434"/>
      <c r="BCO30" s="2434"/>
      <c r="BCP30" s="2434"/>
      <c r="BCQ30" s="2434"/>
      <c r="BCR30" s="2434"/>
      <c r="BCS30" s="2434"/>
      <c r="BCT30" s="2434"/>
      <c r="BCU30" s="2434"/>
      <c r="BCV30" s="2434"/>
      <c r="BCW30" s="2434"/>
      <c r="BCX30" s="2434"/>
      <c r="BCY30" s="2434"/>
      <c r="BCZ30" s="2434"/>
      <c r="BDA30" s="2434"/>
      <c r="BDB30" s="2434"/>
      <c r="BDC30" s="2434"/>
      <c r="BDD30" s="2434"/>
      <c r="BDE30" s="2434"/>
      <c r="BDF30" s="2434"/>
      <c r="BDG30" s="2434"/>
      <c r="BDH30" s="2434"/>
      <c r="BDI30" s="2434"/>
      <c r="BDJ30" s="2434"/>
      <c r="BDK30" s="2434"/>
      <c r="BDL30" s="2434"/>
      <c r="BDM30" s="2434"/>
      <c r="BDN30" s="2434"/>
      <c r="BDO30" s="2434"/>
      <c r="BDP30" s="2434"/>
      <c r="BDQ30" s="2434"/>
      <c r="BDR30" s="2434"/>
      <c r="BDS30" s="2434"/>
      <c r="BDT30" s="2434"/>
      <c r="BDU30" s="2434"/>
      <c r="BDV30" s="2434"/>
      <c r="BDW30" s="2434"/>
      <c r="BDX30" s="2434"/>
      <c r="BDY30" s="2434"/>
      <c r="BDZ30" s="2434"/>
      <c r="BEA30" s="2434"/>
      <c r="BEB30" s="2434"/>
      <c r="BEC30" s="2434"/>
      <c r="BED30" s="2434"/>
      <c r="BEE30" s="2434"/>
      <c r="BEF30" s="2434"/>
      <c r="BEG30" s="2434"/>
      <c r="BEH30" s="2434"/>
      <c r="BEI30" s="2434"/>
      <c r="BEJ30" s="2434"/>
      <c r="BEK30" s="2434"/>
      <c r="BEL30" s="2434"/>
      <c r="BEM30" s="2434"/>
      <c r="BEN30" s="2434"/>
      <c r="BEO30" s="2434"/>
      <c r="BEP30" s="2434"/>
      <c r="BEQ30" s="2434"/>
      <c r="BER30" s="2434"/>
      <c r="BES30" s="2434"/>
      <c r="BET30" s="2434"/>
      <c r="BEU30" s="2434"/>
      <c r="BEV30" s="2434"/>
      <c r="BEW30" s="2434"/>
      <c r="BEX30" s="2434"/>
      <c r="BEY30" s="2434"/>
      <c r="BEZ30" s="2434"/>
      <c r="BFA30" s="2434"/>
      <c r="BFB30" s="2434"/>
      <c r="BFC30" s="2434"/>
      <c r="BFD30" s="2434"/>
      <c r="BFE30" s="2434"/>
      <c r="BFF30" s="2434"/>
      <c r="BFG30" s="2434"/>
      <c r="BFH30" s="2434"/>
      <c r="BFI30" s="2434"/>
      <c r="BFJ30" s="2434"/>
      <c r="BFK30" s="2434"/>
      <c r="BFL30" s="2434"/>
      <c r="BFM30" s="2434"/>
      <c r="BFN30" s="2434"/>
      <c r="BFO30" s="2434"/>
      <c r="BFP30" s="2434"/>
      <c r="BFQ30" s="2434"/>
      <c r="BFR30" s="2434"/>
      <c r="BFS30" s="2434"/>
      <c r="BFT30" s="2434"/>
      <c r="BFU30" s="2434"/>
      <c r="BFV30" s="2434"/>
      <c r="BFW30" s="2434"/>
      <c r="BFX30" s="2434"/>
      <c r="BFY30" s="2434"/>
      <c r="BFZ30" s="2434"/>
      <c r="BGA30" s="2434"/>
      <c r="BGB30" s="2434"/>
      <c r="BGC30" s="2434"/>
      <c r="BGD30" s="2434"/>
      <c r="BGE30" s="2434"/>
      <c r="BGF30" s="2434"/>
      <c r="BGG30" s="2434"/>
      <c r="BGH30" s="2434"/>
      <c r="BGI30" s="2434"/>
      <c r="BGJ30" s="2434"/>
      <c r="BGK30" s="2434"/>
      <c r="BGL30" s="2434"/>
      <c r="BGM30" s="2434"/>
      <c r="BGN30" s="2434"/>
      <c r="BGO30" s="2434"/>
      <c r="BGP30" s="2434"/>
      <c r="BGQ30" s="2434"/>
      <c r="BGR30" s="2434"/>
      <c r="BGS30" s="2434"/>
      <c r="BGT30" s="2434"/>
      <c r="BGU30" s="2434"/>
      <c r="BGV30" s="2434"/>
      <c r="BGW30" s="2434"/>
      <c r="BGX30" s="2434"/>
      <c r="BGY30" s="2434"/>
      <c r="BGZ30" s="2434"/>
      <c r="BHA30" s="2434"/>
      <c r="BHB30" s="2434"/>
      <c r="BHC30" s="2434"/>
      <c r="BHD30" s="2434"/>
      <c r="BHE30" s="2434"/>
      <c r="BHF30" s="2434"/>
      <c r="BHG30" s="2434"/>
      <c r="BHH30" s="2434"/>
      <c r="BHI30" s="2434"/>
      <c r="BHJ30" s="2434"/>
      <c r="BHK30" s="2434"/>
      <c r="BHL30" s="2434"/>
      <c r="BHM30" s="2434"/>
      <c r="BHN30" s="2434"/>
      <c r="BHO30" s="2434"/>
      <c r="BHP30" s="2434"/>
      <c r="BHQ30" s="2434"/>
      <c r="BHR30" s="2434"/>
      <c r="BHS30" s="2434"/>
      <c r="BHT30" s="2434"/>
      <c r="BHU30" s="2434"/>
      <c r="BHV30" s="2434"/>
      <c r="BHW30" s="2434"/>
      <c r="BHX30" s="2434"/>
      <c r="BHY30" s="2434"/>
      <c r="BHZ30" s="2434"/>
      <c r="BIA30" s="2434"/>
      <c r="BIB30" s="2434"/>
      <c r="BIC30" s="2434"/>
      <c r="BID30" s="2434"/>
      <c r="BIE30" s="2434"/>
      <c r="BIF30" s="2434"/>
      <c r="BIG30" s="2434"/>
      <c r="BIH30" s="2434"/>
      <c r="BII30" s="2434"/>
      <c r="BIJ30" s="2434"/>
      <c r="BIK30" s="2434"/>
      <c r="BIL30" s="2434"/>
      <c r="BIM30" s="2434"/>
      <c r="BIN30" s="2434"/>
      <c r="BIO30" s="2434"/>
      <c r="BIP30" s="2434"/>
      <c r="BIQ30" s="2434"/>
      <c r="BIR30" s="2434"/>
      <c r="BIS30" s="2434"/>
      <c r="BIT30" s="2434"/>
      <c r="BIU30" s="2434"/>
      <c r="BIV30" s="2434"/>
      <c r="BIW30" s="2434"/>
      <c r="BIX30" s="2434"/>
      <c r="BIY30" s="2434"/>
      <c r="BIZ30" s="2434"/>
      <c r="BJA30" s="2434"/>
      <c r="BJB30" s="2434"/>
      <c r="BJC30" s="2434"/>
      <c r="BJD30" s="2434"/>
      <c r="BJE30" s="2434"/>
      <c r="BJF30" s="2434"/>
      <c r="BJG30" s="2434"/>
      <c r="BJH30" s="2434"/>
      <c r="BJI30" s="2434"/>
      <c r="BJJ30" s="2434"/>
      <c r="BJK30" s="2434"/>
      <c r="BJL30" s="2434"/>
      <c r="BJM30" s="2434"/>
      <c r="BJN30" s="2434"/>
      <c r="BJO30" s="2434"/>
      <c r="BJP30" s="2434"/>
      <c r="BJQ30" s="2434"/>
      <c r="BJR30" s="2434"/>
      <c r="BJS30" s="2434"/>
      <c r="BJT30" s="2434"/>
      <c r="BJU30" s="2434"/>
      <c r="BJV30" s="2434"/>
      <c r="BJW30" s="2434"/>
      <c r="BJX30" s="2434"/>
      <c r="BJY30" s="2434"/>
      <c r="BJZ30" s="2434"/>
      <c r="BKA30" s="2434"/>
      <c r="BKB30" s="2434"/>
      <c r="BKC30" s="2434"/>
      <c r="BKD30" s="2434"/>
      <c r="BKE30" s="2434"/>
      <c r="BKF30" s="2434"/>
      <c r="BKG30" s="2434"/>
      <c r="BKH30" s="2434"/>
      <c r="BKI30" s="2434"/>
      <c r="BKJ30" s="2434"/>
      <c r="BKK30" s="2434"/>
      <c r="BKL30" s="2434"/>
      <c r="BKM30" s="2434"/>
      <c r="BKN30" s="2434"/>
      <c r="BKO30" s="2434"/>
      <c r="BKP30" s="2434"/>
      <c r="BKQ30" s="2434"/>
      <c r="BKR30" s="2434"/>
      <c r="BKS30" s="2434"/>
      <c r="BKT30" s="2434"/>
      <c r="BKU30" s="2434"/>
      <c r="BKV30" s="2434"/>
      <c r="BKW30" s="2434"/>
      <c r="BKX30" s="2434"/>
      <c r="BKY30" s="2434"/>
      <c r="BKZ30" s="2434"/>
      <c r="BLA30" s="2434"/>
      <c r="BLB30" s="2434"/>
      <c r="BLC30" s="2434"/>
      <c r="BLD30" s="2434"/>
      <c r="BLE30" s="2434"/>
      <c r="BLF30" s="2434"/>
      <c r="BLG30" s="2434"/>
      <c r="BLH30" s="2434"/>
      <c r="BLI30" s="2434"/>
      <c r="BLJ30" s="2434"/>
      <c r="BLK30" s="2434"/>
      <c r="BLL30" s="2434"/>
      <c r="BLM30" s="2434"/>
      <c r="BLN30" s="2434"/>
      <c r="BLO30" s="2434"/>
      <c r="BLP30" s="2434"/>
      <c r="BLQ30" s="2434"/>
      <c r="BLR30" s="2434"/>
      <c r="BLS30" s="2434"/>
      <c r="BLT30" s="2434"/>
      <c r="BLU30" s="2434"/>
      <c r="BLV30" s="2434"/>
      <c r="BLW30" s="2434"/>
      <c r="BLX30" s="2434"/>
      <c r="BLY30" s="2434"/>
      <c r="BLZ30" s="2434"/>
      <c r="BMA30" s="2434"/>
      <c r="BMB30" s="2434"/>
      <c r="BMC30" s="2434"/>
      <c r="BMD30" s="2434"/>
      <c r="BME30" s="2434"/>
      <c r="BMF30" s="2434"/>
      <c r="BMG30" s="2434"/>
      <c r="BMH30" s="2434"/>
      <c r="BMI30" s="2434"/>
      <c r="BMJ30" s="2434"/>
      <c r="BMK30" s="2434"/>
      <c r="BML30" s="2434"/>
      <c r="BMM30" s="2434"/>
      <c r="BMN30" s="2434"/>
      <c r="BMO30" s="2434"/>
      <c r="BMP30" s="2434"/>
      <c r="BMQ30" s="2434"/>
      <c r="BMR30" s="2434"/>
      <c r="BMS30" s="2434"/>
      <c r="BMT30" s="2434"/>
      <c r="BMU30" s="2434"/>
      <c r="BMV30" s="2434"/>
      <c r="BMW30" s="2434"/>
      <c r="BMX30" s="2434"/>
      <c r="BMY30" s="2434"/>
      <c r="BMZ30" s="2434"/>
      <c r="BNA30" s="2434"/>
      <c r="BNB30" s="2434"/>
      <c r="BNC30" s="2434"/>
      <c r="BND30" s="2434"/>
      <c r="BNE30" s="2434"/>
      <c r="BNF30" s="2434"/>
      <c r="BNG30" s="2434"/>
      <c r="BNH30" s="2434"/>
      <c r="BNI30" s="2434"/>
      <c r="BNJ30" s="2434"/>
      <c r="BNK30" s="2434"/>
      <c r="BNL30" s="2434"/>
      <c r="BNM30" s="2434"/>
      <c r="BNN30" s="2434"/>
      <c r="BNO30" s="2434"/>
      <c r="BNP30" s="2434"/>
      <c r="BNQ30" s="2434"/>
      <c r="BNR30" s="2434"/>
      <c r="BNS30" s="2434"/>
      <c r="BNT30" s="2434"/>
      <c r="BNU30" s="2434"/>
      <c r="BNV30" s="2434"/>
      <c r="BNW30" s="2434"/>
      <c r="BNX30" s="2434"/>
      <c r="BNY30" s="2434"/>
      <c r="BNZ30" s="2434"/>
      <c r="BOA30" s="2434"/>
      <c r="BOB30" s="2434"/>
      <c r="BOC30" s="2434"/>
      <c r="BOD30" s="2434"/>
      <c r="BOE30" s="2434"/>
      <c r="BOF30" s="2434"/>
      <c r="BOG30" s="2434"/>
      <c r="BOH30" s="2434"/>
      <c r="BOI30" s="2434"/>
      <c r="BOJ30" s="2434"/>
      <c r="BOK30" s="2434"/>
      <c r="BOL30" s="2434"/>
      <c r="BOM30" s="2434"/>
      <c r="BON30" s="2434"/>
      <c r="BOO30" s="2434"/>
      <c r="BOP30" s="2434"/>
      <c r="BOQ30" s="2434"/>
      <c r="BOR30" s="2434"/>
      <c r="BOS30" s="2434"/>
      <c r="BOT30" s="2434"/>
      <c r="BOU30" s="2434"/>
      <c r="BOV30" s="2434"/>
      <c r="BOW30" s="2434"/>
      <c r="BOX30" s="2434"/>
      <c r="BOY30" s="2434"/>
      <c r="BOZ30" s="2434"/>
      <c r="BPA30" s="2434"/>
      <c r="BPB30" s="2434"/>
      <c r="BPC30" s="2434"/>
      <c r="BPD30" s="2434"/>
      <c r="BPE30" s="2434"/>
      <c r="BPF30" s="2434"/>
      <c r="BPG30" s="2434"/>
      <c r="BPH30" s="2434"/>
      <c r="BPI30" s="2434"/>
      <c r="BPJ30" s="2434"/>
      <c r="BPK30" s="2434"/>
      <c r="BPL30" s="2434"/>
      <c r="BPM30" s="2434"/>
      <c r="BPN30" s="2434"/>
      <c r="BPO30" s="2434"/>
      <c r="BPP30" s="2434"/>
      <c r="BPQ30" s="2434"/>
      <c r="BPR30" s="2434"/>
      <c r="BPS30" s="2434"/>
      <c r="BPT30" s="2434"/>
      <c r="BPU30" s="2434"/>
      <c r="BPV30" s="2434"/>
      <c r="BPW30" s="2434"/>
      <c r="BPX30" s="2434"/>
      <c r="BPY30" s="2434"/>
      <c r="BPZ30" s="2434"/>
      <c r="BQA30" s="2434"/>
      <c r="BQB30" s="2434"/>
      <c r="BQC30" s="2434"/>
      <c r="BQD30" s="2434"/>
      <c r="BQE30" s="2434"/>
      <c r="BQF30" s="2434"/>
      <c r="BQG30" s="2434"/>
      <c r="BQH30" s="2434"/>
      <c r="BQI30" s="2434"/>
      <c r="BQJ30" s="2434"/>
      <c r="BQK30" s="2434"/>
      <c r="BQL30" s="2434"/>
      <c r="BQM30" s="2434"/>
      <c r="BQN30" s="2434"/>
      <c r="BQO30" s="2434"/>
      <c r="BQP30" s="2434"/>
      <c r="BQQ30" s="2434"/>
      <c r="BQR30" s="2434"/>
      <c r="BQS30" s="2434"/>
      <c r="BQT30" s="2434"/>
      <c r="BQU30" s="2434"/>
      <c r="BQV30" s="2434"/>
      <c r="BQW30" s="2434"/>
      <c r="BQX30" s="2434"/>
      <c r="BQY30" s="2434"/>
      <c r="BQZ30" s="2434"/>
      <c r="BRA30" s="2434"/>
      <c r="BRB30" s="2434"/>
      <c r="BRC30" s="2434"/>
      <c r="BRD30" s="2434"/>
      <c r="BRE30" s="2434"/>
      <c r="BRF30" s="2434"/>
      <c r="BRG30" s="2434"/>
      <c r="BRH30" s="2434"/>
      <c r="BRI30" s="2434"/>
      <c r="BRJ30" s="2434"/>
      <c r="BRK30" s="2434"/>
      <c r="BRL30" s="2434"/>
      <c r="BRM30" s="2434"/>
      <c r="BRN30" s="2434"/>
      <c r="BRO30" s="2434"/>
      <c r="BRP30" s="2434"/>
      <c r="BRQ30" s="2434"/>
      <c r="BRR30" s="2434"/>
      <c r="BRS30" s="2434"/>
      <c r="BRT30" s="2434"/>
      <c r="BRU30" s="2434"/>
      <c r="BRV30" s="2434"/>
      <c r="BRW30" s="2434"/>
      <c r="BRX30" s="2434"/>
      <c r="BRY30" s="2434"/>
      <c r="BRZ30" s="2434"/>
      <c r="BSA30" s="2434"/>
      <c r="BSB30" s="2434"/>
      <c r="BSC30" s="2434"/>
      <c r="BSD30" s="2434"/>
      <c r="BSE30" s="2434"/>
      <c r="BSF30" s="2434"/>
      <c r="BSG30" s="2434"/>
      <c r="BSH30" s="2434"/>
      <c r="BSI30" s="2434"/>
      <c r="BSJ30" s="2434"/>
      <c r="BSK30" s="2434"/>
      <c r="BSL30" s="2434"/>
      <c r="BSM30" s="2434"/>
      <c r="BSN30" s="2434"/>
      <c r="BSO30" s="2434"/>
      <c r="BSP30" s="2434"/>
      <c r="BSQ30" s="2434"/>
      <c r="BSR30" s="2434"/>
      <c r="BSS30" s="2434"/>
      <c r="BST30" s="2434"/>
      <c r="BSU30" s="2434"/>
      <c r="BSV30" s="2434"/>
      <c r="BSW30" s="2434"/>
      <c r="BSX30" s="2434"/>
      <c r="BSY30" s="2434"/>
      <c r="BSZ30" s="2434"/>
      <c r="BTA30" s="2434"/>
      <c r="BTB30" s="2434"/>
      <c r="BTC30" s="2434"/>
      <c r="BTD30" s="2434"/>
      <c r="BTE30" s="2434"/>
      <c r="BTF30" s="2434"/>
      <c r="BTG30" s="2434"/>
      <c r="BTH30" s="2434"/>
      <c r="BTI30" s="2434"/>
      <c r="BTJ30" s="2434"/>
      <c r="BTK30" s="2434"/>
      <c r="BTL30" s="2434"/>
      <c r="BTM30" s="2434"/>
      <c r="BTN30" s="2434"/>
      <c r="BTO30" s="2434"/>
      <c r="BTP30" s="2434"/>
      <c r="BTQ30" s="2434"/>
      <c r="BTR30" s="2434"/>
      <c r="BTS30" s="2434"/>
      <c r="BTT30" s="2434"/>
      <c r="BTU30" s="2434"/>
      <c r="BTV30" s="2434"/>
      <c r="BTW30" s="2434"/>
      <c r="BTX30" s="2434"/>
      <c r="BTY30" s="2434"/>
      <c r="BTZ30" s="2434"/>
      <c r="BUA30" s="2434"/>
      <c r="BUB30" s="2434"/>
      <c r="BUC30" s="2434"/>
      <c r="BUD30" s="2434"/>
      <c r="BUE30" s="2434"/>
      <c r="BUF30" s="2434"/>
      <c r="BUG30" s="2434"/>
      <c r="BUH30" s="2434"/>
      <c r="BUI30" s="2434"/>
      <c r="BUJ30" s="2434"/>
      <c r="BUK30" s="2434"/>
      <c r="BUL30" s="2434"/>
      <c r="BUM30" s="2434"/>
      <c r="BUN30" s="2434"/>
      <c r="BUO30" s="2434"/>
      <c r="BUP30" s="2434"/>
      <c r="BUQ30" s="2434"/>
      <c r="BUR30" s="2434"/>
      <c r="BUS30" s="2434"/>
      <c r="BUT30" s="2434"/>
      <c r="BUU30" s="2434"/>
      <c r="BUV30" s="2434"/>
      <c r="BUW30" s="2434"/>
      <c r="BUX30" s="2434"/>
      <c r="BUY30" s="2434"/>
      <c r="BUZ30" s="2434"/>
      <c r="BVA30" s="2434"/>
      <c r="BVB30" s="2434"/>
      <c r="BVC30" s="2434"/>
      <c r="BVD30" s="2434"/>
      <c r="BVE30" s="2434"/>
      <c r="BVF30" s="2434"/>
      <c r="BVG30" s="2434"/>
      <c r="BVH30" s="2434"/>
      <c r="BVI30" s="2434"/>
      <c r="BVJ30" s="2434"/>
      <c r="BVK30" s="2434"/>
      <c r="BVL30" s="2434"/>
      <c r="BVM30" s="2434"/>
      <c r="BVN30" s="2434"/>
      <c r="BVO30" s="2434"/>
      <c r="BVP30" s="2434"/>
      <c r="BVQ30" s="2434"/>
      <c r="BVR30" s="2434"/>
      <c r="BVS30" s="2434"/>
      <c r="BVT30" s="2434"/>
      <c r="BVU30" s="2434"/>
      <c r="BVV30" s="2434"/>
      <c r="BVW30" s="2434"/>
      <c r="BVX30" s="2434"/>
      <c r="BVY30" s="2434"/>
      <c r="BVZ30" s="2434"/>
      <c r="BWA30" s="2434"/>
      <c r="BWB30" s="2434"/>
      <c r="BWC30" s="2434"/>
      <c r="BWD30" s="2434"/>
      <c r="BWE30" s="2434"/>
      <c r="BWF30" s="2434"/>
      <c r="BWG30" s="2434"/>
      <c r="BWH30" s="2434"/>
      <c r="BWI30" s="2434"/>
      <c r="BWJ30" s="2434"/>
      <c r="BWK30" s="2434"/>
      <c r="BWL30" s="2434"/>
      <c r="BWM30" s="2434"/>
      <c r="BWN30" s="2434"/>
      <c r="BWO30" s="2434"/>
      <c r="BWP30" s="2434"/>
      <c r="BWQ30" s="2434"/>
      <c r="BWR30" s="2434"/>
      <c r="BWS30" s="2434"/>
      <c r="BWT30" s="2434"/>
      <c r="BWU30" s="2434"/>
      <c r="BWV30" s="2434"/>
      <c r="BWW30" s="2434"/>
      <c r="BWX30" s="2434"/>
      <c r="BWY30" s="2434"/>
      <c r="BWZ30" s="2434"/>
      <c r="BXA30" s="2434"/>
      <c r="BXB30" s="2434"/>
      <c r="BXC30" s="2434"/>
      <c r="BXD30" s="2434"/>
      <c r="BXE30" s="2434"/>
      <c r="BXF30" s="2434"/>
      <c r="BXG30" s="2434"/>
      <c r="BXH30" s="2434"/>
      <c r="BXI30" s="2434"/>
      <c r="BXJ30" s="2434"/>
      <c r="BXK30" s="2434"/>
      <c r="BXL30" s="2434"/>
      <c r="BXM30" s="2434"/>
      <c r="BXN30" s="2434"/>
      <c r="BXO30" s="2434"/>
      <c r="BXP30" s="2434"/>
      <c r="BXQ30" s="2434"/>
      <c r="BXR30" s="2434"/>
      <c r="BXS30" s="2434"/>
      <c r="BXT30" s="2434"/>
      <c r="BXU30" s="2434"/>
      <c r="BXV30" s="2434"/>
      <c r="BXW30" s="2434"/>
      <c r="BXX30" s="2434"/>
      <c r="BXY30" s="2434"/>
      <c r="BXZ30" s="2434"/>
      <c r="BYA30" s="2434"/>
      <c r="BYB30" s="2434"/>
      <c r="BYC30" s="2434"/>
      <c r="BYD30" s="2434"/>
      <c r="BYE30" s="2434"/>
      <c r="BYF30" s="2434"/>
      <c r="BYG30" s="2434"/>
      <c r="BYH30" s="2434"/>
      <c r="BYI30" s="2434"/>
      <c r="BYJ30" s="2434"/>
      <c r="BYK30" s="2434"/>
      <c r="BYL30" s="2434"/>
      <c r="BYM30" s="2434"/>
      <c r="BYN30" s="2434"/>
      <c r="BYO30" s="2434"/>
      <c r="BYP30" s="2434"/>
      <c r="BYQ30" s="2434"/>
      <c r="BYR30" s="2434"/>
      <c r="BYS30" s="2434"/>
      <c r="BYT30" s="2434"/>
      <c r="BYU30" s="2434"/>
      <c r="BYV30" s="2434"/>
      <c r="BYW30" s="2434"/>
      <c r="BYX30" s="2434"/>
      <c r="BYY30" s="2434"/>
      <c r="BYZ30" s="2434"/>
      <c r="BZA30" s="2434"/>
      <c r="BZB30" s="2434"/>
      <c r="BZC30" s="2434"/>
      <c r="BZD30" s="2434"/>
      <c r="BZE30" s="2434"/>
      <c r="BZF30" s="2434"/>
      <c r="BZG30" s="2434"/>
      <c r="BZH30" s="2434"/>
      <c r="BZI30" s="2434"/>
      <c r="BZJ30" s="2434"/>
      <c r="BZK30" s="2434"/>
      <c r="BZL30" s="2434"/>
      <c r="BZM30" s="2434"/>
      <c r="BZN30" s="2434"/>
      <c r="BZO30" s="2434"/>
      <c r="BZP30" s="2434"/>
      <c r="BZQ30" s="2434"/>
      <c r="BZR30" s="2434"/>
      <c r="BZS30" s="2434"/>
      <c r="BZT30" s="2434"/>
      <c r="BZU30" s="2434"/>
      <c r="BZV30" s="2434"/>
      <c r="BZW30" s="2434"/>
      <c r="BZX30" s="2434"/>
      <c r="BZY30" s="2434"/>
      <c r="BZZ30" s="2434"/>
      <c r="CAA30" s="2434"/>
      <c r="CAB30" s="2434"/>
      <c r="CAC30" s="2434"/>
      <c r="CAD30" s="2434"/>
      <c r="CAE30" s="2434"/>
      <c r="CAF30" s="2434"/>
      <c r="CAG30" s="2434"/>
      <c r="CAH30" s="2434"/>
      <c r="CAI30" s="2434"/>
      <c r="CAJ30" s="2434"/>
      <c r="CAK30" s="2434"/>
      <c r="CAL30" s="2434"/>
      <c r="CAM30" s="2434"/>
      <c r="CAN30" s="2434"/>
      <c r="CAO30" s="2434"/>
      <c r="CAP30" s="2434"/>
      <c r="CAQ30" s="2434"/>
      <c r="CAR30" s="2434"/>
      <c r="CAS30" s="2434"/>
      <c r="CAT30" s="2434"/>
      <c r="CAU30" s="2434"/>
      <c r="CAV30" s="2434"/>
      <c r="CAW30" s="2434"/>
      <c r="CAX30" s="2434"/>
      <c r="CAY30" s="2434"/>
      <c r="CAZ30" s="2434"/>
      <c r="CBA30" s="2434"/>
      <c r="CBB30" s="2434"/>
      <c r="CBC30" s="2434"/>
      <c r="CBD30" s="2434"/>
      <c r="CBE30" s="2434"/>
      <c r="CBF30" s="2434"/>
      <c r="CBG30" s="2434"/>
      <c r="CBH30" s="2434"/>
      <c r="CBI30" s="2434"/>
      <c r="CBJ30" s="2434"/>
      <c r="CBK30" s="2434"/>
      <c r="CBL30" s="2434"/>
      <c r="CBM30" s="2434"/>
      <c r="CBN30" s="2434"/>
      <c r="CBO30" s="2434"/>
      <c r="CBP30" s="2434"/>
      <c r="CBQ30" s="2434"/>
      <c r="CBR30" s="2434"/>
      <c r="CBS30" s="2434"/>
      <c r="CBT30" s="2434"/>
      <c r="CBU30" s="2434"/>
      <c r="CBV30" s="2434"/>
      <c r="CBW30" s="2434"/>
      <c r="CBX30" s="2434"/>
      <c r="CBY30" s="2434"/>
      <c r="CBZ30" s="2434"/>
      <c r="CCA30" s="2434"/>
      <c r="CCB30" s="2434"/>
      <c r="CCC30" s="2434"/>
      <c r="CCD30" s="2434"/>
      <c r="CCE30" s="2434"/>
      <c r="CCF30" s="2434"/>
      <c r="CCG30" s="2434"/>
      <c r="CCH30" s="2434"/>
      <c r="CCI30" s="2434"/>
      <c r="CCJ30" s="2434"/>
      <c r="CCK30" s="2434"/>
      <c r="CCL30" s="2434"/>
      <c r="CCM30" s="2434"/>
      <c r="CCN30" s="2434"/>
      <c r="CCO30" s="2434"/>
      <c r="CCP30" s="2434"/>
      <c r="CCQ30" s="2434"/>
      <c r="CCR30" s="2434"/>
      <c r="CCS30" s="2434"/>
      <c r="CCT30" s="2434"/>
      <c r="CCU30" s="2434"/>
      <c r="CCV30" s="2434"/>
      <c r="CCW30" s="2434"/>
      <c r="CCX30" s="2434"/>
      <c r="CCY30" s="2434"/>
      <c r="CCZ30" s="2434"/>
      <c r="CDA30" s="2434"/>
      <c r="CDB30" s="2434"/>
      <c r="CDC30" s="2434"/>
      <c r="CDD30" s="2434"/>
      <c r="CDE30" s="2434"/>
      <c r="CDF30" s="2434"/>
      <c r="CDG30" s="2434"/>
      <c r="CDH30" s="2434"/>
      <c r="CDI30" s="2434"/>
      <c r="CDJ30" s="2434"/>
      <c r="CDK30" s="2434"/>
      <c r="CDL30" s="2434"/>
      <c r="CDM30" s="2434"/>
      <c r="CDN30" s="2434"/>
      <c r="CDO30" s="2434"/>
      <c r="CDP30" s="2434"/>
      <c r="CDQ30" s="2434"/>
      <c r="CDR30" s="2434"/>
      <c r="CDS30" s="2434"/>
      <c r="CDT30" s="2434"/>
      <c r="CDU30" s="2434"/>
      <c r="CDV30" s="2434"/>
      <c r="CDW30" s="2434"/>
      <c r="CDX30" s="2434"/>
      <c r="CDY30" s="2434"/>
      <c r="CDZ30" s="2434"/>
      <c r="CEA30" s="2434"/>
      <c r="CEB30" s="2434"/>
      <c r="CEC30" s="2434"/>
      <c r="CED30" s="2434"/>
      <c r="CEE30" s="2434"/>
      <c r="CEF30" s="2434"/>
      <c r="CEG30" s="2434"/>
      <c r="CEH30" s="2434"/>
      <c r="CEI30" s="2434"/>
      <c r="CEJ30" s="2434"/>
      <c r="CEK30" s="2434"/>
      <c r="CEL30" s="2434"/>
      <c r="CEM30" s="2434"/>
      <c r="CEN30" s="2434"/>
      <c r="CEO30" s="2434"/>
      <c r="CEP30" s="2434"/>
      <c r="CEQ30" s="2434"/>
      <c r="CER30" s="2434"/>
      <c r="CES30" s="2434"/>
      <c r="CET30" s="2434"/>
      <c r="CEU30" s="2434"/>
      <c r="CEV30" s="2434"/>
      <c r="CEW30" s="2434"/>
      <c r="CEX30" s="2434"/>
      <c r="CEY30" s="2434"/>
      <c r="CEZ30" s="2434"/>
      <c r="CFA30" s="2434"/>
      <c r="CFB30" s="2434"/>
      <c r="CFC30" s="2434"/>
      <c r="CFD30" s="2434"/>
      <c r="CFE30" s="2434"/>
      <c r="CFF30" s="2434"/>
      <c r="CFG30" s="2434"/>
      <c r="CFH30" s="2434"/>
      <c r="CFI30" s="2434"/>
      <c r="CFJ30" s="2434"/>
      <c r="CFK30" s="2434"/>
      <c r="CFL30" s="2434"/>
      <c r="CFM30" s="2434"/>
      <c r="CFN30" s="2434"/>
      <c r="CFO30" s="2434"/>
      <c r="CFP30" s="2434"/>
      <c r="CFQ30" s="2434"/>
      <c r="CFR30" s="2434"/>
      <c r="CFS30" s="2434"/>
      <c r="CFT30" s="2434"/>
      <c r="CFU30" s="2434"/>
      <c r="CFV30" s="2434"/>
      <c r="CFW30" s="2434"/>
      <c r="CFX30" s="2434"/>
      <c r="CFY30" s="2434"/>
      <c r="CFZ30" s="2434"/>
      <c r="CGA30" s="2434"/>
      <c r="CGB30" s="2434"/>
      <c r="CGC30" s="2434"/>
      <c r="CGD30" s="2434"/>
      <c r="CGE30" s="2434"/>
      <c r="CGF30" s="2434"/>
      <c r="CGG30" s="2434"/>
      <c r="CGH30" s="2434"/>
      <c r="CGI30" s="2434"/>
      <c r="CGJ30" s="2434"/>
      <c r="CGK30" s="2434"/>
      <c r="CGL30" s="2434"/>
      <c r="CGM30" s="2434"/>
      <c r="CGN30" s="2434"/>
      <c r="CGO30" s="2434"/>
      <c r="CGP30" s="2434"/>
      <c r="CGQ30" s="2434"/>
      <c r="CGR30" s="2434"/>
      <c r="CGS30" s="2434"/>
      <c r="CGT30" s="2434"/>
      <c r="CGU30" s="2434"/>
      <c r="CGV30" s="2434"/>
      <c r="CGW30" s="2434"/>
      <c r="CGX30" s="2434"/>
      <c r="CGY30" s="2434"/>
      <c r="CGZ30" s="2434"/>
      <c r="CHA30" s="2434"/>
      <c r="CHB30" s="2434"/>
      <c r="CHC30" s="2434"/>
      <c r="CHD30" s="2434"/>
      <c r="CHE30" s="2434"/>
      <c r="CHF30" s="2434"/>
      <c r="CHG30" s="2434"/>
      <c r="CHH30" s="2434"/>
      <c r="CHI30" s="2434"/>
      <c r="CHJ30" s="2434"/>
      <c r="CHK30" s="2434"/>
      <c r="CHL30" s="2434"/>
      <c r="CHM30" s="2434"/>
      <c r="CHN30" s="2434"/>
      <c r="CHO30" s="2434"/>
      <c r="CHP30" s="2434"/>
      <c r="CHQ30" s="2434"/>
      <c r="CHR30" s="2434"/>
      <c r="CHS30" s="2434"/>
      <c r="CHT30" s="2434"/>
      <c r="CHU30" s="2434"/>
      <c r="CHV30" s="2434"/>
      <c r="CHW30" s="2434"/>
      <c r="CHX30" s="2434"/>
      <c r="CHY30" s="2434"/>
      <c r="CHZ30" s="2434"/>
      <c r="CIA30" s="2434"/>
      <c r="CIB30" s="2434"/>
      <c r="CIC30" s="2434"/>
      <c r="CID30" s="2434"/>
      <c r="CIE30" s="2434"/>
      <c r="CIF30" s="2434"/>
      <c r="CIG30" s="2434"/>
      <c r="CIH30" s="2434"/>
      <c r="CII30" s="2434"/>
      <c r="CIJ30" s="2434"/>
      <c r="CIK30" s="2434"/>
      <c r="CIL30" s="2434"/>
      <c r="CIM30" s="2434"/>
      <c r="CIN30" s="2434"/>
      <c r="CIO30" s="2434"/>
      <c r="CIP30" s="2434"/>
      <c r="CIQ30" s="2434"/>
      <c r="CIR30" s="2434"/>
      <c r="CIS30" s="2434"/>
      <c r="CIT30" s="2434"/>
      <c r="CIU30" s="2434"/>
      <c r="CIV30" s="2434"/>
      <c r="CIW30" s="2434"/>
      <c r="CIX30" s="2434"/>
      <c r="CIY30" s="2434"/>
      <c r="CIZ30" s="2434"/>
      <c r="CJA30" s="2434"/>
      <c r="CJB30" s="2434"/>
      <c r="CJC30" s="2434"/>
      <c r="CJD30" s="2434"/>
      <c r="CJE30" s="2434"/>
      <c r="CJF30" s="2434"/>
      <c r="CJG30" s="2434"/>
      <c r="CJH30" s="2434"/>
      <c r="CJI30" s="2434"/>
      <c r="CJJ30" s="2434"/>
      <c r="CJK30" s="2434"/>
      <c r="CJL30" s="2434"/>
      <c r="CJM30" s="2434"/>
      <c r="CJN30" s="2434"/>
      <c r="CJO30" s="2434"/>
      <c r="CJP30" s="2434"/>
      <c r="CJQ30" s="2434"/>
      <c r="CJR30" s="2434"/>
      <c r="CJS30" s="2434"/>
      <c r="CJT30" s="2434"/>
      <c r="CJU30" s="2434"/>
      <c r="CJV30" s="2434"/>
      <c r="CJW30" s="2434"/>
      <c r="CJX30" s="2434"/>
      <c r="CJY30" s="2434"/>
      <c r="CJZ30" s="2434"/>
      <c r="CKA30" s="2434"/>
      <c r="CKB30" s="2434"/>
      <c r="CKC30" s="2434"/>
      <c r="CKD30" s="2434"/>
      <c r="CKE30" s="2434"/>
      <c r="CKF30" s="2434"/>
      <c r="CKG30" s="2434"/>
      <c r="CKH30" s="2434"/>
      <c r="CKI30" s="2434"/>
      <c r="CKJ30" s="2434"/>
      <c r="CKK30" s="2434"/>
      <c r="CKL30" s="2434"/>
      <c r="CKM30" s="2434"/>
      <c r="CKN30" s="2434"/>
      <c r="CKO30" s="2434"/>
      <c r="CKP30" s="2434"/>
      <c r="CKQ30" s="2434"/>
      <c r="CKR30" s="2434"/>
      <c r="CKS30" s="2434"/>
      <c r="CKT30" s="2434"/>
      <c r="CKU30" s="2434"/>
      <c r="CKV30" s="2434"/>
      <c r="CKW30" s="2434"/>
      <c r="CKX30" s="2434"/>
      <c r="CKY30" s="2434"/>
      <c r="CKZ30" s="2434"/>
      <c r="CLA30" s="2434"/>
      <c r="CLB30" s="2434"/>
      <c r="CLC30" s="2434"/>
      <c r="CLD30" s="2434"/>
      <c r="CLE30" s="2434"/>
      <c r="CLF30" s="2434"/>
      <c r="CLG30" s="2434"/>
      <c r="CLH30" s="2434"/>
      <c r="CLI30" s="2434"/>
      <c r="CLJ30" s="2434"/>
      <c r="CLK30" s="2434"/>
      <c r="CLL30" s="2434"/>
      <c r="CLM30" s="2434"/>
      <c r="CLN30" s="2434"/>
      <c r="CLO30" s="2434"/>
      <c r="CLP30" s="2434"/>
      <c r="CLQ30" s="2434"/>
      <c r="CLR30" s="2434"/>
      <c r="CLS30" s="2434"/>
      <c r="CLT30" s="2434"/>
      <c r="CLU30" s="2434"/>
      <c r="CLV30" s="2434"/>
      <c r="CLW30" s="2434"/>
      <c r="CLX30" s="2434"/>
      <c r="CLY30" s="2434"/>
      <c r="CLZ30" s="2434"/>
      <c r="CMA30" s="2434"/>
      <c r="CMB30" s="2434"/>
      <c r="CMC30" s="2434"/>
      <c r="CMD30" s="2434"/>
      <c r="CME30" s="2434"/>
      <c r="CMF30" s="2434"/>
      <c r="CMG30" s="2434"/>
      <c r="CMH30" s="2434"/>
      <c r="CMI30" s="2434"/>
      <c r="CMJ30" s="2434"/>
      <c r="CMK30" s="2434"/>
      <c r="CML30" s="2434"/>
      <c r="CMM30" s="2434"/>
      <c r="CMN30" s="2434"/>
      <c r="CMO30" s="2434"/>
      <c r="CMP30" s="2434"/>
      <c r="CMQ30" s="2434"/>
      <c r="CMR30" s="2434"/>
      <c r="CMS30" s="2434"/>
      <c r="CMT30" s="2434"/>
      <c r="CMU30" s="2434"/>
      <c r="CMV30" s="2434"/>
      <c r="CMW30" s="2434"/>
      <c r="CMX30" s="2434"/>
      <c r="CMY30" s="2434"/>
      <c r="CMZ30" s="2434"/>
      <c r="CNA30" s="2434"/>
      <c r="CNB30" s="2434"/>
      <c r="CNC30" s="2434"/>
      <c r="CND30" s="2434"/>
      <c r="CNE30" s="2434"/>
      <c r="CNF30" s="2434"/>
      <c r="CNG30" s="2434"/>
      <c r="CNH30" s="2434"/>
      <c r="CNI30" s="2434"/>
      <c r="CNJ30" s="2434"/>
      <c r="CNK30" s="2434"/>
      <c r="CNL30" s="2434"/>
      <c r="CNM30" s="2434"/>
      <c r="CNN30" s="2434"/>
      <c r="CNO30" s="2434"/>
      <c r="CNP30" s="2434"/>
      <c r="CNQ30" s="2434"/>
      <c r="CNR30" s="2434"/>
      <c r="CNS30" s="2434"/>
      <c r="CNT30" s="2434"/>
      <c r="CNU30" s="2434"/>
      <c r="CNV30" s="2434"/>
      <c r="CNW30" s="2434"/>
      <c r="CNX30" s="2434"/>
      <c r="CNY30" s="2434"/>
      <c r="CNZ30" s="2434"/>
      <c r="COA30" s="2434"/>
      <c r="COB30" s="2434"/>
      <c r="COC30" s="2434"/>
      <c r="COD30" s="2434"/>
      <c r="COE30" s="2434"/>
      <c r="COF30" s="2434"/>
      <c r="COG30" s="2434"/>
      <c r="COH30" s="2434"/>
      <c r="COI30" s="2434"/>
      <c r="COJ30" s="2434"/>
      <c r="COK30" s="2434"/>
      <c r="COL30" s="2434"/>
      <c r="COM30" s="2434"/>
      <c r="CON30" s="2434"/>
      <c r="COO30" s="2434"/>
      <c r="COP30" s="2434"/>
      <c r="COQ30" s="2434"/>
      <c r="COR30" s="2434"/>
      <c r="COS30" s="2434"/>
      <c r="COT30" s="2434"/>
      <c r="COU30" s="2434"/>
      <c r="COV30" s="2434"/>
      <c r="COW30" s="2434"/>
      <c r="COX30" s="2434"/>
      <c r="COY30" s="2434"/>
      <c r="COZ30" s="2434"/>
      <c r="CPA30" s="2434"/>
      <c r="CPB30" s="2434"/>
      <c r="CPC30" s="2434"/>
      <c r="CPD30" s="2434"/>
      <c r="CPE30" s="2434"/>
      <c r="CPF30" s="2434"/>
      <c r="CPG30" s="2434"/>
      <c r="CPH30" s="2434"/>
      <c r="CPI30" s="2434"/>
      <c r="CPJ30" s="2434"/>
      <c r="CPK30" s="2434"/>
      <c r="CPL30" s="2434"/>
      <c r="CPM30" s="2434"/>
      <c r="CPN30" s="2434"/>
      <c r="CPO30" s="2434"/>
      <c r="CPP30" s="2434"/>
      <c r="CPQ30" s="2434"/>
      <c r="CPR30" s="2434"/>
      <c r="CPS30" s="2434"/>
      <c r="CPT30" s="2434"/>
      <c r="CPU30" s="2434"/>
      <c r="CPV30" s="2434"/>
      <c r="CPW30" s="2434"/>
      <c r="CPX30" s="2434"/>
      <c r="CPY30" s="2434"/>
      <c r="CPZ30" s="2434"/>
      <c r="CQA30" s="2434"/>
      <c r="CQB30" s="2434"/>
      <c r="CQC30" s="2434"/>
      <c r="CQD30" s="2434"/>
      <c r="CQE30" s="2434"/>
      <c r="CQF30" s="2434"/>
      <c r="CQG30" s="2434"/>
      <c r="CQH30" s="2434"/>
      <c r="CQI30" s="2434"/>
      <c r="CQJ30" s="2434"/>
      <c r="CQK30" s="2434"/>
      <c r="CQL30" s="2434"/>
      <c r="CQM30" s="2434"/>
      <c r="CQN30" s="2434"/>
      <c r="CQO30" s="2434"/>
      <c r="CQP30" s="2434"/>
      <c r="CQQ30" s="2434"/>
      <c r="CQR30" s="2434"/>
      <c r="CQS30" s="2434"/>
      <c r="CQT30" s="2434"/>
      <c r="CQU30" s="2434"/>
      <c r="CQV30" s="2434"/>
      <c r="CQW30" s="2434"/>
      <c r="CQX30" s="2434"/>
      <c r="CQY30" s="2434"/>
      <c r="CQZ30" s="2434"/>
      <c r="CRA30" s="2434"/>
      <c r="CRB30" s="2434"/>
      <c r="CRC30" s="2434"/>
      <c r="CRD30" s="2434"/>
      <c r="CRE30" s="2434"/>
      <c r="CRF30" s="2434"/>
      <c r="CRG30" s="2434"/>
      <c r="CRH30" s="2434"/>
      <c r="CRI30" s="2434"/>
      <c r="CRJ30" s="2434"/>
      <c r="CRK30" s="2434"/>
      <c r="CRL30" s="2434"/>
      <c r="CRM30" s="2434"/>
      <c r="CRN30" s="2434"/>
      <c r="CRO30" s="2434"/>
      <c r="CRP30" s="2434"/>
      <c r="CRQ30" s="2434"/>
      <c r="CRR30" s="2434"/>
      <c r="CRS30" s="2434"/>
      <c r="CRT30" s="2434"/>
      <c r="CRU30" s="2434"/>
      <c r="CRV30" s="2434"/>
      <c r="CRW30" s="2434"/>
      <c r="CRX30" s="2434"/>
      <c r="CRY30" s="2434"/>
      <c r="CRZ30" s="2434"/>
      <c r="CSA30" s="2434"/>
      <c r="CSB30" s="2434"/>
      <c r="CSC30" s="2434"/>
      <c r="CSD30" s="2434"/>
      <c r="CSE30" s="2434"/>
      <c r="CSF30" s="2434"/>
      <c r="CSG30" s="2434"/>
      <c r="CSH30" s="2434"/>
      <c r="CSI30" s="2434"/>
      <c r="CSJ30" s="2434"/>
      <c r="CSK30" s="2434"/>
      <c r="CSL30" s="2434"/>
      <c r="CSM30" s="2434"/>
      <c r="CSN30" s="2434"/>
      <c r="CSO30" s="2434"/>
      <c r="CSP30" s="2434"/>
      <c r="CSQ30" s="2434"/>
      <c r="CSR30" s="2434"/>
      <c r="CSS30" s="2434"/>
      <c r="CST30" s="2434"/>
      <c r="CSU30" s="2434"/>
      <c r="CSV30" s="2434"/>
      <c r="CSW30" s="2434"/>
      <c r="CSX30" s="2434"/>
      <c r="CSY30" s="2434"/>
      <c r="CSZ30" s="2434"/>
      <c r="CTA30" s="2434"/>
      <c r="CTB30" s="2434"/>
      <c r="CTC30" s="2434"/>
      <c r="CTD30" s="2434"/>
      <c r="CTE30" s="2434"/>
      <c r="CTF30" s="2434"/>
      <c r="CTG30" s="2434"/>
      <c r="CTH30" s="2434"/>
      <c r="CTI30" s="2434"/>
      <c r="CTJ30" s="2434"/>
      <c r="CTK30" s="2434"/>
      <c r="CTL30" s="2434"/>
      <c r="CTM30" s="2434"/>
      <c r="CTN30" s="2434"/>
      <c r="CTO30" s="2434"/>
      <c r="CTP30" s="2434"/>
      <c r="CTQ30" s="2434"/>
      <c r="CTR30" s="2434"/>
      <c r="CTS30" s="2434"/>
      <c r="CTT30" s="2434"/>
      <c r="CTU30" s="2434"/>
      <c r="CTV30" s="2434"/>
      <c r="CTW30" s="2434"/>
      <c r="CTX30" s="2434"/>
      <c r="CTY30" s="2434"/>
      <c r="CTZ30" s="2434"/>
      <c r="CUA30" s="2434"/>
      <c r="CUB30" s="2434"/>
      <c r="CUC30" s="2434"/>
      <c r="CUD30" s="2434"/>
      <c r="CUE30" s="2434"/>
      <c r="CUF30" s="2434"/>
      <c r="CUG30" s="2434"/>
      <c r="CUH30" s="2434"/>
      <c r="CUI30" s="2434"/>
      <c r="CUJ30" s="2434"/>
      <c r="CUK30" s="2434"/>
      <c r="CUL30" s="2434"/>
      <c r="CUM30" s="2434"/>
      <c r="CUN30" s="2434"/>
      <c r="CUO30" s="2434"/>
      <c r="CUP30" s="2434"/>
      <c r="CUQ30" s="2434"/>
      <c r="CUR30" s="2434"/>
      <c r="CUS30" s="2434"/>
      <c r="CUT30" s="2434"/>
      <c r="CUU30" s="2434"/>
      <c r="CUV30" s="2434"/>
      <c r="CUW30" s="2434"/>
      <c r="CUX30" s="2434"/>
      <c r="CUY30" s="2434"/>
      <c r="CUZ30" s="2434"/>
      <c r="CVA30" s="2434"/>
      <c r="CVB30" s="2434"/>
      <c r="CVC30" s="2434"/>
      <c r="CVD30" s="2434"/>
      <c r="CVE30" s="2434"/>
      <c r="CVF30" s="2434"/>
      <c r="CVG30" s="2434"/>
      <c r="CVH30" s="2434"/>
      <c r="CVI30" s="2434"/>
      <c r="CVJ30" s="2434"/>
      <c r="CVK30" s="2434"/>
      <c r="CVL30" s="2434"/>
      <c r="CVM30" s="2434"/>
      <c r="CVN30" s="2434"/>
      <c r="CVO30" s="2434"/>
      <c r="CVP30" s="2434"/>
      <c r="CVQ30" s="2434"/>
      <c r="CVR30" s="2434"/>
      <c r="CVS30" s="2434"/>
      <c r="CVT30" s="2434"/>
      <c r="CVU30" s="2434"/>
      <c r="CVV30" s="2434"/>
      <c r="CVW30" s="2434"/>
      <c r="CVX30" s="2434"/>
      <c r="CVY30" s="2434"/>
      <c r="CVZ30" s="2434"/>
      <c r="CWA30" s="2434"/>
      <c r="CWB30" s="2434"/>
      <c r="CWC30" s="2434"/>
      <c r="CWD30" s="2434"/>
      <c r="CWE30" s="2434"/>
      <c r="CWF30" s="2434"/>
      <c r="CWG30" s="2434"/>
      <c r="CWH30" s="2434"/>
      <c r="CWI30" s="2434"/>
      <c r="CWJ30" s="2434"/>
      <c r="CWK30" s="2434"/>
      <c r="CWL30" s="2434"/>
      <c r="CWM30" s="2434"/>
      <c r="CWN30" s="2434"/>
      <c r="CWO30" s="2434"/>
      <c r="CWP30" s="2434"/>
      <c r="CWQ30" s="2434"/>
      <c r="CWR30" s="2434"/>
      <c r="CWS30" s="2434"/>
      <c r="CWT30" s="2434"/>
      <c r="CWU30" s="2434"/>
      <c r="CWV30" s="2434"/>
      <c r="CWW30" s="2434"/>
      <c r="CWX30" s="2434"/>
      <c r="CWY30" s="2434"/>
      <c r="CWZ30" s="2434"/>
      <c r="CXA30" s="2434"/>
      <c r="CXB30" s="2434"/>
      <c r="CXC30" s="2434"/>
      <c r="CXD30" s="2434"/>
      <c r="CXE30" s="2434"/>
      <c r="CXF30" s="2434"/>
      <c r="CXG30" s="2434"/>
      <c r="CXH30" s="2434"/>
      <c r="CXI30" s="2434"/>
      <c r="CXJ30" s="2434"/>
      <c r="CXK30" s="2434"/>
      <c r="CXL30" s="2434"/>
      <c r="CXM30" s="2434"/>
      <c r="CXN30" s="2434"/>
      <c r="CXO30" s="2434"/>
      <c r="CXP30" s="2434"/>
      <c r="CXQ30" s="2434"/>
      <c r="CXR30" s="2434"/>
      <c r="CXS30" s="2434"/>
      <c r="CXT30" s="2434"/>
      <c r="CXU30" s="2434"/>
      <c r="CXV30" s="2434"/>
      <c r="CXW30" s="2434"/>
      <c r="CXX30" s="2434"/>
      <c r="CXY30" s="2434"/>
      <c r="CXZ30" s="2434"/>
      <c r="CYA30" s="2434"/>
      <c r="CYB30" s="2434"/>
      <c r="CYC30" s="2434"/>
      <c r="CYD30" s="2434"/>
      <c r="CYE30" s="2434"/>
      <c r="CYF30" s="2434"/>
      <c r="CYG30" s="2434"/>
      <c r="CYH30" s="2434"/>
      <c r="CYI30" s="2434"/>
      <c r="CYJ30" s="2434"/>
      <c r="CYK30" s="2434"/>
      <c r="CYL30" s="2434"/>
      <c r="CYM30" s="2434"/>
      <c r="CYN30" s="2434"/>
      <c r="CYO30" s="2434"/>
      <c r="CYP30" s="2434"/>
      <c r="CYQ30" s="2434"/>
      <c r="CYR30" s="2434"/>
      <c r="CYS30" s="2434"/>
      <c r="CYT30" s="2434"/>
      <c r="CYU30" s="2434"/>
      <c r="CYV30" s="2434"/>
      <c r="CYW30" s="2434"/>
      <c r="CYX30" s="2434"/>
      <c r="CYY30" s="2434"/>
      <c r="CYZ30" s="2434"/>
      <c r="CZA30" s="2434"/>
      <c r="CZB30" s="2434"/>
      <c r="CZC30" s="2434"/>
      <c r="CZD30" s="2434"/>
      <c r="CZE30" s="2434"/>
      <c r="CZF30" s="2434"/>
      <c r="CZG30" s="2434"/>
      <c r="CZH30" s="2434"/>
      <c r="CZI30" s="2434"/>
      <c r="CZJ30" s="2434"/>
      <c r="CZK30" s="2434"/>
      <c r="CZL30" s="2434"/>
      <c r="CZM30" s="2434"/>
      <c r="CZN30" s="2434"/>
      <c r="CZO30" s="2434"/>
      <c r="CZP30" s="2434"/>
      <c r="CZQ30" s="2434"/>
      <c r="CZR30" s="2434"/>
      <c r="CZS30" s="2434"/>
      <c r="CZT30" s="2434"/>
      <c r="CZU30" s="2434"/>
      <c r="CZV30" s="2434"/>
      <c r="CZW30" s="2434"/>
      <c r="CZX30" s="2434"/>
      <c r="CZY30" s="2434"/>
      <c r="CZZ30" s="2434"/>
      <c r="DAA30" s="2434"/>
      <c r="DAB30" s="2434"/>
      <c r="DAC30" s="2434"/>
      <c r="DAD30" s="2434"/>
      <c r="DAE30" s="2434"/>
      <c r="DAF30" s="2434"/>
      <c r="DAG30" s="2434"/>
      <c r="DAH30" s="2434"/>
      <c r="DAI30" s="2434"/>
      <c r="DAJ30" s="2434"/>
      <c r="DAK30" s="2434"/>
      <c r="DAL30" s="2434"/>
      <c r="DAM30" s="2434"/>
      <c r="DAN30" s="2434"/>
      <c r="DAO30" s="2434"/>
      <c r="DAP30" s="2434"/>
      <c r="DAQ30" s="2434"/>
      <c r="DAR30" s="2434"/>
      <c r="DAS30" s="2434"/>
      <c r="DAT30" s="2434"/>
      <c r="DAU30" s="2434"/>
      <c r="DAV30" s="2434"/>
      <c r="DAW30" s="2434"/>
      <c r="DAX30" s="2434"/>
      <c r="DAY30" s="2434"/>
      <c r="DAZ30" s="2434"/>
      <c r="DBA30" s="2434"/>
      <c r="DBB30" s="2434"/>
      <c r="DBC30" s="2434"/>
      <c r="DBD30" s="2434"/>
      <c r="DBE30" s="2434"/>
      <c r="DBF30" s="2434"/>
      <c r="DBG30" s="2434"/>
      <c r="DBH30" s="2434"/>
      <c r="DBI30" s="2434"/>
      <c r="DBJ30" s="2434"/>
      <c r="DBK30" s="2434"/>
      <c r="DBL30" s="2434"/>
      <c r="DBM30" s="2434"/>
      <c r="DBN30" s="2434"/>
      <c r="DBO30" s="2434"/>
      <c r="DBP30" s="2434"/>
      <c r="DBQ30" s="2434"/>
      <c r="DBR30" s="2434"/>
      <c r="DBS30" s="2434"/>
      <c r="DBT30" s="2434"/>
      <c r="DBU30" s="2434"/>
      <c r="DBV30" s="2434"/>
      <c r="DBW30" s="2434"/>
      <c r="DBX30" s="2434"/>
      <c r="DBY30" s="2434"/>
      <c r="DBZ30" s="2434"/>
      <c r="DCA30" s="2434"/>
      <c r="DCB30" s="2434"/>
      <c r="DCC30" s="2434"/>
      <c r="DCD30" s="2434"/>
      <c r="DCE30" s="2434"/>
      <c r="DCF30" s="2434"/>
      <c r="DCG30" s="2434"/>
      <c r="DCH30" s="2434"/>
      <c r="DCI30" s="2434"/>
      <c r="DCJ30" s="2434"/>
      <c r="DCK30" s="2434"/>
      <c r="DCL30" s="2434"/>
      <c r="DCM30" s="2434"/>
      <c r="DCN30" s="2434"/>
      <c r="DCO30" s="2434"/>
      <c r="DCP30" s="2434"/>
      <c r="DCQ30" s="2434"/>
      <c r="DCR30" s="2434"/>
      <c r="DCS30" s="2434"/>
      <c r="DCT30" s="2434"/>
      <c r="DCU30" s="2434"/>
      <c r="DCV30" s="2434"/>
      <c r="DCW30" s="2434"/>
      <c r="DCX30" s="2434"/>
      <c r="DCY30" s="2434"/>
      <c r="DCZ30" s="2434"/>
      <c r="DDA30" s="2434"/>
      <c r="DDB30" s="2434"/>
      <c r="DDC30" s="2434"/>
      <c r="DDD30" s="2434"/>
      <c r="DDE30" s="2434"/>
      <c r="DDF30" s="2434"/>
      <c r="DDG30" s="2434"/>
      <c r="DDH30" s="2434"/>
      <c r="DDI30" s="2434"/>
      <c r="DDJ30" s="2434"/>
      <c r="DDK30" s="2434"/>
      <c r="DDL30" s="2434"/>
      <c r="DDM30" s="2434"/>
      <c r="DDN30" s="2434"/>
      <c r="DDO30" s="2434"/>
      <c r="DDP30" s="2434"/>
      <c r="DDQ30" s="2434"/>
      <c r="DDR30" s="2434"/>
      <c r="DDS30" s="2434"/>
      <c r="DDT30" s="2434"/>
      <c r="DDU30" s="2434"/>
      <c r="DDV30" s="2434"/>
      <c r="DDW30" s="2434"/>
      <c r="DDX30" s="2434"/>
      <c r="DDY30" s="2434"/>
      <c r="DDZ30" s="2434"/>
      <c r="DEA30" s="2434"/>
      <c r="DEB30" s="2434"/>
      <c r="DEC30" s="2434"/>
      <c r="DED30" s="2434"/>
      <c r="DEE30" s="2434"/>
      <c r="DEF30" s="2434"/>
      <c r="DEG30" s="2434"/>
      <c r="DEH30" s="2434"/>
      <c r="DEI30" s="2434"/>
      <c r="DEJ30" s="2434"/>
      <c r="DEK30" s="2434"/>
      <c r="DEL30" s="2434"/>
      <c r="DEM30" s="2434"/>
      <c r="DEN30" s="2434"/>
      <c r="DEO30" s="2434"/>
      <c r="DEP30" s="2434"/>
      <c r="DEQ30" s="2434"/>
      <c r="DER30" s="2434"/>
      <c r="DES30" s="2434"/>
      <c r="DET30" s="2434"/>
      <c r="DEU30" s="2434"/>
      <c r="DEV30" s="2434"/>
      <c r="DEW30" s="2434"/>
      <c r="DEX30" s="2434"/>
      <c r="DEY30" s="2434"/>
      <c r="DEZ30" s="2434"/>
      <c r="DFA30" s="2434"/>
      <c r="DFB30" s="2434"/>
      <c r="DFC30" s="2434"/>
      <c r="DFD30" s="2434"/>
      <c r="DFE30" s="2434"/>
      <c r="DFF30" s="2434"/>
      <c r="DFG30" s="2434"/>
      <c r="DFH30" s="2434"/>
      <c r="DFI30" s="2434"/>
      <c r="DFJ30" s="2434"/>
      <c r="DFK30" s="2434"/>
      <c r="DFL30" s="2434"/>
      <c r="DFM30" s="2434"/>
      <c r="DFN30" s="2434"/>
      <c r="DFO30" s="2434"/>
      <c r="DFP30" s="2434"/>
      <c r="DFQ30" s="2434"/>
      <c r="DFR30" s="2434"/>
      <c r="DFS30" s="2434"/>
      <c r="DFT30" s="2434"/>
      <c r="DFU30" s="2434"/>
      <c r="DFV30" s="2434"/>
      <c r="DFW30" s="2434"/>
      <c r="DFX30" s="2434"/>
      <c r="DFY30" s="2434"/>
      <c r="DFZ30" s="2434"/>
      <c r="DGA30" s="2434"/>
      <c r="DGB30" s="2434"/>
      <c r="DGC30" s="2434"/>
      <c r="DGD30" s="2434"/>
      <c r="DGE30" s="2434"/>
      <c r="DGF30" s="2434"/>
      <c r="DGG30" s="2434"/>
      <c r="DGH30" s="2434"/>
      <c r="DGI30" s="2434"/>
      <c r="DGJ30" s="2434"/>
      <c r="DGK30" s="2434"/>
      <c r="DGL30" s="2434"/>
      <c r="DGM30" s="2434"/>
      <c r="DGN30" s="2434"/>
      <c r="DGO30" s="2434"/>
      <c r="DGP30" s="2434"/>
      <c r="DGQ30" s="2434"/>
      <c r="DGR30" s="2434"/>
      <c r="DGS30" s="2434"/>
      <c r="DGT30" s="2434"/>
      <c r="DGU30" s="2434"/>
      <c r="DGV30" s="2434"/>
      <c r="DGW30" s="2434"/>
      <c r="DGX30" s="2434"/>
      <c r="DGY30" s="2434"/>
      <c r="DGZ30" s="2434"/>
      <c r="DHA30" s="2434"/>
      <c r="DHB30" s="2434"/>
      <c r="DHC30" s="2434"/>
      <c r="DHD30" s="2434"/>
      <c r="DHE30" s="2434"/>
      <c r="DHF30" s="2434"/>
      <c r="DHG30" s="2434"/>
      <c r="DHH30" s="2434"/>
      <c r="DHI30" s="2434"/>
      <c r="DHJ30" s="2434"/>
      <c r="DHK30" s="2434"/>
      <c r="DHL30" s="2434"/>
      <c r="DHM30" s="2434"/>
      <c r="DHN30" s="2434"/>
      <c r="DHO30" s="2434"/>
      <c r="DHP30" s="2434"/>
      <c r="DHQ30" s="2434"/>
      <c r="DHR30" s="2434"/>
      <c r="DHS30" s="2434"/>
      <c r="DHT30" s="2434"/>
      <c r="DHU30" s="2434"/>
      <c r="DHV30" s="2434"/>
      <c r="DHW30" s="2434"/>
      <c r="DHX30" s="2434"/>
      <c r="DHY30" s="2434"/>
      <c r="DHZ30" s="2434"/>
      <c r="DIA30" s="2434"/>
      <c r="DIB30" s="2434"/>
      <c r="DIC30" s="2434"/>
      <c r="DID30" s="2434"/>
      <c r="DIE30" s="2434"/>
      <c r="DIF30" s="2434"/>
      <c r="DIG30" s="2434"/>
      <c r="DIH30" s="2434"/>
      <c r="DII30" s="2434"/>
      <c r="DIJ30" s="2434"/>
      <c r="DIK30" s="2434"/>
      <c r="DIL30" s="2434"/>
      <c r="DIM30" s="2434"/>
      <c r="DIN30" s="2434"/>
      <c r="DIO30" s="2434"/>
      <c r="DIP30" s="2434"/>
      <c r="DIQ30" s="2434"/>
      <c r="DIR30" s="2434"/>
      <c r="DIS30" s="2434"/>
      <c r="DIT30" s="2434"/>
      <c r="DIU30" s="2434"/>
      <c r="DIV30" s="2434"/>
      <c r="DIW30" s="2434"/>
      <c r="DIX30" s="2434"/>
      <c r="DIY30" s="2434"/>
      <c r="DIZ30" s="2434"/>
      <c r="DJA30" s="2434"/>
      <c r="DJB30" s="2434"/>
      <c r="DJC30" s="2434"/>
      <c r="DJD30" s="2434"/>
      <c r="DJE30" s="2434"/>
      <c r="DJF30" s="2434"/>
      <c r="DJG30" s="2434"/>
      <c r="DJH30" s="2434"/>
      <c r="DJI30" s="2434"/>
      <c r="DJJ30" s="2434"/>
      <c r="DJK30" s="2434"/>
      <c r="DJL30" s="2434"/>
      <c r="DJM30" s="2434"/>
      <c r="DJN30" s="2434"/>
      <c r="DJO30" s="2434"/>
      <c r="DJP30" s="2434"/>
      <c r="DJQ30" s="2434"/>
      <c r="DJR30" s="2434"/>
      <c r="DJS30" s="2434"/>
      <c r="DJT30" s="2434"/>
      <c r="DJU30" s="2434"/>
      <c r="DJV30" s="2434"/>
      <c r="DJW30" s="2434"/>
      <c r="DJX30" s="2434"/>
      <c r="DJY30" s="2434"/>
      <c r="DJZ30" s="2434"/>
      <c r="DKA30" s="2434"/>
      <c r="DKB30" s="2434"/>
      <c r="DKC30" s="2434"/>
      <c r="DKD30" s="2434"/>
      <c r="DKE30" s="2434"/>
      <c r="DKF30" s="2434"/>
      <c r="DKG30" s="2434"/>
      <c r="DKH30" s="2434"/>
      <c r="DKI30" s="2434"/>
      <c r="DKJ30" s="2434"/>
      <c r="DKK30" s="2434"/>
      <c r="DKL30" s="2434"/>
      <c r="DKM30" s="2434"/>
      <c r="DKN30" s="2434"/>
      <c r="DKO30" s="2434"/>
      <c r="DKP30" s="2434"/>
      <c r="DKQ30" s="2434"/>
      <c r="DKR30" s="2434"/>
      <c r="DKS30" s="2434"/>
      <c r="DKT30" s="2434"/>
      <c r="DKU30" s="2434"/>
      <c r="DKV30" s="2434"/>
      <c r="DKW30" s="2434"/>
      <c r="DKX30" s="2434"/>
      <c r="DKY30" s="2434"/>
      <c r="DKZ30" s="2434"/>
      <c r="DLA30" s="2434"/>
      <c r="DLB30" s="2434"/>
      <c r="DLC30" s="2434"/>
      <c r="DLD30" s="2434"/>
      <c r="DLE30" s="2434"/>
      <c r="DLF30" s="2434"/>
      <c r="DLG30" s="2434"/>
      <c r="DLH30" s="2434"/>
      <c r="DLI30" s="2434"/>
      <c r="DLJ30" s="2434"/>
      <c r="DLK30" s="2434"/>
      <c r="DLL30" s="2434"/>
      <c r="DLM30" s="2434"/>
      <c r="DLN30" s="2434"/>
      <c r="DLO30" s="2434"/>
      <c r="DLP30" s="2434"/>
      <c r="DLQ30" s="2434"/>
      <c r="DLR30" s="2434"/>
      <c r="DLS30" s="2434"/>
      <c r="DLT30" s="2434"/>
      <c r="DLU30" s="2434"/>
      <c r="DLV30" s="2434"/>
      <c r="DLW30" s="2434"/>
      <c r="DLX30" s="2434"/>
      <c r="DLY30" s="2434"/>
      <c r="DLZ30" s="2434"/>
      <c r="DMA30" s="2434"/>
      <c r="DMB30" s="2434"/>
      <c r="DMC30" s="2434"/>
      <c r="DMD30" s="2434"/>
      <c r="DME30" s="2434"/>
      <c r="DMF30" s="2434"/>
      <c r="DMG30" s="2434"/>
      <c r="DMH30" s="2434"/>
      <c r="DMI30" s="2434"/>
      <c r="DMJ30" s="2434"/>
      <c r="DMK30" s="2434"/>
      <c r="DML30" s="2434"/>
      <c r="DMM30" s="2434"/>
      <c r="DMN30" s="2434"/>
      <c r="DMO30" s="2434"/>
      <c r="DMP30" s="2434"/>
      <c r="DMQ30" s="2434"/>
      <c r="DMR30" s="2434"/>
      <c r="DMS30" s="2434"/>
      <c r="DMT30" s="2434"/>
      <c r="DMU30" s="2434"/>
      <c r="DMV30" s="2434"/>
      <c r="DMW30" s="2434"/>
      <c r="DMX30" s="2434"/>
      <c r="DMY30" s="2434"/>
      <c r="DMZ30" s="2434"/>
      <c r="DNA30" s="2434"/>
      <c r="DNB30" s="2434"/>
      <c r="DNC30" s="2434"/>
      <c r="DND30" s="2434"/>
      <c r="DNE30" s="2434"/>
      <c r="DNF30" s="2434"/>
      <c r="DNG30" s="2434"/>
      <c r="DNH30" s="2434"/>
      <c r="DNI30" s="2434"/>
      <c r="DNJ30" s="2434"/>
      <c r="DNK30" s="2434"/>
      <c r="DNL30" s="2434"/>
      <c r="DNM30" s="2434"/>
      <c r="DNN30" s="2434"/>
      <c r="DNO30" s="2434"/>
      <c r="DNP30" s="2434"/>
      <c r="DNQ30" s="2434"/>
      <c r="DNR30" s="2434"/>
      <c r="DNS30" s="2434"/>
      <c r="DNT30" s="2434"/>
      <c r="DNU30" s="2434"/>
      <c r="DNV30" s="2434"/>
      <c r="DNW30" s="2434"/>
      <c r="DNX30" s="2434"/>
      <c r="DNY30" s="2434"/>
      <c r="DNZ30" s="2434"/>
      <c r="DOA30" s="2434"/>
      <c r="DOB30" s="2434"/>
      <c r="DOC30" s="2434"/>
      <c r="DOD30" s="2434"/>
      <c r="DOE30" s="2434"/>
      <c r="DOF30" s="2434"/>
      <c r="DOG30" s="2434"/>
      <c r="DOH30" s="2434"/>
      <c r="DOI30" s="2434"/>
      <c r="DOJ30" s="2434"/>
      <c r="DOK30" s="2434"/>
      <c r="DOL30" s="2434"/>
      <c r="DOM30" s="2434"/>
      <c r="DON30" s="2434"/>
      <c r="DOO30" s="2434"/>
      <c r="DOP30" s="2434"/>
      <c r="DOQ30" s="2434"/>
      <c r="DOR30" s="2434"/>
      <c r="DOS30" s="2434"/>
      <c r="DOT30" s="2434"/>
      <c r="DOU30" s="2434"/>
      <c r="DOV30" s="2434"/>
      <c r="DOW30" s="2434"/>
      <c r="DOX30" s="2434"/>
      <c r="DOY30" s="2434"/>
      <c r="DOZ30" s="2434"/>
      <c r="DPA30" s="2434"/>
      <c r="DPB30" s="2434"/>
      <c r="DPC30" s="2434"/>
      <c r="DPD30" s="2434"/>
      <c r="DPE30" s="2434"/>
      <c r="DPF30" s="2434"/>
      <c r="DPG30" s="2434"/>
      <c r="DPH30" s="2434"/>
      <c r="DPI30" s="2434"/>
      <c r="DPJ30" s="2434"/>
      <c r="DPK30" s="2434"/>
      <c r="DPL30" s="2434"/>
      <c r="DPM30" s="2434"/>
      <c r="DPN30" s="2434"/>
      <c r="DPO30" s="2434"/>
      <c r="DPP30" s="2434"/>
      <c r="DPQ30" s="2434"/>
      <c r="DPR30" s="2434"/>
      <c r="DPS30" s="2434"/>
      <c r="DPT30" s="2434"/>
      <c r="DPU30" s="2434"/>
      <c r="DPV30" s="2434"/>
      <c r="DPW30" s="2434"/>
      <c r="DPX30" s="2434"/>
      <c r="DPY30" s="2434"/>
      <c r="DPZ30" s="2434"/>
      <c r="DQA30" s="2434"/>
      <c r="DQB30" s="2434"/>
      <c r="DQC30" s="2434"/>
      <c r="DQD30" s="2434"/>
      <c r="DQE30" s="2434"/>
      <c r="DQF30" s="2434"/>
      <c r="DQG30" s="2434"/>
      <c r="DQH30" s="2434"/>
      <c r="DQI30" s="2434"/>
      <c r="DQJ30" s="2434"/>
      <c r="DQK30" s="2434"/>
      <c r="DQL30" s="2434"/>
      <c r="DQM30" s="2434"/>
      <c r="DQN30" s="2434"/>
      <c r="DQO30" s="2434"/>
      <c r="DQP30" s="2434"/>
      <c r="DQQ30" s="2434"/>
      <c r="DQR30" s="2434"/>
      <c r="DQS30" s="2434"/>
      <c r="DQT30" s="2434"/>
      <c r="DQU30" s="2434"/>
      <c r="DQV30" s="2434"/>
      <c r="DQW30" s="2434"/>
      <c r="DQX30" s="2434"/>
      <c r="DQY30" s="2434"/>
      <c r="DQZ30" s="2434"/>
      <c r="DRA30" s="2434"/>
      <c r="DRB30" s="2434"/>
      <c r="DRC30" s="2434"/>
      <c r="DRD30" s="2434"/>
      <c r="DRE30" s="2434"/>
      <c r="DRF30" s="2434"/>
      <c r="DRG30" s="2434"/>
      <c r="DRH30" s="2434"/>
      <c r="DRI30" s="2434"/>
      <c r="DRJ30" s="2434"/>
      <c r="DRK30" s="2434"/>
      <c r="DRL30" s="2434"/>
      <c r="DRM30" s="2434"/>
      <c r="DRN30" s="2434"/>
      <c r="DRO30" s="2434"/>
      <c r="DRP30" s="2434"/>
      <c r="DRQ30" s="2434"/>
      <c r="DRR30" s="2434"/>
      <c r="DRS30" s="2434"/>
      <c r="DRT30" s="2434"/>
      <c r="DRU30" s="2434"/>
      <c r="DRV30" s="2434"/>
      <c r="DRW30" s="2434"/>
      <c r="DRX30" s="2434"/>
      <c r="DRY30" s="2434"/>
      <c r="DRZ30" s="2434"/>
      <c r="DSA30" s="2434"/>
      <c r="DSB30" s="2434"/>
      <c r="DSC30" s="2434"/>
      <c r="DSD30" s="2434"/>
      <c r="DSE30" s="2434"/>
      <c r="DSF30" s="2434"/>
      <c r="DSG30" s="2434"/>
      <c r="DSH30" s="2434"/>
      <c r="DSI30" s="2434"/>
      <c r="DSJ30" s="2434"/>
      <c r="DSK30" s="2434"/>
      <c r="DSL30" s="2434"/>
      <c r="DSM30" s="2434"/>
      <c r="DSN30" s="2434"/>
      <c r="DSO30" s="2434"/>
      <c r="DSP30" s="2434"/>
      <c r="DSQ30" s="2434"/>
      <c r="DSR30" s="2434"/>
      <c r="DSS30" s="2434"/>
      <c r="DST30" s="2434"/>
      <c r="DSU30" s="2434"/>
      <c r="DSV30" s="2434"/>
      <c r="DSW30" s="2434"/>
      <c r="DSX30" s="2434"/>
      <c r="DSY30" s="2434"/>
      <c r="DSZ30" s="2434"/>
      <c r="DTA30" s="2434"/>
      <c r="DTB30" s="2434"/>
      <c r="DTC30" s="2434"/>
      <c r="DTD30" s="2434"/>
      <c r="DTE30" s="2434"/>
      <c r="DTF30" s="2434"/>
      <c r="DTG30" s="2434"/>
      <c r="DTH30" s="2434"/>
      <c r="DTI30" s="2434"/>
      <c r="DTJ30" s="2434"/>
      <c r="DTK30" s="2434"/>
      <c r="DTL30" s="2434"/>
      <c r="DTM30" s="2434"/>
      <c r="DTN30" s="2434"/>
      <c r="DTO30" s="2434"/>
      <c r="DTP30" s="2434"/>
      <c r="DTQ30" s="2434"/>
      <c r="DTR30" s="2434"/>
      <c r="DTS30" s="2434"/>
      <c r="DTT30" s="2434"/>
      <c r="DTU30" s="2434"/>
      <c r="DTV30" s="2434"/>
      <c r="DTW30" s="2434"/>
      <c r="DTX30" s="2434"/>
      <c r="DTY30" s="2434"/>
      <c r="DTZ30" s="2434"/>
      <c r="DUA30" s="2434"/>
      <c r="DUB30" s="2434"/>
      <c r="DUC30" s="2434"/>
      <c r="DUD30" s="2434"/>
      <c r="DUE30" s="2434"/>
      <c r="DUF30" s="2434"/>
      <c r="DUG30" s="2434"/>
      <c r="DUH30" s="2434"/>
      <c r="DUI30" s="2434"/>
      <c r="DUJ30" s="2434"/>
      <c r="DUK30" s="2434"/>
      <c r="DUL30" s="2434"/>
      <c r="DUM30" s="2434"/>
      <c r="DUN30" s="2434"/>
      <c r="DUO30" s="2434"/>
      <c r="DUP30" s="2434"/>
      <c r="DUQ30" s="2434"/>
      <c r="DUR30" s="2434"/>
      <c r="DUS30" s="2434"/>
      <c r="DUT30" s="2434"/>
      <c r="DUU30" s="2434"/>
      <c r="DUV30" s="2434"/>
      <c r="DUW30" s="2434"/>
      <c r="DUX30" s="2434"/>
      <c r="DUY30" s="2434"/>
      <c r="DUZ30" s="2434"/>
      <c r="DVA30" s="2434"/>
      <c r="DVB30" s="2434"/>
      <c r="DVC30" s="2434"/>
      <c r="DVD30" s="2434"/>
      <c r="DVE30" s="2434"/>
      <c r="DVF30" s="2434"/>
      <c r="DVG30" s="2434"/>
      <c r="DVH30" s="2434"/>
      <c r="DVI30" s="2434"/>
      <c r="DVJ30" s="2434"/>
      <c r="DVK30" s="2434"/>
      <c r="DVL30" s="2434"/>
      <c r="DVM30" s="2434"/>
      <c r="DVN30" s="2434"/>
      <c r="DVO30" s="2434"/>
      <c r="DVP30" s="2434"/>
      <c r="DVQ30" s="2434"/>
      <c r="DVR30" s="2434"/>
      <c r="DVS30" s="2434"/>
      <c r="DVT30" s="2434"/>
      <c r="DVU30" s="2434"/>
      <c r="DVV30" s="2434"/>
      <c r="DVW30" s="2434"/>
      <c r="DVX30" s="2434"/>
      <c r="DVY30" s="2434"/>
      <c r="DVZ30" s="2434"/>
      <c r="DWA30" s="2434"/>
      <c r="DWB30" s="2434"/>
      <c r="DWC30" s="2434"/>
      <c r="DWD30" s="2434"/>
      <c r="DWE30" s="2434"/>
      <c r="DWF30" s="2434"/>
      <c r="DWG30" s="2434"/>
      <c r="DWH30" s="2434"/>
      <c r="DWI30" s="2434"/>
      <c r="DWJ30" s="2434"/>
      <c r="DWK30" s="2434"/>
      <c r="DWL30" s="2434"/>
      <c r="DWM30" s="2434"/>
      <c r="DWN30" s="2434"/>
      <c r="DWO30" s="2434"/>
      <c r="DWP30" s="2434"/>
      <c r="DWQ30" s="2434"/>
      <c r="DWR30" s="2434"/>
      <c r="DWS30" s="2434"/>
      <c r="DWT30" s="2434"/>
      <c r="DWU30" s="2434"/>
      <c r="DWV30" s="2434"/>
      <c r="DWW30" s="2434"/>
      <c r="DWX30" s="2434"/>
      <c r="DWY30" s="2434"/>
      <c r="DWZ30" s="2434"/>
      <c r="DXA30" s="2434"/>
      <c r="DXB30" s="2434"/>
      <c r="DXC30" s="2434"/>
      <c r="DXD30" s="2434"/>
      <c r="DXE30" s="2434"/>
      <c r="DXF30" s="2434"/>
      <c r="DXG30" s="2434"/>
      <c r="DXH30" s="2434"/>
      <c r="DXI30" s="2434"/>
      <c r="DXJ30" s="2434"/>
      <c r="DXK30" s="2434"/>
      <c r="DXL30" s="2434"/>
      <c r="DXM30" s="2434"/>
      <c r="DXN30" s="2434"/>
      <c r="DXO30" s="2434"/>
      <c r="DXP30" s="2434"/>
      <c r="DXQ30" s="2434"/>
      <c r="DXR30" s="2434"/>
      <c r="DXS30" s="2434"/>
      <c r="DXT30" s="2434"/>
      <c r="DXU30" s="2434"/>
      <c r="DXV30" s="2434"/>
      <c r="DXW30" s="2434"/>
      <c r="DXX30" s="2434"/>
      <c r="DXY30" s="2434"/>
      <c r="DXZ30" s="2434"/>
      <c r="DYA30" s="2434"/>
      <c r="DYB30" s="2434"/>
      <c r="DYC30" s="2434"/>
      <c r="DYD30" s="2434"/>
      <c r="DYE30" s="2434"/>
      <c r="DYF30" s="2434"/>
      <c r="DYG30" s="2434"/>
      <c r="DYH30" s="2434"/>
      <c r="DYI30" s="2434"/>
      <c r="DYJ30" s="2434"/>
      <c r="DYK30" s="2434"/>
      <c r="DYL30" s="2434"/>
      <c r="DYM30" s="2434"/>
      <c r="DYN30" s="2434"/>
      <c r="DYO30" s="2434"/>
      <c r="DYP30" s="2434"/>
      <c r="DYQ30" s="2434"/>
      <c r="DYR30" s="2434"/>
      <c r="DYS30" s="2434"/>
      <c r="DYT30" s="2434"/>
      <c r="DYU30" s="2434"/>
      <c r="DYV30" s="2434"/>
      <c r="DYW30" s="2434"/>
      <c r="DYX30" s="2434"/>
      <c r="DYY30" s="2434"/>
      <c r="DYZ30" s="2434"/>
      <c r="DZA30" s="2434"/>
      <c r="DZB30" s="2434"/>
      <c r="DZC30" s="2434"/>
      <c r="DZD30" s="2434"/>
      <c r="DZE30" s="2434"/>
      <c r="DZF30" s="2434"/>
      <c r="DZG30" s="2434"/>
      <c r="DZH30" s="2434"/>
      <c r="DZI30" s="2434"/>
      <c r="DZJ30" s="2434"/>
      <c r="DZK30" s="2434"/>
      <c r="DZL30" s="2434"/>
      <c r="DZM30" s="2434"/>
      <c r="DZN30" s="2434"/>
      <c r="DZO30" s="2434"/>
      <c r="DZP30" s="2434"/>
      <c r="DZQ30" s="2434"/>
      <c r="DZR30" s="2434"/>
      <c r="DZS30" s="2434"/>
      <c r="DZT30" s="2434"/>
      <c r="DZU30" s="2434"/>
      <c r="DZV30" s="2434"/>
      <c r="DZW30" s="2434"/>
      <c r="DZX30" s="2434"/>
      <c r="DZY30" s="2434"/>
      <c r="DZZ30" s="2434"/>
      <c r="EAA30" s="2434"/>
      <c r="EAB30" s="2434"/>
      <c r="EAC30" s="2434"/>
      <c r="EAD30" s="2434"/>
      <c r="EAE30" s="2434"/>
      <c r="EAF30" s="2434"/>
      <c r="EAG30" s="2434"/>
      <c r="EAH30" s="2434"/>
      <c r="EAI30" s="2434"/>
      <c r="EAJ30" s="2434"/>
      <c r="EAK30" s="2434"/>
      <c r="EAL30" s="2434"/>
      <c r="EAM30" s="2434"/>
      <c r="EAN30" s="2434"/>
      <c r="EAO30" s="2434"/>
      <c r="EAP30" s="2434"/>
      <c r="EAQ30" s="2434"/>
      <c r="EAR30" s="2434"/>
      <c r="EAS30" s="2434"/>
      <c r="EAT30" s="2434"/>
      <c r="EAU30" s="2434"/>
      <c r="EAV30" s="2434"/>
      <c r="EAW30" s="2434"/>
      <c r="EAX30" s="2434"/>
      <c r="EAY30" s="2434"/>
      <c r="EAZ30" s="2434"/>
      <c r="EBA30" s="2434"/>
      <c r="EBB30" s="2434"/>
      <c r="EBC30" s="2434"/>
      <c r="EBD30" s="2434"/>
      <c r="EBE30" s="2434"/>
      <c r="EBF30" s="2434"/>
      <c r="EBG30" s="2434"/>
      <c r="EBH30" s="2434"/>
      <c r="EBI30" s="2434"/>
      <c r="EBJ30" s="2434"/>
      <c r="EBK30" s="2434"/>
      <c r="EBL30" s="2434"/>
      <c r="EBM30" s="2434"/>
      <c r="EBN30" s="2434"/>
      <c r="EBO30" s="2434"/>
      <c r="EBP30" s="2434"/>
      <c r="EBQ30" s="2434"/>
      <c r="EBR30" s="2434"/>
      <c r="EBS30" s="2434"/>
      <c r="EBT30" s="2434"/>
      <c r="EBU30" s="2434"/>
      <c r="EBV30" s="2434"/>
      <c r="EBW30" s="2434"/>
      <c r="EBX30" s="2434"/>
      <c r="EBY30" s="2434"/>
      <c r="EBZ30" s="2434"/>
      <c r="ECA30" s="2434"/>
      <c r="ECB30" s="2434"/>
      <c r="ECC30" s="2434"/>
      <c r="ECD30" s="2434"/>
      <c r="ECE30" s="2434"/>
      <c r="ECF30" s="2434"/>
      <c r="ECG30" s="2434"/>
      <c r="ECH30" s="2434"/>
      <c r="ECI30" s="2434"/>
      <c r="ECJ30" s="2434"/>
      <c r="ECK30" s="2434"/>
      <c r="ECL30" s="2434"/>
      <c r="ECM30" s="2434"/>
      <c r="ECN30" s="2434"/>
      <c r="ECO30" s="2434"/>
      <c r="ECP30" s="2434"/>
      <c r="ECQ30" s="2434"/>
      <c r="ECR30" s="2434"/>
      <c r="ECS30" s="2434"/>
      <c r="ECT30" s="2434"/>
      <c r="ECU30" s="2434"/>
      <c r="ECV30" s="2434"/>
      <c r="ECW30" s="2434"/>
      <c r="ECX30" s="2434"/>
      <c r="ECY30" s="2434"/>
      <c r="ECZ30" s="2434"/>
      <c r="EDA30" s="2434"/>
      <c r="EDB30" s="2434"/>
      <c r="EDC30" s="2434"/>
      <c r="EDD30" s="2434"/>
      <c r="EDE30" s="2434"/>
      <c r="EDF30" s="2434"/>
      <c r="EDG30" s="2434"/>
      <c r="EDH30" s="2434"/>
      <c r="EDI30" s="2434"/>
      <c r="EDJ30" s="2434"/>
      <c r="EDK30" s="2434"/>
      <c r="EDL30" s="2434"/>
      <c r="EDM30" s="2434"/>
      <c r="EDN30" s="2434"/>
      <c r="EDO30" s="2434"/>
      <c r="EDP30" s="2434"/>
      <c r="EDQ30" s="2434"/>
      <c r="EDR30" s="2434"/>
      <c r="EDS30" s="2434"/>
      <c r="EDT30" s="2434"/>
      <c r="EDU30" s="2434"/>
      <c r="EDV30" s="2434"/>
      <c r="EDW30" s="2434"/>
      <c r="EDX30" s="2434"/>
      <c r="EDY30" s="2434"/>
      <c r="EDZ30" s="2434"/>
      <c r="EEA30" s="2434"/>
      <c r="EEB30" s="2434"/>
      <c r="EEC30" s="2434"/>
      <c r="EED30" s="2434"/>
      <c r="EEE30" s="2434"/>
      <c r="EEF30" s="2434"/>
      <c r="EEG30" s="2434"/>
      <c r="EEH30" s="2434"/>
      <c r="EEI30" s="2434"/>
      <c r="EEJ30" s="2434"/>
      <c r="EEK30" s="2434"/>
      <c r="EEL30" s="2434"/>
      <c r="EEM30" s="2434"/>
      <c r="EEN30" s="2434"/>
      <c r="EEO30" s="2434"/>
      <c r="EEP30" s="2434"/>
      <c r="EEQ30" s="2434"/>
      <c r="EER30" s="2434"/>
      <c r="EES30" s="2434"/>
      <c r="EET30" s="2434"/>
      <c r="EEU30" s="2434"/>
      <c r="EEV30" s="2434"/>
      <c r="EEW30" s="2434"/>
      <c r="EEX30" s="2434"/>
      <c r="EEY30" s="2434"/>
      <c r="EEZ30" s="2434"/>
      <c r="EFA30" s="2434"/>
      <c r="EFB30" s="2434"/>
      <c r="EFC30" s="2434"/>
      <c r="EFD30" s="2434"/>
      <c r="EFE30" s="2434"/>
      <c r="EFF30" s="2434"/>
      <c r="EFG30" s="2434"/>
      <c r="EFH30" s="2434"/>
      <c r="EFI30" s="2434"/>
      <c r="EFJ30" s="2434"/>
      <c r="EFK30" s="2434"/>
      <c r="EFL30" s="2434"/>
      <c r="EFM30" s="2434"/>
      <c r="EFN30" s="2434"/>
      <c r="EFO30" s="2434"/>
      <c r="EFP30" s="2434"/>
      <c r="EFQ30" s="2434"/>
      <c r="EFR30" s="2434"/>
      <c r="EFS30" s="2434"/>
      <c r="EFT30" s="2434"/>
      <c r="EFU30" s="2434"/>
      <c r="EFV30" s="2434"/>
      <c r="EFW30" s="2434"/>
      <c r="EFX30" s="2434"/>
      <c r="EFY30" s="2434"/>
      <c r="EFZ30" s="2434"/>
      <c r="EGA30" s="2434"/>
      <c r="EGB30" s="2434"/>
      <c r="EGC30" s="2434"/>
      <c r="EGD30" s="2434"/>
      <c r="EGE30" s="2434"/>
      <c r="EGF30" s="2434"/>
      <c r="EGG30" s="2434"/>
      <c r="EGH30" s="2434"/>
      <c r="EGI30" s="2434"/>
      <c r="EGJ30" s="2434"/>
      <c r="EGK30" s="2434"/>
      <c r="EGL30" s="2434"/>
      <c r="EGM30" s="2434"/>
      <c r="EGN30" s="2434"/>
      <c r="EGO30" s="2434"/>
      <c r="EGP30" s="2434"/>
      <c r="EGQ30" s="2434"/>
      <c r="EGR30" s="2434"/>
      <c r="EGS30" s="2434"/>
      <c r="EGT30" s="2434"/>
      <c r="EGU30" s="2434"/>
      <c r="EGV30" s="2434"/>
      <c r="EGW30" s="2434"/>
      <c r="EGX30" s="2434"/>
      <c r="EGY30" s="2434"/>
      <c r="EGZ30" s="2434"/>
      <c r="EHA30" s="2434"/>
      <c r="EHB30" s="2434"/>
      <c r="EHC30" s="2434"/>
      <c r="EHD30" s="2434"/>
      <c r="EHE30" s="2434"/>
      <c r="EHF30" s="2434"/>
      <c r="EHG30" s="2434"/>
      <c r="EHH30" s="2434"/>
      <c r="EHI30" s="2434"/>
      <c r="EHJ30" s="2434"/>
      <c r="EHK30" s="2434"/>
      <c r="EHL30" s="2434"/>
      <c r="EHM30" s="2434"/>
      <c r="EHN30" s="2434"/>
      <c r="EHO30" s="2434"/>
      <c r="EHP30" s="2434"/>
      <c r="EHQ30" s="2434"/>
      <c r="EHR30" s="2434"/>
      <c r="EHS30" s="2434"/>
      <c r="EHT30" s="2434"/>
      <c r="EHU30" s="2434"/>
      <c r="EHV30" s="2434"/>
      <c r="EHW30" s="2434"/>
      <c r="EHX30" s="2434"/>
      <c r="EHY30" s="2434"/>
      <c r="EHZ30" s="2434"/>
      <c r="EIA30" s="2434"/>
      <c r="EIB30" s="2434"/>
      <c r="EIC30" s="2434"/>
      <c r="EID30" s="2434"/>
      <c r="EIE30" s="2434"/>
      <c r="EIF30" s="2434"/>
      <c r="EIG30" s="2434"/>
      <c r="EIH30" s="2434"/>
      <c r="EII30" s="2434"/>
      <c r="EIJ30" s="2434"/>
      <c r="EIK30" s="2434"/>
      <c r="EIL30" s="2434"/>
      <c r="EIM30" s="2434"/>
      <c r="EIN30" s="2434"/>
      <c r="EIO30" s="2434"/>
      <c r="EIP30" s="2434"/>
      <c r="EIQ30" s="2434"/>
      <c r="EIR30" s="2434"/>
      <c r="EIS30" s="2434"/>
      <c r="EIT30" s="2434"/>
      <c r="EIU30" s="2434"/>
      <c r="EIV30" s="2434"/>
      <c r="EIW30" s="2434"/>
      <c r="EIX30" s="2434"/>
      <c r="EIY30" s="2434"/>
      <c r="EIZ30" s="2434"/>
      <c r="EJA30" s="2434"/>
      <c r="EJB30" s="2434"/>
      <c r="EJC30" s="2434"/>
      <c r="EJD30" s="2434"/>
      <c r="EJE30" s="2434"/>
      <c r="EJF30" s="2434"/>
      <c r="EJG30" s="2434"/>
      <c r="EJH30" s="2434"/>
      <c r="EJI30" s="2434"/>
      <c r="EJJ30" s="2434"/>
      <c r="EJK30" s="2434"/>
      <c r="EJL30" s="2434"/>
      <c r="EJM30" s="2434"/>
      <c r="EJN30" s="2434"/>
      <c r="EJO30" s="2434"/>
      <c r="EJP30" s="2434"/>
      <c r="EJQ30" s="2434"/>
      <c r="EJR30" s="2434"/>
      <c r="EJS30" s="2434"/>
      <c r="EJT30" s="2434"/>
      <c r="EJU30" s="2434"/>
      <c r="EJV30" s="2434"/>
      <c r="EJW30" s="2434"/>
      <c r="EJX30" s="2434"/>
      <c r="EJY30" s="2434"/>
      <c r="EJZ30" s="2434"/>
      <c r="EKA30" s="2434"/>
      <c r="EKB30" s="2434"/>
      <c r="EKC30" s="2434"/>
      <c r="EKD30" s="2434"/>
      <c r="EKE30" s="2434"/>
      <c r="EKF30" s="2434"/>
      <c r="EKG30" s="2434"/>
      <c r="EKH30" s="2434"/>
      <c r="EKI30" s="2434"/>
      <c r="EKJ30" s="2434"/>
      <c r="EKK30" s="2434"/>
      <c r="EKL30" s="2434"/>
      <c r="EKM30" s="2434"/>
      <c r="EKN30" s="2434"/>
      <c r="EKO30" s="2434"/>
      <c r="EKP30" s="2434"/>
      <c r="EKQ30" s="2434"/>
      <c r="EKR30" s="2434"/>
      <c r="EKS30" s="2434"/>
      <c r="EKT30" s="2434"/>
      <c r="EKU30" s="2434"/>
      <c r="EKV30" s="2434"/>
      <c r="EKW30" s="2434"/>
      <c r="EKX30" s="2434"/>
      <c r="EKY30" s="2434"/>
      <c r="EKZ30" s="2434"/>
      <c r="ELA30" s="2434"/>
      <c r="ELB30" s="2434"/>
      <c r="ELC30" s="2434"/>
      <c r="ELD30" s="2434"/>
      <c r="ELE30" s="2434"/>
      <c r="ELF30" s="2434"/>
      <c r="ELG30" s="2434"/>
      <c r="ELH30" s="2434"/>
      <c r="ELI30" s="2434"/>
      <c r="ELJ30" s="2434"/>
      <c r="ELK30" s="2434"/>
      <c r="ELL30" s="2434"/>
      <c r="ELM30" s="2434"/>
      <c r="ELN30" s="2434"/>
      <c r="ELO30" s="2434"/>
      <c r="ELP30" s="2434"/>
      <c r="ELQ30" s="2434"/>
      <c r="ELR30" s="2434"/>
      <c r="ELS30" s="2434"/>
      <c r="ELT30" s="2434"/>
      <c r="ELU30" s="2434"/>
      <c r="ELV30" s="2434"/>
      <c r="ELW30" s="2434"/>
      <c r="ELX30" s="2434"/>
      <c r="ELY30" s="2434"/>
      <c r="ELZ30" s="2434"/>
      <c r="EMA30" s="2434"/>
      <c r="EMB30" s="2434"/>
      <c r="EMC30" s="2434"/>
      <c r="EMD30" s="2434"/>
      <c r="EME30" s="2434"/>
      <c r="EMF30" s="2434"/>
      <c r="EMG30" s="2434"/>
      <c r="EMH30" s="2434"/>
      <c r="EMI30" s="2434"/>
      <c r="EMJ30" s="2434"/>
      <c r="EMK30" s="2434"/>
      <c r="EML30" s="2434"/>
      <c r="EMM30" s="2434"/>
      <c r="EMN30" s="2434"/>
      <c r="EMO30" s="2434"/>
      <c r="EMP30" s="2434"/>
      <c r="EMQ30" s="2434"/>
      <c r="EMR30" s="2434"/>
      <c r="EMS30" s="2434"/>
      <c r="EMT30" s="2434"/>
      <c r="EMU30" s="2434"/>
      <c r="EMV30" s="2434"/>
      <c r="EMW30" s="2434"/>
      <c r="EMX30" s="2434"/>
      <c r="EMY30" s="2434"/>
      <c r="EMZ30" s="2434"/>
      <c r="ENA30" s="2434"/>
      <c r="ENB30" s="2434"/>
      <c r="ENC30" s="2434"/>
      <c r="END30" s="2434"/>
      <c r="ENE30" s="2434"/>
      <c r="ENF30" s="2434"/>
      <c r="ENG30" s="2434"/>
      <c r="ENH30" s="2434"/>
      <c r="ENI30" s="2434"/>
      <c r="ENJ30" s="2434"/>
      <c r="ENK30" s="2434"/>
      <c r="ENL30" s="2434"/>
      <c r="ENM30" s="2434"/>
      <c r="ENN30" s="2434"/>
      <c r="ENO30" s="2434"/>
      <c r="ENP30" s="2434"/>
      <c r="ENQ30" s="2434"/>
      <c r="ENR30" s="2434"/>
      <c r="ENS30" s="2434"/>
      <c r="ENT30" s="2434"/>
      <c r="ENU30" s="2434"/>
      <c r="ENV30" s="2434"/>
      <c r="ENW30" s="2434"/>
      <c r="ENX30" s="2434"/>
      <c r="ENY30" s="2434"/>
      <c r="ENZ30" s="2434"/>
      <c r="EOA30" s="2434"/>
      <c r="EOB30" s="2434"/>
      <c r="EOC30" s="2434"/>
      <c r="EOD30" s="2434"/>
      <c r="EOE30" s="2434"/>
      <c r="EOF30" s="2434"/>
      <c r="EOG30" s="2434"/>
      <c r="EOH30" s="2434"/>
      <c r="EOI30" s="2434"/>
      <c r="EOJ30" s="2434"/>
      <c r="EOK30" s="2434"/>
      <c r="EOL30" s="2434"/>
      <c r="EOM30" s="2434"/>
      <c r="EON30" s="2434"/>
      <c r="EOO30" s="2434"/>
      <c r="EOP30" s="2434"/>
      <c r="EOQ30" s="2434"/>
      <c r="EOR30" s="2434"/>
      <c r="EOS30" s="2434"/>
      <c r="EOT30" s="2434"/>
      <c r="EOU30" s="2434"/>
      <c r="EOV30" s="2434"/>
      <c r="EOW30" s="2434"/>
      <c r="EOX30" s="2434"/>
      <c r="EOY30" s="2434"/>
      <c r="EOZ30" s="2434"/>
      <c r="EPA30" s="2434"/>
      <c r="EPB30" s="2434"/>
      <c r="EPC30" s="2434"/>
      <c r="EPD30" s="2434"/>
      <c r="EPE30" s="2434"/>
      <c r="EPF30" s="2434"/>
      <c r="EPG30" s="2434"/>
      <c r="EPH30" s="2434"/>
      <c r="EPI30" s="2434"/>
      <c r="EPJ30" s="2434"/>
      <c r="EPK30" s="2434"/>
      <c r="EPL30" s="2434"/>
      <c r="EPM30" s="2434"/>
      <c r="EPN30" s="2434"/>
      <c r="EPO30" s="2434"/>
      <c r="EPP30" s="2434"/>
      <c r="EPQ30" s="2434"/>
      <c r="EPR30" s="2434"/>
      <c r="EPS30" s="2434"/>
      <c r="EPT30" s="2434"/>
      <c r="EPU30" s="2434"/>
      <c r="EPV30" s="2434"/>
      <c r="EPW30" s="2434"/>
      <c r="EPX30" s="2434"/>
      <c r="EPY30" s="2434"/>
      <c r="EPZ30" s="2434"/>
      <c r="EQA30" s="2434"/>
      <c r="EQB30" s="2434"/>
      <c r="EQC30" s="2434"/>
      <c r="EQD30" s="2434"/>
      <c r="EQE30" s="2434"/>
      <c r="EQF30" s="2434"/>
      <c r="EQG30" s="2434"/>
      <c r="EQH30" s="2434"/>
      <c r="EQI30" s="2434"/>
      <c r="EQJ30" s="2434"/>
      <c r="EQK30" s="2434"/>
      <c r="EQL30" s="2434"/>
      <c r="EQM30" s="2434"/>
      <c r="EQN30" s="2434"/>
      <c r="EQO30" s="2434"/>
      <c r="EQP30" s="2434"/>
      <c r="EQQ30" s="2434"/>
      <c r="EQR30" s="2434"/>
      <c r="EQS30" s="2434"/>
      <c r="EQT30" s="2434"/>
      <c r="EQU30" s="2434"/>
      <c r="EQV30" s="2434"/>
      <c r="EQW30" s="2434"/>
      <c r="EQX30" s="2434"/>
      <c r="EQY30" s="2434"/>
      <c r="EQZ30" s="2434"/>
      <c r="ERA30" s="2434"/>
      <c r="ERB30" s="2434"/>
      <c r="ERC30" s="2434"/>
      <c r="ERD30" s="2434"/>
      <c r="ERE30" s="2434"/>
      <c r="ERF30" s="2434"/>
      <c r="ERG30" s="2434"/>
      <c r="ERH30" s="2434"/>
      <c r="ERI30" s="2434"/>
      <c r="ERJ30" s="2434"/>
      <c r="ERK30" s="2434"/>
      <c r="ERL30" s="2434"/>
      <c r="ERM30" s="2434"/>
      <c r="ERN30" s="2434"/>
      <c r="ERO30" s="2434"/>
      <c r="ERP30" s="2434"/>
      <c r="ERQ30" s="2434"/>
      <c r="ERR30" s="2434"/>
      <c r="ERS30" s="2434"/>
      <c r="ERT30" s="2434"/>
      <c r="ERU30" s="2434"/>
      <c r="ERV30" s="2434"/>
      <c r="ERW30" s="2434"/>
      <c r="ERX30" s="2434"/>
      <c r="ERY30" s="2434"/>
      <c r="ERZ30" s="2434"/>
      <c r="ESA30" s="2434"/>
      <c r="ESB30" s="2434"/>
      <c r="ESC30" s="2434"/>
      <c r="ESD30" s="2434"/>
      <c r="ESE30" s="2434"/>
      <c r="ESF30" s="2434"/>
      <c r="ESG30" s="2434"/>
      <c r="ESH30" s="2434"/>
      <c r="ESI30" s="2434"/>
      <c r="ESJ30" s="2434"/>
      <c r="ESK30" s="2434"/>
      <c r="ESL30" s="2434"/>
      <c r="ESM30" s="2434"/>
      <c r="ESN30" s="2434"/>
      <c r="ESO30" s="2434"/>
      <c r="ESP30" s="2434"/>
      <c r="ESQ30" s="2434"/>
      <c r="ESR30" s="2434"/>
      <c r="ESS30" s="2434"/>
      <c r="EST30" s="2434"/>
      <c r="ESU30" s="2434"/>
      <c r="ESV30" s="2434"/>
      <c r="ESW30" s="2434"/>
      <c r="ESX30" s="2434"/>
      <c r="ESY30" s="2434"/>
      <c r="ESZ30" s="2434"/>
      <c r="ETA30" s="2434"/>
      <c r="ETB30" s="2434"/>
      <c r="ETC30" s="2434"/>
      <c r="ETD30" s="2434"/>
      <c r="ETE30" s="2434"/>
      <c r="ETF30" s="2434"/>
      <c r="ETG30" s="2434"/>
      <c r="ETH30" s="2434"/>
      <c r="ETI30" s="2434"/>
      <c r="ETJ30" s="2434"/>
      <c r="ETK30" s="2434"/>
      <c r="ETL30" s="2434"/>
      <c r="ETM30" s="2434"/>
      <c r="ETN30" s="2434"/>
      <c r="ETO30" s="2434"/>
      <c r="ETP30" s="2434"/>
      <c r="ETQ30" s="2434"/>
      <c r="ETR30" s="2434"/>
      <c r="ETS30" s="2434"/>
      <c r="ETT30" s="2434"/>
      <c r="ETU30" s="2434"/>
      <c r="ETV30" s="2434"/>
      <c r="ETW30" s="2434"/>
      <c r="ETX30" s="2434"/>
      <c r="ETY30" s="2434"/>
      <c r="ETZ30" s="2434"/>
      <c r="EUA30" s="2434"/>
      <c r="EUB30" s="2434"/>
      <c r="EUC30" s="2434"/>
      <c r="EUD30" s="2434"/>
      <c r="EUE30" s="2434"/>
      <c r="EUF30" s="2434"/>
      <c r="EUG30" s="2434"/>
      <c r="EUH30" s="2434"/>
      <c r="EUI30" s="2434"/>
      <c r="EUJ30" s="2434"/>
      <c r="EUK30" s="2434"/>
      <c r="EUL30" s="2434"/>
      <c r="EUM30" s="2434"/>
      <c r="EUN30" s="2434"/>
      <c r="EUO30" s="2434"/>
      <c r="EUP30" s="2434"/>
      <c r="EUQ30" s="2434"/>
      <c r="EUR30" s="2434"/>
      <c r="EUS30" s="2434"/>
      <c r="EUT30" s="2434"/>
      <c r="EUU30" s="2434"/>
      <c r="EUV30" s="2434"/>
      <c r="EUW30" s="2434"/>
      <c r="EUX30" s="2434"/>
      <c r="EUY30" s="2434"/>
      <c r="EUZ30" s="2434"/>
      <c r="EVA30" s="2434"/>
      <c r="EVB30" s="2434"/>
      <c r="EVC30" s="2434"/>
      <c r="EVD30" s="2434"/>
      <c r="EVE30" s="2434"/>
      <c r="EVF30" s="2434"/>
      <c r="EVG30" s="2434"/>
      <c r="EVH30" s="2434"/>
      <c r="EVI30" s="2434"/>
      <c r="EVJ30" s="2434"/>
      <c r="EVK30" s="2434"/>
      <c r="EVL30" s="2434"/>
      <c r="EVM30" s="2434"/>
      <c r="EVN30" s="2434"/>
      <c r="EVO30" s="2434"/>
      <c r="EVP30" s="2434"/>
      <c r="EVQ30" s="2434"/>
      <c r="EVR30" s="2434"/>
      <c r="EVS30" s="2434"/>
      <c r="EVT30" s="2434"/>
      <c r="EVU30" s="2434"/>
      <c r="EVV30" s="2434"/>
      <c r="EVW30" s="2434"/>
      <c r="EVX30" s="2434"/>
      <c r="EVY30" s="2434"/>
      <c r="EVZ30" s="2434"/>
      <c r="EWA30" s="2434"/>
      <c r="EWB30" s="2434"/>
      <c r="EWC30" s="2434"/>
      <c r="EWD30" s="2434"/>
      <c r="EWE30" s="2434"/>
      <c r="EWF30" s="2434"/>
      <c r="EWG30" s="2434"/>
      <c r="EWH30" s="2434"/>
      <c r="EWI30" s="2434"/>
      <c r="EWJ30" s="2434"/>
      <c r="EWK30" s="2434"/>
      <c r="EWL30" s="2434"/>
      <c r="EWM30" s="2434"/>
      <c r="EWN30" s="2434"/>
      <c r="EWO30" s="2434"/>
      <c r="EWP30" s="2434"/>
      <c r="EWQ30" s="2434"/>
      <c r="EWR30" s="2434"/>
      <c r="EWS30" s="2434"/>
      <c r="EWT30" s="2434"/>
      <c r="EWU30" s="2434"/>
      <c r="EWV30" s="2434"/>
      <c r="EWW30" s="2434"/>
      <c r="EWX30" s="2434"/>
      <c r="EWY30" s="2434"/>
      <c r="EWZ30" s="2434"/>
      <c r="EXA30" s="2434"/>
      <c r="EXB30" s="2434"/>
      <c r="EXC30" s="2434"/>
      <c r="EXD30" s="2434"/>
      <c r="EXE30" s="2434"/>
      <c r="EXF30" s="2434"/>
      <c r="EXG30" s="2434"/>
      <c r="EXH30" s="2434"/>
      <c r="EXI30" s="2434"/>
      <c r="EXJ30" s="2434"/>
      <c r="EXK30" s="2434"/>
      <c r="EXL30" s="2434"/>
      <c r="EXM30" s="2434"/>
      <c r="EXN30" s="2434"/>
      <c r="EXO30" s="2434"/>
      <c r="EXP30" s="2434"/>
      <c r="EXQ30" s="2434"/>
      <c r="EXR30" s="2434"/>
      <c r="EXS30" s="2434"/>
      <c r="EXT30" s="2434"/>
      <c r="EXU30" s="2434"/>
      <c r="EXV30" s="2434"/>
      <c r="EXW30" s="2434"/>
      <c r="EXX30" s="2434"/>
      <c r="EXY30" s="2434"/>
      <c r="EXZ30" s="2434"/>
      <c r="EYA30" s="2434"/>
      <c r="EYB30" s="2434"/>
      <c r="EYC30" s="2434"/>
      <c r="EYD30" s="2434"/>
      <c r="EYE30" s="2434"/>
      <c r="EYF30" s="2434"/>
      <c r="EYG30" s="2434"/>
      <c r="EYH30" s="2434"/>
      <c r="EYI30" s="2434"/>
      <c r="EYJ30" s="2434"/>
      <c r="EYK30" s="2434"/>
      <c r="EYL30" s="2434"/>
      <c r="EYM30" s="2434"/>
      <c r="EYN30" s="2434"/>
      <c r="EYO30" s="2434"/>
      <c r="EYP30" s="2434"/>
      <c r="EYQ30" s="2434"/>
      <c r="EYR30" s="2434"/>
      <c r="EYS30" s="2434"/>
      <c r="EYT30" s="2434"/>
      <c r="EYU30" s="2434"/>
      <c r="EYV30" s="2434"/>
      <c r="EYW30" s="2434"/>
      <c r="EYX30" s="2434"/>
      <c r="EYY30" s="2434"/>
      <c r="EYZ30" s="2434"/>
      <c r="EZA30" s="2434"/>
      <c r="EZB30" s="2434"/>
      <c r="EZC30" s="2434"/>
      <c r="EZD30" s="2434"/>
      <c r="EZE30" s="2434"/>
      <c r="EZF30" s="2434"/>
      <c r="EZG30" s="2434"/>
      <c r="EZH30" s="2434"/>
      <c r="EZI30" s="2434"/>
      <c r="EZJ30" s="2434"/>
      <c r="EZK30" s="2434"/>
      <c r="EZL30" s="2434"/>
      <c r="EZM30" s="2434"/>
      <c r="EZN30" s="2434"/>
      <c r="EZO30" s="2434"/>
      <c r="EZP30" s="2434"/>
      <c r="EZQ30" s="2434"/>
      <c r="EZR30" s="2434"/>
      <c r="EZS30" s="2434"/>
      <c r="EZT30" s="2434"/>
      <c r="EZU30" s="2434"/>
      <c r="EZV30" s="2434"/>
      <c r="EZW30" s="2434"/>
      <c r="EZX30" s="2434"/>
      <c r="EZY30" s="2434"/>
      <c r="EZZ30" s="2434"/>
      <c r="FAA30" s="2434"/>
      <c r="FAB30" s="2434"/>
      <c r="FAC30" s="2434"/>
      <c r="FAD30" s="2434"/>
      <c r="FAE30" s="2434"/>
      <c r="FAF30" s="2434"/>
      <c r="FAG30" s="2434"/>
      <c r="FAH30" s="2434"/>
      <c r="FAI30" s="2434"/>
      <c r="FAJ30" s="2434"/>
      <c r="FAK30" s="2434"/>
      <c r="FAL30" s="2434"/>
      <c r="FAM30" s="2434"/>
      <c r="FAN30" s="2434"/>
      <c r="FAO30" s="2434"/>
      <c r="FAP30" s="2434"/>
      <c r="FAQ30" s="2434"/>
      <c r="FAR30" s="2434"/>
      <c r="FAS30" s="2434"/>
      <c r="FAT30" s="2434"/>
      <c r="FAU30" s="2434"/>
      <c r="FAV30" s="2434"/>
      <c r="FAW30" s="2434"/>
      <c r="FAX30" s="2434"/>
      <c r="FAY30" s="2434"/>
      <c r="FAZ30" s="2434"/>
      <c r="FBA30" s="2434"/>
      <c r="FBB30" s="2434"/>
      <c r="FBC30" s="2434"/>
      <c r="FBD30" s="2434"/>
      <c r="FBE30" s="2434"/>
      <c r="FBF30" s="2434"/>
      <c r="FBG30" s="2434"/>
      <c r="FBH30" s="2434"/>
      <c r="FBI30" s="2434"/>
      <c r="FBJ30" s="2434"/>
      <c r="FBK30" s="2434"/>
      <c r="FBL30" s="2434"/>
      <c r="FBM30" s="2434"/>
      <c r="FBN30" s="2434"/>
      <c r="FBO30" s="2434"/>
      <c r="FBP30" s="2434"/>
      <c r="FBQ30" s="2434"/>
      <c r="FBR30" s="2434"/>
      <c r="FBS30" s="2434"/>
      <c r="FBT30" s="2434"/>
      <c r="FBU30" s="2434"/>
      <c r="FBV30" s="2434"/>
      <c r="FBW30" s="2434"/>
      <c r="FBX30" s="2434"/>
      <c r="FBY30" s="2434"/>
      <c r="FBZ30" s="2434"/>
      <c r="FCA30" s="2434"/>
      <c r="FCB30" s="2434"/>
      <c r="FCC30" s="2434"/>
      <c r="FCD30" s="2434"/>
      <c r="FCE30" s="2434"/>
      <c r="FCF30" s="2434"/>
      <c r="FCG30" s="2434"/>
      <c r="FCH30" s="2434"/>
      <c r="FCI30" s="2434"/>
      <c r="FCJ30" s="2434"/>
      <c r="FCK30" s="2434"/>
      <c r="FCL30" s="2434"/>
      <c r="FCM30" s="2434"/>
      <c r="FCN30" s="2434"/>
      <c r="FCO30" s="2434"/>
      <c r="FCP30" s="2434"/>
      <c r="FCQ30" s="2434"/>
      <c r="FCR30" s="2434"/>
      <c r="FCS30" s="2434"/>
      <c r="FCT30" s="2434"/>
      <c r="FCU30" s="2434"/>
      <c r="FCV30" s="2434"/>
      <c r="FCW30" s="2434"/>
      <c r="FCX30" s="2434"/>
      <c r="FCY30" s="2434"/>
      <c r="FCZ30" s="2434"/>
      <c r="FDA30" s="2434"/>
      <c r="FDB30" s="2434"/>
      <c r="FDC30" s="2434"/>
      <c r="FDD30" s="2434"/>
      <c r="FDE30" s="2434"/>
      <c r="FDF30" s="2434"/>
      <c r="FDG30" s="2434"/>
      <c r="FDH30" s="2434"/>
      <c r="FDI30" s="2434"/>
      <c r="FDJ30" s="2434"/>
      <c r="FDK30" s="2434"/>
      <c r="FDL30" s="2434"/>
      <c r="FDM30" s="2434"/>
      <c r="FDN30" s="2434"/>
      <c r="FDO30" s="2434"/>
      <c r="FDP30" s="2434"/>
      <c r="FDQ30" s="2434"/>
      <c r="FDR30" s="2434"/>
      <c r="FDS30" s="2434"/>
      <c r="FDT30" s="2434"/>
      <c r="FDU30" s="2434"/>
      <c r="FDV30" s="2434"/>
      <c r="FDW30" s="2434"/>
      <c r="FDX30" s="2434"/>
      <c r="FDY30" s="2434"/>
      <c r="FDZ30" s="2434"/>
      <c r="FEA30" s="2434"/>
      <c r="FEB30" s="2434"/>
      <c r="FEC30" s="2434"/>
      <c r="FED30" s="2434"/>
      <c r="FEE30" s="2434"/>
      <c r="FEF30" s="2434"/>
      <c r="FEG30" s="2434"/>
      <c r="FEH30" s="2434"/>
      <c r="FEI30" s="2434"/>
      <c r="FEJ30" s="2434"/>
      <c r="FEK30" s="2434"/>
      <c r="FEL30" s="2434"/>
      <c r="FEM30" s="2434"/>
      <c r="FEN30" s="2434"/>
      <c r="FEO30" s="2434"/>
      <c r="FEP30" s="2434"/>
      <c r="FEQ30" s="2434"/>
      <c r="FER30" s="2434"/>
      <c r="FES30" s="2434"/>
      <c r="FET30" s="2434"/>
      <c r="FEU30" s="2434"/>
      <c r="FEV30" s="2434"/>
      <c r="FEW30" s="2434"/>
      <c r="FEX30" s="2434"/>
      <c r="FEY30" s="2434"/>
      <c r="FEZ30" s="2434"/>
      <c r="FFA30" s="2434"/>
      <c r="FFB30" s="2434"/>
      <c r="FFC30" s="2434"/>
      <c r="FFD30" s="2434"/>
      <c r="FFE30" s="2434"/>
      <c r="FFF30" s="2434"/>
      <c r="FFG30" s="2434"/>
      <c r="FFH30" s="2434"/>
      <c r="FFI30" s="2434"/>
      <c r="FFJ30" s="2434"/>
      <c r="FFK30" s="2434"/>
      <c r="FFL30" s="2434"/>
      <c r="FFM30" s="2434"/>
      <c r="FFN30" s="2434"/>
      <c r="FFO30" s="2434"/>
      <c r="FFP30" s="2434"/>
      <c r="FFQ30" s="2434"/>
      <c r="FFR30" s="2434"/>
      <c r="FFS30" s="2434"/>
      <c r="FFT30" s="2434"/>
      <c r="FFU30" s="2434"/>
      <c r="FFV30" s="2434"/>
      <c r="FFW30" s="2434"/>
      <c r="FFX30" s="2434"/>
      <c r="FFY30" s="2434"/>
      <c r="FFZ30" s="2434"/>
      <c r="FGA30" s="2434"/>
      <c r="FGB30" s="2434"/>
      <c r="FGC30" s="2434"/>
      <c r="FGD30" s="2434"/>
      <c r="FGE30" s="2434"/>
      <c r="FGF30" s="2434"/>
      <c r="FGG30" s="2434"/>
      <c r="FGH30" s="2434"/>
      <c r="FGI30" s="2434"/>
      <c r="FGJ30" s="2434"/>
      <c r="FGK30" s="2434"/>
      <c r="FGL30" s="2434"/>
      <c r="FGM30" s="2434"/>
      <c r="FGN30" s="2434"/>
      <c r="FGO30" s="2434"/>
      <c r="FGP30" s="2434"/>
      <c r="FGQ30" s="2434"/>
      <c r="FGR30" s="2434"/>
      <c r="FGS30" s="2434"/>
      <c r="FGT30" s="2434"/>
      <c r="FGU30" s="2434"/>
      <c r="FGV30" s="2434"/>
      <c r="FGW30" s="2434"/>
      <c r="FGX30" s="2434"/>
      <c r="FGY30" s="2434"/>
      <c r="FGZ30" s="2434"/>
      <c r="FHA30" s="2434"/>
      <c r="FHB30" s="2434"/>
      <c r="FHC30" s="2434"/>
      <c r="FHD30" s="2434"/>
      <c r="FHE30" s="2434"/>
      <c r="FHF30" s="2434"/>
      <c r="FHG30" s="2434"/>
      <c r="FHH30" s="2434"/>
      <c r="FHI30" s="2434"/>
      <c r="FHJ30" s="2434"/>
      <c r="FHK30" s="2434"/>
      <c r="FHL30" s="2434"/>
      <c r="FHM30" s="2434"/>
      <c r="FHN30" s="2434"/>
      <c r="FHO30" s="2434"/>
      <c r="FHP30" s="2434"/>
      <c r="FHQ30" s="2434"/>
      <c r="FHR30" s="2434"/>
      <c r="FHS30" s="2434"/>
      <c r="FHT30" s="2434"/>
      <c r="FHU30" s="2434"/>
      <c r="FHV30" s="2434"/>
      <c r="FHW30" s="2434"/>
      <c r="FHX30" s="2434"/>
      <c r="FHY30" s="2434"/>
      <c r="FHZ30" s="2434"/>
      <c r="FIA30" s="2434"/>
      <c r="FIB30" s="2434"/>
      <c r="FIC30" s="2434"/>
      <c r="FID30" s="2434"/>
      <c r="FIE30" s="2434"/>
      <c r="FIF30" s="2434"/>
      <c r="FIG30" s="2434"/>
      <c r="FIH30" s="2434"/>
      <c r="FII30" s="2434"/>
      <c r="FIJ30" s="2434"/>
      <c r="FIK30" s="2434"/>
      <c r="FIL30" s="2434"/>
      <c r="FIM30" s="2434"/>
      <c r="FIN30" s="2434"/>
      <c r="FIO30" s="2434"/>
      <c r="FIP30" s="2434"/>
      <c r="FIQ30" s="2434"/>
      <c r="FIR30" s="2434"/>
      <c r="FIS30" s="2434"/>
      <c r="FIT30" s="2434"/>
      <c r="FIU30" s="2434"/>
      <c r="FIV30" s="2434"/>
      <c r="FIW30" s="2434"/>
      <c r="FIX30" s="2434"/>
      <c r="FIY30" s="2434"/>
      <c r="FIZ30" s="2434"/>
      <c r="FJA30" s="2434"/>
      <c r="FJB30" s="2434"/>
      <c r="FJC30" s="2434"/>
      <c r="FJD30" s="2434"/>
      <c r="FJE30" s="2434"/>
      <c r="FJF30" s="2434"/>
      <c r="FJG30" s="2434"/>
      <c r="FJH30" s="2434"/>
      <c r="FJI30" s="2434"/>
      <c r="FJJ30" s="2434"/>
      <c r="FJK30" s="2434"/>
      <c r="FJL30" s="2434"/>
      <c r="FJM30" s="2434"/>
      <c r="FJN30" s="2434"/>
      <c r="FJO30" s="2434"/>
      <c r="FJP30" s="2434"/>
      <c r="FJQ30" s="2434"/>
      <c r="FJR30" s="2434"/>
      <c r="FJS30" s="2434"/>
      <c r="FJT30" s="2434"/>
      <c r="FJU30" s="2434"/>
      <c r="FJV30" s="2434"/>
      <c r="FJW30" s="2434"/>
      <c r="FJX30" s="2434"/>
      <c r="FJY30" s="2434"/>
      <c r="FJZ30" s="2434"/>
      <c r="FKA30" s="2434"/>
      <c r="FKB30" s="2434"/>
      <c r="FKC30" s="2434"/>
      <c r="FKD30" s="2434"/>
      <c r="FKE30" s="2434"/>
      <c r="FKF30" s="2434"/>
      <c r="FKG30" s="2434"/>
      <c r="FKH30" s="2434"/>
      <c r="FKI30" s="2434"/>
      <c r="FKJ30" s="2434"/>
      <c r="FKK30" s="2434"/>
      <c r="FKL30" s="2434"/>
      <c r="FKM30" s="2434"/>
      <c r="FKN30" s="2434"/>
      <c r="FKO30" s="2434"/>
      <c r="FKP30" s="2434"/>
      <c r="FKQ30" s="2434"/>
      <c r="FKR30" s="2434"/>
      <c r="FKS30" s="2434"/>
      <c r="FKT30" s="2434"/>
      <c r="FKU30" s="2434"/>
      <c r="FKV30" s="2434"/>
      <c r="FKW30" s="2434"/>
      <c r="FKX30" s="2434"/>
      <c r="FKY30" s="2434"/>
      <c r="FKZ30" s="2434"/>
      <c r="FLA30" s="2434"/>
      <c r="FLB30" s="2434"/>
      <c r="FLC30" s="2434"/>
      <c r="FLD30" s="2434"/>
      <c r="FLE30" s="2434"/>
      <c r="FLF30" s="2434"/>
      <c r="FLG30" s="2434"/>
      <c r="FLH30" s="2434"/>
      <c r="FLI30" s="2434"/>
      <c r="FLJ30" s="2434"/>
      <c r="FLK30" s="2434"/>
      <c r="FLL30" s="2434"/>
      <c r="FLM30" s="2434"/>
      <c r="FLN30" s="2434"/>
      <c r="FLO30" s="2434"/>
      <c r="FLP30" s="2434"/>
      <c r="FLQ30" s="2434"/>
      <c r="FLR30" s="2434"/>
      <c r="FLS30" s="2434"/>
      <c r="FLT30" s="2434"/>
      <c r="FLU30" s="2434"/>
      <c r="FLV30" s="2434"/>
      <c r="FLW30" s="2434"/>
      <c r="FLX30" s="2434"/>
      <c r="FLY30" s="2434"/>
      <c r="FLZ30" s="2434"/>
      <c r="FMA30" s="2434"/>
      <c r="FMB30" s="2434"/>
      <c r="FMC30" s="2434"/>
      <c r="FMD30" s="2434"/>
      <c r="FME30" s="2434"/>
      <c r="FMF30" s="2434"/>
      <c r="FMG30" s="2434"/>
      <c r="FMH30" s="2434"/>
      <c r="FMI30" s="2434"/>
      <c r="FMJ30" s="2434"/>
      <c r="FMK30" s="2434"/>
      <c r="FML30" s="2434"/>
      <c r="FMM30" s="2434"/>
      <c r="FMN30" s="2434"/>
      <c r="FMO30" s="2434"/>
      <c r="FMP30" s="2434"/>
      <c r="FMQ30" s="2434"/>
      <c r="FMR30" s="2434"/>
      <c r="FMS30" s="2434"/>
      <c r="FMT30" s="2434"/>
      <c r="FMU30" s="2434"/>
      <c r="FMV30" s="2434"/>
      <c r="FMW30" s="2434"/>
      <c r="FMX30" s="2434"/>
      <c r="FMY30" s="2434"/>
      <c r="FMZ30" s="2434"/>
      <c r="FNA30" s="2434"/>
      <c r="FNB30" s="2434"/>
      <c r="FNC30" s="2434"/>
      <c r="FND30" s="2434"/>
      <c r="FNE30" s="2434"/>
      <c r="FNF30" s="2434"/>
      <c r="FNG30" s="2434"/>
      <c r="FNH30" s="2434"/>
      <c r="FNI30" s="2434"/>
      <c r="FNJ30" s="2434"/>
      <c r="FNK30" s="2434"/>
      <c r="FNL30" s="2434"/>
      <c r="FNM30" s="2434"/>
      <c r="FNN30" s="2434"/>
      <c r="FNO30" s="2434"/>
      <c r="FNP30" s="2434"/>
      <c r="FNQ30" s="2434"/>
      <c r="FNR30" s="2434"/>
      <c r="FNS30" s="2434"/>
      <c r="FNT30" s="2434"/>
      <c r="FNU30" s="2434"/>
      <c r="FNV30" s="2434"/>
      <c r="FNW30" s="2434"/>
      <c r="FNX30" s="2434"/>
      <c r="FNY30" s="2434"/>
      <c r="FNZ30" s="2434"/>
      <c r="FOA30" s="2434"/>
      <c r="FOB30" s="2434"/>
      <c r="FOC30" s="2434"/>
      <c r="FOD30" s="2434"/>
      <c r="FOE30" s="2434"/>
      <c r="FOF30" s="2434"/>
      <c r="FOG30" s="2434"/>
      <c r="FOH30" s="2434"/>
      <c r="FOI30" s="2434"/>
      <c r="FOJ30" s="2434"/>
      <c r="FOK30" s="2434"/>
      <c r="FOL30" s="2434"/>
      <c r="FOM30" s="2434"/>
      <c r="FON30" s="2434"/>
      <c r="FOO30" s="2434"/>
      <c r="FOP30" s="2434"/>
      <c r="FOQ30" s="2434"/>
      <c r="FOR30" s="2434"/>
      <c r="FOS30" s="2434"/>
      <c r="FOT30" s="2434"/>
      <c r="FOU30" s="2434"/>
      <c r="FOV30" s="2434"/>
      <c r="FOW30" s="2434"/>
      <c r="FOX30" s="2434"/>
      <c r="FOY30" s="2434"/>
      <c r="FOZ30" s="2434"/>
      <c r="FPA30" s="2434"/>
      <c r="FPB30" s="2434"/>
      <c r="FPC30" s="2434"/>
      <c r="FPD30" s="2434"/>
      <c r="FPE30" s="2434"/>
      <c r="FPF30" s="2434"/>
      <c r="FPG30" s="2434"/>
      <c r="FPH30" s="2434"/>
      <c r="FPI30" s="2434"/>
      <c r="FPJ30" s="2434"/>
      <c r="FPK30" s="2434"/>
      <c r="FPL30" s="2434"/>
      <c r="FPM30" s="2434"/>
      <c r="FPN30" s="2434"/>
      <c r="FPO30" s="2434"/>
      <c r="FPP30" s="2434"/>
      <c r="FPQ30" s="2434"/>
      <c r="FPR30" s="2434"/>
      <c r="FPS30" s="2434"/>
      <c r="FPT30" s="2434"/>
      <c r="FPU30" s="2434"/>
      <c r="FPV30" s="2434"/>
      <c r="FPW30" s="2434"/>
      <c r="FPX30" s="2434"/>
      <c r="FPY30" s="2434"/>
      <c r="FPZ30" s="2434"/>
      <c r="FQA30" s="2434"/>
      <c r="FQB30" s="2434"/>
      <c r="FQC30" s="2434"/>
      <c r="FQD30" s="2434"/>
      <c r="FQE30" s="2434"/>
      <c r="FQF30" s="2434"/>
      <c r="FQG30" s="2434"/>
      <c r="FQH30" s="2434"/>
      <c r="FQI30" s="2434"/>
      <c r="FQJ30" s="2434"/>
      <c r="FQK30" s="2434"/>
      <c r="FQL30" s="2434"/>
      <c r="FQM30" s="2434"/>
      <c r="FQN30" s="2434"/>
      <c r="FQO30" s="2434"/>
      <c r="FQP30" s="2434"/>
      <c r="FQQ30" s="2434"/>
      <c r="FQR30" s="2434"/>
      <c r="FQS30" s="2434"/>
      <c r="FQT30" s="2434"/>
      <c r="FQU30" s="2434"/>
      <c r="FQV30" s="2434"/>
      <c r="FQW30" s="2434"/>
      <c r="FQX30" s="2434"/>
      <c r="FQY30" s="2434"/>
      <c r="FQZ30" s="2434"/>
      <c r="FRA30" s="2434"/>
      <c r="FRB30" s="2434"/>
      <c r="FRC30" s="2434"/>
      <c r="FRD30" s="2434"/>
      <c r="FRE30" s="2434"/>
      <c r="FRF30" s="2434"/>
      <c r="FRG30" s="2434"/>
      <c r="FRH30" s="2434"/>
      <c r="FRI30" s="2434"/>
      <c r="FRJ30" s="2434"/>
      <c r="FRK30" s="2434"/>
      <c r="FRL30" s="2434"/>
      <c r="FRM30" s="2434"/>
      <c r="FRN30" s="2434"/>
      <c r="FRO30" s="2434"/>
      <c r="FRP30" s="2434"/>
      <c r="FRQ30" s="2434"/>
      <c r="FRR30" s="2434"/>
      <c r="FRS30" s="2434"/>
      <c r="FRT30" s="2434"/>
      <c r="FRU30" s="2434"/>
      <c r="FRV30" s="2434"/>
      <c r="FRW30" s="2434"/>
      <c r="FRX30" s="2434"/>
      <c r="FRY30" s="2434"/>
      <c r="FRZ30" s="2434"/>
      <c r="FSA30" s="2434"/>
      <c r="FSB30" s="2434"/>
      <c r="FSC30" s="2434"/>
      <c r="FSD30" s="2434"/>
      <c r="FSE30" s="2434"/>
      <c r="FSF30" s="2434"/>
      <c r="FSG30" s="2434"/>
      <c r="FSH30" s="2434"/>
      <c r="FSI30" s="2434"/>
      <c r="FSJ30" s="2434"/>
      <c r="FSK30" s="2434"/>
      <c r="FSL30" s="2434"/>
      <c r="FSM30" s="2434"/>
      <c r="FSN30" s="2434"/>
      <c r="FSO30" s="2434"/>
      <c r="FSP30" s="2434"/>
      <c r="FSQ30" s="2434"/>
      <c r="FSR30" s="2434"/>
      <c r="FSS30" s="2434"/>
      <c r="FST30" s="2434"/>
      <c r="FSU30" s="2434"/>
      <c r="FSV30" s="2434"/>
      <c r="FSW30" s="2434"/>
      <c r="FSX30" s="2434"/>
      <c r="FSY30" s="2434"/>
      <c r="FSZ30" s="2434"/>
      <c r="FTA30" s="2434"/>
      <c r="FTB30" s="2434"/>
      <c r="FTC30" s="2434"/>
      <c r="FTD30" s="2434"/>
      <c r="FTE30" s="2434"/>
      <c r="FTF30" s="2434"/>
      <c r="FTG30" s="2434"/>
      <c r="FTH30" s="2434"/>
      <c r="FTI30" s="2434"/>
      <c r="FTJ30" s="2434"/>
      <c r="FTK30" s="2434"/>
      <c r="FTL30" s="2434"/>
      <c r="FTM30" s="2434"/>
      <c r="FTN30" s="2434"/>
      <c r="FTO30" s="2434"/>
      <c r="FTP30" s="2434"/>
      <c r="FTQ30" s="2434"/>
      <c r="FTR30" s="2434"/>
      <c r="FTS30" s="2434"/>
      <c r="FTT30" s="2434"/>
      <c r="FTU30" s="2434"/>
      <c r="FTV30" s="2434"/>
      <c r="FTW30" s="2434"/>
      <c r="FTX30" s="2434"/>
      <c r="FTY30" s="2434"/>
      <c r="FTZ30" s="2434"/>
      <c r="FUA30" s="2434"/>
      <c r="FUB30" s="2434"/>
      <c r="FUC30" s="2434"/>
      <c r="FUD30" s="2434"/>
      <c r="FUE30" s="2434"/>
      <c r="FUF30" s="2434"/>
      <c r="FUG30" s="2434"/>
      <c r="FUH30" s="2434"/>
      <c r="FUI30" s="2434"/>
      <c r="FUJ30" s="2434"/>
      <c r="FUK30" s="2434"/>
      <c r="FUL30" s="2434"/>
      <c r="FUM30" s="2434"/>
      <c r="FUN30" s="2434"/>
      <c r="FUO30" s="2434"/>
      <c r="FUP30" s="2434"/>
      <c r="FUQ30" s="2434"/>
      <c r="FUR30" s="2434"/>
      <c r="FUS30" s="2434"/>
      <c r="FUT30" s="2434"/>
      <c r="FUU30" s="2434"/>
      <c r="FUV30" s="2434"/>
      <c r="FUW30" s="2434"/>
      <c r="FUX30" s="2434"/>
      <c r="FUY30" s="2434"/>
      <c r="FUZ30" s="2434"/>
      <c r="FVA30" s="2434"/>
      <c r="FVB30" s="2434"/>
      <c r="FVC30" s="2434"/>
      <c r="FVD30" s="2434"/>
      <c r="FVE30" s="2434"/>
      <c r="FVF30" s="2434"/>
      <c r="FVG30" s="2434"/>
      <c r="FVH30" s="2434"/>
      <c r="FVI30" s="2434"/>
      <c r="FVJ30" s="2434"/>
      <c r="FVK30" s="2434"/>
      <c r="FVL30" s="2434"/>
      <c r="FVM30" s="2434"/>
      <c r="FVN30" s="2434"/>
      <c r="FVO30" s="2434"/>
      <c r="FVP30" s="2434"/>
      <c r="FVQ30" s="2434"/>
      <c r="FVR30" s="2434"/>
      <c r="FVS30" s="2434"/>
      <c r="FVT30" s="2434"/>
      <c r="FVU30" s="2434"/>
      <c r="FVV30" s="2434"/>
      <c r="FVW30" s="2434"/>
      <c r="FVX30" s="2434"/>
      <c r="FVY30" s="2434"/>
      <c r="FVZ30" s="2434"/>
      <c r="FWA30" s="2434"/>
      <c r="FWB30" s="2434"/>
      <c r="FWC30" s="2434"/>
      <c r="FWD30" s="2434"/>
      <c r="FWE30" s="2434"/>
      <c r="FWF30" s="2434"/>
      <c r="FWG30" s="2434"/>
      <c r="FWH30" s="2434"/>
      <c r="FWI30" s="2434"/>
      <c r="FWJ30" s="2434"/>
      <c r="FWK30" s="2434"/>
      <c r="FWL30" s="2434"/>
      <c r="FWM30" s="2434"/>
      <c r="FWN30" s="2434"/>
      <c r="FWO30" s="2434"/>
      <c r="FWP30" s="2434"/>
      <c r="FWQ30" s="2434"/>
      <c r="FWR30" s="2434"/>
      <c r="FWS30" s="2434"/>
      <c r="FWT30" s="2434"/>
      <c r="FWU30" s="2434"/>
      <c r="FWV30" s="2434"/>
      <c r="FWW30" s="2434"/>
      <c r="FWX30" s="2434"/>
      <c r="FWY30" s="2434"/>
      <c r="FWZ30" s="2434"/>
      <c r="FXA30" s="2434"/>
      <c r="FXB30" s="2434"/>
      <c r="FXC30" s="2434"/>
      <c r="FXD30" s="2434"/>
      <c r="FXE30" s="2434"/>
      <c r="FXF30" s="2434"/>
      <c r="FXG30" s="2434"/>
      <c r="FXH30" s="2434"/>
      <c r="FXI30" s="2434"/>
      <c r="FXJ30" s="2434"/>
      <c r="FXK30" s="2434"/>
      <c r="FXL30" s="2434"/>
      <c r="FXM30" s="2434"/>
      <c r="FXN30" s="2434"/>
      <c r="FXO30" s="2434"/>
      <c r="FXP30" s="2434"/>
      <c r="FXQ30" s="2434"/>
      <c r="FXR30" s="2434"/>
      <c r="FXS30" s="2434"/>
      <c r="FXT30" s="2434"/>
      <c r="FXU30" s="2434"/>
      <c r="FXV30" s="2434"/>
      <c r="FXW30" s="2434"/>
      <c r="FXX30" s="2434"/>
      <c r="FXY30" s="2434"/>
      <c r="FXZ30" s="2434"/>
      <c r="FYA30" s="2434"/>
      <c r="FYB30" s="2434"/>
      <c r="FYC30" s="2434"/>
      <c r="FYD30" s="2434"/>
      <c r="FYE30" s="2434"/>
      <c r="FYF30" s="2434"/>
      <c r="FYG30" s="2434"/>
      <c r="FYH30" s="2434"/>
      <c r="FYI30" s="2434"/>
      <c r="FYJ30" s="2434"/>
      <c r="FYK30" s="2434"/>
      <c r="FYL30" s="2434"/>
      <c r="FYM30" s="2434"/>
      <c r="FYN30" s="2434"/>
      <c r="FYO30" s="2434"/>
      <c r="FYP30" s="2434"/>
      <c r="FYQ30" s="2434"/>
      <c r="FYR30" s="2434"/>
      <c r="FYS30" s="2434"/>
      <c r="FYT30" s="2434"/>
      <c r="FYU30" s="2434"/>
      <c r="FYV30" s="2434"/>
      <c r="FYW30" s="2434"/>
      <c r="FYX30" s="2434"/>
      <c r="FYY30" s="2434"/>
      <c r="FYZ30" s="2434"/>
      <c r="FZA30" s="2434"/>
      <c r="FZB30" s="2434"/>
      <c r="FZC30" s="2434"/>
      <c r="FZD30" s="2434"/>
      <c r="FZE30" s="2434"/>
      <c r="FZF30" s="2434"/>
      <c r="FZG30" s="2434"/>
      <c r="FZH30" s="2434"/>
      <c r="FZI30" s="2434"/>
      <c r="FZJ30" s="2434"/>
      <c r="FZK30" s="2434"/>
      <c r="FZL30" s="2434"/>
      <c r="FZM30" s="2434"/>
      <c r="FZN30" s="2434"/>
      <c r="FZO30" s="2434"/>
      <c r="FZP30" s="2434"/>
      <c r="FZQ30" s="2434"/>
      <c r="FZR30" s="2434"/>
      <c r="FZS30" s="2434"/>
      <c r="FZT30" s="2434"/>
      <c r="FZU30" s="2434"/>
      <c r="FZV30" s="2434"/>
      <c r="FZW30" s="2434"/>
      <c r="FZX30" s="2434"/>
      <c r="FZY30" s="2434"/>
      <c r="FZZ30" s="2434"/>
      <c r="GAA30" s="2434"/>
      <c r="GAB30" s="2434"/>
      <c r="GAC30" s="2434"/>
      <c r="GAD30" s="2434"/>
      <c r="GAE30" s="2434"/>
      <c r="GAF30" s="2434"/>
      <c r="GAG30" s="2434"/>
      <c r="GAH30" s="2434"/>
      <c r="GAI30" s="2434"/>
      <c r="GAJ30" s="2434"/>
      <c r="GAK30" s="2434"/>
      <c r="GAL30" s="2434"/>
      <c r="GAM30" s="2434"/>
      <c r="GAN30" s="2434"/>
      <c r="GAO30" s="2434"/>
      <c r="GAP30" s="2434"/>
      <c r="GAQ30" s="2434"/>
      <c r="GAR30" s="2434"/>
      <c r="GAS30" s="2434"/>
      <c r="GAT30" s="2434"/>
      <c r="GAU30" s="2434"/>
      <c r="GAV30" s="2434"/>
      <c r="GAW30" s="2434"/>
      <c r="GAX30" s="2434"/>
      <c r="GAY30" s="2434"/>
      <c r="GAZ30" s="2434"/>
      <c r="GBA30" s="2434"/>
      <c r="GBB30" s="2434"/>
      <c r="GBC30" s="2434"/>
      <c r="GBD30" s="2434"/>
      <c r="GBE30" s="2434"/>
      <c r="GBF30" s="2434"/>
      <c r="GBG30" s="2434"/>
      <c r="GBH30" s="2434"/>
      <c r="GBI30" s="2434"/>
      <c r="GBJ30" s="2434"/>
      <c r="GBK30" s="2434"/>
      <c r="GBL30" s="2434"/>
      <c r="GBM30" s="2434"/>
      <c r="GBN30" s="2434"/>
      <c r="GBO30" s="2434"/>
      <c r="GBP30" s="2434"/>
      <c r="GBQ30" s="2434"/>
      <c r="GBR30" s="2434"/>
      <c r="GBS30" s="2434"/>
      <c r="GBT30" s="2434"/>
      <c r="GBU30" s="2434"/>
      <c r="GBV30" s="2434"/>
      <c r="GBW30" s="2434"/>
      <c r="GBX30" s="2434"/>
      <c r="GBY30" s="2434"/>
      <c r="GBZ30" s="2434"/>
      <c r="GCA30" s="2434"/>
      <c r="GCB30" s="2434"/>
      <c r="GCC30" s="2434"/>
      <c r="GCD30" s="2434"/>
      <c r="GCE30" s="2434"/>
      <c r="GCF30" s="2434"/>
      <c r="GCG30" s="2434"/>
      <c r="GCH30" s="2434"/>
      <c r="GCI30" s="2434"/>
      <c r="GCJ30" s="2434"/>
      <c r="GCK30" s="2434"/>
      <c r="GCL30" s="2434"/>
      <c r="GCM30" s="2434"/>
      <c r="GCN30" s="2434"/>
      <c r="GCO30" s="2434"/>
      <c r="GCP30" s="2434"/>
      <c r="GCQ30" s="2434"/>
      <c r="GCR30" s="2434"/>
      <c r="GCS30" s="2434"/>
      <c r="GCT30" s="2434"/>
      <c r="GCU30" s="2434"/>
      <c r="GCV30" s="2434"/>
      <c r="GCW30" s="2434"/>
      <c r="GCX30" s="2434"/>
      <c r="GCY30" s="2434"/>
      <c r="GCZ30" s="2434"/>
      <c r="GDA30" s="2434"/>
      <c r="GDB30" s="2434"/>
      <c r="GDC30" s="2434"/>
      <c r="GDD30" s="2434"/>
      <c r="GDE30" s="2434"/>
      <c r="GDF30" s="2434"/>
      <c r="GDG30" s="2434"/>
      <c r="GDH30" s="2434"/>
      <c r="GDI30" s="2434"/>
      <c r="GDJ30" s="2434"/>
      <c r="GDK30" s="2434"/>
      <c r="GDL30" s="2434"/>
      <c r="GDM30" s="2434"/>
      <c r="GDN30" s="2434"/>
      <c r="GDO30" s="2434"/>
      <c r="GDP30" s="2434"/>
      <c r="GDQ30" s="2434"/>
      <c r="GDR30" s="2434"/>
      <c r="GDS30" s="2434"/>
      <c r="GDT30" s="2434"/>
      <c r="GDU30" s="2434"/>
      <c r="GDV30" s="2434"/>
      <c r="GDW30" s="2434"/>
      <c r="GDX30" s="2434"/>
      <c r="GDY30" s="2434"/>
      <c r="GDZ30" s="2434"/>
      <c r="GEA30" s="2434"/>
      <c r="GEB30" s="2434"/>
      <c r="GEC30" s="2434"/>
      <c r="GED30" s="2434"/>
      <c r="GEE30" s="2434"/>
      <c r="GEF30" s="2434"/>
      <c r="GEG30" s="2434"/>
      <c r="GEH30" s="2434"/>
      <c r="GEI30" s="2434"/>
      <c r="GEJ30" s="2434"/>
      <c r="GEK30" s="2434"/>
      <c r="GEL30" s="2434"/>
      <c r="GEM30" s="2434"/>
      <c r="GEN30" s="2434"/>
      <c r="GEO30" s="2434"/>
      <c r="GEP30" s="2434"/>
      <c r="GEQ30" s="2434"/>
      <c r="GER30" s="2434"/>
      <c r="GES30" s="2434"/>
      <c r="GET30" s="2434"/>
      <c r="GEU30" s="2434"/>
      <c r="GEV30" s="2434"/>
      <c r="GEW30" s="2434"/>
      <c r="GEX30" s="2434"/>
      <c r="GEY30" s="2434"/>
      <c r="GEZ30" s="2434"/>
      <c r="GFA30" s="2434"/>
      <c r="GFB30" s="2434"/>
      <c r="GFC30" s="2434"/>
      <c r="GFD30" s="2434"/>
      <c r="GFE30" s="2434"/>
      <c r="GFF30" s="2434"/>
      <c r="GFG30" s="2434"/>
      <c r="GFH30" s="2434"/>
      <c r="GFI30" s="2434"/>
      <c r="GFJ30" s="2434"/>
      <c r="GFK30" s="2434"/>
      <c r="GFL30" s="2434"/>
      <c r="GFM30" s="2434"/>
      <c r="GFN30" s="2434"/>
      <c r="GFO30" s="2434"/>
      <c r="GFP30" s="2434"/>
      <c r="GFQ30" s="2434"/>
      <c r="GFR30" s="2434"/>
      <c r="GFS30" s="2434"/>
      <c r="GFT30" s="2434"/>
      <c r="GFU30" s="2434"/>
      <c r="GFV30" s="2434"/>
      <c r="GFW30" s="2434"/>
      <c r="GFX30" s="2434"/>
      <c r="GFY30" s="2434"/>
      <c r="GFZ30" s="2434"/>
      <c r="GGA30" s="2434"/>
      <c r="GGB30" s="2434"/>
      <c r="GGC30" s="2434"/>
      <c r="GGD30" s="2434"/>
      <c r="GGE30" s="2434"/>
      <c r="GGF30" s="2434"/>
      <c r="GGG30" s="2434"/>
      <c r="GGH30" s="2434"/>
      <c r="GGI30" s="2434"/>
      <c r="GGJ30" s="2434"/>
      <c r="GGK30" s="2434"/>
      <c r="GGL30" s="2434"/>
      <c r="GGM30" s="2434"/>
      <c r="GGN30" s="2434"/>
      <c r="GGO30" s="2434"/>
      <c r="GGP30" s="2434"/>
      <c r="GGQ30" s="2434"/>
      <c r="GGR30" s="2434"/>
      <c r="GGS30" s="2434"/>
      <c r="GGT30" s="2434"/>
      <c r="GGU30" s="2434"/>
      <c r="GGV30" s="2434"/>
      <c r="GGW30" s="2434"/>
      <c r="GGX30" s="2434"/>
      <c r="GGY30" s="2434"/>
      <c r="GGZ30" s="2434"/>
      <c r="GHA30" s="2434"/>
      <c r="GHB30" s="2434"/>
      <c r="GHC30" s="2434"/>
      <c r="GHD30" s="2434"/>
      <c r="GHE30" s="2434"/>
      <c r="GHF30" s="2434"/>
      <c r="GHG30" s="2434"/>
      <c r="GHH30" s="2434"/>
      <c r="GHI30" s="2434"/>
      <c r="GHJ30" s="2434"/>
      <c r="GHK30" s="2434"/>
      <c r="GHL30" s="2434"/>
      <c r="GHM30" s="2434"/>
      <c r="GHN30" s="2434"/>
      <c r="GHO30" s="2434"/>
      <c r="GHP30" s="2434"/>
      <c r="GHQ30" s="2434"/>
      <c r="GHR30" s="2434"/>
      <c r="GHS30" s="2434"/>
      <c r="GHT30" s="2434"/>
      <c r="GHU30" s="2434"/>
      <c r="GHV30" s="2434"/>
      <c r="GHW30" s="2434"/>
      <c r="GHX30" s="2434"/>
      <c r="GHY30" s="2434"/>
      <c r="GHZ30" s="2434"/>
      <c r="GIA30" s="2434"/>
      <c r="GIB30" s="2434"/>
      <c r="GIC30" s="2434"/>
      <c r="GID30" s="2434"/>
      <c r="GIE30" s="2434"/>
      <c r="GIF30" s="2434"/>
      <c r="GIG30" s="2434"/>
      <c r="GIH30" s="2434"/>
      <c r="GII30" s="2434"/>
      <c r="GIJ30" s="2434"/>
      <c r="GIK30" s="2434"/>
      <c r="GIL30" s="2434"/>
      <c r="GIM30" s="2434"/>
      <c r="GIN30" s="2434"/>
      <c r="GIO30" s="2434"/>
      <c r="GIP30" s="2434"/>
      <c r="GIQ30" s="2434"/>
      <c r="GIR30" s="2434"/>
      <c r="GIS30" s="2434"/>
      <c r="GIT30" s="2434"/>
      <c r="GIU30" s="2434"/>
      <c r="GIV30" s="2434"/>
      <c r="GIW30" s="2434"/>
      <c r="GIX30" s="2434"/>
      <c r="GIY30" s="2434"/>
      <c r="GIZ30" s="2434"/>
      <c r="GJA30" s="2434"/>
      <c r="GJB30" s="2434"/>
      <c r="GJC30" s="2434"/>
      <c r="GJD30" s="2434"/>
      <c r="GJE30" s="2434"/>
      <c r="GJF30" s="2434"/>
      <c r="GJG30" s="2434"/>
      <c r="GJH30" s="2434"/>
      <c r="GJI30" s="2434"/>
      <c r="GJJ30" s="2434"/>
      <c r="GJK30" s="2434"/>
      <c r="GJL30" s="2434"/>
      <c r="GJM30" s="2434"/>
      <c r="GJN30" s="2434"/>
      <c r="GJO30" s="2434"/>
      <c r="GJP30" s="2434"/>
      <c r="GJQ30" s="2434"/>
      <c r="GJR30" s="2434"/>
      <c r="GJS30" s="2434"/>
      <c r="GJT30" s="2434"/>
      <c r="GJU30" s="2434"/>
      <c r="GJV30" s="2434"/>
      <c r="GJW30" s="2434"/>
      <c r="GJX30" s="2434"/>
      <c r="GJY30" s="2434"/>
      <c r="GJZ30" s="2434"/>
      <c r="GKA30" s="2434"/>
      <c r="GKB30" s="2434"/>
      <c r="GKC30" s="2434"/>
      <c r="GKD30" s="2434"/>
      <c r="GKE30" s="2434"/>
      <c r="GKF30" s="2434"/>
      <c r="GKG30" s="2434"/>
      <c r="GKH30" s="2434"/>
      <c r="GKI30" s="2434"/>
      <c r="GKJ30" s="2434"/>
      <c r="GKK30" s="2434"/>
      <c r="GKL30" s="2434"/>
      <c r="GKM30" s="2434"/>
      <c r="GKN30" s="2434"/>
      <c r="GKO30" s="2434"/>
      <c r="GKP30" s="2434"/>
      <c r="GKQ30" s="2434"/>
      <c r="GKR30" s="2434"/>
      <c r="GKS30" s="2434"/>
      <c r="GKT30" s="2434"/>
      <c r="GKU30" s="2434"/>
      <c r="GKV30" s="2434"/>
      <c r="GKW30" s="2434"/>
      <c r="GKX30" s="2434"/>
      <c r="GKY30" s="2434"/>
      <c r="GKZ30" s="2434"/>
      <c r="GLA30" s="2434"/>
      <c r="GLB30" s="2434"/>
      <c r="GLC30" s="2434"/>
      <c r="GLD30" s="2434"/>
      <c r="GLE30" s="2434"/>
      <c r="GLF30" s="2434"/>
      <c r="GLG30" s="2434"/>
      <c r="GLH30" s="2434"/>
      <c r="GLI30" s="2434"/>
      <c r="GLJ30" s="2434"/>
      <c r="GLK30" s="2434"/>
      <c r="GLL30" s="2434"/>
      <c r="GLM30" s="2434"/>
      <c r="GLN30" s="2434"/>
      <c r="GLO30" s="2434"/>
      <c r="GLP30" s="2434"/>
      <c r="GLQ30" s="2434"/>
      <c r="GLR30" s="2434"/>
      <c r="GLS30" s="2434"/>
      <c r="GLT30" s="2434"/>
      <c r="GLU30" s="2434"/>
      <c r="GLV30" s="2434"/>
      <c r="GLW30" s="2434"/>
      <c r="GLX30" s="2434"/>
      <c r="GLY30" s="2434"/>
      <c r="GLZ30" s="2434"/>
      <c r="GMA30" s="2434"/>
      <c r="GMB30" s="2434"/>
      <c r="GMC30" s="2434"/>
      <c r="GMD30" s="2434"/>
      <c r="GME30" s="2434"/>
      <c r="GMF30" s="2434"/>
      <c r="GMG30" s="2434"/>
      <c r="GMH30" s="2434"/>
      <c r="GMI30" s="2434"/>
      <c r="GMJ30" s="2434"/>
      <c r="GMK30" s="2434"/>
      <c r="GML30" s="2434"/>
      <c r="GMM30" s="2434"/>
      <c r="GMN30" s="2434"/>
      <c r="GMO30" s="2434"/>
      <c r="GMP30" s="2434"/>
      <c r="GMQ30" s="2434"/>
      <c r="GMR30" s="2434"/>
      <c r="GMS30" s="2434"/>
      <c r="GMT30" s="2434"/>
      <c r="GMU30" s="2434"/>
      <c r="GMV30" s="2434"/>
      <c r="GMW30" s="2434"/>
      <c r="GMX30" s="2434"/>
      <c r="GMY30" s="2434"/>
      <c r="GMZ30" s="2434"/>
      <c r="GNA30" s="2434"/>
      <c r="GNB30" s="2434"/>
      <c r="GNC30" s="2434"/>
      <c r="GND30" s="2434"/>
      <c r="GNE30" s="2434"/>
      <c r="GNF30" s="2434"/>
      <c r="GNG30" s="2434"/>
      <c r="GNH30" s="2434"/>
      <c r="GNI30" s="2434"/>
      <c r="GNJ30" s="2434"/>
      <c r="GNK30" s="2434"/>
      <c r="GNL30" s="2434"/>
      <c r="GNM30" s="2434"/>
      <c r="GNN30" s="2434"/>
      <c r="GNO30" s="2434"/>
      <c r="GNP30" s="2434"/>
      <c r="GNQ30" s="2434"/>
      <c r="GNR30" s="2434"/>
      <c r="GNS30" s="2434"/>
      <c r="GNT30" s="2434"/>
      <c r="GNU30" s="2434"/>
      <c r="GNV30" s="2434"/>
      <c r="GNW30" s="2434"/>
      <c r="GNX30" s="2434"/>
      <c r="GNY30" s="2434"/>
      <c r="GNZ30" s="2434"/>
      <c r="GOA30" s="2434"/>
      <c r="GOB30" s="2434"/>
      <c r="GOC30" s="2434"/>
      <c r="GOD30" s="2434"/>
      <c r="GOE30" s="2434"/>
      <c r="GOF30" s="2434"/>
      <c r="GOG30" s="2434"/>
      <c r="GOH30" s="2434"/>
      <c r="GOI30" s="2434"/>
      <c r="GOJ30" s="2434"/>
      <c r="GOK30" s="2434"/>
      <c r="GOL30" s="2434"/>
      <c r="GOM30" s="2434"/>
      <c r="GON30" s="2434"/>
      <c r="GOO30" s="2434"/>
      <c r="GOP30" s="2434"/>
      <c r="GOQ30" s="2434"/>
      <c r="GOR30" s="2434"/>
      <c r="GOS30" s="2434"/>
      <c r="GOT30" s="2434"/>
      <c r="GOU30" s="2434"/>
      <c r="GOV30" s="2434"/>
      <c r="GOW30" s="2434"/>
      <c r="GOX30" s="2434"/>
      <c r="GOY30" s="2434"/>
      <c r="GOZ30" s="2434"/>
      <c r="GPA30" s="2434"/>
      <c r="GPB30" s="2434"/>
      <c r="GPC30" s="2434"/>
      <c r="GPD30" s="2434"/>
      <c r="GPE30" s="2434"/>
      <c r="GPF30" s="2434"/>
      <c r="GPG30" s="2434"/>
      <c r="GPH30" s="2434"/>
      <c r="GPI30" s="2434"/>
      <c r="GPJ30" s="2434"/>
      <c r="GPK30" s="2434"/>
      <c r="GPL30" s="2434"/>
      <c r="GPM30" s="2434"/>
      <c r="GPN30" s="2434"/>
      <c r="GPO30" s="2434"/>
      <c r="GPP30" s="2434"/>
      <c r="GPQ30" s="2434"/>
      <c r="GPR30" s="2434"/>
      <c r="GPS30" s="2434"/>
      <c r="GPT30" s="2434"/>
      <c r="GPU30" s="2434"/>
      <c r="GPV30" s="2434"/>
      <c r="GPW30" s="2434"/>
      <c r="GPX30" s="2434"/>
      <c r="GPY30" s="2434"/>
      <c r="GPZ30" s="2434"/>
      <c r="GQA30" s="2434"/>
      <c r="GQB30" s="2434"/>
      <c r="GQC30" s="2434"/>
      <c r="GQD30" s="2434"/>
      <c r="GQE30" s="2434"/>
      <c r="GQF30" s="2434"/>
      <c r="GQG30" s="2434"/>
      <c r="GQH30" s="2434"/>
      <c r="GQI30" s="2434"/>
      <c r="GQJ30" s="2434"/>
      <c r="GQK30" s="2434"/>
      <c r="GQL30" s="2434"/>
      <c r="GQM30" s="2434"/>
      <c r="GQN30" s="2434"/>
      <c r="GQO30" s="2434"/>
      <c r="GQP30" s="2434"/>
      <c r="GQQ30" s="2434"/>
      <c r="GQR30" s="2434"/>
      <c r="GQS30" s="2434"/>
      <c r="GQT30" s="2434"/>
      <c r="GQU30" s="2434"/>
      <c r="GQV30" s="2434"/>
      <c r="GQW30" s="2434"/>
      <c r="GQX30" s="2434"/>
      <c r="GQY30" s="2434"/>
      <c r="GQZ30" s="2434"/>
      <c r="GRA30" s="2434"/>
      <c r="GRB30" s="2434"/>
      <c r="GRC30" s="2434"/>
      <c r="GRD30" s="2434"/>
      <c r="GRE30" s="2434"/>
      <c r="GRF30" s="2434"/>
      <c r="GRG30" s="2434"/>
      <c r="GRH30" s="2434"/>
      <c r="GRI30" s="2434"/>
      <c r="GRJ30" s="2434"/>
      <c r="GRK30" s="2434"/>
      <c r="GRL30" s="2434"/>
      <c r="GRM30" s="2434"/>
      <c r="GRN30" s="2434"/>
      <c r="GRO30" s="2434"/>
      <c r="GRP30" s="2434"/>
      <c r="GRQ30" s="2434"/>
      <c r="GRR30" s="2434"/>
      <c r="GRS30" s="2434"/>
      <c r="GRT30" s="2434"/>
      <c r="GRU30" s="2434"/>
      <c r="GRV30" s="2434"/>
      <c r="GRW30" s="2434"/>
      <c r="GRX30" s="2434"/>
      <c r="GRY30" s="2434"/>
      <c r="GRZ30" s="2434"/>
      <c r="GSA30" s="2434"/>
      <c r="GSB30" s="2434"/>
      <c r="GSC30" s="2434"/>
      <c r="GSD30" s="2434"/>
      <c r="GSE30" s="2434"/>
      <c r="GSF30" s="2434"/>
      <c r="GSG30" s="2434"/>
      <c r="GSH30" s="2434"/>
      <c r="GSI30" s="2434"/>
      <c r="GSJ30" s="2434"/>
      <c r="GSK30" s="2434"/>
      <c r="GSL30" s="2434"/>
      <c r="GSM30" s="2434"/>
      <c r="GSN30" s="2434"/>
      <c r="GSO30" s="2434"/>
      <c r="GSP30" s="2434"/>
      <c r="GSQ30" s="2434"/>
      <c r="GSR30" s="2434"/>
      <c r="GSS30" s="2434"/>
      <c r="GST30" s="2434"/>
      <c r="GSU30" s="2434"/>
      <c r="GSV30" s="2434"/>
      <c r="GSW30" s="2434"/>
      <c r="GSX30" s="2434"/>
      <c r="GSY30" s="2434"/>
      <c r="GSZ30" s="2434"/>
      <c r="GTA30" s="2434"/>
      <c r="GTB30" s="2434"/>
      <c r="GTC30" s="2434"/>
      <c r="GTD30" s="2434"/>
      <c r="GTE30" s="2434"/>
      <c r="GTF30" s="2434"/>
      <c r="GTG30" s="2434"/>
      <c r="GTH30" s="2434"/>
      <c r="GTI30" s="2434"/>
      <c r="GTJ30" s="2434"/>
      <c r="GTK30" s="2434"/>
      <c r="GTL30" s="2434"/>
      <c r="GTM30" s="2434"/>
      <c r="GTN30" s="2434"/>
      <c r="GTO30" s="2434"/>
      <c r="GTP30" s="2434"/>
      <c r="GTQ30" s="2434"/>
      <c r="GTR30" s="2434"/>
      <c r="GTS30" s="2434"/>
      <c r="GTT30" s="2434"/>
      <c r="GTU30" s="2434"/>
      <c r="GTV30" s="2434"/>
      <c r="GTW30" s="2434"/>
      <c r="GTX30" s="2434"/>
      <c r="GTY30" s="2434"/>
      <c r="GTZ30" s="2434"/>
      <c r="GUA30" s="2434"/>
      <c r="GUB30" s="2434"/>
      <c r="GUC30" s="2434"/>
      <c r="GUD30" s="2434"/>
      <c r="GUE30" s="2434"/>
      <c r="GUF30" s="2434"/>
      <c r="GUG30" s="2434"/>
      <c r="GUH30" s="2434"/>
      <c r="GUI30" s="2434"/>
      <c r="GUJ30" s="2434"/>
      <c r="GUK30" s="2434"/>
      <c r="GUL30" s="2434"/>
      <c r="GUM30" s="2434"/>
      <c r="GUN30" s="2434"/>
      <c r="GUO30" s="2434"/>
      <c r="GUP30" s="2434"/>
      <c r="GUQ30" s="2434"/>
      <c r="GUR30" s="2434"/>
      <c r="GUS30" s="2434"/>
      <c r="GUT30" s="2434"/>
      <c r="GUU30" s="2434"/>
      <c r="GUV30" s="2434"/>
      <c r="GUW30" s="2434"/>
      <c r="GUX30" s="2434"/>
      <c r="GUY30" s="2434"/>
      <c r="GUZ30" s="2434"/>
      <c r="GVA30" s="2434"/>
      <c r="GVB30" s="2434"/>
      <c r="GVC30" s="2434"/>
      <c r="GVD30" s="2434"/>
      <c r="GVE30" s="2434"/>
      <c r="GVF30" s="2434"/>
      <c r="GVG30" s="2434"/>
      <c r="GVH30" s="2434"/>
      <c r="GVI30" s="2434"/>
      <c r="GVJ30" s="2434"/>
      <c r="GVK30" s="2434"/>
      <c r="GVL30" s="2434"/>
      <c r="GVM30" s="2434"/>
      <c r="GVN30" s="2434"/>
      <c r="GVO30" s="2434"/>
      <c r="GVP30" s="2434"/>
      <c r="GVQ30" s="2434"/>
      <c r="GVR30" s="2434"/>
      <c r="GVS30" s="2434"/>
      <c r="GVT30" s="2434"/>
      <c r="GVU30" s="2434"/>
      <c r="GVV30" s="2434"/>
      <c r="GVW30" s="2434"/>
      <c r="GVX30" s="2434"/>
      <c r="GVY30" s="2434"/>
      <c r="GVZ30" s="2434"/>
      <c r="GWA30" s="2434"/>
      <c r="GWB30" s="2434"/>
      <c r="GWC30" s="2434"/>
      <c r="GWD30" s="2434"/>
      <c r="GWE30" s="2434"/>
      <c r="GWF30" s="2434"/>
      <c r="GWG30" s="2434"/>
      <c r="GWH30" s="2434"/>
      <c r="GWI30" s="2434"/>
      <c r="GWJ30" s="2434"/>
      <c r="GWK30" s="2434"/>
      <c r="GWL30" s="2434"/>
      <c r="GWM30" s="2434"/>
      <c r="GWN30" s="2434"/>
      <c r="GWO30" s="2434"/>
      <c r="GWP30" s="2434"/>
      <c r="GWQ30" s="2434"/>
      <c r="GWR30" s="2434"/>
      <c r="GWS30" s="2434"/>
      <c r="GWT30" s="2434"/>
      <c r="GWU30" s="2434"/>
      <c r="GWV30" s="2434"/>
      <c r="GWW30" s="2434"/>
      <c r="GWX30" s="2434"/>
      <c r="GWY30" s="2434"/>
      <c r="GWZ30" s="2434"/>
      <c r="GXA30" s="2434"/>
      <c r="GXB30" s="2434"/>
      <c r="GXC30" s="2434"/>
      <c r="GXD30" s="2434"/>
      <c r="GXE30" s="2434"/>
      <c r="GXF30" s="2434"/>
      <c r="GXG30" s="2434"/>
      <c r="GXH30" s="2434"/>
      <c r="GXI30" s="2434"/>
      <c r="GXJ30" s="2434"/>
      <c r="GXK30" s="2434"/>
      <c r="GXL30" s="2434"/>
      <c r="GXM30" s="2434"/>
      <c r="GXN30" s="2434"/>
      <c r="GXO30" s="2434"/>
      <c r="GXP30" s="2434"/>
      <c r="GXQ30" s="2434"/>
      <c r="GXR30" s="2434"/>
      <c r="GXS30" s="2434"/>
      <c r="GXT30" s="2434"/>
      <c r="GXU30" s="2434"/>
      <c r="GXV30" s="2434"/>
      <c r="GXW30" s="2434"/>
      <c r="GXX30" s="2434"/>
      <c r="GXY30" s="2434"/>
      <c r="GXZ30" s="2434"/>
      <c r="GYA30" s="2434"/>
      <c r="GYB30" s="2434"/>
      <c r="GYC30" s="2434"/>
      <c r="GYD30" s="2434"/>
      <c r="GYE30" s="2434"/>
      <c r="GYF30" s="2434"/>
      <c r="GYG30" s="2434"/>
      <c r="GYH30" s="2434"/>
      <c r="GYI30" s="2434"/>
      <c r="GYJ30" s="2434"/>
      <c r="GYK30" s="2434"/>
      <c r="GYL30" s="2434"/>
      <c r="GYM30" s="2434"/>
      <c r="GYN30" s="2434"/>
      <c r="GYO30" s="2434"/>
      <c r="GYP30" s="2434"/>
      <c r="GYQ30" s="2434"/>
      <c r="GYR30" s="2434"/>
      <c r="GYS30" s="2434"/>
      <c r="GYT30" s="2434"/>
      <c r="GYU30" s="2434"/>
      <c r="GYV30" s="2434"/>
      <c r="GYW30" s="2434"/>
      <c r="GYX30" s="2434"/>
      <c r="GYY30" s="2434"/>
      <c r="GYZ30" s="2434"/>
      <c r="GZA30" s="2434"/>
      <c r="GZB30" s="2434"/>
      <c r="GZC30" s="2434"/>
      <c r="GZD30" s="2434"/>
      <c r="GZE30" s="2434"/>
      <c r="GZF30" s="2434"/>
      <c r="GZG30" s="2434"/>
      <c r="GZH30" s="2434"/>
      <c r="GZI30" s="2434"/>
      <c r="GZJ30" s="2434"/>
      <c r="GZK30" s="2434"/>
      <c r="GZL30" s="2434"/>
      <c r="GZM30" s="2434"/>
      <c r="GZN30" s="2434"/>
      <c r="GZO30" s="2434"/>
      <c r="GZP30" s="2434"/>
      <c r="GZQ30" s="2434"/>
      <c r="GZR30" s="2434"/>
      <c r="GZS30" s="2434"/>
      <c r="GZT30" s="2434"/>
      <c r="GZU30" s="2434"/>
      <c r="GZV30" s="2434"/>
      <c r="GZW30" s="2434"/>
      <c r="GZX30" s="2434"/>
      <c r="GZY30" s="2434"/>
      <c r="GZZ30" s="2434"/>
      <c r="HAA30" s="2434"/>
      <c r="HAB30" s="2434"/>
      <c r="HAC30" s="2434"/>
      <c r="HAD30" s="2434"/>
      <c r="HAE30" s="2434"/>
      <c r="HAF30" s="2434"/>
      <c r="HAG30" s="2434"/>
      <c r="HAH30" s="2434"/>
      <c r="HAI30" s="2434"/>
      <c r="HAJ30" s="2434"/>
      <c r="HAK30" s="2434"/>
      <c r="HAL30" s="2434"/>
      <c r="HAM30" s="2434"/>
      <c r="HAN30" s="2434"/>
      <c r="HAO30" s="2434"/>
      <c r="HAP30" s="2434"/>
      <c r="HAQ30" s="2434"/>
      <c r="HAR30" s="2434"/>
      <c r="HAS30" s="2434"/>
      <c r="HAT30" s="2434"/>
      <c r="HAU30" s="2434"/>
      <c r="HAV30" s="2434"/>
      <c r="HAW30" s="2434"/>
      <c r="HAX30" s="2434"/>
      <c r="HAY30" s="2434"/>
      <c r="HAZ30" s="2434"/>
      <c r="HBA30" s="2434"/>
      <c r="HBB30" s="2434"/>
      <c r="HBC30" s="2434"/>
      <c r="HBD30" s="2434"/>
      <c r="HBE30" s="2434"/>
      <c r="HBF30" s="2434"/>
      <c r="HBG30" s="2434"/>
      <c r="HBH30" s="2434"/>
      <c r="HBI30" s="2434"/>
      <c r="HBJ30" s="2434"/>
      <c r="HBK30" s="2434"/>
      <c r="HBL30" s="2434"/>
      <c r="HBM30" s="2434"/>
      <c r="HBN30" s="2434"/>
      <c r="HBO30" s="2434"/>
      <c r="HBP30" s="2434"/>
      <c r="HBQ30" s="2434"/>
      <c r="HBR30" s="2434"/>
      <c r="HBS30" s="2434"/>
      <c r="HBT30" s="2434"/>
      <c r="HBU30" s="2434"/>
      <c r="HBV30" s="2434"/>
      <c r="HBW30" s="2434"/>
      <c r="HBX30" s="2434"/>
      <c r="HBY30" s="2434"/>
      <c r="HBZ30" s="2434"/>
      <c r="HCA30" s="2434"/>
      <c r="HCB30" s="2434"/>
      <c r="HCC30" s="2434"/>
      <c r="HCD30" s="2434"/>
      <c r="HCE30" s="2434"/>
      <c r="HCF30" s="2434"/>
      <c r="HCG30" s="2434"/>
      <c r="HCH30" s="2434"/>
      <c r="HCI30" s="2434"/>
      <c r="HCJ30" s="2434"/>
      <c r="HCK30" s="2434"/>
      <c r="HCL30" s="2434"/>
      <c r="HCM30" s="2434"/>
      <c r="HCN30" s="2434"/>
      <c r="HCO30" s="2434"/>
      <c r="HCP30" s="2434"/>
      <c r="HCQ30" s="2434"/>
      <c r="HCR30" s="2434"/>
      <c r="HCS30" s="2434"/>
      <c r="HCT30" s="2434"/>
      <c r="HCU30" s="2434"/>
      <c r="HCV30" s="2434"/>
      <c r="HCW30" s="2434"/>
      <c r="HCX30" s="2434"/>
      <c r="HCY30" s="2434"/>
      <c r="HCZ30" s="2434"/>
      <c r="HDA30" s="2434"/>
      <c r="HDB30" s="2434"/>
      <c r="HDC30" s="2434"/>
      <c r="HDD30" s="2434"/>
      <c r="HDE30" s="2434"/>
      <c r="HDF30" s="2434"/>
      <c r="HDG30" s="2434"/>
      <c r="HDH30" s="2434"/>
      <c r="HDI30" s="2434"/>
      <c r="HDJ30" s="2434"/>
      <c r="HDK30" s="2434"/>
      <c r="HDL30" s="2434"/>
      <c r="HDM30" s="2434"/>
      <c r="HDN30" s="2434"/>
      <c r="HDO30" s="2434"/>
      <c r="HDP30" s="2434"/>
      <c r="HDQ30" s="2434"/>
      <c r="HDR30" s="2434"/>
      <c r="HDS30" s="2434"/>
      <c r="HDT30" s="2434"/>
      <c r="HDU30" s="2434"/>
      <c r="HDV30" s="2434"/>
      <c r="HDW30" s="2434"/>
      <c r="HDX30" s="2434"/>
      <c r="HDY30" s="2434"/>
      <c r="HDZ30" s="2434"/>
      <c r="HEA30" s="2434"/>
      <c r="HEB30" s="2434"/>
      <c r="HEC30" s="2434"/>
      <c r="HED30" s="2434"/>
      <c r="HEE30" s="2434"/>
      <c r="HEF30" s="2434"/>
      <c r="HEG30" s="2434"/>
      <c r="HEH30" s="2434"/>
      <c r="HEI30" s="2434"/>
      <c r="HEJ30" s="2434"/>
      <c r="HEK30" s="2434"/>
      <c r="HEL30" s="2434"/>
      <c r="HEM30" s="2434"/>
      <c r="HEN30" s="2434"/>
      <c r="HEO30" s="2434"/>
      <c r="HEP30" s="2434"/>
      <c r="HEQ30" s="2434"/>
      <c r="HER30" s="2434"/>
      <c r="HES30" s="2434"/>
      <c r="HET30" s="2434"/>
      <c r="HEU30" s="2434"/>
      <c r="HEV30" s="2434"/>
      <c r="HEW30" s="2434"/>
      <c r="HEX30" s="2434"/>
      <c r="HEY30" s="2434"/>
      <c r="HEZ30" s="2434"/>
      <c r="HFA30" s="2434"/>
      <c r="HFB30" s="2434"/>
      <c r="HFC30" s="2434"/>
      <c r="HFD30" s="2434"/>
      <c r="HFE30" s="2434"/>
      <c r="HFF30" s="2434"/>
      <c r="HFG30" s="2434"/>
      <c r="HFH30" s="2434"/>
      <c r="HFI30" s="2434"/>
      <c r="HFJ30" s="2434"/>
      <c r="HFK30" s="2434"/>
      <c r="HFL30" s="2434"/>
      <c r="HFM30" s="2434"/>
      <c r="HFN30" s="2434"/>
      <c r="HFO30" s="2434"/>
      <c r="HFP30" s="2434"/>
      <c r="HFQ30" s="2434"/>
      <c r="HFR30" s="2434"/>
      <c r="HFS30" s="2434"/>
      <c r="HFT30" s="2434"/>
      <c r="HFU30" s="2434"/>
      <c r="HFV30" s="2434"/>
      <c r="HFW30" s="2434"/>
      <c r="HFX30" s="2434"/>
      <c r="HFY30" s="2434"/>
      <c r="HFZ30" s="2434"/>
      <c r="HGA30" s="2434"/>
      <c r="HGB30" s="2434"/>
      <c r="HGC30" s="2434"/>
      <c r="HGD30" s="2434"/>
      <c r="HGE30" s="2434"/>
      <c r="HGF30" s="2434"/>
      <c r="HGG30" s="2434"/>
      <c r="HGH30" s="2434"/>
      <c r="HGI30" s="2434"/>
      <c r="HGJ30" s="2434"/>
      <c r="HGK30" s="2434"/>
      <c r="HGL30" s="2434"/>
      <c r="HGM30" s="2434"/>
      <c r="HGN30" s="2434"/>
      <c r="HGO30" s="2434"/>
      <c r="HGP30" s="2434"/>
      <c r="HGQ30" s="2434"/>
      <c r="HGR30" s="2434"/>
      <c r="HGS30" s="2434"/>
      <c r="HGT30" s="2434"/>
      <c r="HGU30" s="2434"/>
      <c r="HGV30" s="2434"/>
      <c r="HGW30" s="2434"/>
      <c r="HGX30" s="2434"/>
      <c r="HGY30" s="2434"/>
      <c r="HGZ30" s="2434"/>
      <c r="HHA30" s="2434"/>
      <c r="HHB30" s="2434"/>
      <c r="HHC30" s="2434"/>
      <c r="HHD30" s="2434"/>
      <c r="HHE30" s="2434"/>
      <c r="HHF30" s="2434"/>
      <c r="HHG30" s="2434"/>
      <c r="HHH30" s="2434"/>
      <c r="HHI30" s="2434"/>
      <c r="HHJ30" s="2434"/>
      <c r="HHK30" s="2434"/>
      <c r="HHL30" s="2434"/>
      <c r="HHM30" s="2434"/>
      <c r="HHN30" s="2434"/>
      <c r="HHO30" s="2434"/>
      <c r="HHP30" s="2434"/>
      <c r="HHQ30" s="2434"/>
      <c r="HHR30" s="2434"/>
      <c r="HHS30" s="2434"/>
      <c r="HHT30" s="2434"/>
      <c r="HHU30" s="2434"/>
      <c r="HHV30" s="2434"/>
      <c r="HHW30" s="2434"/>
      <c r="HHX30" s="2434"/>
      <c r="HHY30" s="2434"/>
      <c r="HHZ30" s="2434"/>
      <c r="HIA30" s="2434"/>
      <c r="HIB30" s="2434"/>
      <c r="HIC30" s="2434"/>
      <c r="HID30" s="2434"/>
      <c r="HIE30" s="2434"/>
      <c r="HIF30" s="2434"/>
      <c r="HIG30" s="2434"/>
      <c r="HIH30" s="2434"/>
      <c r="HII30" s="2434"/>
      <c r="HIJ30" s="2434"/>
      <c r="HIK30" s="2434"/>
      <c r="HIL30" s="2434"/>
      <c r="HIM30" s="2434"/>
      <c r="HIN30" s="2434"/>
      <c r="HIO30" s="2434"/>
      <c r="HIP30" s="2434"/>
      <c r="HIQ30" s="2434"/>
      <c r="HIR30" s="2434"/>
      <c r="HIS30" s="2434"/>
      <c r="HIT30" s="2434"/>
      <c r="HIU30" s="2434"/>
      <c r="HIV30" s="2434"/>
      <c r="HIW30" s="2434"/>
      <c r="HIX30" s="2434"/>
      <c r="HIY30" s="2434"/>
      <c r="HIZ30" s="2434"/>
      <c r="HJA30" s="2434"/>
      <c r="HJB30" s="2434"/>
      <c r="HJC30" s="2434"/>
      <c r="HJD30" s="2434"/>
      <c r="HJE30" s="2434"/>
      <c r="HJF30" s="2434"/>
      <c r="HJG30" s="2434"/>
      <c r="HJH30" s="2434"/>
      <c r="HJI30" s="2434"/>
      <c r="HJJ30" s="2434"/>
      <c r="HJK30" s="2434"/>
      <c r="HJL30" s="2434"/>
      <c r="HJM30" s="2434"/>
      <c r="HJN30" s="2434"/>
      <c r="HJO30" s="2434"/>
      <c r="HJP30" s="2434"/>
      <c r="HJQ30" s="2434"/>
      <c r="HJR30" s="2434"/>
      <c r="HJS30" s="2434"/>
      <c r="HJT30" s="2434"/>
      <c r="HJU30" s="2434"/>
      <c r="HJV30" s="2434"/>
      <c r="HJW30" s="2434"/>
      <c r="HJX30" s="2434"/>
      <c r="HJY30" s="2434"/>
      <c r="HJZ30" s="2434"/>
      <c r="HKA30" s="2434"/>
      <c r="HKB30" s="2434"/>
      <c r="HKC30" s="2434"/>
      <c r="HKD30" s="2434"/>
      <c r="HKE30" s="2434"/>
      <c r="HKF30" s="2434"/>
      <c r="HKG30" s="2434"/>
      <c r="HKH30" s="2434"/>
      <c r="HKI30" s="2434"/>
      <c r="HKJ30" s="2434"/>
      <c r="HKK30" s="2434"/>
      <c r="HKL30" s="2434"/>
      <c r="HKM30" s="2434"/>
      <c r="HKN30" s="2434"/>
      <c r="HKO30" s="2434"/>
      <c r="HKP30" s="2434"/>
      <c r="HKQ30" s="2434"/>
      <c r="HKR30" s="2434"/>
      <c r="HKS30" s="2434"/>
      <c r="HKT30" s="2434"/>
      <c r="HKU30" s="2434"/>
      <c r="HKV30" s="2434"/>
      <c r="HKW30" s="2434"/>
      <c r="HKX30" s="2434"/>
      <c r="HKY30" s="2434"/>
      <c r="HKZ30" s="2434"/>
      <c r="HLA30" s="2434"/>
      <c r="HLB30" s="2434"/>
      <c r="HLC30" s="2434"/>
      <c r="HLD30" s="2434"/>
      <c r="HLE30" s="2434"/>
      <c r="HLF30" s="2434"/>
      <c r="HLG30" s="2434"/>
      <c r="HLH30" s="2434"/>
      <c r="HLI30" s="2434"/>
      <c r="HLJ30" s="2434"/>
      <c r="HLK30" s="2434"/>
      <c r="HLL30" s="2434"/>
      <c r="HLM30" s="2434"/>
      <c r="HLN30" s="2434"/>
      <c r="HLO30" s="2434"/>
      <c r="HLP30" s="2434"/>
      <c r="HLQ30" s="2434"/>
      <c r="HLR30" s="2434"/>
      <c r="HLS30" s="2434"/>
      <c r="HLT30" s="2434"/>
      <c r="HLU30" s="2434"/>
      <c r="HLV30" s="2434"/>
      <c r="HLW30" s="2434"/>
      <c r="HLX30" s="2434"/>
      <c r="HLY30" s="2434"/>
      <c r="HLZ30" s="2434"/>
      <c r="HMA30" s="2434"/>
      <c r="HMB30" s="2434"/>
      <c r="HMC30" s="2434"/>
      <c r="HMD30" s="2434"/>
      <c r="HME30" s="2434"/>
      <c r="HMF30" s="2434"/>
      <c r="HMG30" s="2434"/>
      <c r="HMH30" s="2434"/>
      <c r="HMI30" s="2434"/>
      <c r="HMJ30" s="2434"/>
      <c r="HMK30" s="2434"/>
      <c r="HML30" s="2434"/>
      <c r="HMM30" s="2434"/>
      <c r="HMN30" s="2434"/>
      <c r="HMO30" s="2434"/>
      <c r="HMP30" s="2434"/>
      <c r="HMQ30" s="2434"/>
      <c r="HMR30" s="2434"/>
      <c r="HMS30" s="2434"/>
      <c r="HMT30" s="2434"/>
      <c r="HMU30" s="2434"/>
      <c r="HMV30" s="2434"/>
      <c r="HMW30" s="2434"/>
      <c r="HMX30" s="2434"/>
      <c r="HMY30" s="2434"/>
      <c r="HMZ30" s="2434"/>
      <c r="HNA30" s="2434"/>
      <c r="HNB30" s="2434"/>
      <c r="HNC30" s="2434"/>
      <c r="HND30" s="2434"/>
      <c r="HNE30" s="2434"/>
      <c r="HNF30" s="2434"/>
      <c r="HNG30" s="2434"/>
      <c r="HNH30" s="2434"/>
      <c r="HNI30" s="2434"/>
      <c r="HNJ30" s="2434"/>
      <c r="HNK30" s="2434"/>
      <c r="HNL30" s="2434"/>
      <c r="HNM30" s="2434"/>
      <c r="HNN30" s="2434"/>
      <c r="HNO30" s="2434"/>
      <c r="HNP30" s="2434"/>
      <c r="HNQ30" s="2434"/>
      <c r="HNR30" s="2434"/>
      <c r="HNS30" s="2434"/>
      <c r="HNT30" s="2434"/>
      <c r="HNU30" s="2434"/>
      <c r="HNV30" s="2434"/>
      <c r="HNW30" s="2434"/>
      <c r="HNX30" s="2434"/>
      <c r="HNY30" s="2434"/>
      <c r="HNZ30" s="2434"/>
      <c r="HOA30" s="2434"/>
      <c r="HOB30" s="2434"/>
      <c r="HOC30" s="2434"/>
      <c r="HOD30" s="2434"/>
      <c r="HOE30" s="2434"/>
      <c r="HOF30" s="2434"/>
      <c r="HOG30" s="2434"/>
      <c r="HOH30" s="2434"/>
      <c r="HOI30" s="2434"/>
      <c r="HOJ30" s="2434"/>
      <c r="HOK30" s="2434"/>
      <c r="HOL30" s="2434"/>
      <c r="HOM30" s="2434"/>
      <c r="HON30" s="2434"/>
      <c r="HOO30" s="2434"/>
      <c r="HOP30" s="2434"/>
      <c r="HOQ30" s="2434"/>
      <c r="HOR30" s="2434"/>
      <c r="HOS30" s="2434"/>
      <c r="HOT30" s="2434"/>
      <c r="HOU30" s="2434"/>
      <c r="HOV30" s="2434"/>
      <c r="HOW30" s="2434"/>
      <c r="HOX30" s="2434"/>
      <c r="HOY30" s="2434"/>
      <c r="HOZ30" s="2434"/>
      <c r="HPA30" s="2434"/>
      <c r="HPB30" s="2434"/>
      <c r="HPC30" s="2434"/>
      <c r="HPD30" s="2434"/>
      <c r="HPE30" s="2434"/>
      <c r="HPF30" s="2434"/>
      <c r="HPG30" s="2434"/>
      <c r="HPH30" s="2434"/>
      <c r="HPI30" s="2434"/>
      <c r="HPJ30" s="2434"/>
      <c r="HPK30" s="2434"/>
      <c r="HPL30" s="2434"/>
      <c r="HPM30" s="2434"/>
      <c r="HPN30" s="2434"/>
      <c r="HPO30" s="2434"/>
      <c r="HPP30" s="2434"/>
      <c r="HPQ30" s="2434"/>
      <c r="HPR30" s="2434"/>
      <c r="HPS30" s="2434"/>
      <c r="HPT30" s="2434"/>
      <c r="HPU30" s="2434"/>
      <c r="HPV30" s="2434"/>
      <c r="HPW30" s="2434"/>
      <c r="HPX30" s="2434"/>
      <c r="HPY30" s="2434"/>
      <c r="HPZ30" s="2434"/>
      <c r="HQA30" s="2434"/>
      <c r="HQB30" s="2434"/>
      <c r="HQC30" s="2434"/>
      <c r="HQD30" s="2434"/>
      <c r="HQE30" s="2434"/>
      <c r="HQF30" s="2434"/>
      <c r="HQG30" s="2434"/>
      <c r="HQH30" s="2434"/>
      <c r="HQI30" s="2434"/>
      <c r="HQJ30" s="2434"/>
      <c r="HQK30" s="2434"/>
      <c r="HQL30" s="2434"/>
      <c r="HQM30" s="2434"/>
      <c r="HQN30" s="2434"/>
      <c r="HQO30" s="2434"/>
      <c r="HQP30" s="2434"/>
      <c r="HQQ30" s="2434"/>
      <c r="HQR30" s="2434"/>
      <c r="HQS30" s="2434"/>
      <c r="HQT30" s="2434"/>
      <c r="HQU30" s="2434"/>
      <c r="HQV30" s="2434"/>
      <c r="HQW30" s="2434"/>
      <c r="HQX30" s="2434"/>
      <c r="HQY30" s="2434"/>
      <c r="HQZ30" s="2434"/>
      <c r="HRA30" s="2434"/>
      <c r="HRB30" s="2434"/>
      <c r="HRC30" s="2434"/>
      <c r="HRD30" s="2434"/>
      <c r="HRE30" s="2434"/>
      <c r="HRF30" s="2434"/>
      <c r="HRG30" s="2434"/>
      <c r="HRH30" s="2434"/>
      <c r="HRI30" s="2434"/>
      <c r="HRJ30" s="2434"/>
      <c r="HRK30" s="2434"/>
      <c r="HRL30" s="2434"/>
      <c r="HRM30" s="2434"/>
      <c r="HRN30" s="2434"/>
      <c r="HRO30" s="2434"/>
      <c r="HRP30" s="2434"/>
      <c r="HRQ30" s="2434"/>
      <c r="HRR30" s="2434"/>
      <c r="HRS30" s="2434"/>
      <c r="HRT30" s="2434"/>
      <c r="HRU30" s="2434"/>
      <c r="HRV30" s="2434"/>
      <c r="HRW30" s="2434"/>
      <c r="HRX30" s="2434"/>
      <c r="HRY30" s="2434"/>
      <c r="HRZ30" s="2434"/>
      <c r="HSA30" s="2434"/>
      <c r="HSB30" s="2434"/>
      <c r="HSC30" s="2434"/>
      <c r="HSD30" s="2434"/>
      <c r="HSE30" s="2434"/>
      <c r="HSF30" s="2434"/>
      <c r="HSG30" s="2434"/>
      <c r="HSH30" s="2434"/>
      <c r="HSI30" s="2434"/>
      <c r="HSJ30" s="2434"/>
      <c r="HSK30" s="2434"/>
      <c r="HSL30" s="2434"/>
      <c r="HSM30" s="2434"/>
      <c r="HSN30" s="2434"/>
      <c r="HSO30" s="2434"/>
      <c r="HSP30" s="2434"/>
      <c r="HSQ30" s="2434"/>
      <c r="HSR30" s="2434"/>
      <c r="HSS30" s="2434"/>
      <c r="HST30" s="2434"/>
      <c r="HSU30" s="2434"/>
      <c r="HSV30" s="2434"/>
      <c r="HSW30" s="2434"/>
      <c r="HSX30" s="2434"/>
      <c r="HSY30" s="2434"/>
      <c r="HSZ30" s="2434"/>
      <c r="HTA30" s="2434"/>
      <c r="HTB30" s="2434"/>
      <c r="HTC30" s="2434"/>
      <c r="HTD30" s="2434"/>
      <c r="HTE30" s="2434"/>
      <c r="HTF30" s="2434"/>
      <c r="HTG30" s="2434"/>
      <c r="HTH30" s="2434"/>
      <c r="HTI30" s="2434"/>
      <c r="HTJ30" s="2434"/>
      <c r="HTK30" s="2434"/>
      <c r="HTL30" s="2434"/>
      <c r="HTM30" s="2434"/>
      <c r="HTN30" s="2434"/>
      <c r="HTO30" s="2434"/>
      <c r="HTP30" s="2434"/>
      <c r="HTQ30" s="2434"/>
      <c r="HTR30" s="2434"/>
      <c r="HTS30" s="2434"/>
      <c r="HTT30" s="2434"/>
      <c r="HTU30" s="2434"/>
      <c r="HTV30" s="2434"/>
      <c r="HTW30" s="2434"/>
      <c r="HTX30" s="2434"/>
      <c r="HTY30" s="2434"/>
      <c r="HTZ30" s="2434"/>
      <c r="HUA30" s="2434"/>
      <c r="HUB30" s="2434"/>
      <c r="HUC30" s="2434"/>
      <c r="HUD30" s="2434"/>
      <c r="HUE30" s="2434"/>
      <c r="HUF30" s="2434"/>
      <c r="HUG30" s="2434"/>
      <c r="HUH30" s="2434"/>
      <c r="HUI30" s="2434"/>
      <c r="HUJ30" s="2434"/>
      <c r="HUK30" s="2434"/>
      <c r="HUL30" s="2434"/>
      <c r="HUM30" s="2434"/>
      <c r="HUN30" s="2434"/>
      <c r="HUO30" s="2434"/>
      <c r="HUP30" s="2434"/>
      <c r="HUQ30" s="2434"/>
      <c r="HUR30" s="2434"/>
      <c r="HUS30" s="2434"/>
      <c r="HUT30" s="2434"/>
      <c r="HUU30" s="2434"/>
      <c r="HUV30" s="2434"/>
      <c r="HUW30" s="2434"/>
      <c r="HUX30" s="2434"/>
      <c r="HUY30" s="2434"/>
      <c r="HUZ30" s="2434"/>
      <c r="HVA30" s="2434"/>
      <c r="HVB30" s="2434"/>
      <c r="HVC30" s="2434"/>
      <c r="HVD30" s="2434"/>
      <c r="HVE30" s="2434"/>
      <c r="HVF30" s="2434"/>
      <c r="HVG30" s="2434"/>
      <c r="HVH30" s="2434"/>
      <c r="HVI30" s="2434"/>
      <c r="HVJ30" s="2434"/>
      <c r="HVK30" s="2434"/>
      <c r="HVL30" s="2434"/>
      <c r="HVM30" s="2434"/>
      <c r="HVN30" s="2434"/>
      <c r="HVO30" s="2434"/>
      <c r="HVP30" s="2434"/>
      <c r="HVQ30" s="2434"/>
      <c r="HVR30" s="2434"/>
      <c r="HVS30" s="2434"/>
      <c r="HVT30" s="2434"/>
      <c r="HVU30" s="2434"/>
      <c r="HVV30" s="2434"/>
      <c r="HVW30" s="2434"/>
      <c r="HVX30" s="2434"/>
      <c r="HVY30" s="2434"/>
      <c r="HVZ30" s="2434"/>
      <c r="HWA30" s="2434"/>
      <c r="HWB30" s="2434"/>
      <c r="HWC30" s="2434"/>
      <c r="HWD30" s="2434"/>
      <c r="HWE30" s="2434"/>
      <c r="HWF30" s="2434"/>
      <c r="HWG30" s="2434"/>
      <c r="HWH30" s="2434"/>
      <c r="HWI30" s="2434"/>
      <c r="HWJ30" s="2434"/>
      <c r="HWK30" s="2434"/>
      <c r="HWL30" s="2434"/>
      <c r="HWM30" s="2434"/>
      <c r="HWN30" s="2434"/>
      <c r="HWO30" s="2434"/>
      <c r="HWP30" s="2434"/>
      <c r="HWQ30" s="2434"/>
      <c r="HWR30" s="2434"/>
      <c r="HWS30" s="2434"/>
      <c r="HWT30" s="2434"/>
      <c r="HWU30" s="2434"/>
      <c r="HWV30" s="2434"/>
      <c r="HWW30" s="2434"/>
      <c r="HWX30" s="2434"/>
      <c r="HWY30" s="2434"/>
      <c r="HWZ30" s="2434"/>
      <c r="HXA30" s="2434"/>
      <c r="HXB30" s="2434"/>
      <c r="HXC30" s="2434"/>
      <c r="HXD30" s="2434"/>
      <c r="HXE30" s="2434"/>
      <c r="HXF30" s="2434"/>
      <c r="HXG30" s="2434"/>
      <c r="HXH30" s="2434"/>
      <c r="HXI30" s="2434"/>
      <c r="HXJ30" s="2434"/>
      <c r="HXK30" s="2434"/>
      <c r="HXL30" s="2434"/>
      <c r="HXM30" s="2434"/>
      <c r="HXN30" s="2434"/>
      <c r="HXO30" s="2434"/>
      <c r="HXP30" s="2434"/>
      <c r="HXQ30" s="2434"/>
      <c r="HXR30" s="2434"/>
      <c r="HXS30" s="2434"/>
      <c r="HXT30" s="2434"/>
      <c r="HXU30" s="2434"/>
      <c r="HXV30" s="2434"/>
      <c r="HXW30" s="2434"/>
      <c r="HXX30" s="2434"/>
      <c r="HXY30" s="2434"/>
      <c r="HXZ30" s="2434"/>
      <c r="HYA30" s="2434"/>
      <c r="HYB30" s="2434"/>
      <c r="HYC30" s="2434"/>
      <c r="HYD30" s="2434"/>
      <c r="HYE30" s="2434"/>
      <c r="HYF30" s="2434"/>
      <c r="HYG30" s="2434"/>
      <c r="HYH30" s="2434"/>
      <c r="HYI30" s="2434"/>
      <c r="HYJ30" s="2434"/>
      <c r="HYK30" s="2434"/>
      <c r="HYL30" s="2434"/>
      <c r="HYM30" s="2434"/>
      <c r="HYN30" s="2434"/>
      <c r="HYO30" s="2434"/>
      <c r="HYP30" s="2434"/>
      <c r="HYQ30" s="2434"/>
      <c r="HYR30" s="2434"/>
      <c r="HYS30" s="2434"/>
      <c r="HYT30" s="2434"/>
      <c r="HYU30" s="2434"/>
      <c r="HYV30" s="2434"/>
      <c r="HYW30" s="2434"/>
      <c r="HYX30" s="2434"/>
      <c r="HYY30" s="2434"/>
      <c r="HYZ30" s="2434"/>
      <c r="HZA30" s="2434"/>
      <c r="HZB30" s="2434"/>
      <c r="HZC30" s="2434"/>
      <c r="HZD30" s="2434"/>
      <c r="HZE30" s="2434"/>
      <c r="HZF30" s="2434"/>
      <c r="HZG30" s="2434"/>
      <c r="HZH30" s="2434"/>
      <c r="HZI30" s="2434"/>
      <c r="HZJ30" s="2434"/>
      <c r="HZK30" s="2434"/>
      <c r="HZL30" s="2434"/>
      <c r="HZM30" s="2434"/>
      <c r="HZN30" s="2434"/>
      <c r="HZO30" s="2434"/>
      <c r="HZP30" s="2434"/>
      <c r="HZQ30" s="2434"/>
      <c r="HZR30" s="2434"/>
      <c r="HZS30" s="2434"/>
      <c r="HZT30" s="2434"/>
      <c r="HZU30" s="2434"/>
      <c r="HZV30" s="2434"/>
      <c r="HZW30" s="2434"/>
      <c r="HZX30" s="2434"/>
      <c r="HZY30" s="2434"/>
      <c r="HZZ30" s="2434"/>
      <c r="IAA30" s="2434"/>
      <c r="IAB30" s="2434"/>
      <c r="IAC30" s="2434"/>
      <c r="IAD30" s="2434"/>
      <c r="IAE30" s="2434"/>
      <c r="IAF30" s="2434"/>
      <c r="IAG30" s="2434"/>
      <c r="IAH30" s="2434"/>
      <c r="IAI30" s="2434"/>
      <c r="IAJ30" s="2434"/>
      <c r="IAK30" s="2434"/>
      <c r="IAL30" s="2434"/>
      <c r="IAM30" s="2434"/>
      <c r="IAN30" s="2434"/>
      <c r="IAO30" s="2434"/>
      <c r="IAP30" s="2434"/>
      <c r="IAQ30" s="2434"/>
      <c r="IAR30" s="2434"/>
      <c r="IAS30" s="2434"/>
      <c r="IAT30" s="2434"/>
      <c r="IAU30" s="2434"/>
      <c r="IAV30" s="2434"/>
      <c r="IAW30" s="2434"/>
      <c r="IAX30" s="2434"/>
      <c r="IAY30" s="2434"/>
      <c r="IAZ30" s="2434"/>
      <c r="IBA30" s="2434"/>
      <c r="IBB30" s="2434"/>
      <c r="IBC30" s="2434"/>
      <c r="IBD30" s="2434"/>
      <c r="IBE30" s="2434"/>
      <c r="IBF30" s="2434"/>
      <c r="IBG30" s="2434"/>
      <c r="IBH30" s="2434"/>
      <c r="IBI30" s="2434"/>
      <c r="IBJ30" s="2434"/>
      <c r="IBK30" s="2434"/>
      <c r="IBL30" s="2434"/>
      <c r="IBM30" s="2434"/>
      <c r="IBN30" s="2434"/>
      <c r="IBO30" s="2434"/>
      <c r="IBP30" s="2434"/>
      <c r="IBQ30" s="2434"/>
      <c r="IBR30" s="2434"/>
      <c r="IBS30" s="2434"/>
      <c r="IBT30" s="2434"/>
      <c r="IBU30" s="2434"/>
      <c r="IBV30" s="2434"/>
      <c r="IBW30" s="2434"/>
      <c r="IBX30" s="2434"/>
      <c r="IBY30" s="2434"/>
      <c r="IBZ30" s="2434"/>
      <c r="ICA30" s="2434"/>
      <c r="ICB30" s="2434"/>
      <c r="ICC30" s="2434"/>
      <c r="ICD30" s="2434"/>
      <c r="ICE30" s="2434"/>
      <c r="ICF30" s="2434"/>
      <c r="ICG30" s="2434"/>
      <c r="ICH30" s="2434"/>
      <c r="ICI30" s="2434"/>
      <c r="ICJ30" s="2434"/>
      <c r="ICK30" s="2434"/>
      <c r="ICL30" s="2434"/>
      <c r="ICM30" s="2434"/>
      <c r="ICN30" s="2434"/>
      <c r="ICO30" s="2434"/>
      <c r="ICP30" s="2434"/>
      <c r="ICQ30" s="2434"/>
      <c r="ICR30" s="2434"/>
      <c r="ICS30" s="2434"/>
      <c r="ICT30" s="2434"/>
      <c r="ICU30" s="2434"/>
      <c r="ICV30" s="2434"/>
      <c r="ICW30" s="2434"/>
      <c r="ICX30" s="2434"/>
      <c r="ICY30" s="2434"/>
      <c r="ICZ30" s="2434"/>
      <c r="IDA30" s="2434"/>
      <c r="IDB30" s="2434"/>
      <c r="IDC30" s="2434"/>
      <c r="IDD30" s="2434"/>
      <c r="IDE30" s="2434"/>
      <c r="IDF30" s="2434"/>
      <c r="IDG30" s="2434"/>
      <c r="IDH30" s="2434"/>
      <c r="IDI30" s="2434"/>
      <c r="IDJ30" s="2434"/>
      <c r="IDK30" s="2434"/>
      <c r="IDL30" s="2434"/>
      <c r="IDM30" s="2434"/>
      <c r="IDN30" s="2434"/>
      <c r="IDO30" s="2434"/>
      <c r="IDP30" s="2434"/>
      <c r="IDQ30" s="2434"/>
      <c r="IDR30" s="2434"/>
      <c r="IDS30" s="2434"/>
      <c r="IDT30" s="2434"/>
      <c r="IDU30" s="2434"/>
      <c r="IDV30" s="2434"/>
      <c r="IDW30" s="2434"/>
      <c r="IDX30" s="2434"/>
      <c r="IDY30" s="2434"/>
      <c r="IDZ30" s="2434"/>
      <c r="IEA30" s="2434"/>
      <c r="IEB30" s="2434"/>
      <c r="IEC30" s="2434"/>
      <c r="IED30" s="2434"/>
      <c r="IEE30" s="2434"/>
      <c r="IEF30" s="2434"/>
      <c r="IEG30" s="2434"/>
      <c r="IEH30" s="2434"/>
      <c r="IEI30" s="2434"/>
      <c r="IEJ30" s="2434"/>
      <c r="IEK30" s="2434"/>
      <c r="IEL30" s="2434"/>
      <c r="IEM30" s="2434"/>
      <c r="IEN30" s="2434"/>
      <c r="IEO30" s="2434"/>
      <c r="IEP30" s="2434"/>
      <c r="IEQ30" s="2434"/>
      <c r="IER30" s="2434"/>
      <c r="IES30" s="2434"/>
      <c r="IET30" s="2434"/>
      <c r="IEU30" s="2434"/>
      <c r="IEV30" s="2434"/>
      <c r="IEW30" s="2434"/>
      <c r="IEX30" s="2434"/>
      <c r="IEY30" s="2434"/>
      <c r="IEZ30" s="2434"/>
      <c r="IFA30" s="2434"/>
      <c r="IFB30" s="2434"/>
      <c r="IFC30" s="2434"/>
      <c r="IFD30" s="2434"/>
      <c r="IFE30" s="2434"/>
      <c r="IFF30" s="2434"/>
      <c r="IFG30" s="2434"/>
      <c r="IFH30" s="2434"/>
      <c r="IFI30" s="2434"/>
      <c r="IFJ30" s="2434"/>
      <c r="IFK30" s="2434"/>
      <c r="IFL30" s="2434"/>
      <c r="IFM30" s="2434"/>
      <c r="IFN30" s="2434"/>
      <c r="IFO30" s="2434"/>
      <c r="IFP30" s="2434"/>
      <c r="IFQ30" s="2434"/>
      <c r="IFR30" s="2434"/>
      <c r="IFS30" s="2434"/>
      <c r="IFT30" s="2434"/>
      <c r="IFU30" s="2434"/>
      <c r="IFV30" s="2434"/>
      <c r="IFW30" s="2434"/>
      <c r="IFX30" s="2434"/>
      <c r="IFY30" s="2434"/>
      <c r="IFZ30" s="2434"/>
      <c r="IGA30" s="2434"/>
      <c r="IGB30" s="2434"/>
      <c r="IGC30" s="2434"/>
      <c r="IGD30" s="2434"/>
      <c r="IGE30" s="2434"/>
      <c r="IGF30" s="2434"/>
      <c r="IGG30" s="2434"/>
      <c r="IGH30" s="2434"/>
      <c r="IGI30" s="2434"/>
      <c r="IGJ30" s="2434"/>
      <c r="IGK30" s="2434"/>
      <c r="IGL30" s="2434"/>
      <c r="IGM30" s="2434"/>
      <c r="IGN30" s="2434"/>
      <c r="IGO30" s="2434"/>
      <c r="IGP30" s="2434"/>
      <c r="IGQ30" s="2434"/>
      <c r="IGR30" s="2434"/>
      <c r="IGS30" s="2434"/>
      <c r="IGT30" s="2434"/>
      <c r="IGU30" s="2434"/>
      <c r="IGV30" s="2434"/>
      <c r="IGW30" s="2434"/>
      <c r="IGX30" s="2434"/>
      <c r="IGY30" s="2434"/>
      <c r="IGZ30" s="2434"/>
      <c r="IHA30" s="2434"/>
      <c r="IHB30" s="2434"/>
      <c r="IHC30" s="2434"/>
      <c r="IHD30" s="2434"/>
      <c r="IHE30" s="2434"/>
      <c r="IHF30" s="2434"/>
      <c r="IHG30" s="2434"/>
      <c r="IHH30" s="2434"/>
      <c r="IHI30" s="2434"/>
      <c r="IHJ30" s="2434"/>
      <c r="IHK30" s="2434"/>
      <c r="IHL30" s="2434"/>
      <c r="IHM30" s="2434"/>
      <c r="IHN30" s="2434"/>
      <c r="IHO30" s="2434"/>
      <c r="IHP30" s="2434"/>
      <c r="IHQ30" s="2434"/>
      <c r="IHR30" s="2434"/>
      <c r="IHS30" s="2434"/>
      <c r="IHT30" s="2434"/>
      <c r="IHU30" s="2434"/>
      <c r="IHV30" s="2434"/>
      <c r="IHW30" s="2434"/>
      <c r="IHX30" s="2434"/>
      <c r="IHY30" s="2434"/>
      <c r="IHZ30" s="2434"/>
      <c r="IIA30" s="2434"/>
      <c r="IIB30" s="2434"/>
      <c r="IIC30" s="2434"/>
      <c r="IID30" s="2434"/>
      <c r="IIE30" s="2434"/>
      <c r="IIF30" s="2434"/>
      <c r="IIG30" s="2434"/>
      <c r="IIH30" s="2434"/>
      <c r="III30" s="2434"/>
      <c r="IIJ30" s="2434"/>
      <c r="IIK30" s="2434"/>
      <c r="IIL30" s="2434"/>
      <c r="IIM30" s="2434"/>
      <c r="IIN30" s="2434"/>
      <c r="IIO30" s="2434"/>
      <c r="IIP30" s="2434"/>
      <c r="IIQ30" s="2434"/>
      <c r="IIR30" s="2434"/>
      <c r="IIS30" s="2434"/>
      <c r="IIT30" s="2434"/>
      <c r="IIU30" s="2434"/>
      <c r="IIV30" s="2434"/>
      <c r="IIW30" s="2434"/>
      <c r="IIX30" s="2434"/>
      <c r="IIY30" s="2434"/>
      <c r="IIZ30" s="2434"/>
      <c r="IJA30" s="2434"/>
      <c r="IJB30" s="2434"/>
      <c r="IJC30" s="2434"/>
      <c r="IJD30" s="2434"/>
      <c r="IJE30" s="2434"/>
      <c r="IJF30" s="2434"/>
      <c r="IJG30" s="2434"/>
      <c r="IJH30" s="2434"/>
      <c r="IJI30" s="2434"/>
      <c r="IJJ30" s="2434"/>
      <c r="IJK30" s="2434"/>
      <c r="IJL30" s="2434"/>
      <c r="IJM30" s="2434"/>
      <c r="IJN30" s="2434"/>
      <c r="IJO30" s="2434"/>
      <c r="IJP30" s="2434"/>
      <c r="IJQ30" s="2434"/>
      <c r="IJR30" s="2434"/>
      <c r="IJS30" s="2434"/>
      <c r="IJT30" s="2434"/>
      <c r="IJU30" s="2434"/>
      <c r="IJV30" s="2434"/>
      <c r="IJW30" s="2434"/>
      <c r="IJX30" s="2434"/>
      <c r="IJY30" s="2434"/>
      <c r="IJZ30" s="2434"/>
      <c r="IKA30" s="2434"/>
      <c r="IKB30" s="2434"/>
      <c r="IKC30" s="2434"/>
      <c r="IKD30" s="2434"/>
      <c r="IKE30" s="2434"/>
      <c r="IKF30" s="2434"/>
      <c r="IKG30" s="2434"/>
      <c r="IKH30" s="2434"/>
      <c r="IKI30" s="2434"/>
      <c r="IKJ30" s="2434"/>
      <c r="IKK30" s="2434"/>
      <c r="IKL30" s="2434"/>
      <c r="IKM30" s="2434"/>
      <c r="IKN30" s="2434"/>
      <c r="IKO30" s="2434"/>
      <c r="IKP30" s="2434"/>
      <c r="IKQ30" s="2434"/>
      <c r="IKR30" s="2434"/>
      <c r="IKS30" s="2434"/>
      <c r="IKT30" s="2434"/>
      <c r="IKU30" s="2434"/>
      <c r="IKV30" s="2434"/>
      <c r="IKW30" s="2434"/>
      <c r="IKX30" s="2434"/>
      <c r="IKY30" s="2434"/>
      <c r="IKZ30" s="2434"/>
      <c r="ILA30" s="2434"/>
      <c r="ILB30" s="2434"/>
      <c r="ILC30" s="2434"/>
      <c r="ILD30" s="2434"/>
      <c r="ILE30" s="2434"/>
      <c r="ILF30" s="2434"/>
      <c r="ILG30" s="2434"/>
      <c r="ILH30" s="2434"/>
      <c r="ILI30" s="2434"/>
      <c r="ILJ30" s="2434"/>
      <c r="ILK30" s="2434"/>
      <c r="ILL30" s="2434"/>
      <c r="ILM30" s="2434"/>
      <c r="ILN30" s="2434"/>
      <c r="ILO30" s="2434"/>
      <c r="ILP30" s="2434"/>
      <c r="ILQ30" s="2434"/>
      <c r="ILR30" s="2434"/>
      <c r="ILS30" s="2434"/>
      <c r="ILT30" s="2434"/>
      <c r="ILU30" s="2434"/>
      <c r="ILV30" s="2434"/>
      <c r="ILW30" s="2434"/>
      <c r="ILX30" s="2434"/>
      <c r="ILY30" s="2434"/>
      <c r="ILZ30" s="2434"/>
      <c r="IMA30" s="2434"/>
      <c r="IMB30" s="2434"/>
      <c r="IMC30" s="2434"/>
      <c r="IMD30" s="2434"/>
      <c r="IME30" s="2434"/>
      <c r="IMF30" s="2434"/>
      <c r="IMG30" s="2434"/>
      <c r="IMH30" s="2434"/>
      <c r="IMI30" s="2434"/>
      <c r="IMJ30" s="2434"/>
      <c r="IMK30" s="2434"/>
      <c r="IML30" s="2434"/>
      <c r="IMM30" s="2434"/>
      <c r="IMN30" s="2434"/>
      <c r="IMO30" s="2434"/>
      <c r="IMP30" s="2434"/>
      <c r="IMQ30" s="2434"/>
      <c r="IMR30" s="2434"/>
      <c r="IMS30" s="2434"/>
      <c r="IMT30" s="2434"/>
      <c r="IMU30" s="2434"/>
      <c r="IMV30" s="2434"/>
      <c r="IMW30" s="2434"/>
      <c r="IMX30" s="2434"/>
      <c r="IMY30" s="2434"/>
      <c r="IMZ30" s="2434"/>
      <c r="INA30" s="2434"/>
      <c r="INB30" s="2434"/>
      <c r="INC30" s="2434"/>
      <c r="IND30" s="2434"/>
      <c r="INE30" s="2434"/>
      <c r="INF30" s="2434"/>
      <c r="ING30" s="2434"/>
      <c r="INH30" s="2434"/>
      <c r="INI30" s="2434"/>
      <c r="INJ30" s="2434"/>
      <c r="INK30" s="2434"/>
      <c r="INL30" s="2434"/>
      <c r="INM30" s="2434"/>
      <c r="INN30" s="2434"/>
      <c r="INO30" s="2434"/>
      <c r="INP30" s="2434"/>
      <c r="INQ30" s="2434"/>
      <c r="INR30" s="2434"/>
      <c r="INS30" s="2434"/>
      <c r="INT30" s="2434"/>
      <c r="INU30" s="2434"/>
      <c r="INV30" s="2434"/>
      <c r="INW30" s="2434"/>
      <c r="INX30" s="2434"/>
      <c r="INY30" s="2434"/>
      <c r="INZ30" s="2434"/>
      <c r="IOA30" s="2434"/>
      <c r="IOB30" s="2434"/>
      <c r="IOC30" s="2434"/>
      <c r="IOD30" s="2434"/>
      <c r="IOE30" s="2434"/>
      <c r="IOF30" s="2434"/>
      <c r="IOG30" s="2434"/>
      <c r="IOH30" s="2434"/>
      <c r="IOI30" s="2434"/>
      <c r="IOJ30" s="2434"/>
      <c r="IOK30" s="2434"/>
      <c r="IOL30" s="2434"/>
      <c r="IOM30" s="2434"/>
      <c r="ION30" s="2434"/>
      <c r="IOO30" s="2434"/>
      <c r="IOP30" s="2434"/>
      <c r="IOQ30" s="2434"/>
      <c r="IOR30" s="2434"/>
      <c r="IOS30" s="2434"/>
      <c r="IOT30" s="2434"/>
      <c r="IOU30" s="2434"/>
      <c r="IOV30" s="2434"/>
      <c r="IOW30" s="2434"/>
      <c r="IOX30" s="2434"/>
      <c r="IOY30" s="2434"/>
      <c r="IOZ30" s="2434"/>
      <c r="IPA30" s="2434"/>
      <c r="IPB30" s="2434"/>
      <c r="IPC30" s="2434"/>
      <c r="IPD30" s="2434"/>
      <c r="IPE30" s="2434"/>
      <c r="IPF30" s="2434"/>
      <c r="IPG30" s="2434"/>
      <c r="IPH30" s="2434"/>
      <c r="IPI30" s="2434"/>
      <c r="IPJ30" s="2434"/>
      <c r="IPK30" s="2434"/>
      <c r="IPL30" s="2434"/>
      <c r="IPM30" s="2434"/>
      <c r="IPN30" s="2434"/>
      <c r="IPO30" s="2434"/>
      <c r="IPP30" s="2434"/>
      <c r="IPQ30" s="2434"/>
      <c r="IPR30" s="2434"/>
      <c r="IPS30" s="2434"/>
      <c r="IPT30" s="2434"/>
      <c r="IPU30" s="2434"/>
      <c r="IPV30" s="2434"/>
      <c r="IPW30" s="2434"/>
      <c r="IPX30" s="2434"/>
      <c r="IPY30" s="2434"/>
      <c r="IPZ30" s="2434"/>
      <c r="IQA30" s="2434"/>
      <c r="IQB30" s="2434"/>
      <c r="IQC30" s="2434"/>
      <c r="IQD30" s="2434"/>
      <c r="IQE30" s="2434"/>
      <c r="IQF30" s="2434"/>
      <c r="IQG30" s="2434"/>
      <c r="IQH30" s="2434"/>
      <c r="IQI30" s="2434"/>
      <c r="IQJ30" s="2434"/>
      <c r="IQK30" s="2434"/>
      <c r="IQL30" s="2434"/>
      <c r="IQM30" s="2434"/>
      <c r="IQN30" s="2434"/>
      <c r="IQO30" s="2434"/>
      <c r="IQP30" s="2434"/>
      <c r="IQQ30" s="2434"/>
      <c r="IQR30" s="2434"/>
      <c r="IQS30" s="2434"/>
      <c r="IQT30" s="2434"/>
      <c r="IQU30" s="2434"/>
      <c r="IQV30" s="2434"/>
      <c r="IQW30" s="2434"/>
      <c r="IQX30" s="2434"/>
      <c r="IQY30" s="2434"/>
      <c r="IQZ30" s="2434"/>
      <c r="IRA30" s="2434"/>
      <c r="IRB30" s="2434"/>
      <c r="IRC30" s="2434"/>
      <c r="IRD30" s="2434"/>
      <c r="IRE30" s="2434"/>
      <c r="IRF30" s="2434"/>
      <c r="IRG30" s="2434"/>
      <c r="IRH30" s="2434"/>
      <c r="IRI30" s="2434"/>
      <c r="IRJ30" s="2434"/>
      <c r="IRK30" s="2434"/>
      <c r="IRL30" s="2434"/>
      <c r="IRM30" s="2434"/>
      <c r="IRN30" s="2434"/>
      <c r="IRO30" s="2434"/>
      <c r="IRP30" s="2434"/>
      <c r="IRQ30" s="2434"/>
      <c r="IRR30" s="2434"/>
      <c r="IRS30" s="2434"/>
      <c r="IRT30" s="2434"/>
      <c r="IRU30" s="2434"/>
      <c r="IRV30" s="2434"/>
      <c r="IRW30" s="2434"/>
      <c r="IRX30" s="2434"/>
      <c r="IRY30" s="2434"/>
      <c r="IRZ30" s="2434"/>
      <c r="ISA30" s="2434"/>
      <c r="ISB30" s="2434"/>
      <c r="ISC30" s="2434"/>
      <c r="ISD30" s="2434"/>
      <c r="ISE30" s="2434"/>
      <c r="ISF30" s="2434"/>
      <c r="ISG30" s="2434"/>
      <c r="ISH30" s="2434"/>
      <c r="ISI30" s="2434"/>
      <c r="ISJ30" s="2434"/>
      <c r="ISK30" s="2434"/>
      <c r="ISL30" s="2434"/>
      <c r="ISM30" s="2434"/>
      <c r="ISN30" s="2434"/>
      <c r="ISO30" s="2434"/>
      <c r="ISP30" s="2434"/>
      <c r="ISQ30" s="2434"/>
      <c r="ISR30" s="2434"/>
      <c r="ISS30" s="2434"/>
      <c r="IST30" s="2434"/>
      <c r="ISU30" s="2434"/>
      <c r="ISV30" s="2434"/>
      <c r="ISW30" s="2434"/>
      <c r="ISX30" s="2434"/>
      <c r="ISY30" s="2434"/>
      <c r="ISZ30" s="2434"/>
      <c r="ITA30" s="2434"/>
      <c r="ITB30" s="2434"/>
      <c r="ITC30" s="2434"/>
      <c r="ITD30" s="2434"/>
      <c r="ITE30" s="2434"/>
      <c r="ITF30" s="2434"/>
      <c r="ITG30" s="2434"/>
      <c r="ITH30" s="2434"/>
      <c r="ITI30" s="2434"/>
      <c r="ITJ30" s="2434"/>
      <c r="ITK30" s="2434"/>
      <c r="ITL30" s="2434"/>
      <c r="ITM30" s="2434"/>
      <c r="ITN30" s="2434"/>
      <c r="ITO30" s="2434"/>
      <c r="ITP30" s="2434"/>
      <c r="ITQ30" s="2434"/>
      <c r="ITR30" s="2434"/>
      <c r="ITS30" s="2434"/>
      <c r="ITT30" s="2434"/>
      <c r="ITU30" s="2434"/>
      <c r="ITV30" s="2434"/>
      <c r="ITW30" s="2434"/>
      <c r="ITX30" s="2434"/>
      <c r="ITY30" s="2434"/>
      <c r="ITZ30" s="2434"/>
      <c r="IUA30" s="2434"/>
      <c r="IUB30" s="2434"/>
      <c r="IUC30" s="2434"/>
      <c r="IUD30" s="2434"/>
      <c r="IUE30" s="2434"/>
      <c r="IUF30" s="2434"/>
      <c r="IUG30" s="2434"/>
      <c r="IUH30" s="2434"/>
      <c r="IUI30" s="2434"/>
      <c r="IUJ30" s="2434"/>
      <c r="IUK30" s="2434"/>
      <c r="IUL30" s="2434"/>
      <c r="IUM30" s="2434"/>
      <c r="IUN30" s="2434"/>
      <c r="IUO30" s="2434"/>
      <c r="IUP30" s="2434"/>
      <c r="IUQ30" s="2434"/>
      <c r="IUR30" s="2434"/>
      <c r="IUS30" s="2434"/>
      <c r="IUT30" s="2434"/>
      <c r="IUU30" s="2434"/>
      <c r="IUV30" s="2434"/>
      <c r="IUW30" s="2434"/>
      <c r="IUX30" s="2434"/>
      <c r="IUY30" s="2434"/>
      <c r="IUZ30" s="2434"/>
      <c r="IVA30" s="2434"/>
      <c r="IVB30" s="2434"/>
      <c r="IVC30" s="2434"/>
      <c r="IVD30" s="2434"/>
      <c r="IVE30" s="2434"/>
      <c r="IVF30" s="2434"/>
      <c r="IVG30" s="2434"/>
      <c r="IVH30" s="2434"/>
      <c r="IVI30" s="2434"/>
      <c r="IVJ30" s="2434"/>
      <c r="IVK30" s="2434"/>
      <c r="IVL30" s="2434"/>
      <c r="IVM30" s="2434"/>
      <c r="IVN30" s="2434"/>
      <c r="IVO30" s="2434"/>
      <c r="IVP30" s="2434"/>
      <c r="IVQ30" s="2434"/>
      <c r="IVR30" s="2434"/>
      <c r="IVS30" s="2434"/>
      <c r="IVT30" s="2434"/>
      <c r="IVU30" s="2434"/>
      <c r="IVV30" s="2434"/>
      <c r="IVW30" s="2434"/>
      <c r="IVX30" s="2434"/>
      <c r="IVY30" s="2434"/>
      <c r="IVZ30" s="2434"/>
      <c r="IWA30" s="2434"/>
      <c r="IWB30" s="2434"/>
      <c r="IWC30" s="2434"/>
      <c r="IWD30" s="2434"/>
      <c r="IWE30" s="2434"/>
      <c r="IWF30" s="2434"/>
      <c r="IWG30" s="2434"/>
      <c r="IWH30" s="2434"/>
      <c r="IWI30" s="2434"/>
      <c r="IWJ30" s="2434"/>
      <c r="IWK30" s="2434"/>
      <c r="IWL30" s="2434"/>
      <c r="IWM30" s="2434"/>
      <c r="IWN30" s="2434"/>
      <c r="IWO30" s="2434"/>
      <c r="IWP30" s="2434"/>
      <c r="IWQ30" s="2434"/>
      <c r="IWR30" s="2434"/>
      <c r="IWS30" s="2434"/>
      <c r="IWT30" s="2434"/>
      <c r="IWU30" s="2434"/>
      <c r="IWV30" s="2434"/>
      <c r="IWW30" s="2434"/>
      <c r="IWX30" s="2434"/>
      <c r="IWY30" s="2434"/>
      <c r="IWZ30" s="2434"/>
      <c r="IXA30" s="2434"/>
      <c r="IXB30" s="2434"/>
      <c r="IXC30" s="2434"/>
      <c r="IXD30" s="2434"/>
      <c r="IXE30" s="2434"/>
      <c r="IXF30" s="2434"/>
      <c r="IXG30" s="2434"/>
      <c r="IXH30" s="2434"/>
      <c r="IXI30" s="2434"/>
      <c r="IXJ30" s="2434"/>
      <c r="IXK30" s="2434"/>
      <c r="IXL30" s="2434"/>
      <c r="IXM30" s="2434"/>
      <c r="IXN30" s="2434"/>
      <c r="IXO30" s="2434"/>
      <c r="IXP30" s="2434"/>
      <c r="IXQ30" s="2434"/>
      <c r="IXR30" s="2434"/>
      <c r="IXS30" s="2434"/>
      <c r="IXT30" s="2434"/>
      <c r="IXU30" s="2434"/>
      <c r="IXV30" s="2434"/>
      <c r="IXW30" s="2434"/>
      <c r="IXX30" s="2434"/>
      <c r="IXY30" s="2434"/>
      <c r="IXZ30" s="2434"/>
      <c r="IYA30" s="2434"/>
      <c r="IYB30" s="2434"/>
      <c r="IYC30" s="2434"/>
      <c r="IYD30" s="2434"/>
      <c r="IYE30" s="2434"/>
      <c r="IYF30" s="2434"/>
      <c r="IYG30" s="2434"/>
      <c r="IYH30" s="2434"/>
      <c r="IYI30" s="2434"/>
      <c r="IYJ30" s="2434"/>
      <c r="IYK30" s="2434"/>
      <c r="IYL30" s="2434"/>
      <c r="IYM30" s="2434"/>
      <c r="IYN30" s="2434"/>
      <c r="IYO30" s="2434"/>
      <c r="IYP30" s="2434"/>
      <c r="IYQ30" s="2434"/>
      <c r="IYR30" s="2434"/>
      <c r="IYS30" s="2434"/>
      <c r="IYT30" s="2434"/>
      <c r="IYU30" s="2434"/>
      <c r="IYV30" s="2434"/>
      <c r="IYW30" s="2434"/>
      <c r="IYX30" s="2434"/>
      <c r="IYY30" s="2434"/>
      <c r="IYZ30" s="2434"/>
      <c r="IZA30" s="2434"/>
      <c r="IZB30" s="2434"/>
      <c r="IZC30" s="2434"/>
      <c r="IZD30" s="2434"/>
      <c r="IZE30" s="2434"/>
      <c r="IZF30" s="2434"/>
      <c r="IZG30" s="2434"/>
      <c r="IZH30" s="2434"/>
      <c r="IZI30" s="2434"/>
      <c r="IZJ30" s="2434"/>
      <c r="IZK30" s="2434"/>
      <c r="IZL30" s="2434"/>
      <c r="IZM30" s="2434"/>
      <c r="IZN30" s="2434"/>
      <c r="IZO30" s="2434"/>
      <c r="IZP30" s="2434"/>
      <c r="IZQ30" s="2434"/>
      <c r="IZR30" s="2434"/>
      <c r="IZS30" s="2434"/>
      <c r="IZT30" s="2434"/>
      <c r="IZU30" s="2434"/>
      <c r="IZV30" s="2434"/>
      <c r="IZW30" s="2434"/>
      <c r="IZX30" s="2434"/>
      <c r="IZY30" s="2434"/>
      <c r="IZZ30" s="2434"/>
      <c r="JAA30" s="2434"/>
      <c r="JAB30" s="2434"/>
      <c r="JAC30" s="2434"/>
      <c r="JAD30" s="2434"/>
      <c r="JAE30" s="2434"/>
      <c r="JAF30" s="2434"/>
      <c r="JAG30" s="2434"/>
      <c r="JAH30" s="2434"/>
      <c r="JAI30" s="2434"/>
      <c r="JAJ30" s="2434"/>
      <c r="JAK30" s="2434"/>
      <c r="JAL30" s="2434"/>
      <c r="JAM30" s="2434"/>
      <c r="JAN30" s="2434"/>
      <c r="JAO30" s="2434"/>
      <c r="JAP30" s="2434"/>
      <c r="JAQ30" s="2434"/>
      <c r="JAR30" s="2434"/>
      <c r="JAS30" s="2434"/>
      <c r="JAT30" s="2434"/>
      <c r="JAU30" s="2434"/>
      <c r="JAV30" s="2434"/>
      <c r="JAW30" s="2434"/>
      <c r="JAX30" s="2434"/>
      <c r="JAY30" s="2434"/>
      <c r="JAZ30" s="2434"/>
      <c r="JBA30" s="2434"/>
      <c r="JBB30" s="2434"/>
      <c r="JBC30" s="2434"/>
      <c r="JBD30" s="2434"/>
      <c r="JBE30" s="2434"/>
      <c r="JBF30" s="2434"/>
      <c r="JBG30" s="2434"/>
      <c r="JBH30" s="2434"/>
      <c r="JBI30" s="2434"/>
      <c r="JBJ30" s="2434"/>
      <c r="JBK30" s="2434"/>
      <c r="JBL30" s="2434"/>
      <c r="JBM30" s="2434"/>
      <c r="JBN30" s="2434"/>
      <c r="JBO30" s="2434"/>
      <c r="JBP30" s="2434"/>
      <c r="JBQ30" s="2434"/>
      <c r="JBR30" s="2434"/>
      <c r="JBS30" s="2434"/>
      <c r="JBT30" s="2434"/>
      <c r="JBU30" s="2434"/>
      <c r="JBV30" s="2434"/>
      <c r="JBW30" s="2434"/>
      <c r="JBX30" s="2434"/>
      <c r="JBY30" s="2434"/>
      <c r="JBZ30" s="2434"/>
      <c r="JCA30" s="2434"/>
      <c r="JCB30" s="2434"/>
      <c r="JCC30" s="2434"/>
      <c r="JCD30" s="2434"/>
      <c r="JCE30" s="2434"/>
      <c r="JCF30" s="2434"/>
      <c r="JCG30" s="2434"/>
      <c r="JCH30" s="2434"/>
      <c r="JCI30" s="2434"/>
      <c r="JCJ30" s="2434"/>
      <c r="JCK30" s="2434"/>
      <c r="JCL30" s="2434"/>
      <c r="JCM30" s="2434"/>
      <c r="JCN30" s="2434"/>
      <c r="JCO30" s="2434"/>
      <c r="JCP30" s="2434"/>
      <c r="JCQ30" s="2434"/>
      <c r="JCR30" s="2434"/>
      <c r="JCS30" s="2434"/>
      <c r="JCT30" s="2434"/>
      <c r="JCU30" s="2434"/>
      <c r="JCV30" s="2434"/>
      <c r="JCW30" s="2434"/>
      <c r="JCX30" s="2434"/>
      <c r="JCY30" s="2434"/>
      <c r="JCZ30" s="2434"/>
      <c r="JDA30" s="2434"/>
      <c r="JDB30" s="2434"/>
      <c r="JDC30" s="2434"/>
      <c r="JDD30" s="2434"/>
      <c r="JDE30" s="2434"/>
      <c r="JDF30" s="2434"/>
      <c r="JDG30" s="2434"/>
      <c r="JDH30" s="2434"/>
      <c r="JDI30" s="2434"/>
      <c r="JDJ30" s="2434"/>
      <c r="JDK30" s="2434"/>
      <c r="JDL30" s="2434"/>
      <c r="JDM30" s="2434"/>
      <c r="JDN30" s="2434"/>
      <c r="JDO30" s="2434"/>
      <c r="JDP30" s="2434"/>
      <c r="JDQ30" s="2434"/>
      <c r="JDR30" s="2434"/>
      <c r="JDS30" s="2434"/>
      <c r="JDT30" s="2434"/>
      <c r="JDU30" s="2434"/>
      <c r="JDV30" s="2434"/>
      <c r="JDW30" s="2434"/>
      <c r="JDX30" s="2434"/>
      <c r="JDY30" s="2434"/>
      <c r="JDZ30" s="2434"/>
      <c r="JEA30" s="2434"/>
      <c r="JEB30" s="2434"/>
      <c r="JEC30" s="2434"/>
      <c r="JED30" s="2434"/>
      <c r="JEE30" s="2434"/>
      <c r="JEF30" s="2434"/>
      <c r="JEG30" s="2434"/>
      <c r="JEH30" s="2434"/>
      <c r="JEI30" s="2434"/>
      <c r="JEJ30" s="2434"/>
      <c r="JEK30" s="2434"/>
      <c r="JEL30" s="2434"/>
      <c r="JEM30" s="2434"/>
      <c r="JEN30" s="2434"/>
      <c r="JEO30" s="2434"/>
      <c r="JEP30" s="2434"/>
      <c r="JEQ30" s="2434"/>
      <c r="JER30" s="2434"/>
      <c r="JES30" s="2434"/>
      <c r="JET30" s="2434"/>
      <c r="JEU30" s="2434"/>
      <c r="JEV30" s="2434"/>
      <c r="JEW30" s="2434"/>
      <c r="JEX30" s="2434"/>
      <c r="JEY30" s="2434"/>
      <c r="JEZ30" s="2434"/>
      <c r="JFA30" s="2434"/>
      <c r="JFB30" s="2434"/>
      <c r="JFC30" s="2434"/>
      <c r="JFD30" s="2434"/>
      <c r="JFE30" s="2434"/>
      <c r="JFF30" s="2434"/>
      <c r="JFG30" s="2434"/>
      <c r="JFH30" s="2434"/>
      <c r="JFI30" s="2434"/>
      <c r="JFJ30" s="2434"/>
      <c r="JFK30" s="2434"/>
      <c r="JFL30" s="2434"/>
      <c r="JFM30" s="2434"/>
      <c r="JFN30" s="2434"/>
      <c r="JFO30" s="2434"/>
      <c r="JFP30" s="2434"/>
      <c r="JFQ30" s="2434"/>
      <c r="JFR30" s="2434"/>
      <c r="JFS30" s="2434"/>
      <c r="JFT30" s="2434"/>
      <c r="JFU30" s="2434"/>
      <c r="JFV30" s="2434"/>
      <c r="JFW30" s="2434"/>
      <c r="JFX30" s="2434"/>
      <c r="JFY30" s="2434"/>
      <c r="JFZ30" s="2434"/>
      <c r="JGA30" s="2434"/>
      <c r="JGB30" s="2434"/>
      <c r="JGC30" s="2434"/>
      <c r="JGD30" s="2434"/>
      <c r="JGE30" s="2434"/>
      <c r="JGF30" s="2434"/>
      <c r="JGG30" s="2434"/>
      <c r="JGH30" s="2434"/>
      <c r="JGI30" s="2434"/>
      <c r="JGJ30" s="2434"/>
      <c r="JGK30" s="2434"/>
      <c r="JGL30" s="2434"/>
      <c r="JGM30" s="2434"/>
      <c r="JGN30" s="2434"/>
      <c r="JGO30" s="2434"/>
      <c r="JGP30" s="2434"/>
      <c r="JGQ30" s="2434"/>
      <c r="JGR30" s="2434"/>
      <c r="JGS30" s="2434"/>
      <c r="JGT30" s="2434"/>
      <c r="JGU30" s="2434"/>
      <c r="JGV30" s="2434"/>
      <c r="JGW30" s="2434"/>
      <c r="JGX30" s="2434"/>
      <c r="JGY30" s="2434"/>
      <c r="JGZ30" s="2434"/>
      <c r="JHA30" s="2434"/>
      <c r="JHB30" s="2434"/>
      <c r="JHC30" s="2434"/>
      <c r="JHD30" s="2434"/>
      <c r="JHE30" s="2434"/>
      <c r="JHF30" s="2434"/>
      <c r="JHG30" s="2434"/>
      <c r="JHH30" s="2434"/>
      <c r="JHI30" s="2434"/>
      <c r="JHJ30" s="2434"/>
      <c r="JHK30" s="2434"/>
      <c r="JHL30" s="2434"/>
      <c r="JHM30" s="2434"/>
      <c r="JHN30" s="2434"/>
      <c r="JHO30" s="2434"/>
      <c r="JHP30" s="2434"/>
      <c r="JHQ30" s="2434"/>
      <c r="JHR30" s="2434"/>
      <c r="JHS30" s="2434"/>
      <c r="JHT30" s="2434"/>
      <c r="JHU30" s="2434"/>
      <c r="JHV30" s="2434"/>
      <c r="JHW30" s="2434"/>
      <c r="JHX30" s="2434"/>
      <c r="JHY30" s="2434"/>
      <c r="JHZ30" s="2434"/>
      <c r="JIA30" s="2434"/>
      <c r="JIB30" s="2434"/>
      <c r="JIC30" s="2434"/>
      <c r="JID30" s="2434"/>
      <c r="JIE30" s="2434"/>
      <c r="JIF30" s="2434"/>
      <c r="JIG30" s="2434"/>
      <c r="JIH30" s="2434"/>
      <c r="JII30" s="2434"/>
      <c r="JIJ30" s="2434"/>
      <c r="JIK30" s="2434"/>
      <c r="JIL30" s="2434"/>
      <c r="JIM30" s="2434"/>
      <c r="JIN30" s="2434"/>
      <c r="JIO30" s="2434"/>
      <c r="JIP30" s="2434"/>
      <c r="JIQ30" s="2434"/>
      <c r="JIR30" s="2434"/>
      <c r="JIS30" s="2434"/>
      <c r="JIT30" s="2434"/>
      <c r="JIU30" s="2434"/>
      <c r="JIV30" s="2434"/>
      <c r="JIW30" s="2434"/>
      <c r="JIX30" s="2434"/>
      <c r="JIY30" s="2434"/>
      <c r="JIZ30" s="2434"/>
      <c r="JJA30" s="2434"/>
      <c r="JJB30" s="2434"/>
      <c r="JJC30" s="2434"/>
      <c r="JJD30" s="2434"/>
      <c r="JJE30" s="2434"/>
      <c r="JJF30" s="2434"/>
      <c r="JJG30" s="2434"/>
      <c r="JJH30" s="2434"/>
      <c r="JJI30" s="2434"/>
      <c r="JJJ30" s="2434"/>
      <c r="JJK30" s="2434"/>
      <c r="JJL30" s="2434"/>
      <c r="JJM30" s="2434"/>
      <c r="JJN30" s="2434"/>
      <c r="JJO30" s="2434"/>
      <c r="JJP30" s="2434"/>
      <c r="JJQ30" s="2434"/>
      <c r="JJR30" s="2434"/>
      <c r="JJS30" s="2434"/>
      <c r="JJT30" s="2434"/>
      <c r="JJU30" s="2434"/>
      <c r="JJV30" s="2434"/>
      <c r="JJW30" s="2434"/>
      <c r="JJX30" s="2434"/>
      <c r="JJY30" s="2434"/>
      <c r="JJZ30" s="2434"/>
      <c r="JKA30" s="2434"/>
      <c r="JKB30" s="2434"/>
      <c r="JKC30" s="2434"/>
      <c r="JKD30" s="2434"/>
      <c r="JKE30" s="2434"/>
      <c r="JKF30" s="2434"/>
      <c r="JKG30" s="2434"/>
      <c r="JKH30" s="2434"/>
      <c r="JKI30" s="2434"/>
      <c r="JKJ30" s="2434"/>
      <c r="JKK30" s="2434"/>
      <c r="JKL30" s="2434"/>
      <c r="JKM30" s="2434"/>
      <c r="JKN30" s="2434"/>
      <c r="JKO30" s="2434"/>
      <c r="JKP30" s="2434"/>
      <c r="JKQ30" s="2434"/>
      <c r="JKR30" s="2434"/>
      <c r="JKS30" s="2434"/>
      <c r="JKT30" s="2434"/>
      <c r="JKU30" s="2434"/>
      <c r="JKV30" s="2434"/>
      <c r="JKW30" s="2434"/>
      <c r="JKX30" s="2434"/>
      <c r="JKY30" s="2434"/>
      <c r="JKZ30" s="2434"/>
      <c r="JLA30" s="2434"/>
      <c r="JLB30" s="2434"/>
      <c r="JLC30" s="2434"/>
      <c r="JLD30" s="2434"/>
      <c r="JLE30" s="2434"/>
      <c r="JLF30" s="2434"/>
      <c r="JLG30" s="2434"/>
      <c r="JLH30" s="2434"/>
      <c r="JLI30" s="2434"/>
      <c r="JLJ30" s="2434"/>
      <c r="JLK30" s="2434"/>
      <c r="JLL30" s="2434"/>
      <c r="JLM30" s="2434"/>
      <c r="JLN30" s="2434"/>
      <c r="JLO30" s="2434"/>
      <c r="JLP30" s="2434"/>
      <c r="JLQ30" s="2434"/>
      <c r="JLR30" s="2434"/>
      <c r="JLS30" s="2434"/>
      <c r="JLT30" s="2434"/>
      <c r="JLU30" s="2434"/>
      <c r="JLV30" s="2434"/>
      <c r="JLW30" s="2434"/>
      <c r="JLX30" s="2434"/>
      <c r="JLY30" s="2434"/>
      <c r="JLZ30" s="2434"/>
      <c r="JMA30" s="2434"/>
      <c r="JMB30" s="2434"/>
      <c r="JMC30" s="2434"/>
      <c r="JMD30" s="2434"/>
      <c r="JME30" s="2434"/>
      <c r="JMF30" s="2434"/>
      <c r="JMG30" s="2434"/>
      <c r="JMH30" s="2434"/>
      <c r="JMI30" s="2434"/>
      <c r="JMJ30" s="2434"/>
      <c r="JMK30" s="2434"/>
      <c r="JML30" s="2434"/>
      <c r="JMM30" s="2434"/>
      <c r="JMN30" s="2434"/>
      <c r="JMO30" s="2434"/>
      <c r="JMP30" s="2434"/>
      <c r="JMQ30" s="2434"/>
      <c r="JMR30" s="2434"/>
      <c r="JMS30" s="2434"/>
      <c r="JMT30" s="2434"/>
      <c r="JMU30" s="2434"/>
      <c r="JMV30" s="2434"/>
      <c r="JMW30" s="2434"/>
      <c r="JMX30" s="2434"/>
      <c r="JMY30" s="2434"/>
      <c r="JMZ30" s="2434"/>
      <c r="JNA30" s="2434"/>
      <c r="JNB30" s="2434"/>
      <c r="JNC30" s="2434"/>
      <c r="JND30" s="2434"/>
      <c r="JNE30" s="2434"/>
      <c r="JNF30" s="2434"/>
      <c r="JNG30" s="2434"/>
      <c r="JNH30" s="2434"/>
      <c r="JNI30" s="2434"/>
      <c r="JNJ30" s="2434"/>
      <c r="JNK30" s="2434"/>
      <c r="JNL30" s="2434"/>
      <c r="JNM30" s="2434"/>
      <c r="JNN30" s="2434"/>
      <c r="JNO30" s="2434"/>
      <c r="JNP30" s="2434"/>
      <c r="JNQ30" s="2434"/>
      <c r="JNR30" s="2434"/>
      <c r="JNS30" s="2434"/>
      <c r="JNT30" s="2434"/>
      <c r="JNU30" s="2434"/>
      <c r="JNV30" s="2434"/>
      <c r="JNW30" s="2434"/>
      <c r="JNX30" s="2434"/>
      <c r="JNY30" s="2434"/>
      <c r="JNZ30" s="2434"/>
      <c r="JOA30" s="2434"/>
      <c r="JOB30" s="2434"/>
      <c r="JOC30" s="2434"/>
      <c r="JOD30" s="2434"/>
      <c r="JOE30" s="2434"/>
      <c r="JOF30" s="2434"/>
      <c r="JOG30" s="2434"/>
      <c r="JOH30" s="2434"/>
      <c r="JOI30" s="2434"/>
      <c r="JOJ30" s="2434"/>
      <c r="JOK30" s="2434"/>
      <c r="JOL30" s="2434"/>
      <c r="JOM30" s="2434"/>
      <c r="JON30" s="2434"/>
      <c r="JOO30" s="2434"/>
      <c r="JOP30" s="2434"/>
      <c r="JOQ30" s="2434"/>
      <c r="JOR30" s="2434"/>
      <c r="JOS30" s="2434"/>
      <c r="JOT30" s="2434"/>
      <c r="JOU30" s="2434"/>
      <c r="JOV30" s="2434"/>
      <c r="JOW30" s="2434"/>
      <c r="JOX30" s="2434"/>
      <c r="JOY30" s="2434"/>
      <c r="JOZ30" s="2434"/>
      <c r="JPA30" s="2434"/>
      <c r="JPB30" s="2434"/>
      <c r="JPC30" s="2434"/>
      <c r="JPD30" s="2434"/>
      <c r="JPE30" s="2434"/>
      <c r="JPF30" s="2434"/>
      <c r="JPG30" s="2434"/>
      <c r="JPH30" s="2434"/>
      <c r="JPI30" s="2434"/>
      <c r="JPJ30" s="2434"/>
      <c r="JPK30" s="2434"/>
      <c r="JPL30" s="2434"/>
      <c r="JPM30" s="2434"/>
      <c r="JPN30" s="2434"/>
      <c r="JPO30" s="2434"/>
      <c r="JPP30" s="2434"/>
      <c r="JPQ30" s="2434"/>
      <c r="JPR30" s="2434"/>
      <c r="JPS30" s="2434"/>
      <c r="JPT30" s="2434"/>
      <c r="JPU30" s="2434"/>
      <c r="JPV30" s="2434"/>
      <c r="JPW30" s="2434"/>
      <c r="JPX30" s="2434"/>
      <c r="JPY30" s="2434"/>
      <c r="JPZ30" s="2434"/>
      <c r="JQA30" s="2434"/>
      <c r="JQB30" s="2434"/>
      <c r="JQC30" s="2434"/>
      <c r="JQD30" s="2434"/>
      <c r="JQE30" s="2434"/>
      <c r="JQF30" s="2434"/>
      <c r="JQG30" s="2434"/>
      <c r="JQH30" s="2434"/>
      <c r="JQI30" s="2434"/>
      <c r="JQJ30" s="2434"/>
      <c r="JQK30" s="2434"/>
      <c r="JQL30" s="2434"/>
      <c r="JQM30" s="2434"/>
      <c r="JQN30" s="2434"/>
      <c r="JQO30" s="2434"/>
      <c r="JQP30" s="2434"/>
      <c r="JQQ30" s="2434"/>
      <c r="JQR30" s="2434"/>
      <c r="JQS30" s="2434"/>
      <c r="JQT30" s="2434"/>
      <c r="JQU30" s="2434"/>
      <c r="JQV30" s="2434"/>
      <c r="JQW30" s="2434"/>
      <c r="JQX30" s="2434"/>
      <c r="JQY30" s="2434"/>
      <c r="JQZ30" s="2434"/>
      <c r="JRA30" s="2434"/>
      <c r="JRB30" s="2434"/>
      <c r="JRC30" s="2434"/>
      <c r="JRD30" s="2434"/>
      <c r="JRE30" s="2434"/>
      <c r="JRF30" s="2434"/>
      <c r="JRG30" s="2434"/>
      <c r="JRH30" s="2434"/>
      <c r="JRI30" s="2434"/>
      <c r="JRJ30" s="2434"/>
      <c r="JRK30" s="2434"/>
      <c r="JRL30" s="2434"/>
      <c r="JRM30" s="2434"/>
      <c r="JRN30" s="2434"/>
      <c r="JRO30" s="2434"/>
      <c r="JRP30" s="2434"/>
      <c r="JRQ30" s="2434"/>
      <c r="JRR30" s="2434"/>
      <c r="JRS30" s="2434"/>
      <c r="JRT30" s="2434"/>
      <c r="JRU30" s="2434"/>
      <c r="JRV30" s="2434"/>
      <c r="JRW30" s="2434"/>
      <c r="JRX30" s="2434"/>
      <c r="JRY30" s="2434"/>
      <c r="JRZ30" s="2434"/>
      <c r="JSA30" s="2434"/>
      <c r="JSB30" s="2434"/>
      <c r="JSC30" s="2434"/>
      <c r="JSD30" s="2434"/>
      <c r="JSE30" s="2434"/>
      <c r="JSF30" s="2434"/>
      <c r="JSG30" s="2434"/>
      <c r="JSH30" s="2434"/>
      <c r="JSI30" s="2434"/>
      <c r="JSJ30" s="2434"/>
      <c r="JSK30" s="2434"/>
      <c r="JSL30" s="2434"/>
      <c r="JSM30" s="2434"/>
      <c r="JSN30" s="2434"/>
      <c r="JSO30" s="2434"/>
      <c r="JSP30" s="2434"/>
      <c r="JSQ30" s="2434"/>
      <c r="JSR30" s="2434"/>
      <c r="JSS30" s="2434"/>
      <c r="JST30" s="2434"/>
      <c r="JSU30" s="2434"/>
      <c r="JSV30" s="2434"/>
      <c r="JSW30" s="2434"/>
      <c r="JSX30" s="2434"/>
      <c r="JSY30" s="2434"/>
      <c r="JSZ30" s="2434"/>
      <c r="JTA30" s="2434"/>
      <c r="JTB30" s="2434"/>
      <c r="JTC30" s="2434"/>
      <c r="JTD30" s="2434"/>
      <c r="JTE30" s="2434"/>
      <c r="JTF30" s="2434"/>
      <c r="JTG30" s="2434"/>
      <c r="JTH30" s="2434"/>
      <c r="JTI30" s="2434"/>
      <c r="JTJ30" s="2434"/>
      <c r="JTK30" s="2434"/>
      <c r="JTL30" s="2434"/>
      <c r="JTM30" s="2434"/>
      <c r="JTN30" s="2434"/>
      <c r="JTO30" s="2434"/>
      <c r="JTP30" s="2434"/>
      <c r="JTQ30" s="2434"/>
      <c r="JTR30" s="2434"/>
      <c r="JTS30" s="2434"/>
      <c r="JTT30" s="2434"/>
      <c r="JTU30" s="2434"/>
      <c r="JTV30" s="2434"/>
      <c r="JTW30" s="2434"/>
      <c r="JTX30" s="2434"/>
      <c r="JTY30" s="2434"/>
      <c r="JTZ30" s="2434"/>
      <c r="JUA30" s="2434"/>
      <c r="JUB30" s="2434"/>
      <c r="JUC30" s="2434"/>
      <c r="JUD30" s="2434"/>
      <c r="JUE30" s="2434"/>
      <c r="JUF30" s="2434"/>
      <c r="JUG30" s="2434"/>
      <c r="JUH30" s="2434"/>
      <c r="JUI30" s="2434"/>
      <c r="JUJ30" s="2434"/>
      <c r="JUK30" s="2434"/>
      <c r="JUL30" s="2434"/>
      <c r="JUM30" s="2434"/>
      <c r="JUN30" s="2434"/>
      <c r="JUO30" s="2434"/>
      <c r="JUP30" s="2434"/>
      <c r="JUQ30" s="2434"/>
      <c r="JUR30" s="2434"/>
      <c r="JUS30" s="2434"/>
      <c r="JUT30" s="2434"/>
      <c r="JUU30" s="2434"/>
      <c r="JUV30" s="2434"/>
      <c r="JUW30" s="2434"/>
      <c r="JUX30" s="2434"/>
      <c r="JUY30" s="2434"/>
      <c r="JUZ30" s="2434"/>
      <c r="JVA30" s="2434"/>
      <c r="JVB30" s="2434"/>
      <c r="JVC30" s="2434"/>
      <c r="JVD30" s="2434"/>
      <c r="JVE30" s="2434"/>
      <c r="JVF30" s="2434"/>
      <c r="JVG30" s="2434"/>
      <c r="JVH30" s="2434"/>
      <c r="JVI30" s="2434"/>
      <c r="JVJ30" s="2434"/>
      <c r="JVK30" s="2434"/>
      <c r="JVL30" s="2434"/>
      <c r="JVM30" s="2434"/>
      <c r="JVN30" s="2434"/>
      <c r="JVO30" s="2434"/>
      <c r="JVP30" s="2434"/>
      <c r="JVQ30" s="2434"/>
      <c r="JVR30" s="2434"/>
      <c r="JVS30" s="2434"/>
      <c r="JVT30" s="2434"/>
      <c r="JVU30" s="2434"/>
      <c r="JVV30" s="2434"/>
      <c r="JVW30" s="2434"/>
      <c r="JVX30" s="2434"/>
      <c r="JVY30" s="2434"/>
      <c r="JVZ30" s="2434"/>
      <c r="JWA30" s="2434"/>
      <c r="JWB30" s="2434"/>
      <c r="JWC30" s="2434"/>
      <c r="JWD30" s="2434"/>
      <c r="JWE30" s="2434"/>
      <c r="JWF30" s="2434"/>
      <c r="JWG30" s="2434"/>
      <c r="JWH30" s="2434"/>
      <c r="JWI30" s="2434"/>
      <c r="JWJ30" s="2434"/>
      <c r="JWK30" s="2434"/>
      <c r="JWL30" s="2434"/>
      <c r="JWM30" s="2434"/>
      <c r="JWN30" s="2434"/>
      <c r="JWO30" s="2434"/>
      <c r="JWP30" s="2434"/>
      <c r="JWQ30" s="2434"/>
      <c r="JWR30" s="2434"/>
      <c r="JWS30" s="2434"/>
      <c r="JWT30" s="2434"/>
      <c r="JWU30" s="2434"/>
      <c r="JWV30" s="2434"/>
      <c r="JWW30" s="2434"/>
      <c r="JWX30" s="2434"/>
      <c r="JWY30" s="2434"/>
      <c r="JWZ30" s="2434"/>
      <c r="JXA30" s="2434"/>
      <c r="JXB30" s="2434"/>
      <c r="JXC30" s="2434"/>
      <c r="JXD30" s="2434"/>
      <c r="JXE30" s="2434"/>
      <c r="JXF30" s="2434"/>
      <c r="JXG30" s="2434"/>
      <c r="JXH30" s="2434"/>
      <c r="JXI30" s="2434"/>
      <c r="JXJ30" s="2434"/>
      <c r="JXK30" s="2434"/>
      <c r="JXL30" s="2434"/>
      <c r="JXM30" s="2434"/>
      <c r="JXN30" s="2434"/>
      <c r="JXO30" s="2434"/>
      <c r="JXP30" s="2434"/>
      <c r="JXQ30" s="2434"/>
      <c r="JXR30" s="2434"/>
      <c r="JXS30" s="2434"/>
      <c r="JXT30" s="2434"/>
      <c r="JXU30" s="2434"/>
      <c r="JXV30" s="2434"/>
      <c r="JXW30" s="2434"/>
      <c r="JXX30" s="2434"/>
      <c r="JXY30" s="2434"/>
      <c r="JXZ30" s="2434"/>
      <c r="JYA30" s="2434"/>
      <c r="JYB30" s="2434"/>
      <c r="JYC30" s="2434"/>
      <c r="JYD30" s="2434"/>
      <c r="JYE30" s="2434"/>
      <c r="JYF30" s="2434"/>
      <c r="JYG30" s="2434"/>
      <c r="JYH30" s="2434"/>
      <c r="JYI30" s="2434"/>
      <c r="JYJ30" s="2434"/>
      <c r="JYK30" s="2434"/>
      <c r="JYL30" s="2434"/>
      <c r="JYM30" s="2434"/>
      <c r="JYN30" s="2434"/>
      <c r="JYO30" s="2434"/>
      <c r="JYP30" s="2434"/>
      <c r="JYQ30" s="2434"/>
      <c r="JYR30" s="2434"/>
      <c r="JYS30" s="2434"/>
      <c r="JYT30" s="2434"/>
      <c r="JYU30" s="2434"/>
      <c r="JYV30" s="2434"/>
      <c r="JYW30" s="2434"/>
      <c r="JYX30" s="2434"/>
      <c r="JYY30" s="2434"/>
      <c r="JYZ30" s="2434"/>
      <c r="JZA30" s="2434"/>
      <c r="JZB30" s="2434"/>
      <c r="JZC30" s="2434"/>
      <c r="JZD30" s="2434"/>
      <c r="JZE30" s="2434"/>
      <c r="JZF30" s="2434"/>
      <c r="JZG30" s="2434"/>
      <c r="JZH30" s="2434"/>
      <c r="JZI30" s="2434"/>
      <c r="JZJ30" s="2434"/>
      <c r="JZK30" s="2434"/>
      <c r="JZL30" s="2434"/>
      <c r="JZM30" s="2434"/>
      <c r="JZN30" s="2434"/>
      <c r="JZO30" s="2434"/>
      <c r="JZP30" s="2434"/>
      <c r="JZQ30" s="2434"/>
      <c r="JZR30" s="2434"/>
      <c r="JZS30" s="2434"/>
      <c r="JZT30" s="2434"/>
      <c r="JZU30" s="2434"/>
      <c r="JZV30" s="2434"/>
      <c r="JZW30" s="2434"/>
      <c r="JZX30" s="2434"/>
      <c r="JZY30" s="2434"/>
      <c r="JZZ30" s="2434"/>
      <c r="KAA30" s="2434"/>
      <c r="KAB30" s="2434"/>
      <c r="KAC30" s="2434"/>
      <c r="KAD30" s="2434"/>
      <c r="KAE30" s="2434"/>
      <c r="KAF30" s="2434"/>
      <c r="KAG30" s="2434"/>
      <c r="KAH30" s="2434"/>
      <c r="KAI30" s="2434"/>
      <c r="KAJ30" s="2434"/>
      <c r="KAK30" s="2434"/>
      <c r="KAL30" s="2434"/>
      <c r="KAM30" s="2434"/>
      <c r="KAN30" s="2434"/>
      <c r="KAO30" s="2434"/>
      <c r="KAP30" s="2434"/>
      <c r="KAQ30" s="2434"/>
      <c r="KAR30" s="2434"/>
      <c r="KAS30" s="2434"/>
      <c r="KAT30" s="2434"/>
      <c r="KAU30" s="2434"/>
      <c r="KAV30" s="2434"/>
      <c r="KAW30" s="2434"/>
      <c r="KAX30" s="2434"/>
      <c r="KAY30" s="2434"/>
      <c r="KAZ30" s="2434"/>
      <c r="KBA30" s="2434"/>
      <c r="KBB30" s="2434"/>
      <c r="KBC30" s="2434"/>
      <c r="KBD30" s="2434"/>
      <c r="KBE30" s="2434"/>
      <c r="KBF30" s="2434"/>
      <c r="KBG30" s="2434"/>
      <c r="KBH30" s="2434"/>
      <c r="KBI30" s="2434"/>
      <c r="KBJ30" s="2434"/>
      <c r="KBK30" s="2434"/>
      <c r="KBL30" s="2434"/>
      <c r="KBM30" s="2434"/>
      <c r="KBN30" s="2434"/>
      <c r="KBO30" s="2434"/>
      <c r="KBP30" s="2434"/>
      <c r="KBQ30" s="2434"/>
      <c r="KBR30" s="2434"/>
      <c r="KBS30" s="2434"/>
      <c r="KBT30" s="2434"/>
      <c r="KBU30" s="2434"/>
      <c r="KBV30" s="2434"/>
      <c r="KBW30" s="2434"/>
      <c r="KBX30" s="2434"/>
      <c r="KBY30" s="2434"/>
      <c r="KBZ30" s="2434"/>
      <c r="KCA30" s="2434"/>
      <c r="KCB30" s="2434"/>
      <c r="KCC30" s="2434"/>
      <c r="KCD30" s="2434"/>
      <c r="KCE30" s="2434"/>
      <c r="KCF30" s="2434"/>
      <c r="KCG30" s="2434"/>
      <c r="KCH30" s="2434"/>
      <c r="KCI30" s="2434"/>
      <c r="KCJ30" s="2434"/>
      <c r="KCK30" s="2434"/>
      <c r="KCL30" s="2434"/>
      <c r="KCM30" s="2434"/>
      <c r="KCN30" s="2434"/>
      <c r="KCO30" s="2434"/>
      <c r="KCP30" s="2434"/>
      <c r="KCQ30" s="2434"/>
      <c r="KCR30" s="2434"/>
      <c r="KCS30" s="2434"/>
      <c r="KCT30" s="2434"/>
      <c r="KCU30" s="2434"/>
      <c r="KCV30" s="2434"/>
      <c r="KCW30" s="2434"/>
      <c r="KCX30" s="2434"/>
      <c r="KCY30" s="2434"/>
      <c r="KCZ30" s="2434"/>
      <c r="KDA30" s="2434"/>
      <c r="KDB30" s="2434"/>
      <c r="KDC30" s="2434"/>
      <c r="KDD30" s="2434"/>
      <c r="KDE30" s="2434"/>
      <c r="KDF30" s="2434"/>
      <c r="KDG30" s="2434"/>
      <c r="KDH30" s="2434"/>
      <c r="KDI30" s="2434"/>
      <c r="KDJ30" s="2434"/>
      <c r="KDK30" s="2434"/>
      <c r="KDL30" s="2434"/>
      <c r="KDM30" s="2434"/>
      <c r="KDN30" s="2434"/>
      <c r="KDO30" s="2434"/>
      <c r="KDP30" s="2434"/>
      <c r="KDQ30" s="2434"/>
      <c r="KDR30" s="2434"/>
      <c r="KDS30" s="2434"/>
      <c r="KDT30" s="2434"/>
      <c r="KDU30" s="2434"/>
      <c r="KDV30" s="2434"/>
      <c r="KDW30" s="2434"/>
      <c r="KDX30" s="2434"/>
      <c r="KDY30" s="2434"/>
      <c r="KDZ30" s="2434"/>
      <c r="KEA30" s="2434"/>
      <c r="KEB30" s="2434"/>
      <c r="KEC30" s="2434"/>
      <c r="KED30" s="2434"/>
      <c r="KEE30" s="2434"/>
      <c r="KEF30" s="2434"/>
      <c r="KEG30" s="2434"/>
      <c r="KEH30" s="2434"/>
      <c r="KEI30" s="2434"/>
      <c r="KEJ30" s="2434"/>
      <c r="KEK30" s="2434"/>
      <c r="KEL30" s="2434"/>
      <c r="KEM30" s="2434"/>
      <c r="KEN30" s="2434"/>
      <c r="KEO30" s="2434"/>
      <c r="KEP30" s="2434"/>
      <c r="KEQ30" s="2434"/>
      <c r="KER30" s="2434"/>
      <c r="KES30" s="2434"/>
      <c r="KET30" s="2434"/>
      <c r="KEU30" s="2434"/>
      <c r="KEV30" s="2434"/>
      <c r="KEW30" s="2434"/>
      <c r="KEX30" s="2434"/>
      <c r="KEY30" s="2434"/>
      <c r="KEZ30" s="2434"/>
      <c r="KFA30" s="2434"/>
      <c r="KFB30" s="2434"/>
      <c r="KFC30" s="2434"/>
      <c r="KFD30" s="2434"/>
      <c r="KFE30" s="2434"/>
      <c r="KFF30" s="2434"/>
      <c r="KFG30" s="2434"/>
      <c r="KFH30" s="2434"/>
      <c r="KFI30" s="2434"/>
      <c r="KFJ30" s="2434"/>
      <c r="KFK30" s="2434"/>
      <c r="KFL30" s="2434"/>
      <c r="KFM30" s="2434"/>
      <c r="KFN30" s="2434"/>
      <c r="KFO30" s="2434"/>
      <c r="KFP30" s="2434"/>
      <c r="KFQ30" s="2434"/>
      <c r="KFR30" s="2434"/>
      <c r="KFS30" s="2434"/>
      <c r="KFT30" s="2434"/>
      <c r="KFU30" s="2434"/>
      <c r="KFV30" s="2434"/>
      <c r="KFW30" s="2434"/>
      <c r="KFX30" s="2434"/>
      <c r="KFY30" s="2434"/>
      <c r="KFZ30" s="2434"/>
      <c r="KGA30" s="2434"/>
      <c r="KGB30" s="2434"/>
      <c r="KGC30" s="2434"/>
      <c r="KGD30" s="2434"/>
      <c r="KGE30" s="2434"/>
      <c r="KGF30" s="2434"/>
      <c r="KGG30" s="2434"/>
      <c r="KGH30" s="2434"/>
      <c r="KGI30" s="2434"/>
      <c r="KGJ30" s="2434"/>
      <c r="KGK30" s="2434"/>
      <c r="KGL30" s="2434"/>
      <c r="KGM30" s="2434"/>
      <c r="KGN30" s="2434"/>
      <c r="KGO30" s="2434"/>
      <c r="KGP30" s="2434"/>
      <c r="KGQ30" s="2434"/>
      <c r="KGR30" s="2434"/>
      <c r="KGS30" s="2434"/>
      <c r="KGT30" s="2434"/>
      <c r="KGU30" s="2434"/>
      <c r="KGV30" s="2434"/>
      <c r="KGW30" s="2434"/>
      <c r="KGX30" s="2434"/>
      <c r="KGY30" s="2434"/>
      <c r="KGZ30" s="2434"/>
      <c r="KHA30" s="2434"/>
      <c r="KHB30" s="2434"/>
      <c r="KHC30" s="2434"/>
      <c r="KHD30" s="2434"/>
      <c r="KHE30" s="2434"/>
      <c r="KHF30" s="2434"/>
      <c r="KHG30" s="2434"/>
      <c r="KHH30" s="2434"/>
      <c r="KHI30" s="2434"/>
      <c r="KHJ30" s="2434"/>
      <c r="KHK30" s="2434"/>
      <c r="KHL30" s="2434"/>
      <c r="KHM30" s="2434"/>
      <c r="KHN30" s="2434"/>
      <c r="KHO30" s="2434"/>
      <c r="KHP30" s="2434"/>
      <c r="KHQ30" s="2434"/>
      <c r="KHR30" s="2434"/>
      <c r="KHS30" s="2434"/>
      <c r="KHT30" s="2434"/>
      <c r="KHU30" s="2434"/>
      <c r="KHV30" s="2434"/>
      <c r="KHW30" s="2434"/>
      <c r="KHX30" s="2434"/>
      <c r="KHY30" s="2434"/>
      <c r="KHZ30" s="2434"/>
      <c r="KIA30" s="2434"/>
      <c r="KIB30" s="2434"/>
      <c r="KIC30" s="2434"/>
      <c r="KID30" s="2434"/>
      <c r="KIE30" s="2434"/>
      <c r="KIF30" s="2434"/>
      <c r="KIG30" s="2434"/>
      <c r="KIH30" s="2434"/>
      <c r="KII30" s="2434"/>
      <c r="KIJ30" s="2434"/>
      <c r="KIK30" s="2434"/>
      <c r="KIL30" s="2434"/>
      <c r="KIM30" s="2434"/>
      <c r="KIN30" s="2434"/>
      <c r="KIO30" s="2434"/>
      <c r="KIP30" s="2434"/>
      <c r="KIQ30" s="2434"/>
      <c r="KIR30" s="2434"/>
      <c r="KIS30" s="2434"/>
      <c r="KIT30" s="2434"/>
      <c r="KIU30" s="2434"/>
      <c r="KIV30" s="2434"/>
      <c r="KIW30" s="2434"/>
      <c r="KIX30" s="2434"/>
      <c r="KIY30" s="2434"/>
      <c r="KIZ30" s="2434"/>
      <c r="KJA30" s="2434"/>
      <c r="KJB30" s="2434"/>
      <c r="KJC30" s="2434"/>
      <c r="KJD30" s="2434"/>
      <c r="KJE30" s="2434"/>
      <c r="KJF30" s="2434"/>
      <c r="KJG30" s="2434"/>
      <c r="KJH30" s="2434"/>
      <c r="KJI30" s="2434"/>
      <c r="KJJ30" s="2434"/>
      <c r="KJK30" s="2434"/>
      <c r="KJL30" s="2434"/>
      <c r="KJM30" s="2434"/>
      <c r="KJN30" s="2434"/>
      <c r="KJO30" s="2434"/>
      <c r="KJP30" s="2434"/>
      <c r="KJQ30" s="2434"/>
      <c r="KJR30" s="2434"/>
      <c r="KJS30" s="2434"/>
      <c r="KJT30" s="2434"/>
      <c r="KJU30" s="2434"/>
      <c r="KJV30" s="2434"/>
      <c r="KJW30" s="2434"/>
      <c r="KJX30" s="2434"/>
      <c r="KJY30" s="2434"/>
      <c r="KJZ30" s="2434"/>
      <c r="KKA30" s="2434"/>
      <c r="KKB30" s="2434"/>
      <c r="KKC30" s="2434"/>
      <c r="KKD30" s="2434"/>
      <c r="KKE30" s="2434"/>
      <c r="KKF30" s="2434"/>
      <c r="KKG30" s="2434"/>
      <c r="KKH30" s="2434"/>
      <c r="KKI30" s="2434"/>
      <c r="KKJ30" s="2434"/>
      <c r="KKK30" s="2434"/>
      <c r="KKL30" s="2434"/>
      <c r="KKM30" s="2434"/>
      <c r="KKN30" s="2434"/>
      <c r="KKO30" s="2434"/>
      <c r="KKP30" s="2434"/>
      <c r="KKQ30" s="2434"/>
      <c r="KKR30" s="2434"/>
      <c r="KKS30" s="2434"/>
      <c r="KKT30" s="2434"/>
      <c r="KKU30" s="2434"/>
      <c r="KKV30" s="2434"/>
      <c r="KKW30" s="2434"/>
      <c r="KKX30" s="2434"/>
      <c r="KKY30" s="2434"/>
      <c r="KKZ30" s="2434"/>
      <c r="KLA30" s="2434"/>
      <c r="KLB30" s="2434"/>
      <c r="KLC30" s="2434"/>
      <c r="KLD30" s="2434"/>
      <c r="KLE30" s="2434"/>
      <c r="KLF30" s="2434"/>
      <c r="KLG30" s="2434"/>
      <c r="KLH30" s="2434"/>
      <c r="KLI30" s="2434"/>
      <c r="KLJ30" s="2434"/>
      <c r="KLK30" s="2434"/>
      <c r="KLL30" s="2434"/>
      <c r="KLM30" s="2434"/>
      <c r="KLN30" s="2434"/>
      <c r="KLO30" s="2434"/>
      <c r="KLP30" s="2434"/>
      <c r="KLQ30" s="2434"/>
      <c r="KLR30" s="2434"/>
      <c r="KLS30" s="2434"/>
      <c r="KLT30" s="2434"/>
      <c r="KLU30" s="2434"/>
      <c r="KLV30" s="2434"/>
      <c r="KLW30" s="2434"/>
      <c r="KLX30" s="2434"/>
      <c r="KLY30" s="2434"/>
      <c r="KLZ30" s="2434"/>
      <c r="KMA30" s="2434"/>
      <c r="KMB30" s="2434"/>
      <c r="KMC30" s="2434"/>
      <c r="KMD30" s="2434"/>
      <c r="KME30" s="2434"/>
      <c r="KMF30" s="2434"/>
      <c r="KMG30" s="2434"/>
      <c r="KMH30" s="2434"/>
      <c r="KMI30" s="2434"/>
      <c r="KMJ30" s="2434"/>
      <c r="KMK30" s="2434"/>
      <c r="KML30" s="2434"/>
      <c r="KMM30" s="2434"/>
      <c r="KMN30" s="2434"/>
      <c r="KMO30" s="2434"/>
      <c r="KMP30" s="2434"/>
      <c r="KMQ30" s="2434"/>
      <c r="KMR30" s="2434"/>
      <c r="KMS30" s="2434"/>
      <c r="KMT30" s="2434"/>
      <c r="KMU30" s="2434"/>
      <c r="KMV30" s="2434"/>
      <c r="KMW30" s="2434"/>
      <c r="KMX30" s="2434"/>
      <c r="KMY30" s="2434"/>
      <c r="KMZ30" s="2434"/>
      <c r="KNA30" s="2434"/>
      <c r="KNB30" s="2434"/>
      <c r="KNC30" s="2434"/>
      <c r="KND30" s="2434"/>
      <c r="KNE30" s="2434"/>
      <c r="KNF30" s="2434"/>
      <c r="KNG30" s="2434"/>
      <c r="KNH30" s="2434"/>
      <c r="KNI30" s="2434"/>
      <c r="KNJ30" s="2434"/>
      <c r="KNK30" s="2434"/>
      <c r="KNL30" s="2434"/>
      <c r="KNM30" s="2434"/>
      <c r="KNN30" s="2434"/>
      <c r="KNO30" s="2434"/>
      <c r="KNP30" s="2434"/>
      <c r="KNQ30" s="2434"/>
      <c r="KNR30" s="2434"/>
      <c r="KNS30" s="2434"/>
      <c r="KNT30" s="2434"/>
      <c r="KNU30" s="2434"/>
      <c r="KNV30" s="2434"/>
      <c r="KNW30" s="2434"/>
      <c r="KNX30" s="2434"/>
      <c r="KNY30" s="2434"/>
      <c r="KNZ30" s="2434"/>
      <c r="KOA30" s="2434"/>
      <c r="KOB30" s="2434"/>
      <c r="KOC30" s="2434"/>
      <c r="KOD30" s="2434"/>
      <c r="KOE30" s="2434"/>
      <c r="KOF30" s="2434"/>
      <c r="KOG30" s="2434"/>
      <c r="KOH30" s="2434"/>
      <c r="KOI30" s="2434"/>
      <c r="KOJ30" s="2434"/>
      <c r="KOK30" s="2434"/>
      <c r="KOL30" s="2434"/>
      <c r="KOM30" s="2434"/>
      <c r="KON30" s="2434"/>
      <c r="KOO30" s="2434"/>
      <c r="KOP30" s="2434"/>
      <c r="KOQ30" s="2434"/>
      <c r="KOR30" s="2434"/>
      <c r="KOS30" s="2434"/>
      <c r="KOT30" s="2434"/>
      <c r="KOU30" s="2434"/>
      <c r="KOV30" s="2434"/>
      <c r="KOW30" s="2434"/>
      <c r="KOX30" s="2434"/>
      <c r="KOY30" s="2434"/>
      <c r="KOZ30" s="2434"/>
      <c r="KPA30" s="2434"/>
      <c r="KPB30" s="2434"/>
      <c r="KPC30" s="2434"/>
      <c r="KPD30" s="2434"/>
      <c r="KPE30" s="2434"/>
      <c r="KPF30" s="2434"/>
      <c r="KPG30" s="2434"/>
      <c r="KPH30" s="2434"/>
      <c r="KPI30" s="2434"/>
      <c r="KPJ30" s="2434"/>
      <c r="KPK30" s="2434"/>
      <c r="KPL30" s="2434"/>
      <c r="KPM30" s="2434"/>
      <c r="KPN30" s="2434"/>
      <c r="KPO30" s="2434"/>
      <c r="KPP30" s="2434"/>
      <c r="KPQ30" s="2434"/>
      <c r="KPR30" s="2434"/>
      <c r="KPS30" s="2434"/>
      <c r="KPT30" s="2434"/>
      <c r="KPU30" s="2434"/>
      <c r="KPV30" s="2434"/>
      <c r="KPW30" s="2434"/>
      <c r="KPX30" s="2434"/>
      <c r="KPY30" s="2434"/>
      <c r="KPZ30" s="2434"/>
      <c r="KQA30" s="2434"/>
      <c r="KQB30" s="2434"/>
      <c r="KQC30" s="2434"/>
      <c r="KQD30" s="2434"/>
      <c r="KQE30" s="2434"/>
      <c r="KQF30" s="2434"/>
      <c r="KQG30" s="2434"/>
      <c r="KQH30" s="2434"/>
      <c r="KQI30" s="2434"/>
      <c r="KQJ30" s="2434"/>
      <c r="KQK30" s="2434"/>
      <c r="KQL30" s="2434"/>
      <c r="KQM30" s="2434"/>
      <c r="KQN30" s="2434"/>
      <c r="KQO30" s="2434"/>
      <c r="KQP30" s="2434"/>
      <c r="KQQ30" s="2434"/>
      <c r="KQR30" s="2434"/>
      <c r="KQS30" s="2434"/>
      <c r="KQT30" s="2434"/>
      <c r="KQU30" s="2434"/>
      <c r="KQV30" s="2434"/>
      <c r="KQW30" s="2434"/>
      <c r="KQX30" s="2434"/>
      <c r="KQY30" s="2434"/>
      <c r="KQZ30" s="2434"/>
      <c r="KRA30" s="2434"/>
      <c r="KRB30" s="2434"/>
      <c r="KRC30" s="2434"/>
      <c r="KRD30" s="2434"/>
      <c r="KRE30" s="2434"/>
      <c r="KRF30" s="2434"/>
      <c r="KRG30" s="2434"/>
      <c r="KRH30" s="2434"/>
      <c r="KRI30" s="2434"/>
      <c r="KRJ30" s="2434"/>
      <c r="KRK30" s="2434"/>
      <c r="KRL30" s="2434"/>
      <c r="KRM30" s="2434"/>
      <c r="KRN30" s="2434"/>
      <c r="KRO30" s="2434"/>
      <c r="KRP30" s="2434"/>
      <c r="KRQ30" s="2434"/>
      <c r="KRR30" s="2434"/>
      <c r="KRS30" s="2434"/>
      <c r="KRT30" s="2434"/>
      <c r="KRU30" s="2434"/>
      <c r="KRV30" s="2434"/>
      <c r="KRW30" s="2434"/>
      <c r="KRX30" s="2434"/>
      <c r="KRY30" s="2434"/>
      <c r="KRZ30" s="2434"/>
      <c r="KSA30" s="2434"/>
      <c r="KSB30" s="2434"/>
      <c r="KSC30" s="2434"/>
      <c r="KSD30" s="2434"/>
      <c r="KSE30" s="2434"/>
      <c r="KSF30" s="2434"/>
      <c r="KSG30" s="2434"/>
      <c r="KSH30" s="2434"/>
      <c r="KSI30" s="2434"/>
      <c r="KSJ30" s="2434"/>
      <c r="KSK30" s="2434"/>
      <c r="KSL30" s="2434"/>
      <c r="KSM30" s="2434"/>
      <c r="KSN30" s="2434"/>
      <c r="KSO30" s="2434"/>
      <c r="KSP30" s="2434"/>
      <c r="KSQ30" s="2434"/>
      <c r="KSR30" s="2434"/>
      <c r="KSS30" s="2434"/>
      <c r="KST30" s="2434"/>
      <c r="KSU30" s="2434"/>
      <c r="KSV30" s="2434"/>
      <c r="KSW30" s="2434"/>
      <c r="KSX30" s="2434"/>
      <c r="KSY30" s="2434"/>
      <c r="KSZ30" s="2434"/>
      <c r="KTA30" s="2434"/>
      <c r="KTB30" s="2434"/>
      <c r="KTC30" s="2434"/>
      <c r="KTD30" s="2434"/>
      <c r="KTE30" s="2434"/>
      <c r="KTF30" s="2434"/>
      <c r="KTG30" s="2434"/>
      <c r="KTH30" s="2434"/>
      <c r="KTI30" s="2434"/>
      <c r="KTJ30" s="2434"/>
      <c r="KTK30" s="2434"/>
      <c r="KTL30" s="2434"/>
      <c r="KTM30" s="2434"/>
      <c r="KTN30" s="2434"/>
      <c r="KTO30" s="2434"/>
      <c r="KTP30" s="2434"/>
      <c r="KTQ30" s="2434"/>
      <c r="KTR30" s="2434"/>
      <c r="KTS30" s="2434"/>
      <c r="KTT30" s="2434"/>
      <c r="KTU30" s="2434"/>
      <c r="KTV30" s="2434"/>
      <c r="KTW30" s="2434"/>
      <c r="KTX30" s="2434"/>
      <c r="KTY30" s="2434"/>
      <c r="KTZ30" s="2434"/>
      <c r="KUA30" s="2434"/>
      <c r="KUB30" s="2434"/>
      <c r="KUC30" s="2434"/>
      <c r="KUD30" s="2434"/>
      <c r="KUE30" s="2434"/>
      <c r="KUF30" s="2434"/>
      <c r="KUG30" s="2434"/>
      <c r="KUH30" s="2434"/>
      <c r="KUI30" s="2434"/>
      <c r="KUJ30" s="2434"/>
      <c r="KUK30" s="2434"/>
      <c r="KUL30" s="2434"/>
      <c r="KUM30" s="2434"/>
      <c r="KUN30" s="2434"/>
      <c r="KUO30" s="2434"/>
      <c r="KUP30" s="2434"/>
      <c r="KUQ30" s="2434"/>
      <c r="KUR30" s="2434"/>
      <c r="KUS30" s="2434"/>
      <c r="KUT30" s="2434"/>
      <c r="KUU30" s="2434"/>
      <c r="KUV30" s="2434"/>
      <c r="KUW30" s="2434"/>
      <c r="KUX30" s="2434"/>
      <c r="KUY30" s="2434"/>
      <c r="KUZ30" s="2434"/>
      <c r="KVA30" s="2434"/>
      <c r="KVB30" s="2434"/>
      <c r="KVC30" s="2434"/>
      <c r="KVD30" s="2434"/>
      <c r="KVE30" s="2434"/>
      <c r="KVF30" s="2434"/>
      <c r="KVG30" s="2434"/>
      <c r="KVH30" s="2434"/>
      <c r="KVI30" s="2434"/>
      <c r="KVJ30" s="2434"/>
      <c r="KVK30" s="2434"/>
      <c r="KVL30" s="2434"/>
      <c r="KVM30" s="2434"/>
      <c r="KVN30" s="2434"/>
      <c r="KVO30" s="2434"/>
      <c r="KVP30" s="2434"/>
      <c r="KVQ30" s="2434"/>
      <c r="KVR30" s="2434"/>
      <c r="KVS30" s="2434"/>
      <c r="KVT30" s="2434"/>
      <c r="KVU30" s="2434"/>
      <c r="KVV30" s="2434"/>
      <c r="KVW30" s="2434"/>
      <c r="KVX30" s="2434"/>
      <c r="KVY30" s="2434"/>
      <c r="KVZ30" s="2434"/>
      <c r="KWA30" s="2434"/>
      <c r="KWB30" s="2434"/>
      <c r="KWC30" s="2434"/>
      <c r="KWD30" s="2434"/>
      <c r="KWE30" s="2434"/>
      <c r="KWF30" s="2434"/>
      <c r="KWG30" s="2434"/>
      <c r="KWH30" s="2434"/>
      <c r="KWI30" s="2434"/>
      <c r="KWJ30" s="2434"/>
      <c r="KWK30" s="2434"/>
      <c r="KWL30" s="2434"/>
      <c r="KWM30" s="2434"/>
      <c r="KWN30" s="2434"/>
      <c r="KWO30" s="2434"/>
      <c r="KWP30" s="2434"/>
      <c r="KWQ30" s="2434"/>
      <c r="KWR30" s="2434"/>
      <c r="KWS30" s="2434"/>
      <c r="KWT30" s="2434"/>
      <c r="KWU30" s="2434"/>
      <c r="KWV30" s="2434"/>
      <c r="KWW30" s="2434"/>
      <c r="KWX30" s="2434"/>
      <c r="KWY30" s="2434"/>
      <c r="KWZ30" s="2434"/>
      <c r="KXA30" s="2434"/>
      <c r="KXB30" s="2434"/>
      <c r="KXC30" s="2434"/>
      <c r="KXD30" s="2434"/>
      <c r="KXE30" s="2434"/>
      <c r="KXF30" s="2434"/>
      <c r="KXG30" s="2434"/>
      <c r="KXH30" s="2434"/>
      <c r="KXI30" s="2434"/>
      <c r="KXJ30" s="2434"/>
      <c r="KXK30" s="2434"/>
      <c r="KXL30" s="2434"/>
      <c r="KXM30" s="2434"/>
      <c r="KXN30" s="2434"/>
      <c r="KXO30" s="2434"/>
      <c r="KXP30" s="2434"/>
      <c r="KXQ30" s="2434"/>
      <c r="KXR30" s="2434"/>
      <c r="KXS30" s="2434"/>
      <c r="KXT30" s="2434"/>
      <c r="KXU30" s="2434"/>
      <c r="KXV30" s="2434"/>
      <c r="KXW30" s="2434"/>
      <c r="KXX30" s="2434"/>
      <c r="KXY30" s="2434"/>
      <c r="KXZ30" s="2434"/>
      <c r="KYA30" s="2434"/>
      <c r="KYB30" s="2434"/>
      <c r="KYC30" s="2434"/>
      <c r="KYD30" s="2434"/>
      <c r="KYE30" s="2434"/>
      <c r="KYF30" s="2434"/>
      <c r="KYG30" s="2434"/>
      <c r="KYH30" s="2434"/>
      <c r="KYI30" s="2434"/>
      <c r="KYJ30" s="2434"/>
      <c r="KYK30" s="2434"/>
      <c r="KYL30" s="2434"/>
      <c r="KYM30" s="2434"/>
      <c r="KYN30" s="2434"/>
      <c r="KYO30" s="2434"/>
      <c r="KYP30" s="2434"/>
      <c r="KYQ30" s="2434"/>
      <c r="KYR30" s="2434"/>
      <c r="KYS30" s="2434"/>
      <c r="KYT30" s="2434"/>
      <c r="KYU30" s="2434"/>
      <c r="KYV30" s="2434"/>
      <c r="KYW30" s="2434"/>
      <c r="KYX30" s="2434"/>
      <c r="KYY30" s="2434"/>
      <c r="KYZ30" s="2434"/>
      <c r="KZA30" s="2434"/>
      <c r="KZB30" s="2434"/>
      <c r="KZC30" s="2434"/>
      <c r="KZD30" s="2434"/>
      <c r="KZE30" s="2434"/>
      <c r="KZF30" s="2434"/>
      <c r="KZG30" s="2434"/>
      <c r="KZH30" s="2434"/>
      <c r="KZI30" s="2434"/>
      <c r="KZJ30" s="2434"/>
      <c r="KZK30" s="2434"/>
      <c r="KZL30" s="2434"/>
      <c r="KZM30" s="2434"/>
      <c r="KZN30" s="2434"/>
      <c r="KZO30" s="2434"/>
      <c r="KZP30" s="2434"/>
      <c r="KZQ30" s="2434"/>
      <c r="KZR30" s="2434"/>
      <c r="KZS30" s="2434"/>
      <c r="KZT30" s="2434"/>
      <c r="KZU30" s="2434"/>
      <c r="KZV30" s="2434"/>
      <c r="KZW30" s="2434"/>
      <c r="KZX30" s="2434"/>
      <c r="KZY30" s="2434"/>
      <c r="KZZ30" s="2434"/>
      <c r="LAA30" s="2434"/>
      <c r="LAB30" s="2434"/>
      <c r="LAC30" s="2434"/>
      <c r="LAD30" s="2434"/>
      <c r="LAE30" s="2434"/>
      <c r="LAF30" s="2434"/>
      <c r="LAG30" s="2434"/>
      <c r="LAH30" s="2434"/>
      <c r="LAI30" s="2434"/>
      <c r="LAJ30" s="2434"/>
      <c r="LAK30" s="2434"/>
      <c r="LAL30" s="2434"/>
      <c r="LAM30" s="2434"/>
      <c r="LAN30" s="2434"/>
      <c r="LAO30" s="2434"/>
      <c r="LAP30" s="2434"/>
      <c r="LAQ30" s="2434"/>
      <c r="LAR30" s="2434"/>
      <c r="LAS30" s="2434"/>
      <c r="LAT30" s="2434"/>
      <c r="LAU30" s="2434"/>
      <c r="LAV30" s="2434"/>
      <c r="LAW30" s="2434"/>
      <c r="LAX30" s="2434"/>
      <c r="LAY30" s="2434"/>
      <c r="LAZ30" s="2434"/>
      <c r="LBA30" s="2434"/>
      <c r="LBB30" s="2434"/>
      <c r="LBC30" s="2434"/>
      <c r="LBD30" s="2434"/>
      <c r="LBE30" s="2434"/>
      <c r="LBF30" s="2434"/>
      <c r="LBG30" s="2434"/>
      <c r="LBH30" s="2434"/>
      <c r="LBI30" s="2434"/>
      <c r="LBJ30" s="2434"/>
      <c r="LBK30" s="2434"/>
      <c r="LBL30" s="2434"/>
      <c r="LBM30" s="2434"/>
      <c r="LBN30" s="2434"/>
      <c r="LBO30" s="2434"/>
      <c r="LBP30" s="2434"/>
      <c r="LBQ30" s="2434"/>
      <c r="LBR30" s="2434"/>
      <c r="LBS30" s="2434"/>
      <c r="LBT30" s="2434"/>
      <c r="LBU30" s="2434"/>
      <c r="LBV30" s="2434"/>
      <c r="LBW30" s="2434"/>
      <c r="LBX30" s="2434"/>
      <c r="LBY30" s="2434"/>
      <c r="LBZ30" s="2434"/>
      <c r="LCA30" s="2434"/>
      <c r="LCB30" s="2434"/>
      <c r="LCC30" s="2434"/>
      <c r="LCD30" s="2434"/>
      <c r="LCE30" s="2434"/>
      <c r="LCF30" s="2434"/>
      <c r="LCG30" s="2434"/>
      <c r="LCH30" s="2434"/>
      <c r="LCI30" s="2434"/>
      <c r="LCJ30" s="2434"/>
      <c r="LCK30" s="2434"/>
      <c r="LCL30" s="2434"/>
      <c r="LCM30" s="2434"/>
      <c r="LCN30" s="2434"/>
      <c r="LCO30" s="2434"/>
      <c r="LCP30" s="2434"/>
      <c r="LCQ30" s="2434"/>
      <c r="LCR30" s="2434"/>
      <c r="LCS30" s="2434"/>
      <c r="LCT30" s="2434"/>
      <c r="LCU30" s="2434"/>
      <c r="LCV30" s="2434"/>
      <c r="LCW30" s="2434"/>
      <c r="LCX30" s="2434"/>
      <c r="LCY30" s="2434"/>
      <c r="LCZ30" s="2434"/>
      <c r="LDA30" s="2434"/>
      <c r="LDB30" s="2434"/>
      <c r="LDC30" s="2434"/>
      <c r="LDD30" s="2434"/>
      <c r="LDE30" s="2434"/>
      <c r="LDF30" s="2434"/>
      <c r="LDG30" s="2434"/>
      <c r="LDH30" s="2434"/>
      <c r="LDI30" s="2434"/>
      <c r="LDJ30" s="2434"/>
      <c r="LDK30" s="2434"/>
      <c r="LDL30" s="2434"/>
      <c r="LDM30" s="2434"/>
      <c r="LDN30" s="2434"/>
      <c r="LDO30" s="2434"/>
      <c r="LDP30" s="2434"/>
      <c r="LDQ30" s="2434"/>
      <c r="LDR30" s="2434"/>
      <c r="LDS30" s="2434"/>
      <c r="LDT30" s="2434"/>
      <c r="LDU30" s="2434"/>
      <c r="LDV30" s="2434"/>
      <c r="LDW30" s="2434"/>
      <c r="LDX30" s="2434"/>
      <c r="LDY30" s="2434"/>
      <c r="LDZ30" s="2434"/>
      <c r="LEA30" s="2434"/>
      <c r="LEB30" s="2434"/>
      <c r="LEC30" s="2434"/>
      <c r="LED30" s="2434"/>
      <c r="LEE30" s="2434"/>
      <c r="LEF30" s="2434"/>
      <c r="LEG30" s="2434"/>
      <c r="LEH30" s="2434"/>
      <c r="LEI30" s="2434"/>
      <c r="LEJ30" s="2434"/>
      <c r="LEK30" s="2434"/>
      <c r="LEL30" s="2434"/>
      <c r="LEM30" s="2434"/>
      <c r="LEN30" s="2434"/>
      <c r="LEO30" s="2434"/>
      <c r="LEP30" s="2434"/>
      <c r="LEQ30" s="2434"/>
      <c r="LER30" s="2434"/>
      <c r="LES30" s="2434"/>
      <c r="LET30" s="2434"/>
      <c r="LEU30" s="2434"/>
      <c r="LEV30" s="2434"/>
      <c r="LEW30" s="2434"/>
      <c r="LEX30" s="2434"/>
      <c r="LEY30" s="2434"/>
      <c r="LEZ30" s="2434"/>
      <c r="LFA30" s="2434"/>
      <c r="LFB30" s="2434"/>
      <c r="LFC30" s="2434"/>
      <c r="LFD30" s="2434"/>
      <c r="LFE30" s="2434"/>
      <c r="LFF30" s="2434"/>
      <c r="LFG30" s="2434"/>
      <c r="LFH30" s="2434"/>
      <c r="LFI30" s="2434"/>
      <c r="LFJ30" s="2434"/>
      <c r="LFK30" s="2434"/>
      <c r="LFL30" s="2434"/>
      <c r="LFM30" s="2434"/>
      <c r="LFN30" s="2434"/>
      <c r="LFO30" s="2434"/>
      <c r="LFP30" s="2434"/>
      <c r="LFQ30" s="2434"/>
      <c r="LFR30" s="2434"/>
      <c r="LFS30" s="2434"/>
      <c r="LFT30" s="2434"/>
      <c r="LFU30" s="2434"/>
      <c r="LFV30" s="2434"/>
      <c r="LFW30" s="2434"/>
      <c r="LFX30" s="2434"/>
      <c r="LFY30" s="2434"/>
      <c r="LFZ30" s="2434"/>
      <c r="LGA30" s="2434"/>
      <c r="LGB30" s="2434"/>
      <c r="LGC30" s="2434"/>
      <c r="LGD30" s="2434"/>
      <c r="LGE30" s="2434"/>
      <c r="LGF30" s="2434"/>
      <c r="LGG30" s="2434"/>
      <c r="LGH30" s="2434"/>
      <c r="LGI30" s="2434"/>
      <c r="LGJ30" s="2434"/>
      <c r="LGK30" s="2434"/>
      <c r="LGL30" s="2434"/>
      <c r="LGM30" s="2434"/>
      <c r="LGN30" s="2434"/>
      <c r="LGO30" s="2434"/>
      <c r="LGP30" s="2434"/>
      <c r="LGQ30" s="2434"/>
      <c r="LGR30" s="2434"/>
      <c r="LGS30" s="2434"/>
      <c r="LGT30" s="2434"/>
      <c r="LGU30" s="2434"/>
      <c r="LGV30" s="2434"/>
      <c r="LGW30" s="2434"/>
      <c r="LGX30" s="2434"/>
      <c r="LGY30" s="2434"/>
      <c r="LGZ30" s="2434"/>
      <c r="LHA30" s="2434"/>
      <c r="LHB30" s="2434"/>
      <c r="LHC30" s="2434"/>
      <c r="LHD30" s="2434"/>
      <c r="LHE30" s="2434"/>
      <c r="LHF30" s="2434"/>
      <c r="LHG30" s="2434"/>
      <c r="LHH30" s="2434"/>
      <c r="LHI30" s="2434"/>
      <c r="LHJ30" s="2434"/>
      <c r="LHK30" s="2434"/>
      <c r="LHL30" s="2434"/>
      <c r="LHM30" s="2434"/>
      <c r="LHN30" s="2434"/>
      <c r="LHO30" s="2434"/>
      <c r="LHP30" s="2434"/>
      <c r="LHQ30" s="2434"/>
      <c r="LHR30" s="2434"/>
      <c r="LHS30" s="2434"/>
      <c r="LHT30" s="2434"/>
      <c r="LHU30" s="2434"/>
      <c r="LHV30" s="2434"/>
      <c r="LHW30" s="2434"/>
      <c r="LHX30" s="2434"/>
      <c r="LHY30" s="2434"/>
      <c r="LHZ30" s="2434"/>
      <c r="LIA30" s="2434"/>
      <c r="LIB30" s="2434"/>
      <c r="LIC30" s="2434"/>
      <c r="LID30" s="2434"/>
      <c r="LIE30" s="2434"/>
      <c r="LIF30" s="2434"/>
      <c r="LIG30" s="2434"/>
      <c r="LIH30" s="2434"/>
      <c r="LII30" s="2434"/>
      <c r="LIJ30" s="2434"/>
      <c r="LIK30" s="2434"/>
      <c r="LIL30" s="2434"/>
      <c r="LIM30" s="2434"/>
      <c r="LIN30" s="2434"/>
      <c r="LIO30" s="2434"/>
      <c r="LIP30" s="2434"/>
      <c r="LIQ30" s="2434"/>
      <c r="LIR30" s="2434"/>
      <c r="LIS30" s="2434"/>
      <c r="LIT30" s="2434"/>
      <c r="LIU30" s="2434"/>
      <c r="LIV30" s="2434"/>
      <c r="LIW30" s="2434"/>
      <c r="LIX30" s="2434"/>
      <c r="LIY30" s="2434"/>
      <c r="LIZ30" s="2434"/>
      <c r="LJA30" s="2434"/>
      <c r="LJB30" s="2434"/>
      <c r="LJC30" s="2434"/>
      <c r="LJD30" s="2434"/>
      <c r="LJE30" s="2434"/>
      <c r="LJF30" s="2434"/>
      <c r="LJG30" s="2434"/>
      <c r="LJH30" s="2434"/>
      <c r="LJI30" s="2434"/>
      <c r="LJJ30" s="2434"/>
      <c r="LJK30" s="2434"/>
      <c r="LJL30" s="2434"/>
      <c r="LJM30" s="2434"/>
      <c r="LJN30" s="2434"/>
      <c r="LJO30" s="2434"/>
      <c r="LJP30" s="2434"/>
      <c r="LJQ30" s="2434"/>
      <c r="LJR30" s="2434"/>
      <c r="LJS30" s="2434"/>
      <c r="LJT30" s="2434"/>
      <c r="LJU30" s="2434"/>
      <c r="LJV30" s="2434"/>
      <c r="LJW30" s="2434"/>
      <c r="LJX30" s="2434"/>
      <c r="LJY30" s="2434"/>
      <c r="LJZ30" s="2434"/>
      <c r="LKA30" s="2434"/>
      <c r="LKB30" s="2434"/>
      <c r="LKC30" s="2434"/>
      <c r="LKD30" s="2434"/>
      <c r="LKE30" s="2434"/>
      <c r="LKF30" s="2434"/>
      <c r="LKG30" s="2434"/>
      <c r="LKH30" s="2434"/>
      <c r="LKI30" s="2434"/>
      <c r="LKJ30" s="2434"/>
      <c r="LKK30" s="2434"/>
      <c r="LKL30" s="2434"/>
      <c r="LKM30" s="2434"/>
      <c r="LKN30" s="2434"/>
      <c r="LKO30" s="2434"/>
      <c r="LKP30" s="2434"/>
      <c r="LKQ30" s="2434"/>
      <c r="LKR30" s="2434"/>
      <c r="LKS30" s="2434"/>
      <c r="LKT30" s="2434"/>
      <c r="LKU30" s="2434"/>
      <c r="LKV30" s="2434"/>
      <c r="LKW30" s="2434"/>
      <c r="LKX30" s="2434"/>
      <c r="LKY30" s="2434"/>
      <c r="LKZ30" s="2434"/>
      <c r="LLA30" s="2434"/>
      <c r="LLB30" s="2434"/>
      <c r="LLC30" s="2434"/>
      <c r="LLD30" s="2434"/>
      <c r="LLE30" s="2434"/>
      <c r="LLF30" s="2434"/>
      <c r="LLG30" s="2434"/>
      <c r="LLH30" s="2434"/>
      <c r="LLI30" s="2434"/>
      <c r="LLJ30" s="2434"/>
      <c r="LLK30" s="2434"/>
      <c r="LLL30" s="2434"/>
      <c r="LLM30" s="2434"/>
      <c r="LLN30" s="2434"/>
      <c r="LLO30" s="2434"/>
      <c r="LLP30" s="2434"/>
      <c r="LLQ30" s="2434"/>
      <c r="LLR30" s="2434"/>
      <c r="LLS30" s="2434"/>
      <c r="LLT30" s="2434"/>
      <c r="LLU30" s="2434"/>
      <c r="LLV30" s="2434"/>
      <c r="LLW30" s="2434"/>
      <c r="LLX30" s="2434"/>
      <c r="LLY30" s="2434"/>
      <c r="LLZ30" s="2434"/>
      <c r="LMA30" s="2434"/>
      <c r="LMB30" s="2434"/>
      <c r="LMC30" s="2434"/>
      <c r="LMD30" s="2434"/>
      <c r="LME30" s="2434"/>
      <c r="LMF30" s="2434"/>
      <c r="LMG30" s="2434"/>
      <c r="LMH30" s="2434"/>
      <c r="LMI30" s="2434"/>
      <c r="LMJ30" s="2434"/>
      <c r="LMK30" s="2434"/>
      <c r="LML30" s="2434"/>
      <c r="LMM30" s="2434"/>
      <c r="LMN30" s="2434"/>
      <c r="LMO30" s="2434"/>
      <c r="LMP30" s="2434"/>
      <c r="LMQ30" s="2434"/>
      <c r="LMR30" s="2434"/>
      <c r="LMS30" s="2434"/>
      <c r="LMT30" s="2434"/>
      <c r="LMU30" s="2434"/>
      <c r="LMV30" s="2434"/>
      <c r="LMW30" s="2434"/>
      <c r="LMX30" s="2434"/>
      <c r="LMY30" s="2434"/>
      <c r="LMZ30" s="2434"/>
      <c r="LNA30" s="2434"/>
      <c r="LNB30" s="2434"/>
      <c r="LNC30" s="2434"/>
      <c r="LND30" s="2434"/>
      <c r="LNE30" s="2434"/>
      <c r="LNF30" s="2434"/>
      <c r="LNG30" s="2434"/>
      <c r="LNH30" s="2434"/>
      <c r="LNI30" s="2434"/>
      <c r="LNJ30" s="2434"/>
      <c r="LNK30" s="2434"/>
      <c r="LNL30" s="2434"/>
      <c r="LNM30" s="2434"/>
      <c r="LNN30" s="2434"/>
      <c r="LNO30" s="2434"/>
      <c r="LNP30" s="2434"/>
      <c r="LNQ30" s="2434"/>
      <c r="LNR30" s="2434"/>
      <c r="LNS30" s="2434"/>
      <c r="LNT30" s="2434"/>
      <c r="LNU30" s="2434"/>
      <c r="LNV30" s="2434"/>
      <c r="LNW30" s="2434"/>
      <c r="LNX30" s="2434"/>
      <c r="LNY30" s="2434"/>
      <c r="LNZ30" s="2434"/>
      <c r="LOA30" s="2434"/>
      <c r="LOB30" s="2434"/>
      <c r="LOC30" s="2434"/>
      <c r="LOD30" s="2434"/>
      <c r="LOE30" s="2434"/>
      <c r="LOF30" s="2434"/>
      <c r="LOG30" s="2434"/>
      <c r="LOH30" s="2434"/>
      <c r="LOI30" s="2434"/>
      <c r="LOJ30" s="2434"/>
      <c r="LOK30" s="2434"/>
      <c r="LOL30" s="2434"/>
      <c r="LOM30" s="2434"/>
      <c r="LON30" s="2434"/>
      <c r="LOO30" s="2434"/>
      <c r="LOP30" s="2434"/>
      <c r="LOQ30" s="2434"/>
      <c r="LOR30" s="2434"/>
      <c r="LOS30" s="2434"/>
      <c r="LOT30" s="2434"/>
      <c r="LOU30" s="2434"/>
      <c r="LOV30" s="2434"/>
      <c r="LOW30" s="2434"/>
      <c r="LOX30" s="2434"/>
      <c r="LOY30" s="2434"/>
      <c r="LOZ30" s="2434"/>
      <c r="LPA30" s="2434"/>
      <c r="LPB30" s="2434"/>
      <c r="LPC30" s="2434"/>
      <c r="LPD30" s="2434"/>
      <c r="LPE30" s="2434"/>
      <c r="LPF30" s="2434"/>
      <c r="LPG30" s="2434"/>
      <c r="LPH30" s="2434"/>
      <c r="LPI30" s="2434"/>
      <c r="LPJ30" s="2434"/>
      <c r="LPK30" s="2434"/>
      <c r="LPL30" s="2434"/>
      <c r="LPM30" s="2434"/>
      <c r="LPN30" s="2434"/>
      <c r="LPO30" s="2434"/>
      <c r="LPP30" s="2434"/>
      <c r="LPQ30" s="2434"/>
      <c r="LPR30" s="2434"/>
      <c r="LPS30" s="2434"/>
      <c r="LPT30" s="2434"/>
      <c r="LPU30" s="2434"/>
      <c r="LPV30" s="2434"/>
      <c r="LPW30" s="2434"/>
      <c r="LPX30" s="2434"/>
      <c r="LPY30" s="2434"/>
      <c r="LPZ30" s="2434"/>
      <c r="LQA30" s="2434"/>
      <c r="LQB30" s="2434"/>
      <c r="LQC30" s="2434"/>
      <c r="LQD30" s="2434"/>
      <c r="LQE30" s="2434"/>
      <c r="LQF30" s="2434"/>
      <c r="LQG30" s="2434"/>
      <c r="LQH30" s="2434"/>
      <c r="LQI30" s="2434"/>
      <c r="LQJ30" s="2434"/>
      <c r="LQK30" s="2434"/>
      <c r="LQL30" s="2434"/>
      <c r="LQM30" s="2434"/>
      <c r="LQN30" s="2434"/>
      <c r="LQO30" s="2434"/>
      <c r="LQP30" s="2434"/>
      <c r="LQQ30" s="2434"/>
      <c r="LQR30" s="2434"/>
      <c r="LQS30" s="2434"/>
      <c r="LQT30" s="2434"/>
      <c r="LQU30" s="2434"/>
      <c r="LQV30" s="2434"/>
      <c r="LQW30" s="2434"/>
      <c r="LQX30" s="2434"/>
      <c r="LQY30" s="2434"/>
      <c r="LQZ30" s="2434"/>
      <c r="LRA30" s="2434"/>
      <c r="LRB30" s="2434"/>
      <c r="LRC30" s="2434"/>
      <c r="LRD30" s="2434"/>
      <c r="LRE30" s="2434"/>
      <c r="LRF30" s="2434"/>
      <c r="LRG30" s="2434"/>
      <c r="LRH30" s="2434"/>
      <c r="LRI30" s="2434"/>
      <c r="LRJ30" s="2434"/>
      <c r="LRK30" s="2434"/>
      <c r="LRL30" s="2434"/>
      <c r="LRM30" s="2434"/>
      <c r="LRN30" s="2434"/>
      <c r="LRO30" s="2434"/>
      <c r="LRP30" s="2434"/>
      <c r="LRQ30" s="2434"/>
      <c r="LRR30" s="2434"/>
      <c r="LRS30" s="2434"/>
      <c r="LRT30" s="2434"/>
      <c r="LRU30" s="2434"/>
      <c r="LRV30" s="2434"/>
      <c r="LRW30" s="2434"/>
      <c r="LRX30" s="2434"/>
      <c r="LRY30" s="2434"/>
      <c r="LRZ30" s="2434"/>
      <c r="LSA30" s="2434"/>
      <c r="LSB30" s="2434"/>
      <c r="LSC30" s="2434"/>
      <c r="LSD30" s="2434"/>
      <c r="LSE30" s="2434"/>
      <c r="LSF30" s="2434"/>
      <c r="LSG30" s="2434"/>
      <c r="LSH30" s="2434"/>
      <c r="LSI30" s="2434"/>
      <c r="LSJ30" s="2434"/>
      <c r="LSK30" s="2434"/>
      <c r="LSL30" s="2434"/>
      <c r="LSM30" s="2434"/>
      <c r="LSN30" s="2434"/>
      <c r="LSO30" s="2434"/>
      <c r="LSP30" s="2434"/>
      <c r="LSQ30" s="2434"/>
      <c r="LSR30" s="2434"/>
      <c r="LSS30" s="2434"/>
      <c r="LST30" s="2434"/>
      <c r="LSU30" s="2434"/>
      <c r="LSV30" s="2434"/>
      <c r="LSW30" s="2434"/>
      <c r="LSX30" s="2434"/>
      <c r="LSY30" s="2434"/>
      <c r="LSZ30" s="2434"/>
      <c r="LTA30" s="2434"/>
      <c r="LTB30" s="2434"/>
      <c r="LTC30" s="2434"/>
      <c r="LTD30" s="2434"/>
      <c r="LTE30" s="2434"/>
      <c r="LTF30" s="2434"/>
      <c r="LTG30" s="2434"/>
      <c r="LTH30" s="2434"/>
      <c r="LTI30" s="2434"/>
      <c r="LTJ30" s="2434"/>
      <c r="LTK30" s="2434"/>
      <c r="LTL30" s="2434"/>
      <c r="LTM30" s="2434"/>
      <c r="LTN30" s="2434"/>
      <c r="LTO30" s="2434"/>
      <c r="LTP30" s="2434"/>
      <c r="LTQ30" s="2434"/>
      <c r="LTR30" s="2434"/>
      <c r="LTS30" s="2434"/>
      <c r="LTT30" s="2434"/>
      <c r="LTU30" s="2434"/>
      <c r="LTV30" s="2434"/>
      <c r="LTW30" s="2434"/>
      <c r="LTX30" s="2434"/>
      <c r="LTY30" s="2434"/>
      <c r="LTZ30" s="2434"/>
      <c r="LUA30" s="2434"/>
      <c r="LUB30" s="2434"/>
      <c r="LUC30" s="2434"/>
      <c r="LUD30" s="2434"/>
      <c r="LUE30" s="2434"/>
      <c r="LUF30" s="2434"/>
      <c r="LUG30" s="2434"/>
      <c r="LUH30" s="2434"/>
      <c r="LUI30" s="2434"/>
      <c r="LUJ30" s="2434"/>
      <c r="LUK30" s="2434"/>
      <c r="LUL30" s="2434"/>
      <c r="LUM30" s="2434"/>
      <c r="LUN30" s="2434"/>
      <c r="LUO30" s="2434"/>
      <c r="LUP30" s="2434"/>
      <c r="LUQ30" s="2434"/>
      <c r="LUR30" s="2434"/>
      <c r="LUS30" s="2434"/>
      <c r="LUT30" s="2434"/>
      <c r="LUU30" s="2434"/>
      <c r="LUV30" s="2434"/>
      <c r="LUW30" s="2434"/>
      <c r="LUX30" s="2434"/>
      <c r="LUY30" s="2434"/>
      <c r="LUZ30" s="2434"/>
      <c r="LVA30" s="2434"/>
      <c r="LVB30" s="2434"/>
      <c r="LVC30" s="2434"/>
      <c r="LVD30" s="2434"/>
      <c r="LVE30" s="2434"/>
      <c r="LVF30" s="2434"/>
      <c r="LVG30" s="2434"/>
      <c r="LVH30" s="2434"/>
      <c r="LVI30" s="2434"/>
      <c r="LVJ30" s="2434"/>
      <c r="LVK30" s="2434"/>
      <c r="LVL30" s="2434"/>
      <c r="LVM30" s="2434"/>
      <c r="LVN30" s="2434"/>
      <c r="LVO30" s="2434"/>
      <c r="LVP30" s="2434"/>
      <c r="LVQ30" s="2434"/>
      <c r="LVR30" s="2434"/>
      <c r="LVS30" s="2434"/>
      <c r="LVT30" s="2434"/>
      <c r="LVU30" s="2434"/>
      <c r="LVV30" s="2434"/>
      <c r="LVW30" s="2434"/>
      <c r="LVX30" s="2434"/>
      <c r="LVY30" s="2434"/>
      <c r="LVZ30" s="2434"/>
      <c r="LWA30" s="2434"/>
      <c r="LWB30" s="2434"/>
      <c r="LWC30" s="2434"/>
      <c r="LWD30" s="2434"/>
      <c r="LWE30" s="2434"/>
      <c r="LWF30" s="2434"/>
      <c r="LWG30" s="2434"/>
      <c r="LWH30" s="2434"/>
      <c r="LWI30" s="2434"/>
      <c r="LWJ30" s="2434"/>
      <c r="LWK30" s="2434"/>
      <c r="LWL30" s="2434"/>
      <c r="LWM30" s="2434"/>
      <c r="LWN30" s="2434"/>
      <c r="LWO30" s="2434"/>
      <c r="LWP30" s="2434"/>
      <c r="LWQ30" s="2434"/>
      <c r="LWR30" s="2434"/>
      <c r="LWS30" s="2434"/>
      <c r="LWT30" s="2434"/>
      <c r="LWU30" s="2434"/>
      <c r="LWV30" s="2434"/>
      <c r="LWW30" s="2434"/>
      <c r="LWX30" s="2434"/>
      <c r="LWY30" s="2434"/>
      <c r="LWZ30" s="2434"/>
      <c r="LXA30" s="2434"/>
      <c r="LXB30" s="2434"/>
      <c r="LXC30" s="2434"/>
      <c r="LXD30" s="2434"/>
      <c r="LXE30" s="2434"/>
      <c r="LXF30" s="2434"/>
      <c r="LXG30" s="2434"/>
      <c r="LXH30" s="2434"/>
      <c r="LXI30" s="2434"/>
      <c r="LXJ30" s="2434"/>
      <c r="LXK30" s="2434"/>
      <c r="LXL30" s="2434"/>
      <c r="LXM30" s="2434"/>
      <c r="LXN30" s="2434"/>
      <c r="LXO30" s="2434"/>
      <c r="LXP30" s="2434"/>
      <c r="LXQ30" s="2434"/>
      <c r="LXR30" s="2434"/>
      <c r="LXS30" s="2434"/>
      <c r="LXT30" s="2434"/>
      <c r="LXU30" s="2434"/>
      <c r="LXV30" s="2434"/>
      <c r="LXW30" s="2434"/>
      <c r="LXX30" s="2434"/>
      <c r="LXY30" s="2434"/>
      <c r="LXZ30" s="2434"/>
      <c r="LYA30" s="2434"/>
      <c r="LYB30" s="2434"/>
      <c r="LYC30" s="2434"/>
      <c r="LYD30" s="2434"/>
      <c r="LYE30" s="2434"/>
      <c r="LYF30" s="2434"/>
      <c r="LYG30" s="2434"/>
      <c r="LYH30" s="2434"/>
      <c r="LYI30" s="2434"/>
      <c r="LYJ30" s="2434"/>
      <c r="LYK30" s="2434"/>
      <c r="LYL30" s="2434"/>
      <c r="LYM30" s="2434"/>
      <c r="LYN30" s="2434"/>
      <c r="LYO30" s="2434"/>
      <c r="LYP30" s="2434"/>
      <c r="LYQ30" s="2434"/>
      <c r="LYR30" s="2434"/>
      <c r="LYS30" s="2434"/>
      <c r="LYT30" s="2434"/>
      <c r="LYU30" s="2434"/>
      <c r="LYV30" s="2434"/>
      <c r="LYW30" s="2434"/>
      <c r="LYX30" s="2434"/>
      <c r="LYY30" s="2434"/>
      <c r="LYZ30" s="2434"/>
      <c r="LZA30" s="2434"/>
      <c r="LZB30" s="2434"/>
      <c r="LZC30" s="2434"/>
      <c r="LZD30" s="2434"/>
      <c r="LZE30" s="2434"/>
      <c r="LZF30" s="2434"/>
      <c r="LZG30" s="2434"/>
      <c r="LZH30" s="2434"/>
      <c r="LZI30" s="2434"/>
      <c r="LZJ30" s="2434"/>
      <c r="LZK30" s="2434"/>
      <c r="LZL30" s="2434"/>
      <c r="LZM30" s="2434"/>
      <c r="LZN30" s="2434"/>
      <c r="LZO30" s="2434"/>
      <c r="LZP30" s="2434"/>
      <c r="LZQ30" s="2434"/>
      <c r="LZR30" s="2434"/>
      <c r="LZS30" s="2434"/>
      <c r="LZT30" s="2434"/>
      <c r="LZU30" s="2434"/>
      <c r="LZV30" s="2434"/>
      <c r="LZW30" s="2434"/>
      <c r="LZX30" s="2434"/>
      <c r="LZY30" s="2434"/>
      <c r="LZZ30" s="2434"/>
      <c r="MAA30" s="2434"/>
      <c r="MAB30" s="2434"/>
      <c r="MAC30" s="2434"/>
      <c r="MAD30" s="2434"/>
      <c r="MAE30" s="2434"/>
      <c r="MAF30" s="2434"/>
      <c r="MAG30" s="2434"/>
      <c r="MAH30" s="2434"/>
      <c r="MAI30" s="2434"/>
      <c r="MAJ30" s="2434"/>
      <c r="MAK30" s="2434"/>
      <c r="MAL30" s="2434"/>
      <c r="MAM30" s="2434"/>
      <c r="MAN30" s="2434"/>
      <c r="MAO30" s="2434"/>
      <c r="MAP30" s="2434"/>
      <c r="MAQ30" s="2434"/>
      <c r="MAR30" s="2434"/>
      <c r="MAS30" s="2434"/>
      <c r="MAT30" s="2434"/>
      <c r="MAU30" s="2434"/>
      <c r="MAV30" s="2434"/>
      <c r="MAW30" s="2434"/>
      <c r="MAX30" s="2434"/>
      <c r="MAY30" s="2434"/>
      <c r="MAZ30" s="2434"/>
      <c r="MBA30" s="2434"/>
      <c r="MBB30" s="2434"/>
      <c r="MBC30" s="2434"/>
      <c r="MBD30" s="2434"/>
      <c r="MBE30" s="2434"/>
      <c r="MBF30" s="2434"/>
      <c r="MBG30" s="2434"/>
      <c r="MBH30" s="2434"/>
      <c r="MBI30" s="2434"/>
      <c r="MBJ30" s="2434"/>
      <c r="MBK30" s="2434"/>
      <c r="MBL30" s="2434"/>
      <c r="MBM30" s="2434"/>
      <c r="MBN30" s="2434"/>
      <c r="MBO30" s="2434"/>
      <c r="MBP30" s="2434"/>
      <c r="MBQ30" s="2434"/>
      <c r="MBR30" s="2434"/>
      <c r="MBS30" s="2434"/>
      <c r="MBT30" s="2434"/>
      <c r="MBU30" s="2434"/>
      <c r="MBV30" s="2434"/>
      <c r="MBW30" s="2434"/>
      <c r="MBX30" s="2434"/>
      <c r="MBY30" s="2434"/>
      <c r="MBZ30" s="2434"/>
      <c r="MCA30" s="2434"/>
      <c r="MCB30" s="2434"/>
      <c r="MCC30" s="2434"/>
      <c r="MCD30" s="2434"/>
      <c r="MCE30" s="2434"/>
      <c r="MCF30" s="2434"/>
      <c r="MCG30" s="2434"/>
      <c r="MCH30" s="2434"/>
      <c r="MCI30" s="2434"/>
      <c r="MCJ30" s="2434"/>
      <c r="MCK30" s="2434"/>
      <c r="MCL30" s="2434"/>
      <c r="MCM30" s="2434"/>
      <c r="MCN30" s="2434"/>
      <c r="MCO30" s="2434"/>
      <c r="MCP30" s="2434"/>
      <c r="MCQ30" s="2434"/>
      <c r="MCR30" s="2434"/>
      <c r="MCS30" s="2434"/>
      <c r="MCT30" s="2434"/>
      <c r="MCU30" s="2434"/>
      <c r="MCV30" s="2434"/>
      <c r="MCW30" s="2434"/>
      <c r="MCX30" s="2434"/>
      <c r="MCY30" s="2434"/>
      <c r="MCZ30" s="2434"/>
      <c r="MDA30" s="2434"/>
      <c r="MDB30" s="2434"/>
      <c r="MDC30" s="2434"/>
      <c r="MDD30" s="2434"/>
      <c r="MDE30" s="2434"/>
      <c r="MDF30" s="2434"/>
      <c r="MDG30" s="2434"/>
      <c r="MDH30" s="2434"/>
      <c r="MDI30" s="2434"/>
      <c r="MDJ30" s="2434"/>
      <c r="MDK30" s="2434"/>
      <c r="MDL30" s="2434"/>
      <c r="MDM30" s="2434"/>
      <c r="MDN30" s="2434"/>
      <c r="MDO30" s="2434"/>
      <c r="MDP30" s="2434"/>
      <c r="MDQ30" s="2434"/>
      <c r="MDR30" s="2434"/>
      <c r="MDS30" s="2434"/>
      <c r="MDT30" s="2434"/>
      <c r="MDU30" s="2434"/>
      <c r="MDV30" s="2434"/>
      <c r="MDW30" s="2434"/>
      <c r="MDX30" s="2434"/>
      <c r="MDY30" s="2434"/>
      <c r="MDZ30" s="2434"/>
      <c r="MEA30" s="2434"/>
      <c r="MEB30" s="2434"/>
      <c r="MEC30" s="2434"/>
      <c r="MED30" s="2434"/>
      <c r="MEE30" s="2434"/>
      <c r="MEF30" s="2434"/>
      <c r="MEG30" s="2434"/>
      <c r="MEH30" s="2434"/>
      <c r="MEI30" s="2434"/>
      <c r="MEJ30" s="2434"/>
      <c r="MEK30" s="2434"/>
      <c r="MEL30" s="2434"/>
      <c r="MEM30" s="2434"/>
      <c r="MEN30" s="2434"/>
      <c r="MEO30" s="2434"/>
      <c r="MEP30" s="2434"/>
      <c r="MEQ30" s="2434"/>
      <c r="MER30" s="2434"/>
      <c r="MES30" s="2434"/>
      <c r="MET30" s="2434"/>
      <c r="MEU30" s="2434"/>
      <c r="MEV30" s="2434"/>
      <c r="MEW30" s="2434"/>
      <c r="MEX30" s="2434"/>
      <c r="MEY30" s="2434"/>
      <c r="MEZ30" s="2434"/>
      <c r="MFA30" s="2434"/>
      <c r="MFB30" s="2434"/>
      <c r="MFC30" s="2434"/>
      <c r="MFD30" s="2434"/>
      <c r="MFE30" s="2434"/>
      <c r="MFF30" s="2434"/>
      <c r="MFG30" s="2434"/>
      <c r="MFH30" s="2434"/>
      <c r="MFI30" s="2434"/>
      <c r="MFJ30" s="2434"/>
      <c r="MFK30" s="2434"/>
      <c r="MFL30" s="2434"/>
      <c r="MFM30" s="2434"/>
      <c r="MFN30" s="2434"/>
      <c r="MFO30" s="2434"/>
      <c r="MFP30" s="2434"/>
      <c r="MFQ30" s="2434"/>
      <c r="MFR30" s="2434"/>
      <c r="MFS30" s="2434"/>
      <c r="MFT30" s="2434"/>
      <c r="MFU30" s="2434"/>
      <c r="MFV30" s="2434"/>
      <c r="MFW30" s="2434"/>
      <c r="MFX30" s="2434"/>
      <c r="MFY30" s="2434"/>
      <c r="MFZ30" s="2434"/>
      <c r="MGA30" s="2434"/>
      <c r="MGB30" s="2434"/>
      <c r="MGC30" s="2434"/>
      <c r="MGD30" s="2434"/>
      <c r="MGE30" s="2434"/>
      <c r="MGF30" s="2434"/>
      <c r="MGG30" s="2434"/>
      <c r="MGH30" s="2434"/>
      <c r="MGI30" s="2434"/>
      <c r="MGJ30" s="2434"/>
      <c r="MGK30" s="2434"/>
      <c r="MGL30" s="2434"/>
      <c r="MGM30" s="2434"/>
      <c r="MGN30" s="2434"/>
      <c r="MGO30" s="2434"/>
      <c r="MGP30" s="2434"/>
      <c r="MGQ30" s="2434"/>
      <c r="MGR30" s="2434"/>
      <c r="MGS30" s="2434"/>
      <c r="MGT30" s="2434"/>
      <c r="MGU30" s="2434"/>
      <c r="MGV30" s="2434"/>
      <c r="MGW30" s="2434"/>
      <c r="MGX30" s="2434"/>
      <c r="MGY30" s="2434"/>
      <c r="MGZ30" s="2434"/>
      <c r="MHA30" s="2434"/>
      <c r="MHB30" s="2434"/>
      <c r="MHC30" s="2434"/>
      <c r="MHD30" s="2434"/>
      <c r="MHE30" s="2434"/>
      <c r="MHF30" s="2434"/>
      <c r="MHG30" s="2434"/>
      <c r="MHH30" s="2434"/>
      <c r="MHI30" s="2434"/>
      <c r="MHJ30" s="2434"/>
      <c r="MHK30" s="2434"/>
      <c r="MHL30" s="2434"/>
      <c r="MHM30" s="2434"/>
      <c r="MHN30" s="2434"/>
      <c r="MHO30" s="2434"/>
      <c r="MHP30" s="2434"/>
      <c r="MHQ30" s="2434"/>
      <c r="MHR30" s="2434"/>
      <c r="MHS30" s="2434"/>
      <c r="MHT30" s="2434"/>
      <c r="MHU30" s="2434"/>
      <c r="MHV30" s="2434"/>
      <c r="MHW30" s="2434"/>
      <c r="MHX30" s="2434"/>
      <c r="MHY30" s="2434"/>
      <c r="MHZ30" s="2434"/>
      <c r="MIA30" s="2434"/>
      <c r="MIB30" s="2434"/>
      <c r="MIC30" s="2434"/>
      <c r="MID30" s="2434"/>
      <c r="MIE30" s="2434"/>
      <c r="MIF30" s="2434"/>
      <c r="MIG30" s="2434"/>
      <c r="MIH30" s="2434"/>
      <c r="MII30" s="2434"/>
      <c r="MIJ30" s="2434"/>
      <c r="MIK30" s="2434"/>
      <c r="MIL30" s="2434"/>
      <c r="MIM30" s="2434"/>
      <c r="MIN30" s="2434"/>
      <c r="MIO30" s="2434"/>
      <c r="MIP30" s="2434"/>
      <c r="MIQ30" s="2434"/>
      <c r="MIR30" s="2434"/>
      <c r="MIS30" s="2434"/>
      <c r="MIT30" s="2434"/>
      <c r="MIU30" s="2434"/>
      <c r="MIV30" s="2434"/>
      <c r="MIW30" s="2434"/>
      <c r="MIX30" s="2434"/>
      <c r="MIY30" s="2434"/>
      <c r="MIZ30" s="2434"/>
      <c r="MJA30" s="2434"/>
      <c r="MJB30" s="2434"/>
      <c r="MJC30" s="2434"/>
      <c r="MJD30" s="2434"/>
      <c r="MJE30" s="2434"/>
      <c r="MJF30" s="2434"/>
      <c r="MJG30" s="2434"/>
      <c r="MJH30" s="2434"/>
      <c r="MJI30" s="2434"/>
      <c r="MJJ30" s="2434"/>
      <c r="MJK30" s="2434"/>
      <c r="MJL30" s="2434"/>
      <c r="MJM30" s="2434"/>
      <c r="MJN30" s="2434"/>
      <c r="MJO30" s="2434"/>
      <c r="MJP30" s="2434"/>
      <c r="MJQ30" s="2434"/>
      <c r="MJR30" s="2434"/>
      <c r="MJS30" s="2434"/>
      <c r="MJT30" s="2434"/>
      <c r="MJU30" s="2434"/>
      <c r="MJV30" s="2434"/>
      <c r="MJW30" s="2434"/>
      <c r="MJX30" s="2434"/>
      <c r="MJY30" s="2434"/>
      <c r="MJZ30" s="2434"/>
      <c r="MKA30" s="2434"/>
      <c r="MKB30" s="2434"/>
      <c r="MKC30" s="2434"/>
      <c r="MKD30" s="2434"/>
      <c r="MKE30" s="2434"/>
      <c r="MKF30" s="2434"/>
      <c r="MKG30" s="2434"/>
      <c r="MKH30" s="2434"/>
      <c r="MKI30" s="2434"/>
      <c r="MKJ30" s="2434"/>
      <c r="MKK30" s="2434"/>
      <c r="MKL30" s="2434"/>
      <c r="MKM30" s="2434"/>
      <c r="MKN30" s="2434"/>
      <c r="MKO30" s="2434"/>
      <c r="MKP30" s="2434"/>
      <c r="MKQ30" s="2434"/>
      <c r="MKR30" s="2434"/>
      <c r="MKS30" s="2434"/>
      <c r="MKT30" s="2434"/>
      <c r="MKU30" s="2434"/>
      <c r="MKV30" s="2434"/>
      <c r="MKW30" s="2434"/>
      <c r="MKX30" s="2434"/>
      <c r="MKY30" s="2434"/>
      <c r="MKZ30" s="2434"/>
      <c r="MLA30" s="2434"/>
      <c r="MLB30" s="2434"/>
      <c r="MLC30" s="2434"/>
      <c r="MLD30" s="2434"/>
      <c r="MLE30" s="2434"/>
      <c r="MLF30" s="2434"/>
      <c r="MLG30" s="2434"/>
      <c r="MLH30" s="2434"/>
      <c r="MLI30" s="2434"/>
      <c r="MLJ30" s="2434"/>
      <c r="MLK30" s="2434"/>
      <c r="MLL30" s="2434"/>
      <c r="MLM30" s="2434"/>
      <c r="MLN30" s="2434"/>
      <c r="MLO30" s="2434"/>
      <c r="MLP30" s="2434"/>
      <c r="MLQ30" s="2434"/>
      <c r="MLR30" s="2434"/>
      <c r="MLS30" s="2434"/>
      <c r="MLT30" s="2434"/>
      <c r="MLU30" s="2434"/>
      <c r="MLV30" s="2434"/>
      <c r="MLW30" s="2434"/>
      <c r="MLX30" s="2434"/>
      <c r="MLY30" s="2434"/>
      <c r="MLZ30" s="2434"/>
      <c r="MMA30" s="2434"/>
      <c r="MMB30" s="2434"/>
      <c r="MMC30" s="2434"/>
      <c r="MMD30" s="2434"/>
      <c r="MME30" s="2434"/>
      <c r="MMF30" s="2434"/>
      <c r="MMG30" s="2434"/>
      <c r="MMH30" s="2434"/>
      <c r="MMI30" s="2434"/>
      <c r="MMJ30" s="2434"/>
      <c r="MMK30" s="2434"/>
      <c r="MML30" s="2434"/>
      <c r="MMM30" s="2434"/>
      <c r="MMN30" s="2434"/>
      <c r="MMO30" s="2434"/>
      <c r="MMP30" s="2434"/>
      <c r="MMQ30" s="2434"/>
      <c r="MMR30" s="2434"/>
      <c r="MMS30" s="2434"/>
      <c r="MMT30" s="2434"/>
      <c r="MMU30" s="2434"/>
      <c r="MMV30" s="2434"/>
      <c r="MMW30" s="2434"/>
      <c r="MMX30" s="2434"/>
      <c r="MMY30" s="2434"/>
      <c r="MMZ30" s="2434"/>
      <c r="MNA30" s="2434"/>
      <c r="MNB30" s="2434"/>
      <c r="MNC30" s="2434"/>
      <c r="MND30" s="2434"/>
      <c r="MNE30" s="2434"/>
      <c r="MNF30" s="2434"/>
      <c r="MNG30" s="2434"/>
      <c r="MNH30" s="2434"/>
      <c r="MNI30" s="2434"/>
      <c r="MNJ30" s="2434"/>
      <c r="MNK30" s="2434"/>
      <c r="MNL30" s="2434"/>
      <c r="MNM30" s="2434"/>
      <c r="MNN30" s="2434"/>
      <c r="MNO30" s="2434"/>
      <c r="MNP30" s="2434"/>
      <c r="MNQ30" s="2434"/>
      <c r="MNR30" s="2434"/>
      <c r="MNS30" s="2434"/>
      <c r="MNT30" s="2434"/>
      <c r="MNU30" s="2434"/>
      <c r="MNV30" s="2434"/>
      <c r="MNW30" s="2434"/>
      <c r="MNX30" s="2434"/>
      <c r="MNY30" s="2434"/>
      <c r="MNZ30" s="2434"/>
      <c r="MOA30" s="2434"/>
      <c r="MOB30" s="2434"/>
      <c r="MOC30" s="2434"/>
      <c r="MOD30" s="2434"/>
      <c r="MOE30" s="2434"/>
      <c r="MOF30" s="2434"/>
      <c r="MOG30" s="2434"/>
      <c r="MOH30" s="2434"/>
      <c r="MOI30" s="2434"/>
      <c r="MOJ30" s="2434"/>
      <c r="MOK30" s="2434"/>
      <c r="MOL30" s="2434"/>
      <c r="MOM30" s="2434"/>
      <c r="MON30" s="2434"/>
      <c r="MOO30" s="2434"/>
      <c r="MOP30" s="2434"/>
      <c r="MOQ30" s="2434"/>
      <c r="MOR30" s="2434"/>
      <c r="MOS30" s="2434"/>
      <c r="MOT30" s="2434"/>
      <c r="MOU30" s="2434"/>
      <c r="MOV30" s="2434"/>
      <c r="MOW30" s="2434"/>
      <c r="MOX30" s="2434"/>
      <c r="MOY30" s="2434"/>
      <c r="MOZ30" s="2434"/>
      <c r="MPA30" s="2434"/>
      <c r="MPB30" s="2434"/>
      <c r="MPC30" s="2434"/>
      <c r="MPD30" s="2434"/>
      <c r="MPE30" s="2434"/>
      <c r="MPF30" s="2434"/>
      <c r="MPG30" s="2434"/>
      <c r="MPH30" s="2434"/>
      <c r="MPI30" s="2434"/>
      <c r="MPJ30" s="2434"/>
      <c r="MPK30" s="2434"/>
      <c r="MPL30" s="2434"/>
      <c r="MPM30" s="2434"/>
      <c r="MPN30" s="2434"/>
      <c r="MPO30" s="2434"/>
      <c r="MPP30" s="2434"/>
      <c r="MPQ30" s="2434"/>
      <c r="MPR30" s="2434"/>
      <c r="MPS30" s="2434"/>
      <c r="MPT30" s="2434"/>
      <c r="MPU30" s="2434"/>
      <c r="MPV30" s="2434"/>
      <c r="MPW30" s="2434"/>
      <c r="MPX30" s="2434"/>
      <c r="MPY30" s="2434"/>
      <c r="MPZ30" s="2434"/>
      <c r="MQA30" s="2434"/>
      <c r="MQB30" s="2434"/>
      <c r="MQC30" s="2434"/>
      <c r="MQD30" s="2434"/>
      <c r="MQE30" s="2434"/>
      <c r="MQF30" s="2434"/>
      <c r="MQG30" s="2434"/>
      <c r="MQH30" s="2434"/>
      <c r="MQI30" s="2434"/>
      <c r="MQJ30" s="2434"/>
      <c r="MQK30" s="2434"/>
      <c r="MQL30" s="2434"/>
      <c r="MQM30" s="2434"/>
      <c r="MQN30" s="2434"/>
      <c r="MQO30" s="2434"/>
      <c r="MQP30" s="2434"/>
      <c r="MQQ30" s="2434"/>
      <c r="MQR30" s="2434"/>
      <c r="MQS30" s="2434"/>
      <c r="MQT30" s="2434"/>
      <c r="MQU30" s="2434"/>
      <c r="MQV30" s="2434"/>
      <c r="MQW30" s="2434"/>
      <c r="MQX30" s="2434"/>
      <c r="MQY30" s="2434"/>
      <c r="MQZ30" s="2434"/>
      <c r="MRA30" s="2434"/>
      <c r="MRB30" s="2434"/>
      <c r="MRC30" s="2434"/>
      <c r="MRD30" s="2434"/>
      <c r="MRE30" s="2434"/>
      <c r="MRF30" s="2434"/>
      <c r="MRG30" s="2434"/>
      <c r="MRH30" s="2434"/>
      <c r="MRI30" s="2434"/>
      <c r="MRJ30" s="2434"/>
      <c r="MRK30" s="2434"/>
      <c r="MRL30" s="2434"/>
      <c r="MRM30" s="2434"/>
      <c r="MRN30" s="2434"/>
      <c r="MRO30" s="2434"/>
      <c r="MRP30" s="2434"/>
      <c r="MRQ30" s="2434"/>
      <c r="MRR30" s="2434"/>
      <c r="MRS30" s="2434"/>
      <c r="MRT30" s="2434"/>
      <c r="MRU30" s="2434"/>
      <c r="MRV30" s="2434"/>
      <c r="MRW30" s="2434"/>
      <c r="MRX30" s="2434"/>
      <c r="MRY30" s="2434"/>
      <c r="MRZ30" s="2434"/>
      <c r="MSA30" s="2434"/>
      <c r="MSB30" s="2434"/>
      <c r="MSC30" s="2434"/>
      <c r="MSD30" s="2434"/>
      <c r="MSE30" s="2434"/>
      <c r="MSF30" s="2434"/>
      <c r="MSG30" s="2434"/>
      <c r="MSH30" s="2434"/>
      <c r="MSI30" s="2434"/>
      <c r="MSJ30" s="2434"/>
      <c r="MSK30" s="2434"/>
      <c r="MSL30" s="2434"/>
      <c r="MSM30" s="2434"/>
      <c r="MSN30" s="2434"/>
      <c r="MSO30" s="2434"/>
      <c r="MSP30" s="2434"/>
      <c r="MSQ30" s="2434"/>
      <c r="MSR30" s="2434"/>
      <c r="MSS30" s="2434"/>
      <c r="MST30" s="2434"/>
      <c r="MSU30" s="2434"/>
      <c r="MSV30" s="2434"/>
      <c r="MSW30" s="2434"/>
      <c r="MSX30" s="2434"/>
      <c r="MSY30" s="2434"/>
      <c r="MSZ30" s="2434"/>
      <c r="MTA30" s="2434"/>
      <c r="MTB30" s="2434"/>
      <c r="MTC30" s="2434"/>
      <c r="MTD30" s="2434"/>
      <c r="MTE30" s="2434"/>
      <c r="MTF30" s="2434"/>
      <c r="MTG30" s="2434"/>
      <c r="MTH30" s="2434"/>
      <c r="MTI30" s="2434"/>
      <c r="MTJ30" s="2434"/>
      <c r="MTK30" s="2434"/>
      <c r="MTL30" s="2434"/>
      <c r="MTM30" s="2434"/>
      <c r="MTN30" s="2434"/>
      <c r="MTO30" s="2434"/>
      <c r="MTP30" s="2434"/>
      <c r="MTQ30" s="2434"/>
      <c r="MTR30" s="2434"/>
      <c r="MTS30" s="2434"/>
      <c r="MTT30" s="2434"/>
      <c r="MTU30" s="2434"/>
      <c r="MTV30" s="2434"/>
      <c r="MTW30" s="2434"/>
      <c r="MTX30" s="2434"/>
      <c r="MTY30" s="2434"/>
      <c r="MTZ30" s="2434"/>
      <c r="MUA30" s="2434"/>
      <c r="MUB30" s="2434"/>
      <c r="MUC30" s="2434"/>
      <c r="MUD30" s="2434"/>
      <c r="MUE30" s="2434"/>
      <c r="MUF30" s="2434"/>
      <c r="MUG30" s="2434"/>
      <c r="MUH30" s="2434"/>
      <c r="MUI30" s="2434"/>
      <c r="MUJ30" s="2434"/>
      <c r="MUK30" s="2434"/>
      <c r="MUL30" s="2434"/>
      <c r="MUM30" s="2434"/>
      <c r="MUN30" s="2434"/>
      <c r="MUO30" s="2434"/>
      <c r="MUP30" s="2434"/>
      <c r="MUQ30" s="2434"/>
      <c r="MUR30" s="2434"/>
      <c r="MUS30" s="2434"/>
      <c r="MUT30" s="2434"/>
      <c r="MUU30" s="2434"/>
      <c r="MUV30" s="2434"/>
      <c r="MUW30" s="2434"/>
      <c r="MUX30" s="2434"/>
      <c r="MUY30" s="2434"/>
      <c r="MUZ30" s="2434"/>
      <c r="MVA30" s="2434"/>
      <c r="MVB30" s="2434"/>
      <c r="MVC30" s="2434"/>
      <c r="MVD30" s="2434"/>
      <c r="MVE30" s="2434"/>
      <c r="MVF30" s="2434"/>
      <c r="MVG30" s="2434"/>
      <c r="MVH30" s="2434"/>
      <c r="MVI30" s="2434"/>
      <c r="MVJ30" s="2434"/>
      <c r="MVK30" s="2434"/>
      <c r="MVL30" s="2434"/>
      <c r="MVM30" s="2434"/>
      <c r="MVN30" s="2434"/>
      <c r="MVO30" s="2434"/>
      <c r="MVP30" s="2434"/>
      <c r="MVQ30" s="2434"/>
      <c r="MVR30" s="2434"/>
      <c r="MVS30" s="2434"/>
      <c r="MVT30" s="2434"/>
      <c r="MVU30" s="2434"/>
      <c r="MVV30" s="2434"/>
      <c r="MVW30" s="2434"/>
      <c r="MVX30" s="2434"/>
      <c r="MVY30" s="2434"/>
      <c r="MVZ30" s="2434"/>
      <c r="MWA30" s="2434"/>
      <c r="MWB30" s="2434"/>
      <c r="MWC30" s="2434"/>
      <c r="MWD30" s="2434"/>
      <c r="MWE30" s="2434"/>
      <c r="MWF30" s="2434"/>
      <c r="MWG30" s="2434"/>
      <c r="MWH30" s="2434"/>
      <c r="MWI30" s="2434"/>
      <c r="MWJ30" s="2434"/>
      <c r="MWK30" s="2434"/>
      <c r="MWL30" s="2434"/>
      <c r="MWM30" s="2434"/>
      <c r="MWN30" s="2434"/>
      <c r="MWO30" s="2434"/>
      <c r="MWP30" s="2434"/>
      <c r="MWQ30" s="2434"/>
      <c r="MWR30" s="2434"/>
      <c r="MWS30" s="2434"/>
      <c r="MWT30" s="2434"/>
      <c r="MWU30" s="2434"/>
      <c r="MWV30" s="2434"/>
      <c r="MWW30" s="2434"/>
      <c r="MWX30" s="2434"/>
      <c r="MWY30" s="2434"/>
      <c r="MWZ30" s="2434"/>
      <c r="MXA30" s="2434"/>
      <c r="MXB30" s="2434"/>
      <c r="MXC30" s="2434"/>
      <c r="MXD30" s="2434"/>
      <c r="MXE30" s="2434"/>
      <c r="MXF30" s="2434"/>
      <c r="MXG30" s="2434"/>
      <c r="MXH30" s="2434"/>
      <c r="MXI30" s="2434"/>
      <c r="MXJ30" s="2434"/>
      <c r="MXK30" s="2434"/>
      <c r="MXL30" s="2434"/>
      <c r="MXM30" s="2434"/>
      <c r="MXN30" s="2434"/>
      <c r="MXO30" s="2434"/>
      <c r="MXP30" s="2434"/>
      <c r="MXQ30" s="2434"/>
      <c r="MXR30" s="2434"/>
      <c r="MXS30" s="2434"/>
      <c r="MXT30" s="2434"/>
      <c r="MXU30" s="2434"/>
      <c r="MXV30" s="2434"/>
      <c r="MXW30" s="2434"/>
      <c r="MXX30" s="2434"/>
      <c r="MXY30" s="2434"/>
      <c r="MXZ30" s="2434"/>
      <c r="MYA30" s="2434"/>
      <c r="MYB30" s="2434"/>
      <c r="MYC30" s="2434"/>
      <c r="MYD30" s="2434"/>
      <c r="MYE30" s="2434"/>
      <c r="MYF30" s="2434"/>
      <c r="MYG30" s="2434"/>
      <c r="MYH30" s="2434"/>
      <c r="MYI30" s="2434"/>
      <c r="MYJ30" s="2434"/>
      <c r="MYK30" s="2434"/>
      <c r="MYL30" s="2434"/>
      <c r="MYM30" s="2434"/>
      <c r="MYN30" s="2434"/>
      <c r="MYO30" s="2434"/>
      <c r="MYP30" s="2434"/>
      <c r="MYQ30" s="2434"/>
      <c r="MYR30" s="2434"/>
      <c r="MYS30" s="2434"/>
      <c r="MYT30" s="2434"/>
      <c r="MYU30" s="2434"/>
      <c r="MYV30" s="2434"/>
      <c r="MYW30" s="2434"/>
      <c r="MYX30" s="2434"/>
      <c r="MYY30" s="2434"/>
      <c r="MYZ30" s="2434"/>
      <c r="MZA30" s="2434"/>
      <c r="MZB30" s="2434"/>
      <c r="MZC30" s="2434"/>
      <c r="MZD30" s="2434"/>
      <c r="MZE30" s="2434"/>
      <c r="MZF30" s="2434"/>
      <c r="MZG30" s="2434"/>
      <c r="MZH30" s="2434"/>
      <c r="MZI30" s="2434"/>
      <c r="MZJ30" s="2434"/>
      <c r="MZK30" s="2434"/>
      <c r="MZL30" s="2434"/>
      <c r="MZM30" s="2434"/>
      <c r="MZN30" s="2434"/>
      <c r="MZO30" s="2434"/>
      <c r="MZP30" s="2434"/>
      <c r="MZQ30" s="2434"/>
      <c r="MZR30" s="2434"/>
      <c r="MZS30" s="2434"/>
      <c r="MZT30" s="2434"/>
      <c r="MZU30" s="2434"/>
      <c r="MZV30" s="2434"/>
      <c r="MZW30" s="2434"/>
      <c r="MZX30" s="2434"/>
      <c r="MZY30" s="2434"/>
      <c r="MZZ30" s="2434"/>
      <c r="NAA30" s="2434"/>
      <c r="NAB30" s="2434"/>
      <c r="NAC30" s="2434"/>
      <c r="NAD30" s="2434"/>
      <c r="NAE30" s="2434"/>
      <c r="NAF30" s="2434"/>
      <c r="NAG30" s="2434"/>
      <c r="NAH30" s="2434"/>
      <c r="NAI30" s="2434"/>
      <c r="NAJ30" s="2434"/>
      <c r="NAK30" s="2434"/>
      <c r="NAL30" s="2434"/>
      <c r="NAM30" s="2434"/>
      <c r="NAN30" s="2434"/>
      <c r="NAO30" s="2434"/>
      <c r="NAP30" s="2434"/>
      <c r="NAQ30" s="2434"/>
      <c r="NAR30" s="2434"/>
      <c r="NAS30" s="2434"/>
      <c r="NAT30" s="2434"/>
      <c r="NAU30" s="2434"/>
      <c r="NAV30" s="2434"/>
      <c r="NAW30" s="2434"/>
      <c r="NAX30" s="2434"/>
      <c r="NAY30" s="2434"/>
      <c r="NAZ30" s="2434"/>
      <c r="NBA30" s="2434"/>
      <c r="NBB30" s="2434"/>
      <c r="NBC30" s="2434"/>
      <c r="NBD30" s="2434"/>
      <c r="NBE30" s="2434"/>
      <c r="NBF30" s="2434"/>
      <c r="NBG30" s="2434"/>
      <c r="NBH30" s="2434"/>
      <c r="NBI30" s="2434"/>
      <c r="NBJ30" s="2434"/>
      <c r="NBK30" s="2434"/>
      <c r="NBL30" s="2434"/>
      <c r="NBM30" s="2434"/>
      <c r="NBN30" s="2434"/>
      <c r="NBO30" s="2434"/>
      <c r="NBP30" s="2434"/>
      <c r="NBQ30" s="2434"/>
      <c r="NBR30" s="2434"/>
      <c r="NBS30" s="2434"/>
      <c r="NBT30" s="2434"/>
      <c r="NBU30" s="2434"/>
      <c r="NBV30" s="2434"/>
      <c r="NBW30" s="2434"/>
      <c r="NBX30" s="2434"/>
      <c r="NBY30" s="2434"/>
      <c r="NBZ30" s="2434"/>
      <c r="NCA30" s="2434"/>
      <c r="NCB30" s="2434"/>
      <c r="NCC30" s="2434"/>
      <c r="NCD30" s="2434"/>
      <c r="NCE30" s="2434"/>
      <c r="NCF30" s="2434"/>
      <c r="NCG30" s="2434"/>
      <c r="NCH30" s="2434"/>
      <c r="NCI30" s="2434"/>
      <c r="NCJ30" s="2434"/>
      <c r="NCK30" s="2434"/>
      <c r="NCL30" s="2434"/>
      <c r="NCM30" s="2434"/>
      <c r="NCN30" s="2434"/>
      <c r="NCO30" s="2434"/>
      <c r="NCP30" s="2434"/>
      <c r="NCQ30" s="2434"/>
      <c r="NCR30" s="2434"/>
      <c r="NCS30" s="2434"/>
      <c r="NCT30" s="2434"/>
      <c r="NCU30" s="2434"/>
      <c r="NCV30" s="2434"/>
      <c r="NCW30" s="2434"/>
      <c r="NCX30" s="2434"/>
      <c r="NCY30" s="2434"/>
      <c r="NCZ30" s="2434"/>
      <c r="NDA30" s="2434"/>
      <c r="NDB30" s="2434"/>
      <c r="NDC30" s="2434"/>
      <c r="NDD30" s="2434"/>
      <c r="NDE30" s="2434"/>
      <c r="NDF30" s="2434"/>
      <c r="NDG30" s="2434"/>
      <c r="NDH30" s="2434"/>
      <c r="NDI30" s="2434"/>
      <c r="NDJ30" s="2434"/>
      <c r="NDK30" s="2434"/>
      <c r="NDL30" s="2434"/>
      <c r="NDM30" s="2434"/>
      <c r="NDN30" s="2434"/>
      <c r="NDO30" s="2434"/>
      <c r="NDP30" s="2434"/>
      <c r="NDQ30" s="2434"/>
      <c r="NDR30" s="2434"/>
      <c r="NDS30" s="2434"/>
      <c r="NDT30" s="2434"/>
      <c r="NDU30" s="2434"/>
      <c r="NDV30" s="2434"/>
      <c r="NDW30" s="2434"/>
      <c r="NDX30" s="2434"/>
      <c r="NDY30" s="2434"/>
      <c r="NDZ30" s="2434"/>
      <c r="NEA30" s="2434"/>
      <c r="NEB30" s="2434"/>
      <c r="NEC30" s="2434"/>
      <c r="NED30" s="2434"/>
      <c r="NEE30" s="2434"/>
      <c r="NEF30" s="2434"/>
      <c r="NEG30" s="2434"/>
      <c r="NEH30" s="2434"/>
      <c r="NEI30" s="2434"/>
      <c r="NEJ30" s="2434"/>
      <c r="NEK30" s="2434"/>
      <c r="NEL30" s="2434"/>
      <c r="NEM30" s="2434"/>
      <c r="NEN30" s="2434"/>
      <c r="NEO30" s="2434"/>
      <c r="NEP30" s="2434"/>
      <c r="NEQ30" s="2434"/>
      <c r="NER30" s="2434"/>
      <c r="NES30" s="2434"/>
      <c r="NET30" s="2434"/>
      <c r="NEU30" s="2434"/>
      <c r="NEV30" s="2434"/>
      <c r="NEW30" s="2434"/>
      <c r="NEX30" s="2434"/>
      <c r="NEY30" s="2434"/>
      <c r="NEZ30" s="2434"/>
      <c r="NFA30" s="2434"/>
      <c r="NFB30" s="2434"/>
      <c r="NFC30" s="2434"/>
      <c r="NFD30" s="2434"/>
      <c r="NFE30" s="2434"/>
      <c r="NFF30" s="2434"/>
      <c r="NFG30" s="2434"/>
      <c r="NFH30" s="2434"/>
      <c r="NFI30" s="2434"/>
      <c r="NFJ30" s="2434"/>
      <c r="NFK30" s="2434"/>
      <c r="NFL30" s="2434"/>
      <c r="NFM30" s="2434"/>
      <c r="NFN30" s="2434"/>
      <c r="NFO30" s="2434"/>
      <c r="NFP30" s="2434"/>
      <c r="NFQ30" s="2434"/>
      <c r="NFR30" s="2434"/>
      <c r="NFS30" s="2434"/>
      <c r="NFT30" s="2434"/>
      <c r="NFU30" s="2434"/>
      <c r="NFV30" s="2434"/>
      <c r="NFW30" s="2434"/>
      <c r="NFX30" s="2434"/>
      <c r="NFY30" s="2434"/>
      <c r="NFZ30" s="2434"/>
      <c r="NGA30" s="2434"/>
      <c r="NGB30" s="2434"/>
      <c r="NGC30" s="2434"/>
      <c r="NGD30" s="2434"/>
      <c r="NGE30" s="2434"/>
      <c r="NGF30" s="2434"/>
      <c r="NGG30" s="2434"/>
      <c r="NGH30" s="2434"/>
      <c r="NGI30" s="2434"/>
      <c r="NGJ30" s="2434"/>
      <c r="NGK30" s="2434"/>
      <c r="NGL30" s="2434"/>
      <c r="NGM30" s="2434"/>
      <c r="NGN30" s="2434"/>
      <c r="NGO30" s="2434"/>
      <c r="NGP30" s="2434"/>
      <c r="NGQ30" s="2434"/>
      <c r="NGR30" s="2434"/>
      <c r="NGS30" s="2434"/>
      <c r="NGT30" s="2434"/>
      <c r="NGU30" s="2434"/>
      <c r="NGV30" s="2434"/>
      <c r="NGW30" s="2434"/>
      <c r="NGX30" s="2434"/>
      <c r="NGY30" s="2434"/>
      <c r="NGZ30" s="2434"/>
      <c r="NHA30" s="2434"/>
      <c r="NHB30" s="2434"/>
      <c r="NHC30" s="2434"/>
      <c r="NHD30" s="2434"/>
      <c r="NHE30" s="2434"/>
      <c r="NHF30" s="2434"/>
      <c r="NHG30" s="2434"/>
      <c r="NHH30" s="2434"/>
      <c r="NHI30" s="2434"/>
      <c r="NHJ30" s="2434"/>
      <c r="NHK30" s="2434"/>
      <c r="NHL30" s="2434"/>
      <c r="NHM30" s="2434"/>
      <c r="NHN30" s="2434"/>
      <c r="NHO30" s="2434"/>
      <c r="NHP30" s="2434"/>
      <c r="NHQ30" s="2434"/>
      <c r="NHR30" s="2434"/>
      <c r="NHS30" s="2434"/>
      <c r="NHT30" s="2434"/>
      <c r="NHU30" s="2434"/>
      <c r="NHV30" s="2434"/>
      <c r="NHW30" s="2434"/>
      <c r="NHX30" s="2434"/>
      <c r="NHY30" s="2434"/>
      <c r="NHZ30" s="2434"/>
      <c r="NIA30" s="2434"/>
      <c r="NIB30" s="2434"/>
      <c r="NIC30" s="2434"/>
      <c r="NID30" s="2434"/>
      <c r="NIE30" s="2434"/>
      <c r="NIF30" s="2434"/>
      <c r="NIG30" s="2434"/>
      <c r="NIH30" s="2434"/>
      <c r="NII30" s="2434"/>
      <c r="NIJ30" s="2434"/>
      <c r="NIK30" s="2434"/>
      <c r="NIL30" s="2434"/>
      <c r="NIM30" s="2434"/>
      <c r="NIN30" s="2434"/>
      <c r="NIO30" s="2434"/>
      <c r="NIP30" s="2434"/>
      <c r="NIQ30" s="2434"/>
      <c r="NIR30" s="2434"/>
      <c r="NIS30" s="2434"/>
      <c r="NIT30" s="2434"/>
      <c r="NIU30" s="2434"/>
      <c r="NIV30" s="2434"/>
      <c r="NIW30" s="2434"/>
      <c r="NIX30" s="2434"/>
      <c r="NIY30" s="2434"/>
      <c r="NIZ30" s="2434"/>
      <c r="NJA30" s="2434"/>
      <c r="NJB30" s="2434"/>
      <c r="NJC30" s="2434"/>
      <c r="NJD30" s="2434"/>
      <c r="NJE30" s="2434"/>
      <c r="NJF30" s="2434"/>
      <c r="NJG30" s="2434"/>
      <c r="NJH30" s="2434"/>
      <c r="NJI30" s="2434"/>
      <c r="NJJ30" s="2434"/>
      <c r="NJK30" s="2434"/>
      <c r="NJL30" s="2434"/>
      <c r="NJM30" s="2434"/>
      <c r="NJN30" s="2434"/>
      <c r="NJO30" s="2434"/>
      <c r="NJP30" s="2434"/>
      <c r="NJQ30" s="2434"/>
      <c r="NJR30" s="2434"/>
      <c r="NJS30" s="2434"/>
      <c r="NJT30" s="2434"/>
      <c r="NJU30" s="2434"/>
      <c r="NJV30" s="2434"/>
      <c r="NJW30" s="2434"/>
      <c r="NJX30" s="2434"/>
      <c r="NJY30" s="2434"/>
      <c r="NJZ30" s="2434"/>
      <c r="NKA30" s="2434"/>
      <c r="NKB30" s="2434"/>
      <c r="NKC30" s="2434"/>
      <c r="NKD30" s="2434"/>
      <c r="NKE30" s="2434"/>
      <c r="NKF30" s="2434"/>
      <c r="NKG30" s="2434"/>
      <c r="NKH30" s="2434"/>
      <c r="NKI30" s="2434"/>
      <c r="NKJ30" s="2434"/>
      <c r="NKK30" s="2434"/>
      <c r="NKL30" s="2434"/>
      <c r="NKM30" s="2434"/>
      <c r="NKN30" s="2434"/>
      <c r="NKO30" s="2434"/>
      <c r="NKP30" s="2434"/>
      <c r="NKQ30" s="2434"/>
      <c r="NKR30" s="2434"/>
      <c r="NKS30" s="2434"/>
      <c r="NKT30" s="2434"/>
      <c r="NKU30" s="2434"/>
      <c r="NKV30" s="2434"/>
      <c r="NKW30" s="2434"/>
      <c r="NKX30" s="2434"/>
      <c r="NKY30" s="2434"/>
      <c r="NKZ30" s="2434"/>
      <c r="NLA30" s="2434"/>
      <c r="NLB30" s="2434"/>
      <c r="NLC30" s="2434"/>
      <c r="NLD30" s="2434"/>
      <c r="NLE30" s="2434"/>
      <c r="NLF30" s="2434"/>
      <c r="NLG30" s="2434"/>
      <c r="NLH30" s="2434"/>
      <c r="NLI30" s="2434"/>
      <c r="NLJ30" s="2434"/>
      <c r="NLK30" s="2434"/>
      <c r="NLL30" s="2434"/>
      <c r="NLM30" s="2434"/>
      <c r="NLN30" s="2434"/>
      <c r="NLO30" s="2434"/>
      <c r="NLP30" s="2434"/>
      <c r="NLQ30" s="2434"/>
      <c r="NLR30" s="2434"/>
      <c r="NLS30" s="2434"/>
      <c r="NLT30" s="2434"/>
      <c r="NLU30" s="2434"/>
      <c r="NLV30" s="2434"/>
      <c r="NLW30" s="2434"/>
      <c r="NLX30" s="2434"/>
      <c r="NLY30" s="2434"/>
      <c r="NLZ30" s="2434"/>
      <c r="NMA30" s="2434"/>
      <c r="NMB30" s="2434"/>
      <c r="NMC30" s="2434"/>
      <c r="NMD30" s="2434"/>
      <c r="NME30" s="2434"/>
      <c r="NMF30" s="2434"/>
      <c r="NMG30" s="2434"/>
      <c r="NMH30" s="2434"/>
      <c r="NMI30" s="2434"/>
      <c r="NMJ30" s="2434"/>
      <c r="NMK30" s="2434"/>
      <c r="NML30" s="2434"/>
      <c r="NMM30" s="2434"/>
      <c r="NMN30" s="2434"/>
      <c r="NMO30" s="2434"/>
      <c r="NMP30" s="2434"/>
      <c r="NMQ30" s="2434"/>
      <c r="NMR30" s="2434"/>
      <c r="NMS30" s="2434"/>
      <c r="NMT30" s="2434"/>
      <c r="NMU30" s="2434"/>
      <c r="NMV30" s="2434"/>
      <c r="NMW30" s="2434"/>
      <c r="NMX30" s="2434"/>
      <c r="NMY30" s="2434"/>
      <c r="NMZ30" s="2434"/>
      <c r="NNA30" s="2434"/>
      <c r="NNB30" s="2434"/>
      <c r="NNC30" s="2434"/>
      <c r="NND30" s="2434"/>
      <c r="NNE30" s="2434"/>
      <c r="NNF30" s="2434"/>
      <c r="NNG30" s="2434"/>
      <c r="NNH30" s="2434"/>
      <c r="NNI30" s="2434"/>
      <c r="NNJ30" s="2434"/>
      <c r="NNK30" s="2434"/>
      <c r="NNL30" s="2434"/>
      <c r="NNM30" s="2434"/>
      <c r="NNN30" s="2434"/>
      <c r="NNO30" s="2434"/>
      <c r="NNP30" s="2434"/>
      <c r="NNQ30" s="2434"/>
      <c r="NNR30" s="2434"/>
      <c r="NNS30" s="2434"/>
      <c r="NNT30" s="2434"/>
      <c r="NNU30" s="2434"/>
      <c r="NNV30" s="2434"/>
      <c r="NNW30" s="2434"/>
      <c r="NNX30" s="2434"/>
      <c r="NNY30" s="2434"/>
      <c r="NNZ30" s="2434"/>
      <c r="NOA30" s="2434"/>
      <c r="NOB30" s="2434"/>
      <c r="NOC30" s="2434"/>
      <c r="NOD30" s="2434"/>
      <c r="NOE30" s="2434"/>
      <c r="NOF30" s="2434"/>
      <c r="NOG30" s="2434"/>
      <c r="NOH30" s="2434"/>
      <c r="NOI30" s="2434"/>
      <c r="NOJ30" s="2434"/>
      <c r="NOK30" s="2434"/>
      <c r="NOL30" s="2434"/>
      <c r="NOM30" s="2434"/>
      <c r="NON30" s="2434"/>
      <c r="NOO30" s="2434"/>
      <c r="NOP30" s="2434"/>
      <c r="NOQ30" s="2434"/>
      <c r="NOR30" s="2434"/>
      <c r="NOS30" s="2434"/>
      <c r="NOT30" s="2434"/>
      <c r="NOU30" s="2434"/>
      <c r="NOV30" s="2434"/>
      <c r="NOW30" s="2434"/>
      <c r="NOX30" s="2434"/>
      <c r="NOY30" s="2434"/>
      <c r="NOZ30" s="2434"/>
      <c r="NPA30" s="2434"/>
      <c r="NPB30" s="2434"/>
      <c r="NPC30" s="2434"/>
      <c r="NPD30" s="2434"/>
      <c r="NPE30" s="2434"/>
      <c r="NPF30" s="2434"/>
      <c r="NPG30" s="2434"/>
      <c r="NPH30" s="2434"/>
      <c r="NPI30" s="2434"/>
      <c r="NPJ30" s="2434"/>
      <c r="NPK30" s="2434"/>
      <c r="NPL30" s="2434"/>
      <c r="NPM30" s="2434"/>
      <c r="NPN30" s="2434"/>
      <c r="NPO30" s="2434"/>
      <c r="NPP30" s="2434"/>
      <c r="NPQ30" s="2434"/>
      <c r="NPR30" s="2434"/>
      <c r="NPS30" s="2434"/>
      <c r="NPT30" s="2434"/>
      <c r="NPU30" s="2434"/>
      <c r="NPV30" s="2434"/>
      <c r="NPW30" s="2434"/>
      <c r="NPX30" s="2434"/>
      <c r="NPY30" s="2434"/>
      <c r="NPZ30" s="2434"/>
      <c r="NQA30" s="2434"/>
      <c r="NQB30" s="2434"/>
      <c r="NQC30" s="2434"/>
      <c r="NQD30" s="2434"/>
      <c r="NQE30" s="2434"/>
      <c r="NQF30" s="2434"/>
      <c r="NQG30" s="2434"/>
      <c r="NQH30" s="2434"/>
      <c r="NQI30" s="2434"/>
      <c r="NQJ30" s="2434"/>
      <c r="NQK30" s="2434"/>
      <c r="NQL30" s="2434"/>
      <c r="NQM30" s="2434"/>
      <c r="NQN30" s="2434"/>
      <c r="NQO30" s="2434"/>
      <c r="NQP30" s="2434"/>
      <c r="NQQ30" s="2434"/>
      <c r="NQR30" s="2434"/>
      <c r="NQS30" s="2434"/>
      <c r="NQT30" s="2434"/>
      <c r="NQU30" s="2434"/>
      <c r="NQV30" s="2434"/>
      <c r="NQW30" s="2434"/>
      <c r="NQX30" s="2434"/>
      <c r="NQY30" s="2434"/>
      <c r="NQZ30" s="2434"/>
      <c r="NRA30" s="2434"/>
      <c r="NRB30" s="2434"/>
      <c r="NRC30" s="2434"/>
      <c r="NRD30" s="2434"/>
      <c r="NRE30" s="2434"/>
      <c r="NRF30" s="2434"/>
      <c r="NRG30" s="2434"/>
      <c r="NRH30" s="2434"/>
      <c r="NRI30" s="2434"/>
      <c r="NRJ30" s="2434"/>
      <c r="NRK30" s="2434"/>
      <c r="NRL30" s="2434"/>
      <c r="NRM30" s="2434"/>
      <c r="NRN30" s="2434"/>
      <c r="NRO30" s="2434"/>
      <c r="NRP30" s="2434"/>
      <c r="NRQ30" s="2434"/>
      <c r="NRR30" s="2434"/>
      <c r="NRS30" s="2434"/>
      <c r="NRT30" s="2434"/>
      <c r="NRU30" s="2434"/>
      <c r="NRV30" s="2434"/>
      <c r="NRW30" s="2434"/>
      <c r="NRX30" s="2434"/>
      <c r="NRY30" s="2434"/>
      <c r="NRZ30" s="2434"/>
      <c r="NSA30" s="2434"/>
      <c r="NSB30" s="2434"/>
      <c r="NSC30" s="2434"/>
      <c r="NSD30" s="2434"/>
      <c r="NSE30" s="2434"/>
      <c r="NSF30" s="2434"/>
      <c r="NSG30" s="2434"/>
      <c r="NSH30" s="2434"/>
      <c r="NSI30" s="2434"/>
      <c r="NSJ30" s="2434"/>
      <c r="NSK30" s="2434"/>
      <c r="NSL30" s="2434"/>
      <c r="NSM30" s="2434"/>
      <c r="NSN30" s="2434"/>
      <c r="NSO30" s="2434"/>
      <c r="NSP30" s="2434"/>
      <c r="NSQ30" s="2434"/>
      <c r="NSR30" s="2434"/>
      <c r="NSS30" s="2434"/>
      <c r="NST30" s="2434"/>
      <c r="NSU30" s="2434"/>
      <c r="NSV30" s="2434"/>
      <c r="NSW30" s="2434"/>
      <c r="NSX30" s="2434"/>
      <c r="NSY30" s="2434"/>
      <c r="NSZ30" s="2434"/>
      <c r="NTA30" s="2434"/>
      <c r="NTB30" s="2434"/>
      <c r="NTC30" s="2434"/>
      <c r="NTD30" s="2434"/>
      <c r="NTE30" s="2434"/>
      <c r="NTF30" s="2434"/>
      <c r="NTG30" s="2434"/>
      <c r="NTH30" s="2434"/>
      <c r="NTI30" s="2434"/>
      <c r="NTJ30" s="2434"/>
      <c r="NTK30" s="2434"/>
      <c r="NTL30" s="2434"/>
      <c r="NTM30" s="2434"/>
      <c r="NTN30" s="2434"/>
      <c r="NTO30" s="2434"/>
      <c r="NTP30" s="2434"/>
      <c r="NTQ30" s="2434"/>
      <c r="NTR30" s="2434"/>
      <c r="NTS30" s="2434"/>
      <c r="NTT30" s="2434"/>
      <c r="NTU30" s="2434"/>
      <c r="NTV30" s="2434"/>
      <c r="NTW30" s="2434"/>
      <c r="NTX30" s="2434"/>
      <c r="NTY30" s="2434"/>
      <c r="NTZ30" s="2434"/>
      <c r="NUA30" s="2434"/>
      <c r="NUB30" s="2434"/>
      <c r="NUC30" s="2434"/>
      <c r="NUD30" s="2434"/>
      <c r="NUE30" s="2434"/>
      <c r="NUF30" s="2434"/>
      <c r="NUG30" s="2434"/>
      <c r="NUH30" s="2434"/>
      <c r="NUI30" s="2434"/>
      <c r="NUJ30" s="2434"/>
      <c r="NUK30" s="2434"/>
      <c r="NUL30" s="2434"/>
      <c r="NUM30" s="2434"/>
      <c r="NUN30" s="2434"/>
      <c r="NUO30" s="2434"/>
      <c r="NUP30" s="2434"/>
      <c r="NUQ30" s="2434"/>
      <c r="NUR30" s="2434"/>
      <c r="NUS30" s="2434"/>
      <c r="NUT30" s="2434"/>
      <c r="NUU30" s="2434"/>
      <c r="NUV30" s="2434"/>
      <c r="NUW30" s="2434"/>
      <c r="NUX30" s="2434"/>
      <c r="NUY30" s="2434"/>
      <c r="NUZ30" s="2434"/>
      <c r="NVA30" s="2434"/>
      <c r="NVB30" s="2434"/>
      <c r="NVC30" s="2434"/>
      <c r="NVD30" s="2434"/>
      <c r="NVE30" s="2434"/>
      <c r="NVF30" s="2434"/>
      <c r="NVG30" s="2434"/>
      <c r="NVH30" s="2434"/>
      <c r="NVI30" s="2434"/>
      <c r="NVJ30" s="2434"/>
      <c r="NVK30" s="2434"/>
      <c r="NVL30" s="2434"/>
      <c r="NVM30" s="2434"/>
      <c r="NVN30" s="2434"/>
      <c r="NVO30" s="2434"/>
      <c r="NVP30" s="2434"/>
      <c r="NVQ30" s="2434"/>
      <c r="NVR30" s="2434"/>
      <c r="NVS30" s="2434"/>
      <c r="NVT30" s="2434"/>
      <c r="NVU30" s="2434"/>
      <c r="NVV30" s="2434"/>
      <c r="NVW30" s="2434"/>
      <c r="NVX30" s="2434"/>
      <c r="NVY30" s="2434"/>
      <c r="NVZ30" s="2434"/>
      <c r="NWA30" s="2434"/>
      <c r="NWB30" s="2434"/>
      <c r="NWC30" s="2434"/>
      <c r="NWD30" s="2434"/>
      <c r="NWE30" s="2434"/>
      <c r="NWF30" s="2434"/>
      <c r="NWG30" s="2434"/>
      <c r="NWH30" s="2434"/>
      <c r="NWI30" s="2434"/>
      <c r="NWJ30" s="2434"/>
      <c r="NWK30" s="2434"/>
      <c r="NWL30" s="2434"/>
      <c r="NWM30" s="2434"/>
      <c r="NWN30" s="2434"/>
      <c r="NWO30" s="2434"/>
      <c r="NWP30" s="2434"/>
      <c r="NWQ30" s="2434"/>
      <c r="NWR30" s="2434"/>
      <c r="NWS30" s="2434"/>
      <c r="NWT30" s="2434"/>
      <c r="NWU30" s="2434"/>
      <c r="NWV30" s="2434"/>
      <c r="NWW30" s="2434"/>
      <c r="NWX30" s="2434"/>
      <c r="NWY30" s="2434"/>
      <c r="NWZ30" s="2434"/>
      <c r="NXA30" s="2434"/>
      <c r="NXB30" s="2434"/>
      <c r="NXC30" s="2434"/>
      <c r="NXD30" s="2434"/>
      <c r="NXE30" s="2434"/>
      <c r="NXF30" s="2434"/>
      <c r="NXG30" s="2434"/>
      <c r="NXH30" s="2434"/>
      <c r="NXI30" s="2434"/>
      <c r="NXJ30" s="2434"/>
      <c r="NXK30" s="2434"/>
      <c r="NXL30" s="2434"/>
      <c r="NXM30" s="2434"/>
      <c r="NXN30" s="2434"/>
      <c r="NXO30" s="2434"/>
      <c r="NXP30" s="2434"/>
      <c r="NXQ30" s="2434"/>
      <c r="NXR30" s="2434"/>
      <c r="NXS30" s="2434"/>
      <c r="NXT30" s="2434"/>
      <c r="NXU30" s="2434"/>
      <c r="NXV30" s="2434"/>
      <c r="NXW30" s="2434"/>
      <c r="NXX30" s="2434"/>
      <c r="NXY30" s="2434"/>
      <c r="NXZ30" s="2434"/>
      <c r="NYA30" s="2434"/>
      <c r="NYB30" s="2434"/>
      <c r="NYC30" s="2434"/>
      <c r="NYD30" s="2434"/>
      <c r="NYE30" s="2434"/>
      <c r="NYF30" s="2434"/>
      <c r="NYG30" s="2434"/>
      <c r="NYH30" s="2434"/>
      <c r="NYI30" s="2434"/>
      <c r="NYJ30" s="2434"/>
      <c r="NYK30" s="2434"/>
      <c r="NYL30" s="2434"/>
      <c r="NYM30" s="2434"/>
      <c r="NYN30" s="2434"/>
      <c r="NYO30" s="2434"/>
      <c r="NYP30" s="2434"/>
      <c r="NYQ30" s="2434"/>
      <c r="NYR30" s="2434"/>
      <c r="NYS30" s="2434"/>
      <c r="NYT30" s="2434"/>
      <c r="NYU30" s="2434"/>
      <c r="NYV30" s="2434"/>
      <c r="NYW30" s="2434"/>
      <c r="NYX30" s="2434"/>
      <c r="NYY30" s="2434"/>
      <c r="NYZ30" s="2434"/>
      <c r="NZA30" s="2434"/>
      <c r="NZB30" s="2434"/>
      <c r="NZC30" s="2434"/>
      <c r="NZD30" s="2434"/>
      <c r="NZE30" s="2434"/>
      <c r="NZF30" s="2434"/>
      <c r="NZG30" s="2434"/>
      <c r="NZH30" s="2434"/>
      <c r="NZI30" s="2434"/>
      <c r="NZJ30" s="2434"/>
      <c r="NZK30" s="2434"/>
      <c r="NZL30" s="2434"/>
      <c r="NZM30" s="2434"/>
      <c r="NZN30" s="2434"/>
      <c r="NZO30" s="2434"/>
      <c r="NZP30" s="2434"/>
      <c r="NZQ30" s="2434"/>
      <c r="NZR30" s="2434"/>
      <c r="NZS30" s="2434"/>
      <c r="NZT30" s="2434"/>
      <c r="NZU30" s="2434"/>
      <c r="NZV30" s="2434"/>
      <c r="NZW30" s="2434"/>
      <c r="NZX30" s="2434"/>
      <c r="NZY30" s="2434"/>
      <c r="NZZ30" s="2434"/>
      <c r="OAA30" s="2434"/>
      <c r="OAB30" s="2434"/>
      <c r="OAC30" s="2434"/>
      <c r="OAD30" s="2434"/>
      <c r="OAE30" s="2434"/>
      <c r="OAF30" s="2434"/>
      <c r="OAG30" s="2434"/>
      <c r="OAH30" s="2434"/>
      <c r="OAI30" s="2434"/>
      <c r="OAJ30" s="2434"/>
      <c r="OAK30" s="2434"/>
      <c r="OAL30" s="2434"/>
      <c r="OAM30" s="2434"/>
      <c r="OAN30" s="2434"/>
      <c r="OAO30" s="2434"/>
      <c r="OAP30" s="2434"/>
      <c r="OAQ30" s="2434"/>
      <c r="OAR30" s="2434"/>
      <c r="OAS30" s="2434"/>
      <c r="OAT30" s="2434"/>
      <c r="OAU30" s="2434"/>
      <c r="OAV30" s="2434"/>
      <c r="OAW30" s="2434"/>
      <c r="OAX30" s="2434"/>
      <c r="OAY30" s="2434"/>
      <c r="OAZ30" s="2434"/>
      <c r="OBA30" s="2434"/>
      <c r="OBB30" s="2434"/>
      <c r="OBC30" s="2434"/>
      <c r="OBD30" s="2434"/>
      <c r="OBE30" s="2434"/>
      <c r="OBF30" s="2434"/>
      <c r="OBG30" s="2434"/>
      <c r="OBH30" s="2434"/>
      <c r="OBI30" s="2434"/>
      <c r="OBJ30" s="2434"/>
      <c r="OBK30" s="2434"/>
      <c r="OBL30" s="2434"/>
      <c r="OBM30" s="2434"/>
      <c r="OBN30" s="2434"/>
      <c r="OBO30" s="2434"/>
      <c r="OBP30" s="2434"/>
      <c r="OBQ30" s="2434"/>
      <c r="OBR30" s="2434"/>
      <c r="OBS30" s="2434"/>
      <c r="OBT30" s="2434"/>
      <c r="OBU30" s="2434"/>
      <c r="OBV30" s="2434"/>
      <c r="OBW30" s="2434"/>
      <c r="OBX30" s="2434"/>
      <c r="OBY30" s="2434"/>
      <c r="OBZ30" s="2434"/>
      <c r="OCA30" s="2434"/>
      <c r="OCB30" s="2434"/>
      <c r="OCC30" s="2434"/>
      <c r="OCD30" s="2434"/>
      <c r="OCE30" s="2434"/>
      <c r="OCF30" s="2434"/>
      <c r="OCG30" s="2434"/>
      <c r="OCH30" s="2434"/>
      <c r="OCI30" s="2434"/>
      <c r="OCJ30" s="2434"/>
      <c r="OCK30" s="2434"/>
      <c r="OCL30" s="2434"/>
      <c r="OCM30" s="2434"/>
      <c r="OCN30" s="2434"/>
      <c r="OCO30" s="2434"/>
      <c r="OCP30" s="2434"/>
      <c r="OCQ30" s="2434"/>
      <c r="OCR30" s="2434"/>
      <c r="OCS30" s="2434"/>
      <c r="OCT30" s="2434"/>
      <c r="OCU30" s="2434"/>
      <c r="OCV30" s="2434"/>
      <c r="OCW30" s="2434"/>
      <c r="OCX30" s="2434"/>
      <c r="OCY30" s="2434"/>
      <c r="OCZ30" s="2434"/>
      <c r="ODA30" s="2434"/>
      <c r="ODB30" s="2434"/>
      <c r="ODC30" s="2434"/>
      <c r="ODD30" s="2434"/>
      <c r="ODE30" s="2434"/>
      <c r="ODF30" s="2434"/>
      <c r="ODG30" s="2434"/>
      <c r="ODH30" s="2434"/>
      <c r="ODI30" s="2434"/>
      <c r="ODJ30" s="2434"/>
      <c r="ODK30" s="2434"/>
      <c r="ODL30" s="2434"/>
      <c r="ODM30" s="2434"/>
      <c r="ODN30" s="2434"/>
      <c r="ODO30" s="2434"/>
      <c r="ODP30" s="2434"/>
      <c r="ODQ30" s="2434"/>
      <c r="ODR30" s="2434"/>
      <c r="ODS30" s="2434"/>
      <c r="ODT30" s="2434"/>
      <c r="ODU30" s="2434"/>
      <c r="ODV30" s="2434"/>
      <c r="ODW30" s="2434"/>
      <c r="ODX30" s="2434"/>
      <c r="ODY30" s="2434"/>
      <c r="ODZ30" s="2434"/>
      <c r="OEA30" s="2434"/>
      <c r="OEB30" s="2434"/>
      <c r="OEC30" s="2434"/>
      <c r="OED30" s="2434"/>
      <c r="OEE30" s="2434"/>
      <c r="OEF30" s="2434"/>
      <c r="OEG30" s="2434"/>
      <c r="OEH30" s="2434"/>
      <c r="OEI30" s="2434"/>
      <c r="OEJ30" s="2434"/>
      <c r="OEK30" s="2434"/>
      <c r="OEL30" s="2434"/>
      <c r="OEM30" s="2434"/>
      <c r="OEN30" s="2434"/>
      <c r="OEO30" s="2434"/>
      <c r="OEP30" s="2434"/>
      <c r="OEQ30" s="2434"/>
      <c r="OER30" s="2434"/>
      <c r="OES30" s="2434"/>
      <c r="OET30" s="2434"/>
      <c r="OEU30" s="2434"/>
      <c r="OEV30" s="2434"/>
      <c r="OEW30" s="2434"/>
      <c r="OEX30" s="2434"/>
      <c r="OEY30" s="2434"/>
      <c r="OEZ30" s="2434"/>
      <c r="OFA30" s="2434"/>
      <c r="OFB30" s="2434"/>
      <c r="OFC30" s="2434"/>
      <c r="OFD30" s="2434"/>
      <c r="OFE30" s="2434"/>
      <c r="OFF30" s="2434"/>
      <c r="OFG30" s="2434"/>
      <c r="OFH30" s="2434"/>
      <c r="OFI30" s="2434"/>
      <c r="OFJ30" s="2434"/>
      <c r="OFK30" s="2434"/>
      <c r="OFL30" s="2434"/>
      <c r="OFM30" s="2434"/>
      <c r="OFN30" s="2434"/>
      <c r="OFO30" s="2434"/>
      <c r="OFP30" s="2434"/>
      <c r="OFQ30" s="2434"/>
      <c r="OFR30" s="2434"/>
      <c r="OFS30" s="2434"/>
      <c r="OFT30" s="2434"/>
      <c r="OFU30" s="2434"/>
      <c r="OFV30" s="2434"/>
      <c r="OFW30" s="2434"/>
      <c r="OFX30" s="2434"/>
      <c r="OFY30" s="2434"/>
      <c r="OFZ30" s="2434"/>
      <c r="OGA30" s="2434"/>
      <c r="OGB30" s="2434"/>
      <c r="OGC30" s="2434"/>
      <c r="OGD30" s="2434"/>
      <c r="OGE30" s="2434"/>
      <c r="OGF30" s="2434"/>
      <c r="OGG30" s="2434"/>
      <c r="OGH30" s="2434"/>
      <c r="OGI30" s="2434"/>
      <c r="OGJ30" s="2434"/>
      <c r="OGK30" s="2434"/>
      <c r="OGL30" s="2434"/>
      <c r="OGM30" s="2434"/>
      <c r="OGN30" s="2434"/>
      <c r="OGO30" s="2434"/>
      <c r="OGP30" s="2434"/>
      <c r="OGQ30" s="2434"/>
      <c r="OGR30" s="2434"/>
      <c r="OGS30" s="2434"/>
      <c r="OGT30" s="2434"/>
      <c r="OGU30" s="2434"/>
      <c r="OGV30" s="2434"/>
      <c r="OGW30" s="2434"/>
      <c r="OGX30" s="2434"/>
      <c r="OGY30" s="2434"/>
      <c r="OGZ30" s="2434"/>
      <c r="OHA30" s="2434"/>
      <c r="OHB30" s="2434"/>
      <c r="OHC30" s="2434"/>
      <c r="OHD30" s="2434"/>
      <c r="OHE30" s="2434"/>
      <c r="OHF30" s="2434"/>
      <c r="OHG30" s="2434"/>
      <c r="OHH30" s="2434"/>
      <c r="OHI30" s="2434"/>
      <c r="OHJ30" s="2434"/>
      <c r="OHK30" s="2434"/>
      <c r="OHL30" s="2434"/>
      <c r="OHM30" s="2434"/>
      <c r="OHN30" s="2434"/>
      <c r="OHO30" s="2434"/>
      <c r="OHP30" s="2434"/>
      <c r="OHQ30" s="2434"/>
      <c r="OHR30" s="2434"/>
      <c r="OHS30" s="2434"/>
      <c r="OHT30" s="2434"/>
      <c r="OHU30" s="2434"/>
      <c r="OHV30" s="2434"/>
      <c r="OHW30" s="2434"/>
      <c r="OHX30" s="2434"/>
      <c r="OHY30" s="2434"/>
      <c r="OHZ30" s="2434"/>
      <c r="OIA30" s="2434"/>
      <c r="OIB30" s="2434"/>
      <c r="OIC30" s="2434"/>
      <c r="OID30" s="2434"/>
      <c r="OIE30" s="2434"/>
      <c r="OIF30" s="2434"/>
      <c r="OIG30" s="2434"/>
      <c r="OIH30" s="2434"/>
      <c r="OII30" s="2434"/>
      <c r="OIJ30" s="2434"/>
      <c r="OIK30" s="2434"/>
      <c r="OIL30" s="2434"/>
      <c r="OIM30" s="2434"/>
      <c r="OIN30" s="2434"/>
      <c r="OIO30" s="2434"/>
      <c r="OIP30" s="2434"/>
      <c r="OIQ30" s="2434"/>
      <c r="OIR30" s="2434"/>
      <c r="OIS30" s="2434"/>
      <c r="OIT30" s="2434"/>
      <c r="OIU30" s="2434"/>
      <c r="OIV30" s="2434"/>
      <c r="OIW30" s="2434"/>
      <c r="OIX30" s="2434"/>
      <c r="OIY30" s="2434"/>
      <c r="OIZ30" s="2434"/>
      <c r="OJA30" s="2434"/>
      <c r="OJB30" s="2434"/>
      <c r="OJC30" s="2434"/>
      <c r="OJD30" s="2434"/>
      <c r="OJE30" s="2434"/>
      <c r="OJF30" s="2434"/>
      <c r="OJG30" s="2434"/>
      <c r="OJH30" s="2434"/>
      <c r="OJI30" s="2434"/>
      <c r="OJJ30" s="2434"/>
      <c r="OJK30" s="2434"/>
      <c r="OJL30" s="2434"/>
      <c r="OJM30" s="2434"/>
      <c r="OJN30" s="2434"/>
      <c r="OJO30" s="2434"/>
      <c r="OJP30" s="2434"/>
      <c r="OJQ30" s="2434"/>
      <c r="OJR30" s="2434"/>
      <c r="OJS30" s="2434"/>
      <c r="OJT30" s="2434"/>
      <c r="OJU30" s="2434"/>
      <c r="OJV30" s="2434"/>
      <c r="OJW30" s="2434"/>
      <c r="OJX30" s="2434"/>
      <c r="OJY30" s="2434"/>
      <c r="OJZ30" s="2434"/>
      <c r="OKA30" s="2434"/>
      <c r="OKB30" s="2434"/>
      <c r="OKC30" s="2434"/>
      <c r="OKD30" s="2434"/>
      <c r="OKE30" s="2434"/>
      <c r="OKF30" s="2434"/>
      <c r="OKG30" s="2434"/>
      <c r="OKH30" s="2434"/>
      <c r="OKI30" s="2434"/>
      <c r="OKJ30" s="2434"/>
      <c r="OKK30" s="2434"/>
      <c r="OKL30" s="2434"/>
      <c r="OKM30" s="2434"/>
      <c r="OKN30" s="2434"/>
      <c r="OKO30" s="2434"/>
      <c r="OKP30" s="2434"/>
      <c r="OKQ30" s="2434"/>
      <c r="OKR30" s="2434"/>
      <c r="OKS30" s="2434"/>
      <c r="OKT30" s="2434"/>
      <c r="OKU30" s="2434"/>
      <c r="OKV30" s="2434"/>
      <c r="OKW30" s="2434"/>
      <c r="OKX30" s="2434"/>
      <c r="OKY30" s="2434"/>
      <c r="OKZ30" s="2434"/>
      <c r="OLA30" s="2434"/>
      <c r="OLB30" s="2434"/>
      <c r="OLC30" s="2434"/>
      <c r="OLD30" s="2434"/>
      <c r="OLE30" s="2434"/>
      <c r="OLF30" s="2434"/>
      <c r="OLG30" s="2434"/>
      <c r="OLH30" s="2434"/>
      <c r="OLI30" s="2434"/>
      <c r="OLJ30" s="2434"/>
      <c r="OLK30" s="2434"/>
      <c r="OLL30" s="2434"/>
      <c r="OLM30" s="2434"/>
      <c r="OLN30" s="2434"/>
      <c r="OLO30" s="2434"/>
      <c r="OLP30" s="2434"/>
      <c r="OLQ30" s="2434"/>
      <c r="OLR30" s="2434"/>
      <c r="OLS30" s="2434"/>
      <c r="OLT30" s="2434"/>
      <c r="OLU30" s="2434"/>
      <c r="OLV30" s="2434"/>
      <c r="OLW30" s="2434"/>
      <c r="OLX30" s="2434"/>
      <c r="OLY30" s="2434"/>
      <c r="OLZ30" s="2434"/>
      <c r="OMA30" s="2434"/>
      <c r="OMB30" s="2434"/>
      <c r="OMC30" s="2434"/>
      <c r="OMD30" s="2434"/>
      <c r="OME30" s="2434"/>
      <c r="OMF30" s="2434"/>
      <c r="OMG30" s="2434"/>
      <c r="OMH30" s="2434"/>
      <c r="OMI30" s="2434"/>
      <c r="OMJ30" s="2434"/>
      <c r="OMK30" s="2434"/>
      <c r="OML30" s="2434"/>
      <c r="OMM30" s="2434"/>
      <c r="OMN30" s="2434"/>
      <c r="OMO30" s="2434"/>
      <c r="OMP30" s="2434"/>
      <c r="OMQ30" s="2434"/>
      <c r="OMR30" s="2434"/>
      <c r="OMS30" s="2434"/>
      <c r="OMT30" s="2434"/>
      <c r="OMU30" s="2434"/>
      <c r="OMV30" s="2434"/>
      <c r="OMW30" s="2434"/>
      <c r="OMX30" s="2434"/>
      <c r="OMY30" s="2434"/>
      <c r="OMZ30" s="2434"/>
      <c r="ONA30" s="2434"/>
      <c r="ONB30" s="2434"/>
      <c r="ONC30" s="2434"/>
      <c r="OND30" s="2434"/>
      <c r="ONE30" s="2434"/>
      <c r="ONF30" s="2434"/>
      <c r="ONG30" s="2434"/>
      <c r="ONH30" s="2434"/>
      <c r="ONI30" s="2434"/>
      <c r="ONJ30" s="2434"/>
      <c r="ONK30" s="2434"/>
      <c r="ONL30" s="2434"/>
      <c r="ONM30" s="2434"/>
      <c r="ONN30" s="2434"/>
      <c r="ONO30" s="2434"/>
      <c r="ONP30" s="2434"/>
      <c r="ONQ30" s="2434"/>
      <c r="ONR30" s="2434"/>
      <c r="ONS30" s="2434"/>
      <c r="ONT30" s="2434"/>
      <c r="ONU30" s="2434"/>
      <c r="ONV30" s="2434"/>
      <c r="ONW30" s="2434"/>
      <c r="ONX30" s="2434"/>
      <c r="ONY30" s="2434"/>
      <c r="ONZ30" s="2434"/>
      <c r="OOA30" s="2434"/>
      <c r="OOB30" s="2434"/>
      <c r="OOC30" s="2434"/>
      <c r="OOD30" s="2434"/>
      <c r="OOE30" s="2434"/>
      <c r="OOF30" s="2434"/>
      <c r="OOG30" s="2434"/>
      <c r="OOH30" s="2434"/>
      <c r="OOI30" s="2434"/>
      <c r="OOJ30" s="2434"/>
      <c r="OOK30" s="2434"/>
      <c r="OOL30" s="2434"/>
      <c r="OOM30" s="2434"/>
      <c r="OON30" s="2434"/>
      <c r="OOO30" s="2434"/>
      <c r="OOP30" s="2434"/>
      <c r="OOQ30" s="2434"/>
      <c r="OOR30" s="2434"/>
      <c r="OOS30" s="2434"/>
      <c r="OOT30" s="2434"/>
      <c r="OOU30" s="2434"/>
      <c r="OOV30" s="2434"/>
      <c r="OOW30" s="2434"/>
      <c r="OOX30" s="2434"/>
      <c r="OOY30" s="2434"/>
      <c r="OOZ30" s="2434"/>
      <c r="OPA30" s="2434"/>
      <c r="OPB30" s="2434"/>
      <c r="OPC30" s="2434"/>
      <c r="OPD30" s="2434"/>
      <c r="OPE30" s="2434"/>
      <c r="OPF30" s="2434"/>
      <c r="OPG30" s="2434"/>
      <c r="OPH30" s="2434"/>
      <c r="OPI30" s="2434"/>
      <c r="OPJ30" s="2434"/>
      <c r="OPK30" s="2434"/>
      <c r="OPL30" s="2434"/>
      <c r="OPM30" s="2434"/>
      <c r="OPN30" s="2434"/>
      <c r="OPO30" s="2434"/>
      <c r="OPP30" s="2434"/>
      <c r="OPQ30" s="2434"/>
      <c r="OPR30" s="2434"/>
      <c r="OPS30" s="2434"/>
      <c r="OPT30" s="2434"/>
      <c r="OPU30" s="2434"/>
      <c r="OPV30" s="2434"/>
      <c r="OPW30" s="2434"/>
      <c r="OPX30" s="2434"/>
      <c r="OPY30" s="2434"/>
      <c r="OPZ30" s="2434"/>
      <c r="OQA30" s="2434"/>
      <c r="OQB30" s="2434"/>
      <c r="OQC30" s="2434"/>
      <c r="OQD30" s="2434"/>
      <c r="OQE30" s="2434"/>
      <c r="OQF30" s="2434"/>
      <c r="OQG30" s="2434"/>
      <c r="OQH30" s="2434"/>
      <c r="OQI30" s="2434"/>
      <c r="OQJ30" s="2434"/>
      <c r="OQK30" s="2434"/>
      <c r="OQL30" s="2434"/>
      <c r="OQM30" s="2434"/>
      <c r="OQN30" s="2434"/>
      <c r="OQO30" s="2434"/>
      <c r="OQP30" s="2434"/>
      <c r="OQQ30" s="2434"/>
      <c r="OQR30" s="2434"/>
      <c r="OQS30" s="2434"/>
      <c r="OQT30" s="2434"/>
      <c r="OQU30" s="2434"/>
      <c r="OQV30" s="2434"/>
      <c r="OQW30" s="2434"/>
      <c r="OQX30" s="2434"/>
      <c r="OQY30" s="2434"/>
      <c r="OQZ30" s="2434"/>
      <c r="ORA30" s="2434"/>
      <c r="ORB30" s="2434"/>
      <c r="ORC30" s="2434"/>
      <c r="ORD30" s="2434"/>
      <c r="ORE30" s="2434"/>
      <c r="ORF30" s="2434"/>
      <c r="ORG30" s="2434"/>
      <c r="ORH30" s="2434"/>
      <c r="ORI30" s="2434"/>
      <c r="ORJ30" s="2434"/>
      <c r="ORK30" s="2434"/>
      <c r="ORL30" s="2434"/>
      <c r="ORM30" s="2434"/>
      <c r="ORN30" s="2434"/>
      <c r="ORO30" s="2434"/>
      <c r="ORP30" s="2434"/>
      <c r="ORQ30" s="2434"/>
      <c r="ORR30" s="2434"/>
      <c r="ORS30" s="2434"/>
      <c r="ORT30" s="2434"/>
      <c r="ORU30" s="2434"/>
      <c r="ORV30" s="2434"/>
      <c r="ORW30" s="2434"/>
      <c r="ORX30" s="2434"/>
      <c r="ORY30" s="2434"/>
      <c r="ORZ30" s="2434"/>
      <c r="OSA30" s="2434"/>
      <c r="OSB30" s="2434"/>
      <c r="OSC30" s="2434"/>
      <c r="OSD30" s="2434"/>
      <c r="OSE30" s="2434"/>
      <c r="OSF30" s="2434"/>
      <c r="OSG30" s="2434"/>
      <c r="OSH30" s="2434"/>
      <c r="OSI30" s="2434"/>
      <c r="OSJ30" s="2434"/>
      <c r="OSK30" s="2434"/>
      <c r="OSL30" s="2434"/>
      <c r="OSM30" s="2434"/>
      <c r="OSN30" s="2434"/>
      <c r="OSO30" s="2434"/>
      <c r="OSP30" s="2434"/>
      <c r="OSQ30" s="2434"/>
      <c r="OSR30" s="2434"/>
      <c r="OSS30" s="2434"/>
      <c r="OST30" s="2434"/>
      <c r="OSU30" s="2434"/>
      <c r="OSV30" s="2434"/>
      <c r="OSW30" s="2434"/>
      <c r="OSX30" s="2434"/>
      <c r="OSY30" s="2434"/>
      <c r="OSZ30" s="2434"/>
      <c r="OTA30" s="2434"/>
      <c r="OTB30" s="2434"/>
      <c r="OTC30" s="2434"/>
      <c r="OTD30" s="2434"/>
      <c r="OTE30" s="2434"/>
      <c r="OTF30" s="2434"/>
      <c r="OTG30" s="2434"/>
      <c r="OTH30" s="2434"/>
      <c r="OTI30" s="2434"/>
      <c r="OTJ30" s="2434"/>
      <c r="OTK30" s="2434"/>
      <c r="OTL30" s="2434"/>
      <c r="OTM30" s="2434"/>
      <c r="OTN30" s="2434"/>
      <c r="OTO30" s="2434"/>
      <c r="OTP30" s="2434"/>
      <c r="OTQ30" s="2434"/>
      <c r="OTR30" s="2434"/>
      <c r="OTS30" s="2434"/>
      <c r="OTT30" s="2434"/>
      <c r="OTU30" s="2434"/>
      <c r="OTV30" s="2434"/>
      <c r="OTW30" s="2434"/>
      <c r="OTX30" s="2434"/>
      <c r="OTY30" s="2434"/>
      <c r="OTZ30" s="2434"/>
      <c r="OUA30" s="2434"/>
      <c r="OUB30" s="2434"/>
      <c r="OUC30" s="2434"/>
      <c r="OUD30" s="2434"/>
      <c r="OUE30" s="2434"/>
      <c r="OUF30" s="2434"/>
      <c r="OUG30" s="2434"/>
      <c r="OUH30" s="2434"/>
      <c r="OUI30" s="2434"/>
      <c r="OUJ30" s="2434"/>
      <c r="OUK30" s="2434"/>
      <c r="OUL30" s="2434"/>
      <c r="OUM30" s="2434"/>
      <c r="OUN30" s="2434"/>
      <c r="OUO30" s="2434"/>
      <c r="OUP30" s="2434"/>
      <c r="OUQ30" s="2434"/>
      <c r="OUR30" s="2434"/>
      <c r="OUS30" s="2434"/>
      <c r="OUT30" s="2434"/>
      <c r="OUU30" s="2434"/>
      <c r="OUV30" s="2434"/>
      <c r="OUW30" s="2434"/>
      <c r="OUX30" s="2434"/>
      <c r="OUY30" s="2434"/>
      <c r="OUZ30" s="2434"/>
      <c r="OVA30" s="2434"/>
      <c r="OVB30" s="2434"/>
      <c r="OVC30" s="2434"/>
      <c r="OVD30" s="2434"/>
      <c r="OVE30" s="2434"/>
      <c r="OVF30" s="2434"/>
      <c r="OVG30" s="2434"/>
      <c r="OVH30" s="2434"/>
      <c r="OVI30" s="2434"/>
      <c r="OVJ30" s="2434"/>
      <c r="OVK30" s="2434"/>
      <c r="OVL30" s="2434"/>
      <c r="OVM30" s="2434"/>
      <c r="OVN30" s="2434"/>
      <c r="OVO30" s="2434"/>
      <c r="OVP30" s="2434"/>
      <c r="OVQ30" s="2434"/>
      <c r="OVR30" s="2434"/>
      <c r="OVS30" s="2434"/>
      <c r="OVT30" s="2434"/>
      <c r="OVU30" s="2434"/>
      <c r="OVV30" s="2434"/>
      <c r="OVW30" s="2434"/>
      <c r="OVX30" s="2434"/>
      <c r="OVY30" s="2434"/>
      <c r="OVZ30" s="2434"/>
      <c r="OWA30" s="2434"/>
      <c r="OWB30" s="2434"/>
      <c r="OWC30" s="2434"/>
      <c r="OWD30" s="2434"/>
      <c r="OWE30" s="2434"/>
      <c r="OWF30" s="2434"/>
      <c r="OWG30" s="2434"/>
      <c r="OWH30" s="2434"/>
      <c r="OWI30" s="2434"/>
      <c r="OWJ30" s="2434"/>
      <c r="OWK30" s="2434"/>
      <c r="OWL30" s="2434"/>
      <c r="OWM30" s="2434"/>
      <c r="OWN30" s="2434"/>
      <c r="OWO30" s="2434"/>
      <c r="OWP30" s="2434"/>
      <c r="OWQ30" s="2434"/>
      <c r="OWR30" s="2434"/>
      <c r="OWS30" s="2434"/>
      <c r="OWT30" s="2434"/>
      <c r="OWU30" s="2434"/>
      <c r="OWV30" s="2434"/>
      <c r="OWW30" s="2434"/>
      <c r="OWX30" s="2434"/>
      <c r="OWY30" s="2434"/>
      <c r="OWZ30" s="2434"/>
      <c r="OXA30" s="2434"/>
      <c r="OXB30" s="2434"/>
      <c r="OXC30" s="2434"/>
      <c r="OXD30" s="2434"/>
      <c r="OXE30" s="2434"/>
      <c r="OXF30" s="2434"/>
      <c r="OXG30" s="2434"/>
      <c r="OXH30" s="2434"/>
      <c r="OXI30" s="2434"/>
      <c r="OXJ30" s="2434"/>
      <c r="OXK30" s="2434"/>
      <c r="OXL30" s="2434"/>
      <c r="OXM30" s="2434"/>
      <c r="OXN30" s="2434"/>
      <c r="OXO30" s="2434"/>
      <c r="OXP30" s="2434"/>
      <c r="OXQ30" s="2434"/>
      <c r="OXR30" s="2434"/>
      <c r="OXS30" s="2434"/>
      <c r="OXT30" s="2434"/>
      <c r="OXU30" s="2434"/>
      <c r="OXV30" s="2434"/>
      <c r="OXW30" s="2434"/>
      <c r="OXX30" s="2434"/>
      <c r="OXY30" s="2434"/>
      <c r="OXZ30" s="2434"/>
      <c r="OYA30" s="2434"/>
      <c r="OYB30" s="2434"/>
      <c r="OYC30" s="2434"/>
      <c r="OYD30" s="2434"/>
      <c r="OYE30" s="2434"/>
      <c r="OYF30" s="2434"/>
      <c r="OYG30" s="2434"/>
      <c r="OYH30" s="2434"/>
      <c r="OYI30" s="2434"/>
      <c r="OYJ30" s="2434"/>
      <c r="OYK30" s="2434"/>
      <c r="OYL30" s="2434"/>
      <c r="OYM30" s="2434"/>
      <c r="OYN30" s="2434"/>
      <c r="OYO30" s="2434"/>
      <c r="OYP30" s="2434"/>
      <c r="OYQ30" s="2434"/>
      <c r="OYR30" s="2434"/>
      <c r="OYS30" s="2434"/>
      <c r="OYT30" s="2434"/>
      <c r="OYU30" s="2434"/>
      <c r="OYV30" s="2434"/>
      <c r="OYW30" s="2434"/>
      <c r="OYX30" s="2434"/>
      <c r="OYY30" s="2434"/>
      <c r="OYZ30" s="2434"/>
      <c r="OZA30" s="2434"/>
      <c r="OZB30" s="2434"/>
      <c r="OZC30" s="2434"/>
      <c r="OZD30" s="2434"/>
      <c r="OZE30" s="2434"/>
      <c r="OZF30" s="2434"/>
      <c r="OZG30" s="2434"/>
      <c r="OZH30" s="2434"/>
      <c r="OZI30" s="2434"/>
      <c r="OZJ30" s="2434"/>
      <c r="OZK30" s="2434"/>
      <c r="OZL30" s="2434"/>
      <c r="OZM30" s="2434"/>
      <c r="OZN30" s="2434"/>
      <c r="OZO30" s="2434"/>
      <c r="OZP30" s="2434"/>
      <c r="OZQ30" s="2434"/>
      <c r="OZR30" s="2434"/>
      <c r="OZS30" s="2434"/>
      <c r="OZT30" s="2434"/>
      <c r="OZU30" s="2434"/>
      <c r="OZV30" s="2434"/>
      <c r="OZW30" s="2434"/>
      <c r="OZX30" s="2434"/>
      <c r="OZY30" s="2434"/>
      <c r="OZZ30" s="2434"/>
      <c r="PAA30" s="2434"/>
      <c r="PAB30" s="2434"/>
      <c r="PAC30" s="2434"/>
      <c r="PAD30" s="2434"/>
      <c r="PAE30" s="2434"/>
      <c r="PAF30" s="2434"/>
      <c r="PAG30" s="2434"/>
      <c r="PAH30" s="2434"/>
      <c r="PAI30" s="2434"/>
      <c r="PAJ30" s="2434"/>
      <c r="PAK30" s="2434"/>
      <c r="PAL30" s="2434"/>
      <c r="PAM30" s="2434"/>
      <c r="PAN30" s="2434"/>
      <c r="PAO30" s="2434"/>
      <c r="PAP30" s="2434"/>
      <c r="PAQ30" s="2434"/>
      <c r="PAR30" s="2434"/>
      <c r="PAS30" s="2434"/>
      <c r="PAT30" s="2434"/>
      <c r="PAU30" s="2434"/>
      <c r="PAV30" s="2434"/>
      <c r="PAW30" s="2434"/>
      <c r="PAX30" s="2434"/>
      <c r="PAY30" s="2434"/>
      <c r="PAZ30" s="2434"/>
      <c r="PBA30" s="2434"/>
      <c r="PBB30" s="2434"/>
      <c r="PBC30" s="2434"/>
      <c r="PBD30" s="2434"/>
      <c r="PBE30" s="2434"/>
      <c r="PBF30" s="2434"/>
      <c r="PBG30" s="2434"/>
      <c r="PBH30" s="2434"/>
      <c r="PBI30" s="2434"/>
      <c r="PBJ30" s="2434"/>
      <c r="PBK30" s="2434"/>
      <c r="PBL30" s="2434"/>
      <c r="PBM30" s="2434"/>
      <c r="PBN30" s="2434"/>
      <c r="PBO30" s="2434"/>
      <c r="PBP30" s="2434"/>
      <c r="PBQ30" s="2434"/>
      <c r="PBR30" s="2434"/>
      <c r="PBS30" s="2434"/>
      <c r="PBT30" s="2434"/>
      <c r="PBU30" s="2434"/>
      <c r="PBV30" s="2434"/>
      <c r="PBW30" s="2434"/>
      <c r="PBX30" s="2434"/>
      <c r="PBY30" s="2434"/>
      <c r="PBZ30" s="2434"/>
      <c r="PCA30" s="2434"/>
      <c r="PCB30" s="2434"/>
      <c r="PCC30" s="2434"/>
      <c r="PCD30" s="2434"/>
      <c r="PCE30" s="2434"/>
      <c r="PCF30" s="2434"/>
      <c r="PCG30" s="2434"/>
      <c r="PCH30" s="2434"/>
      <c r="PCI30" s="2434"/>
      <c r="PCJ30" s="2434"/>
      <c r="PCK30" s="2434"/>
      <c r="PCL30" s="2434"/>
      <c r="PCM30" s="2434"/>
      <c r="PCN30" s="2434"/>
      <c r="PCO30" s="2434"/>
      <c r="PCP30" s="2434"/>
      <c r="PCQ30" s="2434"/>
      <c r="PCR30" s="2434"/>
      <c r="PCS30" s="2434"/>
      <c r="PCT30" s="2434"/>
      <c r="PCU30" s="2434"/>
      <c r="PCV30" s="2434"/>
      <c r="PCW30" s="2434"/>
      <c r="PCX30" s="2434"/>
      <c r="PCY30" s="2434"/>
      <c r="PCZ30" s="2434"/>
      <c r="PDA30" s="2434"/>
      <c r="PDB30" s="2434"/>
      <c r="PDC30" s="2434"/>
      <c r="PDD30" s="2434"/>
      <c r="PDE30" s="2434"/>
      <c r="PDF30" s="2434"/>
      <c r="PDG30" s="2434"/>
      <c r="PDH30" s="2434"/>
      <c r="PDI30" s="2434"/>
      <c r="PDJ30" s="2434"/>
      <c r="PDK30" s="2434"/>
      <c r="PDL30" s="2434"/>
      <c r="PDM30" s="2434"/>
      <c r="PDN30" s="2434"/>
      <c r="PDO30" s="2434"/>
      <c r="PDP30" s="2434"/>
      <c r="PDQ30" s="2434"/>
      <c r="PDR30" s="2434"/>
      <c r="PDS30" s="2434"/>
      <c r="PDT30" s="2434"/>
      <c r="PDU30" s="2434"/>
      <c r="PDV30" s="2434"/>
      <c r="PDW30" s="2434"/>
      <c r="PDX30" s="2434"/>
      <c r="PDY30" s="2434"/>
      <c r="PDZ30" s="2434"/>
      <c r="PEA30" s="2434"/>
      <c r="PEB30" s="2434"/>
      <c r="PEC30" s="2434"/>
      <c r="PED30" s="2434"/>
      <c r="PEE30" s="2434"/>
      <c r="PEF30" s="2434"/>
      <c r="PEG30" s="2434"/>
      <c r="PEH30" s="2434"/>
      <c r="PEI30" s="2434"/>
      <c r="PEJ30" s="2434"/>
      <c r="PEK30" s="2434"/>
      <c r="PEL30" s="2434"/>
      <c r="PEM30" s="2434"/>
      <c r="PEN30" s="2434"/>
      <c r="PEO30" s="2434"/>
      <c r="PEP30" s="2434"/>
      <c r="PEQ30" s="2434"/>
      <c r="PER30" s="2434"/>
      <c r="PES30" s="2434"/>
      <c r="PET30" s="2434"/>
      <c r="PEU30" s="2434"/>
      <c r="PEV30" s="2434"/>
      <c r="PEW30" s="2434"/>
      <c r="PEX30" s="2434"/>
      <c r="PEY30" s="2434"/>
      <c r="PEZ30" s="2434"/>
      <c r="PFA30" s="2434"/>
      <c r="PFB30" s="2434"/>
      <c r="PFC30" s="2434"/>
      <c r="PFD30" s="2434"/>
      <c r="PFE30" s="2434"/>
      <c r="PFF30" s="2434"/>
      <c r="PFG30" s="2434"/>
      <c r="PFH30" s="2434"/>
      <c r="PFI30" s="2434"/>
      <c r="PFJ30" s="2434"/>
      <c r="PFK30" s="2434"/>
      <c r="PFL30" s="2434"/>
      <c r="PFM30" s="2434"/>
      <c r="PFN30" s="2434"/>
      <c r="PFO30" s="2434"/>
      <c r="PFP30" s="2434"/>
      <c r="PFQ30" s="2434"/>
      <c r="PFR30" s="2434"/>
      <c r="PFS30" s="2434"/>
      <c r="PFT30" s="2434"/>
      <c r="PFU30" s="2434"/>
      <c r="PFV30" s="2434"/>
      <c r="PFW30" s="2434"/>
      <c r="PFX30" s="2434"/>
      <c r="PFY30" s="2434"/>
      <c r="PFZ30" s="2434"/>
      <c r="PGA30" s="2434"/>
      <c r="PGB30" s="2434"/>
      <c r="PGC30" s="2434"/>
      <c r="PGD30" s="2434"/>
      <c r="PGE30" s="2434"/>
      <c r="PGF30" s="2434"/>
      <c r="PGG30" s="2434"/>
      <c r="PGH30" s="2434"/>
      <c r="PGI30" s="2434"/>
      <c r="PGJ30" s="2434"/>
      <c r="PGK30" s="2434"/>
      <c r="PGL30" s="2434"/>
      <c r="PGM30" s="2434"/>
      <c r="PGN30" s="2434"/>
      <c r="PGO30" s="2434"/>
      <c r="PGP30" s="2434"/>
      <c r="PGQ30" s="2434"/>
      <c r="PGR30" s="2434"/>
      <c r="PGS30" s="2434"/>
      <c r="PGT30" s="2434"/>
      <c r="PGU30" s="2434"/>
      <c r="PGV30" s="2434"/>
      <c r="PGW30" s="2434"/>
      <c r="PGX30" s="2434"/>
      <c r="PGY30" s="2434"/>
      <c r="PGZ30" s="2434"/>
      <c r="PHA30" s="2434"/>
      <c r="PHB30" s="2434"/>
      <c r="PHC30" s="2434"/>
      <c r="PHD30" s="2434"/>
      <c r="PHE30" s="2434"/>
      <c r="PHF30" s="2434"/>
      <c r="PHG30" s="2434"/>
      <c r="PHH30" s="2434"/>
      <c r="PHI30" s="2434"/>
      <c r="PHJ30" s="2434"/>
      <c r="PHK30" s="2434"/>
      <c r="PHL30" s="2434"/>
      <c r="PHM30" s="2434"/>
      <c r="PHN30" s="2434"/>
      <c r="PHO30" s="2434"/>
      <c r="PHP30" s="2434"/>
      <c r="PHQ30" s="2434"/>
      <c r="PHR30" s="2434"/>
      <c r="PHS30" s="2434"/>
      <c r="PHT30" s="2434"/>
      <c r="PHU30" s="2434"/>
      <c r="PHV30" s="2434"/>
      <c r="PHW30" s="2434"/>
      <c r="PHX30" s="2434"/>
      <c r="PHY30" s="2434"/>
      <c r="PHZ30" s="2434"/>
      <c r="PIA30" s="2434"/>
      <c r="PIB30" s="2434"/>
      <c r="PIC30" s="2434"/>
      <c r="PID30" s="2434"/>
      <c r="PIE30" s="2434"/>
      <c r="PIF30" s="2434"/>
      <c r="PIG30" s="2434"/>
      <c r="PIH30" s="2434"/>
      <c r="PII30" s="2434"/>
      <c r="PIJ30" s="2434"/>
      <c r="PIK30" s="2434"/>
      <c r="PIL30" s="2434"/>
      <c r="PIM30" s="2434"/>
      <c r="PIN30" s="2434"/>
      <c r="PIO30" s="2434"/>
      <c r="PIP30" s="2434"/>
      <c r="PIQ30" s="2434"/>
      <c r="PIR30" s="2434"/>
      <c r="PIS30" s="2434"/>
      <c r="PIT30" s="2434"/>
      <c r="PIU30" s="2434"/>
      <c r="PIV30" s="2434"/>
      <c r="PIW30" s="2434"/>
      <c r="PIX30" s="2434"/>
      <c r="PIY30" s="2434"/>
      <c r="PIZ30" s="2434"/>
      <c r="PJA30" s="2434"/>
      <c r="PJB30" s="2434"/>
      <c r="PJC30" s="2434"/>
      <c r="PJD30" s="2434"/>
      <c r="PJE30" s="2434"/>
      <c r="PJF30" s="2434"/>
      <c r="PJG30" s="2434"/>
      <c r="PJH30" s="2434"/>
      <c r="PJI30" s="2434"/>
      <c r="PJJ30" s="2434"/>
      <c r="PJK30" s="2434"/>
      <c r="PJL30" s="2434"/>
      <c r="PJM30" s="2434"/>
      <c r="PJN30" s="2434"/>
      <c r="PJO30" s="2434"/>
      <c r="PJP30" s="2434"/>
      <c r="PJQ30" s="2434"/>
      <c r="PJR30" s="2434"/>
      <c r="PJS30" s="2434"/>
      <c r="PJT30" s="2434"/>
      <c r="PJU30" s="2434"/>
      <c r="PJV30" s="2434"/>
      <c r="PJW30" s="2434"/>
      <c r="PJX30" s="2434"/>
      <c r="PJY30" s="2434"/>
      <c r="PJZ30" s="2434"/>
      <c r="PKA30" s="2434"/>
      <c r="PKB30" s="2434"/>
      <c r="PKC30" s="2434"/>
      <c r="PKD30" s="2434"/>
      <c r="PKE30" s="2434"/>
      <c r="PKF30" s="2434"/>
      <c r="PKG30" s="2434"/>
      <c r="PKH30" s="2434"/>
      <c r="PKI30" s="2434"/>
      <c r="PKJ30" s="2434"/>
      <c r="PKK30" s="2434"/>
      <c r="PKL30" s="2434"/>
      <c r="PKM30" s="2434"/>
      <c r="PKN30" s="2434"/>
      <c r="PKO30" s="2434"/>
      <c r="PKP30" s="2434"/>
      <c r="PKQ30" s="2434"/>
      <c r="PKR30" s="2434"/>
      <c r="PKS30" s="2434"/>
      <c r="PKT30" s="2434"/>
      <c r="PKU30" s="2434"/>
      <c r="PKV30" s="2434"/>
      <c r="PKW30" s="2434"/>
      <c r="PKX30" s="2434"/>
      <c r="PKY30" s="2434"/>
      <c r="PKZ30" s="2434"/>
      <c r="PLA30" s="2434"/>
      <c r="PLB30" s="2434"/>
      <c r="PLC30" s="2434"/>
      <c r="PLD30" s="2434"/>
      <c r="PLE30" s="2434"/>
      <c r="PLF30" s="2434"/>
      <c r="PLG30" s="2434"/>
      <c r="PLH30" s="2434"/>
      <c r="PLI30" s="2434"/>
      <c r="PLJ30" s="2434"/>
      <c r="PLK30" s="2434"/>
      <c r="PLL30" s="2434"/>
      <c r="PLM30" s="2434"/>
      <c r="PLN30" s="2434"/>
      <c r="PLO30" s="2434"/>
      <c r="PLP30" s="2434"/>
      <c r="PLQ30" s="2434"/>
      <c r="PLR30" s="2434"/>
      <c r="PLS30" s="2434"/>
      <c r="PLT30" s="2434"/>
      <c r="PLU30" s="2434"/>
      <c r="PLV30" s="2434"/>
      <c r="PLW30" s="2434"/>
      <c r="PLX30" s="2434"/>
      <c r="PLY30" s="2434"/>
      <c r="PLZ30" s="2434"/>
      <c r="PMA30" s="2434"/>
      <c r="PMB30" s="2434"/>
      <c r="PMC30" s="2434"/>
      <c r="PMD30" s="2434"/>
      <c r="PME30" s="2434"/>
      <c r="PMF30" s="2434"/>
      <c r="PMG30" s="2434"/>
      <c r="PMH30" s="2434"/>
      <c r="PMI30" s="2434"/>
      <c r="PMJ30" s="2434"/>
      <c r="PMK30" s="2434"/>
      <c r="PML30" s="2434"/>
      <c r="PMM30" s="2434"/>
      <c r="PMN30" s="2434"/>
      <c r="PMO30" s="2434"/>
      <c r="PMP30" s="2434"/>
      <c r="PMQ30" s="2434"/>
      <c r="PMR30" s="2434"/>
      <c r="PMS30" s="2434"/>
      <c r="PMT30" s="2434"/>
      <c r="PMU30" s="2434"/>
      <c r="PMV30" s="2434"/>
      <c r="PMW30" s="2434"/>
      <c r="PMX30" s="2434"/>
      <c r="PMY30" s="2434"/>
      <c r="PMZ30" s="2434"/>
      <c r="PNA30" s="2434"/>
      <c r="PNB30" s="2434"/>
      <c r="PNC30" s="2434"/>
      <c r="PND30" s="2434"/>
      <c r="PNE30" s="2434"/>
      <c r="PNF30" s="2434"/>
      <c r="PNG30" s="2434"/>
      <c r="PNH30" s="2434"/>
      <c r="PNI30" s="2434"/>
      <c r="PNJ30" s="2434"/>
      <c r="PNK30" s="2434"/>
      <c r="PNL30" s="2434"/>
      <c r="PNM30" s="2434"/>
      <c r="PNN30" s="2434"/>
      <c r="PNO30" s="2434"/>
      <c r="PNP30" s="2434"/>
      <c r="PNQ30" s="2434"/>
      <c r="PNR30" s="2434"/>
      <c r="PNS30" s="2434"/>
      <c r="PNT30" s="2434"/>
      <c r="PNU30" s="2434"/>
      <c r="PNV30" s="2434"/>
      <c r="PNW30" s="2434"/>
      <c r="PNX30" s="2434"/>
      <c r="PNY30" s="2434"/>
      <c r="PNZ30" s="2434"/>
      <c r="POA30" s="2434"/>
      <c r="POB30" s="2434"/>
      <c r="POC30" s="2434"/>
      <c r="POD30" s="2434"/>
      <c r="POE30" s="2434"/>
      <c r="POF30" s="2434"/>
      <c r="POG30" s="2434"/>
      <c r="POH30" s="2434"/>
      <c r="POI30" s="2434"/>
      <c r="POJ30" s="2434"/>
      <c r="POK30" s="2434"/>
      <c r="POL30" s="2434"/>
      <c r="POM30" s="2434"/>
      <c r="PON30" s="2434"/>
      <c r="POO30" s="2434"/>
      <c r="POP30" s="2434"/>
      <c r="POQ30" s="2434"/>
      <c r="POR30" s="2434"/>
      <c r="POS30" s="2434"/>
      <c r="POT30" s="2434"/>
      <c r="POU30" s="2434"/>
      <c r="POV30" s="2434"/>
      <c r="POW30" s="2434"/>
      <c r="POX30" s="2434"/>
      <c r="POY30" s="2434"/>
      <c r="POZ30" s="2434"/>
      <c r="PPA30" s="2434"/>
      <c r="PPB30" s="2434"/>
      <c r="PPC30" s="2434"/>
      <c r="PPD30" s="2434"/>
      <c r="PPE30" s="2434"/>
      <c r="PPF30" s="2434"/>
      <c r="PPG30" s="2434"/>
      <c r="PPH30" s="2434"/>
      <c r="PPI30" s="2434"/>
      <c r="PPJ30" s="2434"/>
      <c r="PPK30" s="2434"/>
      <c r="PPL30" s="2434"/>
      <c r="PPM30" s="2434"/>
      <c r="PPN30" s="2434"/>
      <c r="PPO30" s="2434"/>
      <c r="PPP30" s="2434"/>
      <c r="PPQ30" s="2434"/>
      <c r="PPR30" s="2434"/>
      <c r="PPS30" s="2434"/>
      <c r="PPT30" s="2434"/>
      <c r="PPU30" s="2434"/>
      <c r="PPV30" s="2434"/>
      <c r="PPW30" s="2434"/>
      <c r="PPX30" s="2434"/>
      <c r="PPY30" s="2434"/>
      <c r="PPZ30" s="2434"/>
      <c r="PQA30" s="2434"/>
      <c r="PQB30" s="2434"/>
      <c r="PQC30" s="2434"/>
      <c r="PQD30" s="2434"/>
      <c r="PQE30" s="2434"/>
      <c r="PQF30" s="2434"/>
      <c r="PQG30" s="2434"/>
      <c r="PQH30" s="2434"/>
      <c r="PQI30" s="2434"/>
      <c r="PQJ30" s="2434"/>
      <c r="PQK30" s="2434"/>
      <c r="PQL30" s="2434"/>
      <c r="PQM30" s="2434"/>
      <c r="PQN30" s="2434"/>
      <c r="PQO30" s="2434"/>
      <c r="PQP30" s="2434"/>
      <c r="PQQ30" s="2434"/>
      <c r="PQR30" s="2434"/>
      <c r="PQS30" s="2434"/>
      <c r="PQT30" s="2434"/>
      <c r="PQU30" s="2434"/>
      <c r="PQV30" s="2434"/>
      <c r="PQW30" s="2434"/>
      <c r="PQX30" s="2434"/>
      <c r="PQY30" s="2434"/>
      <c r="PQZ30" s="2434"/>
      <c r="PRA30" s="2434"/>
      <c r="PRB30" s="2434"/>
      <c r="PRC30" s="2434"/>
      <c r="PRD30" s="2434"/>
      <c r="PRE30" s="2434"/>
      <c r="PRF30" s="2434"/>
      <c r="PRG30" s="2434"/>
      <c r="PRH30" s="2434"/>
      <c r="PRI30" s="2434"/>
      <c r="PRJ30" s="2434"/>
      <c r="PRK30" s="2434"/>
      <c r="PRL30" s="2434"/>
      <c r="PRM30" s="2434"/>
      <c r="PRN30" s="2434"/>
      <c r="PRO30" s="2434"/>
      <c r="PRP30" s="2434"/>
      <c r="PRQ30" s="2434"/>
      <c r="PRR30" s="2434"/>
      <c r="PRS30" s="2434"/>
      <c r="PRT30" s="2434"/>
      <c r="PRU30" s="2434"/>
      <c r="PRV30" s="2434"/>
      <c r="PRW30" s="2434"/>
      <c r="PRX30" s="2434"/>
      <c r="PRY30" s="2434"/>
      <c r="PRZ30" s="2434"/>
      <c r="PSA30" s="2434"/>
      <c r="PSB30" s="2434"/>
      <c r="PSC30" s="2434"/>
      <c r="PSD30" s="2434"/>
      <c r="PSE30" s="2434"/>
      <c r="PSF30" s="2434"/>
      <c r="PSG30" s="2434"/>
      <c r="PSH30" s="2434"/>
      <c r="PSI30" s="2434"/>
      <c r="PSJ30" s="2434"/>
      <c r="PSK30" s="2434"/>
      <c r="PSL30" s="2434"/>
      <c r="PSM30" s="2434"/>
      <c r="PSN30" s="2434"/>
      <c r="PSO30" s="2434"/>
      <c r="PSP30" s="2434"/>
      <c r="PSQ30" s="2434"/>
      <c r="PSR30" s="2434"/>
      <c r="PSS30" s="2434"/>
      <c r="PST30" s="2434"/>
      <c r="PSU30" s="2434"/>
      <c r="PSV30" s="2434"/>
      <c r="PSW30" s="2434"/>
      <c r="PSX30" s="2434"/>
      <c r="PSY30" s="2434"/>
      <c r="PSZ30" s="2434"/>
      <c r="PTA30" s="2434"/>
      <c r="PTB30" s="2434"/>
      <c r="PTC30" s="2434"/>
      <c r="PTD30" s="2434"/>
      <c r="PTE30" s="2434"/>
      <c r="PTF30" s="2434"/>
      <c r="PTG30" s="2434"/>
      <c r="PTH30" s="2434"/>
      <c r="PTI30" s="2434"/>
      <c r="PTJ30" s="2434"/>
      <c r="PTK30" s="2434"/>
      <c r="PTL30" s="2434"/>
      <c r="PTM30" s="2434"/>
      <c r="PTN30" s="2434"/>
      <c r="PTO30" s="2434"/>
      <c r="PTP30" s="2434"/>
      <c r="PTQ30" s="2434"/>
      <c r="PTR30" s="2434"/>
      <c r="PTS30" s="2434"/>
      <c r="PTT30" s="2434"/>
      <c r="PTU30" s="2434"/>
      <c r="PTV30" s="2434"/>
      <c r="PTW30" s="2434"/>
      <c r="PTX30" s="2434"/>
      <c r="PTY30" s="2434"/>
      <c r="PTZ30" s="2434"/>
      <c r="PUA30" s="2434"/>
      <c r="PUB30" s="2434"/>
      <c r="PUC30" s="2434"/>
      <c r="PUD30" s="2434"/>
      <c r="PUE30" s="2434"/>
      <c r="PUF30" s="2434"/>
      <c r="PUG30" s="2434"/>
      <c r="PUH30" s="2434"/>
      <c r="PUI30" s="2434"/>
      <c r="PUJ30" s="2434"/>
      <c r="PUK30" s="2434"/>
      <c r="PUL30" s="2434"/>
      <c r="PUM30" s="2434"/>
      <c r="PUN30" s="2434"/>
      <c r="PUO30" s="2434"/>
      <c r="PUP30" s="2434"/>
      <c r="PUQ30" s="2434"/>
      <c r="PUR30" s="2434"/>
      <c r="PUS30" s="2434"/>
      <c r="PUT30" s="2434"/>
      <c r="PUU30" s="2434"/>
      <c r="PUV30" s="2434"/>
      <c r="PUW30" s="2434"/>
      <c r="PUX30" s="2434"/>
      <c r="PUY30" s="2434"/>
      <c r="PUZ30" s="2434"/>
      <c r="PVA30" s="2434"/>
      <c r="PVB30" s="2434"/>
      <c r="PVC30" s="2434"/>
      <c r="PVD30" s="2434"/>
      <c r="PVE30" s="2434"/>
      <c r="PVF30" s="2434"/>
      <c r="PVG30" s="2434"/>
      <c r="PVH30" s="2434"/>
      <c r="PVI30" s="2434"/>
      <c r="PVJ30" s="2434"/>
      <c r="PVK30" s="2434"/>
      <c r="PVL30" s="2434"/>
      <c r="PVM30" s="2434"/>
      <c r="PVN30" s="2434"/>
      <c r="PVO30" s="2434"/>
      <c r="PVP30" s="2434"/>
      <c r="PVQ30" s="2434"/>
      <c r="PVR30" s="2434"/>
      <c r="PVS30" s="2434"/>
      <c r="PVT30" s="2434"/>
      <c r="PVU30" s="2434"/>
      <c r="PVV30" s="2434"/>
      <c r="PVW30" s="2434"/>
      <c r="PVX30" s="2434"/>
      <c r="PVY30" s="2434"/>
      <c r="PVZ30" s="2434"/>
      <c r="PWA30" s="2434"/>
      <c r="PWB30" s="2434"/>
      <c r="PWC30" s="2434"/>
      <c r="PWD30" s="2434"/>
      <c r="PWE30" s="2434"/>
      <c r="PWF30" s="2434"/>
      <c r="PWG30" s="2434"/>
      <c r="PWH30" s="2434"/>
      <c r="PWI30" s="2434"/>
      <c r="PWJ30" s="2434"/>
      <c r="PWK30" s="2434"/>
      <c r="PWL30" s="2434"/>
      <c r="PWM30" s="2434"/>
      <c r="PWN30" s="2434"/>
      <c r="PWO30" s="2434"/>
      <c r="PWP30" s="2434"/>
      <c r="PWQ30" s="2434"/>
      <c r="PWR30" s="2434"/>
      <c r="PWS30" s="2434"/>
      <c r="PWT30" s="2434"/>
      <c r="PWU30" s="2434"/>
      <c r="PWV30" s="2434"/>
      <c r="PWW30" s="2434"/>
      <c r="PWX30" s="2434"/>
      <c r="PWY30" s="2434"/>
      <c r="PWZ30" s="2434"/>
      <c r="PXA30" s="2434"/>
      <c r="PXB30" s="2434"/>
      <c r="PXC30" s="2434"/>
      <c r="PXD30" s="2434"/>
      <c r="PXE30" s="2434"/>
      <c r="PXF30" s="2434"/>
      <c r="PXG30" s="2434"/>
      <c r="PXH30" s="2434"/>
      <c r="PXI30" s="2434"/>
      <c r="PXJ30" s="2434"/>
      <c r="PXK30" s="2434"/>
      <c r="PXL30" s="2434"/>
      <c r="PXM30" s="2434"/>
      <c r="PXN30" s="2434"/>
      <c r="PXO30" s="2434"/>
      <c r="PXP30" s="2434"/>
      <c r="PXQ30" s="2434"/>
      <c r="PXR30" s="2434"/>
      <c r="PXS30" s="2434"/>
      <c r="PXT30" s="2434"/>
      <c r="PXU30" s="2434"/>
      <c r="PXV30" s="2434"/>
      <c r="PXW30" s="2434"/>
      <c r="PXX30" s="2434"/>
      <c r="PXY30" s="2434"/>
      <c r="PXZ30" s="2434"/>
      <c r="PYA30" s="2434"/>
      <c r="PYB30" s="2434"/>
      <c r="PYC30" s="2434"/>
      <c r="PYD30" s="2434"/>
      <c r="PYE30" s="2434"/>
      <c r="PYF30" s="2434"/>
      <c r="PYG30" s="2434"/>
      <c r="PYH30" s="2434"/>
      <c r="PYI30" s="2434"/>
      <c r="PYJ30" s="2434"/>
      <c r="PYK30" s="2434"/>
      <c r="PYL30" s="2434"/>
      <c r="PYM30" s="2434"/>
      <c r="PYN30" s="2434"/>
      <c r="PYO30" s="2434"/>
      <c r="PYP30" s="2434"/>
      <c r="PYQ30" s="2434"/>
      <c r="PYR30" s="2434"/>
      <c r="PYS30" s="2434"/>
      <c r="PYT30" s="2434"/>
      <c r="PYU30" s="2434"/>
      <c r="PYV30" s="2434"/>
      <c r="PYW30" s="2434"/>
      <c r="PYX30" s="2434"/>
      <c r="PYY30" s="2434"/>
      <c r="PYZ30" s="2434"/>
      <c r="PZA30" s="2434"/>
      <c r="PZB30" s="2434"/>
      <c r="PZC30" s="2434"/>
      <c r="PZD30" s="2434"/>
      <c r="PZE30" s="2434"/>
      <c r="PZF30" s="2434"/>
      <c r="PZG30" s="2434"/>
      <c r="PZH30" s="2434"/>
      <c r="PZI30" s="2434"/>
      <c r="PZJ30" s="2434"/>
      <c r="PZK30" s="2434"/>
      <c r="PZL30" s="2434"/>
      <c r="PZM30" s="2434"/>
      <c r="PZN30" s="2434"/>
      <c r="PZO30" s="2434"/>
      <c r="PZP30" s="2434"/>
      <c r="PZQ30" s="2434"/>
      <c r="PZR30" s="2434"/>
      <c r="PZS30" s="2434"/>
      <c r="PZT30" s="2434"/>
      <c r="PZU30" s="2434"/>
      <c r="PZV30" s="2434"/>
      <c r="PZW30" s="2434"/>
      <c r="PZX30" s="2434"/>
      <c r="PZY30" s="2434"/>
      <c r="PZZ30" s="2434"/>
      <c r="QAA30" s="2434"/>
      <c r="QAB30" s="2434"/>
      <c r="QAC30" s="2434"/>
      <c r="QAD30" s="2434"/>
      <c r="QAE30" s="2434"/>
      <c r="QAF30" s="2434"/>
      <c r="QAG30" s="2434"/>
      <c r="QAH30" s="2434"/>
      <c r="QAI30" s="2434"/>
      <c r="QAJ30" s="2434"/>
      <c r="QAK30" s="2434"/>
      <c r="QAL30" s="2434"/>
      <c r="QAM30" s="2434"/>
      <c r="QAN30" s="2434"/>
      <c r="QAO30" s="2434"/>
      <c r="QAP30" s="2434"/>
      <c r="QAQ30" s="2434"/>
      <c r="QAR30" s="2434"/>
      <c r="QAS30" s="2434"/>
      <c r="QAT30" s="2434"/>
      <c r="QAU30" s="2434"/>
      <c r="QAV30" s="2434"/>
      <c r="QAW30" s="2434"/>
      <c r="QAX30" s="2434"/>
      <c r="QAY30" s="2434"/>
      <c r="QAZ30" s="2434"/>
      <c r="QBA30" s="2434"/>
      <c r="QBB30" s="2434"/>
      <c r="QBC30" s="2434"/>
      <c r="QBD30" s="2434"/>
      <c r="QBE30" s="2434"/>
      <c r="QBF30" s="2434"/>
      <c r="QBG30" s="2434"/>
      <c r="QBH30" s="2434"/>
      <c r="QBI30" s="2434"/>
      <c r="QBJ30" s="2434"/>
      <c r="QBK30" s="2434"/>
      <c r="QBL30" s="2434"/>
      <c r="QBM30" s="2434"/>
      <c r="QBN30" s="2434"/>
      <c r="QBO30" s="2434"/>
      <c r="QBP30" s="2434"/>
      <c r="QBQ30" s="2434"/>
      <c r="QBR30" s="2434"/>
      <c r="QBS30" s="2434"/>
      <c r="QBT30" s="2434"/>
      <c r="QBU30" s="2434"/>
      <c r="QBV30" s="2434"/>
      <c r="QBW30" s="2434"/>
      <c r="QBX30" s="2434"/>
      <c r="QBY30" s="2434"/>
      <c r="QBZ30" s="2434"/>
      <c r="QCA30" s="2434"/>
      <c r="QCB30" s="2434"/>
      <c r="QCC30" s="2434"/>
      <c r="QCD30" s="2434"/>
      <c r="QCE30" s="2434"/>
      <c r="QCF30" s="2434"/>
      <c r="QCG30" s="2434"/>
      <c r="QCH30" s="2434"/>
      <c r="QCI30" s="2434"/>
      <c r="QCJ30" s="2434"/>
      <c r="QCK30" s="2434"/>
      <c r="QCL30" s="2434"/>
      <c r="QCM30" s="2434"/>
      <c r="QCN30" s="2434"/>
      <c r="QCO30" s="2434"/>
      <c r="QCP30" s="2434"/>
      <c r="QCQ30" s="2434"/>
      <c r="QCR30" s="2434"/>
      <c r="QCS30" s="2434"/>
      <c r="QCT30" s="2434"/>
      <c r="QCU30" s="2434"/>
      <c r="QCV30" s="2434"/>
      <c r="QCW30" s="2434"/>
      <c r="QCX30" s="2434"/>
      <c r="QCY30" s="2434"/>
      <c r="QCZ30" s="2434"/>
      <c r="QDA30" s="2434"/>
      <c r="QDB30" s="2434"/>
      <c r="QDC30" s="2434"/>
      <c r="QDD30" s="2434"/>
      <c r="QDE30" s="2434"/>
      <c r="QDF30" s="2434"/>
      <c r="QDG30" s="2434"/>
      <c r="QDH30" s="2434"/>
      <c r="QDI30" s="2434"/>
      <c r="QDJ30" s="2434"/>
      <c r="QDK30" s="2434"/>
      <c r="QDL30" s="2434"/>
      <c r="QDM30" s="2434"/>
      <c r="QDN30" s="2434"/>
      <c r="QDO30" s="2434"/>
      <c r="QDP30" s="2434"/>
      <c r="QDQ30" s="2434"/>
      <c r="QDR30" s="2434"/>
      <c r="QDS30" s="2434"/>
      <c r="QDT30" s="2434"/>
      <c r="QDU30" s="2434"/>
      <c r="QDV30" s="2434"/>
      <c r="QDW30" s="2434"/>
      <c r="QDX30" s="2434"/>
      <c r="QDY30" s="2434"/>
      <c r="QDZ30" s="2434"/>
      <c r="QEA30" s="2434"/>
      <c r="QEB30" s="2434"/>
      <c r="QEC30" s="2434"/>
      <c r="QED30" s="2434"/>
      <c r="QEE30" s="2434"/>
      <c r="QEF30" s="2434"/>
      <c r="QEG30" s="2434"/>
      <c r="QEH30" s="2434"/>
      <c r="QEI30" s="2434"/>
      <c r="QEJ30" s="2434"/>
      <c r="QEK30" s="2434"/>
      <c r="QEL30" s="2434"/>
      <c r="QEM30" s="2434"/>
      <c r="QEN30" s="2434"/>
      <c r="QEO30" s="2434"/>
      <c r="QEP30" s="2434"/>
      <c r="QEQ30" s="2434"/>
      <c r="QER30" s="2434"/>
      <c r="QES30" s="2434"/>
      <c r="QET30" s="2434"/>
      <c r="QEU30" s="2434"/>
      <c r="QEV30" s="2434"/>
      <c r="QEW30" s="2434"/>
      <c r="QEX30" s="2434"/>
      <c r="QEY30" s="2434"/>
      <c r="QEZ30" s="2434"/>
      <c r="QFA30" s="2434"/>
      <c r="QFB30" s="2434"/>
      <c r="QFC30" s="2434"/>
      <c r="QFD30" s="2434"/>
      <c r="QFE30" s="2434"/>
      <c r="QFF30" s="2434"/>
      <c r="QFG30" s="2434"/>
      <c r="QFH30" s="2434"/>
      <c r="QFI30" s="2434"/>
      <c r="QFJ30" s="2434"/>
      <c r="QFK30" s="2434"/>
      <c r="QFL30" s="2434"/>
      <c r="QFM30" s="2434"/>
      <c r="QFN30" s="2434"/>
      <c r="QFO30" s="2434"/>
      <c r="QFP30" s="2434"/>
      <c r="QFQ30" s="2434"/>
      <c r="QFR30" s="2434"/>
      <c r="QFS30" s="2434"/>
      <c r="QFT30" s="2434"/>
      <c r="QFU30" s="2434"/>
      <c r="QFV30" s="2434"/>
      <c r="QFW30" s="2434"/>
      <c r="QFX30" s="2434"/>
      <c r="QFY30" s="2434"/>
      <c r="QFZ30" s="2434"/>
      <c r="QGA30" s="2434"/>
      <c r="QGB30" s="2434"/>
      <c r="QGC30" s="2434"/>
      <c r="QGD30" s="2434"/>
      <c r="QGE30" s="2434"/>
      <c r="QGF30" s="2434"/>
      <c r="QGG30" s="2434"/>
      <c r="QGH30" s="2434"/>
      <c r="QGI30" s="2434"/>
      <c r="QGJ30" s="2434"/>
      <c r="QGK30" s="2434"/>
      <c r="QGL30" s="2434"/>
      <c r="QGM30" s="2434"/>
      <c r="QGN30" s="2434"/>
      <c r="QGO30" s="2434"/>
      <c r="QGP30" s="2434"/>
      <c r="QGQ30" s="2434"/>
      <c r="QGR30" s="2434"/>
      <c r="QGS30" s="2434"/>
      <c r="QGT30" s="2434"/>
      <c r="QGU30" s="2434"/>
      <c r="QGV30" s="2434"/>
      <c r="QGW30" s="2434"/>
      <c r="QGX30" s="2434"/>
      <c r="QGY30" s="2434"/>
      <c r="QGZ30" s="2434"/>
      <c r="QHA30" s="2434"/>
      <c r="QHB30" s="2434"/>
      <c r="QHC30" s="2434"/>
      <c r="QHD30" s="2434"/>
      <c r="QHE30" s="2434"/>
      <c r="QHF30" s="2434"/>
      <c r="QHG30" s="2434"/>
      <c r="QHH30" s="2434"/>
      <c r="QHI30" s="2434"/>
      <c r="QHJ30" s="2434"/>
      <c r="QHK30" s="2434"/>
      <c r="QHL30" s="2434"/>
      <c r="QHM30" s="2434"/>
      <c r="QHN30" s="2434"/>
      <c r="QHO30" s="2434"/>
      <c r="QHP30" s="2434"/>
      <c r="QHQ30" s="2434"/>
      <c r="QHR30" s="2434"/>
      <c r="QHS30" s="2434"/>
      <c r="QHT30" s="2434"/>
      <c r="QHU30" s="2434"/>
      <c r="QHV30" s="2434"/>
      <c r="QHW30" s="2434"/>
      <c r="QHX30" s="2434"/>
      <c r="QHY30" s="2434"/>
      <c r="QHZ30" s="2434"/>
      <c r="QIA30" s="2434"/>
      <c r="QIB30" s="2434"/>
      <c r="QIC30" s="2434"/>
      <c r="QID30" s="2434"/>
      <c r="QIE30" s="2434"/>
      <c r="QIF30" s="2434"/>
      <c r="QIG30" s="2434"/>
      <c r="QIH30" s="2434"/>
      <c r="QII30" s="2434"/>
      <c r="QIJ30" s="2434"/>
      <c r="QIK30" s="2434"/>
      <c r="QIL30" s="2434"/>
      <c r="QIM30" s="2434"/>
      <c r="QIN30" s="2434"/>
      <c r="QIO30" s="2434"/>
      <c r="QIP30" s="2434"/>
      <c r="QIQ30" s="2434"/>
      <c r="QIR30" s="2434"/>
      <c r="QIS30" s="2434"/>
      <c r="QIT30" s="2434"/>
      <c r="QIU30" s="2434"/>
      <c r="QIV30" s="2434"/>
      <c r="QIW30" s="2434"/>
      <c r="QIX30" s="2434"/>
      <c r="QIY30" s="2434"/>
      <c r="QIZ30" s="2434"/>
      <c r="QJA30" s="2434"/>
      <c r="QJB30" s="2434"/>
      <c r="QJC30" s="2434"/>
      <c r="QJD30" s="2434"/>
      <c r="QJE30" s="2434"/>
      <c r="QJF30" s="2434"/>
      <c r="QJG30" s="2434"/>
      <c r="QJH30" s="2434"/>
      <c r="QJI30" s="2434"/>
      <c r="QJJ30" s="2434"/>
      <c r="QJK30" s="2434"/>
      <c r="QJL30" s="2434"/>
      <c r="QJM30" s="2434"/>
      <c r="QJN30" s="2434"/>
      <c r="QJO30" s="2434"/>
      <c r="QJP30" s="2434"/>
      <c r="QJQ30" s="2434"/>
      <c r="QJR30" s="2434"/>
      <c r="QJS30" s="2434"/>
      <c r="QJT30" s="2434"/>
      <c r="QJU30" s="2434"/>
      <c r="QJV30" s="2434"/>
      <c r="QJW30" s="2434"/>
      <c r="QJX30" s="2434"/>
      <c r="QJY30" s="2434"/>
      <c r="QJZ30" s="2434"/>
      <c r="QKA30" s="2434"/>
      <c r="QKB30" s="2434"/>
      <c r="QKC30" s="2434"/>
      <c r="QKD30" s="2434"/>
      <c r="QKE30" s="2434"/>
      <c r="QKF30" s="2434"/>
      <c r="QKG30" s="2434"/>
      <c r="QKH30" s="2434"/>
      <c r="QKI30" s="2434"/>
      <c r="QKJ30" s="2434"/>
      <c r="QKK30" s="2434"/>
      <c r="QKL30" s="2434"/>
      <c r="QKM30" s="2434"/>
      <c r="QKN30" s="2434"/>
      <c r="QKO30" s="2434"/>
      <c r="QKP30" s="2434"/>
      <c r="QKQ30" s="2434"/>
      <c r="QKR30" s="2434"/>
      <c r="QKS30" s="2434"/>
      <c r="QKT30" s="2434"/>
      <c r="QKU30" s="2434"/>
      <c r="QKV30" s="2434"/>
      <c r="QKW30" s="2434"/>
      <c r="QKX30" s="2434"/>
      <c r="QKY30" s="2434"/>
      <c r="QKZ30" s="2434"/>
      <c r="QLA30" s="2434"/>
      <c r="QLB30" s="2434"/>
      <c r="QLC30" s="2434"/>
      <c r="QLD30" s="2434"/>
      <c r="QLE30" s="2434"/>
      <c r="QLF30" s="2434"/>
      <c r="QLG30" s="2434"/>
      <c r="QLH30" s="2434"/>
      <c r="QLI30" s="2434"/>
      <c r="QLJ30" s="2434"/>
      <c r="QLK30" s="2434"/>
      <c r="QLL30" s="2434"/>
      <c r="QLM30" s="2434"/>
      <c r="QLN30" s="2434"/>
      <c r="QLO30" s="2434"/>
      <c r="QLP30" s="2434"/>
      <c r="QLQ30" s="2434"/>
      <c r="QLR30" s="2434"/>
      <c r="QLS30" s="2434"/>
      <c r="QLT30" s="2434"/>
      <c r="QLU30" s="2434"/>
      <c r="QLV30" s="2434"/>
      <c r="QLW30" s="2434"/>
      <c r="QLX30" s="2434"/>
      <c r="QLY30" s="2434"/>
      <c r="QLZ30" s="2434"/>
      <c r="QMA30" s="2434"/>
      <c r="QMB30" s="2434"/>
      <c r="QMC30" s="2434"/>
      <c r="QMD30" s="2434"/>
      <c r="QME30" s="2434"/>
      <c r="QMF30" s="2434"/>
      <c r="QMG30" s="2434"/>
      <c r="QMH30" s="2434"/>
      <c r="QMI30" s="2434"/>
      <c r="QMJ30" s="2434"/>
      <c r="QMK30" s="2434"/>
      <c r="QML30" s="2434"/>
      <c r="QMM30" s="2434"/>
      <c r="QMN30" s="2434"/>
      <c r="QMO30" s="2434"/>
      <c r="QMP30" s="2434"/>
      <c r="QMQ30" s="2434"/>
      <c r="QMR30" s="2434"/>
      <c r="QMS30" s="2434"/>
      <c r="QMT30" s="2434"/>
      <c r="QMU30" s="2434"/>
      <c r="QMV30" s="2434"/>
      <c r="QMW30" s="2434"/>
      <c r="QMX30" s="2434"/>
      <c r="QMY30" s="2434"/>
      <c r="QMZ30" s="2434"/>
      <c r="QNA30" s="2434"/>
      <c r="QNB30" s="2434"/>
      <c r="QNC30" s="2434"/>
      <c r="QND30" s="2434"/>
      <c r="QNE30" s="2434"/>
      <c r="QNF30" s="2434"/>
      <c r="QNG30" s="2434"/>
      <c r="QNH30" s="2434"/>
      <c r="QNI30" s="2434"/>
      <c r="QNJ30" s="2434"/>
      <c r="QNK30" s="2434"/>
      <c r="QNL30" s="2434"/>
      <c r="QNM30" s="2434"/>
      <c r="QNN30" s="2434"/>
      <c r="QNO30" s="2434"/>
      <c r="QNP30" s="2434"/>
      <c r="QNQ30" s="2434"/>
      <c r="QNR30" s="2434"/>
      <c r="QNS30" s="2434"/>
      <c r="QNT30" s="2434"/>
      <c r="QNU30" s="2434"/>
      <c r="QNV30" s="2434"/>
      <c r="QNW30" s="2434"/>
      <c r="QNX30" s="2434"/>
      <c r="QNY30" s="2434"/>
      <c r="QNZ30" s="2434"/>
      <c r="QOA30" s="2434"/>
      <c r="QOB30" s="2434"/>
      <c r="QOC30" s="2434"/>
      <c r="QOD30" s="2434"/>
      <c r="QOE30" s="2434"/>
      <c r="QOF30" s="2434"/>
      <c r="QOG30" s="2434"/>
      <c r="QOH30" s="2434"/>
      <c r="QOI30" s="2434"/>
      <c r="QOJ30" s="2434"/>
      <c r="QOK30" s="2434"/>
      <c r="QOL30" s="2434"/>
      <c r="QOM30" s="2434"/>
      <c r="QON30" s="2434"/>
      <c r="QOO30" s="2434"/>
      <c r="QOP30" s="2434"/>
      <c r="QOQ30" s="2434"/>
      <c r="QOR30" s="2434"/>
      <c r="QOS30" s="2434"/>
      <c r="QOT30" s="2434"/>
      <c r="QOU30" s="2434"/>
      <c r="QOV30" s="2434"/>
      <c r="QOW30" s="2434"/>
      <c r="QOX30" s="2434"/>
      <c r="QOY30" s="2434"/>
      <c r="QOZ30" s="2434"/>
      <c r="QPA30" s="2434"/>
      <c r="QPB30" s="2434"/>
      <c r="QPC30" s="2434"/>
      <c r="QPD30" s="2434"/>
      <c r="QPE30" s="2434"/>
      <c r="QPF30" s="2434"/>
      <c r="QPG30" s="2434"/>
      <c r="QPH30" s="2434"/>
      <c r="QPI30" s="2434"/>
      <c r="QPJ30" s="2434"/>
      <c r="QPK30" s="2434"/>
      <c r="QPL30" s="2434"/>
      <c r="QPM30" s="2434"/>
      <c r="QPN30" s="2434"/>
      <c r="QPO30" s="2434"/>
      <c r="QPP30" s="2434"/>
      <c r="QPQ30" s="2434"/>
      <c r="QPR30" s="2434"/>
      <c r="QPS30" s="2434"/>
      <c r="QPT30" s="2434"/>
      <c r="QPU30" s="2434"/>
      <c r="QPV30" s="2434"/>
      <c r="QPW30" s="2434"/>
      <c r="QPX30" s="2434"/>
      <c r="QPY30" s="2434"/>
      <c r="QPZ30" s="2434"/>
      <c r="QQA30" s="2434"/>
      <c r="QQB30" s="2434"/>
      <c r="QQC30" s="2434"/>
      <c r="QQD30" s="2434"/>
      <c r="QQE30" s="2434"/>
      <c r="QQF30" s="2434"/>
      <c r="QQG30" s="2434"/>
      <c r="QQH30" s="2434"/>
      <c r="QQI30" s="2434"/>
      <c r="QQJ30" s="2434"/>
      <c r="QQK30" s="2434"/>
      <c r="QQL30" s="2434"/>
      <c r="QQM30" s="2434"/>
      <c r="QQN30" s="2434"/>
      <c r="QQO30" s="2434"/>
      <c r="QQP30" s="2434"/>
      <c r="QQQ30" s="2434"/>
      <c r="QQR30" s="2434"/>
      <c r="QQS30" s="2434"/>
      <c r="QQT30" s="2434"/>
      <c r="QQU30" s="2434"/>
      <c r="QQV30" s="2434"/>
      <c r="QQW30" s="2434"/>
      <c r="QQX30" s="2434"/>
      <c r="QQY30" s="2434"/>
      <c r="QQZ30" s="2434"/>
      <c r="QRA30" s="2434"/>
      <c r="QRB30" s="2434"/>
      <c r="QRC30" s="2434"/>
      <c r="QRD30" s="2434"/>
      <c r="QRE30" s="2434"/>
      <c r="QRF30" s="2434"/>
      <c r="QRG30" s="2434"/>
      <c r="QRH30" s="2434"/>
      <c r="QRI30" s="2434"/>
      <c r="QRJ30" s="2434"/>
      <c r="QRK30" s="2434"/>
      <c r="QRL30" s="2434"/>
      <c r="QRM30" s="2434"/>
      <c r="QRN30" s="2434"/>
      <c r="QRO30" s="2434"/>
      <c r="QRP30" s="2434"/>
      <c r="QRQ30" s="2434"/>
      <c r="QRR30" s="2434"/>
      <c r="QRS30" s="2434"/>
      <c r="QRT30" s="2434"/>
      <c r="QRU30" s="2434"/>
      <c r="QRV30" s="2434"/>
      <c r="QRW30" s="2434"/>
      <c r="QRX30" s="2434"/>
      <c r="QRY30" s="2434"/>
      <c r="QRZ30" s="2434"/>
      <c r="QSA30" s="2434"/>
      <c r="QSB30" s="2434"/>
      <c r="QSC30" s="2434"/>
      <c r="QSD30" s="2434"/>
      <c r="QSE30" s="2434"/>
      <c r="QSF30" s="2434"/>
      <c r="QSG30" s="2434"/>
      <c r="QSH30" s="2434"/>
      <c r="QSI30" s="2434"/>
      <c r="QSJ30" s="2434"/>
      <c r="QSK30" s="2434"/>
      <c r="QSL30" s="2434"/>
      <c r="QSM30" s="2434"/>
      <c r="QSN30" s="2434"/>
      <c r="QSO30" s="2434"/>
      <c r="QSP30" s="2434"/>
      <c r="QSQ30" s="2434"/>
      <c r="QSR30" s="2434"/>
      <c r="QSS30" s="2434"/>
      <c r="QST30" s="2434"/>
      <c r="QSU30" s="2434"/>
      <c r="QSV30" s="2434"/>
      <c r="QSW30" s="2434"/>
      <c r="QSX30" s="2434"/>
      <c r="QSY30" s="2434"/>
      <c r="QSZ30" s="2434"/>
      <c r="QTA30" s="2434"/>
      <c r="QTB30" s="2434"/>
      <c r="QTC30" s="2434"/>
      <c r="QTD30" s="2434"/>
      <c r="QTE30" s="2434"/>
      <c r="QTF30" s="2434"/>
      <c r="QTG30" s="2434"/>
      <c r="QTH30" s="2434"/>
      <c r="QTI30" s="2434"/>
      <c r="QTJ30" s="2434"/>
      <c r="QTK30" s="2434"/>
      <c r="QTL30" s="2434"/>
      <c r="QTM30" s="2434"/>
      <c r="QTN30" s="2434"/>
      <c r="QTO30" s="2434"/>
      <c r="QTP30" s="2434"/>
      <c r="QTQ30" s="2434"/>
      <c r="QTR30" s="2434"/>
      <c r="QTS30" s="2434"/>
      <c r="QTT30" s="2434"/>
      <c r="QTU30" s="2434"/>
      <c r="QTV30" s="2434"/>
      <c r="QTW30" s="2434"/>
      <c r="QTX30" s="2434"/>
      <c r="QTY30" s="2434"/>
      <c r="QTZ30" s="2434"/>
      <c r="QUA30" s="2434"/>
      <c r="QUB30" s="2434"/>
      <c r="QUC30" s="2434"/>
      <c r="QUD30" s="2434"/>
      <c r="QUE30" s="2434"/>
      <c r="QUF30" s="2434"/>
      <c r="QUG30" s="2434"/>
      <c r="QUH30" s="2434"/>
      <c r="QUI30" s="2434"/>
      <c r="QUJ30" s="2434"/>
      <c r="QUK30" s="2434"/>
      <c r="QUL30" s="2434"/>
      <c r="QUM30" s="2434"/>
      <c r="QUN30" s="2434"/>
      <c r="QUO30" s="2434"/>
      <c r="QUP30" s="2434"/>
      <c r="QUQ30" s="2434"/>
      <c r="QUR30" s="2434"/>
      <c r="QUS30" s="2434"/>
      <c r="QUT30" s="2434"/>
      <c r="QUU30" s="2434"/>
      <c r="QUV30" s="2434"/>
      <c r="QUW30" s="2434"/>
      <c r="QUX30" s="2434"/>
      <c r="QUY30" s="2434"/>
      <c r="QUZ30" s="2434"/>
      <c r="QVA30" s="2434"/>
      <c r="QVB30" s="2434"/>
      <c r="QVC30" s="2434"/>
      <c r="QVD30" s="2434"/>
      <c r="QVE30" s="2434"/>
      <c r="QVF30" s="2434"/>
      <c r="QVG30" s="2434"/>
      <c r="QVH30" s="2434"/>
      <c r="QVI30" s="2434"/>
      <c r="QVJ30" s="2434"/>
      <c r="QVK30" s="2434"/>
      <c r="QVL30" s="2434"/>
      <c r="QVM30" s="2434"/>
      <c r="QVN30" s="2434"/>
      <c r="QVO30" s="2434"/>
      <c r="QVP30" s="2434"/>
      <c r="QVQ30" s="2434"/>
      <c r="QVR30" s="2434"/>
      <c r="QVS30" s="2434"/>
      <c r="QVT30" s="2434"/>
      <c r="QVU30" s="2434"/>
      <c r="QVV30" s="2434"/>
      <c r="QVW30" s="2434"/>
      <c r="QVX30" s="2434"/>
      <c r="QVY30" s="2434"/>
      <c r="QVZ30" s="2434"/>
      <c r="QWA30" s="2434"/>
      <c r="QWB30" s="2434"/>
      <c r="QWC30" s="2434"/>
      <c r="QWD30" s="2434"/>
      <c r="QWE30" s="2434"/>
      <c r="QWF30" s="2434"/>
      <c r="QWG30" s="2434"/>
      <c r="QWH30" s="2434"/>
      <c r="QWI30" s="2434"/>
      <c r="QWJ30" s="2434"/>
      <c r="QWK30" s="2434"/>
      <c r="QWL30" s="2434"/>
      <c r="QWM30" s="2434"/>
      <c r="QWN30" s="2434"/>
      <c r="QWO30" s="2434"/>
      <c r="QWP30" s="2434"/>
      <c r="QWQ30" s="2434"/>
      <c r="QWR30" s="2434"/>
      <c r="QWS30" s="2434"/>
      <c r="QWT30" s="2434"/>
      <c r="QWU30" s="2434"/>
      <c r="QWV30" s="2434"/>
      <c r="QWW30" s="2434"/>
      <c r="QWX30" s="2434"/>
      <c r="QWY30" s="2434"/>
      <c r="QWZ30" s="2434"/>
      <c r="QXA30" s="2434"/>
      <c r="QXB30" s="2434"/>
      <c r="QXC30" s="2434"/>
      <c r="QXD30" s="2434"/>
      <c r="QXE30" s="2434"/>
      <c r="QXF30" s="2434"/>
      <c r="QXG30" s="2434"/>
      <c r="QXH30" s="2434"/>
      <c r="QXI30" s="2434"/>
      <c r="QXJ30" s="2434"/>
      <c r="QXK30" s="2434"/>
      <c r="QXL30" s="2434"/>
      <c r="QXM30" s="2434"/>
      <c r="QXN30" s="2434"/>
      <c r="QXO30" s="2434"/>
      <c r="QXP30" s="2434"/>
      <c r="QXQ30" s="2434"/>
      <c r="QXR30" s="2434"/>
      <c r="QXS30" s="2434"/>
      <c r="QXT30" s="2434"/>
      <c r="QXU30" s="2434"/>
      <c r="QXV30" s="2434"/>
      <c r="QXW30" s="2434"/>
      <c r="QXX30" s="2434"/>
      <c r="QXY30" s="2434"/>
      <c r="QXZ30" s="2434"/>
      <c r="QYA30" s="2434"/>
      <c r="QYB30" s="2434"/>
      <c r="QYC30" s="2434"/>
      <c r="QYD30" s="2434"/>
      <c r="QYE30" s="2434"/>
      <c r="QYF30" s="2434"/>
      <c r="QYG30" s="2434"/>
      <c r="QYH30" s="2434"/>
      <c r="QYI30" s="2434"/>
      <c r="QYJ30" s="2434"/>
      <c r="QYK30" s="2434"/>
      <c r="QYL30" s="2434"/>
      <c r="QYM30" s="2434"/>
      <c r="QYN30" s="2434"/>
      <c r="QYO30" s="2434"/>
      <c r="QYP30" s="2434"/>
      <c r="QYQ30" s="2434"/>
      <c r="QYR30" s="2434"/>
      <c r="QYS30" s="2434"/>
      <c r="QYT30" s="2434"/>
      <c r="QYU30" s="2434"/>
      <c r="QYV30" s="2434"/>
      <c r="QYW30" s="2434"/>
      <c r="QYX30" s="2434"/>
      <c r="QYY30" s="2434"/>
      <c r="QYZ30" s="2434"/>
      <c r="QZA30" s="2434"/>
      <c r="QZB30" s="2434"/>
      <c r="QZC30" s="2434"/>
      <c r="QZD30" s="2434"/>
      <c r="QZE30" s="2434"/>
      <c r="QZF30" s="2434"/>
      <c r="QZG30" s="2434"/>
      <c r="QZH30" s="2434"/>
      <c r="QZI30" s="2434"/>
      <c r="QZJ30" s="2434"/>
      <c r="QZK30" s="2434"/>
      <c r="QZL30" s="2434"/>
      <c r="QZM30" s="2434"/>
      <c r="QZN30" s="2434"/>
      <c r="QZO30" s="2434"/>
      <c r="QZP30" s="2434"/>
      <c r="QZQ30" s="2434"/>
      <c r="QZR30" s="2434"/>
      <c r="QZS30" s="2434"/>
      <c r="QZT30" s="2434"/>
      <c r="QZU30" s="2434"/>
      <c r="QZV30" s="2434"/>
      <c r="QZW30" s="2434"/>
      <c r="QZX30" s="2434"/>
      <c r="QZY30" s="2434"/>
      <c r="QZZ30" s="2434"/>
      <c r="RAA30" s="2434"/>
      <c r="RAB30" s="2434"/>
      <c r="RAC30" s="2434"/>
      <c r="RAD30" s="2434"/>
      <c r="RAE30" s="2434"/>
      <c r="RAF30" s="2434"/>
      <c r="RAG30" s="2434"/>
      <c r="RAH30" s="2434"/>
      <c r="RAI30" s="2434"/>
      <c r="RAJ30" s="2434"/>
      <c r="RAK30" s="2434"/>
      <c r="RAL30" s="2434"/>
      <c r="RAM30" s="2434"/>
      <c r="RAN30" s="2434"/>
      <c r="RAO30" s="2434"/>
      <c r="RAP30" s="2434"/>
      <c r="RAQ30" s="2434"/>
      <c r="RAR30" s="2434"/>
      <c r="RAS30" s="2434"/>
      <c r="RAT30" s="2434"/>
      <c r="RAU30" s="2434"/>
      <c r="RAV30" s="2434"/>
      <c r="RAW30" s="2434"/>
      <c r="RAX30" s="2434"/>
      <c r="RAY30" s="2434"/>
      <c r="RAZ30" s="2434"/>
      <c r="RBA30" s="2434"/>
      <c r="RBB30" s="2434"/>
      <c r="RBC30" s="2434"/>
      <c r="RBD30" s="2434"/>
      <c r="RBE30" s="2434"/>
      <c r="RBF30" s="2434"/>
      <c r="RBG30" s="2434"/>
      <c r="RBH30" s="2434"/>
      <c r="RBI30" s="2434"/>
      <c r="RBJ30" s="2434"/>
      <c r="RBK30" s="2434"/>
      <c r="RBL30" s="2434"/>
      <c r="RBM30" s="2434"/>
      <c r="RBN30" s="2434"/>
      <c r="RBO30" s="2434"/>
      <c r="RBP30" s="2434"/>
      <c r="RBQ30" s="2434"/>
      <c r="RBR30" s="2434"/>
      <c r="RBS30" s="2434"/>
      <c r="RBT30" s="2434"/>
      <c r="RBU30" s="2434"/>
      <c r="RBV30" s="2434"/>
      <c r="RBW30" s="2434"/>
      <c r="RBX30" s="2434"/>
      <c r="RBY30" s="2434"/>
      <c r="RBZ30" s="2434"/>
      <c r="RCA30" s="2434"/>
      <c r="RCB30" s="2434"/>
      <c r="RCC30" s="2434"/>
      <c r="RCD30" s="2434"/>
      <c r="RCE30" s="2434"/>
      <c r="RCF30" s="2434"/>
      <c r="RCG30" s="2434"/>
      <c r="RCH30" s="2434"/>
      <c r="RCI30" s="2434"/>
      <c r="RCJ30" s="2434"/>
      <c r="RCK30" s="2434"/>
      <c r="RCL30" s="2434"/>
      <c r="RCM30" s="2434"/>
      <c r="RCN30" s="2434"/>
      <c r="RCO30" s="2434"/>
      <c r="RCP30" s="2434"/>
      <c r="RCQ30" s="2434"/>
      <c r="RCR30" s="2434"/>
      <c r="RCS30" s="2434"/>
      <c r="RCT30" s="2434"/>
      <c r="RCU30" s="2434"/>
      <c r="RCV30" s="2434"/>
      <c r="RCW30" s="2434"/>
      <c r="RCX30" s="2434"/>
      <c r="RCY30" s="2434"/>
      <c r="RCZ30" s="2434"/>
      <c r="RDA30" s="2434"/>
      <c r="RDB30" s="2434"/>
      <c r="RDC30" s="2434"/>
      <c r="RDD30" s="2434"/>
      <c r="RDE30" s="2434"/>
      <c r="RDF30" s="2434"/>
      <c r="RDG30" s="2434"/>
      <c r="RDH30" s="2434"/>
      <c r="RDI30" s="2434"/>
      <c r="RDJ30" s="2434"/>
      <c r="RDK30" s="2434"/>
      <c r="RDL30" s="2434"/>
      <c r="RDM30" s="2434"/>
      <c r="RDN30" s="2434"/>
      <c r="RDO30" s="2434"/>
      <c r="RDP30" s="2434"/>
      <c r="RDQ30" s="2434"/>
      <c r="RDR30" s="2434"/>
      <c r="RDS30" s="2434"/>
      <c r="RDT30" s="2434"/>
      <c r="RDU30" s="2434"/>
      <c r="RDV30" s="2434"/>
      <c r="RDW30" s="2434"/>
      <c r="RDX30" s="2434"/>
      <c r="RDY30" s="2434"/>
      <c r="RDZ30" s="2434"/>
      <c r="REA30" s="2434"/>
      <c r="REB30" s="2434"/>
      <c r="REC30" s="2434"/>
      <c r="RED30" s="2434"/>
      <c r="REE30" s="2434"/>
      <c r="REF30" s="2434"/>
      <c r="REG30" s="2434"/>
      <c r="REH30" s="2434"/>
      <c r="REI30" s="2434"/>
      <c r="REJ30" s="2434"/>
      <c r="REK30" s="2434"/>
      <c r="REL30" s="2434"/>
      <c r="REM30" s="2434"/>
      <c r="REN30" s="2434"/>
      <c r="REO30" s="2434"/>
      <c r="REP30" s="2434"/>
      <c r="REQ30" s="2434"/>
      <c r="RER30" s="2434"/>
      <c r="RES30" s="2434"/>
      <c r="RET30" s="2434"/>
      <c r="REU30" s="2434"/>
      <c r="REV30" s="2434"/>
      <c r="REW30" s="2434"/>
      <c r="REX30" s="2434"/>
      <c r="REY30" s="2434"/>
      <c r="REZ30" s="2434"/>
      <c r="RFA30" s="2434"/>
      <c r="RFB30" s="2434"/>
      <c r="RFC30" s="2434"/>
      <c r="RFD30" s="2434"/>
      <c r="RFE30" s="2434"/>
      <c r="RFF30" s="2434"/>
      <c r="RFG30" s="2434"/>
      <c r="RFH30" s="2434"/>
      <c r="RFI30" s="2434"/>
      <c r="RFJ30" s="2434"/>
      <c r="RFK30" s="2434"/>
      <c r="RFL30" s="2434"/>
      <c r="RFM30" s="2434"/>
      <c r="RFN30" s="2434"/>
      <c r="RFO30" s="2434"/>
      <c r="RFP30" s="2434"/>
      <c r="RFQ30" s="2434"/>
      <c r="RFR30" s="2434"/>
      <c r="RFS30" s="2434"/>
      <c r="RFT30" s="2434"/>
      <c r="RFU30" s="2434"/>
      <c r="RFV30" s="2434"/>
      <c r="RFW30" s="2434"/>
      <c r="RFX30" s="2434"/>
      <c r="RFY30" s="2434"/>
      <c r="RFZ30" s="2434"/>
      <c r="RGA30" s="2434"/>
      <c r="RGB30" s="2434"/>
      <c r="RGC30" s="2434"/>
      <c r="RGD30" s="2434"/>
      <c r="RGE30" s="2434"/>
      <c r="RGF30" s="2434"/>
      <c r="RGG30" s="2434"/>
      <c r="RGH30" s="2434"/>
      <c r="RGI30" s="2434"/>
      <c r="RGJ30" s="2434"/>
      <c r="RGK30" s="2434"/>
      <c r="RGL30" s="2434"/>
      <c r="RGM30" s="2434"/>
      <c r="RGN30" s="2434"/>
      <c r="RGO30" s="2434"/>
      <c r="RGP30" s="2434"/>
      <c r="RGQ30" s="2434"/>
      <c r="RGR30" s="2434"/>
      <c r="RGS30" s="2434"/>
      <c r="RGT30" s="2434"/>
      <c r="RGU30" s="2434"/>
      <c r="RGV30" s="2434"/>
      <c r="RGW30" s="2434"/>
      <c r="RGX30" s="2434"/>
      <c r="RGY30" s="2434"/>
      <c r="RGZ30" s="2434"/>
      <c r="RHA30" s="2434"/>
      <c r="RHB30" s="2434"/>
      <c r="RHC30" s="2434"/>
      <c r="RHD30" s="2434"/>
      <c r="RHE30" s="2434"/>
      <c r="RHF30" s="2434"/>
      <c r="RHG30" s="2434"/>
      <c r="RHH30" s="2434"/>
      <c r="RHI30" s="2434"/>
      <c r="RHJ30" s="2434"/>
      <c r="RHK30" s="2434"/>
      <c r="RHL30" s="2434"/>
      <c r="RHM30" s="2434"/>
      <c r="RHN30" s="2434"/>
      <c r="RHO30" s="2434"/>
      <c r="RHP30" s="2434"/>
      <c r="RHQ30" s="2434"/>
      <c r="RHR30" s="2434"/>
      <c r="RHS30" s="2434"/>
      <c r="RHT30" s="2434"/>
      <c r="RHU30" s="2434"/>
      <c r="RHV30" s="2434"/>
      <c r="RHW30" s="2434"/>
      <c r="RHX30" s="2434"/>
      <c r="RHY30" s="2434"/>
      <c r="RHZ30" s="2434"/>
      <c r="RIA30" s="2434"/>
      <c r="RIB30" s="2434"/>
      <c r="RIC30" s="2434"/>
      <c r="RID30" s="2434"/>
      <c r="RIE30" s="2434"/>
      <c r="RIF30" s="2434"/>
      <c r="RIG30" s="2434"/>
      <c r="RIH30" s="2434"/>
      <c r="RII30" s="2434"/>
      <c r="RIJ30" s="2434"/>
      <c r="RIK30" s="2434"/>
      <c r="RIL30" s="2434"/>
      <c r="RIM30" s="2434"/>
      <c r="RIN30" s="2434"/>
      <c r="RIO30" s="2434"/>
      <c r="RIP30" s="2434"/>
      <c r="RIQ30" s="2434"/>
      <c r="RIR30" s="2434"/>
      <c r="RIS30" s="2434"/>
      <c r="RIT30" s="2434"/>
      <c r="RIU30" s="2434"/>
      <c r="RIV30" s="2434"/>
      <c r="RIW30" s="2434"/>
      <c r="RIX30" s="2434"/>
      <c r="RIY30" s="2434"/>
      <c r="RIZ30" s="2434"/>
      <c r="RJA30" s="2434"/>
      <c r="RJB30" s="2434"/>
      <c r="RJC30" s="2434"/>
      <c r="RJD30" s="2434"/>
      <c r="RJE30" s="2434"/>
      <c r="RJF30" s="2434"/>
      <c r="RJG30" s="2434"/>
      <c r="RJH30" s="2434"/>
      <c r="RJI30" s="2434"/>
      <c r="RJJ30" s="2434"/>
      <c r="RJK30" s="2434"/>
      <c r="RJL30" s="2434"/>
      <c r="RJM30" s="2434"/>
      <c r="RJN30" s="2434"/>
      <c r="RJO30" s="2434"/>
      <c r="RJP30" s="2434"/>
      <c r="RJQ30" s="2434"/>
      <c r="RJR30" s="2434"/>
      <c r="RJS30" s="2434"/>
      <c r="RJT30" s="2434"/>
      <c r="RJU30" s="2434"/>
      <c r="RJV30" s="2434"/>
      <c r="RJW30" s="2434"/>
      <c r="RJX30" s="2434"/>
      <c r="RJY30" s="2434"/>
      <c r="RJZ30" s="2434"/>
      <c r="RKA30" s="2434"/>
      <c r="RKB30" s="2434"/>
      <c r="RKC30" s="2434"/>
      <c r="RKD30" s="2434"/>
      <c r="RKE30" s="2434"/>
      <c r="RKF30" s="2434"/>
      <c r="RKG30" s="2434"/>
      <c r="RKH30" s="2434"/>
      <c r="RKI30" s="2434"/>
      <c r="RKJ30" s="2434"/>
      <c r="RKK30" s="2434"/>
      <c r="RKL30" s="2434"/>
      <c r="RKM30" s="2434"/>
      <c r="RKN30" s="2434"/>
      <c r="RKO30" s="2434"/>
      <c r="RKP30" s="2434"/>
      <c r="RKQ30" s="2434"/>
      <c r="RKR30" s="2434"/>
      <c r="RKS30" s="2434"/>
      <c r="RKT30" s="2434"/>
      <c r="RKU30" s="2434"/>
      <c r="RKV30" s="2434"/>
      <c r="RKW30" s="2434"/>
      <c r="RKX30" s="2434"/>
      <c r="RKY30" s="2434"/>
      <c r="RKZ30" s="2434"/>
      <c r="RLA30" s="2434"/>
      <c r="RLB30" s="2434"/>
      <c r="RLC30" s="2434"/>
      <c r="RLD30" s="2434"/>
      <c r="RLE30" s="2434"/>
      <c r="RLF30" s="2434"/>
      <c r="RLG30" s="2434"/>
      <c r="RLH30" s="2434"/>
      <c r="RLI30" s="2434"/>
      <c r="RLJ30" s="2434"/>
      <c r="RLK30" s="2434"/>
      <c r="RLL30" s="2434"/>
      <c r="RLM30" s="2434"/>
      <c r="RLN30" s="2434"/>
      <c r="RLO30" s="2434"/>
      <c r="RLP30" s="2434"/>
      <c r="RLQ30" s="2434"/>
      <c r="RLR30" s="2434"/>
      <c r="RLS30" s="2434"/>
      <c r="RLT30" s="2434"/>
      <c r="RLU30" s="2434"/>
      <c r="RLV30" s="2434"/>
      <c r="RLW30" s="2434"/>
      <c r="RLX30" s="2434"/>
      <c r="RLY30" s="2434"/>
      <c r="RLZ30" s="2434"/>
      <c r="RMA30" s="2434"/>
      <c r="RMB30" s="2434"/>
      <c r="RMC30" s="2434"/>
      <c r="RMD30" s="2434"/>
      <c r="RME30" s="2434"/>
      <c r="RMF30" s="2434"/>
      <c r="RMG30" s="2434"/>
      <c r="RMH30" s="2434"/>
      <c r="RMI30" s="2434"/>
      <c r="RMJ30" s="2434"/>
      <c r="RMK30" s="2434"/>
      <c r="RML30" s="2434"/>
      <c r="RMM30" s="2434"/>
      <c r="RMN30" s="2434"/>
      <c r="RMO30" s="2434"/>
      <c r="RMP30" s="2434"/>
      <c r="RMQ30" s="2434"/>
      <c r="RMR30" s="2434"/>
      <c r="RMS30" s="2434"/>
      <c r="RMT30" s="2434"/>
      <c r="RMU30" s="2434"/>
      <c r="RMV30" s="2434"/>
      <c r="RMW30" s="2434"/>
      <c r="RMX30" s="2434"/>
      <c r="RMY30" s="2434"/>
      <c r="RMZ30" s="2434"/>
      <c r="RNA30" s="2434"/>
      <c r="RNB30" s="2434"/>
      <c r="RNC30" s="2434"/>
      <c r="RND30" s="2434"/>
      <c r="RNE30" s="2434"/>
      <c r="RNF30" s="2434"/>
      <c r="RNG30" s="2434"/>
      <c r="RNH30" s="2434"/>
      <c r="RNI30" s="2434"/>
      <c r="RNJ30" s="2434"/>
      <c r="RNK30" s="2434"/>
      <c r="RNL30" s="2434"/>
      <c r="RNM30" s="2434"/>
      <c r="RNN30" s="2434"/>
      <c r="RNO30" s="2434"/>
      <c r="RNP30" s="2434"/>
      <c r="RNQ30" s="2434"/>
      <c r="RNR30" s="2434"/>
      <c r="RNS30" s="2434"/>
      <c r="RNT30" s="2434"/>
      <c r="RNU30" s="2434"/>
      <c r="RNV30" s="2434"/>
      <c r="RNW30" s="2434"/>
      <c r="RNX30" s="2434"/>
      <c r="RNY30" s="2434"/>
      <c r="RNZ30" s="2434"/>
      <c r="ROA30" s="2434"/>
      <c r="ROB30" s="2434"/>
      <c r="ROC30" s="2434"/>
      <c r="ROD30" s="2434"/>
      <c r="ROE30" s="2434"/>
      <c r="ROF30" s="2434"/>
      <c r="ROG30" s="2434"/>
      <c r="ROH30" s="2434"/>
      <c r="ROI30" s="2434"/>
      <c r="ROJ30" s="2434"/>
      <c r="ROK30" s="2434"/>
      <c r="ROL30" s="2434"/>
      <c r="ROM30" s="2434"/>
      <c r="RON30" s="2434"/>
      <c r="ROO30" s="2434"/>
      <c r="ROP30" s="2434"/>
      <c r="ROQ30" s="2434"/>
      <c r="ROR30" s="2434"/>
      <c r="ROS30" s="2434"/>
      <c r="ROT30" s="2434"/>
      <c r="ROU30" s="2434"/>
      <c r="ROV30" s="2434"/>
      <c r="ROW30" s="2434"/>
      <c r="ROX30" s="2434"/>
      <c r="ROY30" s="2434"/>
      <c r="ROZ30" s="2434"/>
      <c r="RPA30" s="2434"/>
      <c r="RPB30" s="2434"/>
      <c r="RPC30" s="2434"/>
      <c r="RPD30" s="2434"/>
      <c r="RPE30" s="2434"/>
      <c r="RPF30" s="2434"/>
      <c r="RPG30" s="2434"/>
      <c r="RPH30" s="2434"/>
      <c r="RPI30" s="2434"/>
      <c r="RPJ30" s="2434"/>
      <c r="RPK30" s="2434"/>
      <c r="RPL30" s="2434"/>
      <c r="RPM30" s="2434"/>
      <c r="RPN30" s="2434"/>
      <c r="RPO30" s="2434"/>
      <c r="RPP30" s="2434"/>
      <c r="RPQ30" s="2434"/>
      <c r="RPR30" s="2434"/>
      <c r="RPS30" s="2434"/>
      <c r="RPT30" s="2434"/>
      <c r="RPU30" s="2434"/>
      <c r="RPV30" s="2434"/>
      <c r="RPW30" s="2434"/>
      <c r="RPX30" s="2434"/>
      <c r="RPY30" s="2434"/>
      <c r="RPZ30" s="2434"/>
      <c r="RQA30" s="2434"/>
      <c r="RQB30" s="2434"/>
      <c r="RQC30" s="2434"/>
      <c r="RQD30" s="2434"/>
      <c r="RQE30" s="2434"/>
      <c r="RQF30" s="2434"/>
      <c r="RQG30" s="2434"/>
      <c r="RQH30" s="2434"/>
      <c r="RQI30" s="2434"/>
      <c r="RQJ30" s="2434"/>
      <c r="RQK30" s="2434"/>
      <c r="RQL30" s="2434"/>
      <c r="RQM30" s="2434"/>
      <c r="RQN30" s="2434"/>
      <c r="RQO30" s="2434"/>
      <c r="RQP30" s="2434"/>
      <c r="RQQ30" s="2434"/>
      <c r="RQR30" s="2434"/>
      <c r="RQS30" s="2434"/>
      <c r="RQT30" s="2434"/>
      <c r="RQU30" s="2434"/>
      <c r="RQV30" s="2434"/>
      <c r="RQW30" s="2434"/>
      <c r="RQX30" s="2434"/>
      <c r="RQY30" s="2434"/>
      <c r="RQZ30" s="2434"/>
      <c r="RRA30" s="2434"/>
      <c r="RRB30" s="2434"/>
      <c r="RRC30" s="2434"/>
      <c r="RRD30" s="2434"/>
      <c r="RRE30" s="2434"/>
      <c r="RRF30" s="2434"/>
      <c r="RRG30" s="2434"/>
      <c r="RRH30" s="2434"/>
      <c r="RRI30" s="2434"/>
      <c r="RRJ30" s="2434"/>
      <c r="RRK30" s="2434"/>
      <c r="RRL30" s="2434"/>
      <c r="RRM30" s="2434"/>
      <c r="RRN30" s="2434"/>
      <c r="RRO30" s="2434"/>
      <c r="RRP30" s="2434"/>
      <c r="RRQ30" s="2434"/>
      <c r="RRR30" s="2434"/>
      <c r="RRS30" s="2434"/>
      <c r="RRT30" s="2434"/>
      <c r="RRU30" s="2434"/>
      <c r="RRV30" s="2434"/>
      <c r="RRW30" s="2434"/>
      <c r="RRX30" s="2434"/>
      <c r="RRY30" s="2434"/>
      <c r="RRZ30" s="2434"/>
      <c r="RSA30" s="2434"/>
      <c r="RSB30" s="2434"/>
      <c r="RSC30" s="2434"/>
      <c r="RSD30" s="2434"/>
      <c r="RSE30" s="2434"/>
      <c r="RSF30" s="2434"/>
      <c r="RSG30" s="2434"/>
      <c r="RSH30" s="2434"/>
      <c r="RSI30" s="2434"/>
      <c r="RSJ30" s="2434"/>
      <c r="RSK30" s="2434"/>
      <c r="RSL30" s="2434"/>
      <c r="RSM30" s="2434"/>
      <c r="RSN30" s="2434"/>
      <c r="RSO30" s="2434"/>
      <c r="RSP30" s="2434"/>
      <c r="RSQ30" s="2434"/>
      <c r="RSR30" s="2434"/>
      <c r="RSS30" s="2434"/>
      <c r="RST30" s="2434"/>
      <c r="RSU30" s="2434"/>
      <c r="RSV30" s="2434"/>
      <c r="RSW30" s="2434"/>
      <c r="RSX30" s="2434"/>
      <c r="RSY30" s="2434"/>
      <c r="RSZ30" s="2434"/>
      <c r="RTA30" s="2434"/>
      <c r="RTB30" s="2434"/>
      <c r="RTC30" s="2434"/>
      <c r="RTD30" s="2434"/>
      <c r="RTE30" s="2434"/>
      <c r="RTF30" s="2434"/>
      <c r="RTG30" s="2434"/>
      <c r="RTH30" s="2434"/>
      <c r="RTI30" s="2434"/>
      <c r="RTJ30" s="2434"/>
      <c r="RTK30" s="2434"/>
      <c r="RTL30" s="2434"/>
      <c r="RTM30" s="2434"/>
      <c r="RTN30" s="2434"/>
      <c r="RTO30" s="2434"/>
      <c r="RTP30" s="2434"/>
      <c r="RTQ30" s="2434"/>
      <c r="RTR30" s="2434"/>
      <c r="RTS30" s="2434"/>
      <c r="RTT30" s="2434"/>
      <c r="RTU30" s="2434"/>
      <c r="RTV30" s="2434"/>
      <c r="RTW30" s="2434"/>
      <c r="RTX30" s="2434"/>
      <c r="RTY30" s="2434"/>
      <c r="RTZ30" s="2434"/>
      <c r="RUA30" s="2434"/>
      <c r="RUB30" s="2434"/>
      <c r="RUC30" s="2434"/>
      <c r="RUD30" s="2434"/>
      <c r="RUE30" s="2434"/>
      <c r="RUF30" s="2434"/>
      <c r="RUG30" s="2434"/>
      <c r="RUH30" s="2434"/>
      <c r="RUI30" s="2434"/>
      <c r="RUJ30" s="2434"/>
      <c r="RUK30" s="2434"/>
      <c r="RUL30" s="2434"/>
      <c r="RUM30" s="2434"/>
      <c r="RUN30" s="2434"/>
      <c r="RUO30" s="2434"/>
      <c r="RUP30" s="2434"/>
      <c r="RUQ30" s="2434"/>
      <c r="RUR30" s="2434"/>
      <c r="RUS30" s="2434"/>
      <c r="RUT30" s="2434"/>
      <c r="RUU30" s="2434"/>
      <c r="RUV30" s="2434"/>
      <c r="RUW30" s="2434"/>
      <c r="RUX30" s="2434"/>
      <c r="RUY30" s="2434"/>
      <c r="RUZ30" s="2434"/>
      <c r="RVA30" s="2434"/>
      <c r="RVB30" s="2434"/>
      <c r="RVC30" s="2434"/>
      <c r="RVD30" s="2434"/>
      <c r="RVE30" s="2434"/>
      <c r="RVF30" s="2434"/>
      <c r="RVG30" s="2434"/>
      <c r="RVH30" s="2434"/>
      <c r="RVI30" s="2434"/>
      <c r="RVJ30" s="2434"/>
      <c r="RVK30" s="2434"/>
      <c r="RVL30" s="2434"/>
      <c r="RVM30" s="2434"/>
      <c r="RVN30" s="2434"/>
      <c r="RVO30" s="2434"/>
      <c r="RVP30" s="2434"/>
      <c r="RVQ30" s="2434"/>
      <c r="RVR30" s="2434"/>
      <c r="RVS30" s="2434"/>
      <c r="RVT30" s="2434"/>
      <c r="RVU30" s="2434"/>
      <c r="RVV30" s="2434"/>
      <c r="RVW30" s="2434"/>
      <c r="RVX30" s="2434"/>
      <c r="RVY30" s="2434"/>
      <c r="RVZ30" s="2434"/>
      <c r="RWA30" s="2434"/>
      <c r="RWB30" s="2434"/>
      <c r="RWC30" s="2434"/>
      <c r="RWD30" s="2434"/>
      <c r="RWE30" s="2434"/>
      <c r="RWF30" s="2434"/>
      <c r="RWG30" s="2434"/>
      <c r="RWH30" s="2434"/>
      <c r="RWI30" s="2434"/>
      <c r="RWJ30" s="2434"/>
      <c r="RWK30" s="2434"/>
      <c r="RWL30" s="2434"/>
      <c r="RWM30" s="2434"/>
      <c r="RWN30" s="2434"/>
      <c r="RWO30" s="2434"/>
      <c r="RWP30" s="2434"/>
      <c r="RWQ30" s="2434"/>
      <c r="RWR30" s="2434"/>
      <c r="RWS30" s="2434"/>
      <c r="RWT30" s="2434"/>
      <c r="RWU30" s="2434"/>
      <c r="RWV30" s="2434"/>
      <c r="RWW30" s="2434"/>
      <c r="RWX30" s="2434"/>
      <c r="RWY30" s="2434"/>
      <c r="RWZ30" s="2434"/>
      <c r="RXA30" s="2434"/>
      <c r="RXB30" s="2434"/>
      <c r="RXC30" s="2434"/>
      <c r="RXD30" s="2434"/>
      <c r="RXE30" s="2434"/>
      <c r="RXF30" s="2434"/>
      <c r="RXG30" s="2434"/>
      <c r="RXH30" s="2434"/>
      <c r="RXI30" s="2434"/>
      <c r="RXJ30" s="2434"/>
      <c r="RXK30" s="2434"/>
      <c r="RXL30" s="2434"/>
      <c r="RXM30" s="2434"/>
      <c r="RXN30" s="2434"/>
      <c r="RXO30" s="2434"/>
      <c r="RXP30" s="2434"/>
      <c r="RXQ30" s="2434"/>
      <c r="RXR30" s="2434"/>
      <c r="RXS30" s="2434"/>
      <c r="RXT30" s="2434"/>
      <c r="RXU30" s="2434"/>
      <c r="RXV30" s="2434"/>
      <c r="RXW30" s="2434"/>
      <c r="RXX30" s="2434"/>
      <c r="RXY30" s="2434"/>
      <c r="RXZ30" s="2434"/>
      <c r="RYA30" s="2434"/>
      <c r="RYB30" s="2434"/>
      <c r="RYC30" s="2434"/>
      <c r="RYD30" s="2434"/>
      <c r="RYE30" s="2434"/>
      <c r="RYF30" s="2434"/>
      <c r="RYG30" s="2434"/>
      <c r="RYH30" s="2434"/>
      <c r="RYI30" s="2434"/>
      <c r="RYJ30" s="2434"/>
      <c r="RYK30" s="2434"/>
      <c r="RYL30" s="2434"/>
      <c r="RYM30" s="2434"/>
      <c r="RYN30" s="2434"/>
      <c r="RYO30" s="2434"/>
      <c r="RYP30" s="2434"/>
      <c r="RYQ30" s="2434"/>
      <c r="RYR30" s="2434"/>
      <c r="RYS30" s="2434"/>
      <c r="RYT30" s="2434"/>
      <c r="RYU30" s="2434"/>
      <c r="RYV30" s="2434"/>
      <c r="RYW30" s="2434"/>
      <c r="RYX30" s="2434"/>
      <c r="RYY30" s="2434"/>
      <c r="RYZ30" s="2434"/>
      <c r="RZA30" s="2434"/>
      <c r="RZB30" s="2434"/>
      <c r="RZC30" s="2434"/>
      <c r="RZD30" s="2434"/>
      <c r="RZE30" s="2434"/>
      <c r="RZF30" s="2434"/>
      <c r="RZG30" s="2434"/>
      <c r="RZH30" s="2434"/>
      <c r="RZI30" s="2434"/>
      <c r="RZJ30" s="2434"/>
      <c r="RZK30" s="2434"/>
      <c r="RZL30" s="2434"/>
      <c r="RZM30" s="2434"/>
      <c r="RZN30" s="2434"/>
      <c r="RZO30" s="2434"/>
      <c r="RZP30" s="2434"/>
      <c r="RZQ30" s="2434"/>
      <c r="RZR30" s="2434"/>
      <c r="RZS30" s="2434"/>
      <c r="RZT30" s="2434"/>
      <c r="RZU30" s="2434"/>
      <c r="RZV30" s="2434"/>
      <c r="RZW30" s="2434"/>
      <c r="RZX30" s="2434"/>
      <c r="RZY30" s="2434"/>
      <c r="RZZ30" s="2434"/>
      <c r="SAA30" s="2434"/>
      <c r="SAB30" s="2434"/>
      <c r="SAC30" s="2434"/>
      <c r="SAD30" s="2434"/>
      <c r="SAE30" s="2434"/>
      <c r="SAF30" s="2434"/>
      <c r="SAG30" s="2434"/>
      <c r="SAH30" s="2434"/>
      <c r="SAI30" s="2434"/>
      <c r="SAJ30" s="2434"/>
      <c r="SAK30" s="2434"/>
      <c r="SAL30" s="2434"/>
      <c r="SAM30" s="2434"/>
      <c r="SAN30" s="2434"/>
      <c r="SAO30" s="2434"/>
      <c r="SAP30" s="2434"/>
      <c r="SAQ30" s="2434"/>
      <c r="SAR30" s="2434"/>
      <c r="SAS30" s="2434"/>
      <c r="SAT30" s="2434"/>
      <c r="SAU30" s="2434"/>
      <c r="SAV30" s="2434"/>
      <c r="SAW30" s="2434"/>
      <c r="SAX30" s="2434"/>
      <c r="SAY30" s="2434"/>
      <c r="SAZ30" s="2434"/>
      <c r="SBA30" s="2434"/>
      <c r="SBB30" s="2434"/>
      <c r="SBC30" s="2434"/>
      <c r="SBD30" s="2434"/>
      <c r="SBE30" s="2434"/>
      <c r="SBF30" s="2434"/>
      <c r="SBG30" s="2434"/>
      <c r="SBH30" s="2434"/>
      <c r="SBI30" s="2434"/>
      <c r="SBJ30" s="2434"/>
      <c r="SBK30" s="2434"/>
      <c r="SBL30" s="2434"/>
      <c r="SBM30" s="2434"/>
      <c r="SBN30" s="2434"/>
      <c r="SBO30" s="2434"/>
      <c r="SBP30" s="2434"/>
      <c r="SBQ30" s="2434"/>
      <c r="SBR30" s="2434"/>
      <c r="SBS30" s="2434"/>
      <c r="SBT30" s="2434"/>
      <c r="SBU30" s="2434"/>
      <c r="SBV30" s="2434"/>
      <c r="SBW30" s="2434"/>
      <c r="SBX30" s="2434"/>
      <c r="SBY30" s="2434"/>
      <c r="SBZ30" s="2434"/>
      <c r="SCA30" s="2434"/>
      <c r="SCB30" s="2434"/>
      <c r="SCC30" s="2434"/>
      <c r="SCD30" s="2434"/>
      <c r="SCE30" s="2434"/>
      <c r="SCF30" s="2434"/>
      <c r="SCG30" s="2434"/>
      <c r="SCH30" s="2434"/>
      <c r="SCI30" s="2434"/>
      <c r="SCJ30" s="2434"/>
      <c r="SCK30" s="2434"/>
      <c r="SCL30" s="2434"/>
      <c r="SCM30" s="2434"/>
      <c r="SCN30" s="2434"/>
      <c r="SCO30" s="2434"/>
      <c r="SCP30" s="2434"/>
      <c r="SCQ30" s="2434"/>
      <c r="SCR30" s="2434"/>
      <c r="SCS30" s="2434"/>
      <c r="SCT30" s="2434"/>
      <c r="SCU30" s="2434"/>
      <c r="SCV30" s="2434"/>
      <c r="SCW30" s="2434"/>
      <c r="SCX30" s="2434"/>
      <c r="SCY30" s="2434"/>
      <c r="SCZ30" s="2434"/>
      <c r="SDA30" s="2434"/>
      <c r="SDB30" s="2434"/>
      <c r="SDC30" s="2434"/>
      <c r="SDD30" s="2434"/>
      <c r="SDE30" s="2434"/>
      <c r="SDF30" s="2434"/>
      <c r="SDG30" s="2434"/>
      <c r="SDH30" s="2434"/>
      <c r="SDI30" s="2434"/>
      <c r="SDJ30" s="2434"/>
      <c r="SDK30" s="2434"/>
      <c r="SDL30" s="2434"/>
      <c r="SDM30" s="2434"/>
      <c r="SDN30" s="2434"/>
      <c r="SDO30" s="2434"/>
      <c r="SDP30" s="2434"/>
      <c r="SDQ30" s="2434"/>
      <c r="SDR30" s="2434"/>
      <c r="SDS30" s="2434"/>
      <c r="SDT30" s="2434"/>
      <c r="SDU30" s="2434"/>
      <c r="SDV30" s="2434"/>
      <c r="SDW30" s="2434"/>
      <c r="SDX30" s="2434"/>
      <c r="SDY30" s="2434"/>
      <c r="SDZ30" s="2434"/>
      <c r="SEA30" s="2434"/>
      <c r="SEB30" s="2434"/>
      <c r="SEC30" s="2434"/>
      <c r="SED30" s="2434"/>
      <c r="SEE30" s="2434"/>
      <c r="SEF30" s="2434"/>
      <c r="SEG30" s="2434"/>
      <c r="SEH30" s="2434"/>
      <c r="SEI30" s="2434"/>
      <c r="SEJ30" s="2434"/>
      <c r="SEK30" s="2434"/>
      <c r="SEL30" s="2434"/>
      <c r="SEM30" s="2434"/>
      <c r="SEN30" s="2434"/>
      <c r="SEO30" s="2434"/>
      <c r="SEP30" s="2434"/>
      <c r="SEQ30" s="2434"/>
      <c r="SER30" s="2434"/>
      <c r="SES30" s="2434"/>
      <c r="SET30" s="2434"/>
      <c r="SEU30" s="2434"/>
      <c r="SEV30" s="2434"/>
      <c r="SEW30" s="2434"/>
      <c r="SEX30" s="2434"/>
      <c r="SEY30" s="2434"/>
      <c r="SEZ30" s="2434"/>
      <c r="SFA30" s="2434"/>
      <c r="SFB30" s="2434"/>
      <c r="SFC30" s="2434"/>
      <c r="SFD30" s="2434"/>
      <c r="SFE30" s="2434"/>
      <c r="SFF30" s="2434"/>
      <c r="SFG30" s="2434"/>
      <c r="SFH30" s="2434"/>
      <c r="SFI30" s="2434"/>
      <c r="SFJ30" s="2434"/>
      <c r="SFK30" s="2434"/>
      <c r="SFL30" s="2434"/>
      <c r="SFM30" s="2434"/>
      <c r="SFN30" s="2434"/>
      <c r="SFO30" s="2434"/>
      <c r="SFP30" s="2434"/>
      <c r="SFQ30" s="2434"/>
      <c r="SFR30" s="2434"/>
      <c r="SFS30" s="2434"/>
      <c r="SFT30" s="2434"/>
      <c r="SFU30" s="2434"/>
      <c r="SFV30" s="2434"/>
      <c r="SFW30" s="2434"/>
      <c r="SFX30" s="2434"/>
      <c r="SFY30" s="2434"/>
      <c r="SFZ30" s="2434"/>
      <c r="SGA30" s="2434"/>
      <c r="SGB30" s="2434"/>
      <c r="SGC30" s="2434"/>
      <c r="SGD30" s="2434"/>
      <c r="SGE30" s="2434"/>
      <c r="SGF30" s="2434"/>
      <c r="SGG30" s="2434"/>
      <c r="SGH30" s="2434"/>
      <c r="SGI30" s="2434"/>
      <c r="SGJ30" s="2434"/>
      <c r="SGK30" s="2434"/>
      <c r="SGL30" s="2434"/>
      <c r="SGM30" s="2434"/>
      <c r="SGN30" s="2434"/>
      <c r="SGO30" s="2434"/>
      <c r="SGP30" s="2434"/>
      <c r="SGQ30" s="2434"/>
      <c r="SGR30" s="2434"/>
      <c r="SGS30" s="2434"/>
      <c r="SGT30" s="2434"/>
      <c r="SGU30" s="2434"/>
      <c r="SGV30" s="2434"/>
      <c r="SGW30" s="2434"/>
      <c r="SGX30" s="2434"/>
      <c r="SGY30" s="2434"/>
      <c r="SGZ30" s="2434"/>
      <c r="SHA30" s="2434"/>
      <c r="SHB30" s="2434"/>
      <c r="SHC30" s="2434"/>
      <c r="SHD30" s="2434"/>
      <c r="SHE30" s="2434"/>
      <c r="SHF30" s="2434"/>
      <c r="SHG30" s="2434"/>
      <c r="SHH30" s="2434"/>
      <c r="SHI30" s="2434"/>
      <c r="SHJ30" s="2434"/>
      <c r="SHK30" s="2434"/>
      <c r="SHL30" s="2434"/>
      <c r="SHM30" s="2434"/>
      <c r="SHN30" s="2434"/>
      <c r="SHO30" s="2434"/>
      <c r="SHP30" s="2434"/>
      <c r="SHQ30" s="2434"/>
      <c r="SHR30" s="2434"/>
      <c r="SHS30" s="2434"/>
      <c r="SHT30" s="2434"/>
      <c r="SHU30" s="2434"/>
      <c r="SHV30" s="2434"/>
      <c r="SHW30" s="2434"/>
      <c r="SHX30" s="2434"/>
      <c r="SHY30" s="2434"/>
      <c r="SHZ30" s="2434"/>
      <c r="SIA30" s="2434"/>
      <c r="SIB30" s="2434"/>
      <c r="SIC30" s="2434"/>
      <c r="SID30" s="2434"/>
      <c r="SIE30" s="2434"/>
      <c r="SIF30" s="2434"/>
      <c r="SIG30" s="2434"/>
      <c r="SIH30" s="2434"/>
      <c r="SII30" s="2434"/>
      <c r="SIJ30" s="2434"/>
      <c r="SIK30" s="2434"/>
      <c r="SIL30" s="2434"/>
      <c r="SIM30" s="2434"/>
      <c r="SIN30" s="2434"/>
      <c r="SIO30" s="2434"/>
      <c r="SIP30" s="2434"/>
      <c r="SIQ30" s="2434"/>
      <c r="SIR30" s="2434"/>
      <c r="SIS30" s="2434"/>
      <c r="SIT30" s="2434"/>
      <c r="SIU30" s="2434"/>
      <c r="SIV30" s="2434"/>
      <c r="SIW30" s="2434"/>
      <c r="SIX30" s="2434"/>
      <c r="SIY30" s="2434"/>
      <c r="SIZ30" s="2434"/>
      <c r="SJA30" s="2434"/>
      <c r="SJB30" s="2434"/>
      <c r="SJC30" s="2434"/>
      <c r="SJD30" s="2434"/>
      <c r="SJE30" s="2434"/>
      <c r="SJF30" s="2434"/>
      <c r="SJG30" s="2434"/>
      <c r="SJH30" s="2434"/>
      <c r="SJI30" s="2434"/>
      <c r="SJJ30" s="2434"/>
      <c r="SJK30" s="2434"/>
      <c r="SJL30" s="2434"/>
      <c r="SJM30" s="2434"/>
      <c r="SJN30" s="2434"/>
      <c r="SJO30" s="2434"/>
      <c r="SJP30" s="2434"/>
      <c r="SJQ30" s="2434"/>
      <c r="SJR30" s="2434"/>
      <c r="SJS30" s="2434"/>
      <c r="SJT30" s="2434"/>
      <c r="SJU30" s="2434"/>
      <c r="SJV30" s="2434"/>
      <c r="SJW30" s="2434"/>
      <c r="SJX30" s="2434"/>
      <c r="SJY30" s="2434"/>
      <c r="SJZ30" s="2434"/>
      <c r="SKA30" s="2434"/>
      <c r="SKB30" s="2434"/>
      <c r="SKC30" s="2434"/>
      <c r="SKD30" s="2434"/>
      <c r="SKE30" s="2434"/>
      <c r="SKF30" s="2434"/>
      <c r="SKG30" s="2434"/>
      <c r="SKH30" s="2434"/>
      <c r="SKI30" s="2434"/>
      <c r="SKJ30" s="2434"/>
      <c r="SKK30" s="2434"/>
      <c r="SKL30" s="2434"/>
      <c r="SKM30" s="2434"/>
      <c r="SKN30" s="2434"/>
      <c r="SKO30" s="2434"/>
      <c r="SKP30" s="2434"/>
      <c r="SKQ30" s="2434"/>
      <c r="SKR30" s="2434"/>
      <c r="SKS30" s="2434"/>
      <c r="SKT30" s="2434"/>
      <c r="SKU30" s="2434"/>
      <c r="SKV30" s="2434"/>
      <c r="SKW30" s="2434"/>
      <c r="SKX30" s="2434"/>
      <c r="SKY30" s="2434"/>
      <c r="SKZ30" s="2434"/>
      <c r="SLA30" s="2434"/>
      <c r="SLB30" s="2434"/>
      <c r="SLC30" s="2434"/>
      <c r="SLD30" s="2434"/>
      <c r="SLE30" s="2434"/>
      <c r="SLF30" s="2434"/>
      <c r="SLG30" s="2434"/>
      <c r="SLH30" s="2434"/>
      <c r="SLI30" s="2434"/>
      <c r="SLJ30" s="2434"/>
      <c r="SLK30" s="2434"/>
      <c r="SLL30" s="2434"/>
      <c r="SLM30" s="2434"/>
      <c r="SLN30" s="2434"/>
      <c r="SLO30" s="2434"/>
      <c r="SLP30" s="2434"/>
      <c r="SLQ30" s="2434"/>
      <c r="SLR30" s="2434"/>
      <c r="SLS30" s="2434"/>
      <c r="SLT30" s="2434"/>
      <c r="SLU30" s="2434"/>
      <c r="SLV30" s="2434"/>
      <c r="SLW30" s="2434"/>
      <c r="SLX30" s="2434"/>
      <c r="SLY30" s="2434"/>
      <c r="SLZ30" s="2434"/>
      <c r="SMA30" s="2434"/>
      <c r="SMB30" s="2434"/>
      <c r="SMC30" s="2434"/>
      <c r="SMD30" s="2434"/>
      <c r="SME30" s="2434"/>
      <c r="SMF30" s="2434"/>
      <c r="SMG30" s="2434"/>
      <c r="SMH30" s="2434"/>
      <c r="SMI30" s="2434"/>
      <c r="SMJ30" s="2434"/>
      <c r="SMK30" s="2434"/>
      <c r="SML30" s="2434"/>
      <c r="SMM30" s="2434"/>
      <c r="SMN30" s="2434"/>
      <c r="SMO30" s="2434"/>
      <c r="SMP30" s="2434"/>
      <c r="SMQ30" s="2434"/>
      <c r="SMR30" s="2434"/>
      <c r="SMS30" s="2434"/>
      <c r="SMT30" s="2434"/>
      <c r="SMU30" s="2434"/>
      <c r="SMV30" s="2434"/>
      <c r="SMW30" s="2434"/>
      <c r="SMX30" s="2434"/>
      <c r="SMY30" s="2434"/>
      <c r="SMZ30" s="2434"/>
      <c r="SNA30" s="2434"/>
      <c r="SNB30" s="2434"/>
      <c r="SNC30" s="2434"/>
      <c r="SND30" s="2434"/>
      <c r="SNE30" s="2434"/>
      <c r="SNF30" s="2434"/>
      <c r="SNG30" s="2434"/>
      <c r="SNH30" s="2434"/>
      <c r="SNI30" s="2434"/>
      <c r="SNJ30" s="2434"/>
      <c r="SNK30" s="2434"/>
      <c r="SNL30" s="2434"/>
      <c r="SNM30" s="2434"/>
      <c r="SNN30" s="2434"/>
      <c r="SNO30" s="2434"/>
      <c r="SNP30" s="2434"/>
      <c r="SNQ30" s="2434"/>
      <c r="SNR30" s="2434"/>
      <c r="SNS30" s="2434"/>
      <c r="SNT30" s="2434"/>
      <c r="SNU30" s="2434"/>
      <c r="SNV30" s="2434"/>
      <c r="SNW30" s="2434"/>
      <c r="SNX30" s="2434"/>
      <c r="SNY30" s="2434"/>
      <c r="SNZ30" s="2434"/>
      <c r="SOA30" s="2434"/>
      <c r="SOB30" s="2434"/>
      <c r="SOC30" s="2434"/>
      <c r="SOD30" s="2434"/>
      <c r="SOE30" s="2434"/>
      <c r="SOF30" s="2434"/>
      <c r="SOG30" s="2434"/>
      <c r="SOH30" s="2434"/>
      <c r="SOI30" s="2434"/>
      <c r="SOJ30" s="2434"/>
      <c r="SOK30" s="2434"/>
      <c r="SOL30" s="2434"/>
      <c r="SOM30" s="2434"/>
      <c r="SON30" s="2434"/>
      <c r="SOO30" s="2434"/>
      <c r="SOP30" s="2434"/>
      <c r="SOQ30" s="2434"/>
      <c r="SOR30" s="2434"/>
      <c r="SOS30" s="2434"/>
      <c r="SOT30" s="2434"/>
      <c r="SOU30" s="2434"/>
      <c r="SOV30" s="2434"/>
      <c r="SOW30" s="2434"/>
      <c r="SOX30" s="2434"/>
      <c r="SOY30" s="2434"/>
      <c r="SOZ30" s="2434"/>
      <c r="SPA30" s="2434"/>
      <c r="SPB30" s="2434"/>
      <c r="SPC30" s="2434"/>
      <c r="SPD30" s="2434"/>
      <c r="SPE30" s="2434"/>
      <c r="SPF30" s="2434"/>
      <c r="SPG30" s="2434"/>
      <c r="SPH30" s="2434"/>
      <c r="SPI30" s="2434"/>
      <c r="SPJ30" s="2434"/>
      <c r="SPK30" s="2434"/>
      <c r="SPL30" s="2434"/>
      <c r="SPM30" s="2434"/>
      <c r="SPN30" s="2434"/>
      <c r="SPO30" s="2434"/>
      <c r="SPP30" s="2434"/>
      <c r="SPQ30" s="2434"/>
      <c r="SPR30" s="2434"/>
      <c r="SPS30" s="2434"/>
      <c r="SPT30" s="2434"/>
      <c r="SPU30" s="2434"/>
      <c r="SPV30" s="2434"/>
      <c r="SPW30" s="2434"/>
      <c r="SPX30" s="2434"/>
      <c r="SPY30" s="2434"/>
      <c r="SPZ30" s="2434"/>
      <c r="SQA30" s="2434"/>
      <c r="SQB30" s="2434"/>
      <c r="SQC30" s="2434"/>
      <c r="SQD30" s="2434"/>
      <c r="SQE30" s="2434"/>
      <c r="SQF30" s="2434"/>
      <c r="SQG30" s="2434"/>
      <c r="SQH30" s="2434"/>
      <c r="SQI30" s="2434"/>
      <c r="SQJ30" s="2434"/>
      <c r="SQK30" s="2434"/>
      <c r="SQL30" s="2434"/>
      <c r="SQM30" s="2434"/>
      <c r="SQN30" s="2434"/>
      <c r="SQO30" s="2434"/>
      <c r="SQP30" s="2434"/>
      <c r="SQQ30" s="2434"/>
      <c r="SQR30" s="2434"/>
      <c r="SQS30" s="2434"/>
      <c r="SQT30" s="2434"/>
      <c r="SQU30" s="2434"/>
      <c r="SQV30" s="2434"/>
      <c r="SQW30" s="2434"/>
      <c r="SQX30" s="2434"/>
      <c r="SQY30" s="2434"/>
      <c r="SQZ30" s="2434"/>
      <c r="SRA30" s="2434"/>
      <c r="SRB30" s="2434"/>
      <c r="SRC30" s="2434"/>
      <c r="SRD30" s="2434"/>
      <c r="SRE30" s="2434"/>
      <c r="SRF30" s="2434"/>
      <c r="SRG30" s="2434"/>
      <c r="SRH30" s="2434"/>
      <c r="SRI30" s="2434"/>
      <c r="SRJ30" s="2434"/>
      <c r="SRK30" s="2434"/>
      <c r="SRL30" s="2434"/>
      <c r="SRM30" s="2434"/>
      <c r="SRN30" s="2434"/>
      <c r="SRO30" s="2434"/>
      <c r="SRP30" s="2434"/>
      <c r="SRQ30" s="2434"/>
      <c r="SRR30" s="2434"/>
      <c r="SRS30" s="2434"/>
      <c r="SRT30" s="2434"/>
      <c r="SRU30" s="2434"/>
      <c r="SRV30" s="2434"/>
      <c r="SRW30" s="2434"/>
      <c r="SRX30" s="2434"/>
      <c r="SRY30" s="2434"/>
      <c r="SRZ30" s="2434"/>
      <c r="SSA30" s="2434"/>
      <c r="SSB30" s="2434"/>
      <c r="SSC30" s="2434"/>
      <c r="SSD30" s="2434"/>
      <c r="SSE30" s="2434"/>
      <c r="SSF30" s="2434"/>
      <c r="SSG30" s="2434"/>
      <c r="SSH30" s="2434"/>
      <c r="SSI30" s="2434"/>
      <c r="SSJ30" s="2434"/>
      <c r="SSK30" s="2434"/>
      <c r="SSL30" s="2434"/>
      <c r="SSM30" s="2434"/>
      <c r="SSN30" s="2434"/>
      <c r="SSO30" s="2434"/>
      <c r="SSP30" s="2434"/>
      <c r="SSQ30" s="2434"/>
      <c r="SSR30" s="2434"/>
      <c r="SSS30" s="2434"/>
      <c r="SST30" s="2434"/>
      <c r="SSU30" s="2434"/>
      <c r="SSV30" s="2434"/>
      <c r="SSW30" s="2434"/>
      <c r="SSX30" s="2434"/>
      <c r="SSY30" s="2434"/>
      <c r="SSZ30" s="2434"/>
      <c r="STA30" s="2434"/>
      <c r="STB30" s="2434"/>
      <c r="STC30" s="2434"/>
      <c r="STD30" s="2434"/>
      <c r="STE30" s="2434"/>
      <c r="STF30" s="2434"/>
      <c r="STG30" s="2434"/>
      <c r="STH30" s="2434"/>
      <c r="STI30" s="2434"/>
      <c r="STJ30" s="2434"/>
      <c r="STK30" s="2434"/>
      <c r="STL30" s="2434"/>
      <c r="STM30" s="2434"/>
      <c r="STN30" s="2434"/>
      <c r="STO30" s="2434"/>
      <c r="STP30" s="2434"/>
      <c r="STQ30" s="2434"/>
      <c r="STR30" s="2434"/>
      <c r="STS30" s="2434"/>
      <c r="STT30" s="2434"/>
      <c r="STU30" s="2434"/>
      <c r="STV30" s="2434"/>
      <c r="STW30" s="2434"/>
      <c r="STX30" s="2434"/>
      <c r="STY30" s="2434"/>
      <c r="STZ30" s="2434"/>
      <c r="SUA30" s="2434"/>
      <c r="SUB30" s="2434"/>
      <c r="SUC30" s="2434"/>
      <c r="SUD30" s="2434"/>
      <c r="SUE30" s="2434"/>
      <c r="SUF30" s="2434"/>
      <c r="SUG30" s="2434"/>
      <c r="SUH30" s="2434"/>
      <c r="SUI30" s="2434"/>
      <c r="SUJ30" s="2434"/>
      <c r="SUK30" s="2434"/>
      <c r="SUL30" s="2434"/>
      <c r="SUM30" s="2434"/>
      <c r="SUN30" s="2434"/>
      <c r="SUO30" s="2434"/>
      <c r="SUP30" s="2434"/>
      <c r="SUQ30" s="2434"/>
      <c r="SUR30" s="2434"/>
      <c r="SUS30" s="2434"/>
      <c r="SUT30" s="2434"/>
      <c r="SUU30" s="2434"/>
      <c r="SUV30" s="2434"/>
      <c r="SUW30" s="2434"/>
      <c r="SUX30" s="2434"/>
      <c r="SUY30" s="2434"/>
      <c r="SUZ30" s="2434"/>
      <c r="SVA30" s="2434"/>
      <c r="SVB30" s="2434"/>
      <c r="SVC30" s="2434"/>
      <c r="SVD30" s="2434"/>
      <c r="SVE30" s="2434"/>
      <c r="SVF30" s="2434"/>
      <c r="SVG30" s="2434"/>
      <c r="SVH30" s="2434"/>
      <c r="SVI30" s="2434"/>
      <c r="SVJ30" s="2434"/>
      <c r="SVK30" s="2434"/>
      <c r="SVL30" s="2434"/>
      <c r="SVM30" s="2434"/>
      <c r="SVN30" s="2434"/>
      <c r="SVO30" s="2434"/>
      <c r="SVP30" s="2434"/>
      <c r="SVQ30" s="2434"/>
      <c r="SVR30" s="2434"/>
      <c r="SVS30" s="2434"/>
      <c r="SVT30" s="2434"/>
      <c r="SVU30" s="2434"/>
      <c r="SVV30" s="2434"/>
      <c r="SVW30" s="2434"/>
      <c r="SVX30" s="2434"/>
      <c r="SVY30" s="2434"/>
      <c r="SVZ30" s="2434"/>
      <c r="SWA30" s="2434"/>
      <c r="SWB30" s="2434"/>
      <c r="SWC30" s="2434"/>
      <c r="SWD30" s="2434"/>
      <c r="SWE30" s="2434"/>
      <c r="SWF30" s="2434"/>
      <c r="SWG30" s="2434"/>
      <c r="SWH30" s="2434"/>
      <c r="SWI30" s="2434"/>
      <c r="SWJ30" s="2434"/>
      <c r="SWK30" s="2434"/>
      <c r="SWL30" s="2434"/>
      <c r="SWM30" s="2434"/>
      <c r="SWN30" s="2434"/>
      <c r="SWO30" s="2434"/>
      <c r="SWP30" s="2434"/>
      <c r="SWQ30" s="2434"/>
      <c r="SWR30" s="2434"/>
      <c r="SWS30" s="2434"/>
      <c r="SWT30" s="2434"/>
      <c r="SWU30" s="2434"/>
      <c r="SWV30" s="2434"/>
      <c r="SWW30" s="2434"/>
      <c r="SWX30" s="2434"/>
      <c r="SWY30" s="2434"/>
      <c r="SWZ30" s="2434"/>
      <c r="SXA30" s="2434"/>
      <c r="SXB30" s="2434"/>
      <c r="SXC30" s="2434"/>
      <c r="SXD30" s="2434"/>
      <c r="SXE30" s="2434"/>
      <c r="SXF30" s="2434"/>
      <c r="SXG30" s="2434"/>
      <c r="SXH30" s="2434"/>
      <c r="SXI30" s="2434"/>
      <c r="SXJ30" s="2434"/>
      <c r="SXK30" s="2434"/>
      <c r="SXL30" s="2434"/>
      <c r="SXM30" s="2434"/>
      <c r="SXN30" s="2434"/>
      <c r="SXO30" s="2434"/>
      <c r="SXP30" s="2434"/>
      <c r="SXQ30" s="2434"/>
      <c r="SXR30" s="2434"/>
      <c r="SXS30" s="2434"/>
      <c r="SXT30" s="2434"/>
      <c r="SXU30" s="2434"/>
      <c r="SXV30" s="2434"/>
      <c r="SXW30" s="2434"/>
      <c r="SXX30" s="2434"/>
      <c r="SXY30" s="2434"/>
      <c r="SXZ30" s="2434"/>
      <c r="SYA30" s="2434"/>
      <c r="SYB30" s="2434"/>
      <c r="SYC30" s="2434"/>
      <c r="SYD30" s="2434"/>
      <c r="SYE30" s="2434"/>
      <c r="SYF30" s="2434"/>
      <c r="SYG30" s="2434"/>
      <c r="SYH30" s="2434"/>
      <c r="SYI30" s="2434"/>
      <c r="SYJ30" s="2434"/>
      <c r="SYK30" s="2434"/>
      <c r="SYL30" s="2434"/>
      <c r="SYM30" s="2434"/>
      <c r="SYN30" s="2434"/>
      <c r="SYO30" s="2434"/>
      <c r="SYP30" s="2434"/>
      <c r="SYQ30" s="2434"/>
      <c r="SYR30" s="2434"/>
      <c r="SYS30" s="2434"/>
      <c r="SYT30" s="2434"/>
      <c r="SYU30" s="2434"/>
      <c r="SYV30" s="2434"/>
      <c r="SYW30" s="2434"/>
      <c r="SYX30" s="2434"/>
      <c r="SYY30" s="2434"/>
      <c r="SYZ30" s="2434"/>
      <c r="SZA30" s="2434"/>
      <c r="SZB30" s="2434"/>
      <c r="SZC30" s="2434"/>
      <c r="SZD30" s="2434"/>
      <c r="SZE30" s="2434"/>
      <c r="SZF30" s="2434"/>
      <c r="SZG30" s="2434"/>
      <c r="SZH30" s="2434"/>
      <c r="SZI30" s="2434"/>
      <c r="SZJ30" s="2434"/>
      <c r="SZK30" s="2434"/>
      <c r="SZL30" s="2434"/>
      <c r="SZM30" s="2434"/>
      <c r="SZN30" s="2434"/>
      <c r="SZO30" s="2434"/>
      <c r="SZP30" s="2434"/>
      <c r="SZQ30" s="2434"/>
      <c r="SZR30" s="2434"/>
      <c r="SZS30" s="2434"/>
      <c r="SZT30" s="2434"/>
      <c r="SZU30" s="2434"/>
      <c r="SZV30" s="2434"/>
      <c r="SZW30" s="2434"/>
      <c r="SZX30" s="2434"/>
      <c r="SZY30" s="2434"/>
      <c r="SZZ30" s="2434"/>
      <c r="TAA30" s="2434"/>
      <c r="TAB30" s="2434"/>
      <c r="TAC30" s="2434"/>
      <c r="TAD30" s="2434"/>
      <c r="TAE30" s="2434"/>
      <c r="TAF30" s="2434"/>
      <c r="TAG30" s="2434"/>
      <c r="TAH30" s="2434"/>
      <c r="TAI30" s="2434"/>
      <c r="TAJ30" s="2434"/>
      <c r="TAK30" s="2434"/>
      <c r="TAL30" s="2434"/>
      <c r="TAM30" s="2434"/>
      <c r="TAN30" s="2434"/>
      <c r="TAO30" s="2434"/>
      <c r="TAP30" s="2434"/>
      <c r="TAQ30" s="2434"/>
      <c r="TAR30" s="2434"/>
      <c r="TAS30" s="2434"/>
      <c r="TAT30" s="2434"/>
      <c r="TAU30" s="2434"/>
      <c r="TAV30" s="2434"/>
      <c r="TAW30" s="2434"/>
      <c r="TAX30" s="2434"/>
      <c r="TAY30" s="2434"/>
      <c r="TAZ30" s="2434"/>
      <c r="TBA30" s="2434"/>
      <c r="TBB30" s="2434"/>
      <c r="TBC30" s="2434"/>
      <c r="TBD30" s="2434"/>
      <c r="TBE30" s="2434"/>
      <c r="TBF30" s="2434"/>
      <c r="TBG30" s="2434"/>
      <c r="TBH30" s="2434"/>
      <c r="TBI30" s="2434"/>
      <c r="TBJ30" s="2434"/>
      <c r="TBK30" s="2434"/>
      <c r="TBL30" s="2434"/>
      <c r="TBM30" s="2434"/>
      <c r="TBN30" s="2434"/>
      <c r="TBO30" s="2434"/>
      <c r="TBP30" s="2434"/>
      <c r="TBQ30" s="2434"/>
      <c r="TBR30" s="2434"/>
      <c r="TBS30" s="2434"/>
      <c r="TBT30" s="2434"/>
      <c r="TBU30" s="2434"/>
      <c r="TBV30" s="2434"/>
      <c r="TBW30" s="2434"/>
      <c r="TBX30" s="2434"/>
      <c r="TBY30" s="2434"/>
      <c r="TBZ30" s="2434"/>
      <c r="TCA30" s="2434"/>
      <c r="TCB30" s="2434"/>
      <c r="TCC30" s="2434"/>
      <c r="TCD30" s="2434"/>
      <c r="TCE30" s="2434"/>
      <c r="TCF30" s="2434"/>
      <c r="TCG30" s="2434"/>
      <c r="TCH30" s="2434"/>
      <c r="TCI30" s="2434"/>
      <c r="TCJ30" s="2434"/>
      <c r="TCK30" s="2434"/>
      <c r="TCL30" s="2434"/>
      <c r="TCM30" s="2434"/>
      <c r="TCN30" s="2434"/>
      <c r="TCO30" s="2434"/>
      <c r="TCP30" s="2434"/>
      <c r="TCQ30" s="2434"/>
      <c r="TCR30" s="2434"/>
      <c r="TCS30" s="2434"/>
      <c r="TCT30" s="2434"/>
      <c r="TCU30" s="2434"/>
      <c r="TCV30" s="2434"/>
      <c r="TCW30" s="2434"/>
      <c r="TCX30" s="2434"/>
      <c r="TCY30" s="2434"/>
      <c r="TCZ30" s="2434"/>
      <c r="TDA30" s="2434"/>
      <c r="TDB30" s="2434"/>
      <c r="TDC30" s="2434"/>
      <c r="TDD30" s="2434"/>
      <c r="TDE30" s="2434"/>
      <c r="TDF30" s="2434"/>
      <c r="TDG30" s="2434"/>
      <c r="TDH30" s="2434"/>
      <c r="TDI30" s="2434"/>
      <c r="TDJ30" s="2434"/>
      <c r="TDK30" s="2434"/>
      <c r="TDL30" s="2434"/>
      <c r="TDM30" s="2434"/>
      <c r="TDN30" s="2434"/>
      <c r="TDO30" s="2434"/>
      <c r="TDP30" s="2434"/>
      <c r="TDQ30" s="2434"/>
      <c r="TDR30" s="2434"/>
      <c r="TDS30" s="2434"/>
      <c r="TDT30" s="2434"/>
      <c r="TDU30" s="2434"/>
      <c r="TDV30" s="2434"/>
      <c r="TDW30" s="2434"/>
      <c r="TDX30" s="2434"/>
      <c r="TDY30" s="2434"/>
      <c r="TDZ30" s="2434"/>
      <c r="TEA30" s="2434"/>
      <c r="TEB30" s="2434"/>
      <c r="TEC30" s="2434"/>
      <c r="TED30" s="2434"/>
      <c r="TEE30" s="2434"/>
      <c r="TEF30" s="2434"/>
      <c r="TEG30" s="2434"/>
      <c r="TEH30" s="2434"/>
      <c r="TEI30" s="2434"/>
      <c r="TEJ30" s="2434"/>
      <c r="TEK30" s="2434"/>
      <c r="TEL30" s="2434"/>
      <c r="TEM30" s="2434"/>
      <c r="TEN30" s="2434"/>
      <c r="TEO30" s="2434"/>
      <c r="TEP30" s="2434"/>
      <c r="TEQ30" s="2434"/>
      <c r="TER30" s="2434"/>
      <c r="TES30" s="2434"/>
      <c r="TET30" s="2434"/>
      <c r="TEU30" s="2434"/>
      <c r="TEV30" s="2434"/>
      <c r="TEW30" s="2434"/>
      <c r="TEX30" s="2434"/>
      <c r="TEY30" s="2434"/>
      <c r="TEZ30" s="2434"/>
      <c r="TFA30" s="2434"/>
      <c r="TFB30" s="2434"/>
      <c r="TFC30" s="2434"/>
      <c r="TFD30" s="2434"/>
      <c r="TFE30" s="2434"/>
      <c r="TFF30" s="2434"/>
      <c r="TFG30" s="2434"/>
      <c r="TFH30" s="2434"/>
      <c r="TFI30" s="2434"/>
      <c r="TFJ30" s="2434"/>
      <c r="TFK30" s="2434"/>
      <c r="TFL30" s="2434"/>
      <c r="TFM30" s="2434"/>
      <c r="TFN30" s="2434"/>
      <c r="TFO30" s="2434"/>
      <c r="TFP30" s="2434"/>
      <c r="TFQ30" s="2434"/>
      <c r="TFR30" s="2434"/>
      <c r="TFS30" s="2434"/>
      <c r="TFT30" s="2434"/>
      <c r="TFU30" s="2434"/>
      <c r="TFV30" s="2434"/>
      <c r="TFW30" s="2434"/>
      <c r="TFX30" s="2434"/>
      <c r="TFY30" s="2434"/>
      <c r="TFZ30" s="2434"/>
      <c r="TGA30" s="2434"/>
      <c r="TGB30" s="2434"/>
      <c r="TGC30" s="2434"/>
      <c r="TGD30" s="2434"/>
      <c r="TGE30" s="2434"/>
      <c r="TGF30" s="2434"/>
      <c r="TGG30" s="2434"/>
      <c r="TGH30" s="2434"/>
      <c r="TGI30" s="2434"/>
      <c r="TGJ30" s="2434"/>
      <c r="TGK30" s="2434"/>
      <c r="TGL30" s="2434"/>
      <c r="TGM30" s="2434"/>
      <c r="TGN30" s="2434"/>
      <c r="TGO30" s="2434"/>
      <c r="TGP30" s="2434"/>
      <c r="TGQ30" s="2434"/>
      <c r="TGR30" s="2434"/>
      <c r="TGS30" s="2434"/>
      <c r="TGT30" s="2434"/>
      <c r="TGU30" s="2434"/>
      <c r="TGV30" s="2434"/>
      <c r="TGW30" s="2434"/>
      <c r="TGX30" s="2434"/>
      <c r="TGY30" s="2434"/>
      <c r="TGZ30" s="2434"/>
      <c r="THA30" s="2434"/>
      <c r="THB30" s="2434"/>
      <c r="THC30" s="2434"/>
      <c r="THD30" s="2434"/>
      <c r="THE30" s="2434"/>
      <c r="THF30" s="2434"/>
      <c r="THG30" s="2434"/>
      <c r="THH30" s="2434"/>
      <c r="THI30" s="2434"/>
      <c r="THJ30" s="2434"/>
      <c r="THK30" s="2434"/>
      <c r="THL30" s="2434"/>
      <c r="THM30" s="2434"/>
      <c r="THN30" s="2434"/>
      <c r="THO30" s="2434"/>
      <c r="THP30" s="2434"/>
      <c r="THQ30" s="2434"/>
      <c r="THR30" s="2434"/>
      <c r="THS30" s="2434"/>
      <c r="THT30" s="2434"/>
      <c r="THU30" s="2434"/>
      <c r="THV30" s="2434"/>
      <c r="THW30" s="2434"/>
      <c r="THX30" s="2434"/>
      <c r="THY30" s="2434"/>
      <c r="THZ30" s="2434"/>
      <c r="TIA30" s="2434"/>
      <c r="TIB30" s="2434"/>
      <c r="TIC30" s="2434"/>
      <c r="TID30" s="2434"/>
      <c r="TIE30" s="2434"/>
      <c r="TIF30" s="2434"/>
      <c r="TIG30" s="2434"/>
      <c r="TIH30" s="2434"/>
      <c r="TII30" s="2434"/>
      <c r="TIJ30" s="2434"/>
      <c r="TIK30" s="2434"/>
      <c r="TIL30" s="2434"/>
      <c r="TIM30" s="2434"/>
      <c r="TIN30" s="2434"/>
      <c r="TIO30" s="2434"/>
      <c r="TIP30" s="2434"/>
      <c r="TIQ30" s="2434"/>
      <c r="TIR30" s="2434"/>
      <c r="TIS30" s="2434"/>
      <c r="TIT30" s="2434"/>
      <c r="TIU30" s="2434"/>
      <c r="TIV30" s="2434"/>
      <c r="TIW30" s="2434"/>
      <c r="TIX30" s="2434"/>
      <c r="TIY30" s="2434"/>
      <c r="TIZ30" s="2434"/>
      <c r="TJA30" s="2434"/>
      <c r="TJB30" s="2434"/>
      <c r="TJC30" s="2434"/>
      <c r="TJD30" s="2434"/>
      <c r="TJE30" s="2434"/>
      <c r="TJF30" s="2434"/>
      <c r="TJG30" s="2434"/>
      <c r="TJH30" s="2434"/>
      <c r="TJI30" s="2434"/>
      <c r="TJJ30" s="2434"/>
      <c r="TJK30" s="2434"/>
      <c r="TJL30" s="2434"/>
      <c r="TJM30" s="2434"/>
      <c r="TJN30" s="2434"/>
      <c r="TJO30" s="2434"/>
      <c r="TJP30" s="2434"/>
      <c r="TJQ30" s="2434"/>
      <c r="TJR30" s="2434"/>
      <c r="TJS30" s="2434"/>
      <c r="TJT30" s="2434"/>
      <c r="TJU30" s="2434"/>
      <c r="TJV30" s="2434"/>
      <c r="TJW30" s="2434"/>
      <c r="TJX30" s="2434"/>
      <c r="TJY30" s="2434"/>
      <c r="TJZ30" s="2434"/>
      <c r="TKA30" s="2434"/>
      <c r="TKB30" s="2434"/>
      <c r="TKC30" s="2434"/>
      <c r="TKD30" s="2434"/>
      <c r="TKE30" s="2434"/>
      <c r="TKF30" s="2434"/>
      <c r="TKG30" s="2434"/>
      <c r="TKH30" s="2434"/>
      <c r="TKI30" s="2434"/>
      <c r="TKJ30" s="2434"/>
      <c r="TKK30" s="2434"/>
      <c r="TKL30" s="2434"/>
      <c r="TKM30" s="2434"/>
      <c r="TKN30" s="2434"/>
      <c r="TKO30" s="2434"/>
      <c r="TKP30" s="2434"/>
      <c r="TKQ30" s="2434"/>
      <c r="TKR30" s="2434"/>
      <c r="TKS30" s="2434"/>
      <c r="TKT30" s="2434"/>
      <c r="TKU30" s="2434"/>
      <c r="TKV30" s="2434"/>
      <c r="TKW30" s="2434"/>
      <c r="TKX30" s="2434"/>
      <c r="TKY30" s="2434"/>
      <c r="TKZ30" s="2434"/>
      <c r="TLA30" s="2434"/>
      <c r="TLB30" s="2434"/>
      <c r="TLC30" s="2434"/>
      <c r="TLD30" s="2434"/>
      <c r="TLE30" s="2434"/>
      <c r="TLF30" s="2434"/>
      <c r="TLG30" s="2434"/>
      <c r="TLH30" s="2434"/>
      <c r="TLI30" s="2434"/>
      <c r="TLJ30" s="2434"/>
      <c r="TLK30" s="2434"/>
      <c r="TLL30" s="2434"/>
      <c r="TLM30" s="2434"/>
      <c r="TLN30" s="2434"/>
      <c r="TLO30" s="2434"/>
      <c r="TLP30" s="2434"/>
      <c r="TLQ30" s="2434"/>
      <c r="TLR30" s="2434"/>
      <c r="TLS30" s="2434"/>
      <c r="TLT30" s="2434"/>
      <c r="TLU30" s="2434"/>
      <c r="TLV30" s="2434"/>
      <c r="TLW30" s="2434"/>
      <c r="TLX30" s="2434"/>
      <c r="TLY30" s="2434"/>
      <c r="TLZ30" s="2434"/>
      <c r="TMA30" s="2434"/>
      <c r="TMB30" s="2434"/>
      <c r="TMC30" s="2434"/>
      <c r="TMD30" s="2434"/>
      <c r="TME30" s="2434"/>
      <c r="TMF30" s="2434"/>
      <c r="TMG30" s="2434"/>
      <c r="TMH30" s="2434"/>
      <c r="TMI30" s="2434"/>
      <c r="TMJ30" s="2434"/>
      <c r="TMK30" s="2434"/>
      <c r="TML30" s="2434"/>
      <c r="TMM30" s="2434"/>
      <c r="TMN30" s="2434"/>
      <c r="TMO30" s="2434"/>
      <c r="TMP30" s="2434"/>
      <c r="TMQ30" s="2434"/>
      <c r="TMR30" s="2434"/>
      <c r="TMS30" s="2434"/>
      <c r="TMT30" s="2434"/>
      <c r="TMU30" s="2434"/>
      <c r="TMV30" s="2434"/>
      <c r="TMW30" s="2434"/>
      <c r="TMX30" s="2434"/>
      <c r="TMY30" s="2434"/>
      <c r="TMZ30" s="2434"/>
      <c r="TNA30" s="2434"/>
      <c r="TNB30" s="2434"/>
      <c r="TNC30" s="2434"/>
      <c r="TND30" s="2434"/>
      <c r="TNE30" s="2434"/>
      <c r="TNF30" s="2434"/>
      <c r="TNG30" s="2434"/>
      <c r="TNH30" s="2434"/>
      <c r="TNI30" s="2434"/>
      <c r="TNJ30" s="2434"/>
      <c r="TNK30" s="2434"/>
      <c r="TNL30" s="2434"/>
      <c r="TNM30" s="2434"/>
      <c r="TNN30" s="2434"/>
      <c r="TNO30" s="2434"/>
      <c r="TNP30" s="2434"/>
      <c r="TNQ30" s="2434"/>
      <c r="TNR30" s="2434"/>
      <c r="TNS30" s="2434"/>
      <c r="TNT30" s="2434"/>
      <c r="TNU30" s="2434"/>
      <c r="TNV30" s="2434"/>
      <c r="TNW30" s="2434"/>
      <c r="TNX30" s="2434"/>
      <c r="TNY30" s="2434"/>
      <c r="TNZ30" s="2434"/>
      <c r="TOA30" s="2434"/>
      <c r="TOB30" s="2434"/>
      <c r="TOC30" s="2434"/>
      <c r="TOD30" s="2434"/>
      <c r="TOE30" s="2434"/>
      <c r="TOF30" s="2434"/>
      <c r="TOG30" s="2434"/>
      <c r="TOH30" s="2434"/>
      <c r="TOI30" s="2434"/>
      <c r="TOJ30" s="2434"/>
      <c r="TOK30" s="2434"/>
      <c r="TOL30" s="2434"/>
      <c r="TOM30" s="2434"/>
      <c r="TON30" s="2434"/>
      <c r="TOO30" s="2434"/>
      <c r="TOP30" s="2434"/>
      <c r="TOQ30" s="2434"/>
      <c r="TOR30" s="2434"/>
      <c r="TOS30" s="2434"/>
      <c r="TOT30" s="2434"/>
      <c r="TOU30" s="2434"/>
      <c r="TOV30" s="2434"/>
      <c r="TOW30" s="2434"/>
      <c r="TOX30" s="2434"/>
      <c r="TOY30" s="2434"/>
      <c r="TOZ30" s="2434"/>
      <c r="TPA30" s="2434"/>
      <c r="TPB30" s="2434"/>
      <c r="TPC30" s="2434"/>
      <c r="TPD30" s="2434"/>
      <c r="TPE30" s="2434"/>
      <c r="TPF30" s="2434"/>
      <c r="TPG30" s="2434"/>
      <c r="TPH30" s="2434"/>
      <c r="TPI30" s="2434"/>
      <c r="TPJ30" s="2434"/>
      <c r="TPK30" s="2434"/>
      <c r="TPL30" s="2434"/>
      <c r="TPM30" s="2434"/>
      <c r="TPN30" s="2434"/>
      <c r="TPO30" s="2434"/>
      <c r="TPP30" s="2434"/>
      <c r="TPQ30" s="2434"/>
      <c r="TPR30" s="2434"/>
      <c r="TPS30" s="2434"/>
      <c r="TPT30" s="2434"/>
      <c r="TPU30" s="2434"/>
      <c r="TPV30" s="2434"/>
      <c r="TPW30" s="2434"/>
      <c r="TPX30" s="2434"/>
      <c r="TPY30" s="2434"/>
      <c r="TPZ30" s="2434"/>
      <c r="TQA30" s="2434"/>
      <c r="TQB30" s="2434"/>
      <c r="TQC30" s="2434"/>
      <c r="TQD30" s="2434"/>
      <c r="TQE30" s="2434"/>
      <c r="TQF30" s="2434"/>
      <c r="TQG30" s="2434"/>
      <c r="TQH30" s="2434"/>
      <c r="TQI30" s="2434"/>
      <c r="TQJ30" s="2434"/>
      <c r="TQK30" s="2434"/>
      <c r="TQL30" s="2434"/>
      <c r="TQM30" s="2434"/>
      <c r="TQN30" s="2434"/>
      <c r="TQO30" s="2434"/>
      <c r="TQP30" s="2434"/>
      <c r="TQQ30" s="2434"/>
      <c r="TQR30" s="2434"/>
      <c r="TQS30" s="2434"/>
      <c r="TQT30" s="2434"/>
      <c r="TQU30" s="2434"/>
      <c r="TQV30" s="2434"/>
      <c r="TQW30" s="2434"/>
      <c r="TQX30" s="2434"/>
      <c r="TQY30" s="2434"/>
      <c r="TQZ30" s="2434"/>
      <c r="TRA30" s="2434"/>
      <c r="TRB30" s="2434"/>
      <c r="TRC30" s="2434"/>
      <c r="TRD30" s="2434"/>
      <c r="TRE30" s="2434"/>
      <c r="TRF30" s="2434"/>
      <c r="TRG30" s="2434"/>
      <c r="TRH30" s="2434"/>
      <c r="TRI30" s="2434"/>
      <c r="TRJ30" s="2434"/>
      <c r="TRK30" s="2434"/>
      <c r="TRL30" s="2434"/>
      <c r="TRM30" s="2434"/>
      <c r="TRN30" s="2434"/>
      <c r="TRO30" s="2434"/>
      <c r="TRP30" s="2434"/>
      <c r="TRQ30" s="2434"/>
      <c r="TRR30" s="2434"/>
      <c r="TRS30" s="2434"/>
      <c r="TRT30" s="2434"/>
      <c r="TRU30" s="2434"/>
      <c r="TRV30" s="2434"/>
      <c r="TRW30" s="2434"/>
      <c r="TRX30" s="2434"/>
      <c r="TRY30" s="2434"/>
      <c r="TRZ30" s="2434"/>
      <c r="TSA30" s="2434"/>
      <c r="TSB30" s="2434"/>
      <c r="TSC30" s="2434"/>
      <c r="TSD30" s="2434"/>
      <c r="TSE30" s="2434"/>
      <c r="TSF30" s="2434"/>
      <c r="TSG30" s="2434"/>
      <c r="TSH30" s="2434"/>
      <c r="TSI30" s="2434"/>
      <c r="TSJ30" s="2434"/>
      <c r="TSK30" s="2434"/>
      <c r="TSL30" s="2434"/>
      <c r="TSM30" s="2434"/>
      <c r="TSN30" s="2434"/>
      <c r="TSO30" s="2434"/>
      <c r="TSP30" s="2434"/>
      <c r="TSQ30" s="2434"/>
      <c r="TSR30" s="2434"/>
      <c r="TSS30" s="2434"/>
      <c r="TST30" s="2434"/>
      <c r="TSU30" s="2434"/>
      <c r="TSV30" s="2434"/>
      <c r="TSW30" s="2434"/>
      <c r="TSX30" s="2434"/>
      <c r="TSY30" s="2434"/>
      <c r="TSZ30" s="2434"/>
      <c r="TTA30" s="2434"/>
      <c r="TTB30" s="2434"/>
      <c r="TTC30" s="2434"/>
      <c r="TTD30" s="2434"/>
      <c r="TTE30" s="2434"/>
      <c r="TTF30" s="2434"/>
      <c r="TTG30" s="2434"/>
      <c r="TTH30" s="2434"/>
      <c r="TTI30" s="2434"/>
      <c r="TTJ30" s="2434"/>
      <c r="TTK30" s="2434"/>
      <c r="TTL30" s="2434"/>
      <c r="TTM30" s="2434"/>
      <c r="TTN30" s="2434"/>
      <c r="TTO30" s="2434"/>
      <c r="TTP30" s="2434"/>
      <c r="TTQ30" s="2434"/>
      <c r="TTR30" s="2434"/>
      <c r="TTS30" s="2434"/>
      <c r="TTT30" s="2434"/>
      <c r="TTU30" s="2434"/>
      <c r="TTV30" s="2434"/>
      <c r="TTW30" s="2434"/>
      <c r="TTX30" s="2434"/>
      <c r="TTY30" s="2434"/>
      <c r="TTZ30" s="2434"/>
      <c r="TUA30" s="2434"/>
      <c r="TUB30" s="2434"/>
      <c r="TUC30" s="2434"/>
      <c r="TUD30" s="2434"/>
      <c r="TUE30" s="2434"/>
      <c r="TUF30" s="2434"/>
      <c r="TUG30" s="2434"/>
      <c r="TUH30" s="2434"/>
      <c r="TUI30" s="2434"/>
      <c r="TUJ30" s="2434"/>
      <c r="TUK30" s="2434"/>
      <c r="TUL30" s="2434"/>
      <c r="TUM30" s="2434"/>
      <c r="TUN30" s="2434"/>
      <c r="TUO30" s="2434"/>
      <c r="TUP30" s="2434"/>
      <c r="TUQ30" s="2434"/>
      <c r="TUR30" s="2434"/>
      <c r="TUS30" s="2434"/>
      <c r="TUT30" s="2434"/>
      <c r="TUU30" s="2434"/>
      <c r="TUV30" s="2434"/>
      <c r="TUW30" s="2434"/>
      <c r="TUX30" s="2434"/>
      <c r="TUY30" s="2434"/>
      <c r="TUZ30" s="2434"/>
      <c r="TVA30" s="2434"/>
      <c r="TVB30" s="2434"/>
      <c r="TVC30" s="2434"/>
      <c r="TVD30" s="2434"/>
      <c r="TVE30" s="2434"/>
      <c r="TVF30" s="2434"/>
      <c r="TVG30" s="2434"/>
      <c r="TVH30" s="2434"/>
      <c r="TVI30" s="2434"/>
      <c r="TVJ30" s="2434"/>
      <c r="TVK30" s="2434"/>
      <c r="TVL30" s="2434"/>
      <c r="TVM30" s="2434"/>
      <c r="TVN30" s="2434"/>
      <c r="TVO30" s="2434"/>
      <c r="TVP30" s="2434"/>
      <c r="TVQ30" s="2434"/>
      <c r="TVR30" s="2434"/>
      <c r="TVS30" s="2434"/>
      <c r="TVT30" s="2434"/>
      <c r="TVU30" s="2434"/>
      <c r="TVV30" s="2434"/>
      <c r="TVW30" s="2434"/>
      <c r="TVX30" s="2434"/>
      <c r="TVY30" s="2434"/>
      <c r="TVZ30" s="2434"/>
      <c r="TWA30" s="2434"/>
      <c r="TWB30" s="2434"/>
      <c r="TWC30" s="2434"/>
      <c r="TWD30" s="2434"/>
      <c r="TWE30" s="2434"/>
      <c r="TWF30" s="2434"/>
      <c r="TWG30" s="2434"/>
      <c r="TWH30" s="2434"/>
      <c r="TWI30" s="2434"/>
      <c r="TWJ30" s="2434"/>
      <c r="TWK30" s="2434"/>
      <c r="TWL30" s="2434"/>
      <c r="TWM30" s="2434"/>
      <c r="TWN30" s="2434"/>
      <c r="TWO30" s="2434"/>
      <c r="TWP30" s="2434"/>
      <c r="TWQ30" s="2434"/>
      <c r="TWR30" s="2434"/>
      <c r="TWS30" s="2434"/>
      <c r="TWT30" s="2434"/>
      <c r="TWU30" s="2434"/>
      <c r="TWV30" s="2434"/>
      <c r="TWW30" s="2434"/>
      <c r="TWX30" s="2434"/>
      <c r="TWY30" s="2434"/>
      <c r="TWZ30" s="2434"/>
      <c r="TXA30" s="2434"/>
      <c r="TXB30" s="2434"/>
      <c r="TXC30" s="2434"/>
      <c r="TXD30" s="2434"/>
      <c r="TXE30" s="2434"/>
      <c r="TXF30" s="2434"/>
      <c r="TXG30" s="2434"/>
      <c r="TXH30" s="2434"/>
      <c r="TXI30" s="2434"/>
      <c r="TXJ30" s="2434"/>
      <c r="TXK30" s="2434"/>
      <c r="TXL30" s="2434"/>
      <c r="TXM30" s="2434"/>
      <c r="TXN30" s="2434"/>
      <c r="TXO30" s="2434"/>
      <c r="TXP30" s="2434"/>
      <c r="TXQ30" s="2434"/>
      <c r="TXR30" s="2434"/>
      <c r="TXS30" s="2434"/>
      <c r="TXT30" s="2434"/>
      <c r="TXU30" s="2434"/>
      <c r="TXV30" s="2434"/>
      <c r="TXW30" s="2434"/>
      <c r="TXX30" s="2434"/>
      <c r="TXY30" s="2434"/>
      <c r="TXZ30" s="2434"/>
      <c r="TYA30" s="2434"/>
      <c r="TYB30" s="2434"/>
      <c r="TYC30" s="2434"/>
      <c r="TYD30" s="2434"/>
      <c r="TYE30" s="2434"/>
      <c r="TYF30" s="2434"/>
      <c r="TYG30" s="2434"/>
      <c r="TYH30" s="2434"/>
      <c r="TYI30" s="2434"/>
      <c r="TYJ30" s="2434"/>
      <c r="TYK30" s="2434"/>
      <c r="TYL30" s="2434"/>
      <c r="TYM30" s="2434"/>
      <c r="TYN30" s="2434"/>
      <c r="TYO30" s="2434"/>
      <c r="TYP30" s="2434"/>
      <c r="TYQ30" s="2434"/>
      <c r="TYR30" s="2434"/>
      <c r="TYS30" s="2434"/>
      <c r="TYT30" s="2434"/>
      <c r="TYU30" s="2434"/>
      <c r="TYV30" s="2434"/>
      <c r="TYW30" s="2434"/>
      <c r="TYX30" s="2434"/>
      <c r="TYY30" s="2434"/>
      <c r="TYZ30" s="2434"/>
      <c r="TZA30" s="2434"/>
      <c r="TZB30" s="2434"/>
      <c r="TZC30" s="2434"/>
      <c r="TZD30" s="2434"/>
      <c r="TZE30" s="2434"/>
      <c r="TZF30" s="2434"/>
      <c r="TZG30" s="2434"/>
      <c r="TZH30" s="2434"/>
      <c r="TZI30" s="2434"/>
      <c r="TZJ30" s="2434"/>
      <c r="TZK30" s="2434"/>
      <c r="TZL30" s="2434"/>
      <c r="TZM30" s="2434"/>
      <c r="TZN30" s="2434"/>
      <c r="TZO30" s="2434"/>
      <c r="TZP30" s="2434"/>
      <c r="TZQ30" s="2434"/>
      <c r="TZR30" s="2434"/>
      <c r="TZS30" s="2434"/>
      <c r="TZT30" s="2434"/>
      <c r="TZU30" s="2434"/>
      <c r="TZV30" s="2434"/>
      <c r="TZW30" s="2434"/>
      <c r="TZX30" s="2434"/>
      <c r="TZY30" s="2434"/>
      <c r="TZZ30" s="2434"/>
      <c r="UAA30" s="2434"/>
      <c r="UAB30" s="2434"/>
      <c r="UAC30" s="2434"/>
      <c r="UAD30" s="2434"/>
      <c r="UAE30" s="2434"/>
      <c r="UAF30" s="2434"/>
      <c r="UAG30" s="2434"/>
      <c r="UAH30" s="2434"/>
      <c r="UAI30" s="2434"/>
      <c r="UAJ30" s="2434"/>
      <c r="UAK30" s="2434"/>
      <c r="UAL30" s="2434"/>
      <c r="UAM30" s="2434"/>
      <c r="UAN30" s="2434"/>
      <c r="UAO30" s="2434"/>
      <c r="UAP30" s="2434"/>
      <c r="UAQ30" s="2434"/>
      <c r="UAR30" s="2434"/>
      <c r="UAS30" s="2434"/>
      <c r="UAT30" s="2434"/>
      <c r="UAU30" s="2434"/>
      <c r="UAV30" s="2434"/>
      <c r="UAW30" s="2434"/>
      <c r="UAX30" s="2434"/>
      <c r="UAY30" s="2434"/>
      <c r="UAZ30" s="2434"/>
      <c r="UBA30" s="2434"/>
      <c r="UBB30" s="2434"/>
      <c r="UBC30" s="2434"/>
      <c r="UBD30" s="2434"/>
      <c r="UBE30" s="2434"/>
      <c r="UBF30" s="2434"/>
      <c r="UBG30" s="2434"/>
      <c r="UBH30" s="2434"/>
      <c r="UBI30" s="2434"/>
      <c r="UBJ30" s="2434"/>
      <c r="UBK30" s="2434"/>
      <c r="UBL30" s="2434"/>
      <c r="UBM30" s="2434"/>
      <c r="UBN30" s="2434"/>
      <c r="UBO30" s="2434"/>
      <c r="UBP30" s="2434"/>
      <c r="UBQ30" s="2434"/>
      <c r="UBR30" s="2434"/>
      <c r="UBS30" s="2434"/>
      <c r="UBT30" s="2434"/>
      <c r="UBU30" s="2434"/>
      <c r="UBV30" s="2434"/>
      <c r="UBW30" s="2434"/>
      <c r="UBX30" s="2434"/>
      <c r="UBY30" s="2434"/>
      <c r="UBZ30" s="2434"/>
      <c r="UCA30" s="2434"/>
      <c r="UCB30" s="2434"/>
      <c r="UCC30" s="2434"/>
      <c r="UCD30" s="2434"/>
      <c r="UCE30" s="2434"/>
      <c r="UCF30" s="2434"/>
      <c r="UCG30" s="2434"/>
      <c r="UCH30" s="2434"/>
      <c r="UCI30" s="2434"/>
      <c r="UCJ30" s="2434"/>
      <c r="UCK30" s="2434"/>
      <c r="UCL30" s="2434"/>
      <c r="UCM30" s="2434"/>
      <c r="UCN30" s="2434"/>
      <c r="UCO30" s="2434"/>
      <c r="UCP30" s="2434"/>
      <c r="UCQ30" s="2434"/>
      <c r="UCR30" s="2434"/>
      <c r="UCS30" s="2434"/>
      <c r="UCT30" s="2434"/>
      <c r="UCU30" s="2434"/>
      <c r="UCV30" s="2434"/>
      <c r="UCW30" s="2434"/>
      <c r="UCX30" s="2434"/>
      <c r="UCY30" s="2434"/>
      <c r="UCZ30" s="2434"/>
      <c r="UDA30" s="2434"/>
      <c r="UDB30" s="2434"/>
      <c r="UDC30" s="2434"/>
      <c r="UDD30" s="2434"/>
      <c r="UDE30" s="2434"/>
      <c r="UDF30" s="2434"/>
      <c r="UDG30" s="2434"/>
      <c r="UDH30" s="2434"/>
      <c r="UDI30" s="2434"/>
      <c r="UDJ30" s="2434"/>
      <c r="UDK30" s="2434"/>
      <c r="UDL30" s="2434"/>
      <c r="UDM30" s="2434"/>
      <c r="UDN30" s="2434"/>
      <c r="UDO30" s="2434"/>
      <c r="UDP30" s="2434"/>
      <c r="UDQ30" s="2434"/>
      <c r="UDR30" s="2434"/>
      <c r="UDS30" s="2434"/>
      <c r="UDT30" s="2434"/>
      <c r="UDU30" s="2434"/>
      <c r="UDV30" s="2434"/>
      <c r="UDW30" s="2434"/>
      <c r="UDX30" s="2434"/>
      <c r="UDY30" s="2434"/>
      <c r="UDZ30" s="2434"/>
      <c r="UEA30" s="2434"/>
      <c r="UEB30" s="2434"/>
      <c r="UEC30" s="2434"/>
      <c r="UED30" s="2434"/>
      <c r="UEE30" s="2434"/>
      <c r="UEF30" s="2434"/>
      <c r="UEG30" s="2434"/>
      <c r="UEH30" s="2434"/>
      <c r="UEI30" s="2434"/>
      <c r="UEJ30" s="2434"/>
      <c r="UEK30" s="2434"/>
      <c r="UEL30" s="2434"/>
      <c r="UEM30" s="2434"/>
      <c r="UEN30" s="2434"/>
      <c r="UEO30" s="2434"/>
      <c r="UEP30" s="2434"/>
      <c r="UEQ30" s="2434"/>
      <c r="UER30" s="2434"/>
      <c r="UES30" s="2434"/>
      <c r="UET30" s="2434"/>
      <c r="UEU30" s="2434"/>
      <c r="UEV30" s="2434"/>
      <c r="UEW30" s="2434"/>
      <c r="UEX30" s="2434"/>
      <c r="UEY30" s="2434"/>
      <c r="UEZ30" s="2434"/>
      <c r="UFA30" s="2434"/>
      <c r="UFB30" s="2434"/>
      <c r="UFC30" s="2434"/>
      <c r="UFD30" s="2434"/>
      <c r="UFE30" s="2434"/>
      <c r="UFF30" s="2434"/>
      <c r="UFG30" s="2434"/>
      <c r="UFH30" s="2434"/>
      <c r="UFI30" s="2434"/>
      <c r="UFJ30" s="2434"/>
      <c r="UFK30" s="2434"/>
      <c r="UFL30" s="2434"/>
      <c r="UFM30" s="2434"/>
      <c r="UFN30" s="2434"/>
      <c r="UFO30" s="2434"/>
      <c r="UFP30" s="2434"/>
      <c r="UFQ30" s="2434"/>
      <c r="UFR30" s="2434"/>
      <c r="UFS30" s="2434"/>
      <c r="UFT30" s="2434"/>
      <c r="UFU30" s="2434"/>
      <c r="UFV30" s="2434"/>
      <c r="UFW30" s="2434"/>
      <c r="UFX30" s="2434"/>
      <c r="UFY30" s="2434"/>
      <c r="UFZ30" s="2434"/>
      <c r="UGA30" s="2434"/>
      <c r="UGB30" s="2434"/>
      <c r="UGC30" s="2434"/>
      <c r="UGD30" s="2434"/>
      <c r="UGE30" s="2434"/>
      <c r="UGF30" s="2434"/>
      <c r="UGG30" s="2434"/>
      <c r="UGH30" s="2434"/>
      <c r="UGI30" s="2434"/>
      <c r="UGJ30" s="2434"/>
      <c r="UGK30" s="2434"/>
      <c r="UGL30" s="2434"/>
      <c r="UGM30" s="2434"/>
      <c r="UGN30" s="2434"/>
      <c r="UGO30" s="2434"/>
      <c r="UGP30" s="2434"/>
      <c r="UGQ30" s="2434"/>
      <c r="UGR30" s="2434"/>
      <c r="UGS30" s="2434"/>
      <c r="UGT30" s="2434"/>
      <c r="UGU30" s="2434"/>
      <c r="UGV30" s="2434"/>
      <c r="UGW30" s="2434"/>
      <c r="UGX30" s="2434"/>
      <c r="UGY30" s="2434"/>
      <c r="UGZ30" s="2434"/>
      <c r="UHA30" s="2434"/>
      <c r="UHB30" s="2434"/>
      <c r="UHC30" s="2434"/>
      <c r="UHD30" s="2434"/>
      <c r="UHE30" s="2434"/>
      <c r="UHF30" s="2434"/>
      <c r="UHG30" s="2434"/>
      <c r="UHH30" s="2434"/>
      <c r="UHI30" s="2434"/>
      <c r="UHJ30" s="2434"/>
      <c r="UHK30" s="2434"/>
      <c r="UHL30" s="2434"/>
      <c r="UHM30" s="2434"/>
      <c r="UHN30" s="2434"/>
      <c r="UHO30" s="2434"/>
      <c r="UHP30" s="2434"/>
      <c r="UHQ30" s="2434"/>
      <c r="UHR30" s="2434"/>
      <c r="UHS30" s="2434"/>
      <c r="UHT30" s="2434"/>
      <c r="UHU30" s="2434"/>
      <c r="UHV30" s="2434"/>
      <c r="UHW30" s="2434"/>
      <c r="UHX30" s="2434"/>
      <c r="UHY30" s="2434"/>
      <c r="UHZ30" s="2434"/>
      <c r="UIA30" s="2434"/>
      <c r="UIB30" s="2434"/>
      <c r="UIC30" s="2434"/>
      <c r="UID30" s="2434"/>
      <c r="UIE30" s="2434"/>
      <c r="UIF30" s="2434"/>
      <c r="UIG30" s="2434"/>
      <c r="UIH30" s="2434"/>
      <c r="UII30" s="2434"/>
      <c r="UIJ30" s="2434"/>
      <c r="UIK30" s="2434"/>
      <c r="UIL30" s="2434"/>
      <c r="UIM30" s="2434"/>
      <c r="UIN30" s="2434"/>
      <c r="UIO30" s="2434"/>
      <c r="UIP30" s="2434"/>
      <c r="UIQ30" s="2434"/>
      <c r="UIR30" s="2434"/>
      <c r="UIS30" s="2434"/>
      <c r="UIT30" s="2434"/>
      <c r="UIU30" s="2434"/>
      <c r="UIV30" s="2434"/>
      <c r="UIW30" s="2434"/>
      <c r="UIX30" s="2434"/>
      <c r="UIY30" s="2434"/>
      <c r="UIZ30" s="2434"/>
      <c r="UJA30" s="2434"/>
      <c r="UJB30" s="2434"/>
      <c r="UJC30" s="2434"/>
      <c r="UJD30" s="2434"/>
      <c r="UJE30" s="2434"/>
      <c r="UJF30" s="2434"/>
      <c r="UJG30" s="2434"/>
      <c r="UJH30" s="2434"/>
      <c r="UJI30" s="2434"/>
      <c r="UJJ30" s="2434"/>
      <c r="UJK30" s="2434"/>
      <c r="UJL30" s="2434"/>
      <c r="UJM30" s="2434"/>
      <c r="UJN30" s="2434"/>
      <c r="UJO30" s="2434"/>
      <c r="UJP30" s="2434"/>
      <c r="UJQ30" s="2434"/>
      <c r="UJR30" s="2434"/>
      <c r="UJS30" s="2434"/>
      <c r="UJT30" s="2434"/>
      <c r="UJU30" s="2434"/>
      <c r="UJV30" s="2434"/>
      <c r="UJW30" s="2434"/>
      <c r="UJX30" s="2434"/>
      <c r="UJY30" s="2434"/>
      <c r="UJZ30" s="2434"/>
      <c r="UKA30" s="2434"/>
      <c r="UKB30" s="2434"/>
      <c r="UKC30" s="2434"/>
      <c r="UKD30" s="2434"/>
      <c r="UKE30" s="2434"/>
      <c r="UKF30" s="2434"/>
      <c r="UKG30" s="2434"/>
      <c r="UKH30" s="2434"/>
      <c r="UKI30" s="2434"/>
      <c r="UKJ30" s="2434"/>
      <c r="UKK30" s="2434"/>
      <c r="UKL30" s="2434"/>
      <c r="UKM30" s="2434"/>
      <c r="UKN30" s="2434"/>
      <c r="UKO30" s="2434"/>
      <c r="UKP30" s="2434"/>
      <c r="UKQ30" s="2434"/>
      <c r="UKR30" s="2434"/>
      <c r="UKS30" s="2434"/>
      <c r="UKT30" s="2434"/>
      <c r="UKU30" s="2434"/>
      <c r="UKV30" s="2434"/>
      <c r="UKW30" s="2434"/>
      <c r="UKX30" s="2434"/>
      <c r="UKY30" s="2434"/>
      <c r="UKZ30" s="2434"/>
      <c r="ULA30" s="2434"/>
      <c r="ULB30" s="2434"/>
      <c r="ULC30" s="2434"/>
      <c r="ULD30" s="2434"/>
      <c r="ULE30" s="2434"/>
      <c r="ULF30" s="2434"/>
      <c r="ULG30" s="2434"/>
      <c r="ULH30" s="2434"/>
      <c r="ULI30" s="2434"/>
      <c r="ULJ30" s="2434"/>
      <c r="ULK30" s="2434"/>
      <c r="ULL30" s="2434"/>
      <c r="ULM30" s="2434"/>
      <c r="ULN30" s="2434"/>
      <c r="ULO30" s="2434"/>
      <c r="ULP30" s="2434"/>
      <c r="ULQ30" s="2434"/>
      <c r="ULR30" s="2434"/>
      <c r="ULS30" s="2434"/>
      <c r="ULT30" s="2434"/>
      <c r="ULU30" s="2434"/>
      <c r="ULV30" s="2434"/>
      <c r="ULW30" s="2434"/>
      <c r="ULX30" s="2434"/>
      <c r="ULY30" s="2434"/>
      <c r="ULZ30" s="2434"/>
      <c r="UMA30" s="2434"/>
      <c r="UMB30" s="2434"/>
      <c r="UMC30" s="2434"/>
      <c r="UMD30" s="2434"/>
      <c r="UME30" s="2434"/>
      <c r="UMF30" s="2434"/>
      <c r="UMG30" s="2434"/>
      <c r="UMH30" s="2434"/>
      <c r="UMI30" s="2434"/>
      <c r="UMJ30" s="2434"/>
      <c r="UMK30" s="2434"/>
      <c r="UML30" s="2434"/>
      <c r="UMM30" s="2434"/>
      <c r="UMN30" s="2434"/>
      <c r="UMO30" s="2434"/>
      <c r="UMP30" s="2434"/>
      <c r="UMQ30" s="2434"/>
      <c r="UMR30" s="2434"/>
      <c r="UMS30" s="2434"/>
      <c r="UMT30" s="2434"/>
      <c r="UMU30" s="2434"/>
      <c r="UMV30" s="2434"/>
      <c r="UMW30" s="2434"/>
      <c r="UMX30" s="2434"/>
      <c r="UMY30" s="2434"/>
      <c r="UMZ30" s="2434"/>
      <c r="UNA30" s="2434"/>
      <c r="UNB30" s="2434"/>
      <c r="UNC30" s="2434"/>
      <c r="UND30" s="2434"/>
      <c r="UNE30" s="2434"/>
      <c r="UNF30" s="2434"/>
      <c r="UNG30" s="2434"/>
      <c r="UNH30" s="2434"/>
      <c r="UNI30" s="2434"/>
      <c r="UNJ30" s="2434"/>
      <c r="UNK30" s="2434"/>
      <c r="UNL30" s="2434"/>
      <c r="UNM30" s="2434"/>
      <c r="UNN30" s="2434"/>
      <c r="UNO30" s="2434"/>
      <c r="UNP30" s="2434"/>
      <c r="UNQ30" s="2434"/>
      <c r="UNR30" s="2434"/>
      <c r="UNS30" s="2434"/>
      <c r="UNT30" s="2434"/>
      <c r="UNU30" s="2434"/>
      <c r="UNV30" s="2434"/>
      <c r="UNW30" s="2434"/>
      <c r="UNX30" s="2434"/>
      <c r="UNY30" s="2434"/>
      <c r="UNZ30" s="2434"/>
      <c r="UOA30" s="2434"/>
      <c r="UOB30" s="2434"/>
      <c r="UOC30" s="2434"/>
      <c r="UOD30" s="2434"/>
      <c r="UOE30" s="2434"/>
      <c r="UOF30" s="2434"/>
      <c r="UOG30" s="2434"/>
      <c r="UOH30" s="2434"/>
      <c r="UOI30" s="2434"/>
      <c r="UOJ30" s="2434"/>
      <c r="UOK30" s="2434"/>
      <c r="UOL30" s="2434"/>
      <c r="UOM30" s="2434"/>
      <c r="UON30" s="2434"/>
      <c r="UOO30" s="2434"/>
      <c r="UOP30" s="2434"/>
      <c r="UOQ30" s="2434"/>
      <c r="UOR30" s="2434"/>
      <c r="UOS30" s="2434"/>
      <c r="UOT30" s="2434"/>
      <c r="UOU30" s="2434"/>
      <c r="UOV30" s="2434"/>
      <c r="UOW30" s="2434"/>
      <c r="UOX30" s="2434"/>
      <c r="UOY30" s="2434"/>
      <c r="UOZ30" s="2434"/>
      <c r="UPA30" s="2434"/>
      <c r="UPB30" s="2434"/>
      <c r="UPC30" s="2434"/>
      <c r="UPD30" s="2434"/>
      <c r="UPE30" s="2434"/>
      <c r="UPF30" s="2434"/>
      <c r="UPG30" s="2434"/>
      <c r="UPH30" s="2434"/>
      <c r="UPI30" s="2434"/>
      <c r="UPJ30" s="2434"/>
      <c r="UPK30" s="2434"/>
      <c r="UPL30" s="2434"/>
      <c r="UPM30" s="2434"/>
      <c r="UPN30" s="2434"/>
      <c r="UPO30" s="2434"/>
      <c r="UPP30" s="2434"/>
      <c r="UPQ30" s="2434"/>
      <c r="UPR30" s="2434"/>
      <c r="UPS30" s="2434"/>
      <c r="UPT30" s="2434"/>
      <c r="UPU30" s="2434"/>
      <c r="UPV30" s="2434"/>
      <c r="UPW30" s="2434"/>
      <c r="UPX30" s="2434"/>
      <c r="UPY30" s="2434"/>
      <c r="UPZ30" s="2434"/>
      <c r="UQA30" s="2434"/>
      <c r="UQB30" s="2434"/>
      <c r="UQC30" s="2434"/>
      <c r="UQD30" s="2434"/>
      <c r="UQE30" s="2434"/>
      <c r="UQF30" s="2434"/>
      <c r="UQG30" s="2434"/>
      <c r="UQH30" s="2434"/>
      <c r="UQI30" s="2434"/>
      <c r="UQJ30" s="2434"/>
      <c r="UQK30" s="2434"/>
      <c r="UQL30" s="2434"/>
      <c r="UQM30" s="2434"/>
      <c r="UQN30" s="2434"/>
      <c r="UQO30" s="2434"/>
      <c r="UQP30" s="2434"/>
      <c r="UQQ30" s="2434"/>
      <c r="UQR30" s="2434"/>
      <c r="UQS30" s="2434"/>
      <c r="UQT30" s="2434"/>
      <c r="UQU30" s="2434"/>
      <c r="UQV30" s="2434"/>
      <c r="UQW30" s="2434"/>
      <c r="UQX30" s="2434"/>
      <c r="UQY30" s="2434"/>
      <c r="UQZ30" s="2434"/>
      <c r="URA30" s="2434"/>
      <c r="URB30" s="2434"/>
      <c r="URC30" s="2434"/>
      <c r="URD30" s="2434"/>
      <c r="URE30" s="2434"/>
      <c r="URF30" s="2434"/>
      <c r="URG30" s="2434"/>
      <c r="URH30" s="2434"/>
      <c r="URI30" s="2434"/>
      <c r="URJ30" s="2434"/>
      <c r="URK30" s="2434"/>
      <c r="URL30" s="2434"/>
      <c r="URM30" s="2434"/>
      <c r="URN30" s="2434"/>
      <c r="URO30" s="2434"/>
      <c r="URP30" s="2434"/>
      <c r="URQ30" s="2434"/>
      <c r="URR30" s="2434"/>
      <c r="URS30" s="2434"/>
      <c r="URT30" s="2434"/>
      <c r="URU30" s="2434"/>
      <c r="URV30" s="2434"/>
      <c r="URW30" s="2434"/>
      <c r="URX30" s="2434"/>
      <c r="URY30" s="2434"/>
      <c r="URZ30" s="2434"/>
      <c r="USA30" s="2434"/>
      <c r="USB30" s="2434"/>
      <c r="USC30" s="2434"/>
      <c r="USD30" s="2434"/>
      <c r="USE30" s="2434"/>
      <c r="USF30" s="2434"/>
      <c r="USG30" s="2434"/>
      <c r="USH30" s="2434"/>
      <c r="USI30" s="2434"/>
      <c r="USJ30" s="2434"/>
      <c r="USK30" s="2434"/>
      <c r="USL30" s="2434"/>
      <c r="USM30" s="2434"/>
      <c r="USN30" s="2434"/>
      <c r="USO30" s="2434"/>
      <c r="USP30" s="2434"/>
      <c r="USQ30" s="2434"/>
      <c r="USR30" s="2434"/>
      <c r="USS30" s="2434"/>
      <c r="UST30" s="2434"/>
      <c r="USU30" s="2434"/>
      <c r="USV30" s="2434"/>
      <c r="USW30" s="2434"/>
      <c r="USX30" s="2434"/>
      <c r="USY30" s="2434"/>
      <c r="USZ30" s="2434"/>
      <c r="UTA30" s="2434"/>
      <c r="UTB30" s="2434"/>
      <c r="UTC30" s="2434"/>
      <c r="UTD30" s="2434"/>
      <c r="UTE30" s="2434"/>
      <c r="UTF30" s="2434"/>
      <c r="UTG30" s="2434"/>
      <c r="UTH30" s="2434"/>
      <c r="UTI30" s="2434"/>
      <c r="UTJ30" s="2434"/>
      <c r="UTK30" s="2434"/>
      <c r="UTL30" s="2434"/>
      <c r="UTM30" s="2434"/>
      <c r="UTN30" s="2434"/>
      <c r="UTO30" s="2434"/>
      <c r="UTP30" s="2434"/>
      <c r="UTQ30" s="2434"/>
      <c r="UTR30" s="2434"/>
      <c r="UTS30" s="2434"/>
      <c r="UTT30" s="2434"/>
      <c r="UTU30" s="2434"/>
      <c r="UTV30" s="2434"/>
      <c r="UTW30" s="2434"/>
      <c r="UTX30" s="2434"/>
      <c r="UTY30" s="2434"/>
      <c r="UTZ30" s="2434"/>
      <c r="UUA30" s="2434"/>
      <c r="UUB30" s="2434"/>
      <c r="UUC30" s="2434"/>
      <c r="UUD30" s="2434"/>
      <c r="UUE30" s="2434"/>
      <c r="UUF30" s="2434"/>
      <c r="UUG30" s="2434"/>
      <c r="UUH30" s="2434"/>
      <c r="UUI30" s="2434"/>
      <c r="UUJ30" s="2434"/>
      <c r="UUK30" s="2434"/>
      <c r="UUL30" s="2434"/>
      <c r="UUM30" s="2434"/>
      <c r="UUN30" s="2434"/>
      <c r="UUO30" s="2434"/>
      <c r="UUP30" s="2434"/>
      <c r="UUQ30" s="2434"/>
      <c r="UUR30" s="2434"/>
      <c r="UUS30" s="2434"/>
      <c r="UUT30" s="2434"/>
      <c r="UUU30" s="2434"/>
      <c r="UUV30" s="2434"/>
      <c r="UUW30" s="2434"/>
      <c r="UUX30" s="2434"/>
      <c r="UUY30" s="2434"/>
      <c r="UUZ30" s="2434"/>
      <c r="UVA30" s="2434"/>
      <c r="UVB30" s="2434"/>
      <c r="UVC30" s="2434"/>
      <c r="UVD30" s="2434"/>
      <c r="UVE30" s="2434"/>
      <c r="UVF30" s="2434"/>
      <c r="UVG30" s="2434"/>
      <c r="UVH30" s="2434"/>
      <c r="UVI30" s="2434"/>
      <c r="UVJ30" s="2434"/>
      <c r="UVK30" s="2434"/>
      <c r="UVL30" s="2434"/>
      <c r="UVM30" s="2434"/>
      <c r="UVN30" s="2434"/>
      <c r="UVO30" s="2434"/>
      <c r="UVP30" s="2434"/>
      <c r="UVQ30" s="2434"/>
      <c r="UVR30" s="2434"/>
      <c r="UVS30" s="2434"/>
      <c r="UVT30" s="2434"/>
      <c r="UVU30" s="2434"/>
      <c r="UVV30" s="2434"/>
      <c r="UVW30" s="2434"/>
      <c r="UVX30" s="2434"/>
      <c r="UVY30" s="2434"/>
      <c r="UVZ30" s="2434"/>
      <c r="UWA30" s="2434"/>
      <c r="UWB30" s="2434"/>
      <c r="UWC30" s="2434"/>
      <c r="UWD30" s="2434"/>
      <c r="UWE30" s="2434"/>
      <c r="UWF30" s="2434"/>
      <c r="UWG30" s="2434"/>
      <c r="UWH30" s="2434"/>
      <c r="UWI30" s="2434"/>
      <c r="UWJ30" s="2434"/>
      <c r="UWK30" s="2434"/>
      <c r="UWL30" s="2434"/>
      <c r="UWM30" s="2434"/>
      <c r="UWN30" s="2434"/>
      <c r="UWO30" s="2434"/>
      <c r="UWP30" s="2434"/>
      <c r="UWQ30" s="2434"/>
      <c r="UWR30" s="2434"/>
      <c r="UWS30" s="2434"/>
      <c r="UWT30" s="2434"/>
      <c r="UWU30" s="2434"/>
      <c r="UWV30" s="2434"/>
      <c r="UWW30" s="2434"/>
      <c r="UWX30" s="2434"/>
      <c r="UWY30" s="2434"/>
      <c r="UWZ30" s="2434"/>
      <c r="UXA30" s="2434"/>
      <c r="UXB30" s="2434"/>
      <c r="UXC30" s="2434"/>
      <c r="UXD30" s="2434"/>
      <c r="UXE30" s="2434"/>
      <c r="UXF30" s="2434"/>
      <c r="UXG30" s="2434"/>
      <c r="UXH30" s="2434"/>
      <c r="UXI30" s="2434"/>
      <c r="UXJ30" s="2434"/>
      <c r="UXK30" s="2434"/>
      <c r="UXL30" s="2434"/>
      <c r="UXM30" s="2434"/>
      <c r="UXN30" s="2434"/>
      <c r="UXO30" s="2434"/>
      <c r="UXP30" s="2434"/>
      <c r="UXQ30" s="2434"/>
      <c r="UXR30" s="2434"/>
      <c r="UXS30" s="2434"/>
      <c r="UXT30" s="2434"/>
      <c r="UXU30" s="2434"/>
      <c r="UXV30" s="2434"/>
      <c r="UXW30" s="2434"/>
      <c r="UXX30" s="2434"/>
      <c r="UXY30" s="2434"/>
      <c r="UXZ30" s="2434"/>
      <c r="UYA30" s="2434"/>
      <c r="UYB30" s="2434"/>
      <c r="UYC30" s="2434"/>
      <c r="UYD30" s="2434"/>
      <c r="UYE30" s="2434"/>
      <c r="UYF30" s="2434"/>
      <c r="UYG30" s="2434"/>
      <c r="UYH30" s="2434"/>
      <c r="UYI30" s="2434"/>
      <c r="UYJ30" s="2434"/>
      <c r="UYK30" s="2434"/>
      <c r="UYL30" s="2434"/>
      <c r="UYM30" s="2434"/>
      <c r="UYN30" s="2434"/>
      <c r="UYO30" s="2434"/>
      <c r="UYP30" s="2434"/>
      <c r="UYQ30" s="2434"/>
      <c r="UYR30" s="2434"/>
      <c r="UYS30" s="2434"/>
      <c r="UYT30" s="2434"/>
      <c r="UYU30" s="2434"/>
      <c r="UYV30" s="2434"/>
      <c r="UYW30" s="2434"/>
      <c r="UYX30" s="2434"/>
      <c r="UYY30" s="2434"/>
      <c r="UYZ30" s="2434"/>
      <c r="UZA30" s="2434"/>
      <c r="UZB30" s="2434"/>
      <c r="UZC30" s="2434"/>
      <c r="UZD30" s="2434"/>
      <c r="UZE30" s="2434"/>
      <c r="UZF30" s="2434"/>
      <c r="UZG30" s="2434"/>
      <c r="UZH30" s="2434"/>
      <c r="UZI30" s="2434"/>
      <c r="UZJ30" s="2434"/>
      <c r="UZK30" s="2434"/>
      <c r="UZL30" s="2434"/>
      <c r="UZM30" s="2434"/>
      <c r="UZN30" s="2434"/>
      <c r="UZO30" s="2434"/>
      <c r="UZP30" s="2434"/>
      <c r="UZQ30" s="2434"/>
      <c r="UZR30" s="2434"/>
      <c r="UZS30" s="2434"/>
      <c r="UZT30" s="2434"/>
      <c r="UZU30" s="2434"/>
      <c r="UZV30" s="2434"/>
      <c r="UZW30" s="2434"/>
      <c r="UZX30" s="2434"/>
      <c r="UZY30" s="2434"/>
      <c r="UZZ30" s="2434"/>
      <c r="VAA30" s="2434"/>
      <c r="VAB30" s="2434"/>
      <c r="VAC30" s="2434"/>
      <c r="VAD30" s="2434"/>
      <c r="VAE30" s="2434"/>
      <c r="VAF30" s="2434"/>
      <c r="VAG30" s="2434"/>
      <c r="VAH30" s="2434"/>
      <c r="VAI30" s="2434"/>
      <c r="VAJ30" s="2434"/>
      <c r="VAK30" s="2434"/>
      <c r="VAL30" s="2434"/>
      <c r="VAM30" s="2434"/>
      <c r="VAN30" s="2434"/>
      <c r="VAO30" s="2434"/>
      <c r="VAP30" s="2434"/>
      <c r="VAQ30" s="2434"/>
      <c r="VAR30" s="2434"/>
      <c r="VAS30" s="2434"/>
      <c r="VAT30" s="2434"/>
      <c r="VAU30" s="2434"/>
      <c r="VAV30" s="2434"/>
      <c r="VAW30" s="2434"/>
      <c r="VAX30" s="2434"/>
      <c r="VAY30" s="2434"/>
      <c r="VAZ30" s="2434"/>
      <c r="VBA30" s="2434"/>
      <c r="VBB30" s="2434"/>
      <c r="VBC30" s="2434"/>
      <c r="VBD30" s="2434"/>
      <c r="VBE30" s="2434"/>
      <c r="VBF30" s="2434"/>
      <c r="VBG30" s="2434"/>
      <c r="VBH30" s="2434"/>
      <c r="VBI30" s="2434"/>
      <c r="VBJ30" s="2434"/>
      <c r="VBK30" s="2434"/>
      <c r="VBL30" s="2434"/>
      <c r="VBM30" s="2434"/>
      <c r="VBN30" s="2434"/>
      <c r="VBO30" s="2434"/>
      <c r="VBP30" s="2434"/>
      <c r="VBQ30" s="2434"/>
      <c r="VBR30" s="2434"/>
      <c r="VBS30" s="2434"/>
      <c r="VBT30" s="2434"/>
      <c r="VBU30" s="2434"/>
      <c r="VBV30" s="2434"/>
      <c r="VBW30" s="2434"/>
      <c r="VBX30" s="2434"/>
      <c r="VBY30" s="2434"/>
      <c r="VBZ30" s="2434"/>
      <c r="VCA30" s="2434"/>
      <c r="VCB30" s="2434"/>
      <c r="VCC30" s="2434"/>
      <c r="VCD30" s="2434"/>
      <c r="VCE30" s="2434"/>
      <c r="VCF30" s="2434"/>
      <c r="VCG30" s="2434"/>
      <c r="VCH30" s="2434"/>
      <c r="VCI30" s="2434"/>
      <c r="VCJ30" s="2434"/>
      <c r="VCK30" s="2434"/>
      <c r="VCL30" s="2434"/>
      <c r="VCM30" s="2434"/>
      <c r="VCN30" s="2434"/>
      <c r="VCO30" s="2434"/>
      <c r="VCP30" s="2434"/>
      <c r="VCQ30" s="2434"/>
      <c r="VCR30" s="2434"/>
      <c r="VCS30" s="2434"/>
      <c r="VCT30" s="2434"/>
      <c r="VCU30" s="2434"/>
      <c r="VCV30" s="2434"/>
      <c r="VCW30" s="2434"/>
      <c r="VCX30" s="2434"/>
      <c r="VCY30" s="2434"/>
      <c r="VCZ30" s="2434"/>
      <c r="VDA30" s="2434"/>
      <c r="VDB30" s="2434"/>
      <c r="VDC30" s="2434"/>
      <c r="VDD30" s="2434"/>
      <c r="VDE30" s="2434"/>
      <c r="VDF30" s="2434"/>
      <c r="VDG30" s="2434"/>
      <c r="VDH30" s="2434"/>
      <c r="VDI30" s="2434"/>
      <c r="VDJ30" s="2434"/>
      <c r="VDK30" s="2434"/>
      <c r="VDL30" s="2434"/>
      <c r="VDM30" s="2434"/>
      <c r="VDN30" s="2434"/>
      <c r="VDO30" s="2434"/>
      <c r="VDP30" s="2434"/>
      <c r="VDQ30" s="2434"/>
      <c r="VDR30" s="2434"/>
      <c r="VDS30" s="2434"/>
      <c r="VDT30" s="2434"/>
      <c r="VDU30" s="2434"/>
      <c r="VDV30" s="2434"/>
      <c r="VDW30" s="2434"/>
      <c r="VDX30" s="2434"/>
      <c r="VDY30" s="2434"/>
      <c r="VDZ30" s="2434"/>
      <c r="VEA30" s="2434"/>
      <c r="VEB30" s="2434"/>
      <c r="VEC30" s="2434"/>
      <c r="VED30" s="2434"/>
      <c r="VEE30" s="2434"/>
      <c r="VEF30" s="2434"/>
      <c r="VEG30" s="2434"/>
      <c r="VEH30" s="2434"/>
      <c r="VEI30" s="2434"/>
      <c r="VEJ30" s="2434"/>
      <c r="VEK30" s="2434"/>
      <c r="VEL30" s="2434"/>
      <c r="VEM30" s="2434"/>
      <c r="VEN30" s="2434"/>
      <c r="VEO30" s="2434"/>
      <c r="VEP30" s="2434"/>
      <c r="VEQ30" s="2434"/>
      <c r="VER30" s="2434"/>
      <c r="VES30" s="2434"/>
      <c r="VET30" s="2434"/>
      <c r="VEU30" s="2434"/>
      <c r="VEV30" s="2434"/>
      <c r="VEW30" s="2434"/>
      <c r="VEX30" s="2434"/>
      <c r="VEY30" s="2434"/>
      <c r="VEZ30" s="2434"/>
      <c r="VFA30" s="2434"/>
      <c r="VFB30" s="2434"/>
      <c r="VFC30" s="2434"/>
      <c r="VFD30" s="2434"/>
      <c r="VFE30" s="2434"/>
      <c r="VFF30" s="2434"/>
      <c r="VFG30" s="2434"/>
      <c r="VFH30" s="2434"/>
      <c r="VFI30" s="2434"/>
      <c r="VFJ30" s="2434"/>
      <c r="VFK30" s="2434"/>
      <c r="VFL30" s="2434"/>
      <c r="VFM30" s="2434"/>
      <c r="VFN30" s="2434"/>
      <c r="VFO30" s="2434"/>
      <c r="VFP30" s="2434"/>
      <c r="VFQ30" s="2434"/>
      <c r="VFR30" s="2434"/>
      <c r="VFS30" s="2434"/>
      <c r="VFT30" s="2434"/>
      <c r="VFU30" s="2434"/>
      <c r="VFV30" s="2434"/>
      <c r="VFW30" s="2434"/>
      <c r="VFX30" s="2434"/>
      <c r="VFY30" s="2434"/>
      <c r="VFZ30" s="2434"/>
      <c r="VGA30" s="2434"/>
      <c r="VGB30" s="2434"/>
      <c r="VGC30" s="2434"/>
      <c r="VGD30" s="2434"/>
      <c r="VGE30" s="2434"/>
      <c r="VGF30" s="2434"/>
      <c r="VGG30" s="2434"/>
      <c r="VGH30" s="2434"/>
      <c r="VGI30" s="2434"/>
      <c r="VGJ30" s="2434"/>
      <c r="VGK30" s="2434"/>
      <c r="VGL30" s="2434"/>
      <c r="VGM30" s="2434"/>
      <c r="VGN30" s="2434"/>
      <c r="VGO30" s="2434"/>
      <c r="VGP30" s="2434"/>
      <c r="VGQ30" s="2434"/>
      <c r="VGR30" s="2434"/>
      <c r="VGS30" s="2434"/>
      <c r="VGT30" s="2434"/>
      <c r="VGU30" s="2434"/>
      <c r="VGV30" s="2434"/>
      <c r="VGW30" s="2434"/>
      <c r="VGX30" s="2434"/>
      <c r="VGY30" s="2434"/>
      <c r="VGZ30" s="2434"/>
      <c r="VHA30" s="2434"/>
      <c r="VHB30" s="2434"/>
      <c r="VHC30" s="2434"/>
      <c r="VHD30" s="2434"/>
      <c r="VHE30" s="2434"/>
      <c r="VHF30" s="2434"/>
      <c r="VHG30" s="2434"/>
      <c r="VHH30" s="2434"/>
      <c r="VHI30" s="2434"/>
      <c r="VHJ30" s="2434"/>
      <c r="VHK30" s="2434"/>
      <c r="VHL30" s="2434"/>
      <c r="VHM30" s="2434"/>
      <c r="VHN30" s="2434"/>
      <c r="VHO30" s="2434"/>
      <c r="VHP30" s="2434"/>
      <c r="VHQ30" s="2434"/>
      <c r="VHR30" s="2434"/>
      <c r="VHS30" s="2434"/>
      <c r="VHT30" s="2434"/>
      <c r="VHU30" s="2434"/>
      <c r="VHV30" s="2434"/>
      <c r="VHW30" s="2434"/>
      <c r="VHX30" s="2434"/>
      <c r="VHY30" s="2434"/>
      <c r="VHZ30" s="2434"/>
      <c r="VIA30" s="2434"/>
      <c r="VIB30" s="2434"/>
      <c r="VIC30" s="2434"/>
      <c r="VID30" s="2434"/>
      <c r="VIE30" s="2434"/>
      <c r="VIF30" s="2434"/>
      <c r="VIG30" s="2434"/>
      <c r="VIH30" s="2434"/>
      <c r="VII30" s="2434"/>
      <c r="VIJ30" s="2434"/>
      <c r="VIK30" s="2434"/>
      <c r="VIL30" s="2434"/>
      <c r="VIM30" s="2434"/>
      <c r="VIN30" s="2434"/>
      <c r="VIO30" s="2434"/>
      <c r="VIP30" s="2434"/>
      <c r="VIQ30" s="2434"/>
      <c r="VIR30" s="2434"/>
      <c r="VIS30" s="2434"/>
      <c r="VIT30" s="2434"/>
      <c r="VIU30" s="2434"/>
      <c r="VIV30" s="2434"/>
      <c r="VIW30" s="2434"/>
      <c r="VIX30" s="2434"/>
      <c r="VIY30" s="2434"/>
      <c r="VIZ30" s="2434"/>
      <c r="VJA30" s="2434"/>
      <c r="VJB30" s="2434"/>
      <c r="VJC30" s="2434"/>
      <c r="VJD30" s="2434"/>
      <c r="VJE30" s="2434"/>
      <c r="VJF30" s="2434"/>
      <c r="VJG30" s="2434"/>
      <c r="VJH30" s="2434"/>
      <c r="VJI30" s="2434"/>
      <c r="VJJ30" s="2434"/>
      <c r="VJK30" s="2434"/>
      <c r="VJL30" s="2434"/>
      <c r="VJM30" s="2434"/>
      <c r="VJN30" s="2434"/>
      <c r="VJO30" s="2434"/>
      <c r="VJP30" s="2434"/>
      <c r="VJQ30" s="2434"/>
      <c r="VJR30" s="2434"/>
      <c r="VJS30" s="2434"/>
      <c r="VJT30" s="2434"/>
      <c r="VJU30" s="2434"/>
      <c r="VJV30" s="2434"/>
      <c r="VJW30" s="2434"/>
      <c r="VJX30" s="2434"/>
      <c r="VJY30" s="2434"/>
      <c r="VJZ30" s="2434"/>
      <c r="VKA30" s="2434"/>
      <c r="VKB30" s="2434"/>
      <c r="VKC30" s="2434"/>
      <c r="VKD30" s="2434"/>
      <c r="VKE30" s="2434"/>
      <c r="VKF30" s="2434"/>
      <c r="VKG30" s="2434"/>
      <c r="VKH30" s="2434"/>
      <c r="VKI30" s="2434"/>
      <c r="VKJ30" s="2434"/>
      <c r="VKK30" s="2434"/>
      <c r="VKL30" s="2434"/>
      <c r="VKM30" s="2434"/>
      <c r="VKN30" s="2434"/>
      <c r="VKO30" s="2434"/>
      <c r="VKP30" s="2434"/>
      <c r="VKQ30" s="2434"/>
      <c r="VKR30" s="2434"/>
      <c r="VKS30" s="2434"/>
      <c r="VKT30" s="2434"/>
      <c r="VKU30" s="2434"/>
      <c r="VKV30" s="2434"/>
      <c r="VKW30" s="2434"/>
      <c r="VKX30" s="2434"/>
      <c r="VKY30" s="2434"/>
      <c r="VKZ30" s="2434"/>
      <c r="VLA30" s="2434"/>
      <c r="VLB30" s="2434"/>
      <c r="VLC30" s="2434"/>
      <c r="VLD30" s="2434"/>
      <c r="VLE30" s="2434"/>
      <c r="VLF30" s="2434"/>
      <c r="VLG30" s="2434"/>
      <c r="VLH30" s="2434"/>
      <c r="VLI30" s="2434"/>
      <c r="VLJ30" s="2434"/>
      <c r="VLK30" s="2434"/>
      <c r="VLL30" s="2434"/>
      <c r="VLM30" s="2434"/>
      <c r="VLN30" s="2434"/>
      <c r="VLO30" s="2434"/>
      <c r="VLP30" s="2434"/>
      <c r="VLQ30" s="2434"/>
      <c r="VLR30" s="2434"/>
      <c r="VLS30" s="2434"/>
      <c r="VLT30" s="2434"/>
      <c r="VLU30" s="2434"/>
      <c r="VLV30" s="2434"/>
      <c r="VLW30" s="2434"/>
      <c r="VLX30" s="2434"/>
      <c r="VLY30" s="2434"/>
      <c r="VLZ30" s="2434"/>
      <c r="VMA30" s="2434"/>
      <c r="VMB30" s="2434"/>
      <c r="VMC30" s="2434"/>
      <c r="VMD30" s="2434"/>
      <c r="VME30" s="2434"/>
      <c r="VMF30" s="2434"/>
      <c r="VMG30" s="2434"/>
      <c r="VMH30" s="2434"/>
      <c r="VMI30" s="2434"/>
      <c r="VMJ30" s="2434"/>
      <c r="VMK30" s="2434"/>
      <c r="VML30" s="2434"/>
      <c r="VMM30" s="2434"/>
      <c r="VMN30" s="2434"/>
      <c r="VMO30" s="2434"/>
      <c r="VMP30" s="2434"/>
      <c r="VMQ30" s="2434"/>
      <c r="VMR30" s="2434"/>
      <c r="VMS30" s="2434"/>
      <c r="VMT30" s="2434"/>
      <c r="VMU30" s="2434"/>
      <c r="VMV30" s="2434"/>
      <c r="VMW30" s="2434"/>
      <c r="VMX30" s="2434"/>
      <c r="VMY30" s="2434"/>
      <c r="VMZ30" s="2434"/>
      <c r="VNA30" s="2434"/>
      <c r="VNB30" s="2434"/>
      <c r="VNC30" s="2434"/>
      <c r="VND30" s="2434"/>
      <c r="VNE30" s="2434"/>
      <c r="VNF30" s="2434"/>
      <c r="VNG30" s="2434"/>
      <c r="VNH30" s="2434"/>
      <c r="VNI30" s="2434"/>
      <c r="VNJ30" s="2434"/>
      <c r="VNK30" s="2434"/>
      <c r="VNL30" s="2434"/>
      <c r="VNM30" s="2434"/>
      <c r="VNN30" s="2434"/>
      <c r="VNO30" s="2434"/>
      <c r="VNP30" s="2434"/>
      <c r="VNQ30" s="2434"/>
      <c r="VNR30" s="2434"/>
      <c r="VNS30" s="2434"/>
      <c r="VNT30" s="2434"/>
      <c r="VNU30" s="2434"/>
      <c r="VNV30" s="2434"/>
      <c r="VNW30" s="2434"/>
      <c r="VNX30" s="2434"/>
      <c r="VNY30" s="2434"/>
      <c r="VNZ30" s="2434"/>
      <c r="VOA30" s="2434"/>
      <c r="VOB30" s="2434"/>
      <c r="VOC30" s="2434"/>
      <c r="VOD30" s="2434"/>
      <c r="VOE30" s="2434"/>
      <c r="VOF30" s="2434"/>
      <c r="VOG30" s="2434"/>
      <c r="VOH30" s="2434"/>
      <c r="VOI30" s="2434"/>
      <c r="VOJ30" s="2434"/>
      <c r="VOK30" s="2434"/>
      <c r="VOL30" s="2434"/>
      <c r="VOM30" s="2434"/>
      <c r="VON30" s="2434"/>
      <c r="VOO30" s="2434"/>
      <c r="VOP30" s="2434"/>
      <c r="VOQ30" s="2434"/>
      <c r="VOR30" s="2434"/>
      <c r="VOS30" s="2434"/>
      <c r="VOT30" s="2434"/>
      <c r="VOU30" s="2434"/>
      <c r="VOV30" s="2434"/>
      <c r="VOW30" s="2434"/>
      <c r="VOX30" s="2434"/>
      <c r="VOY30" s="2434"/>
      <c r="VOZ30" s="2434"/>
      <c r="VPA30" s="2434"/>
      <c r="VPB30" s="2434"/>
      <c r="VPC30" s="2434"/>
      <c r="VPD30" s="2434"/>
      <c r="VPE30" s="2434"/>
      <c r="VPF30" s="2434"/>
      <c r="VPG30" s="2434"/>
      <c r="VPH30" s="2434"/>
      <c r="VPI30" s="2434"/>
      <c r="VPJ30" s="2434"/>
      <c r="VPK30" s="2434"/>
      <c r="VPL30" s="2434"/>
      <c r="VPM30" s="2434"/>
      <c r="VPN30" s="2434"/>
      <c r="VPO30" s="2434"/>
      <c r="VPP30" s="2434"/>
      <c r="VPQ30" s="2434"/>
      <c r="VPR30" s="2434"/>
      <c r="VPS30" s="2434"/>
      <c r="VPT30" s="2434"/>
      <c r="VPU30" s="2434"/>
      <c r="VPV30" s="2434"/>
      <c r="VPW30" s="2434"/>
      <c r="VPX30" s="2434"/>
      <c r="VPY30" s="2434"/>
      <c r="VPZ30" s="2434"/>
      <c r="VQA30" s="2434"/>
      <c r="VQB30" s="2434"/>
      <c r="VQC30" s="2434"/>
      <c r="VQD30" s="2434"/>
      <c r="VQE30" s="2434"/>
      <c r="VQF30" s="2434"/>
      <c r="VQG30" s="2434"/>
      <c r="VQH30" s="2434"/>
      <c r="VQI30" s="2434"/>
      <c r="VQJ30" s="2434"/>
      <c r="VQK30" s="2434"/>
      <c r="VQL30" s="2434"/>
      <c r="VQM30" s="2434"/>
      <c r="VQN30" s="2434"/>
      <c r="VQO30" s="2434"/>
      <c r="VQP30" s="2434"/>
      <c r="VQQ30" s="2434"/>
      <c r="VQR30" s="2434"/>
      <c r="VQS30" s="2434"/>
      <c r="VQT30" s="2434"/>
      <c r="VQU30" s="2434"/>
      <c r="VQV30" s="2434"/>
      <c r="VQW30" s="2434"/>
      <c r="VQX30" s="2434"/>
      <c r="VQY30" s="2434"/>
      <c r="VQZ30" s="2434"/>
      <c r="VRA30" s="2434"/>
      <c r="VRB30" s="2434"/>
      <c r="VRC30" s="2434"/>
      <c r="VRD30" s="2434"/>
      <c r="VRE30" s="2434"/>
      <c r="VRF30" s="2434"/>
      <c r="VRG30" s="2434"/>
      <c r="VRH30" s="2434"/>
      <c r="VRI30" s="2434"/>
      <c r="VRJ30" s="2434"/>
      <c r="VRK30" s="2434"/>
      <c r="VRL30" s="2434"/>
      <c r="VRM30" s="2434"/>
      <c r="VRN30" s="2434"/>
      <c r="VRO30" s="2434"/>
      <c r="VRP30" s="2434"/>
      <c r="VRQ30" s="2434"/>
      <c r="VRR30" s="2434"/>
      <c r="VRS30" s="2434"/>
      <c r="VRT30" s="2434"/>
      <c r="VRU30" s="2434"/>
      <c r="VRV30" s="2434"/>
      <c r="VRW30" s="2434"/>
      <c r="VRX30" s="2434"/>
      <c r="VRY30" s="2434"/>
      <c r="VRZ30" s="2434"/>
      <c r="VSA30" s="2434"/>
      <c r="VSB30" s="2434"/>
      <c r="VSC30" s="2434"/>
      <c r="VSD30" s="2434"/>
      <c r="VSE30" s="2434"/>
      <c r="VSF30" s="2434"/>
      <c r="VSG30" s="2434"/>
      <c r="VSH30" s="2434"/>
      <c r="VSI30" s="2434"/>
      <c r="VSJ30" s="2434"/>
      <c r="VSK30" s="2434"/>
      <c r="VSL30" s="2434"/>
      <c r="VSM30" s="2434"/>
      <c r="VSN30" s="2434"/>
      <c r="VSO30" s="2434"/>
      <c r="VSP30" s="2434"/>
      <c r="VSQ30" s="2434"/>
      <c r="VSR30" s="2434"/>
      <c r="VSS30" s="2434"/>
      <c r="VST30" s="2434"/>
      <c r="VSU30" s="2434"/>
      <c r="VSV30" s="2434"/>
      <c r="VSW30" s="2434"/>
      <c r="VSX30" s="2434"/>
      <c r="VSY30" s="2434"/>
      <c r="VSZ30" s="2434"/>
      <c r="VTA30" s="2434"/>
      <c r="VTB30" s="2434"/>
      <c r="VTC30" s="2434"/>
      <c r="VTD30" s="2434"/>
      <c r="VTE30" s="2434"/>
      <c r="VTF30" s="2434"/>
      <c r="VTG30" s="2434"/>
      <c r="VTH30" s="2434"/>
      <c r="VTI30" s="2434"/>
      <c r="VTJ30" s="2434"/>
      <c r="VTK30" s="2434"/>
      <c r="VTL30" s="2434"/>
      <c r="VTM30" s="2434"/>
      <c r="VTN30" s="2434"/>
      <c r="VTO30" s="2434"/>
      <c r="VTP30" s="2434"/>
      <c r="VTQ30" s="2434"/>
      <c r="VTR30" s="2434"/>
      <c r="VTS30" s="2434"/>
      <c r="VTT30" s="2434"/>
      <c r="VTU30" s="2434"/>
      <c r="VTV30" s="2434"/>
      <c r="VTW30" s="2434"/>
      <c r="VTX30" s="2434"/>
      <c r="VTY30" s="2434"/>
      <c r="VTZ30" s="2434"/>
      <c r="VUA30" s="2434"/>
      <c r="VUB30" s="2434"/>
      <c r="VUC30" s="2434"/>
      <c r="VUD30" s="2434"/>
      <c r="VUE30" s="2434"/>
      <c r="VUF30" s="2434"/>
      <c r="VUG30" s="2434"/>
      <c r="VUH30" s="2434"/>
      <c r="VUI30" s="2434"/>
      <c r="VUJ30" s="2434"/>
      <c r="VUK30" s="2434"/>
      <c r="VUL30" s="2434"/>
      <c r="VUM30" s="2434"/>
      <c r="VUN30" s="2434"/>
      <c r="VUO30" s="2434"/>
      <c r="VUP30" s="2434"/>
      <c r="VUQ30" s="2434"/>
      <c r="VUR30" s="2434"/>
      <c r="VUS30" s="2434"/>
      <c r="VUT30" s="2434"/>
      <c r="VUU30" s="2434"/>
      <c r="VUV30" s="2434"/>
      <c r="VUW30" s="2434"/>
      <c r="VUX30" s="2434"/>
      <c r="VUY30" s="2434"/>
      <c r="VUZ30" s="2434"/>
      <c r="VVA30" s="2434"/>
      <c r="VVB30" s="2434"/>
      <c r="VVC30" s="2434"/>
      <c r="VVD30" s="2434"/>
      <c r="VVE30" s="2434"/>
      <c r="VVF30" s="2434"/>
      <c r="VVG30" s="2434"/>
      <c r="VVH30" s="2434"/>
      <c r="VVI30" s="2434"/>
      <c r="VVJ30" s="2434"/>
      <c r="VVK30" s="2434"/>
      <c r="VVL30" s="2434"/>
      <c r="VVM30" s="2434"/>
      <c r="VVN30" s="2434"/>
      <c r="VVO30" s="2434"/>
      <c r="VVP30" s="2434"/>
      <c r="VVQ30" s="2434"/>
      <c r="VVR30" s="2434"/>
      <c r="VVS30" s="2434"/>
      <c r="VVT30" s="2434"/>
      <c r="VVU30" s="2434"/>
      <c r="VVV30" s="2434"/>
      <c r="VVW30" s="2434"/>
      <c r="VVX30" s="2434"/>
      <c r="VVY30" s="2434"/>
      <c r="VVZ30" s="2434"/>
      <c r="VWA30" s="2434"/>
      <c r="VWB30" s="2434"/>
      <c r="VWC30" s="2434"/>
      <c r="VWD30" s="2434"/>
      <c r="VWE30" s="2434"/>
      <c r="VWF30" s="2434"/>
      <c r="VWG30" s="2434"/>
      <c r="VWH30" s="2434"/>
      <c r="VWI30" s="2434"/>
      <c r="VWJ30" s="2434"/>
      <c r="VWK30" s="2434"/>
      <c r="VWL30" s="2434"/>
      <c r="VWM30" s="2434"/>
      <c r="VWN30" s="2434"/>
      <c r="VWO30" s="2434"/>
      <c r="VWP30" s="2434"/>
      <c r="VWQ30" s="2434"/>
      <c r="VWR30" s="2434"/>
      <c r="VWS30" s="2434"/>
      <c r="VWT30" s="2434"/>
      <c r="VWU30" s="2434"/>
      <c r="VWV30" s="2434"/>
      <c r="VWW30" s="2434"/>
      <c r="VWX30" s="2434"/>
      <c r="VWY30" s="2434"/>
      <c r="VWZ30" s="2434"/>
      <c r="VXA30" s="2434"/>
      <c r="VXB30" s="2434"/>
      <c r="VXC30" s="2434"/>
      <c r="VXD30" s="2434"/>
      <c r="VXE30" s="2434"/>
      <c r="VXF30" s="2434"/>
      <c r="VXG30" s="2434"/>
      <c r="VXH30" s="2434"/>
      <c r="VXI30" s="2434"/>
      <c r="VXJ30" s="2434"/>
      <c r="VXK30" s="2434"/>
      <c r="VXL30" s="2434"/>
      <c r="VXM30" s="2434"/>
      <c r="VXN30" s="2434"/>
      <c r="VXO30" s="2434"/>
      <c r="VXP30" s="2434"/>
      <c r="VXQ30" s="2434"/>
      <c r="VXR30" s="2434"/>
      <c r="VXS30" s="2434"/>
      <c r="VXT30" s="2434"/>
      <c r="VXU30" s="2434"/>
      <c r="VXV30" s="2434"/>
      <c r="VXW30" s="2434"/>
      <c r="VXX30" s="2434"/>
      <c r="VXY30" s="2434"/>
      <c r="VXZ30" s="2434"/>
      <c r="VYA30" s="2434"/>
      <c r="VYB30" s="2434"/>
      <c r="VYC30" s="2434"/>
      <c r="VYD30" s="2434"/>
      <c r="VYE30" s="2434"/>
      <c r="VYF30" s="2434"/>
      <c r="VYG30" s="2434"/>
      <c r="VYH30" s="2434"/>
      <c r="VYI30" s="2434"/>
      <c r="VYJ30" s="2434"/>
      <c r="VYK30" s="2434"/>
      <c r="VYL30" s="2434"/>
      <c r="VYM30" s="2434"/>
      <c r="VYN30" s="2434"/>
      <c r="VYO30" s="2434"/>
      <c r="VYP30" s="2434"/>
      <c r="VYQ30" s="2434"/>
      <c r="VYR30" s="2434"/>
      <c r="VYS30" s="2434"/>
      <c r="VYT30" s="2434"/>
      <c r="VYU30" s="2434"/>
      <c r="VYV30" s="2434"/>
      <c r="VYW30" s="2434"/>
      <c r="VYX30" s="2434"/>
      <c r="VYY30" s="2434"/>
      <c r="VYZ30" s="2434"/>
      <c r="VZA30" s="2434"/>
      <c r="VZB30" s="2434"/>
      <c r="VZC30" s="2434"/>
      <c r="VZD30" s="2434"/>
      <c r="VZE30" s="2434"/>
      <c r="VZF30" s="2434"/>
      <c r="VZG30" s="2434"/>
      <c r="VZH30" s="2434"/>
      <c r="VZI30" s="2434"/>
      <c r="VZJ30" s="2434"/>
      <c r="VZK30" s="2434"/>
      <c r="VZL30" s="2434"/>
      <c r="VZM30" s="2434"/>
      <c r="VZN30" s="2434"/>
      <c r="VZO30" s="2434"/>
      <c r="VZP30" s="2434"/>
      <c r="VZQ30" s="2434"/>
      <c r="VZR30" s="2434"/>
      <c r="VZS30" s="2434"/>
      <c r="VZT30" s="2434"/>
      <c r="VZU30" s="2434"/>
      <c r="VZV30" s="2434"/>
      <c r="VZW30" s="2434"/>
      <c r="VZX30" s="2434"/>
      <c r="VZY30" s="2434"/>
      <c r="VZZ30" s="2434"/>
      <c r="WAA30" s="2434"/>
      <c r="WAB30" s="2434"/>
      <c r="WAC30" s="2434"/>
      <c r="WAD30" s="2434"/>
      <c r="WAE30" s="2434"/>
      <c r="WAF30" s="2434"/>
      <c r="WAG30" s="2434"/>
      <c r="WAH30" s="2434"/>
      <c r="WAI30" s="2434"/>
      <c r="WAJ30" s="2434"/>
      <c r="WAK30" s="2434"/>
      <c r="WAL30" s="2434"/>
      <c r="WAM30" s="2434"/>
      <c r="WAN30" s="2434"/>
      <c r="WAO30" s="2434"/>
      <c r="WAP30" s="2434"/>
      <c r="WAQ30" s="2434"/>
      <c r="WAR30" s="2434"/>
      <c r="WAS30" s="2434"/>
      <c r="WAT30" s="2434"/>
      <c r="WAU30" s="2434"/>
      <c r="WAV30" s="2434"/>
      <c r="WAW30" s="2434"/>
      <c r="WAX30" s="2434"/>
      <c r="WAY30" s="2434"/>
      <c r="WAZ30" s="2434"/>
      <c r="WBA30" s="2434"/>
      <c r="WBB30" s="2434"/>
      <c r="WBC30" s="2434"/>
      <c r="WBD30" s="2434"/>
      <c r="WBE30" s="2434"/>
      <c r="WBF30" s="2434"/>
      <c r="WBG30" s="2434"/>
      <c r="WBH30" s="2434"/>
      <c r="WBI30" s="2434"/>
      <c r="WBJ30" s="2434"/>
      <c r="WBK30" s="2434"/>
      <c r="WBL30" s="2434"/>
      <c r="WBM30" s="2434"/>
      <c r="WBN30" s="2434"/>
      <c r="WBO30" s="2434"/>
      <c r="WBP30" s="2434"/>
      <c r="WBQ30" s="2434"/>
      <c r="WBR30" s="2434"/>
      <c r="WBS30" s="2434"/>
      <c r="WBT30" s="2434"/>
      <c r="WBU30" s="2434"/>
      <c r="WBV30" s="2434"/>
      <c r="WBW30" s="2434"/>
      <c r="WBX30" s="2434"/>
      <c r="WBY30" s="2434"/>
      <c r="WBZ30" s="2434"/>
      <c r="WCA30" s="2434"/>
      <c r="WCB30" s="2434"/>
      <c r="WCC30" s="2434"/>
      <c r="WCD30" s="2434"/>
      <c r="WCE30" s="2434"/>
      <c r="WCF30" s="2434"/>
      <c r="WCG30" s="2434"/>
      <c r="WCH30" s="2434"/>
      <c r="WCI30" s="2434"/>
      <c r="WCJ30" s="2434"/>
      <c r="WCK30" s="2434"/>
      <c r="WCL30" s="2434"/>
      <c r="WCM30" s="2434"/>
      <c r="WCN30" s="2434"/>
      <c r="WCO30" s="2434"/>
      <c r="WCP30" s="2434"/>
      <c r="WCQ30" s="2434"/>
      <c r="WCR30" s="2434"/>
      <c r="WCS30" s="2434"/>
      <c r="WCT30" s="2434"/>
      <c r="WCU30" s="2434"/>
      <c r="WCV30" s="2434"/>
      <c r="WCW30" s="2434"/>
      <c r="WCX30" s="2434"/>
      <c r="WCY30" s="2434"/>
      <c r="WCZ30" s="2434"/>
      <c r="WDA30" s="2434"/>
      <c r="WDB30" s="2434"/>
      <c r="WDC30" s="2434"/>
      <c r="WDD30" s="2434"/>
      <c r="WDE30" s="2434"/>
      <c r="WDF30" s="2434"/>
      <c r="WDG30" s="2434"/>
      <c r="WDH30" s="2434"/>
      <c r="WDI30" s="2434"/>
      <c r="WDJ30" s="2434"/>
      <c r="WDK30" s="2434"/>
      <c r="WDL30" s="2434"/>
      <c r="WDM30" s="2434"/>
      <c r="WDN30" s="2434"/>
      <c r="WDO30" s="2434"/>
      <c r="WDP30" s="2434"/>
      <c r="WDQ30" s="2434"/>
      <c r="WDR30" s="2434"/>
      <c r="WDS30" s="2434"/>
      <c r="WDT30" s="2434"/>
      <c r="WDU30" s="2434"/>
      <c r="WDV30" s="2434"/>
      <c r="WDW30" s="2434"/>
      <c r="WDX30" s="2434"/>
      <c r="WDY30" s="2434"/>
      <c r="WDZ30" s="2434"/>
      <c r="WEA30" s="2434"/>
      <c r="WEB30" s="2434"/>
      <c r="WEC30" s="2434"/>
      <c r="WED30" s="2434"/>
      <c r="WEE30" s="2434"/>
      <c r="WEF30" s="2434"/>
      <c r="WEG30" s="2434"/>
      <c r="WEH30" s="2434"/>
      <c r="WEI30" s="2434"/>
      <c r="WEJ30" s="2434"/>
      <c r="WEK30" s="2434"/>
      <c r="WEL30" s="2434"/>
      <c r="WEM30" s="2434"/>
      <c r="WEN30" s="2434"/>
      <c r="WEO30" s="2434"/>
      <c r="WEP30" s="2434"/>
      <c r="WEQ30" s="2434"/>
      <c r="WER30" s="2434"/>
      <c r="WES30" s="2434"/>
      <c r="WET30" s="2434"/>
      <c r="WEU30" s="2434"/>
      <c r="WEV30" s="2434"/>
      <c r="WEW30" s="2434"/>
      <c r="WEX30" s="2434"/>
      <c r="WEY30" s="2434"/>
      <c r="WEZ30" s="2434"/>
      <c r="WFA30" s="2434"/>
      <c r="WFB30" s="2434"/>
      <c r="WFC30" s="2434"/>
      <c r="WFD30" s="2434"/>
      <c r="WFE30" s="2434"/>
      <c r="WFF30" s="2434"/>
      <c r="WFG30" s="2434"/>
      <c r="WFH30" s="2434"/>
      <c r="WFI30" s="2434"/>
      <c r="WFJ30" s="2434"/>
      <c r="WFK30" s="2434"/>
      <c r="WFL30" s="2434"/>
      <c r="WFM30" s="2434"/>
      <c r="WFN30" s="2434"/>
      <c r="WFO30" s="2434"/>
      <c r="WFP30" s="2434"/>
      <c r="WFQ30" s="2434"/>
      <c r="WFR30" s="2434"/>
      <c r="WFS30" s="2434"/>
      <c r="WFT30" s="2434"/>
      <c r="WFU30" s="2434"/>
      <c r="WFV30" s="2434"/>
      <c r="WFW30" s="2434"/>
      <c r="WFX30" s="2434"/>
      <c r="WFY30" s="2434"/>
      <c r="WFZ30" s="2434"/>
      <c r="WGA30" s="2434"/>
      <c r="WGB30" s="2434"/>
      <c r="WGC30" s="2434"/>
      <c r="WGD30" s="2434"/>
      <c r="WGE30" s="2434"/>
      <c r="WGF30" s="2434"/>
      <c r="WGG30" s="2434"/>
      <c r="WGH30" s="2434"/>
      <c r="WGI30" s="2434"/>
      <c r="WGJ30" s="2434"/>
      <c r="WGK30" s="2434"/>
      <c r="WGL30" s="2434"/>
      <c r="WGM30" s="2434"/>
      <c r="WGN30" s="2434"/>
      <c r="WGO30" s="2434"/>
      <c r="WGP30" s="2434"/>
      <c r="WGQ30" s="2434"/>
      <c r="WGR30" s="2434"/>
      <c r="WGS30" s="2434"/>
      <c r="WGT30" s="2434"/>
      <c r="WGU30" s="2434"/>
      <c r="WGV30" s="2434"/>
      <c r="WGW30" s="2434"/>
      <c r="WGX30" s="2434"/>
      <c r="WGY30" s="2434"/>
      <c r="WGZ30" s="2434"/>
      <c r="WHA30" s="2434"/>
      <c r="WHB30" s="2434"/>
      <c r="WHC30" s="2434"/>
      <c r="WHD30" s="2434"/>
      <c r="WHE30" s="2434"/>
      <c r="WHF30" s="2434"/>
      <c r="WHG30" s="2434"/>
      <c r="WHH30" s="2434"/>
      <c r="WHI30" s="2434"/>
      <c r="WHJ30" s="2434"/>
      <c r="WHK30" s="2434"/>
      <c r="WHL30" s="2434"/>
      <c r="WHM30" s="2434"/>
      <c r="WHN30" s="2434"/>
      <c r="WHO30" s="2434"/>
      <c r="WHP30" s="2434"/>
      <c r="WHQ30" s="2434"/>
      <c r="WHR30" s="2434"/>
      <c r="WHS30" s="2434"/>
      <c r="WHT30" s="2434"/>
      <c r="WHU30" s="2434"/>
      <c r="WHV30" s="2434"/>
      <c r="WHW30" s="2434"/>
      <c r="WHX30" s="2434"/>
      <c r="WHY30" s="2434"/>
      <c r="WHZ30" s="2434"/>
      <c r="WIA30" s="2434"/>
      <c r="WIB30" s="2434"/>
      <c r="WIC30" s="2434"/>
      <c r="WID30" s="2434"/>
      <c r="WIE30" s="2434"/>
      <c r="WIF30" s="2434"/>
      <c r="WIG30" s="2434"/>
      <c r="WIH30" s="2434"/>
      <c r="WII30" s="2434"/>
      <c r="WIJ30" s="2434"/>
      <c r="WIK30" s="2434"/>
      <c r="WIL30" s="2434"/>
      <c r="WIM30" s="2434"/>
      <c r="WIN30" s="2434"/>
      <c r="WIO30" s="2434"/>
      <c r="WIP30" s="2434"/>
      <c r="WIQ30" s="2434"/>
      <c r="WIR30" s="2434"/>
      <c r="WIS30" s="2434"/>
      <c r="WIT30" s="2434"/>
      <c r="WIU30" s="2434"/>
      <c r="WIV30" s="2434"/>
      <c r="WIW30" s="2434"/>
      <c r="WIX30" s="2434"/>
      <c r="WIY30" s="2434"/>
      <c r="WIZ30" s="2434"/>
      <c r="WJA30" s="2434"/>
      <c r="WJB30" s="2434"/>
      <c r="WJC30" s="2434"/>
      <c r="WJD30" s="2434"/>
      <c r="WJE30" s="2434"/>
      <c r="WJF30" s="2434"/>
      <c r="WJG30" s="2434"/>
      <c r="WJH30" s="2434"/>
      <c r="WJI30" s="2434"/>
      <c r="WJJ30" s="2434"/>
      <c r="WJK30" s="2434"/>
      <c r="WJL30" s="2434"/>
      <c r="WJM30" s="2434"/>
      <c r="WJN30" s="2434"/>
      <c r="WJO30" s="2434"/>
      <c r="WJP30" s="2434"/>
      <c r="WJQ30" s="2434"/>
      <c r="WJR30" s="2434"/>
      <c r="WJS30" s="2434"/>
      <c r="WJT30" s="2434"/>
      <c r="WJU30" s="2434"/>
      <c r="WJV30" s="2434"/>
      <c r="WJW30" s="2434"/>
      <c r="WJX30" s="2434"/>
      <c r="WJY30" s="2434"/>
      <c r="WJZ30" s="2434"/>
      <c r="WKA30" s="2434"/>
      <c r="WKB30" s="2434"/>
      <c r="WKC30" s="2434"/>
      <c r="WKD30" s="2434"/>
      <c r="WKE30" s="2434"/>
      <c r="WKF30" s="2434"/>
      <c r="WKG30" s="2434"/>
      <c r="WKH30" s="2434"/>
      <c r="WKI30" s="2434"/>
      <c r="WKJ30" s="2434"/>
      <c r="WKK30" s="2434"/>
      <c r="WKL30" s="2434"/>
      <c r="WKM30" s="2434"/>
      <c r="WKN30" s="2434"/>
      <c r="WKO30" s="2434"/>
      <c r="WKP30" s="2434"/>
      <c r="WKQ30" s="2434"/>
      <c r="WKR30" s="2434"/>
      <c r="WKS30" s="2434"/>
      <c r="WKT30" s="2434"/>
      <c r="WKU30" s="2434"/>
      <c r="WKV30" s="2434"/>
      <c r="WKW30" s="2434"/>
      <c r="WKX30" s="2434"/>
      <c r="WKY30" s="2434"/>
      <c r="WKZ30" s="2434"/>
      <c r="WLA30" s="2434"/>
      <c r="WLB30" s="2434"/>
      <c r="WLC30" s="2434"/>
      <c r="WLD30" s="2434"/>
      <c r="WLE30" s="2434"/>
      <c r="WLF30" s="2434"/>
      <c r="WLG30" s="2434"/>
      <c r="WLH30" s="2434"/>
      <c r="WLI30" s="2434"/>
      <c r="WLJ30" s="2434"/>
      <c r="WLK30" s="2434"/>
      <c r="WLL30" s="2434"/>
      <c r="WLM30" s="2434"/>
      <c r="WLN30" s="2434"/>
      <c r="WLO30" s="2434"/>
      <c r="WLP30" s="2434"/>
      <c r="WLQ30" s="2434"/>
      <c r="WLR30" s="2434"/>
      <c r="WLS30" s="2434"/>
      <c r="WLT30" s="2434"/>
      <c r="WLU30" s="2434"/>
      <c r="WLV30" s="2434"/>
      <c r="WLW30" s="2434"/>
      <c r="WLX30" s="2434"/>
      <c r="WLY30" s="2434"/>
      <c r="WLZ30" s="2434"/>
      <c r="WMA30" s="2434"/>
      <c r="WMB30" s="2434"/>
      <c r="WMC30" s="2434"/>
      <c r="WMD30" s="2434"/>
      <c r="WME30" s="2434"/>
      <c r="WMF30" s="2434"/>
      <c r="WMG30" s="2434"/>
      <c r="WMH30" s="2434"/>
      <c r="WMI30" s="2434"/>
      <c r="WMJ30" s="2434"/>
      <c r="WMK30" s="2434"/>
      <c r="WML30" s="2434"/>
      <c r="WMM30" s="2434"/>
      <c r="WMN30" s="2434"/>
      <c r="WMO30" s="2434"/>
      <c r="WMP30" s="2434"/>
      <c r="WMQ30" s="2434"/>
      <c r="WMR30" s="2434"/>
      <c r="WMS30" s="2434"/>
      <c r="WMT30" s="2434"/>
      <c r="WMU30" s="2434"/>
      <c r="WMV30" s="2434"/>
      <c r="WMW30" s="2434"/>
      <c r="WMX30" s="2434"/>
      <c r="WMY30" s="2434"/>
      <c r="WMZ30" s="2434"/>
      <c r="WNA30" s="2434"/>
      <c r="WNB30" s="2434"/>
      <c r="WNC30" s="2434"/>
      <c r="WND30" s="2434"/>
      <c r="WNE30" s="2434"/>
      <c r="WNF30" s="2434"/>
      <c r="WNG30" s="2434"/>
      <c r="WNH30" s="2434"/>
      <c r="WNI30" s="2434"/>
      <c r="WNJ30" s="2434"/>
      <c r="WNK30" s="2434"/>
      <c r="WNL30" s="2434"/>
      <c r="WNM30" s="2434"/>
      <c r="WNN30" s="2434"/>
      <c r="WNO30" s="2434"/>
      <c r="WNP30" s="2434"/>
      <c r="WNQ30" s="2434"/>
      <c r="WNR30" s="2434"/>
      <c r="WNS30" s="2434"/>
      <c r="WNT30" s="2434"/>
      <c r="WNU30" s="2434"/>
      <c r="WNV30" s="2434"/>
      <c r="WNW30" s="2434"/>
      <c r="WNX30" s="2434"/>
      <c r="WNY30" s="2434"/>
      <c r="WNZ30" s="2434"/>
      <c r="WOA30" s="2434"/>
      <c r="WOB30" s="2434"/>
      <c r="WOC30" s="2434"/>
      <c r="WOD30" s="2434"/>
      <c r="WOE30" s="2434"/>
      <c r="WOF30" s="2434"/>
      <c r="WOG30" s="2434"/>
      <c r="WOH30" s="2434"/>
      <c r="WOI30" s="2434"/>
      <c r="WOJ30" s="2434"/>
      <c r="WOK30" s="2434"/>
      <c r="WOL30" s="2434"/>
      <c r="WOM30" s="2434"/>
      <c r="WON30" s="2434"/>
      <c r="WOO30" s="2434"/>
      <c r="WOP30" s="2434"/>
      <c r="WOQ30" s="2434"/>
      <c r="WOR30" s="2434"/>
      <c r="WOS30" s="2434"/>
      <c r="WOT30" s="2434"/>
      <c r="WOU30" s="2434"/>
      <c r="WOV30" s="2434"/>
      <c r="WOW30" s="2434"/>
      <c r="WOX30" s="2434"/>
      <c r="WOY30" s="2434"/>
      <c r="WOZ30" s="2434"/>
      <c r="WPA30" s="2434"/>
      <c r="WPB30" s="2434"/>
      <c r="WPC30" s="2434"/>
      <c r="WPD30" s="2434"/>
      <c r="WPE30" s="2434"/>
      <c r="WPF30" s="2434"/>
      <c r="WPG30" s="2434"/>
      <c r="WPH30" s="2434"/>
      <c r="WPI30" s="2434"/>
      <c r="WPJ30" s="2434"/>
      <c r="WPK30" s="2434"/>
      <c r="WPL30" s="2434"/>
      <c r="WPM30" s="2434"/>
      <c r="WPN30" s="2434"/>
      <c r="WPO30" s="2434"/>
      <c r="WPP30" s="2434"/>
      <c r="WPQ30" s="2434"/>
      <c r="WPR30" s="2434"/>
      <c r="WPS30" s="2434"/>
      <c r="WPT30" s="2434"/>
      <c r="WPU30" s="2434"/>
      <c r="WPV30" s="2434"/>
      <c r="WPW30" s="2434"/>
      <c r="WPX30" s="2434"/>
      <c r="WPY30" s="2434"/>
      <c r="WPZ30" s="2434"/>
      <c r="WQA30" s="2434"/>
      <c r="WQB30" s="2434"/>
      <c r="WQC30" s="2434"/>
      <c r="WQD30" s="2434"/>
      <c r="WQE30" s="2434"/>
      <c r="WQF30" s="2434"/>
      <c r="WQG30" s="2434"/>
      <c r="WQH30" s="2434"/>
      <c r="WQI30" s="2434"/>
      <c r="WQJ30" s="2434"/>
      <c r="WQK30" s="2434"/>
      <c r="WQL30" s="2434"/>
      <c r="WQM30" s="2434"/>
      <c r="WQN30" s="2434"/>
      <c r="WQO30" s="2434"/>
      <c r="WQP30" s="2434"/>
      <c r="WQQ30" s="2434"/>
      <c r="WQR30" s="2434"/>
      <c r="WQS30" s="2434"/>
      <c r="WQT30" s="2434"/>
      <c r="WQU30" s="2434"/>
      <c r="WQV30" s="2434"/>
      <c r="WQW30" s="2434"/>
      <c r="WQX30" s="2434"/>
      <c r="WQY30" s="2434"/>
      <c r="WQZ30" s="2434"/>
      <c r="WRA30" s="2434"/>
      <c r="WRB30" s="2434"/>
      <c r="WRC30" s="2434"/>
      <c r="WRD30" s="2434"/>
      <c r="WRE30" s="2434"/>
      <c r="WRF30" s="2434"/>
      <c r="WRG30" s="2434"/>
      <c r="WRH30" s="2434"/>
      <c r="WRI30" s="2434"/>
      <c r="WRJ30" s="2434"/>
      <c r="WRK30" s="2434"/>
      <c r="WRL30" s="2434"/>
      <c r="WRM30" s="2434"/>
      <c r="WRN30" s="2434"/>
      <c r="WRO30" s="2434"/>
      <c r="WRP30" s="2434"/>
      <c r="WRQ30" s="2434"/>
      <c r="WRR30" s="2434"/>
      <c r="WRS30" s="2434"/>
      <c r="WRT30" s="2434"/>
      <c r="WRU30" s="2434"/>
      <c r="WRV30" s="2434"/>
      <c r="WRW30" s="2434"/>
      <c r="WRX30" s="2434"/>
      <c r="WRY30" s="2434"/>
      <c r="WRZ30" s="2434"/>
      <c r="WSA30" s="2434"/>
      <c r="WSB30" s="2434"/>
      <c r="WSC30" s="2434"/>
      <c r="WSD30" s="2434"/>
      <c r="WSE30" s="2434"/>
      <c r="WSF30" s="2434"/>
      <c r="WSG30" s="2434"/>
      <c r="WSH30" s="2434"/>
      <c r="WSI30" s="2434"/>
      <c r="WSJ30" s="2434"/>
      <c r="WSK30" s="2434"/>
      <c r="WSL30" s="2434"/>
      <c r="WSM30" s="2434"/>
      <c r="WSN30" s="2434"/>
      <c r="WSO30" s="2434"/>
      <c r="WSP30" s="2434"/>
      <c r="WSQ30" s="2434"/>
      <c r="WSR30" s="2434"/>
      <c r="WSS30" s="2434"/>
      <c r="WST30" s="2434"/>
      <c r="WSU30" s="2434"/>
      <c r="WSV30" s="2434"/>
      <c r="WSW30" s="2434"/>
      <c r="WSX30" s="2434"/>
      <c r="WSY30" s="2434"/>
      <c r="WSZ30" s="2434"/>
      <c r="WTA30" s="2434"/>
      <c r="WTB30" s="2434"/>
      <c r="WTC30" s="2434"/>
      <c r="WTD30" s="2434"/>
      <c r="WTE30" s="2434"/>
      <c r="WTF30" s="2434"/>
      <c r="WTG30" s="2434"/>
      <c r="WTH30" s="2434"/>
      <c r="WTI30" s="2434"/>
      <c r="WTJ30" s="2434"/>
      <c r="WTK30" s="2434"/>
      <c r="WTL30" s="2434"/>
      <c r="WTM30" s="2434"/>
      <c r="WTN30" s="2434"/>
      <c r="WTO30" s="2434"/>
      <c r="WTP30" s="2434"/>
      <c r="WTQ30" s="2434"/>
      <c r="WTR30" s="2434"/>
      <c r="WTS30" s="2434"/>
      <c r="WTT30" s="2434"/>
      <c r="WTU30" s="2434"/>
      <c r="WTV30" s="2434"/>
      <c r="WTW30" s="2434"/>
      <c r="WTX30" s="2434"/>
      <c r="WTY30" s="2434"/>
      <c r="WTZ30" s="2434"/>
      <c r="WUA30" s="2434"/>
      <c r="WUB30" s="2434"/>
      <c r="WUC30" s="2434"/>
      <c r="WUD30" s="2434"/>
      <c r="WUE30" s="2434"/>
      <c r="WUF30" s="2434"/>
      <c r="WUG30" s="2434"/>
      <c r="WUH30" s="2434"/>
      <c r="WUI30" s="2434"/>
      <c r="WUJ30" s="2434"/>
      <c r="WUK30" s="2434"/>
      <c r="WUL30" s="2434"/>
      <c r="WUM30" s="2434"/>
      <c r="WUN30" s="2434"/>
      <c r="WUO30" s="2434"/>
      <c r="WUP30" s="2434"/>
      <c r="WUQ30" s="2434"/>
      <c r="WUR30" s="2434"/>
      <c r="WUS30" s="2434"/>
      <c r="WUT30" s="2434"/>
      <c r="WUU30" s="2434"/>
      <c r="WUV30" s="2434"/>
      <c r="WUW30" s="2434"/>
      <c r="WUX30" s="2434"/>
      <c r="WUY30" s="2434"/>
      <c r="WUZ30" s="2434"/>
      <c r="WVA30" s="2434"/>
      <c r="WVB30" s="2434"/>
      <c r="WVC30" s="2434"/>
      <c r="WVD30" s="2434"/>
      <c r="WVE30" s="2434"/>
      <c r="WVF30" s="2434"/>
      <c r="WVG30" s="2434"/>
      <c r="WVH30" s="2434"/>
      <c r="WVI30" s="2434"/>
      <c r="WVJ30" s="2434"/>
      <c r="WVK30" s="2434"/>
      <c r="WVL30" s="2434"/>
      <c r="WVM30" s="2434"/>
      <c r="WVN30" s="2434"/>
      <c r="WVO30" s="2434"/>
      <c r="WVP30" s="2434"/>
      <c r="WVQ30" s="2434"/>
      <c r="WVR30" s="2434"/>
      <c r="WVS30" s="2434"/>
      <c r="WVT30" s="2434"/>
      <c r="WVU30" s="2434"/>
      <c r="WVV30" s="2434"/>
      <c r="WVW30" s="2434"/>
      <c r="WVX30" s="2434"/>
      <c r="WVY30" s="2434"/>
      <c r="WVZ30" s="2434"/>
      <c r="WWA30" s="2434"/>
      <c r="WWB30" s="2434"/>
      <c r="WWC30" s="2434"/>
      <c r="WWD30" s="2434"/>
      <c r="WWE30" s="2434"/>
      <c r="WWF30" s="2434"/>
      <c r="WWG30" s="2434"/>
      <c r="WWH30" s="2434"/>
      <c r="WWI30" s="2434"/>
      <c r="WWJ30" s="2434"/>
      <c r="WWK30" s="2434"/>
      <c r="WWL30" s="2434"/>
      <c r="WWM30" s="2434"/>
      <c r="WWN30" s="2434"/>
      <c r="WWO30" s="2434"/>
      <c r="WWP30" s="2434"/>
      <c r="WWQ30" s="2434"/>
      <c r="WWR30" s="2434"/>
      <c r="WWS30" s="2434"/>
      <c r="WWT30" s="2434"/>
      <c r="WWU30" s="2434"/>
      <c r="WWV30" s="2434"/>
      <c r="WWW30" s="2434"/>
      <c r="WWX30" s="2434"/>
      <c r="WWY30" s="2434"/>
      <c r="WWZ30" s="2434"/>
      <c r="WXA30" s="2434"/>
      <c r="WXB30" s="2434"/>
      <c r="WXC30" s="2434"/>
      <c r="WXD30" s="2434"/>
      <c r="WXE30" s="2434"/>
      <c r="WXF30" s="2434"/>
      <c r="WXG30" s="2434"/>
      <c r="WXH30" s="2434"/>
      <c r="WXI30" s="2434"/>
      <c r="WXJ30" s="2434"/>
      <c r="WXK30" s="2434"/>
      <c r="WXL30" s="2434"/>
      <c r="WXM30" s="2434"/>
      <c r="WXN30" s="2434"/>
      <c r="WXO30" s="2434"/>
      <c r="WXP30" s="2434"/>
      <c r="WXQ30" s="2434"/>
      <c r="WXR30" s="2434"/>
      <c r="WXS30" s="2434"/>
      <c r="WXT30" s="2434"/>
      <c r="WXU30" s="2434"/>
      <c r="WXV30" s="2434"/>
      <c r="WXW30" s="2434"/>
      <c r="WXX30" s="2434"/>
      <c r="WXY30" s="2434"/>
      <c r="WXZ30" s="2434"/>
      <c r="WYA30" s="2434"/>
      <c r="WYB30" s="2434"/>
      <c r="WYC30" s="2434"/>
      <c r="WYD30" s="2434"/>
      <c r="WYE30" s="2434"/>
      <c r="WYF30" s="2434"/>
      <c r="WYG30" s="2434"/>
      <c r="WYH30" s="2434"/>
      <c r="WYI30" s="2434"/>
      <c r="WYJ30" s="2434"/>
      <c r="WYK30" s="2434"/>
      <c r="WYL30" s="2434"/>
      <c r="WYM30" s="2434"/>
      <c r="WYN30" s="2434"/>
      <c r="WYO30" s="2434"/>
      <c r="WYP30" s="2434"/>
      <c r="WYQ30" s="2434"/>
      <c r="WYR30" s="2434"/>
      <c r="WYS30" s="2434"/>
      <c r="WYT30" s="2434"/>
      <c r="WYU30" s="2434"/>
      <c r="WYV30" s="2434"/>
      <c r="WYW30" s="2434"/>
      <c r="WYX30" s="2434"/>
      <c r="WYY30" s="2434"/>
      <c r="WYZ30" s="2434"/>
      <c r="WZA30" s="2434"/>
      <c r="WZB30" s="2434"/>
      <c r="WZC30" s="2434"/>
      <c r="WZD30" s="2434"/>
      <c r="WZE30" s="2434"/>
      <c r="WZF30" s="2434"/>
      <c r="WZG30" s="2434"/>
      <c r="WZH30" s="2434"/>
      <c r="WZI30" s="2434"/>
      <c r="WZJ30" s="2434"/>
      <c r="WZK30" s="2434"/>
      <c r="WZL30" s="2434"/>
      <c r="WZM30" s="2434"/>
      <c r="WZN30" s="2434"/>
      <c r="WZO30" s="2434"/>
      <c r="WZP30" s="2434"/>
      <c r="WZQ30" s="2434"/>
      <c r="WZR30" s="2434"/>
      <c r="WZS30" s="2434"/>
      <c r="WZT30" s="2434"/>
      <c r="WZU30" s="2434"/>
      <c r="WZV30" s="2434"/>
      <c r="WZW30" s="2434"/>
      <c r="WZX30" s="2434"/>
      <c r="WZY30" s="2434"/>
      <c r="WZZ30" s="2434"/>
      <c r="XAA30" s="2434"/>
      <c r="XAB30" s="2434"/>
      <c r="XAC30" s="2434"/>
      <c r="XAD30" s="2434"/>
      <c r="XAE30" s="2434"/>
      <c r="XAF30" s="2434"/>
      <c r="XAG30" s="2434"/>
      <c r="XAH30" s="2434"/>
      <c r="XAI30" s="2434"/>
      <c r="XAJ30" s="2434"/>
      <c r="XAK30" s="2434"/>
      <c r="XAL30" s="2434"/>
      <c r="XAM30" s="2434"/>
      <c r="XAN30" s="2434"/>
      <c r="XAO30" s="2434"/>
      <c r="XAP30" s="2434"/>
      <c r="XAQ30" s="2434"/>
      <c r="XAR30" s="2434"/>
      <c r="XAS30" s="2434"/>
      <c r="XAT30" s="2434"/>
      <c r="XAU30" s="2434"/>
      <c r="XAV30" s="2434"/>
      <c r="XAW30" s="2434"/>
      <c r="XAX30" s="2434"/>
      <c r="XAY30" s="2434"/>
      <c r="XAZ30" s="2434"/>
      <c r="XBA30" s="2434"/>
      <c r="XBB30" s="2434"/>
      <c r="XBC30" s="2434"/>
      <c r="XBD30" s="2434"/>
      <c r="XBE30" s="2434"/>
      <c r="XBF30" s="2434"/>
      <c r="XBG30" s="2434"/>
      <c r="XBH30" s="2434"/>
      <c r="XBI30" s="2434"/>
      <c r="XBJ30" s="2434"/>
      <c r="XBK30" s="2434"/>
      <c r="XBL30" s="2434"/>
      <c r="XBM30" s="2434"/>
      <c r="XBN30" s="2434"/>
      <c r="XBO30" s="2434"/>
      <c r="XBP30" s="2434"/>
      <c r="XBQ30" s="2434"/>
      <c r="XBR30" s="2434"/>
      <c r="XBS30" s="2434"/>
      <c r="XBT30" s="2434"/>
      <c r="XBU30" s="2434"/>
      <c r="XBV30" s="2434"/>
      <c r="XBW30" s="2434"/>
      <c r="XBX30" s="2434"/>
      <c r="XBY30" s="2434"/>
      <c r="XBZ30" s="2434"/>
      <c r="XCA30" s="2434"/>
      <c r="XCB30" s="2434"/>
      <c r="XCC30" s="2434"/>
      <c r="XCD30" s="2434"/>
      <c r="XCE30" s="2434"/>
      <c r="XCF30" s="2434"/>
      <c r="XCG30" s="2434"/>
      <c r="XCH30" s="2434"/>
      <c r="XCI30" s="2434"/>
      <c r="XCJ30" s="2434"/>
      <c r="XCK30" s="2434"/>
      <c r="XCL30" s="2434"/>
      <c r="XCM30" s="2434"/>
      <c r="XCN30" s="2434"/>
      <c r="XCO30" s="2434"/>
      <c r="XCP30" s="2434"/>
      <c r="XCQ30" s="2434"/>
      <c r="XCR30" s="2434"/>
      <c r="XCS30" s="2434"/>
      <c r="XCT30" s="2434"/>
      <c r="XCU30" s="2434"/>
      <c r="XCV30" s="2434"/>
      <c r="XCW30" s="2434"/>
      <c r="XCX30" s="2434"/>
      <c r="XCY30" s="2434"/>
      <c r="XCZ30" s="2434"/>
      <c r="XDA30" s="2434"/>
      <c r="XDB30" s="2434"/>
      <c r="XDC30" s="2434"/>
      <c r="XDD30" s="2434"/>
      <c r="XDE30" s="2434"/>
      <c r="XDF30" s="2434"/>
      <c r="XDG30" s="2434"/>
      <c r="XDH30" s="2434"/>
      <c r="XDI30" s="2434"/>
      <c r="XDJ30" s="2434"/>
      <c r="XDK30" s="2434"/>
      <c r="XDL30" s="2434"/>
      <c r="XDM30" s="2434"/>
      <c r="XDN30" s="2434"/>
      <c r="XDO30" s="2434"/>
      <c r="XDP30" s="2434"/>
      <c r="XDQ30" s="2434"/>
      <c r="XDR30" s="2434"/>
      <c r="XDS30" s="2434"/>
      <c r="XDT30" s="2434"/>
      <c r="XDU30" s="2434"/>
      <c r="XDV30" s="2434"/>
      <c r="XDW30" s="2434"/>
      <c r="XDX30" s="2434"/>
      <c r="XDY30" s="2434"/>
      <c r="XDZ30" s="2434"/>
      <c r="XEA30" s="2434"/>
      <c r="XEB30" s="2434"/>
      <c r="XEC30" s="2434"/>
      <c r="XED30" s="2434"/>
      <c r="XEE30" s="2434"/>
      <c r="XEF30" s="2434"/>
      <c r="XEG30" s="2434"/>
      <c r="XEH30" s="2434"/>
      <c r="XEI30" s="2434"/>
      <c r="XEJ30" s="2434"/>
      <c r="XEK30" s="2434"/>
      <c r="XEL30" s="2434"/>
      <c r="XEM30" s="2434"/>
      <c r="XEN30" s="2434"/>
      <c r="XEO30" s="2434"/>
      <c r="XEP30" s="2434"/>
      <c r="XEQ30" s="2434"/>
      <c r="XER30" s="2434"/>
      <c r="XES30" s="2434"/>
      <c r="XET30" s="2434"/>
      <c r="XEU30" s="2434"/>
      <c r="XEV30" s="2434"/>
      <c r="XEW30" s="2434"/>
      <c r="XEX30" s="2434"/>
      <c r="XEY30" s="2434"/>
      <c r="XEZ30" s="2434"/>
      <c r="XFA30" s="2434"/>
      <c r="XFB30" s="2434"/>
      <c r="XFC30" s="2434"/>
    </row>
    <row r="31" spans="1:16384" s="1777" customFormat="1" x14ac:dyDescent="0.2">
      <c r="B31" s="1777" t="s">
        <v>771</v>
      </c>
      <c r="C31" s="1777">
        <f>'Reeds geproduceerd'!F1608</f>
        <v>7</v>
      </c>
      <c r="D31" s="1777">
        <f>'Reeds geproduceerd'!F1623</f>
        <v>22</v>
      </c>
      <c r="E31" s="1777">
        <f>'Reeds geproduceerd'!F1654</f>
        <v>24</v>
      </c>
      <c r="F31" s="1777">
        <f>'Reeds geproduceerd'!F1678</f>
        <v>25</v>
      </c>
      <c r="G31" s="1777">
        <f>'Reeds geproduceerd'!F1703</f>
        <v>42</v>
      </c>
      <c r="H31" s="1777">
        <f>'Reeds geproduceerd'!F1729</f>
        <v>22</v>
      </c>
      <c r="I31" s="1777">
        <f>'Reeds geproduceerd'!F1761</f>
        <v>30</v>
      </c>
      <c r="J31" s="1777">
        <f>'Reeds geproduceerd'!F1793</f>
        <v>31</v>
      </c>
      <c r="K31" s="1777">
        <f>'Reeds geproduceerd'!F1817</f>
        <v>25</v>
      </c>
      <c r="L31" s="1777">
        <f>'Reeds geproduceerd'!F1856</f>
        <v>24</v>
      </c>
      <c r="M31" s="1777">
        <f>'Reeds geproduceerd'!F1890</f>
        <v>20</v>
      </c>
      <c r="N31" s="1777">
        <f>'Reeds geproduceerd'!F1919</f>
        <v>32</v>
      </c>
      <c r="O31" s="1777">
        <f>'Reeds geproduceerd'!F1944</f>
        <v>21</v>
      </c>
      <c r="P31" s="1777">
        <f>'Reeds geproduceerd'!F1982</f>
        <v>21</v>
      </c>
      <c r="Q31" s="1777">
        <f>'Reeds geproduceerd'!F2011</f>
        <v>18</v>
      </c>
      <c r="R31" s="1777">
        <f>'Reeds geproduceerd'!F2045</f>
        <v>7</v>
      </c>
      <c r="S31" s="1777">
        <f>'Reeds geproduceerd'!F2058</f>
        <v>17</v>
      </c>
      <c r="T31" s="1777">
        <f>'Reeds geproduceerd'!F2085</f>
        <v>28</v>
      </c>
      <c r="U31" s="1777">
        <f>'Reeds geproduceerd'!F2121</f>
        <v>14</v>
      </c>
      <c r="V31" s="1777">
        <f>'Reeds geproduceerd'!F2153</f>
        <v>15</v>
      </c>
      <c r="W31" s="1777">
        <f>'Reeds geproduceerd'!F2176</f>
        <v>42</v>
      </c>
      <c r="X31" s="1777">
        <f>'Reeds geproduceerd'!F2198</f>
        <v>31</v>
      </c>
      <c r="Y31" s="1777">
        <f>'Reeds geproduceerd'!F2217</f>
        <v>165</v>
      </c>
      <c r="Z31" s="1777">
        <f>'Reeds geproduceerd'!F2247</f>
        <v>143</v>
      </c>
      <c r="AA31" s="1777">
        <f>'Reeds geproduceerd'!F2264</f>
        <v>111</v>
      </c>
      <c r="AB31" s="1777">
        <f>'Reeds geproduceerd'!F2308</f>
        <v>79</v>
      </c>
      <c r="AC31" s="1777">
        <f>'Reeds geproduceerd'!F2342</f>
        <v>60</v>
      </c>
      <c r="AD31" s="1777">
        <f>'Reeds geproduceerd'!F2366</f>
        <v>50</v>
      </c>
      <c r="AE31" s="1777">
        <f>'Reeds geproduceerd'!F2386</f>
        <v>19</v>
      </c>
      <c r="AF31" s="1777">
        <v>0</v>
      </c>
      <c r="AG31" s="1777">
        <v>0</v>
      </c>
      <c r="AH31" s="1777">
        <v>0</v>
      </c>
      <c r="AI31" s="1777">
        <f>'Reeds geproduceerd'!F2416</f>
        <v>2</v>
      </c>
      <c r="AJ31" s="1777">
        <f>'Reeds geproduceerd'!F2424</f>
        <v>16</v>
      </c>
      <c r="AK31" s="1777">
        <f>'Reeds geproduceerd'!F2442</f>
        <v>18</v>
      </c>
    </row>
    <row r="32" spans="1:16384" x14ac:dyDescent="0.2">
      <c r="A32" s="999" t="s">
        <v>3676</v>
      </c>
      <c r="B32" s="2434" t="s">
        <v>2226</v>
      </c>
      <c r="C32" s="2434">
        <f>'Reeds geproduceerd'!D1608</f>
        <v>121</v>
      </c>
      <c r="D32" s="2434">
        <f>'Reeds geproduceerd'!D1623</f>
        <v>369</v>
      </c>
      <c r="E32" s="2434">
        <f>'Reeds geproduceerd'!D1654</f>
        <v>391</v>
      </c>
      <c r="F32" s="2434">
        <f>'Reeds geproduceerd'!D1678</f>
        <v>313</v>
      </c>
      <c r="G32" s="2434">
        <f>'Reeds geproduceerd'!D1703</f>
        <v>473</v>
      </c>
      <c r="H32" s="2434">
        <f>'Reeds geproduceerd'!D1729</f>
        <v>348</v>
      </c>
      <c r="I32" s="2434">
        <f>'Reeds geproduceerd'!D1761</f>
        <v>508</v>
      </c>
      <c r="J32" s="2434">
        <f>'Reeds geproduceerd'!D1793</f>
        <v>448</v>
      </c>
      <c r="K32" s="2434">
        <f>'Reeds geproduceerd'!D1817</f>
        <v>399</v>
      </c>
      <c r="L32" s="2434">
        <f>'Reeds geproduceerd'!D1856</f>
        <v>398</v>
      </c>
      <c r="M32" s="2434">
        <f>'Reeds geproduceerd'!D1890</f>
        <v>365</v>
      </c>
      <c r="N32" s="2434">
        <f>'Reeds geproduceerd'!D1919</f>
        <v>507</v>
      </c>
      <c r="O32" s="2434">
        <f>'Reeds geproduceerd'!D1944</f>
        <v>300</v>
      </c>
      <c r="P32" s="2434">
        <f>'Reeds geproduceerd'!D1982</f>
        <v>292</v>
      </c>
      <c r="Q32" s="2434">
        <f>'Reeds geproduceerd'!D2011</f>
        <v>310</v>
      </c>
      <c r="R32" s="2434">
        <f>'Reeds geproduceerd'!D2045</f>
        <v>89</v>
      </c>
      <c r="S32" s="2434">
        <f>'Reeds geproduceerd'!D2058</f>
        <v>308</v>
      </c>
      <c r="T32" s="2434">
        <f>'Reeds geproduceerd'!D2085</f>
        <v>396</v>
      </c>
      <c r="U32" s="2434">
        <f>'Reeds geproduceerd'!D2121</f>
        <v>201</v>
      </c>
      <c r="V32" s="2434">
        <f>'Reeds geproduceerd'!D2153</f>
        <v>285</v>
      </c>
      <c r="W32" s="2434">
        <f>'Reeds geproduceerd'!D2176</f>
        <v>668</v>
      </c>
      <c r="X32" s="2434">
        <f>'Reeds geproduceerd'!D2198</f>
        <v>477</v>
      </c>
      <c r="Y32" s="2434">
        <f>'Reeds geproduceerd'!D2217</f>
        <v>2673</v>
      </c>
      <c r="Z32" s="2434">
        <f>'Reeds geproduceerd'!D2247</f>
        <v>2349</v>
      </c>
      <c r="AA32" s="2434">
        <f>'Reeds geproduceerd'!D2264</f>
        <v>1823</v>
      </c>
      <c r="AB32" s="2434">
        <f>'Reeds geproduceerd'!D2308</f>
        <v>1318</v>
      </c>
      <c r="AC32" s="2434">
        <f>'Reeds geproduceerd'!D2342</f>
        <v>1014</v>
      </c>
      <c r="AD32" s="2434">
        <f>'Reeds geproduceerd'!D2366</f>
        <v>881</v>
      </c>
      <c r="AE32" s="2434">
        <f>'Reeds geproduceerd'!D2386</f>
        <v>326</v>
      </c>
      <c r="AF32" s="2434">
        <v>0</v>
      </c>
      <c r="AG32" s="2434">
        <v>0</v>
      </c>
      <c r="AH32" s="2434">
        <v>0</v>
      </c>
      <c r="AI32" s="2434">
        <f>'Reeds geproduceerd'!D2416</f>
        <v>8</v>
      </c>
      <c r="AJ32" s="2434">
        <f>'Reeds geproduceerd'!D2424</f>
        <v>225</v>
      </c>
      <c r="AK32" s="2434">
        <f>'Reeds geproduceerd'!D2442</f>
        <v>300</v>
      </c>
      <c r="AL32" s="2434"/>
      <c r="AM32" s="2434"/>
      <c r="AN32" s="2434"/>
      <c r="AO32" s="2434"/>
      <c r="AP32" s="2434"/>
      <c r="AQ32" s="2434"/>
      <c r="AR32" s="2434"/>
      <c r="AS32" s="2434"/>
      <c r="AT32" s="2434"/>
      <c r="AU32" s="2434"/>
      <c r="AV32" s="2434"/>
      <c r="AW32" s="2434"/>
      <c r="AX32" s="2434"/>
      <c r="AY32" s="2434"/>
      <c r="AZ32" s="2434"/>
      <c r="BA32" s="2434"/>
      <c r="BC32" s="2434"/>
      <c r="BD32" s="2434"/>
      <c r="BE32" s="2434"/>
      <c r="BF32" s="2434"/>
      <c r="BG32" s="2434"/>
      <c r="BH32" s="2434"/>
      <c r="BI32" s="2434"/>
      <c r="BJ32" s="2434"/>
      <c r="BK32" s="2434"/>
      <c r="BL32" s="2434"/>
      <c r="BM32" s="2434"/>
      <c r="BN32" s="2434"/>
      <c r="BO32" s="2434"/>
      <c r="BP32" s="2434"/>
      <c r="BQ32" s="2434"/>
      <c r="BR32" s="2434"/>
      <c r="BS32" s="2434"/>
      <c r="BT32" s="2434"/>
      <c r="BU32" s="2434"/>
      <c r="BV32" s="2434"/>
      <c r="BW32" s="2434"/>
      <c r="BX32" s="2434"/>
      <c r="BY32" s="2434"/>
      <c r="BZ32" s="2434"/>
      <c r="CA32" s="2434"/>
      <c r="CB32" s="2434"/>
      <c r="CC32" s="2434"/>
      <c r="CD32" s="2434"/>
      <c r="CE32" s="2434"/>
      <c r="CF32" s="2434"/>
      <c r="CG32" s="2434"/>
      <c r="CH32" s="2434"/>
      <c r="CI32" s="2434"/>
      <c r="CJ32" s="2434"/>
      <c r="CK32" s="2434"/>
      <c r="CL32" s="2434"/>
      <c r="CM32" s="2434"/>
      <c r="CN32" s="2434"/>
      <c r="CO32" s="2434"/>
      <c r="CP32" s="2434"/>
      <c r="CQ32" s="2434"/>
      <c r="CR32" s="2434"/>
      <c r="CS32" s="2434"/>
      <c r="CT32" s="2434"/>
      <c r="CU32" s="2434"/>
      <c r="CV32" s="2434"/>
      <c r="CW32" s="2434"/>
      <c r="CX32" s="2434"/>
      <c r="CY32" s="2434"/>
      <c r="CZ32" s="2434"/>
      <c r="DA32" s="2434"/>
      <c r="DB32" s="2434"/>
      <c r="DC32" s="2434"/>
      <c r="DD32" s="2434"/>
      <c r="DE32" s="2434"/>
      <c r="DF32" s="2434"/>
      <c r="DG32" s="2434"/>
      <c r="DH32" s="2434"/>
      <c r="DI32" s="2434"/>
      <c r="DJ32" s="2434"/>
      <c r="DK32" s="2434"/>
      <c r="DL32" s="2434"/>
      <c r="DM32" s="2434"/>
      <c r="DN32" s="2434"/>
      <c r="DO32" s="2434"/>
      <c r="DP32" s="2434"/>
      <c r="DQ32" s="2434"/>
      <c r="DR32" s="2434"/>
      <c r="DS32" s="2434"/>
      <c r="DT32" s="2434"/>
      <c r="DU32" s="2434"/>
      <c r="DV32" s="2434"/>
      <c r="DW32" s="2434"/>
      <c r="DX32" s="2434"/>
      <c r="DY32" s="2434"/>
      <c r="DZ32" s="2434"/>
      <c r="EA32" s="2434"/>
      <c r="EB32" s="2434"/>
      <c r="EC32" s="2434"/>
      <c r="ED32" s="2434"/>
      <c r="EE32" s="2434"/>
      <c r="EF32" s="2434"/>
      <c r="EG32" s="2434"/>
      <c r="EH32" s="2434"/>
      <c r="EI32" s="2434"/>
      <c r="EJ32" s="2434"/>
      <c r="EK32" s="2434"/>
      <c r="EL32" s="2434"/>
      <c r="EM32" s="2434"/>
      <c r="EN32" s="2434"/>
      <c r="EO32" s="2434"/>
      <c r="EP32" s="2434"/>
      <c r="EQ32" s="2434"/>
      <c r="ER32" s="2434"/>
      <c r="ES32" s="2434"/>
      <c r="ET32" s="2434"/>
      <c r="EU32" s="2434"/>
      <c r="EV32" s="2434"/>
      <c r="EW32" s="2434"/>
      <c r="EX32" s="2434"/>
      <c r="EY32" s="2434"/>
      <c r="EZ32" s="2434"/>
      <c r="FA32" s="2434"/>
      <c r="FB32" s="2434"/>
      <c r="FC32" s="2434"/>
      <c r="FD32" s="2434"/>
      <c r="FE32" s="2434"/>
      <c r="FF32" s="2434"/>
      <c r="FG32" s="2434"/>
      <c r="FH32" s="2434"/>
      <c r="FI32" s="2434"/>
      <c r="FJ32" s="2434"/>
      <c r="FK32" s="2434"/>
      <c r="FL32" s="2434"/>
      <c r="FM32" s="2434"/>
      <c r="FN32" s="2434"/>
      <c r="FO32" s="2434"/>
      <c r="FP32" s="2434"/>
      <c r="FQ32" s="2434"/>
      <c r="FR32" s="2434"/>
      <c r="FS32" s="2434"/>
      <c r="FT32" s="2434"/>
      <c r="FU32" s="2434"/>
      <c r="FV32" s="2434"/>
      <c r="FW32" s="2434"/>
      <c r="FX32" s="2434"/>
      <c r="FY32" s="2434"/>
      <c r="FZ32" s="2434"/>
      <c r="GA32" s="2434"/>
      <c r="GB32" s="2434"/>
      <c r="GC32" s="2434"/>
      <c r="GD32" s="2434"/>
      <c r="GE32" s="2434"/>
      <c r="GF32" s="2434"/>
      <c r="GG32" s="2434"/>
      <c r="GH32" s="2434"/>
      <c r="GI32" s="2434"/>
      <c r="GJ32" s="2434"/>
      <c r="GK32" s="2434"/>
      <c r="GL32" s="2434"/>
      <c r="GM32" s="2434"/>
      <c r="GN32" s="2434"/>
      <c r="GO32" s="2434"/>
      <c r="GP32" s="2434"/>
      <c r="GQ32" s="2434"/>
      <c r="GR32" s="2434"/>
      <c r="GS32" s="2434"/>
      <c r="GT32" s="2434"/>
      <c r="GU32" s="2434"/>
      <c r="GV32" s="2434"/>
      <c r="GW32" s="2434"/>
      <c r="GX32" s="2434"/>
      <c r="GY32" s="2434"/>
      <c r="GZ32" s="2434"/>
      <c r="HA32" s="2434"/>
      <c r="HB32" s="2434"/>
      <c r="HC32" s="2434"/>
      <c r="HD32" s="2434"/>
      <c r="HE32" s="2434"/>
      <c r="HF32" s="2434"/>
      <c r="HG32" s="2434"/>
      <c r="HH32" s="2434"/>
      <c r="HI32" s="2434"/>
      <c r="HJ32" s="2434"/>
      <c r="HK32" s="2434"/>
      <c r="HL32" s="2434"/>
      <c r="HM32" s="2434"/>
      <c r="HN32" s="2434"/>
      <c r="HO32" s="2434"/>
      <c r="HP32" s="2434"/>
      <c r="HQ32" s="2434"/>
      <c r="HR32" s="2434"/>
      <c r="HS32" s="2434"/>
      <c r="HT32" s="2434"/>
      <c r="HU32" s="2434"/>
      <c r="HV32" s="2434"/>
      <c r="HW32" s="2434"/>
      <c r="HX32" s="2434"/>
      <c r="HY32" s="2434"/>
      <c r="HZ32" s="2434"/>
      <c r="IA32" s="2434"/>
      <c r="IB32" s="2434"/>
      <c r="IC32" s="2434"/>
      <c r="ID32" s="2434"/>
      <c r="IE32" s="2434"/>
      <c r="IF32" s="2434"/>
      <c r="IG32" s="2434"/>
      <c r="IH32" s="2434"/>
      <c r="II32" s="2434"/>
      <c r="IJ32" s="2434"/>
      <c r="IK32" s="2434"/>
      <c r="IL32" s="2434"/>
      <c r="IM32" s="2434"/>
      <c r="IN32" s="2434"/>
      <c r="IO32" s="2434"/>
      <c r="IP32" s="2434"/>
      <c r="IQ32" s="2434"/>
      <c r="IR32" s="2434"/>
      <c r="IS32" s="2434"/>
      <c r="IT32" s="2434"/>
      <c r="IU32" s="2434"/>
      <c r="IV32" s="2434"/>
      <c r="IW32" s="2434"/>
      <c r="IX32" s="2434"/>
      <c r="IY32" s="2434"/>
      <c r="IZ32" s="2434"/>
      <c r="JA32" s="2434"/>
      <c r="JB32" s="2434"/>
      <c r="JC32" s="2434"/>
      <c r="JD32" s="2434"/>
      <c r="JE32" s="2434"/>
      <c r="JF32" s="2434"/>
      <c r="JG32" s="2434"/>
      <c r="JH32" s="2434"/>
      <c r="JI32" s="2434"/>
      <c r="JJ32" s="2434"/>
      <c r="JK32" s="2434"/>
      <c r="JL32" s="2434"/>
      <c r="JM32" s="2434"/>
      <c r="JN32" s="2434"/>
      <c r="JO32" s="2434"/>
      <c r="JP32" s="2434"/>
      <c r="JQ32" s="2434"/>
      <c r="JR32" s="2434"/>
      <c r="JS32" s="2434"/>
      <c r="JT32" s="2434"/>
      <c r="JU32" s="2434"/>
      <c r="JV32" s="2434"/>
      <c r="JW32" s="2434"/>
      <c r="JX32" s="2434"/>
      <c r="JY32" s="2434"/>
      <c r="JZ32" s="2434"/>
      <c r="KA32" s="2434"/>
      <c r="KB32" s="2434"/>
      <c r="KC32" s="2434"/>
      <c r="KD32" s="2434"/>
      <c r="KE32" s="2434"/>
      <c r="KF32" s="2434"/>
      <c r="KG32" s="2434"/>
      <c r="KH32" s="2434"/>
      <c r="KI32" s="2434"/>
      <c r="KJ32" s="2434"/>
      <c r="KK32" s="2434"/>
      <c r="KL32" s="2434"/>
      <c r="KM32" s="2434"/>
      <c r="KN32" s="2434"/>
      <c r="KO32" s="2434"/>
      <c r="KP32" s="2434"/>
      <c r="KQ32" s="2434"/>
      <c r="KR32" s="2434"/>
      <c r="KS32" s="2434"/>
      <c r="KT32" s="2434"/>
      <c r="KU32" s="2434"/>
      <c r="KV32" s="2434"/>
      <c r="KW32" s="2434"/>
      <c r="KX32" s="2434"/>
      <c r="KY32" s="2434"/>
      <c r="KZ32" s="2434"/>
      <c r="LA32" s="2434"/>
      <c r="LB32" s="2434"/>
      <c r="LC32" s="2434"/>
      <c r="LD32" s="2434"/>
      <c r="LE32" s="2434"/>
      <c r="LF32" s="2434"/>
      <c r="LG32" s="2434"/>
      <c r="LH32" s="2434"/>
      <c r="LI32" s="2434"/>
      <c r="LJ32" s="2434"/>
      <c r="LK32" s="2434"/>
      <c r="LL32" s="2434"/>
      <c r="LM32" s="2434"/>
      <c r="LN32" s="2434"/>
      <c r="LO32" s="2434"/>
      <c r="LP32" s="2434"/>
      <c r="LQ32" s="2434"/>
      <c r="LR32" s="2434"/>
      <c r="LS32" s="2434"/>
      <c r="LT32" s="2434"/>
      <c r="LU32" s="2434"/>
      <c r="LV32" s="2434"/>
      <c r="LW32" s="2434"/>
      <c r="LX32" s="2434"/>
      <c r="LY32" s="2434"/>
      <c r="LZ32" s="2434"/>
      <c r="MA32" s="2434"/>
      <c r="MB32" s="2434"/>
      <c r="MC32" s="2434"/>
      <c r="MD32" s="2434"/>
      <c r="ME32" s="2434"/>
      <c r="MF32" s="2434"/>
      <c r="MG32" s="2434"/>
      <c r="MH32" s="2434"/>
      <c r="MI32" s="2434"/>
      <c r="MJ32" s="2434"/>
      <c r="MK32" s="2434"/>
      <c r="ML32" s="2434"/>
      <c r="MM32" s="2434"/>
      <c r="MN32" s="2434"/>
      <c r="MO32" s="2434"/>
      <c r="MP32" s="2434"/>
      <c r="MQ32" s="2434"/>
      <c r="MR32" s="2434"/>
      <c r="MS32" s="2434"/>
      <c r="MT32" s="2434"/>
      <c r="MU32" s="2434"/>
      <c r="MV32" s="2434"/>
      <c r="MW32" s="2434"/>
      <c r="MX32" s="2434"/>
      <c r="MY32" s="2434"/>
      <c r="MZ32" s="2434"/>
      <c r="NA32" s="2434"/>
      <c r="NB32" s="2434"/>
      <c r="NC32" s="2434"/>
      <c r="ND32" s="2434"/>
      <c r="NE32" s="2434"/>
      <c r="NF32" s="2434"/>
      <c r="NG32" s="2434"/>
      <c r="NH32" s="2434"/>
      <c r="NI32" s="2434"/>
      <c r="NJ32" s="2434"/>
      <c r="NK32" s="2434"/>
      <c r="NL32" s="2434"/>
      <c r="NM32" s="2434"/>
      <c r="NN32" s="2434"/>
      <c r="NO32" s="2434"/>
      <c r="NP32" s="2434"/>
      <c r="NQ32" s="2434"/>
      <c r="NR32" s="2434"/>
      <c r="NS32" s="2434"/>
      <c r="NT32" s="2434"/>
      <c r="NU32" s="2434"/>
      <c r="NV32" s="2434"/>
      <c r="NW32" s="2434"/>
      <c r="NX32" s="2434"/>
      <c r="NY32" s="2434"/>
      <c r="NZ32" s="2434"/>
      <c r="OA32" s="2434"/>
      <c r="OB32" s="2434"/>
      <c r="OC32" s="2434"/>
      <c r="OD32" s="2434"/>
      <c r="OE32" s="2434"/>
      <c r="OF32" s="2434"/>
      <c r="OG32" s="2434"/>
      <c r="OH32" s="2434"/>
      <c r="OI32" s="2434"/>
      <c r="OJ32" s="2434"/>
      <c r="OK32" s="2434"/>
      <c r="OL32" s="2434"/>
      <c r="OM32" s="2434"/>
      <c r="ON32" s="2434"/>
      <c r="OO32" s="2434"/>
      <c r="OP32" s="2434"/>
      <c r="OQ32" s="2434"/>
      <c r="OR32" s="2434"/>
      <c r="OS32" s="2434"/>
      <c r="OT32" s="2434"/>
      <c r="OU32" s="2434"/>
      <c r="OV32" s="2434"/>
      <c r="OW32" s="2434"/>
      <c r="OX32" s="2434"/>
      <c r="OY32" s="2434"/>
      <c r="OZ32" s="2434"/>
      <c r="PA32" s="2434"/>
      <c r="PB32" s="2434"/>
      <c r="PC32" s="2434"/>
      <c r="PD32" s="2434"/>
      <c r="PE32" s="2434"/>
      <c r="PF32" s="2434"/>
      <c r="PG32" s="2434"/>
      <c r="PH32" s="2434"/>
      <c r="PI32" s="2434"/>
      <c r="PJ32" s="2434"/>
      <c r="PK32" s="2434"/>
      <c r="PL32" s="2434"/>
      <c r="PM32" s="2434"/>
      <c r="PN32" s="2434"/>
      <c r="PO32" s="2434"/>
      <c r="PP32" s="2434"/>
      <c r="PQ32" s="2434"/>
      <c r="PR32" s="2434"/>
      <c r="PS32" s="2434"/>
      <c r="PT32" s="2434"/>
      <c r="PU32" s="2434"/>
      <c r="PV32" s="2434"/>
      <c r="PW32" s="2434"/>
      <c r="PX32" s="2434"/>
      <c r="PY32" s="2434"/>
      <c r="PZ32" s="2434"/>
      <c r="QA32" s="2434"/>
      <c r="QB32" s="2434"/>
      <c r="QC32" s="2434"/>
      <c r="QD32" s="2434"/>
      <c r="QE32" s="2434"/>
      <c r="QF32" s="2434"/>
      <c r="QG32" s="2434"/>
      <c r="QH32" s="2434"/>
      <c r="QI32" s="2434"/>
      <c r="QJ32" s="2434"/>
      <c r="QK32" s="2434"/>
      <c r="QL32" s="2434"/>
      <c r="QM32" s="2434"/>
      <c r="QN32" s="2434"/>
      <c r="QO32" s="2434"/>
      <c r="QP32" s="2434"/>
      <c r="QQ32" s="2434"/>
      <c r="QR32" s="2434"/>
      <c r="QS32" s="2434"/>
      <c r="QT32" s="2434"/>
      <c r="QU32" s="2434"/>
      <c r="QV32" s="2434"/>
      <c r="QW32" s="2434"/>
      <c r="QX32" s="2434"/>
      <c r="QY32" s="2434"/>
      <c r="QZ32" s="2434"/>
      <c r="RA32" s="2434"/>
      <c r="RB32" s="2434"/>
      <c r="RC32" s="2434"/>
      <c r="RD32" s="2434"/>
      <c r="RE32" s="2434"/>
      <c r="RF32" s="2434"/>
      <c r="RG32" s="2434"/>
      <c r="RH32" s="2434"/>
      <c r="RI32" s="2434"/>
      <c r="RJ32" s="2434"/>
      <c r="RK32" s="2434"/>
      <c r="RL32" s="2434"/>
      <c r="RM32" s="2434"/>
      <c r="RN32" s="2434"/>
      <c r="RO32" s="2434"/>
      <c r="RP32" s="2434"/>
      <c r="RQ32" s="2434"/>
      <c r="RR32" s="2434"/>
      <c r="RS32" s="2434"/>
      <c r="RT32" s="2434"/>
      <c r="RU32" s="2434"/>
      <c r="RV32" s="2434"/>
      <c r="RW32" s="2434"/>
      <c r="RX32" s="2434"/>
      <c r="RY32" s="2434"/>
      <c r="RZ32" s="2434"/>
      <c r="SA32" s="2434"/>
      <c r="SB32" s="2434"/>
      <c r="SC32" s="2434"/>
      <c r="SD32" s="2434"/>
      <c r="SE32" s="2434"/>
      <c r="SF32" s="2434"/>
      <c r="SG32" s="2434"/>
      <c r="SH32" s="2434"/>
      <c r="SI32" s="2434"/>
      <c r="SJ32" s="2434"/>
      <c r="SK32" s="2434"/>
      <c r="SL32" s="2434"/>
      <c r="SM32" s="2434"/>
      <c r="SN32" s="2434"/>
      <c r="SO32" s="2434"/>
      <c r="SP32" s="2434"/>
      <c r="SQ32" s="2434"/>
      <c r="SR32" s="2434"/>
      <c r="SS32" s="2434"/>
      <c r="ST32" s="2434"/>
      <c r="SU32" s="2434"/>
      <c r="SV32" s="2434"/>
      <c r="SW32" s="2434"/>
      <c r="SX32" s="2434"/>
      <c r="SY32" s="2434"/>
      <c r="SZ32" s="2434"/>
      <c r="TA32" s="2434"/>
      <c r="TB32" s="2434"/>
      <c r="TC32" s="2434"/>
      <c r="TD32" s="2434"/>
      <c r="TE32" s="2434"/>
      <c r="TF32" s="2434"/>
      <c r="TG32" s="2434"/>
      <c r="TH32" s="2434"/>
      <c r="TI32" s="2434"/>
      <c r="TJ32" s="2434"/>
      <c r="TK32" s="2434"/>
      <c r="TL32" s="2434"/>
      <c r="TM32" s="2434"/>
      <c r="TN32" s="2434"/>
      <c r="TO32" s="2434"/>
      <c r="TP32" s="2434"/>
      <c r="TQ32" s="2434"/>
      <c r="TR32" s="2434"/>
      <c r="TS32" s="2434"/>
      <c r="TT32" s="2434"/>
      <c r="TU32" s="2434"/>
      <c r="TV32" s="2434"/>
      <c r="TW32" s="2434"/>
      <c r="TX32" s="2434"/>
      <c r="TY32" s="2434"/>
      <c r="TZ32" s="2434"/>
      <c r="UA32" s="2434"/>
      <c r="UB32" s="2434"/>
      <c r="UC32" s="2434"/>
      <c r="UD32" s="2434"/>
      <c r="UE32" s="2434"/>
      <c r="UF32" s="2434"/>
      <c r="UG32" s="2434"/>
      <c r="UH32" s="2434"/>
      <c r="UI32" s="2434"/>
      <c r="UJ32" s="2434"/>
      <c r="UK32" s="2434"/>
      <c r="UL32" s="2434"/>
      <c r="UM32" s="2434"/>
      <c r="UN32" s="2434"/>
      <c r="UO32" s="2434"/>
      <c r="UP32" s="2434"/>
      <c r="UQ32" s="2434"/>
      <c r="UR32" s="2434"/>
      <c r="US32" s="2434"/>
      <c r="UT32" s="2434"/>
      <c r="UU32" s="2434"/>
      <c r="UV32" s="2434"/>
      <c r="UW32" s="2434"/>
      <c r="UX32" s="2434"/>
      <c r="UY32" s="2434"/>
      <c r="UZ32" s="2434"/>
      <c r="VA32" s="2434"/>
      <c r="VB32" s="2434"/>
      <c r="VC32" s="2434"/>
      <c r="VD32" s="2434"/>
      <c r="VE32" s="2434"/>
      <c r="VF32" s="2434"/>
      <c r="VG32" s="2434"/>
      <c r="VH32" s="2434"/>
      <c r="VI32" s="2434"/>
      <c r="VJ32" s="2434"/>
      <c r="VK32" s="2434"/>
      <c r="VL32" s="2434"/>
      <c r="VM32" s="2434"/>
      <c r="VN32" s="2434"/>
      <c r="VO32" s="2434"/>
      <c r="VP32" s="2434"/>
      <c r="VQ32" s="2434"/>
      <c r="VR32" s="2434"/>
      <c r="VS32" s="2434"/>
      <c r="VT32" s="2434"/>
      <c r="VU32" s="2434"/>
      <c r="VV32" s="2434"/>
      <c r="VW32" s="2434"/>
      <c r="VX32" s="2434"/>
      <c r="VY32" s="2434"/>
      <c r="VZ32" s="2434"/>
      <c r="WA32" s="2434"/>
      <c r="WB32" s="2434"/>
      <c r="WC32" s="2434"/>
      <c r="WD32" s="2434"/>
      <c r="WE32" s="2434"/>
      <c r="WF32" s="2434"/>
      <c r="WG32" s="2434"/>
      <c r="WH32" s="2434"/>
      <c r="WI32" s="2434"/>
      <c r="WJ32" s="2434"/>
      <c r="WK32" s="2434"/>
      <c r="WL32" s="2434"/>
      <c r="WM32" s="2434"/>
      <c r="WN32" s="2434"/>
      <c r="WO32" s="2434"/>
      <c r="WP32" s="2434"/>
      <c r="WQ32" s="2434"/>
      <c r="WR32" s="2434"/>
      <c r="WS32" s="2434"/>
      <c r="WT32" s="2434"/>
      <c r="WU32" s="2434"/>
      <c r="WV32" s="2434"/>
      <c r="WW32" s="2434"/>
      <c r="WX32" s="2434"/>
      <c r="WY32" s="2434"/>
      <c r="WZ32" s="2434"/>
      <c r="XA32" s="2434"/>
      <c r="XB32" s="2434"/>
      <c r="XC32" s="2434"/>
      <c r="XD32" s="2434"/>
      <c r="XE32" s="2434"/>
      <c r="XF32" s="2434"/>
      <c r="XG32" s="2434"/>
      <c r="XH32" s="2434"/>
      <c r="XI32" s="2434"/>
      <c r="XJ32" s="2434"/>
      <c r="XK32" s="2434"/>
      <c r="XL32" s="2434"/>
      <c r="XM32" s="2434"/>
      <c r="XN32" s="2434"/>
      <c r="XO32" s="2434"/>
      <c r="XP32" s="2434"/>
      <c r="XQ32" s="2434"/>
      <c r="XR32" s="2434"/>
      <c r="XS32" s="2434"/>
      <c r="XT32" s="2434"/>
      <c r="XU32" s="2434"/>
      <c r="XV32" s="2434"/>
      <c r="XW32" s="2434"/>
      <c r="XX32" s="2434"/>
      <c r="XY32" s="2434"/>
      <c r="XZ32" s="2434"/>
      <c r="YA32" s="2434"/>
      <c r="YB32" s="2434"/>
      <c r="YC32" s="2434"/>
      <c r="YD32" s="2434"/>
      <c r="YE32" s="2434"/>
      <c r="YF32" s="2434"/>
      <c r="YG32" s="2434"/>
      <c r="YH32" s="2434"/>
      <c r="YI32" s="2434"/>
      <c r="YJ32" s="2434"/>
      <c r="YK32" s="2434"/>
      <c r="YL32" s="2434"/>
      <c r="YM32" s="2434"/>
      <c r="YN32" s="2434"/>
      <c r="YO32" s="2434"/>
      <c r="YP32" s="2434"/>
      <c r="YQ32" s="2434"/>
      <c r="YR32" s="2434"/>
      <c r="YS32" s="2434"/>
      <c r="YT32" s="2434"/>
      <c r="YU32" s="2434"/>
      <c r="YV32" s="2434"/>
      <c r="YW32" s="2434"/>
      <c r="YX32" s="2434"/>
      <c r="YY32" s="2434"/>
      <c r="YZ32" s="2434"/>
      <c r="ZA32" s="2434"/>
      <c r="ZB32" s="2434"/>
      <c r="ZC32" s="2434"/>
      <c r="ZD32" s="2434"/>
      <c r="ZE32" s="2434"/>
      <c r="ZF32" s="2434"/>
      <c r="ZG32" s="2434"/>
      <c r="ZH32" s="2434"/>
      <c r="ZI32" s="2434"/>
      <c r="ZJ32" s="2434"/>
      <c r="ZK32" s="2434"/>
      <c r="ZL32" s="2434"/>
      <c r="ZM32" s="2434"/>
      <c r="ZN32" s="2434"/>
      <c r="ZO32" s="2434"/>
      <c r="ZP32" s="2434"/>
      <c r="ZQ32" s="2434"/>
      <c r="ZR32" s="2434"/>
      <c r="ZS32" s="2434"/>
      <c r="ZT32" s="2434"/>
      <c r="ZU32" s="2434"/>
      <c r="ZV32" s="2434"/>
      <c r="ZW32" s="2434"/>
      <c r="ZX32" s="2434"/>
      <c r="ZY32" s="2434"/>
      <c r="ZZ32" s="2434"/>
      <c r="AAA32" s="2434"/>
      <c r="AAB32" s="2434"/>
      <c r="AAC32" s="2434"/>
      <c r="AAD32" s="2434"/>
      <c r="AAE32" s="2434"/>
      <c r="AAF32" s="2434"/>
      <c r="AAG32" s="2434"/>
      <c r="AAH32" s="2434"/>
      <c r="AAI32" s="2434"/>
      <c r="AAJ32" s="2434"/>
      <c r="AAK32" s="2434"/>
      <c r="AAL32" s="2434"/>
      <c r="AAM32" s="2434"/>
      <c r="AAN32" s="2434"/>
      <c r="AAO32" s="2434"/>
      <c r="AAP32" s="2434"/>
      <c r="AAQ32" s="2434"/>
      <c r="AAR32" s="2434"/>
      <c r="AAS32" s="2434"/>
      <c r="AAT32" s="2434"/>
      <c r="AAU32" s="2434"/>
      <c r="AAV32" s="2434"/>
      <c r="AAW32" s="2434"/>
      <c r="AAX32" s="2434"/>
      <c r="AAY32" s="2434"/>
      <c r="AAZ32" s="2434"/>
      <c r="ABA32" s="2434"/>
      <c r="ABB32" s="2434"/>
      <c r="ABC32" s="2434"/>
      <c r="ABD32" s="2434"/>
      <c r="ABE32" s="2434"/>
      <c r="ABF32" s="2434"/>
      <c r="ABG32" s="2434"/>
      <c r="ABH32" s="2434"/>
      <c r="ABI32" s="2434"/>
      <c r="ABJ32" s="2434"/>
      <c r="ABK32" s="2434"/>
      <c r="ABL32" s="2434"/>
      <c r="ABM32" s="2434"/>
      <c r="ABN32" s="2434"/>
      <c r="ABO32" s="2434"/>
      <c r="ABP32" s="2434"/>
      <c r="ABQ32" s="2434"/>
      <c r="ABR32" s="2434"/>
      <c r="ABS32" s="2434"/>
      <c r="ABT32" s="2434"/>
      <c r="ABU32" s="2434"/>
      <c r="ABV32" s="2434"/>
      <c r="ABW32" s="2434"/>
      <c r="ABX32" s="2434"/>
      <c r="ABY32" s="2434"/>
      <c r="ABZ32" s="2434"/>
      <c r="ACA32" s="2434"/>
      <c r="ACB32" s="2434"/>
      <c r="ACC32" s="2434"/>
      <c r="ACD32" s="2434"/>
      <c r="ACE32" s="2434"/>
      <c r="ACF32" s="2434"/>
      <c r="ACG32" s="2434"/>
      <c r="ACH32" s="2434"/>
      <c r="ACI32" s="2434"/>
      <c r="ACJ32" s="2434"/>
      <c r="ACK32" s="2434"/>
      <c r="ACL32" s="2434"/>
      <c r="ACM32" s="2434"/>
      <c r="ACN32" s="2434"/>
      <c r="ACO32" s="2434"/>
      <c r="ACP32" s="2434"/>
      <c r="ACQ32" s="2434"/>
      <c r="ACR32" s="2434"/>
      <c r="ACS32" s="2434"/>
      <c r="ACT32" s="2434"/>
      <c r="ACU32" s="2434"/>
      <c r="ACV32" s="2434"/>
      <c r="ACW32" s="2434"/>
      <c r="ACX32" s="2434"/>
      <c r="ACY32" s="2434"/>
      <c r="ACZ32" s="2434"/>
      <c r="ADA32" s="2434"/>
      <c r="ADB32" s="2434"/>
      <c r="ADC32" s="2434"/>
      <c r="ADD32" s="2434"/>
      <c r="ADE32" s="2434"/>
      <c r="ADF32" s="2434"/>
      <c r="ADG32" s="2434"/>
      <c r="ADH32" s="2434"/>
      <c r="ADI32" s="2434"/>
      <c r="ADJ32" s="2434"/>
      <c r="ADK32" s="2434"/>
      <c r="ADL32" s="2434"/>
      <c r="ADM32" s="2434"/>
      <c r="ADN32" s="2434"/>
      <c r="ADO32" s="2434"/>
      <c r="ADP32" s="2434"/>
      <c r="ADQ32" s="2434"/>
      <c r="ADR32" s="2434"/>
      <c r="ADS32" s="2434"/>
      <c r="ADT32" s="2434"/>
      <c r="ADU32" s="2434"/>
      <c r="ADV32" s="2434"/>
      <c r="ADW32" s="2434"/>
      <c r="ADX32" s="2434"/>
      <c r="ADY32" s="2434"/>
      <c r="ADZ32" s="2434"/>
      <c r="AEA32" s="2434"/>
      <c r="AEB32" s="2434"/>
      <c r="AEC32" s="2434"/>
      <c r="AED32" s="2434"/>
      <c r="AEE32" s="2434"/>
      <c r="AEF32" s="2434"/>
      <c r="AEG32" s="2434"/>
      <c r="AEH32" s="2434"/>
      <c r="AEI32" s="2434"/>
      <c r="AEJ32" s="2434"/>
      <c r="AEK32" s="2434"/>
      <c r="AEL32" s="2434"/>
      <c r="AEM32" s="2434"/>
      <c r="AEN32" s="2434"/>
      <c r="AEO32" s="2434"/>
      <c r="AEP32" s="2434"/>
      <c r="AEQ32" s="2434"/>
      <c r="AER32" s="2434"/>
      <c r="AES32" s="2434"/>
      <c r="AET32" s="2434"/>
      <c r="AEU32" s="2434"/>
      <c r="AEV32" s="2434"/>
      <c r="AEW32" s="2434"/>
      <c r="AEX32" s="2434"/>
      <c r="AEY32" s="2434"/>
      <c r="AEZ32" s="2434"/>
      <c r="AFA32" s="2434"/>
      <c r="AFB32" s="2434"/>
      <c r="AFC32" s="2434"/>
      <c r="AFD32" s="2434"/>
      <c r="AFE32" s="2434"/>
      <c r="AFF32" s="2434"/>
      <c r="AFG32" s="2434"/>
      <c r="AFH32" s="2434"/>
      <c r="AFI32" s="2434"/>
      <c r="AFJ32" s="2434"/>
      <c r="AFK32" s="2434"/>
      <c r="AFL32" s="2434"/>
      <c r="AFM32" s="2434"/>
      <c r="AFN32" s="2434"/>
      <c r="AFO32" s="2434"/>
      <c r="AFP32" s="2434"/>
      <c r="AFQ32" s="2434"/>
      <c r="AFR32" s="2434"/>
      <c r="AFS32" s="2434"/>
      <c r="AFT32" s="2434"/>
      <c r="AFU32" s="2434"/>
      <c r="AFV32" s="2434"/>
      <c r="AFW32" s="2434"/>
      <c r="AFX32" s="2434"/>
      <c r="AFY32" s="2434"/>
      <c r="AFZ32" s="2434"/>
      <c r="AGA32" s="2434"/>
      <c r="AGB32" s="2434"/>
      <c r="AGC32" s="2434"/>
      <c r="AGD32" s="2434"/>
      <c r="AGE32" s="2434"/>
      <c r="AGF32" s="2434"/>
      <c r="AGG32" s="2434"/>
      <c r="AGH32" s="2434"/>
      <c r="AGI32" s="2434"/>
      <c r="AGJ32" s="2434"/>
      <c r="AGK32" s="2434"/>
      <c r="AGL32" s="2434"/>
      <c r="AGM32" s="2434"/>
      <c r="AGN32" s="2434"/>
      <c r="AGO32" s="2434"/>
      <c r="AGP32" s="2434"/>
      <c r="AGQ32" s="2434"/>
      <c r="AGR32" s="2434"/>
      <c r="AGS32" s="2434"/>
      <c r="AGT32" s="2434"/>
      <c r="AGU32" s="2434"/>
      <c r="AGV32" s="2434"/>
      <c r="AGW32" s="2434"/>
      <c r="AGX32" s="2434"/>
      <c r="AGY32" s="2434"/>
      <c r="AGZ32" s="2434"/>
      <c r="AHA32" s="2434"/>
      <c r="AHB32" s="2434"/>
      <c r="AHC32" s="2434"/>
      <c r="AHD32" s="2434"/>
      <c r="AHE32" s="2434"/>
      <c r="AHF32" s="2434"/>
      <c r="AHG32" s="2434"/>
      <c r="AHH32" s="2434"/>
      <c r="AHI32" s="2434"/>
      <c r="AHJ32" s="2434"/>
      <c r="AHK32" s="2434"/>
      <c r="AHL32" s="2434"/>
      <c r="AHM32" s="2434"/>
      <c r="AHN32" s="2434"/>
      <c r="AHO32" s="2434"/>
      <c r="AHP32" s="2434"/>
      <c r="AHQ32" s="2434"/>
      <c r="AHR32" s="2434"/>
      <c r="AHS32" s="2434"/>
      <c r="AHT32" s="2434"/>
      <c r="AHU32" s="2434"/>
      <c r="AHV32" s="2434"/>
      <c r="AHW32" s="2434"/>
      <c r="AHX32" s="2434"/>
      <c r="AHY32" s="2434"/>
      <c r="AHZ32" s="2434"/>
      <c r="AIA32" s="2434"/>
      <c r="AIB32" s="2434"/>
      <c r="AIC32" s="2434"/>
      <c r="AID32" s="2434"/>
      <c r="AIE32" s="2434"/>
      <c r="AIF32" s="2434"/>
      <c r="AIG32" s="2434"/>
      <c r="AIH32" s="2434"/>
      <c r="AII32" s="2434"/>
      <c r="AIJ32" s="2434"/>
      <c r="AIK32" s="2434"/>
      <c r="AIL32" s="2434"/>
      <c r="AIM32" s="2434"/>
      <c r="AIN32" s="2434"/>
      <c r="AIO32" s="2434"/>
      <c r="AIP32" s="2434"/>
      <c r="AIQ32" s="2434"/>
      <c r="AIR32" s="2434"/>
      <c r="AIS32" s="2434"/>
      <c r="AIT32" s="2434"/>
      <c r="AIU32" s="2434"/>
      <c r="AIV32" s="2434"/>
      <c r="AIW32" s="2434"/>
      <c r="AIX32" s="2434"/>
      <c r="AIY32" s="2434"/>
      <c r="AIZ32" s="2434"/>
      <c r="AJA32" s="2434"/>
      <c r="AJB32" s="2434"/>
      <c r="AJC32" s="2434"/>
      <c r="AJD32" s="2434"/>
      <c r="AJE32" s="2434"/>
      <c r="AJF32" s="2434"/>
      <c r="AJG32" s="2434"/>
      <c r="AJH32" s="2434"/>
      <c r="AJI32" s="2434"/>
      <c r="AJJ32" s="2434"/>
      <c r="AJK32" s="2434"/>
      <c r="AJL32" s="2434"/>
      <c r="AJM32" s="2434"/>
      <c r="AJN32" s="2434"/>
      <c r="AJO32" s="2434"/>
      <c r="AJP32" s="2434"/>
      <c r="AJQ32" s="2434"/>
      <c r="AJR32" s="2434"/>
      <c r="AJS32" s="2434"/>
      <c r="AJT32" s="2434"/>
      <c r="AJU32" s="2434"/>
      <c r="AJV32" s="2434"/>
      <c r="AJW32" s="2434"/>
      <c r="AJX32" s="2434"/>
      <c r="AJY32" s="2434"/>
      <c r="AJZ32" s="2434"/>
      <c r="AKA32" s="2434"/>
      <c r="AKB32" s="2434"/>
      <c r="AKC32" s="2434"/>
      <c r="AKD32" s="2434"/>
      <c r="AKE32" s="2434"/>
      <c r="AKF32" s="2434"/>
      <c r="AKG32" s="2434"/>
      <c r="AKH32" s="2434"/>
      <c r="AKI32" s="2434"/>
      <c r="AKJ32" s="2434"/>
      <c r="AKK32" s="2434"/>
      <c r="AKL32" s="2434"/>
      <c r="AKM32" s="2434"/>
      <c r="AKN32" s="2434"/>
      <c r="AKO32" s="2434"/>
      <c r="AKP32" s="2434"/>
      <c r="AKQ32" s="2434"/>
      <c r="AKR32" s="2434"/>
      <c r="AKS32" s="2434"/>
      <c r="AKT32" s="2434"/>
      <c r="AKU32" s="2434"/>
      <c r="AKV32" s="2434"/>
      <c r="AKW32" s="2434"/>
      <c r="AKX32" s="2434"/>
      <c r="AKY32" s="2434"/>
      <c r="AKZ32" s="2434"/>
      <c r="ALA32" s="2434"/>
      <c r="ALB32" s="2434"/>
      <c r="ALC32" s="2434"/>
      <c r="ALD32" s="2434"/>
      <c r="ALE32" s="2434"/>
      <c r="ALF32" s="2434"/>
      <c r="ALG32" s="2434"/>
      <c r="ALH32" s="2434"/>
      <c r="ALI32" s="2434"/>
      <c r="ALJ32" s="2434"/>
      <c r="ALK32" s="2434"/>
      <c r="ALL32" s="2434"/>
      <c r="ALM32" s="2434"/>
      <c r="ALN32" s="2434"/>
      <c r="ALO32" s="2434"/>
      <c r="ALP32" s="2434"/>
      <c r="ALQ32" s="2434"/>
      <c r="ALR32" s="2434"/>
      <c r="ALS32" s="2434"/>
      <c r="ALT32" s="2434"/>
      <c r="ALU32" s="2434"/>
      <c r="ALV32" s="2434"/>
      <c r="ALW32" s="2434"/>
      <c r="ALX32" s="2434"/>
      <c r="ALY32" s="2434"/>
      <c r="ALZ32" s="2434"/>
      <c r="AMA32" s="2434"/>
      <c r="AMB32" s="2434"/>
      <c r="AMC32" s="2434"/>
      <c r="AMD32" s="2434"/>
      <c r="AME32" s="2434"/>
      <c r="AMF32" s="2434"/>
      <c r="AMG32" s="2434"/>
      <c r="AMH32" s="2434"/>
      <c r="AMI32" s="2434"/>
      <c r="AMJ32" s="2434"/>
      <c r="AMK32" s="2434"/>
      <c r="AML32" s="2434"/>
      <c r="AMM32" s="2434"/>
      <c r="AMN32" s="2434"/>
      <c r="AMO32" s="2434"/>
      <c r="AMP32" s="2434"/>
      <c r="AMQ32" s="2434"/>
      <c r="AMR32" s="2434"/>
      <c r="AMS32" s="2434"/>
      <c r="AMT32" s="2434"/>
      <c r="AMU32" s="2434"/>
      <c r="AMV32" s="2434"/>
      <c r="AMW32" s="2434"/>
      <c r="AMX32" s="2434"/>
      <c r="AMY32" s="2434"/>
      <c r="AMZ32" s="2434"/>
      <c r="ANA32" s="2434"/>
      <c r="ANB32" s="2434"/>
      <c r="ANC32" s="2434"/>
      <c r="AND32" s="2434"/>
      <c r="ANE32" s="2434"/>
      <c r="ANF32" s="2434"/>
      <c r="ANG32" s="2434"/>
      <c r="ANH32" s="2434"/>
      <c r="ANI32" s="2434"/>
      <c r="ANJ32" s="2434"/>
      <c r="ANK32" s="2434"/>
      <c r="ANL32" s="2434"/>
      <c r="ANM32" s="2434"/>
      <c r="ANN32" s="2434"/>
      <c r="ANO32" s="2434"/>
      <c r="ANP32" s="2434"/>
      <c r="ANQ32" s="2434"/>
      <c r="ANR32" s="2434"/>
      <c r="ANS32" s="2434"/>
      <c r="ANT32" s="2434"/>
      <c r="ANU32" s="2434"/>
      <c r="ANV32" s="2434"/>
      <c r="ANW32" s="2434"/>
      <c r="ANX32" s="2434"/>
      <c r="ANY32" s="2434"/>
      <c r="ANZ32" s="2434"/>
      <c r="AOA32" s="2434"/>
      <c r="AOB32" s="2434"/>
      <c r="AOC32" s="2434"/>
      <c r="AOD32" s="2434"/>
      <c r="AOE32" s="2434"/>
      <c r="AOF32" s="2434"/>
      <c r="AOG32" s="2434"/>
      <c r="AOH32" s="2434"/>
      <c r="AOI32" s="2434"/>
      <c r="AOJ32" s="2434"/>
      <c r="AOK32" s="2434"/>
      <c r="AOL32" s="2434"/>
      <c r="AOM32" s="2434"/>
      <c r="AON32" s="2434"/>
      <c r="AOO32" s="2434"/>
      <c r="AOP32" s="2434"/>
      <c r="AOQ32" s="2434"/>
      <c r="AOR32" s="2434"/>
      <c r="AOS32" s="2434"/>
      <c r="AOT32" s="2434"/>
      <c r="AOU32" s="2434"/>
      <c r="AOV32" s="2434"/>
      <c r="AOW32" s="2434"/>
      <c r="AOX32" s="2434"/>
      <c r="AOY32" s="2434"/>
      <c r="AOZ32" s="2434"/>
      <c r="APA32" s="2434"/>
      <c r="APB32" s="2434"/>
      <c r="APC32" s="2434"/>
      <c r="APD32" s="2434"/>
      <c r="APE32" s="2434"/>
      <c r="APF32" s="2434"/>
      <c r="APG32" s="2434"/>
      <c r="APH32" s="2434"/>
      <c r="API32" s="2434"/>
      <c r="APJ32" s="2434"/>
      <c r="APK32" s="2434"/>
      <c r="APL32" s="2434"/>
      <c r="APM32" s="2434"/>
      <c r="APN32" s="2434"/>
      <c r="APO32" s="2434"/>
      <c r="APP32" s="2434"/>
      <c r="APQ32" s="2434"/>
      <c r="APR32" s="2434"/>
      <c r="APS32" s="2434"/>
      <c r="APT32" s="2434"/>
      <c r="APU32" s="2434"/>
      <c r="APV32" s="2434"/>
      <c r="APW32" s="2434"/>
      <c r="APX32" s="2434"/>
      <c r="APY32" s="2434"/>
      <c r="APZ32" s="2434"/>
      <c r="AQA32" s="2434"/>
      <c r="AQB32" s="2434"/>
      <c r="AQC32" s="2434"/>
      <c r="AQD32" s="2434"/>
      <c r="AQE32" s="2434"/>
      <c r="AQF32" s="2434"/>
      <c r="AQG32" s="2434"/>
      <c r="AQH32" s="2434"/>
      <c r="AQI32" s="2434"/>
      <c r="AQJ32" s="2434"/>
      <c r="AQK32" s="2434"/>
      <c r="AQL32" s="2434"/>
      <c r="AQM32" s="2434"/>
      <c r="AQN32" s="2434"/>
      <c r="AQO32" s="2434"/>
      <c r="AQP32" s="2434"/>
      <c r="AQQ32" s="2434"/>
      <c r="AQR32" s="2434"/>
      <c r="AQS32" s="2434"/>
      <c r="AQT32" s="2434"/>
      <c r="AQU32" s="2434"/>
      <c r="AQV32" s="2434"/>
      <c r="AQW32" s="2434"/>
      <c r="AQX32" s="2434"/>
      <c r="AQY32" s="2434"/>
      <c r="AQZ32" s="2434"/>
      <c r="ARA32" s="2434"/>
      <c r="ARB32" s="2434"/>
      <c r="ARC32" s="2434"/>
      <c r="ARD32" s="2434"/>
      <c r="ARE32" s="2434"/>
      <c r="ARF32" s="2434"/>
      <c r="ARG32" s="2434"/>
      <c r="ARH32" s="2434"/>
      <c r="ARI32" s="2434"/>
      <c r="ARJ32" s="2434"/>
      <c r="ARK32" s="2434"/>
      <c r="ARL32" s="2434"/>
      <c r="ARM32" s="2434"/>
      <c r="ARN32" s="2434"/>
      <c r="ARO32" s="2434"/>
      <c r="ARP32" s="2434"/>
      <c r="ARQ32" s="2434"/>
      <c r="ARR32" s="2434"/>
      <c r="ARS32" s="2434"/>
      <c r="ART32" s="2434"/>
      <c r="ARU32" s="2434"/>
      <c r="ARV32" s="2434"/>
      <c r="ARW32" s="2434"/>
      <c r="ARX32" s="2434"/>
      <c r="ARY32" s="2434"/>
      <c r="ARZ32" s="2434"/>
      <c r="ASA32" s="2434"/>
      <c r="ASB32" s="2434"/>
      <c r="ASC32" s="2434"/>
      <c r="ASD32" s="2434"/>
      <c r="ASE32" s="2434"/>
      <c r="ASF32" s="2434"/>
      <c r="ASG32" s="2434"/>
      <c r="ASH32" s="2434"/>
      <c r="ASI32" s="2434"/>
      <c r="ASJ32" s="2434"/>
      <c r="ASK32" s="2434"/>
      <c r="ASL32" s="2434"/>
      <c r="ASM32" s="2434"/>
      <c r="ASN32" s="2434"/>
      <c r="ASO32" s="2434"/>
      <c r="ASP32" s="2434"/>
      <c r="ASQ32" s="2434"/>
      <c r="ASR32" s="2434"/>
      <c r="ASS32" s="2434"/>
      <c r="AST32" s="2434"/>
      <c r="ASU32" s="2434"/>
      <c r="ASV32" s="2434"/>
      <c r="ASW32" s="2434"/>
      <c r="ASX32" s="2434"/>
      <c r="ASY32" s="2434"/>
      <c r="ASZ32" s="2434"/>
      <c r="ATA32" s="2434"/>
      <c r="ATB32" s="2434"/>
      <c r="ATC32" s="2434"/>
      <c r="ATD32" s="2434"/>
      <c r="ATE32" s="2434"/>
      <c r="ATF32" s="2434"/>
      <c r="ATG32" s="2434"/>
      <c r="ATH32" s="2434"/>
      <c r="ATI32" s="2434"/>
      <c r="ATJ32" s="2434"/>
      <c r="ATK32" s="2434"/>
      <c r="ATL32" s="2434"/>
      <c r="ATM32" s="2434"/>
      <c r="ATN32" s="2434"/>
      <c r="ATO32" s="2434"/>
      <c r="ATP32" s="2434"/>
      <c r="ATQ32" s="2434"/>
      <c r="ATR32" s="2434"/>
      <c r="ATS32" s="2434"/>
      <c r="ATT32" s="2434"/>
      <c r="ATU32" s="2434"/>
      <c r="ATV32" s="2434"/>
      <c r="ATW32" s="2434"/>
      <c r="ATX32" s="2434"/>
      <c r="ATY32" s="2434"/>
      <c r="ATZ32" s="2434"/>
      <c r="AUA32" s="2434"/>
      <c r="AUB32" s="2434"/>
      <c r="AUC32" s="2434"/>
      <c r="AUD32" s="2434"/>
      <c r="AUE32" s="2434"/>
      <c r="AUF32" s="2434"/>
      <c r="AUG32" s="2434"/>
      <c r="AUH32" s="2434"/>
      <c r="AUI32" s="2434"/>
      <c r="AUJ32" s="2434"/>
      <c r="AUK32" s="2434"/>
      <c r="AUL32" s="2434"/>
      <c r="AUM32" s="2434"/>
      <c r="AUN32" s="2434"/>
      <c r="AUO32" s="2434"/>
      <c r="AUP32" s="2434"/>
      <c r="AUQ32" s="2434"/>
      <c r="AUR32" s="2434"/>
      <c r="AUS32" s="2434"/>
      <c r="AUT32" s="2434"/>
      <c r="AUU32" s="2434"/>
      <c r="AUV32" s="2434"/>
      <c r="AUW32" s="2434"/>
      <c r="AUX32" s="2434"/>
      <c r="AUY32" s="2434"/>
      <c r="AUZ32" s="2434"/>
      <c r="AVA32" s="2434"/>
      <c r="AVB32" s="2434"/>
      <c r="AVC32" s="2434"/>
      <c r="AVD32" s="2434"/>
      <c r="AVE32" s="2434"/>
      <c r="AVF32" s="2434"/>
      <c r="AVG32" s="2434"/>
      <c r="AVH32" s="2434"/>
      <c r="AVI32" s="2434"/>
      <c r="AVJ32" s="2434"/>
      <c r="AVK32" s="2434"/>
      <c r="AVL32" s="2434"/>
      <c r="AVM32" s="2434"/>
      <c r="AVN32" s="2434"/>
      <c r="AVO32" s="2434"/>
      <c r="AVP32" s="2434"/>
      <c r="AVQ32" s="2434"/>
      <c r="AVR32" s="2434"/>
      <c r="AVS32" s="2434"/>
      <c r="AVT32" s="2434"/>
      <c r="AVU32" s="2434"/>
      <c r="AVV32" s="2434"/>
      <c r="AVW32" s="2434"/>
      <c r="AVX32" s="2434"/>
      <c r="AVY32" s="2434"/>
      <c r="AVZ32" s="2434"/>
      <c r="AWA32" s="2434"/>
      <c r="AWB32" s="2434"/>
      <c r="AWC32" s="2434"/>
      <c r="AWD32" s="2434"/>
      <c r="AWE32" s="2434"/>
      <c r="AWF32" s="2434"/>
      <c r="AWG32" s="2434"/>
      <c r="AWH32" s="2434"/>
      <c r="AWI32" s="2434"/>
      <c r="AWJ32" s="2434"/>
      <c r="AWK32" s="2434"/>
      <c r="AWL32" s="2434"/>
      <c r="AWM32" s="2434"/>
      <c r="AWN32" s="2434"/>
      <c r="AWO32" s="2434"/>
      <c r="AWP32" s="2434"/>
      <c r="AWQ32" s="2434"/>
      <c r="AWR32" s="2434"/>
      <c r="AWS32" s="2434"/>
      <c r="AWT32" s="2434"/>
      <c r="AWU32" s="2434"/>
      <c r="AWV32" s="2434"/>
      <c r="AWW32" s="2434"/>
      <c r="AWX32" s="2434"/>
      <c r="AWY32" s="2434"/>
      <c r="AWZ32" s="2434"/>
      <c r="AXA32" s="2434"/>
      <c r="AXB32" s="2434"/>
      <c r="AXC32" s="2434"/>
      <c r="AXD32" s="2434"/>
      <c r="AXE32" s="2434"/>
      <c r="AXF32" s="2434"/>
      <c r="AXG32" s="2434"/>
      <c r="AXH32" s="2434"/>
      <c r="AXI32" s="2434"/>
      <c r="AXJ32" s="2434"/>
      <c r="AXK32" s="2434"/>
      <c r="AXL32" s="2434"/>
      <c r="AXM32" s="2434"/>
      <c r="AXN32" s="2434"/>
      <c r="AXO32" s="2434"/>
      <c r="AXP32" s="2434"/>
      <c r="AXQ32" s="2434"/>
      <c r="AXR32" s="2434"/>
      <c r="AXS32" s="2434"/>
      <c r="AXT32" s="2434"/>
      <c r="AXU32" s="2434"/>
      <c r="AXV32" s="2434"/>
      <c r="AXW32" s="2434"/>
      <c r="AXX32" s="2434"/>
      <c r="AXY32" s="2434"/>
      <c r="AXZ32" s="2434"/>
      <c r="AYA32" s="2434"/>
      <c r="AYB32" s="2434"/>
      <c r="AYC32" s="2434"/>
      <c r="AYD32" s="2434"/>
      <c r="AYE32" s="2434"/>
      <c r="AYF32" s="2434"/>
      <c r="AYG32" s="2434"/>
      <c r="AYH32" s="2434"/>
      <c r="AYI32" s="2434"/>
      <c r="AYJ32" s="2434"/>
      <c r="AYK32" s="2434"/>
      <c r="AYL32" s="2434"/>
      <c r="AYM32" s="2434"/>
      <c r="AYN32" s="2434"/>
      <c r="AYO32" s="2434"/>
      <c r="AYP32" s="2434"/>
      <c r="AYQ32" s="2434"/>
      <c r="AYR32" s="2434"/>
      <c r="AYS32" s="2434"/>
      <c r="AYT32" s="2434"/>
      <c r="AYU32" s="2434"/>
      <c r="AYV32" s="2434"/>
      <c r="AYW32" s="2434"/>
      <c r="AYX32" s="2434"/>
      <c r="AYY32" s="2434"/>
      <c r="AYZ32" s="2434"/>
      <c r="AZA32" s="2434"/>
      <c r="AZB32" s="2434"/>
      <c r="AZC32" s="2434"/>
      <c r="AZD32" s="2434"/>
      <c r="AZE32" s="2434"/>
      <c r="AZF32" s="2434"/>
      <c r="AZG32" s="2434"/>
      <c r="AZH32" s="2434"/>
      <c r="AZI32" s="2434"/>
      <c r="AZJ32" s="2434"/>
      <c r="AZK32" s="2434"/>
      <c r="AZL32" s="2434"/>
      <c r="AZM32" s="2434"/>
      <c r="AZN32" s="2434"/>
      <c r="AZO32" s="2434"/>
      <c r="AZP32" s="2434"/>
      <c r="AZQ32" s="2434"/>
      <c r="AZR32" s="2434"/>
      <c r="AZS32" s="2434"/>
      <c r="AZT32" s="2434"/>
      <c r="AZU32" s="2434"/>
      <c r="AZV32" s="2434"/>
      <c r="AZW32" s="2434"/>
      <c r="AZX32" s="2434"/>
      <c r="AZY32" s="2434"/>
      <c r="AZZ32" s="2434"/>
      <c r="BAA32" s="2434"/>
      <c r="BAB32" s="2434"/>
      <c r="BAC32" s="2434"/>
      <c r="BAD32" s="2434"/>
      <c r="BAE32" s="2434"/>
      <c r="BAF32" s="2434"/>
      <c r="BAG32" s="2434"/>
      <c r="BAH32" s="2434"/>
      <c r="BAI32" s="2434"/>
      <c r="BAJ32" s="2434"/>
      <c r="BAK32" s="2434"/>
      <c r="BAL32" s="2434"/>
      <c r="BAM32" s="2434"/>
      <c r="BAN32" s="2434"/>
      <c r="BAO32" s="2434"/>
      <c r="BAP32" s="2434"/>
      <c r="BAQ32" s="2434"/>
      <c r="BAR32" s="2434"/>
      <c r="BAS32" s="2434"/>
      <c r="BAT32" s="2434"/>
      <c r="BAU32" s="2434"/>
      <c r="BAV32" s="2434"/>
      <c r="BAW32" s="2434"/>
      <c r="BAX32" s="2434"/>
      <c r="BAY32" s="2434"/>
      <c r="BAZ32" s="2434"/>
      <c r="BBA32" s="2434"/>
      <c r="BBB32" s="2434"/>
      <c r="BBC32" s="2434"/>
      <c r="BBD32" s="2434"/>
      <c r="BBE32" s="2434"/>
      <c r="BBF32" s="2434"/>
      <c r="BBG32" s="2434"/>
      <c r="BBH32" s="2434"/>
      <c r="BBI32" s="2434"/>
      <c r="BBJ32" s="2434"/>
      <c r="BBK32" s="2434"/>
      <c r="BBL32" s="2434"/>
      <c r="BBM32" s="2434"/>
      <c r="BBN32" s="2434"/>
      <c r="BBO32" s="2434"/>
      <c r="BBP32" s="2434"/>
      <c r="BBQ32" s="2434"/>
      <c r="BBR32" s="2434"/>
      <c r="BBS32" s="2434"/>
      <c r="BBT32" s="2434"/>
      <c r="BBU32" s="2434"/>
      <c r="BBV32" s="2434"/>
      <c r="BBW32" s="2434"/>
      <c r="BBX32" s="2434"/>
      <c r="BBY32" s="2434"/>
      <c r="BBZ32" s="2434"/>
      <c r="BCA32" s="2434"/>
      <c r="BCB32" s="2434"/>
      <c r="BCC32" s="2434"/>
      <c r="BCD32" s="2434"/>
      <c r="BCE32" s="2434"/>
      <c r="BCF32" s="2434"/>
      <c r="BCG32" s="2434"/>
      <c r="BCH32" s="2434"/>
      <c r="BCI32" s="2434"/>
      <c r="BCJ32" s="2434"/>
      <c r="BCK32" s="2434"/>
      <c r="BCL32" s="2434"/>
      <c r="BCM32" s="2434"/>
      <c r="BCN32" s="2434"/>
      <c r="BCO32" s="2434"/>
      <c r="BCP32" s="2434"/>
      <c r="BCQ32" s="2434"/>
      <c r="BCR32" s="2434"/>
      <c r="BCS32" s="2434"/>
      <c r="BCT32" s="2434"/>
      <c r="BCU32" s="2434"/>
      <c r="BCV32" s="2434"/>
      <c r="BCW32" s="2434"/>
      <c r="BCX32" s="2434"/>
      <c r="BCY32" s="2434"/>
      <c r="BCZ32" s="2434"/>
      <c r="BDA32" s="2434"/>
      <c r="BDB32" s="2434"/>
      <c r="BDC32" s="2434"/>
      <c r="BDD32" s="2434"/>
      <c r="BDE32" s="2434"/>
      <c r="BDF32" s="2434"/>
      <c r="BDG32" s="2434"/>
      <c r="BDH32" s="2434"/>
      <c r="BDI32" s="2434"/>
      <c r="BDJ32" s="2434"/>
      <c r="BDK32" s="2434"/>
      <c r="BDL32" s="2434"/>
      <c r="BDM32" s="2434"/>
      <c r="BDN32" s="2434"/>
      <c r="BDO32" s="2434"/>
      <c r="BDP32" s="2434"/>
      <c r="BDQ32" s="2434"/>
      <c r="BDR32" s="2434"/>
      <c r="BDS32" s="2434"/>
      <c r="BDT32" s="2434"/>
      <c r="BDU32" s="2434"/>
      <c r="BDV32" s="2434"/>
      <c r="BDW32" s="2434"/>
      <c r="BDX32" s="2434"/>
      <c r="BDY32" s="2434"/>
      <c r="BDZ32" s="2434"/>
      <c r="BEA32" s="2434"/>
      <c r="BEB32" s="2434"/>
      <c r="BEC32" s="2434"/>
      <c r="BED32" s="2434"/>
      <c r="BEE32" s="2434"/>
      <c r="BEF32" s="2434"/>
      <c r="BEG32" s="2434"/>
      <c r="BEH32" s="2434"/>
      <c r="BEI32" s="2434"/>
      <c r="BEJ32" s="2434"/>
      <c r="BEK32" s="2434"/>
      <c r="BEL32" s="2434"/>
      <c r="BEM32" s="2434"/>
      <c r="BEN32" s="2434"/>
      <c r="BEO32" s="2434"/>
      <c r="BEP32" s="2434"/>
      <c r="BEQ32" s="2434"/>
      <c r="BER32" s="2434"/>
      <c r="BES32" s="2434"/>
      <c r="BET32" s="2434"/>
      <c r="BEU32" s="2434"/>
      <c r="BEV32" s="2434"/>
      <c r="BEW32" s="2434"/>
      <c r="BEX32" s="2434"/>
      <c r="BEY32" s="2434"/>
      <c r="BEZ32" s="2434"/>
      <c r="BFA32" s="2434"/>
      <c r="BFB32" s="2434"/>
      <c r="BFC32" s="2434"/>
      <c r="BFD32" s="2434"/>
      <c r="BFE32" s="2434"/>
      <c r="BFF32" s="2434"/>
      <c r="BFG32" s="2434"/>
      <c r="BFH32" s="2434"/>
      <c r="BFI32" s="2434"/>
      <c r="BFJ32" s="2434"/>
      <c r="BFK32" s="2434"/>
      <c r="BFL32" s="2434"/>
      <c r="BFM32" s="2434"/>
      <c r="BFN32" s="2434"/>
      <c r="BFO32" s="2434"/>
      <c r="BFP32" s="2434"/>
      <c r="BFQ32" s="2434"/>
      <c r="BFR32" s="2434"/>
      <c r="BFS32" s="2434"/>
      <c r="BFT32" s="2434"/>
      <c r="BFU32" s="2434"/>
      <c r="BFV32" s="2434"/>
      <c r="BFW32" s="2434"/>
      <c r="BFX32" s="2434"/>
      <c r="BFY32" s="2434"/>
      <c r="BFZ32" s="2434"/>
      <c r="BGA32" s="2434"/>
      <c r="BGB32" s="2434"/>
      <c r="BGC32" s="2434"/>
      <c r="BGD32" s="2434"/>
      <c r="BGE32" s="2434"/>
      <c r="BGF32" s="2434"/>
      <c r="BGG32" s="2434"/>
      <c r="BGH32" s="2434"/>
      <c r="BGI32" s="2434"/>
      <c r="BGJ32" s="2434"/>
      <c r="BGK32" s="2434"/>
      <c r="BGL32" s="2434"/>
      <c r="BGM32" s="2434"/>
      <c r="BGN32" s="2434"/>
      <c r="BGO32" s="2434"/>
      <c r="BGP32" s="2434"/>
      <c r="BGQ32" s="2434"/>
      <c r="BGR32" s="2434"/>
      <c r="BGS32" s="2434"/>
      <c r="BGT32" s="2434"/>
      <c r="BGU32" s="2434"/>
      <c r="BGV32" s="2434"/>
      <c r="BGW32" s="2434"/>
      <c r="BGX32" s="2434"/>
      <c r="BGY32" s="2434"/>
      <c r="BGZ32" s="2434"/>
      <c r="BHA32" s="2434"/>
      <c r="BHB32" s="2434"/>
      <c r="BHC32" s="2434"/>
      <c r="BHD32" s="2434"/>
      <c r="BHE32" s="2434"/>
      <c r="BHF32" s="2434"/>
      <c r="BHG32" s="2434"/>
      <c r="BHH32" s="2434"/>
      <c r="BHI32" s="2434"/>
      <c r="BHJ32" s="2434"/>
      <c r="BHK32" s="2434"/>
      <c r="BHL32" s="2434"/>
      <c r="BHM32" s="2434"/>
      <c r="BHN32" s="2434"/>
      <c r="BHO32" s="2434"/>
      <c r="BHP32" s="2434"/>
      <c r="BHQ32" s="2434"/>
      <c r="BHR32" s="2434"/>
      <c r="BHS32" s="2434"/>
      <c r="BHT32" s="2434"/>
      <c r="BHU32" s="2434"/>
      <c r="BHV32" s="2434"/>
      <c r="BHW32" s="2434"/>
      <c r="BHX32" s="2434"/>
      <c r="BHY32" s="2434"/>
      <c r="BHZ32" s="2434"/>
      <c r="BIA32" s="2434"/>
      <c r="BIB32" s="2434"/>
      <c r="BIC32" s="2434"/>
      <c r="BID32" s="2434"/>
      <c r="BIE32" s="2434"/>
      <c r="BIF32" s="2434"/>
      <c r="BIG32" s="2434"/>
      <c r="BIH32" s="2434"/>
      <c r="BII32" s="2434"/>
      <c r="BIJ32" s="2434"/>
      <c r="BIK32" s="2434"/>
      <c r="BIL32" s="2434"/>
      <c r="BIM32" s="2434"/>
      <c r="BIN32" s="2434"/>
      <c r="BIO32" s="2434"/>
      <c r="BIP32" s="2434"/>
      <c r="BIQ32" s="2434"/>
      <c r="BIR32" s="2434"/>
      <c r="BIS32" s="2434"/>
      <c r="BIT32" s="2434"/>
      <c r="BIU32" s="2434"/>
      <c r="BIV32" s="2434"/>
      <c r="BIW32" s="2434"/>
      <c r="BIX32" s="2434"/>
      <c r="BIY32" s="2434"/>
      <c r="BIZ32" s="2434"/>
      <c r="BJA32" s="2434"/>
      <c r="BJB32" s="2434"/>
      <c r="BJC32" s="2434"/>
      <c r="BJD32" s="2434"/>
      <c r="BJE32" s="2434"/>
      <c r="BJF32" s="2434"/>
      <c r="BJG32" s="2434"/>
      <c r="BJH32" s="2434"/>
      <c r="BJI32" s="2434"/>
      <c r="BJJ32" s="2434"/>
      <c r="BJK32" s="2434"/>
      <c r="BJL32" s="2434"/>
      <c r="BJM32" s="2434"/>
      <c r="BJN32" s="2434"/>
      <c r="BJO32" s="2434"/>
      <c r="BJP32" s="2434"/>
      <c r="BJQ32" s="2434"/>
      <c r="BJR32" s="2434"/>
      <c r="BJS32" s="2434"/>
      <c r="BJT32" s="2434"/>
      <c r="BJU32" s="2434"/>
      <c r="BJV32" s="2434"/>
      <c r="BJW32" s="2434"/>
      <c r="BJX32" s="2434"/>
      <c r="BJY32" s="2434"/>
      <c r="BJZ32" s="2434"/>
      <c r="BKA32" s="2434"/>
      <c r="BKB32" s="2434"/>
      <c r="BKC32" s="2434"/>
      <c r="BKD32" s="2434"/>
      <c r="BKE32" s="2434"/>
      <c r="BKF32" s="2434"/>
      <c r="BKG32" s="2434"/>
      <c r="BKH32" s="2434"/>
      <c r="BKI32" s="2434"/>
      <c r="BKJ32" s="2434"/>
      <c r="BKK32" s="2434"/>
      <c r="BKL32" s="2434"/>
      <c r="BKM32" s="2434"/>
      <c r="BKN32" s="2434"/>
      <c r="BKO32" s="2434"/>
      <c r="BKP32" s="2434"/>
      <c r="BKQ32" s="2434"/>
      <c r="BKR32" s="2434"/>
      <c r="BKS32" s="2434"/>
      <c r="BKT32" s="2434"/>
      <c r="BKU32" s="2434"/>
      <c r="BKV32" s="2434"/>
      <c r="BKW32" s="2434"/>
      <c r="BKX32" s="2434"/>
      <c r="BKY32" s="2434"/>
      <c r="BKZ32" s="2434"/>
      <c r="BLA32" s="2434"/>
      <c r="BLB32" s="2434"/>
      <c r="BLC32" s="2434"/>
      <c r="BLD32" s="2434"/>
      <c r="BLE32" s="2434"/>
      <c r="BLF32" s="2434"/>
      <c r="BLG32" s="2434"/>
      <c r="BLH32" s="2434"/>
      <c r="BLI32" s="2434"/>
      <c r="BLJ32" s="2434"/>
      <c r="BLK32" s="2434"/>
      <c r="BLL32" s="2434"/>
      <c r="BLM32" s="2434"/>
      <c r="BLN32" s="2434"/>
      <c r="BLO32" s="2434"/>
      <c r="BLP32" s="2434"/>
      <c r="BLQ32" s="2434"/>
      <c r="BLR32" s="2434"/>
      <c r="BLS32" s="2434"/>
      <c r="BLT32" s="2434"/>
      <c r="BLU32" s="2434"/>
      <c r="BLV32" s="2434"/>
      <c r="BLW32" s="2434"/>
      <c r="BLX32" s="2434"/>
      <c r="BLY32" s="2434"/>
      <c r="BLZ32" s="2434"/>
      <c r="BMA32" s="2434"/>
      <c r="BMB32" s="2434"/>
      <c r="BMC32" s="2434"/>
      <c r="BMD32" s="2434"/>
      <c r="BME32" s="2434"/>
      <c r="BMF32" s="2434"/>
      <c r="BMG32" s="2434"/>
      <c r="BMH32" s="2434"/>
      <c r="BMI32" s="2434"/>
      <c r="BMJ32" s="2434"/>
      <c r="BMK32" s="2434"/>
      <c r="BML32" s="2434"/>
      <c r="BMM32" s="2434"/>
      <c r="BMN32" s="2434"/>
      <c r="BMO32" s="2434"/>
      <c r="BMP32" s="2434"/>
      <c r="BMQ32" s="2434"/>
      <c r="BMR32" s="2434"/>
      <c r="BMS32" s="2434"/>
      <c r="BMT32" s="2434"/>
      <c r="BMU32" s="2434"/>
      <c r="BMV32" s="2434"/>
      <c r="BMW32" s="2434"/>
      <c r="BMX32" s="2434"/>
      <c r="BMY32" s="2434"/>
      <c r="BMZ32" s="2434"/>
      <c r="BNA32" s="2434"/>
      <c r="BNB32" s="2434"/>
      <c r="BNC32" s="2434"/>
      <c r="BND32" s="2434"/>
      <c r="BNE32" s="2434"/>
      <c r="BNF32" s="2434"/>
      <c r="BNG32" s="2434"/>
      <c r="BNH32" s="2434"/>
      <c r="BNI32" s="2434"/>
      <c r="BNJ32" s="2434"/>
      <c r="BNK32" s="2434"/>
      <c r="BNL32" s="2434"/>
      <c r="BNM32" s="2434"/>
      <c r="BNN32" s="2434"/>
      <c r="BNO32" s="2434"/>
      <c r="BNP32" s="2434"/>
      <c r="BNQ32" s="2434"/>
      <c r="BNR32" s="2434"/>
      <c r="BNS32" s="2434"/>
      <c r="BNT32" s="2434"/>
      <c r="BNU32" s="2434"/>
      <c r="BNV32" s="2434"/>
      <c r="BNW32" s="2434"/>
      <c r="BNX32" s="2434"/>
      <c r="BNY32" s="2434"/>
      <c r="BNZ32" s="2434"/>
      <c r="BOA32" s="2434"/>
      <c r="BOB32" s="2434"/>
      <c r="BOC32" s="2434"/>
      <c r="BOD32" s="2434"/>
      <c r="BOE32" s="2434"/>
      <c r="BOF32" s="2434"/>
      <c r="BOG32" s="2434"/>
      <c r="BOH32" s="2434"/>
      <c r="BOI32" s="2434"/>
      <c r="BOJ32" s="2434"/>
      <c r="BOK32" s="2434"/>
      <c r="BOL32" s="2434"/>
      <c r="BOM32" s="2434"/>
      <c r="BON32" s="2434"/>
      <c r="BOO32" s="2434"/>
      <c r="BOP32" s="2434"/>
      <c r="BOQ32" s="2434"/>
      <c r="BOR32" s="2434"/>
      <c r="BOS32" s="2434"/>
      <c r="BOT32" s="2434"/>
      <c r="BOU32" s="2434"/>
      <c r="BOV32" s="2434"/>
      <c r="BOW32" s="2434"/>
      <c r="BOX32" s="2434"/>
      <c r="BOY32" s="2434"/>
      <c r="BOZ32" s="2434"/>
      <c r="BPA32" s="2434"/>
      <c r="BPB32" s="2434"/>
      <c r="BPC32" s="2434"/>
      <c r="BPD32" s="2434"/>
      <c r="BPE32" s="2434"/>
      <c r="BPF32" s="2434"/>
      <c r="BPG32" s="2434"/>
      <c r="BPH32" s="2434"/>
      <c r="BPI32" s="2434"/>
      <c r="BPJ32" s="2434"/>
      <c r="BPK32" s="2434"/>
      <c r="BPL32" s="2434"/>
      <c r="BPM32" s="2434"/>
      <c r="BPN32" s="2434"/>
      <c r="BPO32" s="2434"/>
      <c r="BPP32" s="2434"/>
      <c r="BPQ32" s="2434"/>
      <c r="BPR32" s="2434"/>
      <c r="BPS32" s="2434"/>
      <c r="BPT32" s="2434"/>
      <c r="BPU32" s="2434"/>
      <c r="BPV32" s="2434"/>
      <c r="BPW32" s="2434"/>
      <c r="BPX32" s="2434"/>
      <c r="BPY32" s="2434"/>
      <c r="BPZ32" s="2434"/>
      <c r="BQA32" s="2434"/>
      <c r="BQB32" s="2434"/>
      <c r="BQC32" s="2434"/>
      <c r="BQD32" s="2434"/>
      <c r="BQE32" s="2434"/>
      <c r="BQF32" s="2434"/>
      <c r="BQG32" s="2434"/>
      <c r="BQH32" s="2434"/>
      <c r="BQI32" s="2434"/>
      <c r="BQJ32" s="2434"/>
      <c r="BQK32" s="2434"/>
      <c r="BQL32" s="2434"/>
      <c r="BQM32" s="2434"/>
      <c r="BQN32" s="2434"/>
      <c r="BQO32" s="2434"/>
      <c r="BQP32" s="2434"/>
      <c r="BQQ32" s="2434"/>
      <c r="BQR32" s="2434"/>
      <c r="BQS32" s="2434"/>
      <c r="BQT32" s="2434"/>
      <c r="BQU32" s="2434"/>
      <c r="BQV32" s="2434"/>
      <c r="BQW32" s="2434"/>
      <c r="BQX32" s="2434"/>
      <c r="BQY32" s="2434"/>
      <c r="BQZ32" s="2434"/>
      <c r="BRA32" s="2434"/>
      <c r="BRB32" s="2434"/>
      <c r="BRC32" s="2434"/>
      <c r="BRD32" s="2434"/>
      <c r="BRE32" s="2434"/>
      <c r="BRF32" s="2434"/>
      <c r="BRG32" s="2434"/>
      <c r="BRH32" s="2434"/>
      <c r="BRI32" s="2434"/>
      <c r="BRJ32" s="2434"/>
      <c r="BRK32" s="2434"/>
      <c r="BRL32" s="2434"/>
      <c r="BRM32" s="2434"/>
      <c r="BRN32" s="2434"/>
      <c r="BRO32" s="2434"/>
      <c r="BRP32" s="2434"/>
      <c r="BRQ32" s="2434"/>
      <c r="BRR32" s="2434"/>
      <c r="BRS32" s="2434"/>
      <c r="BRT32" s="2434"/>
      <c r="BRU32" s="2434"/>
      <c r="BRV32" s="2434"/>
      <c r="BRW32" s="2434"/>
      <c r="BRX32" s="2434"/>
      <c r="BRY32" s="2434"/>
      <c r="BRZ32" s="2434"/>
      <c r="BSA32" s="2434"/>
      <c r="BSB32" s="2434"/>
      <c r="BSC32" s="2434"/>
      <c r="BSD32" s="2434"/>
      <c r="BSE32" s="2434"/>
      <c r="BSF32" s="2434"/>
      <c r="BSG32" s="2434"/>
      <c r="BSH32" s="2434"/>
      <c r="BSI32" s="2434"/>
      <c r="BSJ32" s="2434"/>
      <c r="BSK32" s="2434"/>
      <c r="BSL32" s="2434"/>
      <c r="BSM32" s="2434"/>
      <c r="BSN32" s="2434"/>
      <c r="BSO32" s="2434"/>
      <c r="BSP32" s="2434"/>
      <c r="BSQ32" s="2434"/>
      <c r="BSR32" s="2434"/>
      <c r="BSS32" s="2434"/>
      <c r="BST32" s="2434"/>
      <c r="BSU32" s="2434"/>
      <c r="BSV32" s="2434"/>
      <c r="BSW32" s="2434"/>
      <c r="BSX32" s="2434"/>
      <c r="BSY32" s="2434"/>
      <c r="BSZ32" s="2434"/>
      <c r="BTA32" s="2434"/>
      <c r="BTB32" s="2434"/>
      <c r="BTC32" s="2434"/>
      <c r="BTD32" s="2434"/>
      <c r="BTE32" s="2434"/>
      <c r="BTF32" s="2434"/>
      <c r="BTG32" s="2434"/>
      <c r="BTH32" s="2434"/>
      <c r="BTI32" s="2434"/>
      <c r="BTJ32" s="2434"/>
      <c r="BTK32" s="2434"/>
      <c r="BTL32" s="2434"/>
      <c r="BTM32" s="2434"/>
      <c r="BTN32" s="2434"/>
      <c r="BTO32" s="2434"/>
      <c r="BTP32" s="2434"/>
      <c r="BTQ32" s="2434"/>
      <c r="BTR32" s="2434"/>
      <c r="BTS32" s="2434"/>
      <c r="BTT32" s="2434"/>
      <c r="BTU32" s="2434"/>
      <c r="BTV32" s="2434"/>
      <c r="BTW32" s="2434"/>
      <c r="BTX32" s="2434"/>
      <c r="BTY32" s="2434"/>
      <c r="BTZ32" s="2434"/>
      <c r="BUA32" s="2434"/>
      <c r="BUB32" s="2434"/>
      <c r="BUC32" s="2434"/>
      <c r="BUD32" s="2434"/>
      <c r="BUE32" s="2434"/>
      <c r="BUF32" s="2434"/>
      <c r="BUG32" s="2434"/>
      <c r="BUH32" s="2434"/>
      <c r="BUI32" s="2434"/>
      <c r="BUJ32" s="2434"/>
      <c r="BUK32" s="2434"/>
      <c r="BUL32" s="2434"/>
      <c r="BUM32" s="2434"/>
      <c r="BUN32" s="2434"/>
      <c r="BUO32" s="2434"/>
      <c r="BUP32" s="2434"/>
      <c r="BUQ32" s="2434"/>
      <c r="BUR32" s="2434"/>
      <c r="BUS32" s="2434"/>
      <c r="BUT32" s="2434"/>
      <c r="BUU32" s="2434"/>
      <c r="BUV32" s="2434"/>
      <c r="BUW32" s="2434"/>
      <c r="BUX32" s="2434"/>
      <c r="BUY32" s="2434"/>
      <c r="BUZ32" s="2434"/>
      <c r="BVA32" s="2434"/>
      <c r="BVB32" s="2434"/>
      <c r="BVC32" s="2434"/>
      <c r="BVD32" s="2434"/>
      <c r="BVE32" s="2434"/>
      <c r="BVF32" s="2434"/>
      <c r="BVG32" s="2434"/>
      <c r="BVH32" s="2434"/>
      <c r="BVI32" s="2434"/>
      <c r="BVJ32" s="2434"/>
      <c r="BVK32" s="2434"/>
      <c r="BVL32" s="2434"/>
      <c r="BVM32" s="2434"/>
      <c r="BVN32" s="2434"/>
      <c r="BVO32" s="2434"/>
      <c r="BVP32" s="2434"/>
      <c r="BVQ32" s="2434"/>
      <c r="BVR32" s="2434"/>
      <c r="BVS32" s="2434"/>
      <c r="BVT32" s="2434"/>
      <c r="BVU32" s="2434"/>
      <c r="BVV32" s="2434"/>
      <c r="BVW32" s="2434"/>
      <c r="BVX32" s="2434"/>
      <c r="BVY32" s="2434"/>
      <c r="BVZ32" s="2434"/>
      <c r="BWA32" s="2434"/>
      <c r="BWB32" s="2434"/>
      <c r="BWC32" s="2434"/>
      <c r="BWD32" s="2434"/>
      <c r="BWE32" s="2434"/>
      <c r="BWF32" s="2434"/>
      <c r="BWG32" s="2434"/>
      <c r="BWH32" s="2434"/>
      <c r="BWI32" s="2434"/>
      <c r="BWJ32" s="2434"/>
      <c r="BWK32" s="2434"/>
      <c r="BWL32" s="2434"/>
      <c r="BWM32" s="2434"/>
      <c r="BWN32" s="2434"/>
      <c r="BWO32" s="2434"/>
      <c r="BWP32" s="2434"/>
      <c r="BWQ32" s="2434"/>
      <c r="BWR32" s="2434"/>
      <c r="BWS32" s="2434"/>
      <c r="BWT32" s="2434"/>
      <c r="BWU32" s="2434"/>
      <c r="BWV32" s="2434"/>
      <c r="BWW32" s="2434"/>
      <c r="BWX32" s="2434"/>
      <c r="BWY32" s="2434"/>
      <c r="BWZ32" s="2434"/>
      <c r="BXA32" s="2434"/>
      <c r="BXB32" s="2434"/>
      <c r="BXC32" s="2434"/>
      <c r="BXD32" s="2434"/>
      <c r="BXE32" s="2434"/>
      <c r="BXF32" s="2434"/>
      <c r="BXG32" s="2434"/>
      <c r="BXH32" s="2434"/>
      <c r="BXI32" s="2434"/>
      <c r="BXJ32" s="2434"/>
      <c r="BXK32" s="2434"/>
      <c r="BXL32" s="2434"/>
      <c r="BXM32" s="2434"/>
      <c r="BXN32" s="2434"/>
      <c r="BXO32" s="2434"/>
      <c r="BXP32" s="2434"/>
      <c r="BXQ32" s="2434"/>
      <c r="BXR32" s="2434"/>
      <c r="BXS32" s="2434"/>
      <c r="BXT32" s="2434"/>
      <c r="BXU32" s="2434"/>
      <c r="BXV32" s="2434"/>
      <c r="BXW32" s="2434"/>
      <c r="BXX32" s="2434"/>
      <c r="BXY32" s="2434"/>
      <c r="BXZ32" s="2434"/>
      <c r="BYA32" s="2434"/>
      <c r="BYB32" s="2434"/>
      <c r="BYC32" s="2434"/>
      <c r="BYD32" s="2434"/>
      <c r="BYE32" s="2434"/>
      <c r="BYF32" s="2434"/>
      <c r="BYG32" s="2434"/>
      <c r="BYH32" s="2434"/>
      <c r="BYI32" s="2434"/>
      <c r="BYJ32" s="2434"/>
      <c r="BYK32" s="2434"/>
      <c r="BYL32" s="2434"/>
      <c r="BYM32" s="2434"/>
      <c r="BYN32" s="2434"/>
      <c r="BYO32" s="2434"/>
      <c r="BYP32" s="2434"/>
      <c r="BYQ32" s="2434"/>
      <c r="BYR32" s="2434"/>
      <c r="BYS32" s="2434"/>
      <c r="BYT32" s="2434"/>
      <c r="BYU32" s="2434"/>
      <c r="BYV32" s="2434"/>
      <c r="BYW32" s="2434"/>
      <c r="BYX32" s="2434"/>
      <c r="BYY32" s="2434"/>
      <c r="BYZ32" s="2434"/>
      <c r="BZA32" s="2434"/>
      <c r="BZB32" s="2434"/>
      <c r="BZC32" s="2434"/>
      <c r="BZD32" s="2434"/>
      <c r="BZE32" s="2434"/>
      <c r="BZF32" s="2434"/>
      <c r="BZG32" s="2434"/>
      <c r="BZH32" s="2434"/>
      <c r="BZI32" s="2434"/>
      <c r="BZJ32" s="2434"/>
      <c r="BZK32" s="2434"/>
      <c r="BZL32" s="2434"/>
      <c r="BZM32" s="2434"/>
      <c r="BZN32" s="2434"/>
      <c r="BZO32" s="2434"/>
      <c r="BZP32" s="2434"/>
      <c r="BZQ32" s="2434"/>
      <c r="BZR32" s="2434"/>
      <c r="BZS32" s="2434"/>
      <c r="BZT32" s="2434"/>
      <c r="BZU32" s="2434"/>
      <c r="BZV32" s="2434"/>
      <c r="BZW32" s="2434"/>
      <c r="BZX32" s="2434"/>
      <c r="BZY32" s="2434"/>
      <c r="BZZ32" s="2434"/>
      <c r="CAA32" s="2434"/>
      <c r="CAB32" s="2434"/>
      <c r="CAC32" s="2434"/>
      <c r="CAD32" s="2434"/>
      <c r="CAE32" s="2434"/>
      <c r="CAF32" s="2434"/>
      <c r="CAG32" s="2434"/>
      <c r="CAH32" s="2434"/>
      <c r="CAI32" s="2434"/>
      <c r="CAJ32" s="2434"/>
      <c r="CAK32" s="2434"/>
      <c r="CAL32" s="2434"/>
      <c r="CAM32" s="2434"/>
      <c r="CAN32" s="2434"/>
      <c r="CAO32" s="2434"/>
      <c r="CAP32" s="2434"/>
      <c r="CAQ32" s="2434"/>
      <c r="CAR32" s="2434"/>
      <c r="CAS32" s="2434"/>
      <c r="CAT32" s="2434"/>
      <c r="CAU32" s="2434"/>
      <c r="CAV32" s="2434"/>
      <c r="CAW32" s="2434"/>
      <c r="CAX32" s="2434"/>
      <c r="CAY32" s="2434"/>
      <c r="CAZ32" s="2434"/>
      <c r="CBA32" s="2434"/>
      <c r="CBB32" s="2434"/>
      <c r="CBC32" s="2434"/>
      <c r="CBD32" s="2434"/>
      <c r="CBE32" s="2434"/>
      <c r="CBF32" s="2434"/>
      <c r="CBG32" s="2434"/>
      <c r="CBH32" s="2434"/>
      <c r="CBI32" s="2434"/>
      <c r="CBJ32" s="2434"/>
      <c r="CBK32" s="2434"/>
      <c r="CBL32" s="2434"/>
      <c r="CBM32" s="2434"/>
      <c r="CBN32" s="2434"/>
      <c r="CBO32" s="2434"/>
      <c r="CBP32" s="2434"/>
      <c r="CBQ32" s="2434"/>
      <c r="CBR32" s="2434"/>
      <c r="CBS32" s="2434"/>
      <c r="CBT32" s="2434"/>
      <c r="CBU32" s="2434"/>
      <c r="CBV32" s="2434"/>
      <c r="CBW32" s="2434"/>
      <c r="CBX32" s="2434"/>
      <c r="CBY32" s="2434"/>
      <c r="CBZ32" s="2434"/>
      <c r="CCA32" s="2434"/>
      <c r="CCB32" s="2434"/>
      <c r="CCC32" s="2434"/>
      <c r="CCD32" s="2434"/>
      <c r="CCE32" s="2434"/>
      <c r="CCF32" s="2434"/>
      <c r="CCG32" s="2434"/>
      <c r="CCH32" s="2434"/>
      <c r="CCI32" s="2434"/>
      <c r="CCJ32" s="2434"/>
      <c r="CCK32" s="2434"/>
      <c r="CCL32" s="2434"/>
      <c r="CCM32" s="2434"/>
      <c r="CCN32" s="2434"/>
      <c r="CCO32" s="2434"/>
      <c r="CCP32" s="2434"/>
      <c r="CCQ32" s="2434"/>
      <c r="CCR32" s="2434"/>
      <c r="CCS32" s="2434"/>
      <c r="CCT32" s="2434"/>
      <c r="CCU32" s="2434"/>
      <c r="CCV32" s="2434"/>
      <c r="CCW32" s="2434"/>
      <c r="CCX32" s="2434"/>
      <c r="CCY32" s="2434"/>
      <c r="CCZ32" s="2434"/>
      <c r="CDA32" s="2434"/>
      <c r="CDB32" s="2434"/>
      <c r="CDC32" s="2434"/>
      <c r="CDD32" s="2434"/>
      <c r="CDE32" s="2434"/>
      <c r="CDF32" s="2434"/>
      <c r="CDG32" s="2434"/>
      <c r="CDH32" s="2434"/>
      <c r="CDI32" s="2434"/>
      <c r="CDJ32" s="2434"/>
      <c r="CDK32" s="2434"/>
      <c r="CDL32" s="2434"/>
      <c r="CDM32" s="2434"/>
      <c r="CDN32" s="2434"/>
      <c r="CDO32" s="2434"/>
      <c r="CDP32" s="2434"/>
      <c r="CDQ32" s="2434"/>
      <c r="CDR32" s="2434"/>
      <c r="CDS32" s="2434"/>
      <c r="CDT32" s="2434"/>
      <c r="CDU32" s="2434"/>
      <c r="CDV32" s="2434"/>
      <c r="CDW32" s="2434"/>
      <c r="CDX32" s="2434"/>
      <c r="CDY32" s="2434"/>
      <c r="CDZ32" s="2434"/>
      <c r="CEA32" s="2434"/>
      <c r="CEB32" s="2434"/>
      <c r="CEC32" s="2434"/>
      <c r="CED32" s="2434"/>
      <c r="CEE32" s="2434"/>
      <c r="CEF32" s="2434"/>
      <c r="CEG32" s="2434"/>
      <c r="CEH32" s="2434"/>
      <c r="CEI32" s="2434"/>
      <c r="CEJ32" s="2434"/>
      <c r="CEK32" s="2434"/>
      <c r="CEL32" s="2434"/>
      <c r="CEM32" s="2434"/>
      <c r="CEN32" s="2434"/>
      <c r="CEO32" s="2434"/>
      <c r="CEP32" s="2434"/>
      <c r="CEQ32" s="2434"/>
      <c r="CER32" s="2434"/>
      <c r="CES32" s="2434"/>
      <c r="CET32" s="2434"/>
      <c r="CEU32" s="2434"/>
      <c r="CEV32" s="2434"/>
      <c r="CEW32" s="2434"/>
      <c r="CEX32" s="2434"/>
      <c r="CEY32" s="2434"/>
      <c r="CEZ32" s="2434"/>
      <c r="CFA32" s="2434"/>
      <c r="CFB32" s="2434"/>
      <c r="CFC32" s="2434"/>
      <c r="CFD32" s="2434"/>
      <c r="CFE32" s="2434"/>
      <c r="CFF32" s="2434"/>
      <c r="CFG32" s="2434"/>
      <c r="CFH32" s="2434"/>
      <c r="CFI32" s="2434"/>
      <c r="CFJ32" s="2434"/>
      <c r="CFK32" s="2434"/>
      <c r="CFL32" s="2434"/>
      <c r="CFM32" s="2434"/>
      <c r="CFN32" s="2434"/>
      <c r="CFO32" s="2434"/>
      <c r="CFP32" s="2434"/>
      <c r="CFQ32" s="2434"/>
      <c r="CFR32" s="2434"/>
      <c r="CFS32" s="2434"/>
      <c r="CFT32" s="2434"/>
      <c r="CFU32" s="2434"/>
      <c r="CFV32" s="2434"/>
      <c r="CFW32" s="2434"/>
      <c r="CFX32" s="2434"/>
      <c r="CFY32" s="2434"/>
      <c r="CFZ32" s="2434"/>
      <c r="CGA32" s="2434"/>
      <c r="CGB32" s="2434"/>
      <c r="CGC32" s="2434"/>
      <c r="CGD32" s="2434"/>
      <c r="CGE32" s="2434"/>
      <c r="CGF32" s="2434"/>
      <c r="CGG32" s="2434"/>
      <c r="CGH32" s="2434"/>
      <c r="CGI32" s="2434"/>
      <c r="CGJ32" s="2434"/>
      <c r="CGK32" s="2434"/>
      <c r="CGL32" s="2434"/>
      <c r="CGM32" s="2434"/>
      <c r="CGN32" s="2434"/>
      <c r="CGO32" s="2434"/>
      <c r="CGP32" s="2434"/>
      <c r="CGQ32" s="2434"/>
      <c r="CGR32" s="2434"/>
      <c r="CGS32" s="2434"/>
      <c r="CGT32" s="2434"/>
      <c r="CGU32" s="2434"/>
      <c r="CGV32" s="2434"/>
      <c r="CGW32" s="2434"/>
      <c r="CGX32" s="2434"/>
      <c r="CGY32" s="2434"/>
      <c r="CGZ32" s="2434"/>
      <c r="CHA32" s="2434"/>
      <c r="CHB32" s="2434"/>
      <c r="CHC32" s="2434"/>
      <c r="CHD32" s="2434"/>
      <c r="CHE32" s="2434"/>
      <c r="CHF32" s="2434"/>
      <c r="CHG32" s="2434"/>
      <c r="CHH32" s="2434"/>
      <c r="CHI32" s="2434"/>
      <c r="CHJ32" s="2434"/>
      <c r="CHK32" s="2434"/>
      <c r="CHL32" s="2434"/>
      <c r="CHM32" s="2434"/>
      <c r="CHN32" s="2434"/>
      <c r="CHO32" s="2434"/>
      <c r="CHP32" s="2434"/>
      <c r="CHQ32" s="2434"/>
      <c r="CHR32" s="2434"/>
      <c r="CHS32" s="2434"/>
      <c r="CHT32" s="2434"/>
      <c r="CHU32" s="2434"/>
      <c r="CHV32" s="2434"/>
      <c r="CHW32" s="2434"/>
      <c r="CHX32" s="2434"/>
      <c r="CHY32" s="2434"/>
      <c r="CHZ32" s="2434"/>
      <c r="CIA32" s="2434"/>
      <c r="CIB32" s="2434"/>
      <c r="CIC32" s="2434"/>
      <c r="CID32" s="2434"/>
      <c r="CIE32" s="2434"/>
      <c r="CIF32" s="2434"/>
      <c r="CIG32" s="2434"/>
      <c r="CIH32" s="2434"/>
      <c r="CII32" s="2434"/>
      <c r="CIJ32" s="2434"/>
      <c r="CIK32" s="2434"/>
      <c r="CIL32" s="2434"/>
      <c r="CIM32" s="2434"/>
      <c r="CIN32" s="2434"/>
      <c r="CIO32" s="2434"/>
      <c r="CIP32" s="2434"/>
      <c r="CIQ32" s="2434"/>
      <c r="CIR32" s="2434"/>
      <c r="CIS32" s="2434"/>
      <c r="CIT32" s="2434"/>
      <c r="CIU32" s="2434"/>
      <c r="CIV32" s="2434"/>
      <c r="CIW32" s="2434"/>
      <c r="CIX32" s="2434"/>
      <c r="CIY32" s="2434"/>
      <c r="CIZ32" s="2434"/>
      <c r="CJA32" s="2434"/>
      <c r="CJB32" s="2434"/>
      <c r="CJC32" s="2434"/>
      <c r="CJD32" s="2434"/>
      <c r="CJE32" s="2434"/>
      <c r="CJF32" s="2434"/>
      <c r="CJG32" s="2434"/>
      <c r="CJH32" s="2434"/>
      <c r="CJI32" s="2434"/>
      <c r="CJJ32" s="2434"/>
      <c r="CJK32" s="2434"/>
      <c r="CJL32" s="2434"/>
      <c r="CJM32" s="2434"/>
      <c r="CJN32" s="2434"/>
      <c r="CJO32" s="2434"/>
      <c r="CJP32" s="2434"/>
      <c r="CJQ32" s="2434"/>
      <c r="CJR32" s="2434"/>
      <c r="CJS32" s="2434"/>
      <c r="CJT32" s="2434"/>
      <c r="CJU32" s="2434"/>
      <c r="CJV32" s="2434"/>
      <c r="CJW32" s="2434"/>
      <c r="CJX32" s="2434"/>
      <c r="CJY32" s="2434"/>
      <c r="CJZ32" s="2434"/>
      <c r="CKA32" s="2434"/>
      <c r="CKB32" s="2434"/>
      <c r="CKC32" s="2434"/>
      <c r="CKD32" s="2434"/>
      <c r="CKE32" s="2434"/>
      <c r="CKF32" s="2434"/>
      <c r="CKG32" s="2434"/>
      <c r="CKH32" s="2434"/>
      <c r="CKI32" s="2434"/>
      <c r="CKJ32" s="2434"/>
      <c r="CKK32" s="2434"/>
      <c r="CKL32" s="2434"/>
      <c r="CKM32" s="2434"/>
      <c r="CKN32" s="2434"/>
      <c r="CKO32" s="2434"/>
      <c r="CKP32" s="2434"/>
      <c r="CKQ32" s="2434"/>
      <c r="CKR32" s="2434"/>
      <c r="CKS32" s="2434"/>
      <c r="CKT32" s="2434"/>
      <c r="CKU32" s="2434"/>
      <c r="CKV32" s="2434"/>
      <c r="CKW32" s="2434"/>
      <c r="CKX32" s="2434"/>
      <c r="CKY32" s="2434"/>
      <c r="CKZ32" s="2434"/>
      <c r="CLA32" s="2434"/>
      <c r="CLB32" s="2434"/>
      <c r="CLC32" s="2434"/>
      <c r="CLD32" s="2434"/>
      <c r="CLE32" s="2434"/>
      <c r="CLF32" s="2434"/>
      <c r="CLG32" s="2434"/>
      <c r="CLH32" s="2434"/>
      <c r="CLI32" s="2434"/>
      <c r="CLJ32" s="2434"/>
      <c r="CLK32" s="2434"/>
      <c r="CLL32" s="2434"/>
      <c r="CLM32" s="2434"/>
      <c r="CLN32" s="2434"/>
      <c r="CLO32" s="2434"/>
      <c r="CLP32" s="2434"/>
      <c r="CLQ32" s="2434"/>
      <c r="CLR32" s="2434"/>
      <c r="CLS32" s="2434"/>
      <c r="CLT32" s="2434"/>
      <c r="CLU32" s="2434"/>
      <c r="CLV32" s="2434"/>
      <c r="CLW32" s="2434"/>
      <c r="CLX32" s="2434"/>
      <c r="CLY32" s="2434"/>
      <c r="CLZ32" s="2434"/>
      <c r="CMA32" s="2434"/>
      <c r="CMB32" s="2434"/>
      <c r="CMC32" s="2434"/>
      <c r="CMD32" s="2434"/>
      <c r="CME32" s="2434"/>
      <c r="CMF32" s="2434"/>
      <c r="CMG32" s="2434"/>
      <c r="CMH32" s="2434"/>
      <c r="CMI32" s="2434"/>
      <c r="CMJ32" s="2434"/>
      <c r="CMK32" s="2434"/>
      <c r="CML32" s="2434"/>
      <c r="CMM32" s="2434"/>
      <c r="CMN32" s="2434"/>
      <c r="CMO32" s="2434"/>
      <c r="CMP32" s="2434"/>
      <c r="CMQ32" s="2434"/>
      <c r="CMR32" s="2434"/>
      <c r="CMS32" s="2434"/>
      <c r="CMT32" s="2434"/>
      <c r="CMU32" s="2434"/>
      <c r="CMV32" s="2434"/>
      <c r="CMW32" s="2434"/>
      <c r="CMX32" s="2434"/>
      <c r="CMY32" s="2434"/>
      <c r="CMZ32" s="2434"/>
      <c r="CNA32" s="2434"/>
      <c r="CNB32" s="2434"/>
      <c r="CNC32" s="2434"/>
      <c r="CND32" s="2434"/>
      <c r="CNE32" s="2434"/>
      <c r="CNF32" s="2434"/>
      <c r="CNG32" s="2434"/>
      <c r="CNH32" s="2434"/>
      <c r="CNI32" s="2434"/>
      <c r="CNJ32" s="2434"/>
      <c r="CNK32" s="2434"/>
      <c r="CNL32" s="2434"/>
      <c r="CNM32" s="2434"/>
      <c r="CNN32" s="2434"/>
      <c r="CNO32" s="2434"/>
      <c r="CNP32" s="2434"/>
      <c r="CNQ32" s="2434"/>
      <c r="CNR32" s="2434"/>
      <c r="CNS32" s="2434"/>
      <c r="CNT32" s="2434"/>
      <c r="CNU32" s="2434"/>
      <c r="CNV32" s="2434"/>
      <c r="CNW32" s="2434"/>
      <c r="CNX32" s="2434"/>
      <c r="CNY32" s="2434"/>
      <c r="CNZ32" s="2434"/>
      <c r="COA32" s="2434"/>
      <c r="COB32" s="2434"/>
      <c r="COC32" s="2434"/>
      <c r="COD32" s="2434"/>
      <c r="COE32" s="2434"/>
      <c r="COF32" s="2434"/>
      <c r="COG32" s="2434"/>
      <c r="COH32" s="2434"/>
      <c r="COI32" s="2434"/>
      <c r="COJ32" s="2434"/>
      <c r="COK32" s="2434"/>
      <c r="COL32" s="2434"/>
      <c r="COM32" s="2434"/>
      <c r="CON32" s="2434"/>
      <c r="COO32" s="2434"/>
      <c r="COP32" s="2434"/>
      <c r="COQ32" s="2434"/>
      <c r="COR32" s="2434"/>
      <c r="COS32" s="2434"/>
      <c r="COT32" s="2434"/>
      <c r="COU32" s="2434"/>
      <c r="COV32" s="2434"/>
      <c r="COW32" s="2434"/>
      <c r="COX32" s="2434"/>
      <c r="COY32" s="2434"/>
      <c r="COZ32" s="2434"/>
      <c r="CPA32" s="2434"/>
      <c r="CPB32" s="2434"/>
      <c r="CPC32" s="2434"/>
      <c r="CPD32" s="2434"/>
      <c r="CPE32" s="2434"/>
      <c r="CPF32" s="2434"/>
      <c r="CPG32" s="2434"/>
      <c r="CPH32" s="2434"/>
      <c r="CPI32" s="2434"/>
      <c r="CPJ32" s="2434"/>
      <c r="CPK32" s="2434"/>
      <c r="CPL32" s="2434"/>
      <c r="CPM32" s="2434"/>
      <c r="CPN32" s="2434"/>
      <c r="CPO32" s="2434"/>
      <c r="CPP32" s="2434"/>
      <c r="CPQ32" s="2434"/>
      <c r="CPR32" s="2434"/>
      <c r="CPS32" s="2434"/>
      <c r="CPT32" s="2434"/>
      <c r="CPU32" s="2434"/>
      <c r="CPV32" s="2434"/>
      <c r="CPW32" s="2434"/>
      <c r="CPX32" s="2434"/>
      <c r="CPY32" s="2434"/>
      <c r="CPZ32" s="2434"/>
      <c r="CQA32" s="2434"/>
      <c r="CQB32" s="2434"/>
      <c r="CQC32" s="2434"/>
      <c r="CQD32" s="2434"/>
      <c r="CQE32" s="2434"/>
      <c r="CQF32" s="2434"/>
      <c r="CQG32" s="2434"/>
      <c r="CQH32" s="2434"/>
      <c r="CQI32" s="2434"/>
      <c r="CQJ32" s="2434"/>
      <c r="CQK32" s="2434"/>
      <c r="CQL32" s="2434"/>
      <c r="CQM32" s="2434"/>
      <c r="CQN32" s="2434"/>
      <c r="CQO32" s="2434"/>
      <c r="CQP32" s="2434"/>
      <c r="CQQ32" s="2434"/>
      <c r="CQR32" s="2434"/>
      <c r="CQS32" s="2434"/>
      <c r="CQT32" s="2434"/>
      <c r="CQU32" s="2434"/>
      <c r="CQV32" s="2434"/>
      <c r="CQW32" s="2434"/>
      <c r="CQX32" s="2434"/>
      <c r="CQY32" s="2434"/>
      <c r="CQZ32" s="2434"/>
      <c r="CRA32" s="2434"/>
      <c r="CRB32" s="2434"/>
      <c r="CRC32" s="2434"/>
      <c r="CRD32" s="2434"/>
      <c r="CRE32" s="2434"/>
      <c r="CRF32" s="2434"/>
      <c r="CRG32" s="2434"/>
      <c r="CRH32" s="2434"/>
      <c r="CRI32" s="2434"/>
      <c r="CRJ32" s="2434"/>
      <c r="CRK32" s="2434"/>
      <c r="CRL32" s="2434"/>
      <c r="CRM32" s="2434"/>
      <c r="CRN32" s="2434"/>
      <c r="CRO32" s="2434"/>
      <c r="CRP32" s="2434"/>
      <c r="CRQ32" s="2434"/>
      <c r="CRR32" s="2434"/>
      <c r="CRS32" s="2434"/>
      <c r="CRT32" s="2434"/>
      <c r="CRU32" s="2434"/>
      <c r="CRV32" s="2434"/>
      <c r="CRW32" s="2434"/>
      <c r="CRX32" s="2434"/>
      <c r="CRY32" s="2434"/>
      <c r="CRZ32" s="2434"/>
      <c r="CSA32" s="2434"/>
      <c r="CSB32" s="2434"/>
      <c r="CSC32" s="2434"/>
      <c r="CSD32" s="2434"/>
      <c r="CSE32" s="2434"/>
      <c r="CSF32" s="2434"/>
      <c r="CSG32" s="2434"/>
      <c r="CSH32" s="2434"/>
      <c r="CSI32" s="2434"/>
      <c r="CSJ32" s="2434"/>
      <c r="CSK32" s="2434"/>
      <c r="CSL32" s="2434"/>
      <c r="CSM32" s="2434"/>
      <c r="CSN32" s="2434"/>
      <c r="CSO32" s="2434"/>
      <c r="CSP32" s="2434"/>
      <c r="CSQ32" s="2434"/>
      <c r="CSR32" s="2434"/>
      <c r="CSS32" s="2434"/>
      <c r="CST32" s="2434"/>
      <c r="CSU32" s="2434"/>
      <c r="CSV32" s="2434"/>
      <c r="CSW32" s="2434"/>
      <c r="CSX32" s="2434"/>
      <c r="CSY32" s="2434"/>
      <c r="CSZ32" s="2434"/>
      <c r="CTA32" s="2434"/>
      <c r="CTB32" s="2434"/>
      <c r="CTC32" s="2434"/>
      <c r="CTD32" s="2434"/>
      <c r="CTE32" s="2434"/>
      <c r="CTF32" s="2434"/>
      <c r="CTG32" s="2434"/>
      <c r="CTH32" s="2434"/>
      <c r="CTI32" s="2434"/>
      <c r="CTJ32" s="2434"/>
      <c r="CTK32" s="2434"/>
      <c r="CTL32" s="2434"/>
      <c r="CTM32" s="2434"/>
      <c r="CTN32" s="2434"/>
      <c r="CTO32" s="2434"/>
      <c r="CTP32" s="2434"/>
      <c r="CTQ32" s="2434"/>
      <c r="CTR32" s="2434"/>
      <c r="CTS32" s="2434"/>
      <c r="CTT32" s="2434"/>
      <c r="CTU32" s="2434"/>
      <c r="CTV32" s="2434"/>
      <c r="CTW32" s="2434"/>
      <c r="CTX32" s="2434"/>
      <c r="CTY32" s="2434"/>
      <c r="CTZ32" s="2434"/>
      <c r="CUA32" s="2434"/>
      <c r="CUB32" s="2434"/>
      <c r="CUC32" s="2434"/>
      <c r="CUD32" s="2434"/>
      <c r="CUE32" s="2434"/>
      <c r="CUF32" s="2434"/>
      <c r="CUG32" s="2434"/>
      <c r="CUH32" s="2434"/>
      <c r="CUI32" s="2434"/>
      <c r="CUJ32" s="2434"/>
      <c r="CUK32" s="2434"/>
      <c r="CUL32" s="2434"/>
      <c r="CUM32" s="2434"/>
      <c r="CUN32" s="2434"/>
      <c r="CUO32" s="2434"/>
      <c r="CUP32" s="2434"/>
      <c r="CUQ32" s="2434"/>
      <c r="CUR32" s="2434"/>
      <c r="CUS32" s="2434"/>
      <c r="CUT32" s="2434"/>
      <c r="CUU32" s="2434"/>
      <c r="CUV32" s="2434"/>
      <c r="CUW32" s="2434"/>
      <c r="CUX32" s="2434"/>
      <c r="CUY32" s="2434"/>
      <c r="CUZ32" s="2434"/>
      <c r="CVA32" s="2434"/>
      <c r="CVB32" s="2434"/>
      <c r="CVC32" s="2434"/>
      <c r="CVD32" s="2434"/>
      <c r="CVE32" s="2434"/>
      <c r="CVF32" s="2434"/>
      <c r="CVG32" s="2434"/>
      <c r="CVH32" s="2434"/>
      <c r="CVI32" s="2434"/>
      <c r="CVJ32" s="2434"/>
      <c r="CVK32" s="2434"/>
      <c r="CVL32" s="2434"/>
      <c r="CVM32" s="2434"/>
      <c r="CVN32" s="2434"/>
      <c r="CVO32" s="2434"/>
      <c r="CVP32" s="2434"/>
      <c r="CVQ32" s="2434"/>
      <c r="CVR32" s="2434"/>
      <c r="CVS32" s="2434"/>
      <c r="CVT32" s="2434"/>
      <c r="CVU32" s="2434"/>
      <c r="CVV32" s="2434"/>
      <c r="CVW32" s="2434"/>
      <c r="CVX32" s="2434"/>
      <c r="CVY32" s="2434"/>
      <c r="CVZ32" s="2434"/>
      <c r="CWA32" s="2434"/>
      <c r="CWB32" s="2434"/>
      <c r="CWC32" s="2434"/>
      <c r="CWD32" s="2434"/>
      <c r="CWE32" s="2434"/>
      <c r="CWF32" s="2434"/>
      <c r="CWG32" s="2434"/>
      <c r="CWH32" s="2434"/>
      <c r="CWI32" s="2434"/>
      <c r="CWJ32" s="2434"/>
      <c r="CWK32" s="2434"/>
      <c r="CWL32" s="2434"/>
      <c r="CWM32" s="2434"/>
      <c r="CWN32" s="2434"/>
      <c r="CWO32" s="2434"/>
      <c r="CWP32" s="2434"/>
      <c r="CWQ32" s="2434"/>
      <c r="CWR32" s="2434"/>
      <c r="CWS32" s="2434"/>
      <c r="CWT32" s="2434"/>
      <c r="CWU32" s="2434"/>
      <c r="CWV32" s="2434"/>
      <c r="CWW32" s="2434"/>
      <c r="CWX32" s="2434"/>
      <c r="CWY32" s="2434"/>
      <c r="CWZ32" s="2434"/>
      <c r="CXA32" s="2434"/>
      <c r="CXB32" s="2434"/>
      <c r="CXC32" s="2434"/>
      <c r="CXD32" s="2434"/>
      <c r="CXE32" s="2434"/>
      <c r="CXF32" s="2434"/>
      <c r="CXG32" s="2434"/>
      <c r="CXH32" s="2434"/>
      <c r="CXI32" s="2434"/>
      <c r="CXJ32" s="2434"/>
      <c r="CXK32" s="2434"/>
      <c r="CXL32" s="2434"/>
      <c r="CXM32" s="2434"/>
      <c r="CXN32" s="2434"/>
      <c r="CXO32" s="2434"/>
      <c r="CXP32" s="2434"/>
      <c r="CXQ32" s="2434"/>
      <c r="CXR32" s="2434"/>
      <c r="CXS32" s="2434"/>
      <c r="CXT32" s="2434"/>
      <c r="CXU32" s="2434"/>
      <c r="CXV32" s="2434"/>
      <c r="CXW32" s="2434"/>
      <c r="CXX32" s="2434"/>
      <c r="CXY32" s="2434"/>
      <c r="CXZ32" s="2434"/>
      <c r="CYA32" s="2434"/>
      <c r="CYB32" s="2434"/>
      <c r="CYC32" s="2434"/>
      <c r="CYD32" s="2434"/>
      <c r="CYE32" s="2434"/>
      <c r="CYF32" s="2434"/>
      <c r="CYG32" s="2434"/>
      <c r="CYH32" s="2434"/>
      <c r="CYI32" s="2434"/>
      <c r="CYJ32" s="2434"/>
      <c r="CYK32" s="2434"/>
      <c r="CYL32" s="2434"/>
      <c r="CYM32" s="2434"/>
      <c r="CYN32" s="2434"/>
      <c r="CYO32" s="2434"/>
      <c r="CYP32" s="2434"/>
      <c r="CYQ32" s="2434"/>
      <c r="CYR32" s="2434"/>
      <c r="CYS32" s="2434"/>
      <c r="CYT32" s="2434"/>
      <c r="CYU32" s="2434"/>
      <c r="CYV32" s="2434"/>
      <c r="CYW32" s="2434"/>
      <c r="CYX32" s="2434"/>
      <c r="CYY32" s="2434"/>
      <c r="CYZ32" s="2434"/>
      <c r="CZA32" s="2434"/>
      <c r="CZB32" s="2434"/>
      <c r="CZC32" s="2434"/>
      <c r="CZD32" s="2434"/>
      <c r="CZE32" s="2434"/>
      <c r="CZF32" s="2434"/>
      <c r="CZG32" s="2434"/>
      <c r="CZH32" s="2434"/>
      <c r="CZI32" s="2434"/>
      <c r="CZJ32" s="2434"/>
      <c r="CZK32" s="2434"/>
      <c r="CZL32" s="2434"/>
      <c r="CZM32" s="2434"/>
      <c r="CZN32" s="2434"/>
      <c r="CZO32" s="2434"/>
      <c r="CZP32" s="2434"/>
      <c r="CZQ32" s="2434"/>
      <c r="CZR32" s="2434"/>
      <c r="CZS32" s="2434"/>
      <c r="CZT32" s="2434"/>
      <c r="CZU32" s="2434"/>
      <c r="CZV32" s="2434"/>
      <c r="CZW32" s="2434"/>
      <c r="CZX32" s="2434"/>
      <c r="CZY32" s="2434"/>
      <c r="CZZ32" s="2434"/>
      <c r="DAA32" s="2434"/>
      <c r="DAB32" s="2434"/>
      <c r="DAC32" s="2434"/>
      <c r="DAD32" s="2434"/>
      <c r="DAE32" s="2434"/>
      <c r="DAF32" s="2434"/>
      <c r="DAG32" s="2434"/>
      <c r="DAH32" s="2434"/>
      <c r="DAI32" s="2434"/>
      <c r="DAJ32" s="2434"/>
      <c r="DAK32" s="2434"/>
      <c r="DAL32" s="2434"/>
      <c r="DAM32" s="2434"/>
      <c r="DAN32" s="2434"/>
      <c r="DAO32" s="2434"/>
      <c r="DAP32" s="2434"/>
      <c r="DAQ32" s="2434"/>
      <c r="DAR32" s="2434"/>
      <c r="DAS32" s="2434"/>
      <c r="DAT32" s="2434"/>
      <c r="DAU32" s="2434"/>
      <c r="DAV32" s="2434"/>
      <c r="DAW32" s="2434"/>
      <c r="DAX32" s="2434"/>
      <c r="DAY32" s="2434"/>
      <c r="DAZ32" s="2434"/>
      <c r="DBA32" s="2434"/>
      <c r="DBB32" s="2434"/>
      <c r="DBC32" s="2434"/>
      <c r="DBD32" s="2434"/>
      <c r="DBE32" s="2434"/>
      <c r="DBF32" s="2434"/>
      <c r="DBG32" s="2434"/>
      <c r="DBH32" s="2434"/>
      <c r="DBI32" s="2434"/>
      <c r="DBJ32" s="2434"/>
      <c r="DBK32" s="2434"/>
      <c r="DBL32" s="2434"/>
      <c r="DBM32" s="2434"/>
      <c r="DBN32" s="2434"/>
      <c r="DBO32" s="2434"/>
      <c r="DBP32" s="2434"/>
      <c r="DBQ32" s="2434"/>
      <c r="DBR32" s="2434"/>
      <c r="DBS32" s="2434"/>
      <c r="DBT32" s="2434"/>
      <c r="DBU32" s="2434"/>
      <c r="DBV32" s="2434"/>
      <c r="DBW32" s="2434"/>
      <c r="DBX32" s="2434"/>
      <c r="DBY32" s="2434"/>
      <c r="DBZ32" s="2434"/>
      <c r="DCA32" s="2434"/>
      <c r="DCB32" s="2434"/>
      <c r="DCC32" s="2434"/>
      <c r="DCD32" s="2434"/>
      <c r="DCE32" s="2434"/>
      <c r="DCF32" s="2434"/>
      <c r="DCG32" s="2434"/>
      <c r="DCH32" s="2434"/>
      <c r="DCI32" s="2434"/>
      <c r="DCJ32" s="2434"/>
      <c r="DCK32" s="2434"/>
      <c r="DCL32" s="2434"/>
      <c r="DCM32" s="2434"/>
      <c r="DCN32" s="2434"/>
      <c r="DCO32" s="2434"/>
      <c r="DCP32" s="2434"/>
      <c r="DCQ32" s="2434"/>
      <c r="DCR32" s="2434"/>
      <c r="DCS32" s="2434"/>
      <c r="DCT32" s="2434"/>
      <c r="DCU32" s="2434"/>
      <c r="DCV32" s="2434"/>
      <c r="DCW32" s="2434"/>
      <c r="DCX32" s="2434"/>
      <c r="DCY32" s="2434"/>
      <c r="DCZ32" s="2434"/>
      <c r="DDA32" s="2434"/>
      <c r="DDB32" s="2434"/>
      <c r="DDC32" s="2434"/>
      <c r="DDD32" s="2434"/>
      <c r="DDE32" s="2434"/>
      <c r="DDF32" s="2434"/>
      <c r="DDG32" s="2434"/>
      <c r="DDH32" s="2434"/>
      <c r="DDI32" s="2434"/>
      <c r="DDJ32" s="2434"/>
      <c r="DDK32" s="2434"/>
      <c r="DDL32" s="2434"/>
      <c r="DDM32" s="2434"/>
      <c r="DDN32" s="2434"/>
      <c r="DDO32" s="2434"/>
      <c r="DDP32" s="2434"/>
      <c r="DDQ32" s="2434"/>
      <c r="DDR32" s="2434"/>
      <c r="DDS32" s="2434"/>
      <c r="DDT32" s="2434"/>
      <c r="DDU32" s="2434"/>
      <c r="DDV32" s="2434"/>
      <c r="DDW32" s="2434"/>
      <c r="DDX32" s="2434"/>
      <c r="DDY32" s="2434"/>
      <c r="DDZ32" s="2434"/>
      <c r="DEA32" s="2434"/>
      <c r="DEB32" s="2434"/>
      <c r="DEC32" s="2434"/>
      <c r="DED32" s="2434"/>
      <c r="DEE32" s="2434"/>
      <c r="DEF32" s="2434"/>
      <c r="DEG32" s="2434"/>
      <c r="DEH32" s="2434"/>
      <c r="DEI32" s="2434"/>
      <c r="DEJ32" s="2434"/>
      <c r="DEK32" s="2434"/>
      <c r="DEL32" s="2434"/>
      <c r="DEM32" s="2434"/>
      <c r="DEN32" s="2434"/>
      <c r="DEO32" s="2434"/>
      <c r="DEP32" s="2434"/>
      <c r="DEQ32" s="2434"/>
      <c r="DER32" s="2434"/>
      <c r="DES32" s="2434"/>
      <c r="DET32" s="2434"/>
      <c r="DEU32" s="2434"/>
      <c r="DEV32" s="2434"/>
      <c r="DEW32" s="2434"/>
      <c r="DEX32" s="2434"/>
      <c r="DEY32" s="2434"/>
      <c r="DEZ32" s="2434"/>
      <c r="DFA32" s="2434"/>
      <c r="DFB32" s="2434"/>
      <c r="DFC32" s="2434"/>
      <c r="DFD32" s="2434"/>
      <c r="DFE32" s="2434"/>
      <c r="DFF32" s="2434"/>
      <c r="DFG32" s="2434"/>
      <c r="DFH32" s="2434"/>
      <c r="DFI32" s="2434"/>
      <c r="DFJ32" s="2434"/>
      <c r="DFK32" s="2434"/>
      <c r="DFL32" s="2434"/>
      <c r="DFM32" s="2434"/>
      <c r="DFN32" s="2434"/>
      <c r="DFO32" s="2434"/>
      <c r="DFP32" s="2434"/>
      <c r="DFQ32" s="2434"/>
      <c r="DFR32" s="2434"/>
      <c r="DFS32" s="2434"/>
      <c r="DFT32" s="2434"/>
      <c r="DFU32" s="2434"/>
      <c r="DFV32" s="2434"/>
      <c r="DFW32" s="2434"/>
      <c r="DFX32" s="2434"/>
      <c r="DFY32" s="2434"/>
      <c r="DFZ32" s="2434"/>
      <c r="DGA32" s="2434"/>
      <c r="DGB32" s="2434"/>
      <c r="DGC32" s="2434"/>
      <c r="DGD32" s="2434"/>
      <c r="DGE32" s="2434"/>
      <c r="DGF32" s="2434"/>
      <c r="DGG32" s="2434"/>
      <c r="DGH32" s="2434"/>
      <c r="DGI32" s="2434"/>
      <c r="DGJ32" s="2434"/>
      <c r="DGK32" s="2434"/>
      <c r="DGL32" s="2434"/>
      <c r="DGM32" s="2434"/>
      <c r="DGN32" s="2434"/>
      <c r="DGO32" s="2434"/>
      <c r="DGP32" s="2434"/>
      <c r="DGQ32" s="2434"/>
      <c r="DGR32" s="2434"/>
      <c r="DGS32" s="2434"/>
      <c r="DGT32" s="2434"/>
      <c r="DGU32" s="2434"/>
      <c r="DGV32" s="2434"/>
      <c r="DGW32" s="2434"/>
      <c r="DGX32" s="2434"/>
      <c r="DGY32" s="2434"/>
      <c r="DGZ32" s="2434"/>
      <c r="DHA32" s="2434"/>
      <c r="DHB32" s="2434"/>
      <c r="DHC32" s="2434"/>
      <c r="DHD32" s="2434"/>
      <c r="DHE32" s="2434"/>
      <c r="DHF32" s="2434"/>
      <c r="DHG32" s="2434"/>
      <c r="DHH32" s="2434"/>
      <c r="DHI32" s="2434"/>
      <c r="DHJ32" s="2434"/>
      <c r="DHK32" s="2434"/>
      <c r="DHL32" s="2434"/>
      <c r="DHM32" s="2434"/>
      <c r="DHN32" s="2434"/>
      <c r="DHO32" s="2434"/>
      <c r="DHP32" s="2434"/>
      <c r="DHQ32" s="2434"/>
      <c r="DHR32" s="2434"/>
      <c r="DHS32" s="2434"/>
      <c r="DHT32" s="2434"/>
      <c r="DHU32" s="2434"/>
      <c r="DHV32" s="2434"/>
      <c r="DHW32" s="2434"/>
      <c r="DHX32" s="2434"/>
      <c r="DHY32" s="2434"/>
      <c r="DHZ32" s="2434"/>
      <c r="DIA32" s="2434"/>
      <c r="DIB32" s="2434"/>
      <c r="DIC32" s="2434"/>
      <c r="DID32" s="2434"/>
      <c r="DIE32" s="2434"/>
      <c r="DIF32" s="2434"/>
      <c r="DIG32" s="2434"/>
      <c r="DIH32" s="2434"/>
      <c r="DII32" s="2434"/>
      <c r="DIJ32" s="2434"/>
      <c r="DIK32" s="2434"/>
      <c r="DIL32" s="2434"/>
      <c r="DIM32" s="2434"/>
      <c r="DIN32" s="2434"/>
      <c r="DIO32" s="2434"/>
      <c r="DIP32" s="2434"/>
      <c r="DIQ32" s="2434"/>
      <c r="DIR32" s="2434"/>
      <c r="DIS32" s="2434"/>
      <c r="DIT32" s="2434"/>
      <c r="DIU32" s="2434"/>
      <c r="DIV32" s="2434"/>
      <c r="DIW32" s="2434"/>
      <c r="DIX32" s="2434"/>
      <c r="DIY32" s="2434"/>
      <c r="DIZ32" s="2434"/>
      <c r="DJA32" s="2434"/>
      <c r="DJB32" s="2434"/>
      <c r="DJC32" s="2434"/>
      <c r="DJD32" s="2434"/>
      <c r="DJE32" s="2434"/>
      <c r="DJF32" s="2434"/>
      <c r="DJG32" s="2434"/>
      <c r="DJH32" s="2434"/>
      <c r="DJI32" s="2434"/>
      <c r="DJJ32" s="2434"/>
      <c r="DJK32" s="2434"/>
      <c r="DJL32" s="2434"/>
      <c r="DJM32" s="2434"/>
      <c r="DJN32" s="2434"/>
      <c r="DJO32" s="2434"/>
      <c r="DJP32" s="2434"/>
      <c r="DJQ32" s="2434"/>
      <c r="DJR32" s="2434"/>
      <c r="DJS32" s="2434"/>
      <c r="DJT32" s="2434"/>
      <c r="DJU32" s="2434"/>
      <c r="DJV32" s="2434"/>
      <c r="DJW32" s="2434"/>
      <c r="DJX32" s="2434"/>
      <c r="DJY32" s="2434"/>
      <c r="DJZ32" s="2434"/>
      <c r="DKA32" s="2434"/>
      <c r="DKB32" s="2434"/>
      <c r="DKC32" s="2434"/>
      <c r="DKD32" s="2434"/>
      <c r="DKE32" s="2434"/>
      <c r="DKF32" s="2434"/>
      <c r="DKG32" s="2434"/>
      <c r="DKH32" s="2434"/>
      <c r="DKI32" s="2434"/>
      <c r="DKJ32" s="2434"/>
      <c r="DKK32" s="2434"/>
      <c r="DKL32" s="2434"/>
      <c r="DKM32" s="2434"/>
      <c r="DKN32" s="2434"/>
      <c r="DKO32" s="2434"/>
      <c r="DKP32" s="2434"/>
      <c r="DKQ32" s="2434"/>
      <c r="DKR32" s="2434"/>
      <c r="DKS32" s="2434"/>
      <c r="DKT32" s="2434"/>
      <c r="DKU32" s="2434"/>
      <c r="DKV32" s="2434"/>
      <c r="DKW32" s="2434"/>
      <c r="DKX32" s="2434"/>
      <c r="DKY32" s="2434"/>
      <c r="DKZ32" s="2434"/>
      <c r="DLA32" s="2434"/>
      <c r="DLB32" s="2434"/>
      <c r="DLC32" s="2434"/>
      <c r="DLD32" s="2434"/>
      <c r="DLE32" s="2434"/>
      <c r="DLF32" s="2434"/>
      <c r="DLG32" s="2434"/>
      <c r="DLH32" s="2434"/>
      <c r="DLI32" s="2434"/>
      <c r="DLJ32" s="2434"/>
      <c r="DLK32" s="2434"/>
      <c r="DLL32" s="2434"/>
      <c r="DLM32" s="2434"/>
      <c r="DLN32" s="2434"/>
      <c r="DLO32" s="2434"/>
      <c r="DLP32" s="2434"/>
      <c r="DLQ32" s="2434"/>
      <c r="DLR32" s="2434"/>
      <c r="DLS32" s="2434"/>
      <c r="DLT32" s="2434"/>
      <c r="DLU32" s="2434"/>
      <c r="DLV32" s="2434"/>
      <c r="DLW32" s="2434"/>
      <c r="DLX32" s="2434"/>
      <c r="DLY32" s="2434"/>
      <c r="DLZ32" s="2434"/>
      <c r="DMA32" s="2434"/>
      <c r="DMB32" s="2434"/>
      <c r="DMC32" s="2434"/>
      <c r="DMD32" s="2434"/>
      <c r="DME32" s="2434"/>
      <c r="DMF32" s="2434"/>
      <c r="DMG32" s="2434"/>
      <c r="DMH32" s="2434"/>
      <c r="DMI32" s="2434"/>
      <c r="DMJ32" s="2434"/>
      <c r="DMK32" s="2434"/>
      <c r="DML32" s="2434"/>
      <c r="DMM32" s="2434"/>
      <c r="DMN32" s="2434"/>
      <c r="DMO32" s="2434"/>
      <c r="DMP32" s="2434"/>
      <c r="DMQ32" s="2434"/>
      <c r="DMR32" s="2434"/>
      <c r="DMS32" s="2434"/>
      <c r="DMT32" s="2434"/>
      <c r="DMU32" s="2434"/>
      <c r="DMV32" s="2434"/>
      <c r="DMW32" s="2434"/>
      <c r="DMX32" s="2434"/>
      <c r="DMY32" s="2434"/>
      <c r="DMZ32" s="2434"/>
      <c r="DNA32" s="2434"/>
      <c r="DNB32" s="2434"/>
      <c r="DNC32" s="2434"/>
      <c r="DND32" s="2434"/>
      <c r="DNE32" s="2434"/>
      <c r="DNF32" s="2434"/>
      <c r="DNG32" s="2434"/>
      <c r="DNH32" s="2434"/>
      <c r="DNI32" s="2434"/>
      <c r="DNJ32" s="2434"/>
      <c r="DNK32" s="2434"/>
      <c r="DNL32" s="2434"/>
      <c r="DNM32" s="2434"/>
      <c r="DNN32" s="2434"/>
      <c r="DNO32" s="2434"/>
      <c r="DNP32" s="2434"/>
      <c r="DNQ32" s="2434"/>
      <c r="DNR32" s="2434"/>
      <c r="DNS32" s="2434"/>
      <c r="DNT32" s="2434"/>
      <c r="DNU32" s="2434"/>
      <c r="DNV32" s="2434"/>
      <c r="DNW32" s="2434"/>
      <c r="DNX32" s="2434"/>
      <c r="DNY32" s="2434"/>
      <c r="DNZ32" s="2434"/>
      <c r="DOA32" s="2434"/>
      <c r="DOB32" s="2434"/>
      <c r="DOC32" s="2434"/>
      <c r="DOD32" s="2434"/>
      <c r="DOE32" s="2434"/>
      <c r="DOF32" s="2434"/>
      <c r="DOG32" s="2434"/>
      <c r="DOH32" s="2434"/>
      <c r="DOI32" s="2434"/>
      <c r="DOJ32" s="2434"/>
      <c r="DOK32" s="2434"/>
      <c r="DOL32" s="2434"/>
      <c r="DOM32" s="2434"/>
      <c r="DON32" s="2434"/>
      <c r="DOO32" s="2434"/>
      <c r="DOP32" s="2434"/>
      <c r="DOQ32" s="2434"/>
      <c r="DOR32" s="2434"/>
      <c r="DOS32" s="2434"/>
      <c r="DOT32" s="2434"/>
      <c r="DOU32" s="2434"/>
      <c r="DOV32" s="2434"/>
      <c r="DOW32" s="2434"/>
      <c r="DOX32" s="2434"/>
      <c r="DOY32" s="2434"/>
      <c r="DOZ32" s="2434"/>
      <c r="DPA32" s="2434"/>
      <c r="DPB32" s="2434"/>
      <c r="DPC32" s="2434"/>
      <c r="DPD32" s="2434"/>
      <c r="DPE32" s="2434"/>
      <c r="DPF32" s="2434"/>
      <c r="DPG32" s="2434"/>
      <c r="DPH32" s="2434"/>
      <c r="DPI32" s="2434"/>
      <c r="DPJ32" s="2434"/>
      <c r="DPK32" s="2434"/>
      <c r="DPL32" s="2434"/>
      <c r="DPM32" s="2434"/>
      <c r="DPN32" s="2434"/>
      <c r="DPO32" s="2434"/>
      <c r="DPP32" s="2434"/>
      <c r="DPQ32" s="2434"/>
      <c r="DPR32" s="2434"/>
      <c r="DPS32" s="2434"/>
      <c r="DPT32" s="2434"/>
      <c r="DPU32" s="2434"/>
      <c r="DPV32" s="2434"/>
      <c r="DPW32" s="2434"/>
      <c r="DPX32" s="2434"/>
      <c r="DPY32" s="2434"/>
      <c r="DPZ32" s="2434"/>
      <c r="DQA32" s="2434"/>
      <c r="DQB32" s="2434"/>
      <c r="DQC32" s="2434"/>
      <c r="DQD32" s="2434"/>
      <c r="DQE32" s="2434"/>
      <c r="DQF32" s="2434"/>
      <c r="DQG32" s="2434"/>
      <c r="DQH32" s="2434"/>
      <c r="DQI32" s="2434"/>
      <c r="DQJ32" s="2434"/>
      <c r="DQK32" s="2434"/>
      <c r="DQL32" s="2434"/>
      <c r="DQM32" s="2434"/>
      <c r="DQN32" s="2434"/>
      <c r="DQO32" s="2434"/>
      <c r="DQP32" s="2434"/>
      <c r="DQQ32" s="2434"/>
      <c r="DQR32" s="2434"/>
      <c r="DQS32" s="2434"/>
      <c r="DQT32" s="2434"/>
      <c r="DQU32" s="2434"/>
      <c r="DQV32" s="2434"/>
      <c r="DQW32" s="2434"/>
      <c r="DQX32" s="2434"/>
      <c r="DQY32" s="2434"/>
      <c r="DQZ32" s="2434"/>
      <c r="DRA32" s="2434"/>
      <c r="DRB32" s="2434"/>
      <c r="DRC32" s="2434"/>
      <c r="DRD32" s="2434"/>
      <c r="DRE32" s="2434"/>
      <c r="DRF32" s="2434"/>
      <c r="DRG32" s="2434"/>
      <c r="DRH32" s="2434"/>
      <c r="DRI32" s="2434"/>
      <c r="DRJ32" s="2434"/>
      <c r="DRK32" s="2434"/>
      <c r="DRL32" s="2434"/>
      <c r="DRM32" s="2434"/>
      <c r="DRN32" s="2434"/>
      <c r="DRO32" s="2434"/>
      <c r="DRP32" s="2434"/>
      <c r="DRQ32" s="2434"/>
      <c r="DRR32" s="2434"/>
      <c r="DRS32" s="2434"/>
      <c r="DRT32" s="2434"/>
      <c r="DRU32" s="2434"/>
      <c r="DRV32" s="2434"/>
      <c r="DRW32" s="2434"/>
      <c r="DRX32" s="2434"/>
      <c r="DRY32" s="2434"/>
      <c r="DRZ32" s="2434"/>
      <c r="DSA32" s="2434"/>
      <c r="DSB32" s="2434"/>
      <c r="DSC32" s="2434"/>
      <c r="DSD32" s="2434"/>
      <c r="DSE32" s="2434"/>
      <c r="DSF32" s="2434"/>
      <c r="DSG32" s="2434"/>
      <c r="DSH32" s="2434"/>
      <c r="DSI32" s="2434"/>
      <c r="DSJ32" s="2434"/>
      <c r="DSK32" s="2434"/>
      <c r="DSL32" s="2434"/>
      <c r="DSM32" s="2434"/>
      <c r="DSN32" s="2434"/>
      <c r="DSO32" s="2434"/>
      <c r="DSP32" s="2434"/>
      <c r="DSQ32" s="2434"/>
      <c r="DSR32" s="2434"/>
      <c r="DSS32" s="2434"/>
      <c r="DST32" s="2434"/>
      <c r="DSU32" s="2434"/>
      <c r="DSV32" s="2434"/>
      <c r="DSW32" s="2434"/>
      <c r="DSX32" s="2434"/>
      <c r="DSY32" s="2434"/>
      <c r="DSZ32" s="2434"/>
      <c r="DTA32" s="2434"/>
      <c r="DTB32" s="2434"/>
      <c r="DTC32" s="2434"/>
      <c r="DTD32" s="2434"/>
      <c r="DTE32" s="2434"/>
      <c r="DTF32" s="2434"/>
      <c r="DTG32" s="2434"/>
      <c r="DTH32" s="2434"/>
      <c r="DTI32" s="2434"/>
      <c r="DTJ32" s="2434"/>
      <c r="DTK32" s="2434"/>
      <c r="DTL32" s="2434"/>
      <c r="DTM32" s="2434"/>
      <c r="DTN32" s="2434"/>
      <c r="DTO32" s="2434"/>
      <c r="DTP32" s="2434"/>
      <c r="DTQ32" s="2434"/>
      <c r="DTR32" s="2434"/>
      <c r="DTS32" s="2434"/>
      <c r="DTT32" s="2434"/>
      <c r="DTU32" s="2434"/>
      <c r="DTV32" s="2434"/>
      <c r="DTW32" s="2434"/>
      <c r="DTX32" s="2434"/>
      <c r="DTY32" s="2434"/>
      <c r="DTZ32" s="2434"/>
      <c r="DUA32" s="2434"/>
      <c r="DUB32" s="2434"/>
      <c r="DUC32" s="2434"/>
      <c r="DUD32" s="2434"/>
      <c r="DUE32" s="2434"/>
      <c r="DUF32" s="2434"/>
      <c r="DUG32" s="2434"/>
      <c r="DUH32" s="2434"/>
      <c r="DUI32" s="2434"/>
      <c r="DUJ32" s="2434"/>
      <c r="DUK32" s="2434"/>
      <c r="DUL32" s="2434"/>
      <c r="DUM32" s="2434"/>
      <c r="DUN32" s="2434"/>
      <c r="DUO32" s="2434"/>
      <c r="DUP32" s="2434"/>
      <c r="DUQ32" s="2434"/>
      <c r="DUR32" s="2434"/>
      <c r="DUS32" s="2434"/>
      <c r="DUT32" s="2434"/>
      <c r="DUU32" s="2434"/>
      <c r="DUV32" s="2434"/>
      <c r="DUW32" s="2434"/>
      <c r="DUX32" s="2434"/>
      <c r="DUY32" s="2434"/>
      <c r="DUZ32" s="2434"/>
      <c r="DVA32" s="2434"/>
      <c r="DVB32" s="2434"/>
      <c r="DVC32" s="2434"/>
      <c r="DVD32" s="2434"/>
      <c r="DVE32" s="2434"/>
      <c r="DVF32" s="2434"/>
      <c r="DVG32" s="2434"/>
      <c r="DVH32" s="2434"/>
      <c r="DVI32" s="2434"/>
      <c r="DVJ32" s="2434"/>
      <c r="DVK32" s="2434"/>
      <c r="DVL32" s="2434"/>
      <c r="DVM32" s="2434"/>
      <c r="DVN32" s="2434"/>
      <c r="DVO32" s="2434"/>
      <c r="DVP32" s="2434"/>
      <c r="DVQ32" s="2434"/>
      <c r="DVR32" s="2434"/>
      <c r="DVS32" s="2434"/>
      <c r="DVT32" s="2434"/>
      <c r="DVU32" s="2434"/>
      <c r="DVV32" s="2434"/>
      <c r="DVW32" s="2434"/>
      <c r="DVX32" s="2434"/>
      <c r="DVY32" s="2434"/>
      <c r="DVZ32" s="2434"/>
      <c r="DWA32" s="2434"/>
      <c r="DWB32" s="2434"/>
      <c r="DWC32" s="2434"/>
      <c r="DWD32" s="2434"/>
      <c r="DWE32" s="2434"/>
      <c r="DWF32" s="2434"/>
      <c r="DWG32" s="2434"/>
      <c r="DWH32" s="2434"/>
      <c r="DWI32" s="2434"/>
      <c r="DWJ32" s="2434"/>
      <c r="DWK32" s="2434"/>
      <c r="DWL32" s="2434"/>
      <c r="DWM32" s="2434"/>
      <c r="DWN32" s="2434"/>
      <c r="DWO32" s="2434"/>
      <c r="DWP32" s="2434"/>
      <c r="DWQ32" s="2434"/>
      <c r="DWR32" s="2434"/>
      <c r="DWS32" s="2434"/>
      <c r="DWT32" s="2434"/>
      <c r="DWU32" s="2434"/>
      <c r="DWV32" s="2434"/>
      <c r="DWW32" s="2434"/>
      <c r="DWX32" s="2434"/>
      <c r="DWY32" s="2434"/>
      <c r="DWZ32" s="2434"/>
      <c r="DXA32" s="2434"/>
      <c r="DXB32" s="2434"/>
      <c r="DXC32" s="2434"/>
      <c r="DXD32" s="2434"/>
      <c r="DXE32" s="2434"/>
      <c r="DXF32" s="2434"/>
      <c r="DXG32" s="2434"/>
      <c r="DXH32" s="2434"/>
      <c r="DXI32" s="2434"/>
      <c r="DXJ32" s="2434"/>
      <c r="DXK32" s="2434"/>
      <c r="DXL32" s="2434"/>
      <c r="DXM32" s="2434"/>
      <c r="DXN32" s="2434"/>
      <c r="DXO32" s="2434"/>
      <c r="DXP32" s="2434"/>
      <c r="DXQ32" s="2434"/>
      <c r="DXR32" s="2434"/>
      <c r="DXS32" s="2434"/>
      <c r="DXT32" s="2434"/>
      <c r="DXU32" s="2434"/>
      <c r="DXV32" s="2434"/>
      <c r="DXW32" s="2434"/>
      <c r="DXX32" s="2434"/>
      <c r="DXY32" s="2434"/>
      <c r="DXZ32" s="2434"/>
      <c r="DYA32" s="2434"/>
      <c r="DYB32" s="2434"/>
      <c r="DYC32" s="2434"/>
      <c r="DYD32" s="2434"/>
      <c r="DYE32" s="2434"/>
      <c r="DYF32" s="2434"/>
      <c r="DYG32" s="2434"/>
      <c r="DYH32" s="2434"/>
      <c r="DYI32" s="2434"/>
      <c r="DYJ32" s="2434"/>
      <c r="DYK32" s="2434"/>
      <c r="DYL32" s="2434"/>
      <c r="DYM32" s="2434"/>
      <c r="DYN32" s="2434"/>
      <c r="DYO32" s="2434"/>
      <c r="DYP32" s="2434"/>
      <c r="DYQ32" s="2434"/>
      <c r="DYR32" s="2434"/>
      <c r="DYS32" s="2434"/>
      <c r="DYT32" s="2434"/>
      <c r="DYU32" s="2434"/>
      <c r="DYV32" s="2434"/>
      <c r="DYW32" s="2434"/>
      <c r="DYX32" s="2434"/>
      <c r="DYY32" s="2434"/>
      <c r="DYZ32" s="2434"/>
      <c r="DZA32" s="2434"/>
      <c r="DZB32" s="2434"/>
      <c r="DZC32" s="2434"/>
      <c r="DZD32" s="2434"/>
      <c r="DZE32" s="2434"/>
      <c r="DZF32" s="2434"/>
      <c r="DZG32" s="2434"/>
      <c r="DZH32" s="2434"/>
      <c r="DZI32" s="2434"/>
      <c r="DZJ32" s="2434"/>
      <c r="DZK32" s="2434"/>
      <c r="DZL32" s="2434"/>
      <c r="DZM32" s="2434"/>
      <c r="DZN32" s="2434"/>
      <c r="DZO32" s="2434"/>
      <c r="DZP32" s="2434"/>
      <c r="DZQ32" s="2434"/>
      <c r="DZR32" s="2434"/>
      <c r="DZS32" s="2434"/>
      <c r="DZT32" s="2434"/>
      <c r="DZU32" s="2434"/>
      <c r="DZV32" s="2434"/>
      <c r="DZW32" s="2434"/>
      <c r="DZX32" s="2434"/>
      <c r="DZY32" s="2434"/>
      <c r="DZZ32" s="2434"/>
      <c r="EAA32" s="2434"/>
      <c r="EAB32" s="2434"/>
      <c r="EAC32" s="2434"/>
      <c r="EAD32" s="2434"/>
      <c r="EAE32" s="2434"/>
      <c r="EAF32" s="2434"/>
      <c r="EAG32" s="2434"/>
      <c r="EAH32" s="2434"/>
      <c r="EAI32" s="2434"/>
      <c r="EAJ32" s="2434"/>
      <c r="EAK32" s="2434"/>
      <c r="EAL32" s="2434"/>
      <c r="EAM32" s="2434"/>
      <c r="EAN32" s="2434"/>
      <c r="EAO32" s="2434"/>
      <c r="EAP32" s="2434"/>
      <c r="EAQ32" s="2434"/>
      <c r="EAR32" s="2434"/>
      <c r="EAS32" s="2434"/>
      <c r="EAT32" s="2434"/>
      <c r="EAU32" s="2434"/>
      <c r="EAV32" s="2434"/>
      <c r="EAW32" s="2434"/>
      <c r="EAX32" s="2434"/>
      <c r="EAY32" s="2434"/>
      <c r="EAZ32" s="2434"/>
      <c r="EBA32" s="2434"/>
      <c r="EBB32" s="2434"/>
      <c r="EBC32" s="2434"/>
      <c r="EBD32" s="2434"/>
      <c r="EBE32" s="2434"/>
      <c r="EBF32" s="2434"/>
      <c r="EBG32" s="2434"/>
      <c r="EBH32" s="2434"/>
      <c r="EBI32" s="2434"/>
      <c r="EBJ32" s="2434"/>
      <c r="EBK32" s="2434"/>
      <c r="EBL32" s="2434"/>
      <c r="EBM32" s="2434"/>
      <c r="EBN32" s="2434"/>
      <c r="EBO32" s="2434"/>
      <c r="EBP32" s="2434"/>
      <c r="EBQ32" s="2434"/>
      <c r="EBR32" s="2434"/>
      <c r="EBS32" s="2434"/>
      <c r="EBT32" s="2434"/>
      <c r="EBU32" s="2434"/>
      <c r="EBV32" s="2434"/>
      <c r="EBW32" s="2434"/>
      <c r="EBX32" s="2434"/>
      <c r="EBY32" s="2434"/>
      <c r="EBZ32" s="2434"/>
      <c r="ECA32" s="2434"/>
      <c r="ECB32" s="2434"/>
      <c r="ECC32" s="2434"/>
      <c r="ECD32" s="2434"/>
      <c r="ECE32" s="2434"/>
      <c r="ECF32" s="2434"/>
      <c r="ECG32" s="2434"/>
      <c r="ECH32" s="2434"/>
      <c r="ECI32" s="2434"/>
      <c r="ECJ32" s="2434"/>
      <c r="ECK32" s="2434"/>
      <c r="ECL32" s="2434"/>
      <c r="ECM32" s="2434"/>
      <c r="ECN32" s="2434"/>
      <c r="ECO32" s="2434"/>
      <c r="ECP32" s="2434"/>
      <c r="ECQ32" s="2434"/>
      <c r="ECR32" s="2434"/>
      <c r="ECS32" s="2434"/>
      <c r="ECT32" s="2434"/>
      <c r="ECU32" s="2434"/>
      <c r="ECV32" s="2434"/>
      <c r="ECW32" s="2434"/>
      <c r="ECX32" s="2434"/>
      <c r="ECY32" s="2434"/>
      <c r="ECZ32" s="2434"/>
      <c r="EDA32" s="2434"/>
      <c r="EDB32" s="2434"/>
      <c r="EDC32" s="2434"/>
      <c r="EDD32" s="2434"/>
      <c r="EDE32" s="2434"/>
      <c r="EDF32" s="2434"/>
      <c r="EDG32" s="2434"/>
      <c r="EDH32" s="2434"/>
      <c r="EDI32" s="2434"/>
      <c r="EDJ32" s="2434"/>
      <c r="EDK32" s="2434"/>
      <c r="EDL32" s="2434"/>
      <c r="EDM32" s="2434"/>
      <c r="EDN32" s="2434"/>
      <c r="EDO32" s="2434"/>
      <c r="EDP32" s="2434"/>
      <c r="EDQ32" s="2434"/>
      <c r="EDR32" s="2434"/>
      <c r="EDS32" s="2434"/>
      <c r="EDT32" s="2434"/>
      <c r="EDU32" s="2434"/>
      <c r="EDV32" s="2434"/>
      <c r="EDW32" s="2434"/>
      <c r="EDX32" s="2434"/>
      <c r="EDY32" s="2434"/>
      <c r="EDZ32" s="2434"/>
      <c r="EEA32" s="2434"/>
      <c r="EEB32" s="2434"/>
      <c r="EEC32" s="2434"/>
      <c r="EED32" s="2434"/>
      <c r="EEE32" s="2434"/>
      <c r="EEF32" s="2434"/>
      <c r="EEG32" s="2434"/>
      <c r="EEH32" s="2434"/>
      <c r="EEI32" s="2434"/>
      <c r="EEJ32" s="2434"/>
      <c r="EEK32" s="2434"/>
      <c r="EEL32" s="2434"/>
      <c r="EEM32" s="2434"/>
      <c r="EEN32" s="2434"/>
      <c r="EEO32" s="2434"/>
      <c r="EEP32" s="2434"/>
      <c r="EEQ32" s="2434"/>
      <c r="EER32" s="2434"/>
      <c r="EES32" s="2434"/>
      <c r="EET32" s="2434"/>
      <c r="EEU32" s="2434"/>
      <c r="EEV32" s="2434"/>
      <c r="EEW32" s="2434"/>
      <c r="EEX32" s="2434"/>
      <c r="EEY32" s="2434"/>
      <c r="EEZ32" s="2434"/>
      <c r="EFA32" s="2434"/>
      <c r="EFB32" s="2434"/>
      <c r="EFC32" s="2434"/>
      <c r="EFD32" s="2434"/>
      <c r="EFE32" s="2434"/>
      <c r="EFF32" s="2434"/>
      <c r="EFG32" s="2434"/>
      <c r="EFH32" s="2434"/>
      <c r="EFI32" s="2434"/>
      <c r="EFJ32" s="2434"/>
      <c r="EFK32" s="2434"/>
      <c r="EFL32" s="2434"/>
      <c r="EFM32" s="2434"/>
      <c r="EFN32" s="2434"/>
      <c r="EFO32" s="2434"/>
      <c r="EFP32" s="2434"/>
      <c r="EFQ32" s="2434"/>
      <c r="EFR32" s="2434"/>
      <c r="EFS32" s="2434"/>
      <c r="EFT32" s="2434"/>
      <c r="EFU32" s="2434"/>
      <c r="EFV32" s="2434"/>
      <c r="EFW32" s="2434"/>
      <c r="EFX32" s="2434"/>
      <c r="EFY32" s="2434"/>
      <c r="EFZ32" s="2434"/>
      <c r="EGA32" s="2434"/>
      <c r="EGB32" s="2434"/>
      <c r="EGC32" s="2434"/>
      <c r="EGD32" s="2434"/>
      <c r="EGE32" s="2434"/>
      <c r="EGF32" s="2434"/>
      <c r="EGG32" s="2434"/>
      <c r="EGH32" s="2434"/>
      <c r="EGI32" s="2434"/>
      <c r="EGJ32" s="2434"/>
      <c r="EGK32" s="2434"/>
      <c r="EGL32" s="2434"/>
      <c r="EGM32" s="2434"/>
      <c r="EGN32" s="2434"/>
      <c r="EGO32" s="2434"/>
      <c r="EGP32" s="2434"/>
      <c r="EGQ32" s="2434"/>
      <c r="EGR32" s="2434"/>
      <c r="EGS32" s="2434"/>
      <c r="EGT32" s="2434"/>
      <c r="EGU32" s="2434"/>
      <c r="EGV32" s="2434"/>
      <c r="EGW32" s="2434"/>
      <c r="EGX32" s="2434"/>
      <c r="EGY32" s="2434"/>
      <c r="EGZ32" s="2434"/>
      <c r="EHA32" s="2434"/>
      <c r="EHB32" s="2434"/>
      <c r="EHC32" s="2434"/>
      <c r="EHD32" s="2434"/>
      <c r="EHE32" s="2434"/>
      <c r="EHF32" s="2434"/>
      <c r="EHG32" s="2434"/>
      <c r="EHH32" s="2434"/>
      <c r="EHI32" s="2434"/>
      <c r="EHJ32" s="2434"/>
      <c r="EHK32" s="2434"/>
      <c r="EHL32" s="2434"/>
      <c r="EHM32" s="2434"/>
      <c r="EHN32" s="2434"/>
      <c r="EHO32" s="2434"/>
      <c r="EHP32" s="2434"/>
      <c r="EHQ32" s="2434"/>
      <c r="EHR32" s="2434"/>
      <c r="EHS32" s="2434"/>
      <c r="EHT32" s="2434"/>
      <c r="EHU32" s="2434"/>
      <c r="EHV32" s="2434"/>
      <c r="EHW32" s="2434"/>
      <c r="EHX32" s="2434"/>
      <c r="EHY32" s="2434"/>
      <c r="EHZ32" s="2434"/>
      <c r="EIA32" s="2434"/>
      <c r="EIB32" s="2434"/>
      <c r="EIC32" s="2434"/>
      <c r="EID32" s="2434"/>
      <c r="EIE32" s="2434"/>
      <c r="EIF32" s="2434"/>
      <c r="EIG32" s="2434"/>
      <c r="EIH32" s="2434"/>
      <c r="EII32" s="2434"/>
      <c r="EIJ32" s="2434"/>
      <c r="EIK32" s="2434"/>
      <c r="EIL32" s="2434"/>
      <c r="EIM32" s="2434"/>
      <c r="EIN32" s="2434"/>
      <c r="EIO32" s="2434"/>
      <c r="EIP32" s="2434"/>
      <c r="EIQ32" s="2434"/>
      <c r="EIR32" s="2434"/>
      <c r="EIS32" s="2434"/>
      <c r="EIT32" s="2434"/>
      <c r="EIU32" s="2434"/>
      <c r="EIV32" s="2434"/>
      <c r="EIW32" s="2434"/>
      <c r="EIX32" s="2434"/>
      <c r="EIY32" s="2434"/>
      <c r="EIZ32" s="2434"/>
      <c r="EJA32" s="2434"/>
      <c r="EJB32" s="2434"/>
      <c r="EJC32" s="2434"/>
      <c r="EJD32" s="2434"/>
      <c r="EJE32" s="2434"/>
      <c r="EJF32" s="2434"/>
      <c r="EJG32" s="2434"/>
      <c r="EJH32" s="2434"/>
      <c r="EJI32" s="2434"/>
      <c r="EJJ32" s="2434"/>
      <c r="EJK32" s="2434"/>
      <c r="EJL32" s="2434"/>
      <c r="EJM32" s="2434"/>
      <c r="EJN32" s="2434"/>
      <c r="EJO32" s="2434"/>
      <c r="EJP32" s="2434"/>
      <c r="EJQ32" s="2434"/>
      <c r="EJR32" s="2434"/>
      <c r="EJS32" s="2434"/>
      <c r="EJT32" s="2434"/>
      <c r="EJU32" s="2434"/>
      <c r="EJV32" s="2434"/>
      <c r="EJW32" s="2434"/>
      <c r="EJX32" s="2434"/>
      <c r="EJY32" s="2434"/>
      <c r="EJZ32" s="2434"/>
      <c r="EKA32" s="2434"/>
      <c r="EKB32" s="2434"/>
      <c r="EKC32" s="2434"/>
      <c r="EKD32" s="2434"/>
      <c r="EKE32" s="2434"/>
      <c r="EKF32" s="2434"/>
      <c r="EKG32" s="2434"/>
      <c r="EKH32" s="2434"/>
      <c r="EKI32" s="2434"/>
      <c r="EKJ32" s="2434"/>
      <c r="EKK32" s="2434"/>
      <c r="EKL32" s="2434"/>
      <c r="EKM32" s="2434"/>
      <c r="EKN32" s="2434"/>
      <c r="EKO32" s="2434"/>
      <c r="EKP32" s="2434"/>
      <c r="EKQ32" s="2434"/>
      <c r="EKR32" s="2434"/>
      <c r="EKS32" s="2434"/>
      <c r="EKT32" s="2434"/>
      <c r="EKU32" s="2434"/>
      <c r="EKV32" s="2434"/>
      <c r="EKW32" s="2434"/>
      <c r="EKX32" s="2434"/>
      <c r="EKY32" s="2434"/>
      <c r="EKZ32" s="2434"/>
      <c r="ELA32" s="2434"/>
      <c r="ELB32" s="2434"/>
      <c r="ELC32" s="2434"/>
      <c r="ELD32" s="2434"/>
      <c r="ELE32" s="2434"/>
      <c r="ELF32" s="2434"/>
      <c r="ELG32" s="2434"/>
      <c r="ELH32" s="2434"/>
      <c r="ELI32" s="2434"/>
      <c r="ELJ32" s="2434"/>
      <c r="ELK32" s="2434"/>
      <c r="ELL32" s="2434"/>
      <c r="ELM32" s="2434"/>
      <c r="ELN32" s="2434"/>
      <c r="ELO32" s="2434"/>
      <c r="ELP32" s="2434"/>
      <c r="ELQ32" s="2434"/>
      <c r="ELR32" s="2434"/>
      <c r="ELS32" s="2434"/>
      <c r="ELT32" s="2434"/>
      <c r="ELU32" s="2434"/>
      <c r="ELV32" s="2434"/>
      <c r="ELW32" s="2434"/>
      <c r="ELX32" s="2434"/>
      <c r="ELY32" s="2434"/>
      <c r="ELZ32" s="2434"/>
      <c r="EMA32" s="2434"/>
      <c r="EMB32" s="2434"/>
      <c r="EMC32" s="2434"/>
      <c r="EMD32" s="2434"/>
      <c r="EME32" s="2434"/>
      <c r="EMF32" s="2434"/>
      <c r="EMG32" s="2434"/>
      <c r="EMH32" s="2434"/>
      <c r="EMI32" s="2434"/>
      <c r="EMJ32" s="2434"/>
      <c r="EMK32" s="2434"/>
      <c r="EML32" s="2434"/>
      <c r="EMM32" s="2434"/>
      <c r="EMN32" s="2434"/>
      <c r="EMO32" s="2434"/>
      <c r="EMP32" s="2434"/>
      <c r="EMQ32" s="2434"/>
      <c r="EMR32" s="2434"/>
      <c r="EMS32" s="2434"/>
      <c r="EMT32" s="2434"/>
      <c r="EMU32" s="2434"/>
      <c r="EMV32" s="2434"/>
      <c r="EMW32" s="2434"/>
      <c r="EMX32" s="2434"/>
      <c r="EMY32" s="2434"/>
      <c r="EMZ32" s="2434"/>
      <c r="ENA32" s="2434"/>
      <c r="ENB32" s="2434"/>
      <c r="ENC32" s="2434"/>
      <c r="END32" s="2434"/>
      <c r="ENE32" s="2434"/>
      <c r="ENF32" s="2434"/>
      <c r="ENG32" s="2434"/>
      <c r="ENH32" s="2434"/>
      <c r="ENI32" s="2434"/>
      <c r="ENJ32" s="2434"/>
      <c r="ENK32" s="2434"/>
      <c r="ENL32" s="2434"/>
      <c r="ENM32" s="2434"/>
      <c r="ENN32" s="2434"/>
      <c r="ENO32" s="2434"/>
      <c r="ENP32" s="2434"/>
      <c r="ENQ32" s="2434"/>
      <c r="ENR32" s="2434"/>
      <c r="ENS32" s="2434"/>
      <c r="ENT32" s="2434"/>
      <c r="ENU32" s="2434"/>
      <c r="ENV32" s="2434"/>
      <c r="ENW32" s="2434"/>
      <c r="ENX32" s="2434"/>
      <c r="ENY32" s="2434"/>
      <c r="ENZ32" s="2434"/>
      <c r="EOA32" s="2434"/>
      <c r="EOB32" s="2434"/>
      <c r="EOC32" s="2434"/>
      <c r="EOD32" s="2434"/>
      <c r="EOE32" s="2434"/>
      <c r="EOF32" s="2434"/>
      <c r="EOG32" s="2434"/>
      <c r="EOH32" s="2434"/>
      <c r="EOI32" s="2434"/>
      <c r="EOJ32" s="2434"/>
      <c r="EOK32" s="2434"/>
      <c r="EOL32" s="2434"/>
      <c r="EOM32" s="2434"/>
      <c r="EON32" s="2434"/>
      <c r="EOO32" s="2434"/>
      <c r="EOP32" s="2434"/>
      <c r="EOQ32" s="2434"/>
      <c r="EOR32" s="2434"/>
      <c r="EOS32" s="2434"/>
      <c r="EOT32" s="2434"/>
      <c r="EOU32" s="2434"/>
      <c r="EOV32" s="2434"/>
      <c r="EOW32" s="2434"/>
      <c r="EOX32" s="2434"/>
      <c r="EOY32" s="2434"/>
      <c r="EOZ32" s="2434"/>
      <c r="EPA32" s="2434"/>
      <c r="EPB32" s="2434"/>
      <c r="EPC32" s="2434"/>
      <c r="EPD32" s="2434"/>
      <c r="EPE32" s="2434"/>
      <c r="EPF32" s="2434"/>
      <c r="EPG32" s="2434"/>
      <c r="EPH32" s="2434"/>
      <c r="EPI32" s="2434"/>
      <c r="EPJ32" s="2434"/>
      <c r="EPK32" s="2434"/>
      <c r="EPL32" s="2434"/>
      <c r="EPM32" s="2434"/>
      <c r="EPN32" s="2434"/>
      <c r="EPO32" s="2434"/>
      <c r="EPP32" s="2434"/>
      <c r="EPQ32" s="2434"/>
      <c r="EPR32" s="2434"/>
      <c r="EPS32" s="2434"/>
      <c r="EPT32" s="2434"/>
      <c r="EPU32" s="2434"/>
      <c r="EPV32" s="2434"/>
      <c r="EPW32" s="2434"/>
      <c r="EPX32" s="2434"/>
      <c r="EPY32" s="2434"/>
      <c r="EPZ32" s="2434"/>
      <c r="EQA32" s="2434"/>
      <c r="EQB32" s="2434"/>
      <c r="EQC32" s="2434"/>
      <c r="EQD32" s="2434"/>
      <c r="EQE32" s="2434"/>
      <c r="EQF32" s="2434"/>
      <c r="EQG32" s="2434"/>
      <c r="EQH32" s="2434"/>
      <c r="EQI32" s="2434"/>
      <c r="EQJ32" s="2434"/>
      <c r="EQK32" s="2434"/>
      <c r="EQL32" s="2434"/>
      <c r="EQM32" s="2434"/>
      <c r="EQN32" s="2434"/>
      <c r="EQO32" s="2434"/>
      <c r="EQP32" s="2434"/>
      <c r="EQQ32" s="2434"/>
      <c r="EQR32" s="2434"/>
      <c r="EQS32" s="2434"/>
      <c r="EQT32" s="2434"/>
      <c r="EQU32" s="2434"/>
      <c r="EQV32" s="2434"/>
      <c r="EQW32" s="2434"/>
      <c r="EQX32" s="2434"/>
      <c r="EQY32" s="2434"/>
      <c r="EQZ32" s="2434"/>
      <c r="ERA32" s="2434"/>
      <c r="ERB32" s="2434"/>
      <c r="ERC32" s="2434"/>
      <c r="ERD32" s="2434"/>
      <c r="ERE32" s="2434"/>
      <c r="ERF32" s="2434"/>
      <c r="ERG32" s="2434"/>
      <c r="ERH32" s="2434"/>
      <c r="ERI32" s="2434"/>
      <c r="ERJ32" s="2434"/>
      <c r="ERK32" s="2434"/>
      <c r="ERL32" s="2434"/>
      <c r="ERM32" s="2434"/>
      <c r="ERN32" s="2434"/>
      <c r="ERO32" s="2434"/>
      <c r="ERP32" s="2434"/>
      <c r="ERQ32" s="2434"/>
      <c r="ERR32" s="2434"/>
      <c r="ERS32" s="2434"/>
      <c r="ERT32" s="2434"/>
      <c r="ERU32" s="2434"/>
      <c r="ERV32" s="2434"/>
      <c r="ERW32" s="2434"/>
      <c r="ERX32" s="2434"/>
      <c r="ERY32" s="2434"/>
      <c r="ERZ32" s="2434"/>
      <c r="ESA32" s="2434"/>
      <c r="ESB32" s="2434"/>
      <c r="ESC32" s="2434"/>
      <c r="ESD32" s="2434"/>
      <c r="ESE32" s="2434"/>
      <c r="ESF32" s="2434"/>
      <c r="ESG32" s="2434"/>
      <c r="ESH32" s="2434"/>
      <c r="ESI32" s="2434"/>
      <c r="ESJ32" s="2434"/>
      <c r="ESK32" s="2434"/>
      <c r="ESL32" s="2434"/>
      <c r="ESM32" s="2434"/>
      <c r="ESN32" s="2434"/>
      <c r="ESO32" s="2434"/>
      <c r="ESP32" s="2434"/>
      <c r="ESQ32" s="2434"/>
      <c r="ESR32" s="2434"/>
      <c r="ESS32" s="2434"/>
      <c r="EST32" s="2434"/>
      <c r="ESU32" s="2434"/>
      <c r="ESV32" s="2434"/>
      <c r="ESW32" s="2434"/>
      <c r="ESX32" s="2434"/>
      <c r="ESY32" s="2434"/>
      <c r="ESZ32" s="2434"/>
      <c r="ETA32" s="2434"/>
      <c r="ETB32" s="2434"/>
      <c r="ETC32" s="2434"/>
      <c r="ETD32" s="2434"/>
      <c r="ETE32" s="2434"/>
      <c r="ETF32" s="2434"/>
      <c r="ETG32" s="2434"/>
      <c r="ETH32" s="2434"/>
      <c r="ETI32" s="2434"/>
      <c r="ETJ32" s="2434"/>
      <c r="ETK32" s="2434"/>
      <c r="ETL32" s="2434"/>
      <c r="ETM32" s="2434"/>
      <c r="ETN32" s="2434"/>
      <c r="ETO32" s="2434"/>
      <c r="ETP32" s="2434"/>
      <c r="ETQ32" s="2434"/>
      <c r="ETR32" s="2434"/>
      <c r="ETS32" s="2434"/>
      <c r="ETT32" s="2434"/>
      <c r="ETU32" s="2434"/>
      <c r="ETV32" s="2434"/>
      <c r="ETW32" s="2434"/>
      <c r="ETX32" s="2434"/>
      <c r="ETY32" s="2434"/>
      <c r="ETZ32" s="2434"/>
      <c r="EUA32" s="2434"/>
      <c r="EUB32" s="2434"/>
      <c r="EUC32" s="2434"/>
      <c r="EUD32" s="2434"/>
      <c r="EUE32" s="2434"/>
      <c r="EUF32" s="2434"/>
      <c r="EUG32" s="2434"/>
      <c r="EUH32" s="2434"/>
      <c r="EUI32" s="2434"/>
      <c r="EUJ32" s="2434"/>
      <c r="EUK32" s="2434"/>
      <c r="EUL32" s="2434"/>
      <c r="EUM32" s="2434"/>
      <c r="EUN32" s="2434"/>
      <c r="EUO32" s="2434"/>
      <c r="EUP32" s="2434"/>
      <c r="EUQ32" s="2434"/>
      <c r="EUR32" s="2434"/>
      <c r="EUS32" s="2434"/>
      <c r="EUT32" s="2434"/>
      <c r="EUU32" s="2434"/>
      <c r="EUV32" s="2434"/>
      <c r="EUW32" s="2434"/>
      <c r="EUX32" s="2434"/>
      <c r="EUY32" s="2434"/>
      <c r="EUZ32" s="2434"/>
      <c r="EVA32" s="2434"/>
      <c r="EVB32" s="2434"/>
      <c r="EVC32" s="2434"/>
      <c r="EVD32" s="2434"/>
      <c r="EVE32" s="2434"/>
      <c r="EVF32" s="2434"/>
      <c r="EVG32" s="2434"/>
      <c r="EVH32" s="2434"/>
      <c r="EVI32" s="2434"/>
      <c r="EVJ32" s="2434"/>
      <c r="EVK32" s="2434"/>
      <c r="EVL32" s="2434"/>
      <c r="EVM32" s="2434"/>
      <c r="EVN32" s="2434"/>
      <c r="EVO32" s="2434"/>
      <c r="EVP32" s="2434"/>
      <c r="EVQ32" s="2434"/>
      <c r="EVR32" s="2434"/>
      <c r="EVS32" s="2434"/>
      <c r="EVT32" s="2434"/>
      <c r="EVU32" s="2434"/>
      <c r="EVV32" s="2434"/>
      <c r="EVW32" s="2434"/>
      <c r="EVX32" s="2434"/>
      <c r="EVY32" s="2434"/>
      <c r="EVZ32" s="2434"/>
      <c r="EWA32" s="2434"/>
      <c r="EWB32" s="2434"/>
      <c r="EWC32" s="2434"/>
      <c r="EWD32" s="2434"/>
      <c r="EWE32" s="2434"/>
      <c r="EWF32" s="2434"/>
      <c r="EWG32" s="2434"/>
      <c r="EWH32" s="2434"/>
      <c r="EWI32" s="2434"/>
      <c r="EWJ32" s="2434"/>
      <c r="EWK32" s="2434"/>
      <c r="EWL32" s="2434"/>
      <c r="EWM32" s="2434"/>
      <c r="EWN32" s="2434"/>
      <c r="EWO32" s="2434"/>
      <c r="EWP32" s="2434"/>
      <c r="EWQ32" s="2434"/>
      <c r="EWR32" s="2434"/>
      <c r="EWS32" s="2434"/>
      <c r="EWT32" s="2434"/>
      <c r="EWU32" s="2434"/>
      <c r="EWV32" s="2434"/>
      <c r="EWW32" s="2434"/>
      <c r="EWX32" s="2434"/>
      <c r="EWY32" s="2434"/>
      <c r="EWZ32" s="2434"/>
      <c r="EXA32" s="2434"/>
      <c r="EXB32" s="2434"/>
      <c r="EXC32" s="2434"/>
      <c r="EXD32" s="2434"/>
      <c r="EXE32" s="2434"/>
      <c r="EXF32" s="2434"/>
      <c r="EXG32" s="2434"/>
      <c r="EXH32" s="2434"/>
      <c r="EXI32" s="2434"/>
      <c r="EXJ32" s="2434"/>
      <c r="EXK32" s="2434"/>
      <c r="EXL32" s="2434"/>
      <c r="EXM32" s="2434"/>
      <c r="EXN32" s="2434"/>
      <c r="EXO32" s="2434"/>
      <c r="EXP32" s="2434"/>
      <c r="EXQ32" s="2434"/>
      <c r="EXR32" s="2434"/>
      <c r="EXS32" s="2434"/>
      <c r="EXT32" s="2434"/>
      <c r="EXU32" s="2434"/>
      <c r="EXV32" s="2434"/>
      <c r="EXW32" s="2434"/>
      <c r="EXX32" s="2434"/>
      <c r="EXY32" s="2434"/>
      <c r="EXZ32" s="2434"/>
      <c r="EYA32" s="2434"/>
      <c r="EYB32" s="2434"/>
      <c r="EYC32" s="2434"/>
      <c r="EYD32" s="2434"/>
      <c r="EYE32" s="2434"/>
      <c r="EYF32" s="2434"/>
      <c r="EYG32" s="2434"/>
      <c r="EYH32" s="2434"/>
      <c r="EYI32" s="2434"/>
      <c r="EYJ32" s="2434"/>
      <c r="EYK32" s="2434"/>
      <c r="EYL32" s="2434"/>
      <c r="EYM32" s="2434"/>
      <c r="EYN32" s="2434"/>
      <c r="EYO32" s="2434"/>
      <c r="EYP32" s="2434"/>
      <c r="EYQ32" s="2434"/>
      <c r="EYR32" s="2434"/>
      <c r="EYS32" s="2434"/>
      <c r="EYT32" s="2434"/>
      <c r="EYU32" s="2434"/>
      <c r="EYV32" s="2434"/>
      <c r="EYW32" s="2434"/>
      <c r="EYX32" s="2434"/>
      <c r="EYY32" s="2434"/>
      <c r="EYZ32" s="2434"/>
      <c r="EZA32" s="2434"/>
      <c r="EZB32" s="2434"/>
      <c r="EZC32" s="2434"/>
      <c r="EZD32" s="2434"/>
      <c r="EZE32" s="2434"/>
      <c r="EZF32" s="2434"/>
      <c r="EZG32" s="2434"/>
      <c r="EZH32" s="2434"/>
      <c r="EZI32" s="2434"/>
      <c r="EZJ32" s="2434"/>
      <c r="EZK32" s="2434"/>
      <c r="EZL32" s="2434"/>
      <c r="EZM32" s="2434"/>
      <c r="EZN32" s="2434"/>
      <c r="EZO32" s="2434"/>
      <c r="EZP32" s="2434"/>
      <c r="EZQ32" s="2434"/>
      <c r="EZR32" s="2434"/>
      <c r="EZS32" s="2434"/>
      <c r="EZT32" s="2434"/>
      <c r="EZU32" s="2434"/>
      <c r="EZV32" s="2434"/>
      <c r="EZW32" s="2434"/>
      <c r="EZX32" s="2434"/>
      <c r="EZY32" s="2434"/>
      <c r="EZZ32" s="2434"/>
      <c r="FAA32" s="2434"/>
      <c r="FAB32" s="2434"/>
      <c r="FAC32" s="2434"/>
      <c r="FAD32" s="2434"/>
      <c r="FAE32" s="2434"/>
      <c r="FAF32" s="2434"/>
      <c r="FAG32" s="2434"/>
      <c r="FAH32" s="2434"/>
      <c r="FAI32" s="2434"/>
      <c r="FAJ32" s="2434"/>
      <c r="FAK32" s="2434"/>
      <c r="FAL32" s="2434"/>
      <c r="FAM32" s="2434"/>
      <c r="FAN32" s="2434"/>
      <c r="FAO32" s="2434"/>
      <c r="FAP32" s="2434"/>
      <c r="FAQ32" s="2434"/>
      <c r="FAR32" s="2434"/>
      <c r="FAS32" s="2434"/>
      <c r="FAT32" s="2434"/>
      <c r="FAU32" s="2434"/>
      <c r="FAV32" s="2434"/>
      <c r="FAW32" s="2434"/>
      <c r="FAX32" s="2434"/>
      <c r="FAY32" s="2434"/>
      <c r="FAZ32" s="2434"/>
      <c r="FBA32" s="2434"/>
      <c r="FBB32" s="2434"/>
      <c r="FBC32" s="2434"/>
      <c r="FBD32" s="2434"/>
      <c r="FBE32" s="2434"/>
      <c r="FBF32" s="2434"/>
      <c r="FBG32" s="2434"/>
      <c r="FBH32" s="2434"/>
      <c r="FBI32" s="2434"/>
      <c r="FBJ32" s="2434"/>
      <c r="FBK32" s="2434"/>
      <c r="FBL32" s="2434"/>
      <c r="FBM32" s="2434"/>
      <c r="FBN32" s="2434"/>
      <c r="FBO32" s="2434"/>
      <c r="FBP32" s="2434"/>
      <c r="FBQ32" s="2434"/>
      <c r="FBR32" s="2434"/>
      <c r="FBS32" s="2434"/>
      <c r="FBT32" s="2434"/>
      <c r="FBU32" s="2434"/>
      <c r="FBV32" s="2434"/>
      <c r="FBW32" s="2434"/>
      <c r="FBX32" s="2434"/>
      <c r="FBY32" s="2434"/>
      <c r="FBZ32" s="2434"/>
      <c r="FCA32" s="2434"/>
      <c r="FCB32" s="2434"/>
      <c r="FCC32" s="2434"/>
      <c r="FCD32" s="2434"/>
      <c r="FCE32" s="2434"/>
      <c r="FCF32" s="2434"/>
      <c r="FCG32" s="2434"/>
      <c r="FCH32" s="2434"/>
      <c r="FCI32" s="2434"/>
      <c r="FCJ32" s="2434"/>
      <c r="FCK32" s="2434"/>
      <c r="FCL32" s="2434"/>
      <c r="FCM32" s="2434"/>
      <c r="FCN32" s="2434"/>
      <c r="FCO32" s="2434"/>
      <c r="FCP32" s="2434"/>
      <c r="FCQ32" s="2434"/>
      <c r="FCR32" s="2434"/>
      <c r="FCS32" s="2434"/>
      <c r="FCT32" s="2434"/>
      <c r="FCU32" s="2434"/>
      <c r="FCV32" s="2434"/>
      <c r="FCW32" s="2434"/>
      <c r="FCX32" s="2434"/>
      <c r="FCY32" s="2434"/>
      <c r="FCZ32" s="2434"/>
      <c r="FDA32" s="2434"/>
      <c r="FDB32" s="2434"/>
      <c r="FDC32" s="2434"/>
      <c r="FDD32" s="2434"/>
      <c r="FDE32" s="2434"/>
      <c r="FDF32" s="2434"/>
      <c r="FDG32" s="2434"/>
      <c r="FDH32" s="2434"/>
      <c r="FDI32" s="2434"/>
      <c r="FDJ32" s="2434"/>
      <c r="FDK32" s="2434"/>
      <c r="FDL32" s="2434"/>
      <c r="FDM32" s="2434"/>
      <c r="FDN32" s="2434"/>
      <c r="FDO32" s="2434"/>
      <c r="FDP32" s="2434"/>
      <c r="FDQ32" s="2434"/>
      <c r="FDR32" s="2434"/>
      <c r="FDS32" s="2434"/>
      <c r="FDT32" s="2434"/>
      <c r="FDU32" s="2434"/>
      <c r="FDV32" s="2434"/>
      <c r="FDW32" s="2434"/>
      <c r="FDX32" s="2434"/>
      <c r="FDY32" s="2434"/>
      <c r="FDZ32" s="2434"/>
      <c r="FEA32" s="2434"/>
      <c r="FEB32" s="2434"/>
      <c r="FEC32" s="2434"/>
      <c r="FED32" s="2434"/>
      <c r="FEE32" s="2434"/>
      <c r="FEF32" s="2434"/>
      <c r="FEG32" s="2434"/>
      <c r="FEH32" s="2434"/>
      <c r="FEI32" s="2434"/>
      <c r="FEJ32" s="2434"/>
      <c r="FEK32" s="2434"/>
      <c r="FEL32" s="2434"/>
      <c r="FEM32" s="2434"/>
      <c r="FEN32" s="2434"/>
      <c r="FEO32" s="2434"/>
      <c r="FEP32" s="2434"/>
      <c r="FEQ32" s="2434"/>
      <c r="FER32" s="2434"/>
      <c r="FES32" s="2434"/>
      <c r="FET32" s="2434"/>
      <c r="FEU32" s="2434"/>
      <c r="FEV32" s="2434"/>
      <c r="FEW32" s="2434"/>
      <c r="FEX32" s="2434"/>
      <c r="FEY32" s="2434"/>
      <c r="FEZ32" s="2434"/>
      <c r="FFA32" s="2434"/>
      <c r="FFB32" s="2434"/>
      <c r="FFC32" s="2434"/>
      <c r="FFD32" s="2434"/>
      <c r="FFE32" s="2434"/>
      <c r="FFF32" s="2434"/>
      <c r="FFG32" s="2434"/>
      <c r="FFH32" s="2434"/>
      <c r="FFI32" s="2434"/>
      <c r="FFJ32" s="2434"/>
      <c r="FFK32" s="2434"/>
      <c r="FFL32" s="2434"/>
      <c r="FFM32" s="2434"/>
      <c r="FFN32" s="2434"/>
      <c r="FFO32" s="2434"/>
      <c r="FFP32" s="2434"/>
      <c r="FFQ32" s="2434"/>
      <c r="FFR32" s="2434"/>
      <c r="FFS32" s="2434"/>
      <c r="FFT32" s="2434"/>
      <c r="FFU32" s="2434"/>
      <c r="FFV32" s="2434"/>
      <c r="FFW32" s="2434"/>
      <c r="FFX32" s="2434"/>
      <c r="FFY32" s="2434"/>
      <c r="FFZ32" s="2434"/>
      <c r="FGA32" s="2434"/>
      <c r="FGB32" s="2434"/>
      <c r="FGC32" s="2434"/>
      <c r="FGD32" s="2434"/>
      <c r="FGE32" s="2434"/>
      <c r="FGF32" s="2434"/>
      <c r="FGG32" s="2434"/>
      <c r="FGH32" s="2434"/>
      <c r="FGI32" s="2434"/>
      <c r="FGJ32" s="2434"/>
      <c r="FGK32" s="2434"/>
      <c r="FGL32" s="2434"/>
      <c r="FGM32" s="2434"/>
      <c r="FGN32" s="2434"/>
      <c r="FGO32" s="2434"/>
      <c r="FGP32" s="2434"/>
      <c r="FGQ32" s="2434"/>
      <c r="FGR32" s="2434"/>
      <c r="FGS32" s="2434"/>
      <c r="FGT32" s="2434"/>
      <c r="FGU32" s="2434"/>
      <c r="FGV32" s="2434"/>
      <c r="FGW32" s="2434"/>
      <c r="FGX32" s="2434"/>
      <c r="FGY32" s="2434"/>
      <c r="FGZ32" s="2434"/>
      <c r="FHA32" s="2434"/>
      <c r="FHB32" s="2434"/>
      <c r="FHC32" s="2434"/>
      <c r="FHD32" s="2434"/>
      <c r="FHE32" s="2434"/>
      <c r="FHF32" s="2434"/>
      <c r="FHG32" s="2434"/>
      <c r="FHH32" s="2434"/>
      <c r="FHI32" s="2434"/>
      <c r="FHJ32" s="2434"/>
      <c r="FHK32" s="2434"/>
      <c r="FHL32" s="2434"/>
      <c r="FHM32" s="2434"/>
      <c r="FHN32" s="2434"/>
      <c r="FHO32" s="2434"/>
      <c r="FHP32" s="2434"/>
      <c r="FHQ32" s="2434"/>
      <c r="FHR32" s="2434"/>
      <c r="FHS32" s="2434"/>
      <c r="FHT32" s="2434"/>
      <c r="FHU32" s="2434"/>
      <c r="FHV32" s="2434"/>
      <c r="FHW32" s="2434"/>
      <c r="FHX32" s="2434"/>
      <c r="FHY32" s="2434"/>
      <c r="FHZ32" s="2434"/>
      <c r="FIA32" s="2434"/>
      <c r="FIB32" s="2434"/>
      <c r="FIC32" s="2434"/>
      <c r="FID32" s="2434"/>
      <c r="FIE32" s="2434"/>
      <c r="FIF32" s="2434"/>
      <c r="FIG32" s="2434"/>
      <c r="FIH32" s="2434"/>
      <c r="FII32" s="2434"/>
      <c r="FIJ32" s="2434"/>
      <c r="FIK32" s="2434"/>
      <c r="FIL32" s="2434"/>
      <c r="FIM32" s="2434"/>
      <c r="FIN32" s="2434"/>
      <c r="FIO32" s="2434"/>
      <c r="FIP32" s="2434"/>
      <c r="FIQ32" s="2434"/>
      <c r="FIR32" s="2434"/>
      <c r="FIS32" s="2434"/>
      <c r="FIT32" s="2434"/>
      <c r="FIU32" s="2434"/>
      <c r="FIV32" s="2434"/>
      <c r="FIW32" s="2434"/>
      <c r="FIX32" s="2434"/>
      <c r="FIY32" s="2434"/>
      <c r="FIZ32" s="2434"/>
      <c r="FJA32" s="2434"/>
      <c r="FJB32" s="2434"/>
      <c r="FJC32" s="2434"/>
      <c r="FJD32" s="2434"/>
      <c r="FJE32" s="2434"/>
      <c r="FJF32" s="2434"/>
      <c r="FJG32" s="2434"/>
      <c r="FJH32" s="2434"/>
      <c r="FJI32" s="2434"/>
      <c r="FJJ32" s="2434"/>
      <c r="FJK32" s="2434"/>
      <c r="FJL32" s="2434"/>
      <c r="FJM32" s="2434"/>
      <c r="FJN32" s="2434"/>
      <c r="FJO32" s="2434"/>
      <c r="FJP32" s="2434"/>
      <c r="FJQ32" s="2434"/>
      <c r="FJR32" s="2434"/>
      <c r="FJS32" s="2434"/>
      <c r="FJT32" s="2434"/>
      <c r="FJU32" s="2434"/>
      <c r="FJV32" s="2434"/>
      <c r="FJW32" s="2434"/>
      <c r="FJX32" s="2434"/>
      <c r="FJY32" s="2434"/>
      <c r="FJZ32" s="2434"/>
      <c r="FKA32" s="2434"/>
      <c r="FKB32" s="2434"/>
      <c r="FKC32" s="2434"/>
      <c r="FKD32" s="2434"/>
      <c r="FKE32" s="2434"/>
      <c r="FKF32" s="2434"/>
      <c r="FKG32" s="2434"/>
      <c r="FKH32" s="2434"/>
      <c r="FKI32" s="2434"/>
      <c r="FKJ32" s="2434"/>
      <c r="FKK32" s="2434"/>
      <c r="FKL32" s="2434"/>
      <c r="FKM32" s="2434"/>
      <c r="FKN32" s="2434"/>
      <c r="FKO32" s="2434"/>
      <c r="FKP32" s="2434"/>
      <c r="FKQ32" s="2434"/>
      <c r="FKR32" s="2434"/>
      <c r="FKS32" s="2434"/>
      <c r="FKT32" s="2434"/>
      <c r="FKU32" s="2434"/>
      <c r="FKV32" s="2434"/>
      <c r="FKW32" s="2434"/>
      <c r="FKX32" s="2434"/>
      <c r="FKY32" s="2434"/>
      <c r="FKZ32" s="2434"/>
      <c r="FLA32" s="2434"/>
      <c r="FLB32" s="2434"/>
      <c r="FLC32" s="2434"/>
      <c r="FLD32" s="2434"/>
      <c r="FLE32" s="2434"/>
      <c r="FLF32" s="2434"/>
      <c r="FLG32" s="2434"/>
      <c r="FLH32" s="2434"/>
      <c r="FLI32" s="2434"/>
      <c r="FLJ32" s="2434"/>
      <c r="FLK32" s="2434"/>
      <c r="FLL32" s="2434"/>
      <c r="FLM32" s="2434"/>
      <c r="FLN32" s="2434"/>
      <c r="FLO32" s="2434"/>
      <c r="FLP32" s="2434"/>
      <c r="FLQ32" s="2434"/>
      <c r="FLR32" s="2434"/>
      <c r="FLS32" s="2434"/>
      <c r="FLT32" s="2434"/>
      <c r="FLU32" s="2434"/>
      <c r="FLV32" s="2434"/>
      <c r="FLW32" s="2434"/>
      <c r="FLX32" s="2434"/>
      <c r="FLY32" s="2434"/>
      <c r="FLZ32" s="2434"/>
      <c r="FMA32" s="2434"/>
      <c r="FMB32" s="2434"/>
      <c r="FMC32" s="2434"/>
      <c r="FMD32" s="2434"/>
      <c r="FME32" s="2434"/>
      <c r="FMF32" s="2434"/>
      <c r="FMG32" s="2434"/>
      <c r="FMH32" s="2434"/>
      <c r="FMI32" s="2434"/>
      <c r="FMJ32" s="2434"/>
      <c r="FMK32" s="2434"/>
      <c r="FML32" s="2434"/>
      <c r="FMM32" s="2434"/>
      <c r="FMN32" s="2434"/>
      <c r="FMO32" s="2434"/>
      <c r="FMP32" s="2434"/>
      <c r="FMQ32" s="2434"/>
      <c r="FMR32" s="2434"/>
      <c r="FMS32" s="2434"/>
      <c r="FMT32" s="2434"/>
      <c r="FMU32" s="2434"/>
      <c r="FMV32" s="2434"/>
      <c r="FMW32" s="2434"/>
      <c r="FMX32" s="2434"/>
      <c r="FMY32" s="2434"/>
      <c r="FMZ32" s="2434"/>
      <c r="FNA32" s="2434"/>
      <c r="FNB32" s="2434"/>
      <c r="FNC32" s="2434"/>
      <c r="FND32" s="2434"/>
      <c r="FNE32" s="2434"/>
      <c r="FNF32" s="2434"/>
      <c r="FNG32" s="2434"/>
      <c r="FNH32" s="2434"/>
      <c r="FNI32" s="2434"/>
      <c r="FNJ32" s="2434"/>
      <c r="FNK32" s="2434"/>
      <c r="FNL32" s="2434"/>
      <c r="FNM32" s="2434"/>
      <c r="FNN32" s="2434"/>
      <c r="FNO32" s="2434"/>
      <c r="FNP32" s="2434"/>
      <c r="FNQ32" s="2434"/>
      <c r="FNR32" s="2434"/>
      <c r="FNS32" s="2434"/>
      <c r="FNT32" s="2434"/>
      <c r="FNU32" s="2434"/>
      <c r="FNV32" s="2434"/>
      <c r="FNW32" s="2434"/>
      <c r="FNX32" s="2434"/>
      <c r="FNY32" s="2434"/>
      <c r="FNZ32" s="2434"/>
      <c r="FOA32" s="2434"/>
      <c r="FOB32" s="2434"/>
      <c r="FOC32" s="2434"/>
      <c r="FOD32" s="2434"/>
      <c r="FOE32" s="2434"/>
      <c r="FOF32" s="2434"/>
      <c r="FOG32" s="2434"/>
      <c r="FOH32" s="2434"/>
      <c r="FOI32" s="2434"/>
      <c r="FOJ32" s="2434"/>
      <c r="FOK32" s="2434"/>
      <c r="FOL32" s="2434"/>
      <c r="FOM32" s="2434"/>
      <c r="FON32" s="2434"/>
      <c r="FOO32" s="2434"/>
      <c r="FOP32" s="2434"/>
      <c r="FOQ32" s="2434"/>
      <c r="FOR32" s="2434"/>
      <c r="FOS32" s="2434"/>
      <c r="FOT32" s="2434"/>
      <c r="FOU32" s="2434"/>
      <c r="FOV32" s="2434"/>
      <c r="FOW32" s="2434"/>
      <c r="FOX32" s="2434"/>
      <c r="FOY32" s="2434"/>
      <c r="FOZ32" s="2434"/>
      <c r="FPA32" s="2434"/>
      <c r="FPB32" s="2434"/>
      <c r="FPC32" s="2434"/>
      <c r="FPD32" s="2434"/>
      <c r="FPE32" s="2434"/>
      <c r="FPF32" s="2434"/>
      <c r="FPG32" s="2434"/>
      <c r="FPH32" s="2434"/>
      <c r="FPI32" s="2434"/>
      <c r="FPJ32" s="2434"/>
      <c r="FPK32" s="2434"/>
      <c r="FPL32" s="2434"/>
      <c r="FPM32" s="2434"/>
      <c r="FPN32" s="2434"/>
      <c r="FPO32" s="2434"/>
      <c r="FPP32" s="2434"/>
      <c r="FPQ32" s="2434"/>
      <c r="FPR32" s="2434"/>
      <c r="FPS32" s="2434"/>
      <c r="FPT32" s="2434"/>
      <c r="FPU32" s="2434"/>
      <c r="FPV32" s="2434"/>
      <c r="FPW32" s="2434"/>
      <c r="FPX32" s="2434"/>
      <c r="FPY32" s="2434"/>
      <c r="FPZ32" s="2434"/>
      <c r="FQA32" s="2434"/>
      <c r="FQB32" s="2434"/>
      <c r="FQC32" s="2434"/>
      <c r="FQD32" s="2434"/>
      <c r="FQE32" s="2434"/>
      <c r="FQF32" s="2434"/>
      <c r="FQG32" s="2434"/>
      <c r="FQH32" s="2434"/>
      <c r="FQI32" s="2434"/>
      <c r="FQJ32" s="2434"/>
      <c r="FQK32" s="2434"/>
      <c r="FQL32" s="2434"/>
      <c r="FQM32" s="2434"/>
      <c r="FQN32" s="2434"/>
      <c r="FQO32" s="2434"/>
      <c r="FQP32" s="2434"/>
      <c r="FQQ32" s="2434"/>
      <c r="FQR32" s="2434"/>
      <c r="FQS32" s="2434"/>
      <c r="FQT32" s="2434"/>
      <c r="FQU32" s="2434"/>
      <c r="FQV32" s="2434"/>
      <c r="FQW32" s="2434"/>
      <c r="FQX32" s="2434"/>
      <c r="FQY32" s="2434"/>
      <c r="FQZ32" s="2434"/>
      <c r="FRA32" s="2434"/>
      <c r="FRB32" s="2434"/>
      <c r="FRC32" s="2434"/>
      <c r="FRD32" s="2434"/>
      <c r="FRE32" s="2434"/>
      <c r="FRF32" s="2434"/>
      <c r="FRG32" s="2434"/>
      <c r="FRH32" s="2434"/>
      <c r="FRI32" s="2434"/>
      <c r="FRJ32" s="2434"/>
      <c r="FRK32" s="2434"/>
      <c r="FRL32" s="2434"/>
      <c r="FRM32" s="2434"/>
      <c r="FRN32" s="2434"/>
      <c r="FRO32" s="2434"/>
      <c r="FRP32" s="2434"/>
      <c r="FRQ32" s="2434"/>
      <c r="FRR32" s="2434"/>
      <c r="FRS32" s="2434"/>
      <c r="FRT32" s="2434"/>
      <c r="FRU32" s="2434"/>
      <c r="FRV32" s="2434"/>
      <c r="FRW32" s="2434"/>
      <c r="FRX32" s="2434"/>
      <c r="FRY32" s="2434"/>
      <c r="FRZ32" s="2434"/>
      <c r="FSA32" s="2434"/>
      <c r="FSB32" s="2434"/>
      <c r="FSC32" s="2434"/>
      <c r="FSD32" s="2434"/>
      <c r="FSE32" s="2434"/>
      <c r="FSF32" s="2434"/>
      <c r="FSG32" s="2434"/>
      <c r="FSH32" s="2434"/>
      <c r="FSI32" s="2434"/>
      <c r="FSJ32" s="2434"/>
      <c r="FSK32" s="2434"/>
      <c r="FSL32" s="2434"/>
      <c r="FSM32" s="2434"/>
      <c r="FSN32" s="2434"/>
      <c r="FSO32" s="2434"/>
      <c r="FSP32" s="2434"/>
      <c r="FSQ32" s="2434"/>
      <c r="FSR32" s="2434"/>
      <c r="FSS32" s="2434"/>
      <c r="FST32" s="2434"/>
      <c r="FSU32" s="2434"/>
      <c r="FSV32" s="2434"/>
      <c r="FSW32" s="2434"/>
      <c r="FSX32" s="2434"/>
      <c r="FSY32" s="2434"/>
      <c r="FSZ32" s="2434"/>
      <c r="FTA32" s="2434"/>
      <c r="FTB32" s="2434"/>
      <c r="FTC32" s="2434"/>
      <c r="FTD32" s="2434"/>
      <c r="FTE32" s="2434"/>
      <c r="FTF32" s="2434"/>
      <c r="FTG32" s="2434"/>
      <c r="FTH32" s="2434"/>
      <c r="FTI32" s="2434"/>
      <c r="FTJ32" s="2434"/>
      <c r="FTK32" s="2434"/>
      <c r="FTL32" s="2434"/>
      <c r="FTM32" s="2434"/>
      <c r="FTN32" s="2434"/>
      <c r="FTO32" s="2434"/>
      <c r="FTP32" s="2434"/>
      <c r="FTQ32" s="2434"/>
      <c r="FTR32" s="2434"/>
      <c r="FTS32" s="2434"/>
      <c r="FTT32" s="2434"/>
      <c r="FTU32" s="2434"/>
      <c r="FTV32" s="2434"/>
      <c r="FTW32" s="2434"/>
      <c r="FTX32" s="2434"/>
      <c r="FTY32" s="2434"/>
      <c r="FTZ32" s="2434"/>
      <c r="FUA32" s="2434"/>
      <c r="FUB32" s="2434"/>
      <c r="FUC32" s="2434"/>
      <c r="FUD32" s="2434"/>
      <c r="FUE32" s="2434"/>
      <c r="FUF32" s="2434"/>
      <c r="FUG32" s="2434"/>
      <c r="FUH32" s="2434"/>
      <c r="FUI32" s="2434"/>
      <c r="FUJ32" s="2434"/>
      <c r="FUK32" s="2434"/>
      <c r="FUL32" s="2434"/>
      <c r="FUM32" s="2434"/>
      <c r="FUN32" s="2434"/>
      <c r="FUO32" s="2434"/>
      <c r="FUP32" s="2434"/>
      <c r="FUQ32" s="2434"/>
      <c r="FUR32" s="2434"/>
      <c r="FUS32" s="2434"/>
      <c r="FUT32" s="2434"/>
      <c r="FUU32" s="2434"/>
      <c r="FUV32" s="2434"/>
      <c r="FUW32" s="2434"/>
      <c r="FUX32" s="2434"/>
      <c r="FUY32" s="2434"/>
      <c r="FUZ32" s="2434"/>
      <c r="FVA32" s="2434"/>
      <c r="FVB32" s="2434"/>
      <c r="FVC32" s="2434"/>
      <c r="FVD32" s="2434"/>
      <c r="FVE32" s="2434"/>
      <c r="FVF32" s="2434"/>
      <c r="FVG32" s="2434"/>
      <c r="FVH32" s="2434"/>
      <c r="FVI32" s="2434"/>
      <c r="FVJ32" s="2434"/>
      <c r="FVK32" s="2434"/>
      <c r="FVL32" s="2434"/>
      <c r="FVM32" s="2434"/>
      <c r="FVN32" s="2434"/>
      <c r="FVO32" s="2434"/>
      <c r="FVP32" s="2434"/>
      <c r="FVQ32" s="2434"/>
      <c r="FVR32" s="2434"/>
      <c r="FVS32" s="2434"/>
      <c r="FVT32" s="2434"/>
      <c r="FVU32" s="2434"/>
      <c r="FVV32" s="2434"/>
      <c r="FVW32" s="2434"/>
      <c r="FVX32" s="2434"/>
      <c r="FVY32" s="2434"/>
      <c r="FVZ32" s="2434"/>
      <c r="FWA32" s="2434"/>
      <c r="FWB32" s="2434"/>
      <c r="FWC32" s="2434"/>
      <c r="FWD32" s="2434"/>
      <c r="FWE32" s="2434"/>
      <c r="FWF32" s="2434"/>
      <c r="FWG32" s="2434"/>
      <c r="FWH32" s="2434"/>
      <c r="FWI32" s="2434"/>
      <c r="FWJ32" s="2434"/>
      <c r="FWK32" s="2434"/>
      <c r="FWL32" s="2434"/>
      <c r="FWM32" s="2434"/>
      <c r="FWN32" s="2434"/>
      <c r="FWO32" s="2434"/>
      <c r="FWP32" s="2434"/>
      <c r="FWQ32" s="2434"/>
      <c r="FWR32" s="2434"/>
      <c r="FWS32" s="2434"/>
      <c r="FWT32" s="2434"/>
      <c r="FWU32" s="2434"/>
      <c r="FWV32" s="2434"/>
      <c r="FWW32" s="2434"/>
      <c r="FWX32" s="2434"/>
      <c r="FWY32" s="2434"/>
      <c r="FWZ32" s="2434"/>
      <c r="FXA32" s="2434"/>
      <c r="FXB32" s="2434"/>
      <c r="FXC32" s="2434"/>
      <c r="FXD32" s="2434"/>
      <c r="FXE32" s="2434"/>
      <c r="FXF32" s="2434"/>
      <c r="FXG32" s="2434"/>
      <c r="FXH32" s="2434"/>
      <c r="FXI32" s="2434"/>
      <c r="FXJ32" s="2434"/>
      <c r="FXK32" s="2434"/>
      <c r="FXL32" s="2434"/>
      <c r="FXM32" s="2434"/>
      <c r="FXN32" s="2434"/>
      <c r="FXO32" s="2434"/>
      <c r="FXP32" s="2434"/>
      <c r="FXQ32" s="2434"/>
      <c r="FXR32" s="2434"/>
      <c r="FXS32" s="2434"/>
      <c r="FXT32" s="2434"/>
      <c r="FXU32" s="2434"/>
      <c r="FXV32" s="2434"/>
      <c r="FXW32" s="2434"/>
      <c r="FXX32" s="2434"/>
      <c r="FXY32" s="2434"/>
      <c r="FXZ32" s="2434"/>
      <c r="FYA32" s="2434"/>
      <c r="FYB32" s="2434"/>
      <c r="FYC32" s="2434"/>
      <c r="FYD32" s="2434"/>
      <c r="FYE32" s="2434"/>
      <c r="FYF32" s="2434"/>
      <c r="FYG32" s="2434"/>
      <c r="FYH32" s="2434"/>
      <c r="FYI32" s="2434"/>
      <c r="FYJ32" s="2434"/>
      <c r="FYK32" s="2434"/>
      <c r="FYL32" s="2434"/>
      <c r="FYM32" s="2434"/>
      <c r="FYN32" s="2434"/>
      <c r="FYO32" s="2434"/>
      <c r="FYP32" s="2434"/>
      <c r="FYQ32" s="2434"/>
      <c r="FYR32" s="2434"/>
      <c r="FYS32" s="2434"/>
      <c r="FYT32" s="2434"/>
      <c r="FYU32" s="2434"/>
      <c r="FYV32" s="2434"/>
      <c r="FYW32" s="2434"/>
      <c r="FYX32" s="2434"/>
      <c r="FYY32" s="2434"/>
      <c r="FYZ32" s="2434"/>
      <c r="FZA32" s="2434"/>
      <c r="FZB32" s="2434"/>
      <c r="FZC32" s="2434"/>
      <c r="FZD32" s="2434"/>
      <c r="FZE32" s="2434"/>
      <c r="FZF32" s="2434"/>
      <c r="FZG32" s="2434"/>
      <c r="FZH32" s="2434"/>
      <c r="FZI32" s="2434"/>
      <c r="FZJ32" s="2434"/>
      <c r="FZK32" s="2434"/>
      <c r="FZL32" s="2434"/>
      <c r="FZM32" s="2434"/>
      <c r="FZN32" s="2434"/>
      <c r="FZO32" s="2434"/>
      <c r="FZP32" s="2434"/>
      <c r="FZQ32" s="2434"/>
      <c r="FZR32" s="2434"/>
      <c r="FZS32" s="2434"/>
      <c r="FZT32" s="2434"/>
      <c r="FZU32" s="2434"/>
      <c r="FZV32" s="2434"/>
      <c r="FZW32" s="2434"/>
      <c r="FZX32" s="2434"/>
      <c r="FZY32" s="2434"/>
      <c r="FZZ32" s="2434"/>
      <c r="GAA32" s="2434"/>
      <c r="GAB32" s="2434"/>
      <c r="GAC32" s="2434"/>
      <c r="GAD32" s="2434"/>
      <c r="GAE32" s="2434"/>
      <c r="GAF32" s="2434"/>
      <c r="GAG32" s="2434"/>
      <c r="GAH32" s="2434"/>
      <c r="GAI32" s="2434"/>
      <c r="GAJ32" s="2434"/>
      <c r="GAK32" s="2434"/>
      <c r="GAL32" s="2434"/>
      <c r="GAM32" s="2434"/>
      <c r="GAN32" s="2434"/>
      <c r="GAO32" s="2434"/>
      <c r="GAP32" s="2434"/>
      <c r="GAQ32" s="2434"/>
      <c r="GAR32" s="2434"/>
      <c r="GAS32" s="2434"/>
      <c r="GAT32" s="2434"/>
      <c r="GAU32" s="2434"/>
      <c r="GAV32" s="2434"/>
      <c r="GAW32" s="2434"/>
      <c r="GAX32" s="2434"/>
      <c r="GAY32" s="2434"/>
      <c r="GAZ32" s="2434"/>
      <c r="GBA32" s="2434"/>
      <c r="GBB32" s="2434"/>
      <c r="GBC32" s="2434"/>
      <c r="GBD32" s="2434"/>
      <c r="GBE32" s="2434"/>
      <c r="GBF32" s="2434"/>
      <c r="GBG32" s="2434"/>
      <c r="GBH32" s="2434"/>
      <c r="GBI32" s="2434"/>
      <c r="GBJ32" s="2434"/>
      <c r="GBK32" s="2434"/>
      <c r="GBL32" s="2434"/>
      <c r="GBM32" s="2434"/>
      <c r="GBN32" s="2434"/>
      <c r="GBO32" s="2434"/>
      <c r="GBP32" s="2434"/>
      <c r="GBQ32" s="2434"/>
      <c r="GBR32" s="2434"/>
      <c r="GBS32" s="2434"/>
      <c r="GBT32" s="2434"/>
      <c r="GBU32" s="2434"/>
      <c r="GBV32" s="2434"/>
      <c r="GBW32" s="2434"/>
      <c r="GBX32" s="2434"/>
      <c r="GBY32" s="2434"/>
      <c r="GBZ32" s="2434"/>
      <c r="GCA32" s="2434"/>
      <c r="GCB32" s="2434"/>
      <c r="GCC32" s="2434"/>
      <c r="GCD32" s="2434"/>
      <c r="GCE32" s="2434"/>
      <c r="GCF32" s="2434"/>
      <c r="GCG32" s="2434"/>
      <c r="GCH32" s="2434"/>
      <c r="GCI32" s="2434"/>
      <c r="GCJ32" s="2434"/>
      <c r="GCK32" s="2434"/>
      <c r="GCL32" s="2434"/>
      <c r="GCM32" s="2434"/>
      <c r="GCN32" s="2434"/>
      <c r="GCO32" s="2434"/>
      <c r="GCP32" s="2434"/>
      <c r="GCQ32" s="2434"/>
      <c r="GCR32" s="2434"/>
      <c r="GCS32" s="2434"/>
      <c r="GCT32" s="2434"/>
      <c r="GCU32" s="2434"/>
      <c r="GCV32" s="2434"/>
      <c r="GCW32" s="2434"/>
      <c r="GCX32" s="2434"/>
      <c r="GCY32" s="2434"/>
      <c r="GCZ32" s="2434"/>
      <c r="GDA32" s="2434"/>
      <c r="GDB32" s="2434"/>
      <c r="GDC32" s="2434"/>
      <c r="GDD32" s="2434"/>
      <c r="GDE32" s="2434"/>
      <c r="GDF32" s="2434"/>
      <c r="GDG32" s="2434"/>
      <c r="GDH32" s="2434"/>
      <c r="GDI32" s="2434"/>
      <c r="GDJ32" s="2434"/>
      <c r="GDK32" s="2434"/>
      <c r="GDL32" s="2434"/>
      <c r="GDM32" s="2434"/>
      <c r="GDN32" s="2434"/>
      <c r="GDO32" s="2434"/>
      <c r="GDP32" s="2434"/>
      <c r="GDQ32" s="2434"/>
      <c r="GDR32" s="2434"/>
      <c r="GDS32" s="2434"/>
      <c r="GDT32" s="2434"/>
      <c r="GDU32" s="2434"/>
      <c r="GDV32" s="2434"/>
      <c r="GDW32" s="2434"/>
      <c r="GDX32" s="2434"/>
      <c r="GDY32" s="2434"/>
      <c r="GDZ32" s="2434"/>
      <c r="GEA32" s="2434"/>
      <c r="GEB32" s="2434"/>
      <c r="GEC32" s="2434"/>
      <c r="GED32" s="2434"/>
      <c r="GEE32" s="2434"/>
      <c r="GEF32" s="2434"/>
      <c r="GEG32" s="2434"/>
      <c r="GEH32" s="2434"/>
      <c r="GEI32" s="2434"/>
      <c r="GEJ32" s="2434"/>
      <c r="GEK32" s="2434"/>
      <c r="GEL32" s="2434"/>
      <c r="GEM32" s="2434"/>
      <c r="GEN32" s="2434"/>
      <c r="GEO32" s="2434"/>
      <c r="GEP32" s="2434"/>
      <c r="GEQ32" s="2434"/>
      <c r="GER32" s="2434"/>
      <c r="GES32" s="2434"/>
      <c r="GET32" s="2434"/>
      <c r="GEU32" s="2434"/>
      <c r="GEV32" s="2434"/>
      <c r="GEW32" s="2434"/>
      <c r="GEX32" s="2434"/>
      <c r="GEY32" s="2434"/>
      <c r="GEZ32" s="2434"/>
      <c r="GFA32" s="2434"/>
      <c r="GFB32" s="2434"/>
      <c r="GFC32" s="2434"/>
      <c r="GFD32" s="2434"/>
      <c r="GFE32" s="2434"/>
      <c r="GFF32" s="2434"/>
      <c r="GFG32" s="2434"/>
      <c r="GFH32" s="2434"/>
      <c r="GFI32" s="2434"/>
      <c r="GFJ32" s="2434"/>
      <c r="GFK32" s="2434"/>
      <c r="GFL32" s="2434"/>
      <c r="GFM32" s="2434"/>
      <c r="GFN32" s="2434"/>
      <c r="GFO32" s="2434"/>
      <c r="GFP32" s="2434"/>
      <c r="GFQ32" s="2434"/>
      <c r="GFR32" s="2434"/>
      <c r="GFS32" s="2434"/>
      <c r="GFT32" s="2434"/>
      <c r="GFU32" s="2434"/>
      <c r="GFV32" s="2434"/>
      <c r="GFW32" s="2434"/>
      <c r="GFX32" s="2434"/>
      <c r="GFY32" s="2434"/>
      <c r="GFZ32" s="2434"/>
      <c r="GGA32" s="2434"/>
      <c r="GGB32" s="2434"/>
      <c r="GGC32" s="2434"/>
      <c r="GGD32" s="2434"/>
      <c r="GGE32" s="2434"/>
      <c r="GGF32" s="2434"/>
      <c r="GGG32" s="2434"/>
      <c r="GGH32" s="2434"/>
      <c r="GGI32" s="2434"/>
      <c r="GGJ32" s="2434"/>
      <c r="GGK32" s="2434"/>
      <c r="GGL32" s="2434"/>
      <c r="GGM32" s="2434"/>
      <c r="GGN32" s="2434"/>
      <c r="GGO32" s="2434"/>
      <c r="GGP32" s="2434"/>
      <c r="GGQ32" s="2434"/>
      <c r="GGR32" s="2434"/>
      <c r="GGS32" s="2434"/>
      <c r="GGT32" s="2434"/>
      <c r="GGU32" s="2434"/>
      <c r="GGV32" s="2434"/>
      <c r="GGW32" s="2434"/>
      <c r="GGX32" s="2434"/>
      <c r="GGY32" s="2434"/>
      <c r="GGZ32" s="2434"/>
      <c r="GHA32" s="2434"/>
      <c r="GHB32" s="2434"/>
      <c r="GHC32" s="2434"/>
      <c r="GHD32" s="2434"/>
      <c r="GHE32" s="2434"/>
      <c r="GHF32" s="2434"/>
      <c r="GHG32" s="2434"/>
      <c r="GHH32" s="2434"/>
      <c r="GHI32" s="2434"/>
      <c r="GHJ32" s="2434"/>
      <c r="GHK32" s="2434"/>
      <c r="GHL32" s="2434"/>
      <c r="GHM32" s="2434"/>
      <c r="GHN32" s="2434"/>
      <c r="GHO32" s="2434"/>
      <c r="GHP32" s="2434"/>
      <c r="GHQ32" s="2434"/>
      <c r="GHR32" s="2434"/>
      <c r="GHS32" s="2434"/>
      <c r="GHT32" s="2434"/>
      <c r="GHU32" s="2434"/>
      <c r="GHV32" s="2434"/>
      <c r="GHW32" s="2434"/>
      <c r="GHX32" s="2434"/>
      <c r="GHY32" s="2434"/>
      <c r="GHZ32" s="2434"/>
      <c r="GIA32" s="2434"/>
      <c r="GIB32" s="2434"/>
      <c r="GIC32" s="2434"/>
      <c r="GID32" s="2434"/>
      <c r="GIE32" s="2434"/>
      <c r="GIF32" s="2434"/>
      <c r="GIG32" s="2434"/>
      <c r="GIH32" s="2434"/>
      <c r="GII32" s="2434"/>
      <c r="GIJ32" s="2434"/>
      <c r="GIK32" s="2434"/>
      <c r="GIL32" s="2434"/>
      <c r="GIM32" s="2434"/>
      <c r="GIN32" s="2434"/>
      <c r="GIO32" s="2434"/>
      <c r="GIP32" s="2434"/>
      <c r="GIQ32" s="2434"/>
      <c r="GIR32" s="2434"/>
      <c r="GIS32" s="2434"/>
      <c r="GIT32" s="2434"/>
      <c r="GIU32" s="2434"/>
      <c r="GIV32" s="2434"/>
      <c r="GIW32" s="2434"/>
      <c r="GIX32" s="2434"/>
      <c r="GIY32" s="2434"/>
      <c r="GIZ32" s="2434"/>
      <c r="GJA32" s="2434"/>
      <c r="GJB32" s="2434"/>
      <c r="GJC32" s="2434"/>
      <c r="GJD32" s="2434"/>
      <c r="GJE32" s="2434"/>
      <c r="GJF32" s="2434"/>
      <c r="GJG32" s="2434"/>
      <c r="GJH32" s="2434"/>
      <c r="GJI32" s="2434"/>
      <c r="GJJ32" s="2434"/>
      <c r="GJK32" s="2434"/>
      <c r="GJL32" s="2434"/>
      <c r="GJM32" s="2434"/>
      <c r="GJN32" s="2434"/>
      <c r="GJO32" s="2434"/>
      <c r="GJP32" s="2434"/>
      <c r="GJQ32" s="2434"/>
      <c r="GJR32" s="2434"/>
      <c r="GJS32" s="2434"/>
      <c r="GJT32" s="2434"/>
      <c r="GJU32" s="2434"/>
      <c r="GJV32" s="2434"/>
      <c r="GJW32" s="2434"/>
      <c r="GJX32" s="2434"/>
      <c r="GJY32" s="2434"/>
      <c r="GJZ32" s="2434"/>
      <c r="GKA32" s="2434"/>
      <c r="GKB32" s="2434"/>
      <c r="GKC32" s="2434"/>
      <c r="GKD32" s="2434"/>
      <c r="GKE32" s="2434"/>
      <c r="GKF32" s="2434"/>
      <c r="GKG32" s="2434"/>
      <c r="GKH32" s="2434"/>
      <c r="GKI32" s="2434"/>
      <c r="GKJ32" s="2434"/>
      <c r="GKK32" s="2434"/>
      <c r="GKL32" s="2434"/>
      <c r="GKM32" s="2434"/>
      <c r="GKN32" s="2434"/>
      <c r="GKO32" s="2434"/>
      <c r="GKP32" s="2434"/>
      <c r="GKQ32" s="2434"/>
      <c r="GKR32" s="2434"/>
      <c r="GKS32" s="2434"/>
      <c r="GKT32" s="2434"/>
      <c r="GKU32" s="2434"/>
      <c r="GKV32" s="2434"/>
      <c r="GKW32" s="2434"/>
      <c r="GKX32" s="2434"/>
      <c r="GKY32" s="2434"/>
      <c r="GKZ32" s="2434"/>
      <c r="GLA32" s="2434"/>
      <c r="GLB32" s="2434"/>
      <c r="GLC32" s="2434"/>
      <c r="GLD32" s="2434"/>
      <c r="GLE32" s="2434"/>
      <c r="GLF32" s="2434"/>
      <c r="GLG32" s="2434"/>
      <c r="GLH32" s="2434"/>
      <c r="GLI32" s="2434"/>
      <c r="GLJ32" s="2434"/>
      <c r="GLK32" s="2434"/>
      <c r="GLL32" s="2434"/>
      <c r="GLM32" s="2434"/>
      <c r="GLN32" s="2434"/>
      <c r="GLO32" s="2434"/>
      <c r="GLP32" s="2434"/>
      <c r="GLQ32" s="2434"/>
      <c r="GLR32" s="2434"/>
      <c r="GLS32" s="2434"/>
      <c r="GLT32" s="2434"/>
      <c r="GLU32" s="2434"/>
      <c r="GLV32" s="2434"/>
      <c r="GLW32" s="2434"/>
      <c r="GLX32" s="2434"/>
      <c r="GLY32" s="2434"/>
      <c r="GLZ32" s="2434"/>
      <c r="GMA32" s="2434"/>
      <c r="GMB32" s="2434"/>
      <c r="GMC32" s="2434"/>
      <c r="GMD32" s="2434"/>
      <c r="GME32" s="2434"/>
      <c r="GMF32" s="2434"/>
      <c r="GMG32" s="2434"/>
      <c r="GMH32" s="2434"/>
      <c r="GMI32" s="2434"/>
      <c r="GMJ32" s="2434"/>
      <c r="GMK32" s="2434"/>
      <c r="GML32" s="2434"/>
      <c r="GMM32" s="2434"/>
      <c r="GMN32" s="2434"/>
      <c r="GMO32" s="2434"/>
      <c r="GMP32" s="2434"/>
      <c r="GMQ32" s="2434"/>
      <c r="GMR32" s="2434"/>
      <c r="GMS32" s="2434"/>
      <c r="GMT32" s="2434"/>
      <c r="GMU32" s="2434"/>
      <c r="GMV32" s="2434"/>
      <c r="GMW32" s="2434"/>
      <c r="GMX32" s="2434"/>
      <c r="GMY32" s="2434"/>
      <c r="GMZ32" s="2434"/>
      <c r="GNA32" s="2434"/>
      <c r="GNB32" s="2434"/>
      <c r="GNC32" s="2434"/>
      <c r="GND32" s="2434"/>
      <c r="GNE32" s="2434"/>
      <c r="GNF32" s="2434"/>
      <c r="GNG32" s="2434"/>
      <c r="GNH32" s="2434"/>
      <c r="GNI32" s="2434"/>
      <c r="GNJ32" s="2434"/>
      <c r="GNK32" s="2434"/>
      <c r="GNL32" s="2434"/>
      <c r="GNM32" s="2434"/>
      <c r="GNN32" s="2434"/>
      <c r="GNO32" s="2434"/>
      <c r="GNP32" s="2434"/>
      <c r="GNQ32" s="2434"/>
      <c r="GNR32" s="2434"/>
      <c r="GNS32" s="2434"/>
      <c r="GNT32" s="2434"/>
      <c r="GNU32" s="2434"/>
      <c r="GNV32" s="2434"/>
      <c r="GNW32" s="2434"/>
      <c r="GNX32" s="2434"/>
      <c r="GNY32" s="2434"/>
      <c r="GNZ32" s="2434"/>
      <c r="GOA32" s="2434"/>
      <c r="GOB32" s="2434"/>
      <c r="GOC32" s="2434"/>
      <c r="GOD32" s="2434"/>
      <c r="GOE32" s="2434"/>
      <c r="GOF32" s="2434"/>
      <c r="GOG32" s="2434"/>
      <c r="GOH32" s="2434"/>
      <c r="GOI32" s="2434"/>
      <c r="GOJ32" s="2434"/>
      <c r="GOK32" s="2434"/>
      <c r="GOL32" s="2434"/>
      <c r="GOM32" s="2434"/>
      <c r="GON32" s="2434"/>
      <c r="GOO32" s="2434"/>
      <c r="GOP32" s="2434"/>
      <c r="GOQ32" s="2434"/>
      <c r="GOR32" s="2434"/>
      <c r="GOS32" s="2434"/>
      <c r="GOT32" s="2434"/>
      <c r="GOU32" s="2434"/>
      <c r="GOV32" s="2434"/>
      <c r="GOW32" s="2434"/>
      <c r="GOX32" s="2434"/>
      <c r="GOY32" s="2434"/>
      <c r="GOZ32" s="2434"/>
      <c r="GPA32" s="2434"/>
      <c r="GPB32" s="2434"/>
      <c r="GPC32" s="2434"/>
      <c r="GPD32" s="2434"/>
      <c r="GPE32" s="2434"/>
      <c r="GPF32" s="2434"/>
      <c r="GPG32" s="2434"/>
      <c r="GPH32" s="2434"/>
      <c r="GPI32" s="2434"/>
      <c r="GPJ32" s="2434"/>
      <c r="GPK32" s="2434"/>
      <c r="GPL32" s="2434"/>
      <c r="GPM32" s="2434"/>
      <c r="GPN32" s="2434"/>
      <c r="GPO32" s="2434"/>
      <c r="GPP32" s="2434"/>
      <c r="GPQ32" s="2434"/>
      <c r="GPR32" s="2434"/>
      <c r="GPS32" s="2434"/>
      <c r="GPT32" s="2434"/>
      <c r="GPU32" s="2434"/>
      <c r="GPV32" s="2434"/>
      <c r="GPW32" s="2434"/>
      <c r="GPX32" s="2434"/>
      <c r="GPY32" s="2434"/>
      <c r="GPZ32" s="2434"/>
      <c r="GQA32" s="2434"/>
      <c r="GQB32" s="2434"/>
      <c r="GQC32" s="2434"/>
      <c r="GQD32" s="2434"/>
      <c r="GQE32" s="2434"/>
      <c r="GQF32" s="2434"/>
      <c r="GQG32" s="2434"/>
      <c r="GQH32" s="2434"/>
      <c r="GQI32" s="2434"/>
      <c r="GQJ32" s="2434"/>
      <c r="GQK32" s="2434"/>
      <c r="GQL32" s="2434"/>
      <c r="GQM32" s="2434"/>
      <c r="GQN32" s="2434"/>
      <c r="GQO32" s="2434"/>
      <c r="GQP32" s="2434"/>
      <c r="GQQ32" s="2434"/>
      <c r="GQR32" s="2434"/>
      <c r="GQS32" s="2434"/>
      <c r="GQT32" s="2434"/>
      <c r="GQU32" s="2434"/>
      <c r="GQV32" s="2434"/>
      <c r="GQW32" s="2434"/>
      <c r="GQX32" s="2434"/>
      <c r="GQY32" s="2434"/>
      <c r="GQZ32" s="2434"/>
      <c r="GRA32" s="2434"/>
      <c r="GRB32" s="2434"/>
      <c r="GRC32" s="2434"/>
      <c r="GRD32" s="2434"/>
      <c r="GRE32" s="2434"/>
      <c r="GRF32" s="2434"/>
      <c r="GRG32" s="2434"/>
      <c r="GRH32" s="2434"/>
      <c r="GRI32" s="2434"/>
      <c r="GRJ32" s="2434"/>
      <c r="GRK32" s="2434"/>
      <c r="GRL32" s="2434"/>
      <c r="GRM32" s="2434"/>
      <c r="GRN32" s="2434"/>
      <c r="GRO32" s="2434"/>
      <c r="GRP32" s="2434"/>
      <c r="GRQ32" s="2434"/>
      <c r="GRR32" s="2434"/>
      <c r="GRS32" s="2434"/>
      <c r="GRT32" s="2434"/>
      <c r="GRU32" s="2434"/>
      <c r="GRV32" s="2434"/>
      <c r="GRW32" s="2434"/>
      <c r="GRX32" s="2434"/>
      <c r="GRY32" s="2434"/>
      <c r="GRZ32" s="2434"/>
      <c r="GSA32" s="2434"/>
      <c r="GSB32" s="2434"/>
      <c r="GSC32" s="2434"/>
      <c r="GSD32" s="2434"/>
      <c r="GSE32" s="2434"/>
      <c r="GSF32" s="2434"/>
      <c r="GSG32" s="2434"/>
      <c r="GSH32" s="2434"/>
      <c r="GSI32" s="2434"/>
      <c r="GSJ32" s="2434"/>
      <c r="GSK32" s="2434"/>
      <c r="GSL32" s="2434"/>
      <c r="GSM32" s="2434"/>
      <c r="GSN32" s="2434"/>
      <c r="GSO32" s="2434"/>
      <c r="GSP32" s="2434"/>
      <c r="GSQ32" s="2434"/>
      <c r="GSR32" s="2434"/>
      <c r="GSS32" s="2434"/>
      <c r="GST32" s="2434"/>
      <c r="GSU32" s="2434"/>
      <c r="GSV32" s="2434"/>
      <c r="GSW32" s="2434"/>
      <c r="GSX32" s="2434"/>
      <c r="GSY32" s="2434"/>
      <c r="GSZ32" s="2434"/>
      <c r="GTA32" s="2434"/>
      <c r="GTB32" s="2434"/>
      <c r="GTC32" s="2434"/>
      <c r="GTD32" s="2434"/>
      <c r="GTE32" s="2434"/>
      <c r="GTF32" s="2434"/>
      <c r="GTG32" s="2434"/>
      <c r="GTH32" s="2434"/>
      <c r="GTI32" s="2434"/>
      <c r="GTJ32" s="2434"/>
      <c r="GTK32" s="2434"/>
      <c r="GTL32" s="2434"/>
      <c r="GTM32" s="2434"/>
      <c r="GTN32" s="2434"/>
      <c r="GTO32" s="2434"/>
      <c r="GTP32" s="2434"/>
      <c r="GTQ32" s="2434"/>
      <c r="GTR32" s="2434"/>
      <c r="GTS32" s="2434"/>
      <c r="GTT32" s="2434"/>
      <c r="GTU32" s="2434"/>
      <c r="GTV32" s="2434"/>
      <c r="GTW32" s="2434"/>
      <c r="GTX32" s="2434"/>
      <c r="GTY32" s="2434"/>
      <c r="GTZ32" s="2434"/>
      <c r="GUA32" s="2434"/>
      <c r="GUB32" s="2434"/>
      <c r="GUC32" s="2434"/>
      <c r="GUD32" s="2434"/>
      <c r="GUE32" s="2434"/>
      <c r="GUF32" s="2434"/>
      <c r="GUG32" s="2434"/>
      <c r="GUH32" s="2434"/>
      <c r="GUI32" s="2434"/>
      <c r="GUJ32" s="2434"/>
      <c r="GUK32" s="2434"/>
      <c r="GUL32" s="2434"/>
      <c r="GUM32" s="2434"/>
      <c r="GUN32" s="2434"/>
      <c r="GUO32" s="2434"/>
      <c r="GUP32" s="2434"/>
      <c r="GUQ32" s="2434"/>
      <c r="GUR32" s="2434"/>
      <c r="GUS32" s="2434"/>
      <c r="GUT32" s="2434"/>
      <c r="GUU32" s="2434"/>
      <c r="GUV32" s="2434"/>
      <c r="GUW32" s="2434"/>
      <c r="GUX32" s="2434"/>
      <c r="GUY32" s="2434"/>
      <c r="GUZ32" s="2434"/>
      <c r="GVA32" s="2434"/>
      <c r="GVB32" s="2434"/>
      <c r="GVC32" s="2434"/>
      <c r="GVD32" s="2434"/>
      <c r="GVE32" s="2434"/>
      <c r="GVF32" s="2434"/>
      <c r="GVG32" s="2434"/>
      <c r="GVH32" s="2434"/>
      <c r="GVI32" s="2434"/>
      <c r="GVJ32" s="2434"/>
      <c r="GVK32" s="2434"/>
      <c r="GVL32" s="2434"/>
      <c r="GVM32" s="2434"/>
      <c r="GVN32" s="2434"/>
      <c r="GVO32" s="2434"/>
      <c r="GVP32" s="2434"/>
      <c r="GVQ32" s="2434"/>
      <c r="GVR32" s="2434"/>
      <c r="GVS32" s="2434"/>
      <c r="GVT32" s="2434"/>
      <c r="GVU32" s="2434"/>
      <c r="GVV32" s="2434"/>
      <c r="GVW32" s="2434"/>
      <c r="GVX32" s="2434"/>
      <c r="GVY32" s="2434"/>
      <c r="GVZ32" s="2434"/>
      <c r="GWA32" s="2434"/>
      <c r="GWB32" s="2434"/>
      <c r="GWC32" s="2434"/>
      <c r="GWD32" s="2434"/>
      <c r="GWE32" s="2434"/>
      <c r="GWF32" s="2434"/>
      <c r="GWG32" s="2434"/>
      <c r="GWH32" s="2434"/>
      <c r="GWI32" s="2434"/>
      <c r="GWJ32" s="2434"/>
      <c r="GWK32" s="2434"/>
      <c r="GWL32" s="2434"/>
      <c r="GWM32" s="2434"/>
      <c r="GWN32" s="2434"/>
      <c r="GWO32" s="2434"/>
      <c r="GWP32" s="2434"/>
      <c r="GWQ32" s="2434"/>
      <c r="GWR32" s="2434"/>
      <c r="GWS32" s="2434"/>
      <c r="GWT32" s="2434"/>
      <c r="GWU32" s="2434"/>
      <c r="GWV32" s="2434"/>
      <c r="GWW32" s="2434"/>
      <c r="GWX32" s="2434"/>
      <c r="GWY32" s="2434"/>
      <c r="GWZ32" s="2434"/>
      <c r="GXA32" s="2434"/>
      <c r="GXB32" s="2434"/>
      <c r="GXC32" s="2434"/>
      <c r="GXD32" s="2434"/>
      <c r="GXE32" s="2434"/>
      <c r="GXF32" s="2434"/>
      <c r="GXG32" s="2434"/>
      <c r="GXH32" s="2434"/>
      <c r="GXI32" s="2434"/>
      <c r="GXJ32" s="2434"/>
      <c r="GXK32" s="2434"/>
      <c r="GXL32" s="2434"/>
      <c r="GXM32" s="2434"/>
      <c r="GXN32" s="2434"/>
      <c r="GXO32" s="2434"/>
      <c r="GXP32" s="2434"/>
      <c r="GXQ32" s="2434"/>
      <c r="GXR32" s="2434"/>
      <c r="GXS32" s="2434"/>
      <c r="GXT32" s="2434"/>
      <c r="GXU32" s="2434"/>
      <c r="GXV32" s="2434"/>
      <c r="GXW32" s="2434"/>
      <c r="GXX32" s="2434"/>
      <c r="GXY32" s="2434"/>
      <c r="GXZ32" s="2434"/>
      <c r="GYA32" s="2434"/>
      <c r="GYB32" s="2434"/>
      <c r="GYC32" s="2434"/>
      <c r="GYD32" s="2434"/>
      <c r="GYE32" s="2434"/>
      <c r="GYF32" s="2434"/>
      <c r="GYG32" s="2434"/>
      <c r="GYH32" s="2434"/>
      <c r="GYI32" s="2434"/>
      <c r="GYJ32" s="2434"/>
      <c r="GYK32" s="2434"/>
      <c r="GYL32" s="2434"/>
      <c r="GYM32" s="2434"/>
      <c r="GYN32" s="2434"/>
      <c r="GYO32" s="2434"/>
      <c r="GYP32" s="2434"/>
      <c r="GYQ32" s="2434"/>
      <c r="GYR32" s="2434"/>
      <c r="GYS32" s="2434"/>
      <c r="GYT32" s="2434"/>
      <c r="GYU32" s="2434"/>
      <c r="GYV32" s="2434"/>
      <c r="GYW32" s="2434"/>
      <c r="GYX32" s="2434"/>
      <c r="GYY32" s="2434"/>
      <c r="GYZ32" s="2434"/>
      <c r="GZA32" s="2434"/>
      <c r="GZB32" s="2434"/>
      <c r="GZC32" s="2434"/>
      <c r="GZD32" s="2434"/>
      <c r="GZE32" s="2434"/>
      <c r="GZF32" s="2434"/>
      <c r="GZG32" s="2434"/>
      <c r="GZH32" s="2434"/>
      <c r="GZI32" s="2434"/>
      <c r="GZJ32" s="2434"/>
      <c r="GZK32" s="2434"/>
      <c r="GZL32" s="2434"/>
      <c r="GZM32" s="2434"/>
      <c r="GZN32" s="2434"/>
      <c r="GZO32" s="2434"/>
      <c r="GZP32" s="2434"/>
      <c r="GZQ32" s="2434"/>
      <c r="GZR32" s="2434"/>
      <c r="GZS32" s="2434"/>
      <c r="GZT32" s="2434"/>
      <c r="GZU32" s="2434"/>
      <c r="GZV32" s="2434"/>
      <c r="GZW32" s="2434"/>
      <c r="GZX32" s="2434"/>
      <c r="GZY32" s="2434"/>
      <c r="GZZ32" s="2434"/>
      <c r="HAA32" s="2434"/>
      <c r="HAB32" s="2434"/>
      <c r="HAC32" s="2434"/>
      <c r="HAD32" s="2434"/>
      <c r="HAE32" s="2434"/>
      <c r="HAF32" s="2434"/>
      <c r="HAG32" s="2434"/>
      <c r="HAH32" s="2434"/>
      <c r="HAI32" s="2434"/>
      <c r="HAJ32" s="2434"/>
      <c r="HAK32" s="2434"/>
      <c r="HAL32" s="2434"/>
      <c r="HAM32" s="2434"/>
      <c r="HAN32" s="2434"/>
      <c r="HAO32" s="2434"/>
      <c r="HAP32" s="2434"/>
      <c r="HAQ32" s="2434"/>
      <c r="HAR32" s="2434"/>
      <c r="HAS32" s="2434"/>
      <c r="HAT32" s="2434"/>
      <c r="HAU32" s="2434"/>
      <c r="HAV32" s="2434"/>
      <c r="HAW32" s="2434"/>
      <c r="HAX32" s="2434"/>
      <c r="HAY32" s="2434"/>
      <c r="HAZ32" s="2434"/>
      <c r="HBA32" s="2434"/>
      <c r="HBB32" s="2434"/>
      <c r="HBC32" s="2434"/>
      <c r="HBD32" s="2434"/>
      <c r="HBE32" s="2434"/>
      <c r="HBF32" s="2434"/>
      <c r="HBG32" s="2434"/>
      <c r="HBH32" s="2434"/>
      <c r="HBI32" s="2434"/>
      <c r="HBJ32" s="2434"/>
      <c r="HBK32" s="2434"/>
      <c r="HBL32" s="2434"/>
      <c r="HBM32" s="2434"/>
      <c r="HBN32" s="2434"/>
      <c r="HBO32" s="2434"/>
      <c r="HBP32" s="2434"/>
      <c r="HBQ32" s="2434"/>
      <c r="HBR32" s="2434"/>
      <c r="HBS32" s="2434"/>
      <c r="HBT32" s="2434"/>
      <c r="HBU32" s="2434"/>
      <c r="HBV32" s="2434"/>
      <c r="HBW32" s="2434"/>
      <c r="HBX32" s="2434"/>
      <c r="HBY32" s="2434"/>
      <c r="HBZ32" s="2434"/>
      <c r="HCA32" s="2434"/>
      <c r="HCB32" s="2434"/>
      <c r="HCC32" s="2434"/>
      <c r="HCD32" s="2434"/>
      <c r="HCE32" s="2434"/>
      <c r="HCF32" s="2434"/>
      <c r="HCG32" s="2434"/>
      <c r="HCH32" s="2434"/>
      <c r="HCI32" s="2434"/>
      <c r="HCJ32" s="2434"/>
      <c r="HCK32" s="2434"/>
      <c r="HCL32" s="2434"/>
      <c r="HCM32" s="2434"/>
      <c r="HCN32" s="2434"/>
      <c r="HCO32" s="2434"/>
      <c r="HCP32" s="2434"/>
      <c r="HCQ32" s="2434"/>
      <c r="HCR32" s="2434"/>
      <c r="HCS32" s="2434"/>
      <c r="HCT32" s="2434"/>
      <c r="HCU32" s="2434"/>
      <c r="HCV32" s="2434"/>
      <c r="HCW32" s="2434"/>
      <c r="HCX32" s="2434"/>
      <c r="HCY32" s="2434"/>
      <c r="HCZ32" s="2434"/>
      <c r="HDA32" s="2434"/>
      <c r="HDB32" s="2434"/>
      <c r="HDC32" s="2434"/>
      <c r="HDD32" s="2434"/>
      <c r="HDE32" s="2434"/>
      <c r="HDF32" s="2434"/>
      <c r="HDG32" s="2434"/>
      <c r="HDH32" s="2434"/>
      <c r="HDI32" s="2434"/>
      <c r="HDJ32" s="2434"/>
      <c r="HDK32" s="2434"/>
      <c r="HDL32" s="2434"/>
      <c r="HDM32" s="2434"/>
      <c r="HDN32" s="2434"/>
      <c r="HDO32" s="2434"/>
      <c r="HDP32" s="2434"/>
      <c r="HDQ32" s="2434"/>
      <c r="HDR32" s="2434"/>
      <c r="HDS32" s="2434"/>
      <c r="HDT32" s="2434"/>
      <c r="HDU32" s="2434"/>
      <c r="HDV32" s="2434"/>
      <c r="HDW32" s="2434"/>
      <c r="HDX32" s="2434"/>
      <c r="HDY32" s="2434"/>
      <c r="HDZ32" s="2434"/>
      <c r="HEA32" s="2434"/>
      <c r="HEB32" s="2434"/>
      <c r="HEC32" s="2434"/>
      <c r="HED32" s="2434"/>
      <c r="HEE32" s="2434"/>
      <c r="HEF32" s="2434"/>
      <c r="HEG32" s="2434"/>
      <c r="HEH32" s="2434"/>
      <c r="HEI32" s="2434"/>
      <c r="HEJ32" s="2434"/>
      <c r="HEK32" s="2434"/>
      <c r="HEL32" s="2434"/>
      <c r="HEM32" s="2434"/>
      <c r="HEN32" s="2434"/>
      <c r="HEO32" s="2434"/>
      <c r="HEP32" s="2434"/>
      <c r="HEQ32" s="2434"/>
      <c r="HER32" s="2434"/>
      <c r="HES32" s="2434"/>
      <c r="HET32" s="2434"/>
      <c r="HEU32" s="2434"/>
      <c r="HEV32" s="2434"/>
      <c r="HEW32" s="2434"/>
      <c r="HEX32" s="2434"/>
      <c r="HEY32" s="2434"/>
      <c r="HEZ32" s="2434"/>
      <c r="HFA32" s="2434"/>
      <c r="HFB32" s="2434"/>
      <c r="HFC32" s="2434"/>
      <c r="HFD32" s="2434"/>
      <c r="HFE32" s="2434"/>
      <c r="HFF32" s="2434"/>
      <c r="HFG32" s="2434"/>
      <c r="HFH32" s="2434"/>
      <c r="HFI32" s="2434"/>
      <c r="HFJ32" s="2434"/>
      <c r="HFK32" s="2434"/>
      <c r="HFL32" s="2434"/>
      <c r="HFM32" s="2434"/>
      <c r="HFN32" s="2434"/>
      <c r="HFO32" s="2434"/>
      <c r="HFP32" s="2434"/>
      <c r="HFQ32" s="2434"/>
      <c r="HFR32" s="2434"/>
      <c r="HFS32" s="2434"/>
      <c r="HFT32" s="2434"/>
      <c r="HFU32" s="2434"/>
      <c r="HFV32" s="2434"/>
      <c r="HFW32" s="2434"/>
      <c r="HFX32" s="2434"/>
      <c r="HFY32" s="2434"/>
      <c r="HFZ32" s="2434"/>
      <c r="HGA32" s="2434"/>
      <c r="HGB32" s="2434"/>
      <c r="HGC32" s="2434"/>
      <c r="HGD32" s="2434"/>
      <c r="HGE32" s="2434"/>
      <c r="HGF32" s="2434"/>
      <c r="HGG32" s="2434"/>
      <c r="HGH32" s="2434"/>
      <c r="HGI32" s="2434"/>
      <c r="HGJ32" s="2434"/>
      <c r="HGK32" s="2434"/>
      <c r="HGL32" s="2434"/>
      <c r="HGM32" s="2434"/>
      <c r="HGN32" s="2434"/>
      <c r="HGO32" s="2434"/>
      <c r="HGP32" s="2434"/>
      <c r="HGQ32" s="2434"/>
      <c r="HGR32" s="2434"/>
      <c r="HGS32" s="2434"/>
      <c r="HGT32" s="2434"/>
      <c r="HGU32" s="2434"/>
      <c r="HGV32" s="2434"/>
      <c r="HGW32" s="2434"/>
      <c r="HGX32" s="2434"/>
      <c r="HGY32" s="2434"/>
      <c r="HGZ32" s="2434"/>
      <c r="HHA32" s="2434"/>
      <c r="HHB32" s="2434"/>
      <c r="HHC32" s="2434"/>
      <c r="HHD32" s="2434"/>
      <c r="HHE32" s="2434"/>
      <c r="HHF32" s="2434"/>
      <c r="HHG32" s="2434"/>
      <c r="HHH32" s="2434"/>
      <c r="HHI32" s="2434"/>
      <c r="HHJ32" s="2434"/>
      <c r="HHK32" s="2434"/>
      <c r="HHL32" s="2434"/>
      <c r="HHM32" s="2434"/>
      <c r="HHN32" s="2434"/>
      <c r="HHO32" s="2434"/>
      <c r="HHP32" s="2434"/>
      <c r="HHQ32" s="2434"/>
      <c r="HHR32" s="2434"/>
      <c r="HHS32" s="2434"/>
      <c r="HHT32" s="2434"/>
      <c r="HHU32" s="2434"/>
      <c r="HHV32" s="2434"/>
      <c r="HHW32" s="2434"/>
      <c r="HHX32" s="2434"/>
      <c r="HHY32" s="2434"/>
      <c r="HHZ32" s="2434"/>
      <c r="HIA32" s="2434"/>
      <c r="HIB32" s="2434"/>
      <c r="HIC32" s="2434"/>
      <c r="HID32" s="2434"/>
      <c r="HIE32" s="2434"/>
      <c r="HIF32" s="2434"/>
      <c r="HIG32" s="2434"/>
      <c r="HIH32" s="2434"/>
      <c r="HII32" s="2434"/>
      <c r="HIJ32" s="2434"/>
      <c r="HIK32" s="2434"/>
      <c r="HIL32" s="2434"/>
      <c r="HIM32" s="2434"/>
      <c r="HIN32" s="2434"/>
      <c r="HIO32" s="2434"/>
      <c r="HIP32" s="2434"/>
      <c r="HIQ32" s="2434"/>
      <c r="HIR32" s="2434"/>
      <c r="HIS32" s="2434"/>
      <c r="HIT32" s="2434"/>
      <c r="HIU32" s="2434"/>
      <c r="HIV32" s="2434"/>
      <c r="HIW32" s="2434"/>
      <c r="HIX32" s="2434"/>
      <c r="HIY32" s="2434"/>
      <c r="HIZ32" s="2434"/>
      <c r="HJA32" s="2434"/>
      <c r="HJB32" s="2434"/>
      <c r="HJC32" s="2434"/>
      <c r="HJD32" s="2434"/>
      <c r="HJE32" s="2434"/>
      <c r="HJF32" s="2434"/>
      <c r="HJG32" s="2434"/>
      <c r="HJH32" s="2434"/>
      <c r="HJI32" s="2434"/>
      <c r="HJJ32" s="2434"/>
      <c r="HJK32" s="2434"/>
      <c r="HJL32" s="2434"/>
      <c r="HJM32" s="2434"/>
      <c r="HJN32" s="2434"/>
      <c r="HJO32" s="2434"/>
      <c r="HJP32" s="2434"/>
      <c r="HJQ32" s="2434"/>
      <c r="HJR32" s="2434"/>
      <c r="HJS32" s="2434"/>
      <c r="HJT32" s="2434"/>
      <c r="HJU32" s="2434"/>
      <c r="HJV32" s="2434"/>
      <c r="HJW32" s="2434"/>
      <c r="HJX32" s="2434"/>
      <c r="HJY32" s="2434"/>
      <c r="HJZ32" s="2434"/>
      <c r="HKA32" s="2434"/>
      <c r="HKB32" s="2434"/>
      <c r="HKC32" s="2434"/>
      <c r="HKD32" s="2434"/>
      <c r="HKE32" s="2434"/>
      <c r="HKF32" s="2434"/>
      <c r="HKG32" s="2434"/>
      <c r="HKH32" s="2434"/>
      <c r="HKI32" s="2434"/>
      <c r="HKJ32" s="2434"/>
      <c r="HKK32" s="2434"/>
      <c r="HKL32" s="2434"/>
      <c r="HKM32" s="2434"/>
      <c r="HKN32" s="2434"/>
      <c r="HKO32" s="2434"/>
      <c r="HKP32" s="2434"/>
      <c r="HKQ32" s="2434"/>
      <c r="HKR32" s="2434"/>
      <c r="HKS32" s="2434"/>
      <c r="HKT32" s="2434"/>
      <c r="HKU32" s="2434"/>
      <c r="HKV32" s="2434"/>
      <c r="HKW32" s="2434"/>
      <c r="HKX32" s="2434"/>
      <c r="HKY32" s="2434"/>
      <c r="HKZ32" s="2434"/>
      <c r="HLA32" s="2434"/>
      <c r="HLB32" s="2434"/>
      <c r="HLC32" s="2434"/>
      <c r="HLD32" s="2434"/>
      <c r="HLE32" s="2434"/>
      <c r="HLF32" s="2434"/>
      <c r="HLG32" s="2434"/>
      <c r="HLH32" s="2434"/>
      <c r="HLI32" s="2434"/>
      <c r="HLJ32" s="2434"/>
      <c r="HLK32" s="2434"/>
      <c r="HLL32" s="2434"/>
      <c r="HLM32" s="2434"/>
      <c r="HLN32" s="2434"/>
      <c r="HLO32" s="2434"/>
      <c r="HLP32" s="2434"/>
      <c r="HLQ32" s="2434"/>
      <c r="HLR32" s="2434"/>
      <c r="HLS32" s="2434"/>
      <c r="HLT32" s="2434"/>
      <c r="HLU32" s="2434"/>
      <c r="HLV32" s="2434"/>
      <c r="HLW32" s="2434"/>
      <c r="HLX32" s="2434"/>
      <c r="HLY32" s="2434"/>
      <c r="HLZ32" s="2434"/>
      <c r="HMA32" s="2434"/>
      <c r="HMB32" s="2434"/>
      <c r="HMC32" s="2434"/>
      <c r="HMD32" s="2434"/>
      <c r="HME32" s="2434"/>
      <c r="HMF32" s="2434"/>
      <c r="HMG32" s="2434"/>
      <c r="HMH32" s="2434"/>
      <c r="HMI32" s="2434"/>
      <c r="HMJ32" s="2434"/>
      <c r="HMK32" s="2434"/>
      <c r="HML32" s="2434"/>
      <c r="HMM32" s="2434"/>
      <c r="HMN32" s="2434"/>
      <c r="HMO32" s="2434"/>
      <c r="HMP32" s="2434"/>
      <c r="HMQ32" s="2434"/>
      <c r="HMR32" s="2434"/>
      <c r="HMS32" s="2434"/>
      <c r="HMT32" s="2434"/>
      <c r="HMU32" s="2434"/>
      <c r="HMV32" s="2434"/>
      <c r="HMW32" s="2434"/>
      <c r="HMX32" s="2434"/>
      <c r="HMY32" s="2434"/>
      <c r="HMZ32" s="2434"/>
      <c r="HNA32" s="2434"/>
      <c r="HNB32" s="2434"/>
      <c r="HNC32" s="2434"/>
      <c r="HND32" s="2434"/>
      <c r="HNE32" s="2434"/>
      <c r="HNF32" s="2434"/>
      <c r="HNG32" s="2434"/>
      <c r="HNH32" s="2434"/>
      <c r="HNI32" s="2434"/>
      <c r="HNJ32" s="2434"/>
      <c r="HNK32" s="2434"/>
      <c r="HNL32" s="2434"/>
      <c r="HNM32" s="2434"/>
      <c r="HNN32" s="2434"/>
      <c r="HNO32" s="2434"/>
      <c r="HNP32" s="2434"/>
      <c r="HNQ32" s="2434"/>
      <c r="HNR32" s="2434"/>
      <c r="HNS32" s="2434"/>
      <c r="HNT32" s="2434"/>
      <c r="HNU32" s="2434"/>
      <c r="HNV32" s="2434"/>
      <c r="HNW32" s="2434"/>
      <c r="HNX32" s="2434"/>
      <c r="HNY32" s="2434"/>
      <c r="HNZ32" s="2434"/>
      <c r="HOA32" s="2434"/>
      <c r="HOB32" s="2434"/>
      <c r="HOC32" s="2434"/>
      <c r="HOD32" s="2434"/>
      <c r="HOE32" s="2434"/>
      <c r="HOF32" s="2434"/>
      <c r="HOG32" s="2434"/>
      <c r="HOH32" s="2434"/>
      <c r="HOI32" s="2434"/>
      <c r="HOJ32" s="2434"/>
      <c r="HOK32" s="2434"/>
      <c r="HOL32" s="2434"/>
      <c r="HOM32" s="2434"/>
      <c r="HON32" s="2434"/>
      <c r="HOO32" s="2434"/>
      <c r="HOP32" s="2434"/>
      <c r="HOQ32" s="2434"/>
      <c r="HOR32" s="2434"/>
      <c r="HOS32" s="2434"/>
      <c r="HOT32" s="2434"/>
      <c r="HOU32" s="2434"/>
      <c r="HOV32" s="2434"/>
      <c r="HOW32" s="2434"/>
      <c r="HOX32" s="2434"/>
      <c r="HOY32" s="2434"/>
      <c r="HOZ32" s="2434"/>
      <c r="HPA32" s="2434"/>
      <c r="HPB32" s="2434"/>
      <c r="HPC32" s="2434"/>
      <c r="HPD32" s="2434"/>
      <c r="HPE32" s="2434"/>
      <c r="HPF32" s="2434"/>
      <c r="HPG32" s="2434"/>
      <c r="HPH32" s="2434"/>
      <c r="HPI32" s="2434"/>
      <c r="HPJ32" s="2434"/>
      <c r="HPK32" s="2434"/>
      <c r="HPL32" s="2434"/>
      <c r="HPM32" s="2434"/>
      <c r="HPN32" s="2434"/>
      <c r="HPO32" s="2434"/>
      <c r="HPP32" s="2434"/>
      <c r="HPQ32" s="2434"/>
      <c r="HPR32" s="2434"/>
      <c r="HPS32" s="2434"/>
      <c r="HPT32" s="2434"/>
      <c r="HPU32" s="2434"/>
      <c r="HPV32" s="2434"/>
      <c r="HPW32" s="2434"/>
      <c r="HPX32" s="2434"/>
      <c r="HPY32" s="2434"/>
      <c r="HPZ32" s="2434"/>
      <c r="HQA32" s="2434"/>
      <c r="HQB32" s="2434"/>
      <c r="HQC32" s="2434"/>
      <c r="HQD32" s="2434"/>
      <c r="HQE32" s="2434"/>
      <c r="HQF32" s="2434"/>
      <c r="HQG32" s="2434"/>
      <c r="HQH32" s="2434"/>
      <c r="HQI32" s="2434"/>
      <c r="HQJ32" s="2434"/>
      <c r="HQK32" s="2434"/>
      <c r="HQL32" s="2434"/>
      <c r="HQM32" s="2434"/>
      <c r="HQN32" s="2434"/>
      <c r="HQO32" s="2434"/>
      <c r="HQP32" s="2434"/>
      <c r="HQQ32" s="2434"/>
      <c r="HQR32" s="2434"/>
      <c r="HQS32" s="2434"/>
      <c r="HQT32" s="2434"/>
      <c r="HQU32" s="2434"/>
      <c r="HQV32" s="2434"/>
      <c r="HQW32" s="2434"/>
      <c r="HQX32" s="2434"/>
      <c r="HQY32" s="2434"/>
      <c r="HQZ32" s="2434"/>
      <c r="HRA32" s="2434"/>
      <c r="HRB32" s="2434"/>
      <c r="HRC32" s="2434"/>
      <c r="HRD32" s="2434"/>
      <c r="HRE32" s="2434"/>
      <c r="HRF32" s="2434"/>
      <c r="HRG32" s="2434"/>
      <c r="HRH32" s="2434"/>
      <c r="HRI32" s="2434"/>
      <c r="HRJ32" s="2434"/>
      <c r="HRK32" s="2434"/>
      <c r="HRL32" s="2434"/>
      <c r="HRM32" s="2434"/>
      <c r="HRN32" s="2434"/>
      <c r="HRO32" s="2434"/>
      <c r="HRP32" s="2434"/>
      <c r="HRQ32" s="2434"/>
      <c r="HRR32" s="2434"/>
      <c r="HRS32" s="2434"/>
      <c r="HRT32" s="2434"/>
      <c r="HRU32" s="2434"/>
      <c r="HRV32" s="2434"/>
      <c r="HRW32" s="2434"/>
      <c r="HRX32" s="2434"/>
      <c r="HRY32" s="2434"/>
      <c r="HRZ32" s="2434"/>
      <c r="HSA32" s="2434"/>
      <c r="HSB32" s="2434"/>
      <c r="HSC32" s="2434"/>
      <c r="HSD32" s="2434"/>
      <c r="HSE32" s="2434"/>
      <c r="HSF32" s="2434"/>
      <c r="HSG32" s="2434"/>
      <c r="HSH32" s="2434"/>
      <c r="HSI32" s="2434"/>
      <c r="HSJ32" s="2434"/>
      <c r="HSK32" s="2434"/>
      <c r="HSL32" s="2434"/>
      <c r="HSM32" s="2434"/>
      <c r="HSN32" s="2434"/>
      <c r="HSO32" s="2434"/>
      <c r="HSP32" s="2434"/>
      <c r="HSQ32" s="2434"/>
      <c r="HSR32" s="2434"/>
      <c r="HSS32" s="2434"/>
      <c r="HST32" s="2434"/>
      <c r="HSU32" s="2434"/>
      <c r="HSV32" s="2434"/>
      <c r="HSW32" s="2434"/>
      <c r="HSX32" s="2434"/>
      <c r="HSY32" s="2434"/>
      <c r="HSZ32" s="2434"/>
      <c r="HTA32" s="2434"/>
      <c r="HTB32" s="2434"/>
      <c r="HTC32" s="2434"/>
      <c r="HTD32" s="2434"/>
      <c r="HTE32" s="2434"/>
      <c r="HTF32" s="2434"/>
      <c r="HTG32" s="2434"/>
      <c r="HTH32" s="2434"/>
      <c r="HTI32" s="2434"/>
      <c r="HTJ32" s="2434"/>
      <c r="HTK32" s="2434"/>
      <c r="HTL32" s="2434"/>
      <c r="HTM32" s="2434"/>
      <c r="HTN32" s="2434"/>
      <c r="HTO32" s="2434"/>
      <c r="HTP32" s="2434"/>
      <c r="HTQ32" s="2434"/>
      <c r="HTR32" s="2434"/>
      <c r="HTS32" s="2434"/>
      <c r="HTT32" s="2434"/>
      <c r="HTU32" s="2434"/>
      <c r="HTV32" s="2434"/>
      <c r="HTW32" s="2434"/>
      <c r="HTX32" s="2434"/>
      <c r="HTY32" s="2434"/>
      <c r="HTZ32" s="2434"/>
      <c r="HUA32" s="2434"/>
      <c r="HUB32" s="2434"/>
      <c r="HUC32" s="2434"/>
      <c r="HUD32" s="2434"/>
      <c r="HUE32" s="2434"/>
      <c r="HUF32" s="2434"/>
      <c r="HUG32" s="2434"/>
      <c r="HUH32" s="2434"/>
      <c r="HUI32" s="2434"/>
      <c r="HUJ32" s="2434"/>
      <c r="HUK32" s="2434"/>
      <c r="HUL32" s="2434"/>
      <c r="HUM32" s="2434"/>
      <c r="HUN32" s="2434"/>
      <c r="HUO32" s="2434"/>
      <c r="HUP32" s="2434"/>
      <c r="HUQ32" s="2434"/>
      <c r="HUR32" s="2434"/>
      <c r="HUS32" s="2434"/>
      <c r="HUT32" s="2434"/>
      <c r="HUU32" s="2434"/>
      <c r="HUV32" s="2434"/>
      <c r="HUW32" s="2434"/>
      <c r="HUX32" s="2434"/>
      <c r="HUY32" s="2434"/>
      <c r="HUZ32" s="2434"/>
      <c r="HVA32" s="2434"/>
      <c r="HVB32" s="2434"/>
      <c r="HVC32" s="2434"/>
      <c r="HVD32" s="2434"/>
      <c r="HVE32" s="2434"/>
      <c r="HVF32" s="2434"/>
      <c r="HVG32" s="2434"/>
      <c r="HVH32" s="2434"/>
      <c r="HVI32" s="2434"/>
      <c r="HVJ32" s="2434"/>
      <c r="HVK32" s="2434"/>
      <c r="HVL32" s="2434"/>
      <c r="HVM32" s="2434"/>
      <c r="HVN32" s="2434"/>
      <c r="HVO32" s="2434"/>
      <c r="HVP32" s="2434"/>
      <c r="HVQ32" s="2434"/>
      <c r="HVR32" s="2434"/>
      <c r="HVS32" s="2434"/>
      <c r="HVT32" s="2434"/>
      <c r="HVU32" s="2434"/>
      <c r="HVV32" s="2434"/>
      <c r="HVW32" s="2434"/>
      <c r="HVX32" s="2434"/>
      <c r="HVY32" s="2434"/>
      <c r="HVZ32" s="2434"/>
      <c r="HWA32" s="2434"/>
      <c r="HWB32" s="2434"/>
      <c r="HWC32" s="2434"/>
      <c r="HWD32" s="2434"/>
      <c r="HWE32" s="2434"/>
      <c r="HWF32" s="2434"/>
      <c r="HWG32" s="2434"/>
      <c r="HWH32" s="2434"/>
      <c r="HWI32" s="2434"/>
      <c r="HWJ32" s="2434"/>
      <c r="HWK32" s="2434"/>
      <c r="HWL32" s="2434"/>
      <c r="HWM32" s="2434"/>
      <c r="HWN32" s="2434"/>
      <c r="HWO32" s="2434"/>
      <c r="HWP32" s="2434"/>
      <c r="HWQ32" s="2434"/>
      <c r="HWR32" s="2434"/>
      <c r="HWS32" s="2434"/>
      <c r="HWT32" s="2434"/>
      <c r="HWU32" s="2434"/>
      <c r="HWV32" s="2434"/>
      <c r="HWW32" s="2434"/>
      <c r="HWX32" s="2434"/>
      <c r="HWY32" s="2434"/>
      <c r="HWZ32" s="2434"/>
      <c r="HXA32" s="2434"/>
      <c r="HXB32" s="2434"/>
      <c r="HXC32" s="2434"/>
      <c r="HXD32" s="2434"/>
      <c r="HXE32" s="2434"/>
      <c r="HXF32" s="2434"/>
      <c r="HXG32" s="2434"/>
      <c r="HXH32" s="2434"/>
      <c r="HXI32" s="2434"/>
      <c r="HXJ32" s="2434"/>
      <c r="HXK32" s="2434"/>
      <c r="HXL32" s="2434"/>
      <c r="HXM32" s="2434"/>
      <c r="HXN32" s="2434"/>
      <c r="HXO32" s="2434"/>
      <c r="HXP32" s="2434"/>
      <c r="HXQ32" s="2434"/>
      <c r="HXR32" s="2434"/>
      <c r="HXS32" s="2434"/>
      <c r="HXT32" s="2434"/>
      <c r="HXU32" s="2434"/>
      <c r="HXV32" s="2434"/>
      <c r="HXW32" s="2434"/>
      <c r="HXX32" s="2434"/>
      <c r="HXY32" s="2434"/>
      <c r="HXZ32" s="2434"/>
      <c r="HYA32" s="2434"/>
      <c r="HYB32" s="2434"/>
      <c r="HYC32" s="2434"/>
      <c r="HYD32" s="2434"/>
      <c r="HYE32" s="2434"/>
      <c r="HYF32" s="2434"/>
      <c r="HYG32" s="2434"/>
      <c r="HYH32" s="2434"/>
      <c r="HYI32" s="2434"/>
      <c r="HYJ32" s="2434"/>
      <c r="HYK32" s="2434"/>
      <c r="HYL32" s="2434"/>
      <c r="HYM32" s="2434"/>
      <c r="HYN32" s="2434"/>
      <c r="HYO32" s="2434"/>
      <c r="HYP32" s="2434"/>
      <c r="HYQ32" s="2434"/>
      <c r="HYR32" s="2434"/>
      <c r="HYS32" s="2434"/>
      <c r="HYT32" s="2434"/>
      <c r="HYU32" s="2434"/>
      <c r="HYV32" s="2434"/>
      <c r="HYW32" s="2434"/>
      <c r="HYX32" s="2434"/>
      <c r="HYY32" s="2434"/>
      <c r="HYZ32" s="2434"/>
      <c r="HZA32" s="2434"/>
      <c r="HZB32" s="2434"/>
      <c r="HZC32" s="2434"/>
      <c r="HZD32" s="2434"/>
      <c r="HZE32" s="2434"/>
      <c r="HZF32" s="2434"/>
      <c r="HZG32" s="2434"/>
      <c r="HZH32" s="2434"/>
      <c r="HZI32" s="2434"/>
      <c r="HZJ32" s="2434"/>
      <c r="HZK32" s="2434"/>
      <c r="HZL32" s="2434"/>
      <c r="HZM32" s="2434"/>
      <c r="HZN32" s="2434"/>
      <c r="HZO32" s="2434"/>
      <c r="HZP32" s="2434"/>
      <c r="HZQ32" s="2434"/>
      <c r="HZR32" s="2434"/>
      <c r="HZS32" s="2434"/>
      <c r="HZT32" s="2434"/>
      <c r="HZU32" s="2434"/>
      <c r="HZV32" s="2434"/>
      <c r="HZW32" s="2434"/>
      <c r="HZX32" s="2434"/>
      <c r="HZY32" s="2434"/>
      <c r="HZZ32" s="2434"/>
      <c r="IAA32" s="2434"/>
      <c r="IAB32" s="2434"/>
      <c r="IAC32" s="2434"/>
      <c r="IAD32" s="2434"/>
      <c r="IAE32" s="2434"/>
      <c r="IAF32" s="2434"/>
      <c r="IAG32" s="2434"/>
      <c r="IAH32" s="2434"/>
      <c r="IAI32" s="2434"/>
      <c r="IAJ32" s="2434"/>
      <c r="IAK32" s="2434"/>
      <c r="IAL32" s="2434"/>
      <c r="IAM32" s="2434"/>
      <c r="IAN32" s="2434"/>
      <c r="IAO32" s="2434"/>
      <c r="IAP32" s="2434"/>
      <c r="IAQ32" s="2434"/>
      <c r="IAR32" s="2434"/>
      <c r="IAS32" s="2434"/>
      <c r="IAT32" s="2434"/>
      <c r="IAU32" s="2434"/>
      <c r="IAV32" s="2434"/>
      <c r="IAW32" s="2434"/>
      <c r="IAX32" s="2434"/>
      <c r="IAY32" s="2434"/>
      <c r="IAZ32" s="2434"/>
      <c r="IBA32" s="2434"/>
      <c r="IBB32" s="2434"/>
      <c r="IBC32" s="2434"/>
      <c r="IBD32" s="2434"/>
      <c r="IBE32" s="2434"/>
      <c r="IBF32" s="2434"/>
      <c r="IBG32" s="2434"/>
      <c r="IBH32" s="2434"/>
      <c r="IBI32" s="2434"/>
      <c r="IBJ32" s="2434"/>
      <c r="IBK32" s="2434"/>
      <c r="IBL32" s="2434"/>
      <c r="IBM32" s="2434"/>
      <c r="IBN32" s="2434"/>
      <c r="IBO32" s="2434"/>
      <c r="IBP32" s="2434"/>
      <c r="IBQ32" s="2434"/>
      <c r="IBR32" s="2434"/>
      <c r="IBS32" s="2434"/>
      <c r="IBT32" s="2434"/>
      <c r="IBU32" s="2434"/>
      <c r="IBV32" s="2434"/>
      <c r="IBW32" s="2434"/>
      <c r="IBX32" s="2434"/>
      <c r="IBY32" s="2434"/>
      <c r="IBZ32" s="2434"/>
      <c r="ICA32" s="2434"/>
      <c r="ICB32" s="2434"/>
      <c r="ICC32" s="2434"/>
      <c r="ICD32" s="2434"/>
      <c r="ICE32" s="2434"/>
      <c r="ICF32" s="2434"/>
      <c r="ICG32" s="2434"/>
      <c r="ICH32" s="2434"/>
      <c r="ICI32" s="2434"/>
      <c r="ICJ32" s="2434"/>
      <c r="ICK32" s="2434"/>
      <c r="ICL32" s="2434"/>
      <c r="ICM32" s="2434"/>
      <c r="ICN32" s="2434"/>
      <c r="ICO32" s="2434"/>
      <c r="ICP32" s="2434"/>
      <c r="ICQ32" s="2434"/>
      <c r="ICR32" s="2434"/>
      <c r="ICS32" s="2434"/>
      <c r="ICT32" s="2434"/>
      <c r="ICU32" s="2434"/>
      <c r="ICV32" s="2434"/>
      <c r="ICW32" s="2434"/>
      <c r="ICX32" s="2434"/>
      <c r="ICY32" s="2434"/>
      <c r="ICZ32" s="2434"/>
      <c r="IDA32" s="2434"/>
      <c r="IDB32" s="2434"/>
      <c r="IDC32" s="2434"/>
      <c r="IDD32" s="2434"/>
      <c r="IDE32" s="2434"/>
      <c r="IDF32" s="2434"/>
      <c r="IDG32" s="2434"/>
      <c r="IDH32" s="2434"/>
      <c r="IDI32" s="2434"/>
      <c r="IDJ32" s="2434"/>
      <c r="IDK32" s="2434"/>
      <c r="IDL32" s="2434"/>
      <c r="IDM32" s="2434"/>
      <c r="IDN32" s="2434"/>
      <c r="IDO32" s="2434"/>
      <c r="IDP32" s="2434"/>
      <c r="IDQ32" s="2434"/>
      <c r="IDR32" s="2434"/>
      <c r="IDS32" s="2434"/>
      <c r="IDT32" s="2434"/>
      <c r="IDU32" s="2434"/>
      <c r="IDV32" s="2434"/>
      <c r="IDW32" s="2434"/>
      <c r="IDX32" s="2434"/>
      <c r="IDY32" s="2434"/>
      <c r="IDZ32" s="2434"/>
      <c r="IEA32" s="2434"/>
      <c r="IEB32" s="2434"/>
      <c r="IEC32" s="2434"/>
      <c r="IED32" s="2434"/>
      <c r="IEE32" s="2434"/>
      <c r="IEF32" s="2434"/>
      <c r="IEG32" s="2434"/>
      <c r="IEH32" s="2434"/>
      <c r="IEI32" s="2434"/>
      <c r="IEJ32" s="2434"/>
      <c r="IEK32" s="2434"/>
      <c r="IEL32" s="2434"/>
      <c r="IEM32" s="2434"/>
      <c r="IEN32" s="2434"/>
      <c r="IEO32" s="2434"/>
      <c r="IEP32" s="2434"/>
      <c r="IEQ32" s="2434"/>
      <c r="IER32" s="2434"/>
      <c r="IES32" s="2434"/>
      <c r="IET32" s="2434"/>
      <c r="IEU32" s="2434"/>
      <c r="IEV32" s="2434"/>
      <c r="IEW32" s="2434"/>
      <c r="IEX32" s="2434"/>
      <c r="IEY32" s="2434"/>
      <c r="IEZ32" s="2434"/>
      <c r="IFA32" s="2434"/>
      <c r="IFB32" s="2434"/>
      <c r="IFC32" s="2434"/>
      <c r="IFD32" s="2434"/>
      <c r="IFE32" s="2434"/>
      <c r="IFF32" s="2434"/>
      <c r="IFG32" s="2434"/>
      <c r="IFH32" s="2434"/>
      <c r="IFI32" s="2434"/>
      <c r="IFJ32" s="2434"/>
      <c r="IFK32" s="2434"/>
      <c r="IFL32" s="2434"/>
      <c r="IFM32" s="2434"/>
      <c r="IFN32" s="2434"/>
      <c r="IFO32" s="2434"/>
      <c r="IFP32" s="2434"/>
      <c r="IFQ32" s="2434"/>
      <c r="IFR32" s="2434"/>
      <c r="IFS32" s="2434"/>
      <c r="IFT32" s="2434"/>
      <c r="IFU32" s="2434"/>
      <c r="IFV32" s="2434"/>
      <c r="IFW32" s="2434"/>
      <c r="IFX32" s="2434"/>
      <c r="IFY32" s="2434"/>
      <c r="IFZ32" s="2434"/>
      <c r="IGA32" s="2434"/>
      <c r="IGB32" s="2434"/>
      <c r="IGC32" s="2434"/>
      <c r="IGD32" s="2434"/>
      <c r="IGE32" s="2434"/>
      <c r="IGF32" s="2434"/>
      <c r="IGG32" s="2434"/>
      <c r="IGH32" s="2434"/>
      <c r="IGI32" s="2434"/>
      <c r="IGJ32" s="2434"/>
      <c r="IGK32" s="2434"/>
      <c r="IGL32" s="2434"/>
      <c r="IGM32" s="2434"/>
      <c r="IGN32" s="2434"/>
      <c r="IGO32" s="2434"/>
      <c r="IGP32" s="2434"/>
      <c r="IGQ32" s="2434"/>
      <c r="IGR32" s="2434"/>
      <c r="IGS32" s="2434"/>
      <c r="IGT32" s="2434"/>
      <c r="IGU32" s="2434"/>
      <c r="IGV32" s="2434"/>
      <c r="IGW32" s="2434"/>
      <c r="IGX32" s="2434"/>
      <c r="IGY32" s="2434"/>
      <c r="IGZ32" s="2434"/>
      <c r="IHA32" s="2434"/>
      <c r="IHB32" s="2434"/>
      <c r="IHC32" s="2434"/>
      <c r="IHD32" s="2434"/>
      <c r="IHE32" s="2434"/>
      <c r="IHF32" s="2434"/>
      <c r="IHG32" s="2434"/>
      <c r="IHH32" s="2434"/>
      <c r="IHI32" s="2434"/>
      <c r="IHJ32" s="2434"/>
      <c r="IHK32" s="2434"/>
      <c r="IHL32" s="2434"/>
      <c r="IHM32" s="2434"/>
      <c r="IHN32" s="2434"/>
      <c r="IHO32" s="2434"/>
      <c r="IHP32" s="2434"/>
      <c r="IHQ32" s="2434"/>
      <c r="IHR32" s="2434"/>
      <c r="IHS32" s="2434"/>
      <c r="IHT32" s="2434"/>
      <c r="IHU32" s="2434"/>
      <c r="IHV32" s="2434"/>
      <c r="IHW32" s="2434"/>
      <c r="IHX32" s="2434"/>
      <c r="IHY32" s="2434"/>
      <c r="IHZ32" s="2434"/>
      <c r="IIA32" s="2434"/>
      <c r="IIB32" s="2434"/>
      <c r="IIC32" s="2434"/>
      <c r="IID32" s="2434"/>
      <c r="IIE32" s="2434"/>
      <c r="IIF32" s="2434"/>
      <c r="IIG32" s="2434"/>
      <c r="IIH32" s="2434"/>
      <c r="III32" s="2434"/>
      <c r="IIJ32" s="2434"/>
      <c r="IIK32" s="2434"/>
      <c r="IIL32" s="2434"/>
      <c r="IIM32" s="2434"/>
      <c r="IIN32" s="2434"/>
      <c r="IIO32" s="2434"/>
      <c r="IIP32" s="2434"/>
      <c r="IIQ32" s="2434"/>
      <c r="IIR32" s="2434"/>
      <c r="IIS32" s="2434"/>
      <c r="IIT32" s="2434"/>
      <c r="IIU32" s="2434"/>
      <c r="IIV32" s="2434"/>
      <c r="IIW32" s="2434"/>
      <c r="IIX32" s="2434"/>
      <c r="IIY32" s="2434"/>
      <c r="IIZ32" s="2434"/>
      <c r="IJA32" s="2434"/>
      <c r="IJB32" s="2434"/>
      <c r="IJC32" s="2434"/>
      <c r="IJD32" s="2434"/>
      <c r="IJE32" s="2434"/>
      <c r="IJF32" s="2434"/>
      <c r="IJG32" s="2434"/>
      <c r="IJH32" s="2434"/>
      <c r="IJI32" s="2434"/>
      <c r="IJJ32" s="2434"/>
      <c r="IJK32" s="2434"/>
      <c r="IJL32" s="2434"/>
      <c r="IJM32" s="2434"/>
      <c r="IJN32" s="2434"/>
      <c r="IJO32" s="2434"/>
      <c r="IJP32" s="2434"/>
      <c r="IJQ32" s="2434"/>
      <c r="IJR32" s="2434"/>
      <c r="IJS32" s="2434"/>
      <c r="IJT32" s="2434"/>
      <c r="IJU32" s="2434"/>
      <c r="IJV32" s="2434"/>
      <c r="IJW32" s="2434"/>
      <c r="IJX32" s="2434"/>
      <c r="IJY32" s="2434"/>
      <c r="IJZ32" s="2434"/>
      <c r="IKA32" s="2434"/>
      <c r="IKB32" s="2434"/>
      <c r="IKC32" s="2434"/>
      <c r="IKD32" s="2434"/>
      <c r="IKE32" s="2434"/>
      <c r="IKF32" s="2434"/>
      <c r="IKG32" s="2434"/>
      <c r="IKH32" s="2434"/>
      <c r="IKI32" s="2434"/>
      <c r="IKJ32" s="2434"/>
      <c r="IKK32" s="2434"/>
      <c r="IKL32" s="2434"/>
      <c r="IKM32" s="2434"/>
      <c r="IKN32" s="2434"/>
      <c r="IKO32" s="2434"/>
      <c r="IKP32" s="2434"/>
      <c r="IKQ32" s="2434"/>
      <c r="IKR32" s="2434"/>
      <c r="IKS32" s="2434"/>
      <c r="IKT32" s="2434"/>
      <c r="IKU32" s="2434"/>
      <c r="IKV32" s="2434"/>
      <c r="IKW32" s="2434"/>
      <c r="IKX32" s="2434"/>
      <c r="IKY32" s="2434"/>
      <c r="IKZ32" s="2434"/>
      <c r="ILA32" s="2434"/>
      <c r="ILB32" s="2434"/>
      <c r="ILC32" s="2434"/>
      <c r="ILD32" s="2434"/>
      <c r="ILE32" s="2434"/>
      <c r="ILF32" s="2434"/>
      <c r="ILG32" s="2434"/>
      <c r="ILH32" s="2434"/>
      <c r="ILI32" s="2434"/>
      <c r="ILJ32" s="2434"/>
      <c r="ILK32" s="2434"/>
      <c r="ILL32" s="2434"/>
      <c r="ILM32" s="2434"/>
      <c r="ILN32" s="2434"/>
      <c r="ILO32" s="2434"/>
      <c r="ILP32" s="2434"/>
      <c r="ILQ32" s="2434"/>
      <c r="ILR32" s="2434"/>
      <c r="ILS32" s="2434"/>
      <c r="ILT32" s="2434"/>
      <c r="ILU32" s="2434"/>
      <c r="ILV32" s="2434"/>
      <c r="ILW32" s="2434"/>
      <c r="ILX32" s="2434"/>
      <c r="ILY32" s="2434"/>
      <c r="ILZ32" s="2434"/>
      <c r="IMA32" s="2434"/>
      <c r="IMB32" s="2434"/>
      <c r="IMC32" s="2434"/>
      <c r="IMD32" s="2434"/>
      <c r="IME32" s="2434"/>
      <c r="IMF32" s="2434"/>
      <c r="IMG32" s="2434"/>
      <c r="IMH32" s="2434"/>
      <c r="IMI32" s="2434"/>
      <c r="IMJ32" s="2434"/>
      <c r="IMK32" s="2434"/>
      <c r="IML32" s="2434"/>
      <c r="IMM32" s="2434"/>
      <c r="IMN32" s="2434"/>
      <c r="IMO32" s="2434"/>
      <c r="IMP32" s="2434"/>
      <c r="IMQ32" s="2434"/>
      <c r="IMR32" s="2434"/>
      <c r="IMS32" s="2434"/>
      <c r="IMT32" s="2434"/>
      <c r="IMU32" s="2434"/>
      <c r="IMV32" s="2434"/>
      <c r="IMW32" s="2434"/>
      <c r="IMX32" s="2434"/>
      <c r="IMY32" s="2434"/>
      <c r="IMZ32" s="2434"/>
      <c r="INA32" s="2434"/>
      <c r="INB32" s="2434"/>
      <c r="INC32" s="2434"/>
      <c r="IND32" s="2434"/>
      <c r="INE32" s="2434"/>
      <c r="INF32" s="2434"/>
      <c r="ING32" s="2434"/>
      <c r="INH32" s="2434"/>
      <c r="INI32" s="2434"/>
      <c r="INJ32" s="2434"/>
      <c r="INK32" s="2434"/>
      <c r="INL32" s="2434"/>
      <c r="INM32" s="2434"/>
      <c r="INN32" s="2434"/>
      <c r="INO32" s="2434"/>
      <c r="INP32" s="2434"/>
      <c r="INQ32" s="2434"/>
      <c r="INR32" s="2434"/>
      <c r="INS32" s="2434"/>
      <c r="INT32" s="2434"/>
      <c r="INU32" s="2434"/>
      <c r="INV32" s="2434"/>
      <c r="INW32" s="2434"/>
      <c r="INX32" s="2434"/>
      <c r="INY32" s="2434"/>
      <c r="INZ32" s="2434"/>
      <c r="IOA32" s="2434"/>
      <c r="IOB32" s="2434"/>
      <c r="IOC32" s="2434"/>
      <c r="IOD32" s="2434"/>
      <c r="IOE32" s="2434"/>
      <c r="IOF32" s="2434"/>
      <c r="IOG32" s="2434"/>
      <c r="IOH32" s="2434"/>
      <c r="IOI32" s="2434"/>
      <c r="IOJ32" s="2434"/>
      <c r="IOK32" s="2434"/>
      <c r="IOL32" s="2434"/>
      <c r="IOM32" s="2434"/>
      <c r="ION32" s="2434"/>
      <c r="IOO32" s="2434"/>
      <c r="IOP32" s="2434"/>
      <c r="IOQ32" s="2434"/>
      <c r="IOR32" s="2434"/>
      <c r="IOS32" s="2434"/>
      <c r="IOT32" s="2434"/>
      <c r="IOU32" s="2434"/>
      <c r="IOV32" s="2434"/>
      <c r="IOW32" s="2434"/>
      <c r="IOX32" s="2434"/>
      <c r="IOY32" s="2434"/>
      <c r="IOZ32" s="2434"/>
      <c r="IPA32" s="2434"/>
      <c r="IPB32" s="2434"/>
      <c r="IPC32" s="2434"/>
      <c r="IPD32" s="2434"/>
      <c r="IPE32" s="2434"/>
      <c r="IPF32" s="2434"/>
      <c r="IPG32" s="2434"/>
      <c r="IPH32" s="2434"/>
      <c r="IPI32" s="2434"/>
      <c r="IPJ32" s="2434"/>
      <c r="IPK32" s="2434"/>
      <c r="IPL32" s="2434"/>
      <c r="IPM32" s="2434"/>
      <c r="IPN32" s="2434"/>
      <c r="IPO32" s="2434"/>
      <c r="IPP32" s="2434"/>
      <c r="IPQ32" s="2434"/>
      <c r="IPR32" s="2434"/>
      <c r="IPS32" s="2434"/>
      <c r="IPT32" s="2434"/>
      <c r="IPU32" s="2434"/>
      <c r="IPV32" s="2434"/>
      <c r="IPW32" s="2434"/>
      <c r="IPX32" s="2434"/>
      <c r="IPY32" s="2434"/>
      <c r="IPZ32" s="2434"/>
      <c r="IQA32" s="2434"/>
      <c r="IQB32" s="2434"/>
      <c r="IQC32" s="2434"/>
      <c r="IQD32" s="2434"/>
      <c r="IQE32" s="2434"/>
      <c r="IQF32" s="2434"/>
      <c r="IQG32" s="2434"/>
      <c r="IQH32" s="2434"/>
      <c r="IQI32" s="2434"/>
      <c r="IQJ32" s="2434"/>
      <c r="IQK32" s="2434"/>
      <c r="IQL32" s="2434"/>
      <c r="IQM32" s="2434"/>
      <c r="IQN32" s="2434"/>
      <c r="IQO32" s="2434"/>
      <c r="IQP32" s="2434"/>
      <c r="IQQ32" s="2434"/>
      <c r="IQR32" s="2434"/>
      <c r="IQS32" s="2434"/>
      <c r="IQT32" s="2434"/>
      <c r="IQU32" s="2434"/>
      <c r="IQV32" s="2434"/>
      <c r="IQW32" s="2434"/>
      <c r="IQX32" s="2434"/>
      <c r="IQY32" s="2434"/>
      <c r="IQZ32" s="2434"/>
      <c r="IRA32" s="2434"/>
      <c r="IRB32" s="2434"/>
      <c r="IRC32" s="2434"/>
      <c r="IRD32" s="2434"/>
      <c r="IRE32" s="2434"/>
      <c r="IRF32" s="2434"/>
      <c r="IRG32" s="2434"/>
      <c r="IRH32" s="2434"/>
      <c r="IRI32" s="2434"/>
      <c r="IRJ32" s="2434"/>
      <c r="IRK32" s="2434"/>
      <c r="IRL32" s="2434"/>
      <c r="IRM32" s="2434"/>
      <c r="IRN32" s="2434"/>
      <c r="IRO32" s="2434"/>
      <c r="IRP32" s="2434"/>
      <c r="IRQ32" s="2434"/>
      <c r="IRR32" s="2434"/>
      <c r="IRS32" s="2434"/>
      <c r="IRT32" s="2434"/>
      <c r="IRU32" s="2434"/>
      <c r="IRV32" s="2434"/>
      <c r="IRW32" s="2434"/>
      <c r="IRX32" s="2434"/>
      <c r="IRY32" s="2434"/>
      <c r="IRZ32" s="2434"/>
      <c r="ISA32" s="2434"/>
      <c r="ISB32" s="2434"/>
      <c r="ISC32" s="2434"/>
      <c r="ISD32" s="2434"/>
      <c r="ISE32" s="2434"/>
      <c r="ISF32" s="2434"/>
      <c r="ISG32" s="2434"/>
      <c r="ISH32" s="2434"/>
      <c r="ISI32" s="2434"/>
      <c r="ISJ32" s="2434"/>
      <c r="ISK32" s="2434"/>
      <c r="ISL32" s="2434"/>
      <c r="ISM32" s="2434"/>
      <c r="ISN32" s="2434"/>
      <c r="ISO32" s="2434"/>
      <c r="ISP32" s="2434"/>
      <c r="ISQ32" s="2434"/>
      <c r="ISR32" s="2434"/>
      <c r="ISS32" s="2434"/>
      <c r="IST32" s="2434"/>
      <c r="ISU32" s="2434"/>
      <c r="ISV32" s="2434"/>
      <c r="ISW32" s="2434"/>
      <c r="ISX32" s="2434"/>
      <c r="ISY32" s="2434"/>
      <c r="ISZ32" s="2434"/>
      <c r="ITA32" s="2434"/>
      <c r="ITB32" s="2434"/>
      <c r="ITC32" s="2434"/>
      <c r="ITD32" s="2434"/>
      <c r="ITE32" s="2434"/>
      <c r="ITF32" s="2434"/>
      <c r="ITG32" s="2434"/>
      <c r="ITH32" s="2434"/>
      <c r="ITI32" s="2434"/>
      <c r="ITJ32" s="2434"/>
      <c r="ITK32" s="2434"/>
      <c r="ITL32" s="2434"/>
      <c r="ITM32" s="2434"/>
      <c r="ITN32" s="2434"/>
      <c r="ITO32" s="2434"/>
      <c r="ITP32" s="2434"/>
      <c r="ITQ32" s="2434"/>
      <c r="ITR32" s="2434"/>
      <c r="ITS32" s="2434"/>
      <c r="ITT32" s="2434"/>
      <c r="ITU32" s="2434"/>
      <c r="ITV32" s="2434"/>
      <c r="ITW32" s="2434"/>
      <c r="ITX32" s="2434"/>
      <c r="ITY32" s="2434"/>
      <c r="ITZ32" s="2434"/>
      <c r="IUA32" s="2434"/>
      <c r="IUB32" s="2434"/>
      <c r="IUC32" s="2434"/>
      <c r="IUD32" s="2434"/>
      <c r="IUE32" s="2434"/>
      <c r="IUF32" s="2434"/>
      <c r="IUG32" s="2434"/>
      <c r="IUH32" s="2434"/>
      <c r="IUI32" s="2434"/>
      <c r="IUJ32" s="2434"/>
      <c r="IUK32" s="2434"/>
      <c r="IUL32" s="2434"/>
      <c r="IUM32" s="2434"/>
      <c r="IUN32" s="2434"/>
      <c r="IUO32" s="2434"/>
      <c r="IUP32" s="2434"/>
      <c r="IUQ32" s="2434"/>
      <c r="IUR32" s="2434"/>
      <c r="IUS32" s="2434"/>
      <c r="IUT32" s="2434"/>
      <c r="IUU32" s="2434"/>
      <c r="IUV32" s="2434"/>
      <c r="IUW32" s="2434"/>
      <c r="IUX32" s="2434"/>
      <c r="IUY32" s="2434"/>
      <c r="IUZ32" s="2434"/>
      <c r="IVA32" s="2434"/>
      <c r="IVB32" s="2434"/>
      <c r="IVC32" s="2434"/>
      <c r="IVD32" s="2434"/>
      <c r="IVE32" s="2434"/>
      <c r="IVF32" s="2434"/>
      <c r="IVG32" s="2434"/>
      <c r="IVH32" s="2434"/>
      <c r="IVI32" s="2434"/>
      <c r="IVJ32" s="2434"/>
      <c r="IVK32" s="2434"/>
      <c r="IVL32" s="2434"/>
      <c r="IVM32" s="2434"/>
      <c r="IVN32" s="2434"/>
      <c r="IVO32" s="2434"/>
      <c r="IVP32" s="2434"/>
      <c r="IVQ32" s="2434"/>
      <c r="IVR32" s="2434"/>
      <c r="IVS32" s="2434"/>
      <c r="IVT32" s="2434"/>
      <c r="IVU32" s="2434"/>
      <c r="IVV32" s="2434"/>
      <c r="IVW32" s="2434"/>
      <c r="IVX32" s="2434"/>
      <c r="IVY32" s="2434"/>
      <c r="IVZ32" s="2434"/>
      <c r="IWA32" s="2434"/>
      <c r="IWB32" s="2434"/>
      <c r="IWC32" s="2434"/>
      <c r="IWD32" s="2434"/>
      <c r="IWE32" s="2434"/>
      <c r="IWF32" s="2434"/>
      <c r="IWG32" s="2434"/>
      <c r="IWH32" s="2434"/>
      <c r="IWI32" s="2434"/>
      <c r="IWJ32" s="2434"/>
      <c r="IWK32" s="2434"/>
      <c r="IWL32" s="2434"/>
      <c r="IWM32" s="2434"/>
      <c r="IWN32" s="2434"/>
      <c r="IWO32" s="2434"/>
      <c r="IWP32" s="2434"/>
      <c r="IWQ32" s="2434"/>
      <c r="IWR32" s="2434"/>
      <c r="IWS32" s="2434"/>
      <c r="IWT32" s="2434"/>
      <c r="IWU32" s="2434"/>
      <c r="IWV32" s="2434"/>
      <c r="IWW32" s="2434"/>
      <c r="IWX32" s="2434"/>
      <c r="IWY32" s="2434"/>
      <c r="IWZ32" s="2434"/>
      <c r="IXA32" s="2434"/>
      <c r="IXB32" s="2434"/>
      <c r="IXC32" s="2434"/>
      <c r="IXD32" s="2434"/>
      <c r="IXE32" s="2434"/>
      <c r="IXF32" s="2434"/>
      <c r="IXG32" s="2434"/>
      <c r="IXH32" s="2434"/>
      <c r="IXI32" s="2434"/>
      <c r="IXJ32" s="2434"/>
      <c r="IXK32" s="2434"/>
      <c r="IXL32" s="2434"/>
      <c r="IXM32" s="2434"/>
      <c r="IXN32" s="2434"/>
      <c r="IXO32" s="2434"/>
      <c r="IXP32" s="2434"/>
      <c r="IXQ32" s="2434"/>
      <c r="IXR32" s="2434"/>
      <c r="IXS32" s="2434"/>
      <c r="IXT32" s="2434"/>
      <c r="IXU32" s="2434"/>
      <c r="IXV32" s="2434"/>
      <c r="IXW32" s="2434"/>
      <c r="IXX32" s="2434"/>
      <c r="IXY32" s="2434"/>
      <c r="IXZ32" s="2434"/>
      <c r="IYA32" s="2434"/>
      <c r="IYB32" s="2434"/>
      <c r="IYC32" s="2434"/>
      <c r="IYD32" s="2434"/>
      <c r="IYE32" s="2434"/>
      <c r="IYF32" s="2434"/>
      <c r="IYG32" s="2434"/>
      <c r="IYH32" s="2434"/>
      <c r="IYI32" s="2434"/>
      <c r="IYJ32" s="2434"/>
      <c r="IYK32" s="2434"/>
      <c r="IYL32" s="2434"/>
      <c r="IYM32" s="2434"/>
      <c r="IYN32" s="2434"/>
      <c r="IYO32" s="2434"/>
      <c r="IYP32" s="2434"/>
      <c r="IYQ32" s="2434"/>
      <c r="IYR32" s="2434"/>
      <c r="IYS32" s="2434"/>
      <c r="IYT32" s="2434"/>
      <c r="IYU32" s="2434"/>
      <c r="IYV32" s="2434"/>
      <c r="IYW32" s="2434"/>
      <c r="IYX32" s="2434"/>
      <c r="IYY32" s="2434"/>
      <c r="IYZ32" s="2434"/>
      <c r="IZA32" s="2434"/>
      <c r="IZB32" s="2434"/>
      <c r="IZC32" s="2434"/>
      <c r="IZD32" s="2434"/>
      <c r="IZE32" s="2434"/>
      <c r="IZF32" s="2434"/>
      <c r="IZG32" s="2434"/>
      <c r="IZH32" s="2434"/>
      <c r="IZI32" s="2434"/>
      <c r="IZJ32" s="2434"/>
      <c r="IZK32" s="2434"/>
      <c r="IZL32" s="2434"/>
      <c r="IZM32" s="2434"/>
      <c r="IZN32" s="2434"/>
      <c r="IZO32" s="2434"/>
      <c r="IZP32" s="2434"/>
      <c r="IZQ32" s="2434"/>
      <c r="IZR32" s="2434"/>
      <c r="IZS32" s="2434"/>
      <c r="IZT32" s="2434"/>
      <c r="IZU32" s="2434"/>
      <c r="IZV32" s="2434"/>
      <c r="IZW32" s="2434"/>
      <c r="IZX32" s="2434"/>
      <c r="IZY32" s="2434"/>
      <c r="IZZ32" s="2434"/>
      <c r="JAA32" s="2434"/>
      <c r="JAB32" s="2434"/>
      <c r="JAC32" s="2434"/>
      <c r="JAD32" s="2434"/>
      <c r="JAE32" s="2434"/>
      <c r="JAF32" s="2434"/>
      <c r="JAG32" s="2434"/>
      <c r="JAH32" s="2434"/>
      <c r="JAI32" s="2434"/>
      <c r="JAJ32" s="2434"/>
      <c r="JAK32" s="2434"/>
      <c r="JAL32" s="2434"/>
      <c r="JAM32" s="2434"/>
      <c r="JAN32" s="2434"/>
      <c r="JAO32" s="2434"/>
      <c r="JAP32" s="2434"/>
      <c r="JAQ32" s="2434"/>
      <c r="JAR32" s="2434"/>
      <c r="JAS32" s="2434"/>
      <c r="JAT32" s="2434"/>
      <c r="JAU32" s="2434"/>
      <c r="JAV32" s="2434"/>
      <c r="JAW32" s="2434"/>
      <c r="JAX32" s="2434"/>
      <c r="JAY32" s="2434"/>
      <c r="JAZ32" s="2434"/>
      <c r="JBA32" s="2434"/>
      <c r="JBB32" s="2434"/>
      <c r="JBC32" s="2434"/>
      <c r="JBD32" s="2434"/>
      <c r="JBE32" s="2434"/>
      <c r="JBF32" s="2434"/>
      <c r="JBG32" s="2434"/>
      <c r="JBH32" s="2434"/>
      <c r="JBI32" s="2434"/>
      <c r="JBJ32" s="2434"/>
      <c r="JBK32" s="2434"/>
      <c r="JBL32" s="2434"/>
      <c r="JBM32" s="2434"/>
      <c r="JBN32" s="2434"/>
      <c r="JBO32" s="2434"/>
      <c r="JBP32" s="2434"/>
      <c r="JBQ32" s="2434"/>
      <c r="JBR32" s="2434"/>
      <c r="JBS32" s="2434"/>
      <c r="JBT32" s="2434"/>
      <c r="JBU32" s="2434"/>
      <c r="JBV32" s="2434"/>
      <c r="JBW32" s="2434"/>
      <c r="JBX32" s="2434"/>
      <c r="JBY32" s="2434"/>
      <c r="JBZ32" s="2434"/>
      <c r="JCA32" s="2434"/>
      <c r="JCB32" s="2434"/>
      <c r="JCC32" s="2434"/>
      <c r="JCD32" s="2434"/>
      <c r="JCE32" s="2434"/>
      <c r="JCF32" s="2434"/>
      <c r="JCG32" s="2434"/>
      <c r="JCH32" s="2434"/>
      <c r="JCI32" s="2434"/>
      <c r="JCJ32" s="2434"/>
      <c r="JCK32" s="2434"/>
      <c r="JCL32" s="2434"/>
      <c r="JCM32" s="2434"/>
      <c r="JCN32" s="2434"/>
      <c r="JCO32" s="2434"/>
      <c r="JCP32" s="2434"/>
      <c r="JCQ32" s="2434"/>
      <c r="JCR32" s="2434"/>
      <c r="JCS32" s="2434"/>
      <c r="JCT32" s="2434"/>
      <c r="JCU32" s="2434"/>
      <c r="JCV32" s="2434"/>
      <c r="JCW32" s="2434"/>
      <c r="JCX32" s="2434"/>
      <c r="JCY32" s="2434"/>
      <c r="JCZ32" s="2434"/>
      <c r="JDA32" s="2434"/>
      <c r="JDB32" s="2434"/>
      <c r="JDC32" s="2434"/>
      <c r="JDD32" s="2434"/>
      <c r="JDE32" s="2434"/>
      <c r="JDF32" s="2434"/>
      <c r="JDG32" s="2434"/>
      <c r="JDH32" s="2434"/>
      <c r="JDI32" s="2434"/>
      <c r="JDJ32" s="2434"/>
      <c r="JDK32" s="2434"/>
      <c r="JDL32" s="2434"/>
      <c r="JDM32" s="2434"/>
      <c r="JDN32" s="2434"/>
      <c r="JDO32" s="2434"/>
      <c r="JDP32" s="2434"/>
      <c r="JDQ32" s="2434"/>
      <c r="JDR32" s="2434"/>
      <c r="JDS32" s="2434"/>
      <c r="JDT32" s="2434"/>
      <c r="JDU32" s="2434"/>
      <c r="JDV32" s="2434"/>
      <c r="JDW32" s="2434"/>
      <c r="JDX32" s="2434"/>
      <c r="JDY32" s="2434"/>
      <c r="JDZ32" s="2434"/>
      <c r="JEA32" s="2434"/>
      <c r="JEB32" s="2434"/>
      <c r="JEC32" s="2434"/>
      <c r="JED32" s="2434"/>
      <c r="JEE32" s="2434"/>
      <c r="JEF32" s="2434"/>
      <c r="JEG32" s="2434"/>
      <c r="JEH32" s="2434"/>
      <c r="JEI32" s="2434"/>
      <c r="JEJ32" s="2434"/>
      <c r="JEK32" s="2434"/>
      <c r="JEL32" s="2434"/>
      <c r="JEM32" s="2434"/>
      <c r="JEN32" s="2434"/>
      <c r="JEO32" s="2434"/>
      <c r="JEP32" s="2434"/>
      <c r="JEQ32" s="2434"/>
      <c r="JER32" s="2434"/>
      <c r="JES32" s="2434"/>
      <c r="JET32" s="2434"/>
      <c r="JEU32" s="2434"/>
      <c r="JEV32" s="2434"/>
      <c r="JEW32" s="2434"/>
      <c r="JEX32" s="2434"/>
      <c r="JEY32" s="2434"/>
      <c r="JEZ32" s="2434"/>
      <c r="JFA32" s="2434"/>
      <c r="JFB32" s="2434"/>
      <c r="JFC32" s="2434"/>
      <c r="JFD32" s="2434"/>
      <c r="JFE32" s="2434"/>
      <c r="JFF32" s="2434"/>
      <c r="JFG32" s="2434"/>
      <c r="JFH32" s="2434"/>
      <c r="JFI32" s="2434"/>
      <c r="JFJ32" s="2434"/>
      <c r="JFK32" s="2434"/>
      <c r="JFL32" s="2434"/>
      <c r="JFM32" s="2434"/>
      <c r="JFN32" s="2434"/>
      <c r="JFO32" s="2434"/>
      <c r="JFP32" s="2434"/>
      <c r="JFQ32" s="2434"/>
      <c r="JFR32" s="2434"/>
      <c r="JFS32" s="2434"/>
      <c r="JFT32" s="2434"/>
      <c r="JFU32" s="2434"/>
      <c r="JFV32" s="2434"/>
      <c r="JFW32" s="2434"/>
      <c r="JFX32" s="2434"/>
      <c r="JFY32" s="2434"/>
      <c r="JFZ32" s="2434"/>
      <c r="JGA32" s="2434"/>
      <c r="JGB32" s="2434"/>
      <c r="JGC32" s="2434"/>
      <c r="JGD32" s="2434"/>
      <c r="JGE32" s="2434"/>
      <c r="JGF32" s="2434"/>
      <c r="JGG32" s="2434"/>
      <c r="JGH32" s="2434"/>
      <c r="JGI32" s="2434"/>
      <c r="JGJ32" s="2434"/>
      <c r="JGK32" s="2434"/>
      <c r="JGL32" s="2434"/>
      <c r="JGM32" s="2434"/>
      <c r="JGN32" s="2434"/>
      <c r="JGO32" s="2434"/>
      <c r="JGP32" s="2434"/>
      <c r="JGQ32" s="2434"/>
      <c r="JGR32" s="2434"/>
      <c r="JGS32" s="2434"/>
      <c r="JGT32" s="2434"/>
      <c r="JGU32" s="2434"/>
      <c r="JGV32" s="2434"/>
      <c r="JGW32" s="2434"/>
      <c r="JGX32" s="2434"/>
      <c r="JGY32" s="2434"/>
      <c r="JGZ32" s="2434"/>
      <c r="JHA32" s="2434"/>
      <c r="JHB32" s="2434"/>
      <c r="JHC32" s="2434"/>
      <c r="JHD32" s="2434"/>
      <c r="JHE32" s="2434"/>
      <c r="JHF32" s="2434"/>
      <c r="JHG32" s="2434"/>
      <c r="JHH32" s="2434"/>
      <c r="JHI32" s="2434"/>
      <c r="JHJ32" s="2434"/>
      <c r="JHK32" s="2434"/>
      <c r="JHL32" s="2434"/>
      <c r="JHM32" s="2434"/>
      <c r="JHN32" s="2434"/>
      <c r="JHO32" s="2434"/>
      <c r="JHP32" s="2434"/>
      <c r="JHQ32" s="2434"/>
      <c r="JHR32" s="2434"/>
      <c r="JHS32" s="2434"/>
      <c r="JHT32" s="2434"/>
      <c r="JHU32" s="2434"/>
      <c r="JHV32" s="2434"/>
      <c r="JHW32" s="2434"/>
      <c r="JHX32" s="2434"/>
      <c r="JHY32" s="2434"/>
      <c r="JHZ32" s="2434"/>
      <c r="JIA32" s="2434"/>
      <c r="JIB32" s="2434"/>
      <c r="JIC32" s="2434"/>
      <c r="JID32" s="2434"/>
      <c r="JIE32" s="2434"/>
      <c r="JIF32" s="2434"/>
      <c r="JIG32" s="2434"/>
      <c r="JIH32" s="2434"/>
      <c r="JII32" s="2434"/>
      <c r="JIJ32" s="2434"/>
      <c r="JIK32" s="2434"/>
      <c r="JIL32" s="2434"/>
      <c r="JIM32" s="2434"/>
      <c r="JIN32" s="2434"/>
      <c r="JIO32" s="2434"/>
      <c r="JIP32" s="2434"/>
      <c r="JIQ32" s="2434"/>
      <c r="JIR32" s="2434"/>
      <c r="JIS32" s="2434"/>
      <c r="JIT32" s="2434"/>
      <c r="JIU32" s="2434"/>
      <c r="JIV32" s="2434"/>
      <c r="JIW32" s="2434"/>
      <c r="JIX32" s="2434"/>
      <c r="JIY32" s="2434"/>
      <c r="JIZ32" s="2434"/>
      <c r="JJA32" s="2434"/>
      <c r="JJB32" s="2434"/>
      <c r="JJC32" s="2434"/>
      <c r="JJD32" s="2434"/>
      <c r="JJE32" s="2434"/>
      <c r="JJF32" s="2434"/>
      <c r="JJG32" s="2434"/>
      <c r="JJH32" s="2434"/>
      <c r="JJI32" s="2434"/>
      <c r="JJJ32" s="2434"/>
      <c r="JJK32" s="2434"/>
      <c r="JJL32" s="2434"/>
      <c r="JJM32" s="2434"/>
      <c r="JJN32" s="2434"/>
      <c r="JJO32" s="2434"/>
      <c r="JJP32" s="2434"/>
      <c r="JJQ32" s="2434"/>
      <c r="JJR32" s="2434"/>
      <c r="JJS32" s="2434"/>
      <c r="JJT32" s="2434"/>
      <c r="JJU32" s="2434"/>
      <c r="JJV32" s="2434"/>
      <c r="JJW32" s="2434"/>
      <c r="JJX32" s="2434"/>
      <c r="JJY32" s="2434"/>
      <c r="JJZ32" s="2434"/>
      <c r="JKA32" s="2434"/>
      <c r="JKB32" s="2434"/>
      <c r="JKC32" s="2434"/>
      <c r="JKD32" s="2434"/>
      <c r="JKE32" s="2434"/>
      <c r="JKF32" s="2434"/>
      <c r="JKG32" s="2434"/>
      <c r="JKH32" s="2434"/>
      <c r="JKI32" s="2434"/>
      <c r="JKJ32" s="2434"/>
      <c r="JKK32" s="2434"/>
      <c r="JKL32" s="2434"/>
      <c r="JKM32" s="2434"/>
      <c r="JKN32" s="2434"/>
      <c r="JKO32" s="2434"/>
      <c r="JKP32" s="2434"/>
      <c r="JKQ32" s="2434"/>
      <c r="JKR32" s="2434"/>
      <c r="JKS32" s="2434"/>
      <c r="JKT32" s="2434"/>
      <c r="JKU32" s="2434"/>
      <c r="JKV32" s="2434"/>
      <c r="JKW32" s="2434"/>
      <c r="JKX32" s="2434"/>
      <c r="JKY32" s="2434"/>
      <c r="JKZ32" s="2434"/>
      <c r="JLA32" s="2434"/>
      <c r="JLB32" s="2434"/>
      <c r="JLC32" s="2434"/>
      <c r="JLD32" s="2434"/>
      <c r="JLE32" s="2434"/>
      <c r="JLF32" s="2434"/>
      <c r="JLG32" s="2434"/>
      <c r="JLH32" s="2434"/>
      <c r="JLI32" s="2434"/>
      <c r="JLJ32" s="2434"/>
      <c r="JLK32" s="2434"/>
      <c r="JLL32" s="2434"/>
      <c r="JLM32" s="2434"/>
      <c r="JLN32" s="2434"/>
      <c r="JLO32" s="2434"/>
      <c r="JLP32" s="2434"/>
      <c r="JLQ32" s="2434"/>
      <c r="JLR32" s="2434"/>
      <c r="JLS32" s="2434"/>
      <c r="JLT32" s="2434"/>
      <c r="JLU32" s="2434"/>
      <c r="JLV32" s="2434"/>
      <c r="JLW32" s="2434"/>
      <c r="JLX32" s="2434"/>
      <c r="JLY32" s="2434"/>
      <c r="JLZ32" s="2434"/>
      <c r="JMA32" s="2434"/>
      <c r="JMB32" s="2434"/>
      <c r="JMC32" s="2434"/>
      <c r="JMD32" s="2434"/>
      <c r="JME32" s="2434"/>
      <c r="JMF32" s="2434"/>
      <c r="JMG32" s="2434"/>
      <c r="JMH32" s="2434"/>
      <c r="JMI32" s="2434"/>
      <c r="JMJ32" s="2434"/>
      <c r="JMK32" s="2434"/>
      <c r="JML32" s="2434"/>
      <c r="JMM32" s="2434"/>
      <c r="JMN32" s="2434"/>
      <c r="JMO32" s="2434"/>
      <c r="JMP32" s="2434"/>
      <c r="JMQ32" s="2434"/>
      <c r="JMR32" s="2434"/>
      <c r="JMS32" s="2434"/>
      <c r="JMT32" s="2434"/>
      <c r="JMU32" s="2434"/>
      <c r="JMV32" s="2434"/>
      <c r="JMW32" s="2434"/>
      <c r="JMX32" s="2434"/>
      <c r="JMY32" s="2434"/>
      <c r="JMZ32" s="2434"/>
      <c r="JNA32" s="2434"/>
      <c r="JNB32" s="2434"/>
      <c r="JNC32" s="2434"/>
      <c r="JND32" s="2434"/>
      <c r="JNE32" s="2434"/>
      <c r="JNF32" s="2434"/>
      <c r="JNG32" s="2434"/>
      <c r="JNH32" s="2434"/>
      <c r="JNI32" s="2434"/>
      <c r="JNJ32" s="2434"/>
      <c r="JNK32" s="2434"/>
      <c r="JNL32" s="2434"/>
      <c r="JNM32" s="2434"/>
      <c r="JNN32" s="2434"/>
      <c r="JNO32" s="2434"/>
      <c r="JNP32" s="2434"/>
      <c r="JNQ32" s="2434"/>
      <c r="JNR32" s="2434"/>
      <c r="JNS32" s="2434"/>
      <c r="JNT32" s="2434"/>
      <c r="JNU32" s="2434"/>
      <c r="JNV32" s="2434"/>
      <c r="JNW32" s="2434"/>
      <c r="JNX32" s="2434"/>
      <c r="JNY32" s="2434"/>
      <c r="JNZ32" s="2434"/>
      <c r="JOA32" s="2434"/>
      <c r="JOB32" s="2434"/>
      <c r="JOC32" s="2434"/>
      <c r="JOD32" s="2434"/>
      <c r="JOE32" s="2434"/>
      <c r="JOF32" s="2434"/>
      <c r="JOG32" s="2434"/>
      <c r="JOH32" s="2434"/>
      <c r="JOI32" s="2434"/>
      <c r="JOJ32" s="2434"/>
      <c r="JOK32" s="2434"/>
      <c r="JOL32" s="2434"/>
      <c r="JOM32" s="2434"/>
      <c r="JON32" s="2434"/>
      <c r="JOO32" s="2434"/>
      <c r="JOP32" s="2434"/>
      <c r="JOQ32" s="2434"/>
      <c r="JOR32" s="2434"/>
      <c r="JOS32" s="2434"/>
      <c r="JOT32" s="2434"/>
      <c r="JOU32" s="2434"/>
      <c r="JOV32" s="2434"/>
      <c r="JOW32" s="2434"/>
      <c r="JOX32" s="2434"/>
      <c r="JOY32" s="2434"/>
      <c r="JOZ32" s="2434"/>
      <c r="JPA32" s="2434"/>
      <c r="JPB32" s="2434"/>
      <c r="JPC32" s="2434"/>
      <c r="JPD32" s="2434"/>
      <c r="JPE32" s="2434"/>
      <c r="JPF32" s="2434"/>
      <c r="JPG32" s="2434"/>
      <c r="JPH32" s="2434"/>
      <c r="JPI32" s="2434"/>
      <c r="JPJ32" s="2434"/>
      <c r="JPK32" s="2434"/>
      <c r="JPL32" s="2434"/>
      <c r="JPM32" s="2434"/>
      <c r="JPN32" s="2434"/>
      <c r="JPO32" s="2434"/>
      <c r="JPP32" s="2434"/>
      <c r="JPQ32" s="2434"/>
      <c r="JPR32" s="2434"/>
      <c r="JPS32" s="2434"/>
      <c r="JPT32" s="2434"/>
      <c r="JPU32" s="2434"/>
      <c r="JPV32" s="2434"/>
      <c r="JPW32" s="2434"/>
      <c r="JPX32" s="2434"/>
      <c r="JPY32" s="2434"/>
      <c r="JPZ32" s="2434"/>
      <c r="JQA32" s="2434"/>
      <c r="JQB32" s="2434"/>
      <c r="JQC32" s="2434"/>
      <c r="JQD32" s="2434"/>
      <c r="JQE32" s="2434"/>
      <c r="JQF32" s="2434"/>
      <c r="JQG32" s="2434"/>
      <c r="JQH32" s="2434"/>
      <c r="JQI32" s="2434"/>
      <c r="JQJ32" s="2434"/>
      <c r="JQK32" s="2434"/>
      <c r="JQL32" s="2434"/>
      <c r="JQM32" s="2434"/>
      <c r="JQN32" s="2434"/>
      <c r="JQO32" s="2434"/>
      <c r="JQP32" s="2434"/>
      <c r="JQQ32" s="2434"/>
      <c r="JQR32" s="2434"/>
      <c r="JQS32" s="2434"/>
      <c r="JQT32" s="2434"/>
      <c r="JQU32" s="2434"/>
      <c r="JQV32" s="2434"/>
      <c r="JQW32" s="2434"/>
      <c r="JQX32" s="2434"/>
      <c r="JQY32" s="2434"/>
      <c r="JQZ32" s="2434"/>
      <c r="JRA32" s="2434"/>
      <c r="JRB32" s="2434"/>
      <c r="JRC32" s="2434"/>
      <c r="JRD32" s="2434"/>
      <c r="JRE32" s="2434"/>
      <c r="JRF32" s="2434"/>
      <c r="JRG32" s="2434"/>
      <c r="JRH32" s="2434"/>
      <c r="JRI32" s="2434"/>
      <c r="JRJ32" s="2434"/>
      <c r="JRK32" s="2434"/>
      <c r="JRL32" s="2434"/>
      <c r="JRM32" s="2434"/>
      <c r="JRN32" s="2434"/>
      <c r="JRO32" s="2434"/>
      <c r="JRP32" s="2434"/>
      <c r="JRQ32" s="2434"/>
      <c r="JRR32" s="2434"/>
      <c r="JRS32" s="2434"/>
      <c r="JRT32" s="2434"/>
      <c r="JRU32" s="2434"/>
      <c r="JRV32" s="2434"/>
      <c r="JRW32" s="2434"/>
      <c r="JRX32" s="2434"/>
      <c r="JRY32" s="2434"/>
      <c r="JRZ32" s="2434"/>
      <c r="JSA32" s="2434"/>
      <c r="JSB32" s="2434"/>
      <c r="JSC32" s="2434"/>
      <c r="JSD32" s="2434"/>
      <c r="JSE32" s="2434"/>
      <c r="JSF32" s="2434"/>
      <c r="JSG32" s="2434"/>
      <c r="JSH32" s="2434"/>
      <c r="JSI32" s="2434"/>
      <c r="JSJ32" s="2434"/>
      <c r="JSK32" s="2434"/>
      <c r="JSL32" s="2434"/>
      <c r="JSM32" s="2434"/>
      <c r="JSN32" s="2434"/>
      <c r="JSO32" s="2434"/>
      <c r="JSP32" s="2434"/>
      <c r="JSQ32" s="2434"/>
      <c r="JSR32" s="2434"/>
      <c r="JSS32" s="2434"/>
      <c r="JST32" s="2434"/>
      <c r="JSU32" s="2434"/>
      <c r="JSV32" s="2434"/>
      <c r="JSW32" s="2434"/>
      <c r="JSX32" s="2434"/>
      <c r="JSY32" s="2434"/>
      <c r="JSZ32" s="2434"/>
      <c r="JTA32" s="2434"/>
      <c r="JTB32" s="2434"/>
      <c r="JTC32" s="2434"/>
      <c r="JTD32" s="2434"/>
      <c r="JTE32" s="2434"/>
      <c r="JTF32" s="2434"/>
      <c r="JTG32" s="2434"/>
      <c r="JTH32" s="2434"/>
      <c r="JTI32" s="2434"/>
      <c r="JTJ32" s="2434"/>
      <c r="JTK32" s="2434"/>
      <c r="JTL32" s="2434"/>
      <c r="JTM32" s="2434"/>
      <c r="JTN32" s="2434"/>
      <c r="JTO32" s="2434"/>
      <c r="JTP32" s="2434"/>
      <c r="JTQ32" s="2434"/>
      <c r="JTR32" s="2434"/>
      <c r="JTS32" s="2434"/>
      <c r="JTT32" s="2434"/>
      <c r="JTU32" s="2434"/>
      <c r="JTV32" s="2434"/>
      <c r="JTW32" s="2434"/>
      <c r="JTX32" s="2434"/>
      <c r="JTY32" s="2434"/>
      <c r="JTZ32" s="2434"/>
      <c r="JUA32" s="2434"/>
      <c r="JUB32" s="2434"/>
      <c r="JUC32" s="2434"/>
      <c r="JUD32" s="2434"/>
      <c r="JUE32" s="2434"/>
      <c r="JUF32" s="2434"/>
      <c r="JUG32" s="2434"/>
      <c r="JUH32" s="2434"/>
      <c r="JUI32" s="2434"/>
      <c r="JUJ32" s="2434"/>
      <c r="JUK32" s="2434"/>
      <c r="JUL32" s="2434"/>
      <c r="JUM32" s="2434"/>
      <c r="JUN32" s="2434"/>
      <c r="JUO32" s="2434"/>
      <c r="JUP32" s="2434"/>
      <c r="JUQ32" s="2434"/>
      <c r="JUR32" s="2434"/>
      <c r="JUS32" s="2434"/>
      <c r="JUT32" s="2434"/>
      <c r="JUU32" s="2434"/>
      <c r="JUV32" s="2434"/>
      <c r="JUW32" s="2434"/>
      <c r="JUX32" s="2434"/>
      <c r="JUY32" s="2434"/>
      <c r="JUZ32" s="2434"/>
      <c r="JVA32" s="2434"/>
      <c r="JVB32" s="2434"/>
      <c r="JVC32" s="2434"/>
      <c r="JVD32" s="2434"/>
      <c r="JVE32" s="2434"/>
      <c r="JVF32" s="2434"/>
      <c r="JVG32" s="2434"/>
      <c r="JVH32" s="2434"/>
      <c r="JVI32" s="2434"/>
      <c r="JVJ32" s="2434"/>
      <c r="JVK32" s="2434"/>
      <c r="JVL32" s="2434"/>
      <c r="JVM32" s="2434"/>
      <c r="JVN32" s="2434"/>
      <c r="JVO32" s="2434"/>
      <c r="JVP32" s="2434"/>
      <c r="JVQ32" s="2434"/>
      <c r="JVR32" s="2434"/>
      <c r="JVS32" s="2434"/>
      <c r="JVT32" s="2434"/>
      <c r="JVU32" s="2434"/>
      <c r="JVV32" s="2434"/>
      <c r="JVW32" s="2434"/>
      <c r="JVX32" s="2434"/>
      <c r="JVY32" s="2434"/>
      <c r="JVZ32" s="2434"/>
      <c r="JWA32" s="2434"/>
      <c r="JWB32" s="2434"/>
      <c r="JWC32" s="2434"/>
      <c r="JWD32" s="2434"/>
      <c r="JWE32" s="2434"/>
      <c r="JWF32" s="2434"/>
      <c r="JWG32" s="2434"/>
      <c r="JWH32" s="2434"/>
      <c r="JWI32" s="2434"/>
      <c r="JWJ32" s="2434"/>
      <c r="JWK32" s="2434"/>
      <c r="JWL32" s="2434"/>
      <c r="JWM32" s="2434"/>
      <c r="JWN32" s="2434"/>
      <c r="JWO32" s="2434"/>
      <c r="JWP32" s="2434"/>
      <c r="JWQ32" s="2434"/>
      <c r="JWR32" s="2434"/>
      <c r="JWS32" s="2434"/>
      <c r="JWT32" s="2434"/>
      <c r="JWU32" s="2434"/>
      <c r="JWV32" s="2434"/>
      <c r="JWW32" s="2434"/>
      <c r="JWX32" s="2434"/>
      <c r="JWY32" s="2434"/>
      <c r="JWZ32" s="2434"/>
      <c r="JXA32" s="2434"/>
      <c r="JXB32" s="2434"/>
      <c r="JXC32" s="2434"/>
      <c r="JXD32" s="2434"/>
      <c r="JXE32" s="2434"/>
      <c r="JXF32" s="2434"/>
      <c r="JXG32" s="2434"/>
      <c r="JXH32" s="2434"/>
      <c r="JXI32" s="2434"/>
      <c r="JXJ32" s="2434"/>
      <c r="JXK32" s="2434"/>
      <c r="JXL32" s="2434"/>
      <c r="JXM32" s="2434"/>
      <c r="JXN32" s="2434"/>
      <c r="JXO32" s="2434"/>
      <c r="JXP32" s="2434"/>
      <c r="JXQ32" s="2434"/>
      <c r="JXR32" s="2434"/>
      <c r="JXS32" s="2434"/>
      <c r="JXT32" s="2434"/>
      <c r="JXU32" s="2434"/>
      <c r="JXV32" s="2434"/>
      <c r="JXW32" s="2434"/>
      <c r="JXX32" s="2434"/>
      <c r="JXY32" s="2434"/>
      <c r="JXZ32" s="2434"/>
      <c r="JYA32" s="2434"/>
      <c r="JYB32" s="2434"/>
      <c r="JYC32" s="2434"/>
      <c r="JYD32" s="2434"/>
      <c r="JYE32" s="2434"/>
      <c r="JYF32" s="2434"/>
      <c r="JYG32" s="2434"/>
      <c r="JYH32" s="2434"/>
      <c r="JYI32" s="2434"/>
      <c r="JYJ32" s="2434"/>
      <c r="JYK32" s="2434"/>
      <c r="JYL32" s="2434"/>
      <c r="JYM32" s="2434"/>
      <c r="JYN32" s="2434"/>
      <c r="JYO32" s="2434"/>
      <c r="JYP32" s="2434"/>
      <c r="JYQ32" s="2434"/>
      <c r="JYR32" s="2434"/>
      <c r="JYS32" s="2434"/>
      <c r="JYT32" s="2434"/>
      <c r="JYU32" s="2434"/>
      <c r="JYV32" s="2434"/>
      <c r="JYW32" s="2434"/>
      <c r="JYX32" s="2434"/>
      <c r="JYY32" s="2434"/>
      <c r="JYZ32" s="2434"/>
      <c r="JZA32" s="2434"/>
      <c r="JZB32" s="2434"/>
      <c r="JZC32" s="2434"/>
      <c r="JZD32" s="2434"/>
      <c r="JZE32" s="2434"/>
      <c r="JZF32" s="2434"/>
      <c r="JZG32" s="2434"/>
      <c r="JZH32" s="2434"/>
      <c r="JZI32" s="2434"/>
      <c r="JZJ32" s="2434"/>
      <c r="JZK32" s="2434"/>
      <c r="JZL32" s="2434"/>
      <c r="JZM32" s="2434"/>
      <c r="JZN32" s="2434"/>
      <c r="JZO32" s="2434"/>
      <c r="JZP32" s="2434"/>
      <c r="JZQ32" s="2434"/>
      <c r="JZR32" s="2434"/>
      <c r="JZS32" s="2434"/>
      <c r="JZT32" s="2434"/>
      <c r="JZU32" s="2434"/>
      <c r="JZV32" s="2434"/>
      <c r="JZW32" s="2434"/>
      <c r="JZX32" s="2434"/>
      <c r="JZY32" s="2434"/>
      <c r="JZZ32" s="2434"/>
      <c r="KAA32" s="2434"/>
      <c r="KAB32" s="2434"/>
      <c r="KAC32" s="2434"/>
      <c r="KAD32" s="2434"/>
      <c r="KAE32" s="2434"/>
      <c r="KAF32" s="2434"/>
      <c r="KAG32" s="2434"/>
      <c r="KAH32" s="2434"/>
      <c r="KAI32" s="2434"/>
      <c r="KAJ32" s="2434"/>
      <c r="KAK32" s="2434"/>
      <c r="KAL32" s="2434"/>
      <c r="KAM32" s="2434"/>
      <c r="KAN32" s="2434"/>
      <c r="KAO32" s="2434"/>
      <c r="KAP32" s="2434"/>
      <c r="KAQ32" s="2434"/>
      <c r="KAR32" s="2434"/>
      <c r="KAS32" s="2434"/>
      <c r="KAT32" s="2434"/>
      <c r="KAU32" s="2434"/>
      <c r="KAV32" s="2434"/>
      <c r="KAW32" s="2434"/>
      <c r="KAX32" s="2434"/>
      <c r="KAY32" s="2434"/>
      <c r="KAZ32" s="2434"/>
      <c r="KBA32" s="2434"/>
      <c r="KBB32" s="2434"/>
      <c r="KBC32" s="2434"/>
      <c r="KBD32" s="2434"/>
      <c r="KBE32" s="2434"/>
      <c r="KBF32" s="2434"/>
      <c r="KBG32" s="2434"/>
      <c r="KBH32" s="2434"/>
      <c r="KBI32" s="2434"/>
      <c r="KBJ32" s="2434"/>
      <c r="KBK32" s="2434"/>
      <c r="KBL32" s="2434"/>
      <c r="KBM32" s="2434"/>
      <c r="KBN32" s="2434"/>
      <c r="KBO32" s="2434"/>
      <c r="KBP32" s="2434"/>
      <c r="KBQ32" s="2434"/>
      <c r="KBR32" s="2434"/>
      <c r="KBS32" s="2434"/>
      <c r="KBT32" s="2434"/>
      <c r="KBU32" s="2434"/>
      <c r="KBV32" s="2434"/>
      <c r="KBW32" s="2434"/>
      <c r="KBX32" s="2434"/>
      <c r="KBY32" s="2434"/>
      <c r="KBZ32" s="2434"/>
      <c r="KCA32" s="2434"/>
      <c r="KCB32" s="2434"/>
      <c r="KCC32" s="2434"/>
      <c r="KCD32" s="2434"/>
      <c r="KCE32" s="2434"/>
      <c r="KCF32" s="2434"/>
      <c r="KCG32" s="2434"/>
      <c r="KCH32" s="2434"/>
      <c r="KCI32" s="2434"/>
      <c r="KCJ32" s="2434"/>
      <c r="KCK32" s="2434"/>
      <c r="KCL32" s="2434"/>
      <c r="KCM32" s="2434"/>
      <c r="KCN32" s="2434"/>
      <c r="KCO32" s="2434"/>
      <c r="KCP32" s="2434"/>
      <c r="KCQ32" s="2434"/>
      <c r="KCR32" s="2434"/>
      <c r="KCS32" s="2434"/>
      <c r="KCT32" s="2434"/>
      <c r="KCU32" s="2434"/>
      <c r="KCV32" s="2434"/>
      <c r="KCW32" s="2434"/>
      <c r="KCX32" s="2434"/>
      <c r="KCY32" s="2434"/>
      <c r="KCZ32" s="2434"/>
      <c r="KDA32" s="2434"/>
      <c r="KDB32" s="2434"/>
      <c r="KDC32" s="2434"/>
      <c r="KDD32" s="2434"/>
      <c r="KDE32" s="2434"/>
      <c r="KDF32" s="2434"/>
      <c r="KDG32" s="2434"/>
      <c r="KDH32" s="2434"/>
      <c r="KDI32" s="2434"/>
      <c r="KDJ32" s="2434"/>
      <c r="KDK32" s="2434"/>
      <c r="KDL32" s="2434"/>
      <c r="KDM32" s="2434"/>
      <c r="KDN32" s="2434"/>
      <c r="KDO32" s="2434"/>
      <c r="KDP32" s="2434"/>
      <c r="KDQ32" s="2434"/>
      <c r="KDR32" s="2434"/>
      <c r="KDS32" s="2434"/>
      <c r="KDT32" s="2434"/>
      <c r="KDU32" s="2434"/>
      <c r="KDV32" s="2434"/>
      <c r="KDW32" s="2434"/>
      <c r="KDX32" s="2434"/>
      <c r="KDY32" s="2434"/>
      <c r="KDZ32" s="2434"/>
      <c r="KEA32" s="2434"/>
      <c r="KEB32" s="2434"/>
      <c r="KEC32" s="2434"/>
      <c r="KED32" s="2434"/>
      <c r="KEE32" s="2434"/>
      <c r="KEF32" s="2434"/>
      <c r="KEG32" s="2434"/>
      <c r="KEH32" s="2434"/>
      <c r="KEI32" s="2434"/>
      <c r="KEJ32" s="2434"/>
      <c r="KEK32" s="2434"/>
      <c r="KEL32" s="2434"/>
      <c r="KEM32" s="2434"/>
      <c r="KEN32" s="2434"/>
      <c r="KEO32" s="2434"/>
      <c r="KEP32" s="2434"/>
      <c r="KEQ32" s="2434"/>
      <c r="KER32" s="2434"/>
      <c r="KES32" s="2434"/>
      <c r="KET32" s="2434"/>
      <c r="KEU32" s="2434"/>
      <c r="KEV32" s="2434"/>
      <c r="KEW32" s="2434"/>
      <c r="KEX32" s="2434"/>
      <c r="KEY32" s="2434"/>
      <c r="KEZ32" s="2434"/>
      <c r="KFA32" s="2434"/>
      <c r="KFB32" s="2434"/>
      <c r="KFC32" s="2434"/>
      <c r="KFD32" s="2434"/>
      <c r="KFE32" s="2434"/>
      <c r="KFF32" s="2434"/>
      <c r="KFG32" s="2434"/>
      <c r="KFH32" s="2434"/>
      <c r="KFI32" s="2434"/>
      <c r="KFJ32" s="2434"/>
      <c r="KFK32" s="2434"/>
      <c r="KFL32" s="2434"/>
      <c r="KFM32" s="2434"/>
      <c r="KFN32" s="2434"/>
      <c r="KFO32" s="2434"/>
      <c r="KFP32" s="2434"/>
      <c r="KFQ32" s="2434"/>
      <c r="KFR32" s="2434"/>
      <c r="KFS32" s="2434"/>
      <c r="KFT32" s="2434"/>
      <c r="KFU32" s="2434"/>
      <c r="KFV32" s="2434"/>
      <c r="KFW32" s="2434"/>
      <c r="KFX32" s="2434"/>
      <c r="KFY32" s="2434"/>
      <c r="KFZ32" s="2434"/>
      <c r="KGA32" s="2434"/>
      <c r="KGB32" s="2434"/>
      <c r="KGC32" s="2434"/>
      <c r="KGD32" s="2434"/>
      <c r="KGE32" s="2434"/>
      <c r="KGF32" s="2434"/>
      <c r="KGG32" s="2434"/>
      <c r="KGH32" s="2434"/>
      <c r="KGI32" s="2434"/>
      <c r="KGJ32" s="2434"/>
      <c r="KGK32" s="2434"/>
      <c r="KGL32" s="2434"/>
      <c r="KGM32" s="2434"/>
      <c r="KGN32" s="2434"/>
      <c r="KGO32" s="2434"/>
      <c r="KGP32" s="2434"/>
      <c r="KGQ32" s="2434"/>
      <c r="KGR32" s="2434"/>
      <c r="KGS32" s="2434"/>
      <c r="KGT32" s="2434"/>
      <c r="KGU32" s="2434"/>
      <c r="KGV32" s="2434"/>
      <c r="KGW32" s="2434"/>
      <c r="KGX32" s="2434"/>
      <c r="KGY32" s="2434"/>
      <c r="KGZ32" s="2434"/>
      <c r="KHA32" s="2434"/>
      <c r="KHB32" s="2434"/>
      <c r="KHC32" s="2434"/>
      <c r="KHD32" s="2434"/>
      <c r="KHE32" s="2434"/>
      <c r="KHF32" s="2434"/>
      <c r="KHG32" s="2434"/>
      <c r="KHH32" s="2434"/>
      <c r="KHI32" s="2434"/>
      <c r="KHJ32" s="2434"/>
      <c r="KHK32" s="2434"/>
      <c r="KHL32" s="2434"/>
      <c r="KHM32" s="2434"/>
      <c r="KHN32" s="2434"/>
      <c r="KHO32" s="2434"/>
      <c r="KHP32" s="2434"/>
      <c r="KHQ32" s="2434"/>
      <c r="KHR32" s="2434"/>
      <c r="KHS32" s="2434"/>
      <c r="KHT32" s="2434"/>
      <c r="KHU32" s="2434"/>
      <c r="KHV32" s="2434"/>
      <c r="KHW32" s="2434"/>
      <c r="KHX32" s="2434"/>
      <c r="KHY32" s="2434"/>
      <c r="KHZ32" s="2434"/>
      <c r="KIA32" s="2434"/>
      <c r="KIB32" s="2434"/>
      <c r="KIC32" s="2434"/>
      <c r="KID32" s="2434"/>
      <c r="KIE32" s="2434"/>
      <c r="KIF32" s="2434"/>
      <c r="KIG32" s="2434"/>
      <c r="KIH32" s="2434"/>
      <c r="KII32" s="2434"/>
      <c r="KIJ32" s="2434"/>
      <c r="KIK32" s="2434"/>
      <c r="KIL32" s="2434"/>
      <c r="KIM32" s="2434"/>
      <c r="KIN32" s="2434"/>
      <c r="KIO32" s="2434"/>
      <c r="KIP32" s="2434"/>
      <c r="KIQ32" s="2434"/>
      <c r="KIR32" s="2434"/>
      <c r="KIS32" s="2434"/>
      <c r="KIT32" s="2434"/>
      <c r="KIU32" s="2434"/>
      <c r="KIV32" s="2434"/>
      <c r="KIW32" s="2434"/>
      <c r="KIX32" s="2434"/>
      <c r="KIY32" s="2434"/>
      <c r="KIZ32" s="2434"/>
      <c r="KJA32" s="2434"/>
      <c r="KJB32" s="2434"/>
      <c r="KJC32" s="2434"/>
      <c r="KJD32" s="2434"/>
      <c r="KJE32" s="2434"/>
      <c r="KJF32" s="2434"/>
      <c r="KJG32" s="2434"/>
      <c r="KJH32" s="2434"/>
      <c r="KJI32" s="2434"/>
      <c r="KJJ32" s="2434"/>
      <c r="KJK32" s="2434"/>
      <c r="KJL32" s="2434"/>
      <c r="KJM32" s="2434"/>
      <c r="KJN32" s="2434"/>
      <c r="KJO32" s="2434"/>
      <c r="KJP32" s="2434"/>
      <c r="KJQ32" s="2434"/>
      <c r="KJR32" s="2434"/>
      <c r="KJS32" s="2434"/>
      <c r="KJT32" s="2434"/>
      <c r="KJU32" s="2434"/>
      <c r="KJV32" s="2434"/>
      <c r="KJW32" s="2434"/>
      <c r="KJX32" s="2434"/>
      <c r="KJY32" s="2434"/>
      <c r="KJZ32" s="2434"/>
      <c r="KKA32" s="2434"/>
      <c r="KKB32" s="2434"/>
      <c r="KKC32" s="2434"/>
      <c r="KKD32" s="2434"/>
      <c r="KKE32" s="2434"/>
      <c r="KKF32" s="2434"/>
      <c r="KKG32" s="2434"/>
      <c r="KKH32" s="2434"/>
      <c r="KKI32" s="2434"/>
      <c r="KKJ32" s="2434"/>
      <c r="KKK32" s="2434"/>
      <c r="KKL32" s="2434"/>
      <c r="KKM32" s="2434"/>
      <c r="KKN32" s="2434"/>
      <c r="KKO32" s="2434"/>
      <c r="KKP32" s="2434"/>
      <c r="KKQ32" s="2434"/>
      <c r="KKR32" s="2434"/>
      <c r="KKS32" s="2434"/>
      <c r="KKT32" s="2434"/>
      <c r="KKU32" s="2434"/>
      <c r="KKV32" s="2434"/>
      <c r="KKW32" s="2434"/>
      <c r="KKX32" s="2434"/>
      <c r="KKY32" s="2434"/>
      <c r="KKZ32" s="2434"/>
      <c r="KLA32" s="2434"/>
      <c r="KLB32" s="2434"/>
      <c r="KLC32" s="2434"/>
      <c r="KLD32" s="2434"/>
      <c r="KLE32" s="2434"/>
      <c r="KLF32" s="2434"/>
      <c r="KLG32" s="2434"/>
      <c r="KLH32" s="2434"/>
      <c r="KLI32" s="2434"/>
      <c r="KLJ32" s="2434"/>
      <c r="KLK32" s="2434"/>
      <c r="KLL32" s="2434"/>
      <c r="KLM32" s="2434"/>
      <c r="KLN32" s="2434"/>
      <c r="KLO32" s="2434"/>
      <c r="KLP32" s="2434"/>
      <c r="KLQ32" s="2434"/>
      <c r="KLR32" s="2434"/>
      <c r="KLS32" s="2434"/>
      <c r="KLT32" s="2434"/>
      <c r="KLU32" s="2434"/>
      <c r="KLV32" s="2434"/>
      <c r="KLW32" s="2434"/>
      <c r="KLX32" s="2434"/>
      <c r="KLY32" s="2434"/>
      <c r="KLZ32" s="2434"/>
      <c r="KMA32" s="2434"/>
      <c r="KMB32" s="2434"/>
      <c r="KMC32" s="2434"/>
      <c r="KMD32" s="2434"/>
      <c r="KME32" s="2434"/>
      <c r="KMF32" s="2434"/>
      <c r="KMG32" s="2434"/>
      <c r="KMH32" s="2434"/>
      <c r="KMI32" s="2434"/>
      <c r="KMJ32" s="2434"/>
      <c r="KMK32" s="2434"/>
      <c r="KML32" s="2434"/>
      <c r="KMM32" s="2434"/>
      <c r="KMN32" s="2434"/>
      <c r="KMO32" s="2434"/>
      <c r="KMP32" s="2434"/>
      <c r="KMQ32" s="2434"/>
      <c r="KMR32" s="2434"/>
      <c r="KMS32" s="2434"/>
      <c r="KMT32" s="2434"/>
      <c r="KMU32" s="2434"/>
      <c r="KMV32" s="2434"/>
      <c r="KMW32" s="2434"/>
      <c r="KMX32" s="2434"/>
      <c r="KMY32" s="2434"/>
      <c r="KMZ32" s="2434"/>
      <c r="KNA32" s="2434"/>
      <c r="KNB32" s="2434"/>
      <c r="KNC32" s="2434"/>
      <c r="KND32" s="2434"/>
      <c r="KNE32" s="2434"/>
      <c r="KNF32" s="2434"/>
      <c r="KNG32" s="2434"/>
      <c r="KNH32" s="2434"/>
      <c r="KNI32" s="2434"/>
      <c r="KNJ32" s="2434"/>
      <c r="KNK32" s="2434"/>
      <c r="KNL32" s="2434"/>
      <c r="KNM32" s="2434"/>
      <c r="KNN32" s="2434"/>
      <c r="KNO32" s="2434"/>
      <c r="KNP32" s="2434"/>
      <c r="KNQ32" s="2434"/>
      <c r="KNR32" s="2434"/>
      <c r="KNS32" s="2434"/>
      <c r="KNT32" s="2434"/>
      <c r="KNU32" s="2434"/>
      <c r="KNV32" s="2434"/>
      <c r="KNW32" s="2434"/>
      <c r="KNX32" s="2434"/>
      <c r="KNY32" s="2434"/>
      <c r="KNZ32" s="2434"/>
      <c r="KOA32" s="2434"/>
      <c r="KOB32" s="2434"/>
      <c r="KOC32" s="2434"/>
      <c r="KOD32" s="2434"/>
      <c r="KOE32" s="2434"/>
      <c r="KOF32" s="2434"/>
      <c r="KOG32" s="2434"/>
      <c r="KOH32" s="2434"/>
      <c r="KOI32" s="2434"/>
      <c r="KOJ32" s="2434"/>
      <c r="KOK32" s="2434"/>
      <c r="KOL32" s="2434"/>
      <c r="KOM32" s="2434"/>
      <c r="KON32" s="2434"/>
      <c r="KOO32" s="2434"/>
      <c r="KOP32" s="2434"/>
      <c r="KOQ32" s="2434"/>
      <c r="KOR32" s="2434"/>
      <c r="KOS32" s="2434"/>
      <c r="KOT32" s="2434"/>
      <c r="KOU32" s="2434"/>
      <c r="KOV32" s="2434"/>
      <c r="KOW32" s="2434"/>
      <c r="KOX32" s="2434"/>
      <c r="KOY32" s="2434"/>
      <c r="KOZ32" s="2434"/>
      <c r="KPA32" s="2434"/>
      <c r="KPB32" s="2434"/>
      <c r="KPC32" s="2434"/>
      <c r="KPD32" s="2434"/>
      <c r="KPE32" s="2434"/>
      <c r="KPF32" s="2434"/>
      <c r="KPG32" s="2434"/>
      <c r="KPH32" s="2434"/>
      <c r="KPI32" s="2434"/>
      <c r="KPJ32" s="2434"/>
      <c r="KPK32" s="2434"/>
      <c r="KPL32" s="2434"/>
      <c r="KPM32" s="2434"/>
      <c r="KPN32" s="2434"/>
      <c r="KPO32" s="2434"/>
      <c r="KPP32" s="2434"/>
      <c r="KPQ32" s="2434"/>
      <c r="KPR32" s="2434"/>
      <c r="KPS32" s="2434"/>
      <c r="KPT32" s="2434"/>
      <c r="KPU32" s="2434"/>
      <c r="KPV32" s="2434"/>
      <c r="KPW32" s="2434"/>
      <c r="KPX32" s="2434"/>
      <c r="KPY32" s="2434"/>
      <c r="KPZ32" s="2434"/>
      <c r="KQA32" s="2434"/>
      <c r="KQB32" s="2434"/>
      <c r="KQC32" s="2434"/>
      <c r="KQD32" s="2434"/>
      <c r="KQE32" s="2434"/>
      <c r="KQF32" s="2434"/>
      <c r="KQG32" s="2434"/>
      <c r="KQH32" s="2434"/>
      <c r="KQI32" s="2434"/>
      <c r="KQJ32" s="2434"/>
      <c r="KQK32" s="2434"/>
      <c r="KQL32" s="2434"/>
      <c r="KQM32" s="2434"/>
      <c r="KQN32" s="2434"/>
      <c r="KQO32" s="2434"/>
      <c r="KQP32" s="2434"/>
      <c r="KQQ32" s="2434"/>
      <c r="KQR32" s="2434"/>
      <c r="KQS32" s="2434"/>
      <c r="KQT32" s="2434"/>
      <c r="KQU32" s="2434"/>
      <c r="KQV32" s="2434"/>
      <c r="KQW32" s="2434"/>
      <c r="KQX32" s="2434"/>
      <c r="KQY32" s="2434"/>
      <c r="KQZ32" s="2434"/>
      <c r="KRA32" s="2434"/>
      <c r="KRB32" s="2434"/>
      <c r="KRC32" s="2434"/>
      <c r="KRD32" s="2434"/>
      <c r="KRE32" s="2434"/>
      <c r="KRF32" s="2434"/>
      <c r="KRG32" s="2434"/>
      <c r="KRH32" s="2434"/>
      <c r="KRI32" s="2434"/>
      <c r="KRJ32" s="2434"/>
      <c r="KRK32" s="2434"/>
      <c r="KRL32" s="2434"/>
      <c r="KRM32" s="2434"/>
      <c r="KRN32" s="2434"/>
      <c r="KRO32" s="2434"/>
      <c r="KRP32" s="2434"/>
      <c r="KRQ32" s="2434"/>
      <c r="KRR32" s="2434"/>
      <c r="KRS32" s="2434"/>
      <c r="KRT32" s="2434"/>
      <c r="KRU32" s="2434"/>
      <c r="KRV32" s="2434"/>
      <c r="KRW32" s="2434"/>
      <c r="KRX32" s="2434"/>
      <c r="KRY32" s="2434"/>
      <c r="KRZ32" s="2434"/>
      <c r="KSA32" s="2434"/>
      <c r="KSB32" s="2434"/>
      <c r="KSC32" s="2434"/>
      <c r="KSD32" s="2434"/>
      <c r="KSE32" s="2434"/>
      <c r="KSF32" s="2434"/>
      <c r="KSG32" s="2434"/>
      <c r="KSH32" s="2434"/>
      <c r="KSI32" s="2434"/>
      <c r="KSJ32" s="2434"/>
      <c r="KSK32" s="2434"/>
      <c r="KSL32" s="2434"/>
      <c r="KSM32" s="2434"/>
      <c r="KSN32" s="2434"/>
      <c r="KSO32" s="2434"/>
      <c r="KSP32" s="2434"/>
      <c r="KSQ32" s="2434"/>
      <c r="KSR32" s="2434"/>
      <c r="KSS32" s="2434"/>
      <c r="KST32" s="2434"/>
      <c r="KSU32" s="2434"/>
      <c r="KSV32" s="2434"/>
      <c r="KSW32" s="2434"/>
      <c r="KSX32" s="2434"/>
      <c r="KSY32" s="2434"/>
      <c r="KSZ32" s="2434"/>
      <c r="KTA32" s="2434"/>
      <c r="KTB32" s="2434"/>
      <c r="KTC32" s="2434"/>
      <c r="KTD32" s="2434"/>
      <c r="KTE32" s="2434"/>
      <c r="KTF32" s="2434"/>
      <c r="KTG32" s="2434"/>
      <c r="KTH32" s="2434"/>
      <c r="KTI32" s="2434"/>
      <c r="KTJ32" s="2434"/>
      <c r="KTK32" s="2434"/>
      <c r="KTL32" s="2434"/>
      <c r="KTM32" s="2434"/>
      <c r="KTN32" s="2434"/>
      <c r="KTO32" s="2434"/>
      <c r="KTP32" s="2434"/>
      <c r="KTQ32" s="2434"/>
      <c r="KTR32" s="2434"/>
      <c r="KTS32" s="2434"/>
      <c r="KTT32" s="2434"/>
      <c r="KTU32" s="2434"/>
      <c r="KTV32" s="2434"/>
      <c r="KTW32" s="2434"/>
      <c r="KTX32" s="2434"/>
      <c r="KTY32" s="2434"/>
      <c r="KTZ32" s="2434"/>
      <c r="KUA32" s="2434"/>
      <c r="KUB32" s="2434"/>
      <c r="KUC32" s="2434"/>
      <c r="KUD32" s="2434"/>
      <c r="KUE32" s="2434"/>
      <c r="KUF32" s="2434"/>
      <c r="KUG32" s="2434"/>
      <c r="KUH32" s="2434"/>
      <c r="KUI32" s="2434"/>
      <c r="KUJ32" s="2434"/>
      <c r="KUK32" s="2434"/>
      <c r="KUL32" s="2434"/>
      <c r="KUM32" s="2434"/>
      <c r="KUN32" s="2434"/>
      <c r="KUO32" s="2434"/>
      <c r="KUP32" s="2434"/>
      <c r="KUQ32" s="2434"/>
      <c r="KUR32" s="2434"/>
      <c r="KUS32" s="2434"/>
      <c r="KUT32" s="2434"/>
      <c r="KUU32" s="2434"/>
      <c r="KUV32" s="2434"/>
      <c r="KUW32" s="2434"/>
      <c r="KUX32" s="2434"/>
      <c r="KUY32" s="2434"/>
      <c r="KUZ32" s="2434"/>
      <c r="KVA32" s="2434"/>
      <c r="KVB32" s="2434"/>
      <c r="KVC32" s="2434"/>
      <c r="KVD32" s="2434"/>
      <c r="KVE32" s="2434"/>
      <c r="KVF32" s="2434"/>
      <c r="KVG32" s="2434"/>
      <c r="KVH32" s="2434"/>
      <c r="KVI32" s="2434"/>
      <c r="KVJ32" s="2434"/>
      <c r="KVK32" s="2434"/>
      <c r="KVL32" s="2434"/>
      <c r="KVM32" s="2434"/>
      <c r="KVN32" s="2434"/>
      <c r="KVO32" s="2434"/>
      <c r="KVP32" s="2434"/>
      <c r="KVQ32" s="2434"/>
      <c r="KVR32" s="2434"/>
      <c r="KVS32" s="2434"/>
      <c r="KVT32" s="2434"/>
      <c r="KVU32" s="2434"/>
      <c r="KVV32" s="2434"/>
      <c r="KVW32" s="2434"/>
      <c r="KVX32" s="2434"/>
      <c r="KVY32" s="2434"/>
      <c r="KVZ32" s="2434"/>
      <c r="KWA32" s="2434"/>
      <c r="KWB32" s="2434"/>
      <c r="KWC32" s="2434"/>
      <c r="KWD32" s="2434"/>
      <c r="KWE32" s="2434"/>
      <c r="KWF32" s="2434"/>
      <c r="KWG32" s="2434"/>
      <c r="KWH32" s="2434"/>
      <c r="KWI32" s="2434"/>
      <c r="KWJ32" s="2434"/>
      <c r="KWK32" s="2434"/>
      <c r="KWL32" s="2434"/>
      <c r="KWM32" s="2434"/>
      <c r="KWN32" s="2434"/>
      <c r="KWO32" s="2434"/>
      <c r="KWP32" s="2434"/>
      <c r="KWQ32" s="2434"/>
      <c r="KWR32" s="2434"/>
      <c r="KWS32" s="2434"/>
      <c r="KWT32" s="2434"/>
      <c r="KWU32" s="2434"/>
      <c r="KWV32" s="2434"/>
      <c r="KWW32" s="2434"/>
      <c r="KWX32" s="2434"/>
      <c r="KWY32" s="2434"/>
      <c r="KWZ32" s="2434"/>
      <c r="KXA32" s="2434"/>
      <c r="KXB32" s="2434"/>
      <c r="KXC32" s="2434"/>
      <c r="KXD32" s="2434"/>
      <c r="KXE32" s="2434"/>
      <c r="KXF32" s="2434"/>
      <c r="KXG32" s="2434"/>
      <c r="KXH32" s="2434"/>
      <c r="KXI32" s="2434"/>
      <c r="KXJ32" s="2434"/>
      <c r="KXK32" s="2434"/>
      <c r="KXL32" s="2434"/>
      <c r="KXM32" s="2434"/>
      <c r="KXN32" s="2434"/>
      <c r="KXO32" s="2434"/>
      <c r="KXP32" s="2434"/>
      <c r="KXQ32" s="2434"/>
      <c r="KXR32" s="2434"/>
      <c r="KXS32" s="2434"/>
      <c r="KXT32" s="2434"/>
      <c r="KXU32" s="2434"/>
      <c r="KXV32" s="2434"/>
      <c r="KXW32" s="2434"/>
      <c r="KXX32" s="2434"/>
      <c r="KXY32" s="2434"/>
      <c r="KXZ32" s="2434"/>
      <c r="KYA32" s="2434"/>
      <c r="KYB32" s="2434"/>
      <c r="KYC32" s="2434"/>
      <c r="KYD32" s="2434"/>
      <c r="KYE32" s="2434"/>
      <c r="KYF32" s="2434"/>
      <c r="KYG32" s="2434"/>
      <c r="KYH32" s="2434"/>
      <c r="KYI32" s="2434"/>
      <c r="KYJ32" s="2434"/>
      <c r="KYK32" s="2434"/>
      <c r="KYL32" s="2434"/>
      <c r="KYM32" s="2434"/>
      <c r="KYN32" s="2434"/>
      <c r="KYO32" s="2434"/>
      <c r="KYP32" s="2434"/>
      <c r="KYQ32" s="2434"/>
      <c r="KYR32" s="2434"/>
      <c r="KYS32" s="2434"/>
      <c r="KYT32" s="2434"/>
      <c r="KYU32" s="2434"/>
      <c r="KYV32" s="2434"/>
      <c r="KYW32" s="2434"/>
      <c r="KYX32" s="2434"/>
      <c r="KYY32" s="2434"/>
      <c r="KYZ32" s="2434"/>
      <c r="KZA32" s="2434"/>
      <c r="KZB32" s="2434"/>
      <c r="KZC32" s="2434"/>
      <c r="KZD32" s="2434"/>
      <c r="KZE32" s="2434"/>
      <c r="KZF32" s="2434"/>
      <c r="KZG32" s="2434"/>
      <c r="KZH32" s="2434"/>
      <c r="KZI32" s="2434"/>
      <c r="KZJ32" s="2434"/>
      <c r="KZK32" s="2434"/>
      <c r="KZL32" s="2434"/>
      <c r="KZM32" s="2434"/>
      <c r="KZN32" s="2434"/>
      <c r="KZO32" s="2434"/>
      <c r="KZP32" s="2434"/>
      <c r="KZQ32" s="2434"/>
      <c r="KZR32" s="2434"/>
      <c r="KZS32" s="2434"/>
      <c r="KZT32" s="2434"/>
      <c r="KZU32" s="2434"/>
      <c r="KZV32" s="2434"/>
      <c r="KZW32" s="2434"/>
      <c r="KZX32" s="2434"/>
      <c r="KZY32" s="2434"/>
      <c r="KZZ32" s="2434"/>
      <c r="LAA32" s="2434"/>
      <c r="LAB32" s="2434"/>
      <c r="LAC32" s="2434"/>
      <c r="LAD32" s="2434"/>
      <c r="LAE32" s="2434"/>
      <c r="LAF32" s="2434"/>
      <c r="LAG32" s="2434"/>
      <c r="LAH32" s="2434"/>
      <c r="LAI32" s="2434"/>
      <c r="LAJ32" s="2434"/>
      <c r="LAK32" s="2434"/>
      <c r="LAL32" s="2434"/>
      <c r="LAM32" s="2434"/>
      <c r="LAN32" s="2434"/>
      <c r="LAO32" s="2434"/>
      <c r="LAP32" s="2434"/>
      <c r="LAQ32" s="2434"/>
      <c r="LAR32" s="2434"/>
      <c r="LAS32" s="2434"/>
      <c r="LAT32" s="2434"/>
      <c r="LAU32" s="2434"/>
      <c r="LAV32" s="2434"/>
      <c r="LAW32" s="2434"/>
      <c r="LAX32" s="2434"/>
      <c r="LAY32" s="2434"/>
      <c r="LAZ32" s="2434"/>
      <c r="LBA32" s="2434"/>
      <c r="LBB32" s="2434"/>
      <c r="LBC32" s="2434"/>
      <c r="LBD32" s="2434"/>
      <c r="LBE32" s="2434"/>
      <c r="LBF32" s="2434"/>
      <c r="LBG32" s="2434"/>
      <c r="LBH32" s="2434"/>
      <c r="LBI32" s="2434"/>
      <c r="LBJ32" s="2434"/>
      <c r="LBK32" s="2434"/>
      <c r="LBL32" s="2434"/>
      <c r="LBM32" s="2434"/>
      <c r="LBN32" s="2434"/>
      <c r="LBO32" s="2434"/>
      <c r="LBP32" s="2434"/>
      <c r="LBQ32" s="2434"/>
      <c r="LBR32" s="2434"/>
      <c r="LBS32" s="2434"/>
      <c r="LBT32" s="2434"/>
      <c r="LBU32" s="2434"/>
      <c r="LBV32" s="2434"/>
      <c r="LBW32" s="2434"/>
      <c r="LBX32" s="2434"/>
      <c r="LBY32" s="2434"/>
      <c r="LBZ32" s="2434"/>
      <c r="LCA32" s="2434"/>
      <c r="LCB32" s="2434"/>
      <c r="LCC32" s="2434"/>
      <c r="LCD32" s="2434"/>
      <c r="LCE32" s="2434"/>
      <c r="LCF32" s="2434"/>
      <c r="LCG32" s="2434"/>
      <c r="LCH32" s="2434"/>
      <c r="LCI32" s="2434"/>
      <c r="LCJ32" s="2434"/>
      <c r="LCK32" s="2434"/>
      <c r="LCL32" s="2434"/>
      <c r="LCM32" s="2434"/>
      <c r="LCN32" s="2434"/>
      <c r="LCO32" s="2434"/>
      <c r="LCP32" s="2434"/>
      <c r="LCQ32" s="2434"/>
      <c r="LCR32" s="2434"/>
      <c r="LCS32" s="2434"/>
      <c r="LCT32" s="2434"/>
      <c r="LCU32" s="2434"/>
      <c r="LCV32" s="2434"/>
      <c r="LCW32" s="2434"/>
      <c r="LCX32" s="2434"/>
      <c r="LCY32" s="2434"/>
      <c r="LCZ32" s="2434"/>
      <c r="LDA32" s="2434"/>
      <c r="LDB32" s="2434"/>
      <c r="LDC32" s="2434"/>
      <c r="LDD32" s="2434"/>
      <c r="LDE32" s="2434"/>
      <c r="LDF32" s="2434"/>
      <c r="LDG32" s="2434"/>
      <c r="LDH32" s="2434"/>
      <c r="LDI32" s="2434"/>
      <c r="LDJ32" s="2434"/>
      <c r="LDK32" s="2434"/>
      <c r="LDL32" s="2434"/>
      <c r="LDM32" s="2434"/>
      <c r="LDN32" s="2434"/>
      <c r="LDO32" s="2434"/>
      <c r="LDP32" s="2434"/>
      <c r="LDQ32" s="2434"/>
      <c r="LDR32" s="2434"/>
      <c r="LDS32" s="2434"/>
      <c r="LDT32" s="2434"/>
      <c r="LDU32" s="2434"/>
      <c r="LDV32" s="2434"/>
      <c r="LDW32" s="2434"/>
      <c r="LDX32" s="2434"/>
      <c r="LDY32" s="2434"/>
      <c r="LDZ32" s="2434"/>
      <c r="LEA32" s="2434"/>
      <c r="LEB32" s="2434"/>
      <c r="LEC32" s="2434"/>
      <c r="LED32" s="2434"/>
      <c r="LEE32" s="2434"/>
      <c r="LEF32" s="2434"/>
      <c r="LEG32" s="2434"/>
      <c r="LEH32" s="2434"/>
      <c r="LEI32" s="2434"/>
      <c r="LEJ32" s="2434"/>
      <c r="LEK32" s="2434"/>
      <c r="LEL32" s="2434"/>
      <c r="LEM32" s="2434"/>
      <c r="LEN32" s="2434"/>
      <c r="LEO32" s="2434"/>
      <c r="LEP32" s="2434"/>
      <c r="LEQ32" s="2434"/>
      <c r="LER32" s="2434"/>
      <c r="LES32" s="2434"/>
      <c r="LET32" s="2434"/>
      <c r="LEU32" s="2434"/>
      <c r="LEV32" s="2434"/>
      <c r="LEW32" s="2434"/>
      <c r="LEX32" s="2434"/>
      <c r="LEY32" s="2434"/>
      <c r="LEZ32" s="2434"/>
      <c r="LFA32" s="2434"/>
      <c r="LFB32" s="2434"/>
      <c r="LFC32" s="2434"/>
      <c r="LFD32" s="2434"/>
      <c r="LFE32" s="2434"/>
      <c r="LFF32" s="2434"/>
      <c r="LFG32" s="2434"/>
      <c r="LFH32" s="2434"/>
      <c r="LFI32" s="2434"/>
      <c r="LFJ32" s="2434"/>
      <c r="LFK32" s="2434"/>
      <c r="LFL32" s="2434"/>
      <c r="LFM32" s="2434"/>
      <c r="LFN32" s="2434"/>
      <c r="LFO32" s="2434"/>
      <c r="LFP32" s="2434"/>
      <c r="LFQ32" s="2434"/>
      <c r="LFR32" s="2434"/>
      <c r="LFS32" s="2434"/>
      <c r="LFT32" s="2434"/>
      <c r="LFU32" s="2434"/>
      <c r="LFV32" s="2434"/>
      <c r="LFW32" s="2434"/>
      <c r="LFX32" s="2434"/>
      <c r="LFY32" s="2434"/>
      <c r="LFZ32" s="2434"/>
      <c r="LGA32" s="2434"/>
      <c r="LGB32" s="2434"/>
      <c r="LGC32" s="2434"/>
      <c r="LGD32" s="2434"/>
      <c r="LGE32" s="2434"/>
      <c r="LGF32" s="2434"/>
      <c r="LGG32" s="2434"/>
      <c r="LGH32" s="2434"/>
      <c r="LGI32" s="2434"/>
      <c r="LGJ32" s="2434"/>
      <c r="LGK32" s="2434"/>
      <c r="LGL32" s="2434"/>
      <c r="LGM32" s="2434"/>
      <c r="LGN32" s="2434"/>
      <c r="LGO32" s="2434"/>
      <c r="LGP32" s="2434"/>
      <c r="LGQ32" s="2434"/>
      <c r="LGR32" s="2434"/>
      <c r="LGS32" s="2434"/>
      <c r="LGT32" s="2434"/>
      <c r="LGU32" s="2434"/>
      <c r="LGV32" s="2434"/>
      <c r="LGW32" s="2434"/>
      <c r="LGX32" s="2434"/>
      <c r="LGY32" s="2434"/>
      <c r="LGZ32" s="2434"/>
      <c r="LHA32" s="2434"/>
      <c r="LHB32" s="2434"/>
      <c r="LHC32" s="2434"/>
      <c r="LHD32" s="2434"/>
      <c r="LHE32" s="2434"/>
      <c r="LHF32" s="2434"/>
      <c r="LHG32" s="2434"/>
      <c r="LHH32" s="2434"/>
      <c r="LHI32" s="2434"/>
      <c r="LHJ32" s="2434"/>
      <c r="LHK32" s="2434"/>
      <c r="LHL32" s="2434"/>
      <c r="LHM32" s="2434"/>
      <c r="LHN32" s="2434"/>
      <c r="LHO32" s="2434"/>
      <c r="LHP32" s="2434"/>
      <c r="LHQ32" s="2434"/>
      <c r="LHR32" s="2434"/>
      <c r="LHS32" s="2434"/>
      <c r="LHT32" s="2434"/>
      <c r="LHU32" s="2434"/>
      <c r="LHV32" s="2434"/>
      <c r="LHW32" s="2434"/>
      <c r="LHX32" s="2434"/>
      <c r="LHY32" s="2434"/>
      <c r="LHZ32" s="2434"/>
      <c r="LIA32" s="2434"/>
      <c r="LIB32" s="2434"/>
      <c r="LIC32" s="2434"/>
      <c r="LID32" s="2434"/>
      <c r="LIE32" s="2434"/>
      <c r="LIF32" s="2434"/>
      <c r="LIG32" s="2434"/>
      <c r="LIH32" s="2434"/>
      <c r="LII32" s="2434"/>
      <c r="LIJ32" s="2434"/>
      <c r="LIK32" s="2434"/>
      <c r="LIL32" s="2434"/>
      <c r="LIM32" s="2434"/>
      <c r="LIN32" s="2434"/>
      <c r="LIO32" s="2434"/>
      <c r="LIP32" s="2434"/>
      <c r="LIQ32" s="2434"/>
      <c r="LIR32" s="2434"/>
      <c r="LIS32" s="2434"/>
      <c r="LIT32" s="2434"/>
      <c r="LIU32" s="2434"/>
      <c r="LIV32" s="2434"/>
      <c r="LIW32" s="2434"/>
      <c r="LIX32" s="2434"/>
      <c r="LIY32" s="2434"/>
      <c r="LIZ32" s="2434"/>
      <c r="LJA32" s="2434"/>
      <c r="LJB32" s="2434"/>
      <c r="LJC32" s="2434"/>
      <c r="LJD32" s="2434"/>
      <c r="LJE32" s="2434"/>
      <c r="LJF32" s="2434"/>
      <c r="LJG32" s="2434"/>
      <c r="LJH32" s="2434"/>
      <c r="LJI32" s="2434"/>
      <c r="LJJ32" s="2434"/>
      <c r="LJK32" s="2434"/>
      <c r="LJL32" s="2434"/>
      <c r="LJM32" s="2434"/>
      <c r="LJN32" s="2434"/>
      <c r="LJO32" s="2434"/>
      <c r="LJP32" s="2434"/>
      <c r="LJQ32" s="2434"/>
      <c r="LJR32" s="2434"/>
      <c r="LJS32" s="2434"/>
      <c r="LJT32" s="2434"/>
      <c r="LJU32" s="2434"/>
      <c r="LJV32" s="2434"/>
      <c r="LJW32" s="2434"/>
      <c r="LJX32" s="2434"/>
      <c r="LJY32" s="2434"/>
      <c r="LJZ32" s="2434"/>
      <c r="LKA32" s="2434"/>
      <c r="LKB32" s="2434"/>
      <c r="LKC32" s="2434"/>
      <c r="LKD32" s="2434"/>
      <c r="LKE32" s="2434"/>
      <c r="LKF32" s="2434"/>
      <c r="LKG32" s="2434"/>
      <c r="LKH32" s="2434"/>
      <c r="LKI32" s="2434"/>
      <c r="LKJ32" s="2434"/>
      <c r="LKK32" s="2434"/>
      <c r="LKL32" s="2434"/>
      <c r="LKM32" s="2434"/>
      <c r="LKN32" s="2434"/>
      <c r="LKO32" s="2434"/>
      <c r="LKP32" s="2434"/>
      <c r="LKQ32" s="2434"/>
      <c r="LKR32" s="2434"/>
      <c r="LKS32" s="2434"/>
      <c r="LKT32" s="2434"/>
      <c r="LKU32" s="2434"/>
      <c r="LKV32" s="2434"/>
      <c r="LKW32" s="2434"/>
      <c r="LKX32" s="2434"/>
      <c r="LKY32" s="2434"/>
      <c r="LKZ32" s="2434"/>
      <c r="LLA32" s="2434"/>
      <c r="LLB32" s="2434"/>
      <c r="LLC32" s="2434"/>
      <c r="LLD32" s="2434"/>
      <c r="LLE32" s="2434"/>
      <c r="LLF32" s="2434"/>
      <c r="LLG32" s="2434"/>
      <c r="LLH32" s="2434"/>
      <c r="LLI32" s="2434"/>
      <c r="LLJ32" s="2434"/>
      <c r="LLK32" s="2434"/>
      <c r="LLL32" s="2434"/>
      <c r="LLM32" s="2434"/>
      <c r="LLN32" s="2434"/>
      <c r="LLO32" s="2434"/>
      <c r="LLP32" s="2434"/>
      <c r="LLQ32" s="2434"/>
      <c r="LLR32" s="2434"/>
      <c r="LLS32" s="2434"/>
      <c r="LLT32" s="2434"/>
      <c r="LLU32" s="2434"/>
      <c r="LLV32" s="2434"/>
      <c r="LLW32" s="2434"/>
      <c r="LLX32" s="2434"/>
      <c r="LLY32" s="2434"/>
      <c r="LLZ32" s="2434"/>
      <c r="LMA32" s="2434"/>
      <c r="LMB32" s="2434"/>
      <c r="LMC32" s="2434"/>
      <c r="LMD32" s="2434"/>
      <c r="LME32" s="2434"/>
      <c r="LMF32" s="2434"/>
      <c r="LMG32" s="2434"/>
      <c r="LMH32" s="2434"/>
      <c r="LMI32" s="2434"/>
      <c r="LMJ32" s="2434"/>
      <c r="LMK32" s="2434"/>
      <c r="LML32" s="2434"/>
      <c r="LMM32" s="2434"/>
      <c r="LMN32" s="2434"/>
      <c r="LMO32" s="2434"/>
      <c r="LMP32" s="2434"/>
      <c r="LMQ32" s="2434"/>
      <c r="LMR32" s="2434"/>
      <c r="LMS32" s="2434"/>
      <c r="LMT32" s="2434"/>
      <c r="LMU32" s="2434"/>
      <c r="LMV32" s="2434"/>
      <c r="LMW32" s="2434"/>
      <c r="LMX32" s="2434"/>
      <c r="LMY32" s="2434"/>
      <c r="LMZ32" s="2434"/>
      <c r="LNA32" s="2434"/>
      <c r="LNB32" s="2434"/>
      <c r="LNC32" s="2434"/>
      <c r="LND32" s="2434"/>
      <c r="LNE32" s="2434"/>
      <c r="LNF32" s="2434"/>
      <c r="LNG32" s="2434"/>
      <c r="LNH32" s="2434"/>
      <c r="LNI32" s="2434"/>
      <c r="LNJ32" s="2434"/>
      <c r="LNK32" s="2434"/>
      <c r="LNL32" s="2434"/>
      <c r="LNM32" s="2434"/>
      <c r="LNN32" s="2434"/>
      <c r="LNO32" s="2434"/>
      <c r="LNP32" s="2434"/>
      <c r="LNQ32" s="2434"/>
      <c r="LNR32" s="2434"/>
      <c r="LNS32" s="2434"/>
      <c r="LNT32" s="2434"/>
      <c r="LNU32" s="2434"/>
      <c r="LNV32" s="2434"/>
      <c r="LNW32" s="2434"/>
      <c r="LNX32" s="2434"/>
      <c r="LNY32" s="2434"/>
      <c r="LNZ32" s="2434"/>
      <c r="LOA32" s="2434"/>
      <c r="LOB32" s="2434"/>
      <c r="LOC32" s="2434"/>
      <c r="LOD32" s="2434"/>
      <c r="LOE32" s="2434"/>
      <c r="LOF32" s="2434"/>
      <c r="LOG32" s="2434"/>
      <c r="LOH32" s="2434"/>
      <c r="LOI32" s="2434"/>
      <c r="LOJ32" s="2434"/>
      <c r="LOK32" s="2434"/>
      <c r="LOL32" s="2434"/>
      <c r="LOM32" s="2434"/>
      <c r="LON32" s="2434"/>
      <c r="LOO32" s="2434"/>
      <c r="LOP32" s="2434"/>
      <c r="LOQ32" s="2434"/>
      <c r="LOR32" s="2434"/>
      <c r="LOS32" s="2434"/>
      <c r="LOT32" s="2434"/>
      <c r="LOU32" s="2434"/>
      <c r="LOV32" s="2434"/>
      <c r="LOW32" s="2434"/>
      <c r="LOX32" s="2434"/>
      <c r="LOY32" s="2434"/>
      <c r="LOZ32" s="2434"/>
      <c r="LPA32" s="2434"/>
      <c r="LPB32" s="2434"/>
      <c r="LPC32" s="2434"/>
      <c r="LPD32" s="2434"/>
      <c r="LPE32" s="2434"/>
      <c r="LPF32" s="2434"/>
      <c r="LPG32" s="2434"/>
      <c r="LPH32" s="2434"/>
      <c r="LPI32" s="2434"/>
      <c r="LPJ32" s="2434"/>
      <c r="LPK32" s="2434"/>
      <c r="LPL32" s="2434"/>
      <c r="LPM32" s="2434"/>
      <c r="LPN32" s="2434"/>
      <c r="LPO32" s="2434"/>
      <c r="LPP32" s="2434"/>
      <c r="LPQ32" s="2434"/>
      <c r="LPR32" s="2434"/>
      <c r="LPS32" s="2434"/>
      <c r="LPT32" s="2434"/>
      <c r="LPU32" s="2434"/>
      <c r="LPV32" s="2434"/>
      <c r="LPW32" s="2434"/>
      <c r="LPX32" s="2434"/>
      <c r="LPY32" s="2434"/>
      <c r="LPZ32" s="2434"/>
      <c r="LQA32" s="2434"/>
      <c r="LQB32" s="2434"/>
      <c r="LQC32" s="2434"/>
      <c r="LQD32" s="2434"/>
      <c r="LQE32" s="2434"/>
      <c r="LQF32" s="2434"/>
      <c r="LQG32" s="2434"/>
      <c r="LQH32" s="2434"/>
      <c r="LQI32" s="2434"/>
      <c r="LQJ32" s="2434"/>
      <c r="LQK32" s="2434"/>
      <c r="LQL32" s="2434"/>
      <c r="LQM32" s="2434"/>
      <c r="LQN32" s="2434"/>
      <c r="LQO32" s="2434"/>
      <c r="LQP32" s="2434"/>
      <c r="LQQ32" s="2434"/>
      <c r="LQR32" s="2434"/>
      <c r="LQS32" s="2434"/>
      <c r="LQT32" s="2434"/>
      <c r="LQU32" s="2434"/>
      <c r="LQV32" s="2434"/>
      <c r="LQW32" s="2434"/>
      <c r="LQX32" s="2434"/>
      <c r="LQY32" s="2434"/>
      <c r="LQZ32" s="2434"/>
      <c r="LRA32" s="2434"/>
      <c r="LRB32" s="2434"/>
      <c r="LRC32" s="2434"/>
      <c r="LRD32" s="2434"/>
      <c r="LRE32" s="2434"/>
      <c r="LRF32" s="2434"/>
      <c r="LRG32" s="2434"/>
      <c r="LRH32" s="2434"/>
      <c r="LRI32" s="2434"/>
      <c r="LRJ32" s="2434"/>
      <c r="LRK32" s="2434"/>
      <c r="LRL32" s="2434"/>
      <c r="LRM32" s="2434"/>
      <c r="LRN32" s="2434"/>
      <c r="LRO32" s="2434"/>
      <c r="LRP32" s="2434"/>
      <c r="LRQ32" s="2434"/>
      <c r="LRR32" s="2434"/>
      <c r="LRS32" s="2434"/>
      <c r="LRT32" s="2434"/>
      <c r="LRU32" s="2434"/>
      <c r="LRV32" s="2434"/>
      <c r="LRW32" s="2434"/>
      <c r="LRX32" s="2434"/>
      <c r="LRY32" s="2434"/>
      <c r="LRZ32" s="2434"/>
      <c r="LSA32" s="2434"/>
      <c r="LSB32" s="2434"/>
      <c r="LSC32" s="2434"/>
      <c r="LSD32" s="2434"/>
      <c r="LSE32" s="2434"/>
      <c r="LSF32" s="2434"/>
      <c r="LSG32" s="2434"/>
      <c r="LSH32" s="2434"/>
      <c r="LSI32" s="2434"/>
      <c r="LSJ32" s="2434"/>
      <c r="LSK32" s="2434"/>
      <c r="LSL32" s="2434"/>
      <c r="LSM32" s="2434"/>
      <c r="LSN32" s="2434"/>
      <c r="LSO32" s="2434"/>
      <c r="LSP32" s="2434"/>
      <c r="LSQ32" s="2434"/>
      <c r="LSR32" s="2434"/>
      <c r="LSS32" s="2434"/>
      <c r="LST32" s="2434"/>
      <c r="LSU32" s="2434"/>
      <c r="LSV32" s="2434"/>
      <c r="LSW32" s="2434"/>
      <c r="LSX32" s="2434"/>
      <c r="LSY32" s="2434"/>
      <c r="LSZ32" s="2434"/>
      <c r="LTA32" s="2434"/>
      <c r="LTB32" s="2434"/>
      <c r="LTC32" s="2434"/>
      <c r="LTD32" s="2434"/>
      <c r="LTE32" s="2434"/>
      <c r="LTF32" s="2434"/>
      <c r="LTG32" s="2434"/>
      <c r="LTH32" s="2434"/>
      <c r="LTI32" s="2434"/>
      <c r="LTJ32" s="2434"/>
      <c r="LTK32" s="2434"/>
      <c r="LTL32" s="2434"/>
      <c r="LTM32" s="2434"/>
      <c r="LTN32" s="2434"/>
      <c r="LTO32" s="2434"/>
      <c r="LTP32" s="2434"/>
      <c r="LTQ32" s="2434"/>
      <c r="LTR32" s="2434"/>
      <c r="LTS32" s="2434"/>
      <c r="LTT32" s="2434"/>
      <c r="LTU32" s="2434"/>
      <c r="LTV32" s="2434"/>
      <c r="LTW32" s="2434"/>
      <c r="LTX32" s="2434"/>
      <c r="LTY32" s="2434"/>
      <c r="LTZ32" s="2434"/>
      <c r="LUA32" s="2434"/>
      <c r="LUB32" s="2434"/>
      <c r="LUC32" s="2434"/>
      <c r="LUD32" s="2434"/>
      <c r="LUE32" s="2434"/>
      <c r="LUF32" s="2434"/>
      <c r="LUG32" s="2434"/>
      <c r="LUH32" s="2434"/>
      <c r="LUI32" s="2434"/>
      <c r="LUJ32" s="2434"/>
      <c r="LUK32" s="2434"/>
      <c r="LUL32" s="2434"/>
      <c r="LUM32" s="2434"/>
      <c r="LUN32" s="2434"/>
      <c r="LUO32" s="2434"/>
      <c r="LUP32" s="2434"/>
      <c r="LUQ32" s="2434"/>
      <c r="LUR32" s="2434"/>
      <c r="LUS32" s="2434"/>
      <c r="LUT32" s="2434"/>
      <c r="LUU32" s="2434"/>
      <c r="LUV32" s="2434"/>
      <c r="LUW32" s="2434"/>
      <c r="LUX32" s="2434"/>
      <c r="LUY32" s="2434"/>
      <c r="LUZ32" s="2434"/>
      <c r="LVA32" s="2434"/>
      <c r="LVB32" s="2434"/>
      <c r="LVC32" s="2434"/>
      <c r="LVD32" s="2434"/>
      <c r="LVE32" s="2434"/>
      <c r="LVF32" s="2434"/>
      <c r="LVG32" s="2434"/>
      <c r="LVH32" s="2434"/>
      <c r="LVI32" s="2434"/>
      <c r="LVJ32" s="2434"/>
      <c r="LVK32" s="2434"/>
      <c r="LVL32" s="2434"/>
      <c r="LVM32" s="2434"/>
      <c r="LVN32" s="2434"/>
      <c r="LVO32" s="2434"/>
      <c r="LVP32" s="2434"/>
      <c r="LVQ32" s="2434"/>
      <c r="LVR32" s="2434"/>
      <c r="LVS32" s="2434"/>
      <c r="LVT32" s="2434"/>
      <c r="LVU32" s="2434"/>
      <c r="LVV32" s="2434"/>
      <c r="LVW32" s="2434"/>
      <c r="LVX32" s="2434"/>
      <c r="LVY32" s="2434"/>
      <c r="LVZ32" s="2434"/>
      <c r="LWA32" s="2434"/>
      <c r="LWB32" s="2434"/>
      <c r="LWC32" s="2434"/>
      <c r="LWD32" s="2434"/>
      <c r="LWE32" s="2434"/>
      <c r="LWF32" s="2434"/>
      <c r="LWG32" s="2434"/>
      <c r="LWH32" s="2434"/>
      <c r="LWI32" s="2434"/>
      <c r="LWJ32" s="2434"/>
      <c r="LWK32" s="2434"/>
      <c r="LWL32" s="2434"/>
      <c r="LWM32" s="2434"/>
      <c r="LWN32" s="2434"/>
      <c r="LWO32" s="2434"/>
      <c r="LWP32" s="2434"/>
      <c r="LWQ32" s="2434"/>
      <c r="LWR32" s="2434"/>
      <c r="LWS32" s="2434"/>
      <c r="LWT32" s="2434"/>
      <c r="LWU32" s="2434"/>
      <c r="LWV32" s="2434"/>
      <c r="LWW32" s="2434"/>
      <c r="LWX32" s="2434"/>
      <c r="LWY32" s="2434"/>
      <c r="LWZ32" s="2434"/>
      <c r="LXA32" s="2434"/>
      <c r="LXB32" s="2434"/>
      <c r="LXC32" s="2434"/>
      <c r="LXD32" s="2434"/>
      <c r="LXE32" s="2434"/>
      <c r="LXF32" s="2434"/>
      <c r="LXG32" s="2434"/>
      <c r="LXH32" s="2434"/>
      <c r="LXI32" s="2434"/>
      <c r="LXJ32" s="2434"/>
      <c r="LXK32" s="2434"/>
      <c r="LXL32" s="2434"/>
      <c r="LXM32" s="2434"/>
      <c r="LXN32" s="2434"/>
      <c r="LXO32" s="2434"/>
      <c r="LXP32" s="2434"/>
      <c r="LXQ32" s="2434"/>
      <c r="LXR32" s="2434"/>
      <c r="LXS32" s="2434"/>
      <c r="LXT32" s="2434"/>
      <c r="LXU32" s="2434"/>
      <c r="LXV32" s="2434"/>
      <c r="LXW32" s="2434"/>
      <c r="LXX32" s="2434"/>
      <c r="LXY32" s="2434"/>
      <c r="LXZ32" s="2434"/>
      <c r="LYA32" s="2434"/>
      <c r="LYB32" s="2434"/>
      <c r="LYC32" s="2434"/>
      <c r="LYD32" s="2434"/>
      <c r="LYE32" s="2434"/>
      <c r="LYF32" s="2434"/>
      <c r="LYG32" s="2434"/>
      <c r="LYH32" s="2434"/>
      <c r="LYI32" s="2434"/>
      <c r="LYJ32" s="2434"/>
      <c r="LYK32" s="2434"/>
      <c r="LYL32" s="2434"/>
      <c r="LYM32" s="2434"/>
      <c r="LYN32" s="2434"/>
      <c r="LYO32" s="2434"/>
      <c r="LYP32" s="2434"/>
      <c r="LYQ32" s="2434"/>
      <c r="LYR32" s="2434"/>
      <c r="LYS32" s="2434"/>
      <c r="LYT32" s="2434"/>
      <c r="LYU32" s="2434"/>
      <c r="LYV32" s="2434"/>
      <c r="LYW32" s="2434"/>
      <c r="LYX32" s="2434"/>
      <c r="LYY32" s="2434"/>
      <c r="LYZ32" s="2434"/>
      <c r="LZA32" s="2434"/>
      <c r="LZB32" s="2434"/>
      <c r="LZC32" s="2434"/>
      <c r="LZD32" s="2434"/>
      <c r="LZE32" s="2434"/>
      <c r="LZF32" s="2434"/>
      <c r="LZG32" s="2434"/>
      <c r="LZH32" s="2434"/>
      <c r="LZI32" s="2434"/>
      <c r="LZJ32" s="2434"/>
      <c r="LZK32" s="2434"/>
      <c r="LZL32" s="2434"/>
      <c r="LZM32" s="2434"/>
      <c r="LZN32" s="2434"/>
      <c r="LZO32" s="2434"/>
      <c r="LZP32" s="2434"/>
      <c r="LZQ32" s="2434"/>
      <c r="LZR32" s="2434"/>
      <c r="LZS32" s="2434"/>
      <c r="LZT32" s="2434"/>
      <c r="LZU32" s="2434"/>
      <c r="LZV32" s="2434"/>
      <c r="LZW32" s="2434"/>
      <c r="LZX32" s="2434"/>
      <c r="LZY32" s="2434"/>
      <c r="LZZ32" s="2434"/>
      <c r="MAA32" s="2434"/>
      <c r="MAB32" s="2434"/>
      <c r="MAC32" s="2434"/>
      <c r="MAD32" s="2434"/>
      <c r="MAE32" s="2434"/>
      <c r="MAF32" s="2434"/>
      <c r="MAG32" s="2434"/>
      <c r="MAH32" s="2434"/>
      <c r="MAI32" s="2434"/>
      <c r="MAJ32" s="2434"/>
      <c r="MAK32" s="2434"/>
      <c r="MAL32" s="2434"/>
      <c r="MAM32" s="2434"/>
      <c r="MAN32" s="2434"/>
      <c r="MAO32" s="2434"/>
      <c r="MAP32" s="2434"/>
      <c r="MAQ32" s="2434"/>
      <c r="MAR32" s="2434"/>
      <c r="MAS32" s="2434"/>
      <c r="MAT32" s="2434"/>
      <c r="MAU32" s="2434"/>
      <c r="MAV32" s="2434"/>
      <c r="MAW32" s="2434"/>
      <c r="MAX32" s="2434"/>
      <c r="MAY32" s="2434"/>
      <c r="MAZ32" s="2434"/>
      <c r="MBA32" s="2434"/>
      <c r="MBB32" s="2434"/>
      <c r="MBC32" s="2434"/>
      <c r="MBD32" s="2434"/>
      <c r="MBE32" s="2434"/>
      <c r="MBF32" s="2434"/>
      <c r="MBG32" s="2434"/>
      <c r="MBH32" s="2434"/>
      <c r="MBI32" s="2434"/>
      <c r="MBJ32" s="2434"/>
      <c r="MBK32" s="2434"/>
      <c r="MBL32" s="2434"/>
      <c r="MBM32" s="2434"/>
      <c r="MBN32" s="2434"/>
      <c r="MBO32" s="2434"/>
      <c r="MBP32" s="2434"/>
      <c r="MBQ32" s="2434"/>
      <c r="MBR32" s="2434"/>
      <c r="MBS32" s="2434"/>
      <c r="MBT32" s="2434"/>
      <c r="MBU32" s="2434"/>
      <c r="MBV32" s="2434"/>
      <c r="MBW32" s="2434"/>
      <c r="MBX32" s="2434"/>
      <c r="MBY32" s="2434"/>
      <c r="MBZ32" s="2434"/>
      <c r="MCA32" s="2434"/>
      <c r="MCB32" s="2434"/>
      <c r="MCC32" s="2434"/>
      <c r="MCD32" s="2434"/>
      <c r="MCE32" s="2434"/>
      <c r="MCF32" s="2434"/>
      <c r="MCG32" s="2434"/>
      <c r="MCH32" s="2434"/>
      <c r="MCI32" s="2434"/>
      <c r="MCJ32" s="2434"/>
      <c r="MCK32" s="2434"/>
      <c r="MCL32" s="2434"/>
      <c r="MCM32" s="2434"/>
      <c r="MCN32" s="2434"/>
      <c r="MCO32" s="2434"/>
      <c r="MCP32" s="2434"/>
      <c r="MCQ32" s="2434"/>
      <c r="MCR32" s="2434"/>
      <c r="MCS32" s="2434"/>
      <c r="MCT32" s="2434"/>
      <c r="MCU32" s="2434"/>
      <c r="MCV32" s="2434"/>
      <c r="MCW32" s="2434"/>
      <c r="MCX32" s="2434"/>
      <c r="MCY32" s="2434"/>
      <c r="MCZ32" s="2434"/>
      <c r="MDA32" s="2434"/>
      <c r="MDB32" s="2434"/>
      <c r="MDC32" s="2434"/>
      <c r="MDD32" s="2434"/>
      <c r="MDE32" s="2434"/>
      <c r="MDF32" s="2434"/>
      <c r="MDG32" s="2434"/>
      <c r="MDH32" s="2434"/>
      <c r="MDI32" s="2434"/>
      <c r="MDJ32" s="2434"/>
      <c r="MDK32" s="2434"/>
      <c r="MDL32" s="2434"/>
      <c r="MDM32" s="2434"/>
      <c r="MDN32" s="2434"/>
      <c r="MDO32" s="2434"/>
      <c r="MDP32" s="2434"/>
      <c r="MDQ32" s="2434"/>
      <c r="MDR32" s="2434"/>
      <c r="MDS32" s="2434"/>
      <c r="MDT32" s="2434"/>
      <c r="MDU32" s="2434"/>
      <c r="MDV32" s="2434"/>
      <c r="MDW32" s="2434"/>
      <c r="MDX32" s="2434"/>
      <c r="MDY32" s="2434"/>
      <c r="MDZ32" s="2434"/>
      <c r="MEA32" s="2434"/>
      <c r="MEB32" s="2434"/>
      <c r="MEC32" s="2434"/>
      <c r="MED32" s="2434"/>
      <c r="MEE32" s="2434"/>
      <c r="MEF32" s="2434"/>
      <c r="MEG32" s="2434"/>
      <c r="MEH32" s="2434"/>
      <c r="MEI32" s="2434"/>
      <c r="MEJ32" s="2434"/>
      <c r="MEK32" s="2434"/>
      <c r="MEL32" s="2434"/>
      <c r="MEM32" s="2434"/>
      <c r="MEN32" s="2434"/>
      <c r="MEO32" s="2434"/>
      <c r="MEP32" s="2434"/>
      <c r="MEQ32" s="2434"/>
      <c r="MER32" s="2434"/>
      <c r="MES32" s="2434"/>
      <c r="MET32" s="2434"/>
      <c r="MEU32" s="2434"/>
      <c r="MEV32" s="2434"/>
      <c r="MEW32" s="2434"/>
      <c r="MEX32" s="2434"/>
      <c r="MEY32" s="2434"/>
      <c r="MEZ32" s="2434"/>
      <c r="MFA32" s="2434"/>
      <c r="MFB32" s="2434"/>
      <c r="MFC32" s="2434"/>
      <c r="MFD32" s="2434"/>
      <c r="MFE32" s="2434"/>
      <c r="MFF32" s="2434"/>
      <c r="MFG32" s="2434"/>
      <c r="MFH32" s="2434"/>
      <c r="MFI32" s="2434"/>
      <c r="MFJ32" s="2434"/>
      <c r="MFK32" s="2434"/>
      <c r="MFL32" s="2434"/>
      <c r="MFM32" s="2434"/>
      <c r="MFN32" s="2434"/>
      <c r="MFO32" s="2434"/>
      <c r="MFP32" s="2434"/>
      <c r="MFQ32" s="2434"/>
      <c r="MFR32" s="2434"/>
      <c r="MFS32" s="2434"/>
      <c r="MFT32" s="2434"/>
      <c r="MFU32" s="2434"/>
      <c r="MFV32" s="2434"/>
      <c r="MFW32" s="2434"/>
      <c r="MFX32" s="2434"/>
      <c r="MFY32" s="2434"/>
      <c r="MFZ32" s="2434"/>
      <c r="MGA32" s="2434"/>
      <c r="MGB32" s="2434"/>
      <c r="MGC32" s="2434"/>
      <c r="MGD32" s="2434"/>
      <c r="MGE32" s="2434"/>
      <c r="MGF32" s="2434"/>
      <c r="MGG32" s="2434"/>
      <c r="MGH32" s="2434"/>
      <c r="MGI32" s="2434"/>
      <c r="MGJ32" s="2434"/>
      <c r="MGK32" s="2434"/>
      <c r="MGL32" s="2434"/>
      <c r="MGM32" s="2434"/>
      <c r="MGN32" s="2434"/>
      <c r="MGO32" s="2434"/>
      <c r="MGP32" s="2434"/>
      <c r="MGQ32" s="2434"/>
      <c r="MGR32" s="2434"/>
      <c r="MGS32" s="2434"/>
      <c r="MGT32" s="2434"/>
      <c r="MGU32" s="2434"/>
      <c r="MGV32" s="2434"/>
      <c r="MGW32" s="2434"/>
      <c r="MGX32" s="2434"/>
      <c r="MGY32" s="2434"/>
      <c r="MGZ32" s="2434"/>
      <c r="MHA32" s="2434"/>
      <c r="MHB32" s="2434"/>
      <c r="MHC32" s="2434"/>
      <c r="MHD32" s="2434"/>
      <c r="MHE32" s="2434"/>
      <c r="MHF32" s="2434"/>
      <c r="MHG32" s="2434"/>
      <c r="MHH32" s="2434"/>
      <c r="MHI32" s="2434"/>
      <c r="MHJ32" s="2434"/>
      <c r="MHK32" s="2434"/>
      <c r="MHL32" s="2434"/>
      <c r="MHM32" s="2434"/>
      <c r="MHN32" s="2434"/>
      <c r="MHO32" s="2434"/>
      <c r="MHP32" s="2434"/>
      <c r="MHQ32" s="2434"/>
      <c r="MHR32" s="2434"/>
      <c r="MHS32" s="2434"/>
      <c r="MHT32" s="2434"/>
      <c r="MHU32" s="2434"/>
      <c r="MHV32" s="2434"/>
      <c r="MHW32" s="2434"/>
      <c r="MHX32" s="2434"/>
      <c r="MHY32" s="2434"/>
      <c r="MHZ32" s="2434"/>
      <c r="MIA32" s="2434"/>
      <c r="MIB32" s="2434"/>
      <c r="MIC32" s="2434"/>
      <c r="MID32" s="2434"/>
      <c r="MIE32" s="2434"/>
      <c r="MIF32" s="2434"/>
      <c r="MIG32" s="2434"/>
      <c r="MIH32" s="2434"/>
      <c r="MII32" s="2434"/>
      <c r="MIJ32" s="2434"/>
      <c r="MIK32" s="2434"/>
      <c r="MIL32" s="2434"/>
      <c r="MIM32" s="2434"/>
      <c r="MIN32" s="2434"/>
      <c r="MIO32" s="2434"/>
      <c r="MIP32" s="2434"/>
      <c r="MIQ32" s="2434"/>
      <c r="MIR32" s="2434"/>
      <c r="MIS32" s="2434"/>
      <c r="MIT32" s="2434"/>
      <c r="MIU32" s="2434"/>
      <c r="MIV32" s="2434"/>
      <c r="MIW32" s="2434"/>
      <c r="MIX32" s="2434"/>
      <c r="MIY32" s="2434"/>
      <c r="MIZ32" s="2434"/>
      <c r="MJA32" s="2434"/>
      <c r="MJB32" s="2434"/>
      <c r="MJC32" s="2434"/>
      <c r="MJD32" s="2434"/>
      <c r="MJE32" s="2434"/>
      <c r="MJF32" s="2434"/>
      <c r="MJG32" s="2434"/>
      <c r="MJH32" s="2434"/>
      <c r="MJI32" s="2434"/>
      <c r="MJJ32" s="2434"/>
      <c r="MJK32" s="2434"/>
      <c r="MJL32" s="2434"/>
      <c r="MJM32" s="2434"/>
      <c r="MJN32" s="2434"/>
      <c r="MJO32" s="2434"/>
      <c r="MJP32" s="2434"/>
      <c r="MJQ32" s="2434"/>
      <c r="MJR32" s="2434"/>
      <c r="MJS32" s="2434"/>
      <c r="MJT32" s="2434"/>
      <c r="MJU32" s="2434"/>
      <c r="MJV32" s="2434"/>
      <c r="MJW32" s="2434"/>
      <c r="MJX32" s="2434"/>
      <c r="MJY32" s="2434"/>
      <c r="MJZ32" s="2434"/>
      <c r="MKA32" s="2434"/>
      <c r="MKB32" s="2434"/>
      <c r="MKC32" s="2434"/>
      <c r="MKD32" s="2434"/>
      <c r="MKE32" s="2434"/>
      <c r="MKF32" s="2434"/>
      <c r="MKG32" s="2434"/>
      <c r="MKH32" s="2434"/>
      <c r="MKI32" s="2434"/>
      <c r="MKJ32" s="2434"/>
      <c r="MKK32" s="2434"/>
      <c r="MKL32" s="2434"/>
      <c r="MKM32" s="2434"/>
      <c r="MKN32" s="2434"/>
      <c r="MKO32" s="2434"/>
      <c r="MKP32" s="2434"/>
      <c r="MKQ32" s="2434"/>
      <c r="MKR32" s="2434"/>
      <c r="MKS32" s="2434"/>
      <c r="MKT32" s="2434"/>
      <c r="MKU32" s="2434"/>
      <c r="MKV32" s="2434"/>
      <c r="MKW32" s="2434"/>
      <c r="MKX32" s="2434"/>
      <c r="MKY32" s="2434"/>
      <c r="MKZ32" s="2434"/>
      <c r="MLA32" s="2434"/>
      <c r="MLB32" s="2434"/>
      <c r="MLC32" s="2434"/>
      <c r="MLD32" s="2434"/>
      <c r="MLE32" s="2434"/>
      <c r="MLF32" s="2434"/>
      <c r="MLG32" s="2434"/>
      <c r="MLH32" s="2434"/>
      <c r="MLI32" s="2434"/>
      <c r="MLJ32" s="2434"/>
      <c r="MLK32" s="2434"/>
      <c r="MLL32" s="2434"/>
      <c r="MLM32" s="2434"/>
      <c r="MLN32" s="2434"/>
      <c r="MLO32" s="2434"/>
      <c r="MLP32" s="2434"/>
      <c r="MLQ32" s="2434"/>
      <c r="MLR32" s="2434"/>
      <c r="MLS32" s="2434"/>
      <c r="MLT32" s="2434"/>
      <c r="MLU32" s="2434"/>
      <c r="MLV32" s="2434"/>
      <c r="MLW32" s="2434"/>
      <c r="MLX32" s="2434"/>
      <c r="MLY32" s="2434"/>
      <c r="MLZ32" s="2434"/>
      <c r="MMA32" s="2434"/>
      <c r="MMB32" s="2434"/>
      <c r="MMC32" s="2434"/>
      <c r="MMD32" s="2434"/>
      <c r="MME32" s="2434"/>
      <c r="MMF32" s="2434"/>
      <c r="MMG32" s="2434"/>
      <c r="MMH32" s="2434"/>
      <c r="MMI32" s="2434"/>
      <c r="MMJ32" s="2434"/>
      <c r="MMK32" s="2434"/>
      <c r="MML32" s="2434"/>
      <c r="MMM32" s="2434"/>
      <c r="MMN32" s="2434"/>
      <c r="MMO32" s="2434"/>
      <c r="MMP32" s="2434"/>
      <c r="MMQ32" s="2434"/>
      <c r="MMR32" s="2434"/>
      <c r="MMS32" s="2434"/>
      <c r="MMT32" s="2434"/>
      <c r="MMU32" s="2434"/>
      <c r="MMV32" s="2434"/>
      <c r="MMW32" s="2434"/>
      <c r="MMX32" s="2434"/>
      <c r="MMY32" s="2434"/>
      <c r="MMZ32" s="2434"/>
      <c r="MNA32" s="2434"/>
      <c r="MNB32" s="2434"/>
      <c r="MNC32" s="2434"/>
      <c r="MND32" s="2434"/>
      <c r="MNE32" s="2434"/>
      <c r="MNF32" s="2434"/>
      <c r="MNG32" s="2434"/>
      <c r="MNH32" s="2434"/>
      <c r="MNI32" s="2434"/>
      <c r="MNJ32" s="2434"/>
      <c r="MNK32" s="2434"/>
      <c r="MNL32" s="2434"/>
      <c r="MNM32" s="2434"/>
      <c r="MNN32" s="2434"/>
      <c r="MNO32" s="2434"/>
      <c r="MNP32" s="2434"/>
      <c r="MNQ32" s="2434"/>
      <c r="MNR32" s="2434"/>
      <c r="MNS32" s="2434"/>
      <c r="MNT32" s="2434"/>
      <c r="MNU32" s="2434"/>
      <c r="MNV32" s="2434"/>
      <c r="MNW32" s="2434"/>
      <c r="MNX32" s="2434"/>
      <c r="MNY32" s="2434"/>
      <c r="MNZ32" s="2434"/>
      <c r="MOA32" s="2434"/>
      <c r="MOB32" s="2434"/>
      <c r="MOC32" s="2434"/>
      <c r="MOD32" s="2434"/>
      <c r="MOE32" s="2434"/>
      <c r="MOF32" s="2434"/>
      <c r="MOG32" s="2434"/>
      <c r="MOH32" s="2434"/>
      <c r="MOI32" s="2434"/>
      <c r="MOJ32" s="2434"/>
      <c r="MOK32" s="2434"/>
      <c r="MOL32" s="2434"/>
      <c r="MOM32" s="2434"/>
      <c r="MON32" s="2434"/>
      <c r="MOO32" s="2434"/>
      <c r="MOP32" s="2434"/>
      <c r="MOQ32" s="2434"/>
      <c r="MOR32" s="2434"/>
      <c r="MOS32" s="2434"/>
      <c r="MOT32" s="2434"/>
      <c r="MOU32" s="2434"/>
      <c r="MOV32" s="2434"/>
      <c r="MOW32" s="2434"/>
      <c r="MOX32" s="2434"/>
      <c r="MOY32" s="2434"/>
      <c r="MOZ32" s="2434"/>
      <c r="MPA32" s="2434"/>
      <c r="MPB32" s="2434"/>
      <c r="MPC32" s="2434"/>
      <c r="MPD32" s="2434"/>
      <c r="MPE32" s="2434"/>
      <c r="MPF32" s="2434"/>
      <c r="MPG32" s="2434"/>
      <c r="MPH32" s="2434"/>
      <c r="MPI32" s="2434"/>
      <c r="MPJ32" s="2434"/>
      <c r="MPK32" s="2434"/>
      <c r="MPL32" s="2434"/>
      <c r="MPM32" s="2434"/>
      <c r="MPN32" s="2434"/>
      <c r="MPO32" s="2434"/>
      <c r="MPP32" s="2434"/>
      <c r="MPQ32" s="2434"/>
      <c r="MPR32" s="2434"/>
      <c r="MPS32" s="2434"/>
      <c r="MPT32" s="2434"/>
      <c r="MPU32" s="2434"/>
      <c r="MPV32" s="2434"/>
      <c r="MPW32" s="2434"/>
      <c r="MPX32" s="2434"/>
      <c r="MPY32" s="2434"/>
      <c r="MPZ32" s="2434"/>
      <c r="MQA32" s="2434"/>
      <c r="MQB32" s="2434"/>
      <c r="MQC32" s="2434"/>
      <c r="MQD32" s="2434"/>
      <c r="MQE32" s="2434"/>
      <c r="MQF32" s="2434"/>
      <c r="MQG32" s="2434"/>
      <c r="MQH32" s="2434"/>
      <c r="MQI32" s="2434"/>
      <c r="MQJ32" s="2434"/>
      <c r="MQK32" s="2434"/>
      <c r="MQL32" s="2434"/>
      <c r="MQM32" s="2434"/>
      <c r="MQN32" s="2434"/>
      <c r="MQO32" s="2434"/>
      <c r="MQP32" s="2434"/>
      <c r="MQQ32" s="2434"/>
      <c r="MQR32" s="2434"/>
      <c r="MQS32" s="2434"/>
      <c r="MQT32" s="2434"/>
      <c r="MQU32" s="2434"/>
      <c r="MQV32" s="2434"/>
      <c r="MQW32" s="2434"/>
      <c r="MQX32" s="2434"/>
      <c r="MQY32" s="2434"/>
      <c r="MQZ32" s="2434"/>
      <c r="MRA32" s="2434"/>
      <c r="MRB32" s="2434"/>
      <c r="MRC32" s="2434"/>
      <c r="MRD32" s="2434"/>
      <c r="MRE32" s="2434"/>
      <c r="MRF32" s="2434"/>
      <c r="MRG32" s="2434"/>
      <c r="MRH32" s="2434"/>
      <c r="MRI32" s="2434"/>
      <c r="MRJ32" s="2434"/>
      <c r="MRK32" s="2434"/>
      <c r="MRL32" s="2434"/>
      <c r="MRM32" s="2434"/>
      <c r="MRN32" s="2434"/>
      <c r="MRO32" s="2434"/>
      <c r="MRP32" s="2434"/>
      <c r="MRQ32" s="2434"/>
      <c r="MRR32" s="2434"/>
      <c r="MRS32" s="2434"/>
      <c r="MRT32" s="2434"/>
      <c r="MRU32" s="2434"/>
      <c r="MRV32" s="2434"/>
      <c r="MRW32" s="2434"/>
      <c r="MRX32" s="2434"/>
      <c r="MRY32" s="2434"/>
      <c r="MRZ32" s="2434"/>
      <c r="MSA32" s="2434"/>
      <c r="MSB32" s="2434"/>
      <c r="MSC32" s="2434"/>
      <c r="MSD32" s="2434"/>
      <c r="MSE32" s="2434"/>
      <c r="MSF32" s="2434"/>
      <c r="MSG32" s="2434"/>
      <c r="MSH32" s="2434"/>
      <c r="MSI32" s="2434"/>
      <c r="MSJ32" s="2434"/>
      <c r="MSK32" s="2434"/>
      <c r="MSL32" s="2434"/>
      <c r="MSM32" s="2434"/>
      <c r="MSN32" s="2434"/>
      <c r="MSO32" s="2434"/>
      <c r="MSP32" s="2434"/>
      <c r="MSQ32" s="2434"/>
      <c r="MSR32" s="2434"/>
      <c r="MSS32" s="2434"/>
      <c r="MST32" s="2434"/>
      <c r="MSU32" s="2434"/>
      <c r="MSV32" s="2434"/>
      <c r="MSW32" s="2434"/>
      <c r="MSX32" s="2434"/>
      <c r="MSY32" s="2434"/>
      <c r="MSZ32" s="2434"/>
      <c r="MTA32" s="2434"/>
      <c r="MTB32" s="2434"/>
      <c r="MTC32" s="2434"/>
      <c r="MTD32" s="2434"/>
      <c r="MTE32" s="2434"/>
      <c r="MTF32" s="2434"/>
      <c r="MTG32" s="2434"/>
      <c r="MTH32" s="2434"/>
      <c r="MTI32" s="2434"/>
      <c r="MTJ32" s="2434"/>
      <c r="MTK32" s="2434"/>
      <c r="MTL32" s="2434"/>
      <c r="MTM32" s="2434"/>
      <c r="MTN32" s="2434"/>
      <c r="MTO32" s="2434"/>
      <c r="MTP32" s="2434"/>
      <c r="MTQ32" s="2434"/>
      <c r="MTR32" s="2434"/>
      <c r="MTS32" s="2434"/>
      <c r="MTT32" s="2434"/>
      <c r="MTU32" s="2434"/>
      <c r="MTV32" s="2434"/>
      <c r="MTW32" s="2434"/>
      <c r="MTX32" s="2434"/>
      <c r="MTY32" s="2434"/>
      <c r="MTZ32" s="2434"/>
      <c r="MUA32" s="2434"/>
      <c r="MUB32" s="2434"/>
      <c r="MUC32" s="2434"/>
      <c r="MUD32" s="2434"/>
      <c r="MUE32" s="2434"/>
      <c r="MUF32" s="2434"/>
      <c r="MUG32" s="2434"/>
      <c r="MUH32" s="2434"/>
      <c r="MUI32" s="2434"/>
      <c r="MUJ32" s="2434"/>
      <c r="MUK32" s="2434"/>
      <c r="MUL32" s="2434"/>
      <c r="MUM32" s="2434"/>
      <c r="MUN32" s="2434"/>
      <c r="MUO32" s="2434"/>
      <c r="MUP32" s="2434"/>
      <c r="MUQ32" s="2434"/>
      <c r="MUR32" s="2434"/>
      <c r="MUS32" s="2434"/>
      <c r="MUT32" s="2434"/>
      <c r="MUU32" s="2434"/>
      <c r="MUV32" s="2434"/>
      <c r="MUW32" s="2434"/>
      <c r="MUX32" s="2434"/>
      <c r="MUY32" s="2434"/>
      <c r="MUZ32" s="2434"/>
      <c r="MVA32" s="2434"/>
      <c r="MVB32" s="2434"/>
      <c r="MVC32" s="2434"/>
      <c r="MVD32" s="2434"/>
      <c r="MVE32" s="2434"/>
      <c r="MVF32" s="2434"/>
      <c r="MVG32" s="2434"/>
      <c r="MVH32" s="2434"/>
      <c r="MVI32" s="2434"/>
      <c r="MVJ32" s="2434"/>
      <c r="MVK32" s="2434"/>
      <c r="MVL32" s="2434"/>
      <c r="MVM32" s="2434"/>
      <c r="MVN32" s="2434"/>
      <c r="MVO32" s="2434"/>
      <c r="MVP32" s="2434"/>
      <c r="MVQ32" s="2434"/>
      <c r="MVR32" s="2434"/>
      <c r="MVS32" s="2434"/>
      <c r="MVT32" s="2434"/>
      <c r="MVU32" s="2434"/>
      <c r="MVV32" s="2434"/>
      <c r="MVW32" s="2434"/>
      <c r="MVX32" s="2434"/>
      <c r="MVY32" s="2434"/>
      <c r="MVZ32" s="2434"/>
      <c r="MWA32" s="2434"/>
      <c r="MWB32" s="2434"/>
      <c r="MWC32" s="2434"/>
      <c r="MWD32" s="2434"/>
      <c r="MWE32" s="2434"/>
      <c r="MWF32" s="2434"/>
      <c r="MWG32" s="2434"/>
      <c r="MWH32" s="2434"/>
      <c r="MWI32" s="2434"/>
      <c r="MWJ32" s="2434"/>
      <c r="MWK32" s="2434"/>
      <c r="MWL32" s="2434"/>
      <c r="MWM32" s="2434"/>
      <c r="MWN32" s="2434"/>
      <c r="MWO32" s="2434"/>
      <c r="MWP32" s="2434"/>
      <c r="MWQ32" s="2434"/>
      <c r="MWR32" s="2434"/>
      <c r="MWS32" s="2434"/>
      <c r="MWT32" s="2434"/>
      <c r="MWU32" s="2434"/>
      <c r="MWV32" s="2434"/>
      <c r="MWW32" s="2434"/>
      <c r="MWX32" s="2434"/>
      <c r="MWY32" s="2434"/>
      <c r="MWZ32" s="2434"/>
      <c r="MXA32" s="2434"/>
      <c r="MXB32" s="2434"/>
      <c r="MXC32" s="2434"/>
      <c r="MXD32" s="2434"/>
      <c r="MXE32" s="2434"/>
      <c r="MXF32" s="2434"/>
      <c r="MXG32" s="2434"/>
      <c r="MXH32" s="2434"/>
      <c r="MXI32" s="2434"/>
      <c r="MXJ32" s="2434"/>
      <c r="MXK32" s="2434"/>
      <c r="MXL32" s="2434"/>
      <c r="MXM32" s="2434"/>
      <c r="MXN32" s="2434"/>
      <c r="MXO32" s="2434"/>
      <c r="MXP32" s="2434"/>
      <c r="MXQ32" s="2434"/>
      <c r="MXR32" s="2434"/>
      <c r="MXS32" s="2434"/>
      <c r="MXT32" s="2434"/>
      <c r="MXU32" s="2434"/>
      <c r="MXV32" s="2434"/>
      <c r="MXW32" s="2434"/>
      <c r="MXX32" s="2434"/>
      <c r="MXY32" s="2434"/>
      <c r="MXZ32" s="2434"/>
      <c r="MYA32" s="2434"/>
      <c r="MYB32" s="2434"/>
      <c r="MYC32" s="2434"/>
      <c r="MYD32" s="2434"/>
      <c r="MYE32" s="2434"/>
      <c r="MYF32" s="2434"/>
      <c r="MYG32" s="2434"/>
      <c r="MYH32" s="2434"/>
      <c r="MYI32" s="2434"/>
      <c r="MYJ32" s="2434"/>
      <c r="MYK32" s="2434"/>
      <c r="MYL32" s="2434"/>
      <c r="MYM32" s="2434"/>
      <c r="MYN32" s="2434"/>
      <c r="MYO32" s="2434"/>
      <c r="MYP32" s="2434"/>
      <c r="MYQ32" s="2434"/>
      <c r="MYR32" s="2434"/>
      <c r="MYS32" s="2434"/>
      <c r="MYT32" s="2434"/>
      <c r="MYU32" s="2434"/>
      <c r="MYV32" s="2434"/>
      <c r="MYW32" s="2434"/>
      <c r="MYX32" s="2434"/>
      <c r="MYY32" s="2434"/>
      <c r="MYZ32" s="2434"/>
      <c r="MZA32" s="2434"/>
      <c r="MZB32" s="2434"/>
      <c r="MZC32" s="2434"/>
      <c r="MZD32" s="2434"/>
      <c r="MZE32" s="2434"/>
      <c r="MZF32" s="2434"/>
      <c r="MZG32" s="2434"/>
      <c r="MZH32" s="2434"/>
      <c r="MZI32" s="2434"/>
      <c r="MZJ32" s="2434"/>
      <c r="MZK32" s="2434"/>
      <c r="MZL32" s="2434"/>
      <c r="MZM32" s="2434"/>
      <c r="MZN32" s="2434"/>
      <c r="MZO32" s="2434"/>
      <c r="MZP32" s="2434"/>
      <c r="MZQ32" s="2434"/>
      <c r="MZR32" s="2434"/>
      <c r="MZS32" s="2434"/>
      <c r="MZT32" s="2434"/>
      <c r="MZU32" s="2434"/>
      <c r="MZV32" s="2434"/>
      <c r="MZW32" s="2434"/>
      <c r="MZX32" s="2434"/>
      <c r="MZY32" s="2434"/>
      <c r="MZZ32" s="2434"/>
      <c r="NAA32" s="2434"/>
      <c r="NAB32" s="2434"/>
      <c r="NAC32" s="2434"/>
      <c r="NAD32" s="2434"/>
      <c r="NAE32" s="2434"/>
      <c r="NAF32" s="2434"/>
      <c r="NAG32" s="2434"/>
      <c r="NAH32" s="2434"/>
      <c r="NAI32" s="2434"/>
      <c r="NAJ32" s="2434"/>
      <c r="NAK32" s="2434"/>
      <c r="NAL32" s="2434"/>
      <c r="NAM32" s="2434"/>
      <c r="NAN32" s="2434"/>
      <c r="NAO32" s="2434"/>
      <c r="NAP32" s="2434"/>
      <c r="NAQ32" s="2434"/>
      <c r="NAR32" s="2434"/>
      <c r="NAS32" s="2434"/>
      <c r="NAT32" s="2434"/>
      <c r="NAU32" s="2434"/>
      <c r="NAV32" s="2434"/>
      <c r="NAW32" s="2434"/>
      <c r="NAX32" s="2434"/>
      <c r="NAY32" s="2434"/>
      <c r="NAZ32" s="2434"/>
      <c r="NBA32" s="2434"/>
      <c r="NBB32" s="2434"/>
      <c r="NBC32" s="2434"/>
      <c r="NBD32" s="2434"/>
      <c r="NBE32" s="2434"/>
      <c r="NBF32" s="2434"/>
      <c r="NBG32" s="2434"/>
      <c r="NBH32" s="2434"/>
      <c r="NBI32" s="2434"/>
      <c r="NBJ32" s="2434"/>
      <c r="NBK32" s="2434"/>
      <c r="NBL32" s="2434"/>
      <c r="NBM32" s="2434"/>
      <c r="NBN32" s="2434"/>
      <c r="NBO32" s="2434"/>
      <c r="NBP32" s="2434"/>
      <c r="NBQ32" s="2434"/>
      <c r="NBR32" s="2434"/>
      <c r="NBS32" s="2434"/>
      <c r="NBT32" s="2434"/>
      <c r="NBU32" s="2434"/>
      <c r="NBV32" s="2434"/>
      <c r="NBW32" s="2434"/>
      <c r="NBX32" s="2434"/>
      <c r="NBY32" s="2434"/>
      <c r="NBZ32" s="2434"/>
      <c r="NCA32" s="2434"/>
      <c r="NCB32" s="2434"/>
      <c r="NCC32" s="2434"/>
      <c r="NCD32" s="2434"/>
      <c r="NCE32" s="2434"/>
      <c r="NCF32" s="2434"/>
      <c r="NCG32" s="2434"/>
      <c r="NCH32" s="2434"/>
      <c r="NCI32" s="2434"/>
      <c r="NCJ32" s="2434"/>
      <c r="NCK32" s="2434"/>
      <c r="NCL32" s="2434"/>
      <c r="NCM32" s="2434"/>
      <c r="NCN32" s="2434"/>
      <c r="NCO32" s="2434"/>
      <c r="NCP32" s="2434"/>
      <c r="NCQ32" s="2434"/>
      <c r="NCR32" s="2434"/>
      <c r="NCS32" s="2434"/>
      <c r="NCT32" s="2434"/>
      <c r="NCU32" s="2434"/>
      <c r="NCV32" s="2434"/>
      <c r="NCW32" s="2434"/>
      <c r="NCX32" s="2434"/>
      <c r="NCY32" s="2434"/>
      <c r="NCZ32" s="2434"/>
      <c r="NDA32" s="2434"/>
      <c r="NDB32" s="2434"/>
      <c r="NDC32" s="2434"/>
      <c r="NDD32" s="2434"/>
      <c r="NDE32" s="2434"/>
      <c r="NDF32" s="2434"/>
      <c r="NDG32" s="2434"/>
      <c r="NDH32" s="2434"/>
      <c r="NDI32" s="2434"/>
      <c r="NDJ32" s="2434"/>
      <c r="NDK32" s="2434"/>
      <c r="NDL32" s="2434"/>
      <c r="NDM32" s="2434"/>
      <c r="NDN32" s="2434"/>
      <c r="NDO32" s="2434"/>
      <c r="NDP32" s="2434"/>
      <c r="NDQ32" s="2434"/>
      <c r="NDR32" s="2434"/>
      <c r="NDS32" s="2434"/>
      <c r="NDT32" s="2434"/>
      <c r="NDU32" s="2434"/>
      <c r="NDV32" s="2434"/>
      <c r="NDW32" s="2434"/>
      <c r="NDX32" s="2434"/>
      <c r="NDY32" s="2434"/>
      <c r="NDZ32" s="2434"/>
      <c r="NEA32" s="2434"/>
      <c r="NEB32" s="2434"/>
      <c r="NEC32" s="2434"/>
      <c r="NED32" s="2434"/>
      <c r="NEE32" s="2434"/>
      <c r="NEF32" s="2434"/>
      <c r="NEG32" s="2434"/>
      <c r="NEH32" s="2434"/>
      <c r="NEI32" s="2434"/>
      <c r="NEJ32" s="2434"/>
      <c r="NEK32" s="2434"/>
      <c r="NEL32" s="2434"/>
      <c r="NEM32" s="2434"/>
      <c r="NEN32" s="2434"/>
      <c r="NEO32" s="2434"/>
      <c r="NEP32" s="2434"/>
      <c r="NEQ32" s="2434"/>
      <c r="NER32" s="2434"/>
      <c r="NES32" s="2434"/>
      <c r="NET32" s="2434"/>
      <c r="NEU32" s="2434"/>
      <c r="NEV32" s="2434"/>
      <c r="NEW32" s="2434"/>
      <c r="NEX32" s="2434"/>
      <c r="NEY32" s="2434"/>
      <c r="NEZ32" s="2434"/>
      <c r="NFA32" s="2434"/>
      <c r="NFB32" s="2434"/>
      <c r="NFC32" s="2434"/>
      <c r="NFD32" s="2434"/>
      <c r="NFE32" s="2434"/>
      <c r="NFF32" s="2434"/>
      <c r="NFG32" s="2434"/>
      <c r="NFH32" s="2434"/>
      <c r="NFI32" s="2434"/>
      <c r="NFJ32" s="2434"/>
      <c r="NFK32" s="2434"/>
      <c r="NFL32" s="2434"/>
      <c r="NFM32" s="2434"/>
      <c r="NFN32" s="2434"/>
      <c r="NFO32" s="2434"/>
      <c r="NFP32" s="2434"/>
      <c r="NFQ32" s="2434"/>
      <c r="NFR32" s="2434"/>
      <c r="NFS32" s="2434"/>
      <c r="NFT32" s="2434"/>
      <c r="NFU32" s="2434"/>
      <c r="NFV32" s="2434"/>
      <c r="NFW32" s="2434"/>
      <c r="NFX32" s="2434"/>
      <c r="NFY32" s="2434"/>
      <c r="NFZ32" s="2434"/>
      <c r="NGA32" s="2434"/>
      <c r="NGB32" s="2434"/>
      <c r="NGC32" s="2434"/>
      <c r="NGD32" s="2434"/>
      <c r="NGE32" s="2434"/>
      <c r="NGF32" s="2434"/>
      <c r="NGG32" s="2434"/>
      <c r="NGH32" s="2434"/>
      <c r="NGI32" s="2434"/>
      <c r="NGJ32" s="2434"/>
      <c r="NGK32" s="2434"/>
      <c r="NGL32" s="2434"/>
      <c r="NGM32" s="2434"/>
      <c r="NGN32" s="2434"/>
      <c r="NGO32" s="2434"/>
      <c r="NGP32" s="2434"/>
      <c r="NGQ32" s="2434"/>
      <c r="NGR32" s="2434"/>
      <c r="NGS32" s="2434"/>
      <c r="NGT32" s="2434"/>
      <c r="NGU32" s="2434"/>
      <c r="NGV32" s="2434"/>
      <c r="NGW32" s="2434"/>
      <c r="NGX32" s="2434"/>
      <c r="NGY32" s="2434"/>
      <c r="NGZ32" s="2434"/>
      <c r="NHA32" s="2434"/>
      <c r="NHB32" s="2434"/>
      <c r="NHC32" s="2434"/>
      <c r="NHD32" s="2434"/>
      <c r="NHE32" s="2434"/>
      <c r="NHF32" s="2434"/>
      <c r="NHG32" s="2434"/>
      <c r="NHH32" s="2434"/>
      <c r="NHI32" s="2434"/>
      <c r="NHJ32" s="2434"/>
      <c r="NHK32" s="2434"/>
      <c r="NHL32" s="2434"/>
      <c r="NHM32" s="2434"/>
      <c r="NHN32" s="2434"/>
      <c r="NHO32" s="2434"/>
      <c r="NHP32" s="2434"/>
      <c r="NHQ32" s="2434"/>
      <c r="NHR32" s="2434"/>
      <c r="NHS32" s="2434"/>
      <c r="NHT32" s="2434"/>
      <c r="NHU32" s="2434"/>
      <c r="NHV32" s="2434"/>
      <c r="NHW32" s="2434"/>
      <c r="NHX32" s="2434"/>
      <c r="NHY32" s="2434"/>
      <c r="NHZ32" s="2434"/>
      <c r="NIA32" s="2434"/>
      <c r="NIB32" s="2434"/>
      <c r="NIC32" s="2434"/>
      <c r="NID32" s="2434"/>
      <c r="NIE32" s="2434"/>
      <c r="NIF32" s="2434"/>
      <c r="NIG32" s="2434"/>
      <c r="NIH32" s="2434"/>
      <c r="NII32" s="2434"/>
      <c r="NIJ32" s="2434"/>
      <c r="NIK32" s="2434"/>
      <c r="NIL32" s="2434"/>
      <c r="NIM32" s="2434"/>
      <c r="NIN32" s="2434"/>
      <c r="NIO32" s="2434"/>
      <c r="NIP32" s="2434"/>
      <c r="NIQ32" s="2434"/>
      <c r="NIR32" s="2434"/>
      <c r="NIS32" s="2434"/>
      <c r="NIT32" s="2434"/>
      <c r="NIU32" s="2434"/>
      <c r="NIV32" s="2434"/>
      <c r="NIW32" s="2434"/>
      <c r="NIX32" s="2434"/>
      <c r="NIY32" s="2434"/>
      <c r="NIZ32" s="2434"/>
      <c r="NJA32" s="2434"/>
      <c r="NJB32" s="2434"/>
      <c r="NJC32" s="2434"/>
      <c r="NJD32" s="2434"/>
      <c r="NJE32" s="2434"/>
      <c r="NJF32" s="2434"/>
      <c r="NJG32" s="2434"/>
      <c r="NJH32" s="2434"/>
      <c r="NJI32" s="2434"/>
      <c r="NJJ32" s="2434"/>
      <c r="NJK32" s="2434"/>
      <c r="NJL32" s="2434"/>
      <c r="NJM32" s="2434"/>
      <c r="NJN32" s="2434"/>
      <c r="NJO32" s="2434"/>
      <c r="NJP32" s="2434"/>
      <c r="NJQ32" s="2434"/>
      <c r="NJR32" s="2434"/>
      <c r="NJS32" s="2434"/>
      <c r="NJT32" s="2434"/>
      <c r="NJU32" s="2434"/>
      <c r="NJV32" s="2434"/>
      <c r="NJW32" s="2434"/>
      <c r="NJX32" s="2434"/>
      <c r="NJY32" s="2434"/>
      <c r="NJZ32" s="2434"/>
      <c r="NKA32" s="2434"/>
      <c r="NKB32" s="2434"/>
      <c r="NKC32" s="2434"/>
      <c r="NKD32" s="2434"/>
      <c r="NKE32" s="2434"/>
      <c r="NKF32" s="2434"/>
      <c r="NKG32" s="2434"/>
      <c r="NKH32" s="2434"/>
      <c r="NKI32" s="2434"/>
      <c r="NKJ32" s="2434"/>
      <c r="NKK32" s="2434"/>
      <c r="NKL32" s="2434"/>
      <c r="NKM32" s="2434"/>
      <c r="NKN32" s="2434"/>
      <c r="NKO32" s="2434"/>
      <c r="NKP32" s="2434"/>
      <c r="NKQ32" s="2434"/>
      <c r="NKR32" s="2434"/>
      <c r="NKS32" s="2434"/>
      <c r="NKT32" s="2434"/>
      <c r="NKU32" s="2434"/>
      <c r="NKV32" s="2434"/>
      <c r="NKW32" s="2434"/>
      <c r="NKX32" s="2434"/>
      <c r="NKY32" s="2434"/>
      <c r="NKZ32" s="2434"/>
      <c r="NLA32" s="2434"/>
      <c r="NLB32" s="2434"/>
      <c r="NLC32" s="2434"/>
      <c r="NLD32" s="2434"/>
      <c r="NLE32" s="2434"/>
      <c r="NLF32" s="2434"/>
      <c r="NLG32" s="2434"/>
      <c r="NLH32" s="2434"/>
      <c r="NLI32" s="2434"/>
      <c r="NLJ32" s="2434"/>
      <c r="NLK32" s="2434"/>
      <c r="NLL32" s="2434"/>
      <c r="NLM32" s="2434"/>
      <c r="NLN32" s="2434"/>
      <c r="NLO32" s="2434"/>
      <c r="NLP32" s="2434"/>
      <c r="NLQ32" s="2434"/>
      <c r="NLR32" s="2434"/>
      <c r="NLS32" s="2434"/>
      <c r="NLT32" s="2434"/>
      <c r="NLU32" s="2434"/>
      <c r="NLV32" s="2434"/>
      <c r="NLW32" s="2434"/>
      <c r="NLX32" s="2434"/>
      <c r="NLY32" s="2434"/>
      <c r="NLZ32" s="2434"/>
      <c r="NMA32" s="2434"/>
      <c r="NMB32" s="2434"/>
      <c r="NMC32" s="2434"/>
      <c r="NMD32" s="2434"/>
      <c r="NME32" s="2434"/>
      <c r="NMF32" s="2434"/>
      <c r="NMG32" s="2434"/>
      <c r="NMH32" s="2434"/>
      <c r="NMI32" s="2434"/>
      <c r="NMJ32" s="2434"/>
      <c r="NMK32" s="2434"/>
      <c r="NML32" s="2434"/>
      <c r="NMM32" s="2434"/>
      <c r="NMN32" s="2434"/>
      <c r="NMO32" s="2434"/>
      <c r="NMP32" s="2434"/>
      <c r="NMQ32" s="2434"/>
      <c r="NMR32" s="2434"/>
      <c r="NMS32" s="2434"/>
      <c r="NMT32" s="2434"/>
      <c r="NMU32" s="2434"/>
      <c r="NMV32" s="2434"/>
      <c r="NMW32" s="2434"/>
      <c r="NMX32" s="2434"/>
      <c r="NMY32" s="2434"/>
      <c r="NMZ32" s="2434"/>
      <c r="NNA32" s="2434"/>
      <c r="NNB32" s="2434"/>
      <c r="NNC32" s="2434"/>
      <c r="NND32" s="2434"/>
      <c r="NNE32" s="2434"/>
      <c r="NNF32" s="2434"/>
      <c r="NNG32" s="2434"/>
      <c r="NNH32" s="2434"/>
      <c r="NNI32" s="2434"/>
      <c r="NNJ32" s="2434"/>
      <c r="NNK32" s="2434"/>
      <c r="NNL32" s="2434"/>
      <c r="NNM32" s="2434"/>
      <c r="NNN32" s="2434"/>
      <c r="NNO32" s="2434"/>
      <c r="NNP32" s="2434"/>
      <c r="NNQ32" s="2434"/>
      <c r="NNR32" s="2434"/>
      <c r="NNS32" s="2434"/>
      <c r="NNT32" s="2434"/>
      <c r="NNU32" s="2434"/>
      <c r="NNV32" s="2434"/>
      <c r="NNW32" s="2434"/>
      <c r="NNX32" s="2434"/>
      <c r="NNY32" s="2434"/>
      <c r="NNZ32" s="2434"/>
      <c r="NOA32" s="2434"/>
      <c r="NOB32" s="2434"/>
      <c r="NOC32" s="2434"/>
      <c r="NOD32" s="2434"/>
      <c r="NOE32" s="2434"/>
      <c r="NOF32" s="2434"/>
      <c r="NOG32" s="2434"/>
      <c r="NOH32" s="2434"/>
      <c r="NOI32" s="2434"/>
      <c r="NOJ32" s="2434"/>
      <c r="NOK32" s="2434"/>
      <c r="NOL32" s="2434"/>
      <c r="NOM32" s="2434"/>
      <c r="NON32" s="2434"/>
      <c r="NOO32" s="2434"/>
      <c r="NOP32" s="2434"/>
      <c r="NOQ32" s="2434"/>
      <c r="NOR32" s="2434"/>
      <c r="NOS32" s="2434"/>
      <c r="NOT32" s="2434"/>
      <c r="NOU32" s="2434"/>
      <c r="NOV32" s="2434"/>
      <c r="NOW32" s="2434"/>
      <c r="NOX32" s="2434"/>
      <c r="NOY32" s="2434"/>
      <c r="NOZ32" s="2434"/>
      <c r="NPA32" s="2434"/>
      <c r="NPB32" s="2434"/>
      <c r="NPC32" s="2434"/>
      <c r="NPD32" s="2434"/>
      <c r="NPE32" s="2434"/>
      <c r="NPF32" s="2434"/>
      <c r="NPG32" s="2434"/>
      <c r="NPH32" s="2434"/>
      <c r="NPI32" s="2434"/>
      <c r="NPJ32" s="2434"/>
      <c r="NPK32" s="2434"/>
      <c r="NPL32" s="2434"/>
      <c r="NPM32" s="2434"/>
      <c r="NPN32" s="2434"/>
      <c r="NPO32" s="2434"/>
      <c r="NPP32" s="2434"/>
      <c r="NPQ32" s="2434"/>
      <c r="NPR32" s="2434"/>
      <c r="NPS32" s="2434"/>
      <c r="NPT32" s="2434"/>
      <c r="NPU32" s="2434"/>
      <c r="NPV32" s="2434"/>
      <c r="NPW32" s="2434"/>
      <c r="NPX32" s="2434"/>
      <c r="NPY32" s="2434"/>
      <c r="NPZ32" s="2434"/>
      <c r="NQA32" s="2434"/>
      <c r="NQB32" s="2434"/>
      <c r="NQC32" s="2434"/>
      <c r="NQD32" s="2434"/>
      <c r="NQE32" s="2434"/>
      <c r="NQF32" s="2434"/>
      <c r="NQG32" s="2434"/>
      <c r="NQH32" s="2434"/>
      <c r="NQI32" s="2434"/>
      <c r="NQJ32" s="2434"/>
      <c r="NQK32" s="2434"/>
      <c r="NQL32" s="2434"/>
      <c r="NQM32" s="2434"/>
      <c r="NQN32" s="2434"/>
      <c r="NQO32" s="2434"/>
      <c r="NQP32" s="2434"/>
      <c r="NQQ32" s="2434"/>
      <c r="NQR32" s="2434"/>
      <c r="NQS32" s="2434"/>
      <c r="NQT32" s="2434"/>
      <c r="NQU32" s="2434"/>
      <c r="NQV32" s="2434"/>
      <c r="NQW32" s="2434"/>
      <c r="NQX32" s="2434"/>
      <c r="NQY32" s="2434"/>
      <c r="NQZ32" s="2434"/>
      <c r="NRA32" s="2434"/>
      <c r="NRB32" s="2434"/>
      <c r="NRC32" s="2434"/>
      <c r="NRD32" s="2434"/>
      <c r="NRE32" s="2434"/>
      <c r="NRF32" s="2434"/>
      <c r="NRG32" s="2434"/>
      <c r="NRH32" s="2434"/>
      <c r="NRI32" s="2434"/>
      <c r="NRJ32" s="2434"/>
      <c r="NRK32" s="2434"/>
      <c r="NRL32" s="2434"/>
      <c r="NRM32" s="2434"/>
      <c r="NRN32" s="2434"/>
      <c r="NRO32" s="2434"/>
      <c r="NRP32" s="2434"/>
      <c r="NRQ32" s="2434"/>
      <c r="NRR32" s="2434"/>
      <c r="NRS32" s="2434"/>
      <c r="NRT32" s="2434"/>
      <c r="NRU32" s="2434"/>
      <c r="NRV32" s="2434"/>
      <c r="NRW32" s="2434"/>
      <c r="NRX32" s="2434"/>
      <c r="NRY32" s="2434"/>
      <c r="NRZ32" s="2434"/>
      <c r="NSA32" s="2434"/>
      <c r="NSB32" s="2434"/>
      <c r="NSC32" s="2434"/>
      <c r="NSD32" s="2434"/>
      <c r="NSE32" s="2434"/>
      <c r="NSF32" s="2434"/>
      <c r="NSG32" s="2434"/>
      <c r="NSH32" s="2434"/>
      <c r="NSI32" s="2434"/>
      <c r="NSJ32" s="2434"/>
      <c r="NSK32" s="2434"/>
      <c r="NSL32" s="2434"/>
      <c r="NSM32" s="2434"/>
      <c r="NSN32" s="2434"/>
      <c r="NSO32" s="2434"/>
      <c r="NSP32" s="2434"/>
      <c r="NSQ32" s="2434"/>
      <c r="NSR32" s="2434"/>
      <c r="NSS32" s="2434"/>
      <c r="NST32" s="2434"/>
      <c r="NSU32" s="2434"/>
      <c r="NSV32" s="2434"/>
      <c r="NSW32" s="2434"/>
      <c r="NSX32" s="2434"/>
      <c r="NSY32" s="2434"/>
      <c r="NSZ32" s="2434"/>
      <c r="NTA32" s="2434"/>
      <c r="NTB32" s="2434"/>
      <c r="NTC32" s="2434"/>
      <c r="NTD32" s="2434"/>
      <c r="NTE32" s="2434"/>
      <c r="NTF32" s="2434"/>
      <c r="NTG32" s="2434"/>
      <c r="NTH32" s="2434"/>
      <c r="NTI32" s="2434"/>
      <c r="NTJ32" s="2434"/>
      <c r="NTK32" s="2434"/>
      <c r="NTL32" s="2434"/>
      <c r="NTM32" s="2434"/>
      <c r="NTN32" s="2434"/>
      <c r="NTO32" s="2434"/>
      <c r="NTP32" s="2434"/>
      <c r="NTQ32" s="2434"/>
      <c r="NTR32" s="2434"/>
      <c r="NTS32" s="2434"/>
      <c r="NTT32" s="2434"/>
      <c r="NTU32" s="2434"/>
      <c r="NTV32" s="2434"/>
      <c r="NTW32" s="2434"/>
      <c r="NTX32" s="2434"/>
      <c r="NTY32" s="2434"/>
      <c r="NTZ32" s="2434"/>
      <c r="NUA32" s="2434"/>
      <c r="NUB32" s="2434"/>
      <c r="NUC32" s="2434"/>
      <c r="NUD32" s="2434"/>
      <c r="NUE32" s="2434"/>
      <c r="NUF32" s="2434"/>
      <c r="NUG32" s="2434"/>
      <c r="NUH32" s="2434"/>
      <c r="NUI32" s="2434"/>
      <c r="NUJ32" s="2434"/>
      <c r="NUK32" s="2434"/>
      <c r="NUL32" s="2434"/>
      <c r="NUM32" s="2434"/>
      <c r="NUN32" s="2434"/>
      <c r="NUO32" s="2434"/>
      <c r="NUP32" s="2434"/>
      <c r="NUQ32" s="2434"/>
      <c r="NUR32" s="2434"/>
      <c r="NUS32" s="2434"/>
      <c r="NUT32" s="2434"/>
      <c r="NUU32" s="2434"/>
      <c r="NUV32" s="2434"/>
      <c r="NUW32" s="2434"/>
      <c r="NUX32" s="2434"/>
      <c r="NUY32" s="2434"/>
      <c r="NUZ32" s="2434"/>
      <c r="NVA32" s="2434"/>
      <c r="NVB32" s="2434"/>
      <c r="NVC32" s="2434"/>
      <c r="NVD32" s="2434"/>
      <c r="NVE32" s="2434"/>
      <c r="NVF32" s="2434"/>
      <c r="NVG32" s="2434"/>
      <c r="NVH32" s="2434"/>
      <c r="NVI32" s="2434"/>
      <c r="NVJ32" s="2434"/>
      <c r="NVK32" s="2434"/>
      <c r="NVL32" s="2434"/>
      <c r="NVM32" s="2434"/>
      <c r="NVN32" s="2434"/>
      <c r="NVO32" s="2434"/>
      <c r="NVP32" s="2434"/>
      <c r="NVQ32" s="2434"/>
      <c r="NVR32" s="2434"/>
      <c r="NVS32" s="2434"/>
      <c r="NVT32" s="2434"/>
      <c r="NVU32" s="2434"/>
      <c r="NVV32" s="2434"/>
      <c r="NVW32" s="2434"/>
      <c r="NVX32" s="2434"/>
      <c r="NVY32" s="2434"/>
      <c r="NVZ32" s="2434"/>
      <c r="NWA32" s="2434"/>
      <c r="NWB32" s="2434"/>
      <c r="NWC32" s="2434"/>
      <c r="NWD32" s="2434"/>
      <c r="NWE32" s="2434"/>
      <c r="NWF32" s="2434"/>
      <c r="NWG32" s="2434"/>
      <c r="NWH32" s="2434"/>
      <c r="NWI32" s="2434"/>
      <c r="NWJ32" s="2434"/>
      <c r="NWK32" s="2434"/>
      <c r="NWL32" s="2434"/>
      <c r="NWM32" s="2434"/>
      <c r="NWN32" s="2434"/>
      <c r="NWO32" s="2434"/>
      <c r="NWP32" s="2434"/>
      <c r="NWQ32" s="2434"/>
      <c r="NWR32" s="2434"/>
      <c r="NWS32" s="2434"/>
      <c r="NWT32" s="2434"/>
      <c r="NWU32" s="2434"/>
      <c r="NWV32" s="2434"/>
      <c r="NWW32" s="2434"/>
      <c r="NWX32" s="2434"/>
      <c r="NWY32" s="2434"/>
      <c r="NWZ32" s="2434"/>
      <c r="NXA32" s="2434"/>
      <c r="NXB32" s="2434"/>
      <c r="NXC32" s="2434"/>
      <c r="NXD32" s="2434"/>
      <c r="NXE32" s="2434"/>
      <c r="NXF32" s="2434"/>
      <c r="NXG32" s="2434"/>
      <c r="NXH32" s="2434"/>
      <c r="NXI32" s="2434"/>
      <c r="NXJ32" s="2434"/>
      <c r="NXK32" s="2434"/>
      <c r="NXL32" s="2434"/>
      <c r="NXM32" s="2434"/>
      <c r="NXN32" s="2434"/>
      <c r="NXO32" s="2434"/>
      <c r="NXP32" s="2434"/>
      <c r="NXQ32" s="2434"/>
      <c r="NXR32" s="2434"/>
      <c r="NXS32" s="2434"/>
      <c r="NXT32" s="2434"/>
      <c r="NXU32" s="2434"/>
      <c r="NXV32" s="2434"/>
      <c r="NXW32" s="2434"/>
      <c r="NXX32" s="2434"/>
      <c r="NXY32" s="2434"/>
      <c r="NXZ32" s="2434"/>
      <c r="NYA32" s="2434"/>
      <c r="NYB32" s="2434"/>
      <c r="NYC32" s="2434"/>
      <c r="NYD32" s="2434"/>
      <c r="NYE32" s="2434"/>
      <c r="NYF32" s="2434"/>
      <c r="NYG32" s="2434"/>
      <c r="NYH32" s="2434"/>
      <c r="NYI32" s="2434"/>
      <c r="NYJ32" s="2434"/>
      <c r="NYK32" s="2434"/>
      <c r="NYL32" s="2434"/>
      <c r="NYM32" s="2434"/>
      <c r="NYN32" s="2434"/>
      <c r="NYO32" s="2434"/>
      <c r="NYP32" s="2434"/>
      <c r="NYQ32" s="2434"/>
      <c r="NYR32" s="2434"/>
      <c r="NYS32" s="2434"/>
      <c r="NYT32" s="2434"/>
      <c r="NYU32" s="2434"/>
      <c r="NYV32" s="2434"/>
      <c r="NYW32" s="2434"/>
      <c r="NYX32" s="2434"/>
      <c r="NYY32" s="2434"/>
      <c r="NYZ32" s="2434"/>
      <c r="NZA32" s="2434"/>
      <c r="NZB32" s="2434"/>
      <c r="NZC32" s="2434"/>
      <c r="NZD32" s="2434"/>
      <c r="NZE32" s="2434"/>
      <c r="NZF32" s="2434"/>
      <c r="NZG32" s="2434"/>
      <c r="NZH32" s="2434"/>
      <c r="NZI32" s="2434"/>
      <c r="NZJ32" s="2434"/>
      <c r="NZK32" s="2434"/>
      <c r="NZL32" s="2434"/>
      <c r="NZM32" s="2434"/>
      <c r="NZN32" s="2434"/>
      <c r="NZO32" s="2434"/>
      <c r="NZP32" s="2434"/>
      <c r="NZQ32" s="2434"/>
      <c r="NZR32" s="2434"/>
      <c r="NZS32" s="2434"/>
      <c r="NZT32" s="2434"/>
      <c r="NZU32" s="2434"/>
      <c r="NZV32" s="2434"/>
      <c r="NZW32" s="2434"/>
      <c r="NZX32" s="2434"/>
      <c r="NZY32" s="2434"/>
      <c r="NZZ32" s="2434"/>
      <c r="OAA32" s="2434"/>
      <c r="OAB32" s="2434"/>
      <c r="OAC32" s="2434"/>
      <c r="OAD32" s="2434"/>
      <c r="OAE32" s="2434"/>
      <c r="OAF32" s="2434"/>
      <c r="OAG32" s="2434"/>
      <c r="OAH32" s="2434"/>
      <c r="OAI32" s="2434"/>
      <c r="OAJ32" s="2434"/>
      <c r="OAK32" s="2434"/>
      <c r="OAL32" s="2434"/>
      <c r="OAM32" s="2434"/>
      <c r="OAN32" s="2434"/>
      <c r="OAO32" s="2434"/>
      <c r="OAP32" s="2434"/>
      <c r="OAQ32" s="2434"/>
      <c r="OAR32" s="2434"/>
      <c r="OAS32" s="2434"/>
      <c r="OAT32" s="2434"/>
      <c r="OAU32" s="2434"/>
      <c r="OAV32" s="2434"/>
      <c r="OAW32" s="2434"/>
      <c r="OAX32" s="2434"/>
      <c r="OAY32" s="2434"/>
      <c r="OAZ32" s="2434"/>
      <c r="OBA32" s="2434"/>
      <c r="OBB32" s="2434"/>
      <c r="OBC32" s="2434"/>
      <c r="OBD32" s="2434"/>
      <c r="OBE32" s="2434"/>
      <c r="OBF32" s="2434"/>
      <c r="OBG32" s="2434"/>
      <c r="OBH32" s="2434"/>
      <c r="OBI32" s="2434"/>
      <c r="OBJ32" s="2434"/>
      <c r="OBK32" s="2434"/>
      <c r="OBL32" s="2434"/>
      <c r="OBM32" s="2434"/>
      <c r="OBN32" s="2434"/>
      <c r="OBO32" s="2434"/>
      <c r="OBP32" s="2434"/>
      <c r="OBQ32" s="2434"/>
      <c r="OBR32" s="2434"/>
      <c r="OBS32" s="2434"/>
      <c r="OBT32" s="2434"/>
      <c r="OBU32" s="2434"/>
      <c r="OBV32" s="2434"/>
      <c r="OBW32" s="2434"/>
      <c r="OBX32" s="2434"/>
      <c r="OBY32" s="2434"/>
      <c r="OBZ32" s="2434"/>
      <c r="OCA32" s="2434"/>
      <c r="OCB32" s="2434"/>
      <c r="OCC32" s="2434"/>
      <c r="OCD32" s="2434"/>
      <c r="OCE32" s="2434"/>
      <c r="OCF32" s="2434"/>
      <c r="OCG32" s="2434"/>
      <c r="OCH32" s="2434"/>
      <c r="OCI32" s="2434"/>
      <c r="OCJ32" s="2434"/>
      <c r="OCK32" s="2434"/>
      <c r="OCL32" s="2434"/>
      <c r="OCM32" s="2434"/>
      <c r="OCN32" s="2434"/>
      <c r="OCO32" s="2434"/>
      <c r="OCP32" s="2434"/>
      <c r="OCQ32" s="2434"/>
      <c r="OCR32" s="2434"/>
      <c r="OCS32" s="2434"/>
      <c r="OCT32" s="2434"/>
      <c r="OCU32" s="2434"/>
      <c r="OCV32" s="2434"/>
      <c r="OCW32" s="2434"/>
      <c r="OCX32" s="2434"/>
      <c r="OCY32" s="2434"/>
      <c r="OCZ32" s="2434"/>
      <c r="ODA32" s="2434"/>
      <c r="ODB32" s="2434"/>
      <c r="ODC32" s="2434"/>
      <c r="ODD32" s="2434"/>
      <c r="ODE32" s="2434"/>
      <c r="ODF32" s="2434"/>
      <c r="ODG32" s="2434"/>
      <c r="ODH32" s="2434"/>
      <c r="ODI32" s="2434"/>
      <c r="ODJ32" s="2434"/>
      <c r="ODK32" s="2434"/>
      <c r="ODL32" s="2434"/>
      <c r="ODM32" s="2434"/>
      <c r="ODN32" s="2434"/>
      <c r="ODO32" s="2434"/>
      <c r="ODP32" s="2434"/>
      <c r="ODQ32" s="2434"/>
      <c r="ODR32" s="2434"/>
      <c r="ODS32" s="2434"/>
      <c r="ODT32" s="2434"/>
      <c r="ODU32" s="2434"/>
      <c r="ODV32" s="2434"/>
      <c r="ODW32" s="2434"/>
      <c r="ODX32" s="2434"/>
      <c r="ODY32" s="2434"/>
      <c r="ODZ32" s="2434"/>
      <c r="OEA32" s="2434"/>
      <c r="OEB32" s="2434"/>
      <c r="OEC32" s="2434"/>
      <c r="OED32" s="2434"/>
      <c r="OEE32" s="2434"/>
      <c r="OEF32" s="2434"/>
      <c r="OEG32" s="2434"/>
      <c r="OEH32" s="2434"/>
      <c r="OEI32" s="2434"/>
      <c r="OEJ32" s="2434"/>
      <c r="OEK32" s="2434"/>
      <c r="OEL32" s="2434"/>
      <c r="OEM32" s="2434"/>
      <c r="OEN32" s="2434"/>
      <c r="OEO32" s="2434"/>
      <c r="OEP32" s="2434"/>
      <c r="OEQ32" s="2434"/>
      <c r="OER32" s="2434"/>
      <c r="OES32" s="2434"/>
      <c r="OET32" s="2434"/>
      <c r="OEU32" s="2434"/>
      <c r="OEV32" s="2434"/>
      <c r="OEW32" s="2434"/>
      <c r="OEX32" s="2434"/>
      <c r="OEY32" s="2434"/>
      <c r="OEZ32" s="2434"/>
      <c r="OFA32" s="2434"/>
      <c r="OFB32" s="2434"/>
      <c r="OFC32" s="2434"/>
      <c r="OFD32" s="2434"/>
      <c r="OFE32" s="2434"/>
      <c r="OFF32" s="2434"/>
      <c r="OFG32" s="2434"/>
      <c r="OFH32" s="2434"/>
      <c r="OFI32" s="2434"/>
      <c r="OFJ32" s="2434"/>
      <c r="OFK32" s="2434"/>
      <c r="OFL32" s="2434"/>
      <c r="OFM32" s="2434"/>
      <c r="OFN32" s="2434"/>
      <c r="OFO32" s="2434"/>
      <c r="OFP32" s="2434"/>
      <c r="OFQ32" s="2434"/>
      <c r="OFR32" s="2434"/>
      <c r="OFS32" s="2434"/>
      <c r="OFT32" s="2434"/>
      <c r="OFU32" s="2434"/>
      <c r="OFV32" s="2434"/>
      <c r="OFW32" s="2434"/>
      <c r="OFX32" s="2434"/>
      <c r="OFY32" s="2434"/>
      <c r="OFZ32" s="2434"/>
      <c r="OGA32" s="2434"/>
      <c r="OGB32" s="2434"/>
      <c r="OGC32" s="2434"/>
      <c r="OGD32" s="2434"/>
      <c r="OGE32" s="2434"/>
      <c r="OGF32" s="2434"/>
      <c r="OGG32" s="2434"/>
      <c r="OGH32" s="2434"/>
      <c r="OGI32" s="2434"/>
      <c r="OGJ32" s="2434"/>
      <c r="OGK32" s="2434"/>
      <c r="OGL32" s="2434"/>
      <c r="OGM32" s="2434"/>
      <c r="OGN32" s="2434"/>
      <c r="OGO32" s="2434"/>
      <c r="OGP32" s="2434"/>
      <c r="OGQ32" s="2434"/>
      <c r="OGR32" s="2434"/>
      <c r="OGS32" s="2434"/>
      <c r="OGT32" s="2434"/>
      <c r="OGU32" s="2434"/>
      <c r="OGV32" s="2434"/>
      <c r="OGW32" s="2434"/>
      <c r="OGX32" s="2434"/>
      <c r="OGY32" s="2434"/>
      <c r="OGZ32" s="2434"/>
      <c r="OHA32" s="2434"/>
      <c r="OHB32" s="2434"/>
      <c r="OHC32" s="2434"/>
      <c r="OHD32" s="2434"/>
      <c r="OHE32" s="2434"/>
      <c r="OHF32" s="2434"/>
      <c r="OHG32" s="2434"/>
      <c r="OHH32" s="2434"/>
      <c r="OHI32" s="2434"/>
      <c r="OHJ32" s="2434"/>
      <c r="OHK32" s="2434"/>
      <c r="OHL32" s="2434"/>
      <c r="OHM32" s="2434"/>
      <c r="OHN32" s="2434"/>
      <c r="OHO32" s="2434"/>
      <c r="OHP32" s="2434"/>
      <c r="OHQ32" s="2434"/>
      <c r="OHR32" s="2434"/>
      <c r="OHS32" s="2434"/>
      <c r="OHT32" s="2434"/>
      <c r="OHU32" s="2434"/>
      <c r="OHV32" s="2434"/>
      <c r="OHW32" s="2434"/>
      <c r="OHX32" s="2434"/>
      <c r="OHY32" s="2434"/>
      <c r="OHZ32" s="2434"/>
      <c r="OIA32" s="2434"/>
      <c r="OIB32" s="2434"/>
      <c r="OIC32" s="2434"/>
      <c r="OID32" s="2434"/>
      <c r="OIE32" s="2434"/>
      <c r="OIF32" s="2434"/>
      <c r="OIG32" s="2434"/>
      <c r="OIH32" s="2434"/>
      <c r="OII32" s="2434"/>
      <c r="OIJ32" s="2434"/>
      <c r="OIK32" s="2434"/>
      <c r="OIL32" s="2434"/>
      <c r="OIM32" s="2434"/>
      <c r="OIN32" s="2434"/>
      <c r="OIO32" s="2434"/>
      <c r="OIP32" s="2434"/>
      <c r="OIQ32" s="2434"/>
      <c r="OIR32" s="2434"/>
      <c r="OIS32" s="2434"/>
      <c r="OIT32" s="2434"/>
      <c r="OIU32" s="2434"/>
      <c r="OIV32" s="2434"/>
      <c r="OIW32" s="2434"/>
      <c r="OIX32" s="2434"/>
      <c r="OIY32" s="2434"/>
      <c r="OIZ32" s="2434"/>
      <c r="OJA32" s="2434"/>
      <c r="OJB32" s="2434"/>
      <c r="OJC32" s="2434"/>
      <c r="OJD32" s="2434"/>
      <c r="OJE32" s="2434"/>
      <c r="OJF32" s="2434"/>
      <c r="OJG32" s="2434"/>
      <c r="OJH32" s="2434"/>
      <c r="OJI32" s="2434"/>
      <c r="OJJ32" s="2434"/>
      <c r="OJK32" s="2434"/>
      <c r="OJL32" s="2434"/>
      <c r="OJM32" s="2434"/>
      <c r="OJN32" s="2434"/>
      <c r="OJO32" s="2434"/>
      <c r="OJP32" s="2434"/>
      <c r="OJQ32" s="2434"/>
      <c r="OJR32" s="2434"/>
      <c r="OJS32" s="2434"/>
      <c r="OJT32" s="2434"/>
      <c r="OJU32" s="2434"/>
      <c r="OJV32" s="2434"/>
      <c r="OJW32" s="2434"/>
      <c r="OJX32" s="2434"/>
      <c r="OJY32" s="2434"/>
      <c r="OJZ32" s="2434"/>
      <c r="OKA32" s="2434"/>
      <c r="OKB32" s="2434"/>
      <c r="OKC32" s="2434"/>
      <c r="OKD32" s="2434"/>
      <c r="OKE32" s="2434"/>
      <c r="OKF32" s="2434"/>
      <c r="OKG32" s="2434"/>
      <c r="OKH32" s="2434"/>
      <c r="OKI32" s="2434"/>
      <c r="OKJ32" s="2434"/>
      <c r="OKK32" s="2434"/>
      <c r="OKL32" s="2434"/>
      <c r="OKM32" s="2434"/>
      <c r="OKN32" s="2434"/>
      <c r="OKO32" s="2434"/>
      <c r="OKP32" s="2434"/>
      <c r="OKQ32" s="2434"/>
      <c r="OKR32" s="2434"/>
      <c r="OKS32" s="2434"/>
      <c r="OKT32" s="2434"/>
      <c r="OKU32" s="2434"/>
      <c r="OKV32" s="2434"/>
      <c r="OKW32" s="2434"/>
      <c r="OKX32" s="2434"/>
      <c r="OKY32" s="2434"/>
      <c r="OKZ32" s="2434"/>
      <c r="OLA32" s="2434"/>
      <c r="OLB32" s="2434"/>
      <c r="OLC32" s="2434"/>
      <c r="OLD32" s="2434"/>
      <c r="OLE32" s="2434"/>
      <c r="OLF32" s="2434"/>
      <c r="OLG32" s="2434"/>
      <c r="OLH32" s="2434"/>
      <c r="OLI32" s="2434"/>
      <c r="OLJ32" s="2434"/>
      <c r="OLK32" s="2434"/>
      <c r="OLL32" s="2434"/>
      <c r="OLM32" s="2434"/>
      <c r="OLN32" s="2434"/>
      <c r="OLO32" s="2434"/>
      <c r="OLP32" s="2434"/>
      <c r="OLQ32" s="2434"/>
      <c r="OLR32" s="2434"/>
      <c r="OLS32" s="2434"/>
      <c r="OLT32" s="2434"/>
      <c r="OLU32" s="2434"/>
      <c r="OLV32" s="2434"/>
      <c r="OLW32" s="2434"/>
      <c r="OLX32" s="2434"/>
      <c r="OLY32" s="2434"/>
      <c r="OLZ32" s="2434"/>
      <c r="OMA32" s="2434"/>
      <c r="OMB32" s="2434"/>
      <c r="OMC32" s="2434"/>
      <c r="OMD32" s="2434"/>
      <c r="OME32" s="2434"/>
      <c r="OMF32" s="2434"/>
      <c r="OMG32" s="2434"/>
      <c r="OMH32" s="2434"/>
      <c r="OMI32" s="2434"/>
      <c r="OMJ32" s="2434"/>
      <c r="OMK32" s="2434"/>
      <c r="OML32" s="2434"/>
      <c r="OMM32" s="2434"/>
      <c r="OMN32" s="2434"/>
      <c r="OMO32" s="2434"/>
      <c r="OMP32" s="2434"/>
      <c r="OMQ32" s="2434"/>
      <c r="OMR32" s="2434"/>
      <c r="OMS32" s="2434"/>
      <c r="OMT32" s="2434"/>
      <c r="OMU32" s="2434"/>
      <c r="OMV32" s="2434"/>
      <c r="OMW32" s="2434"/>
      <c r="OMX32" s="2434"/>
      <c r="OMY32" s="2434"/>
      <c r="OMZ32" s="2434"/>
      <c r="ONA32" s="2434"/>
      <c r="ONB32" s="2434"/>
      <c r="ONC32" s="2434"/>
      <c r="OND32" s="2434"/>
      <c r="ONE32" s="2434"/>
      <c r="ONF32" s="2434"/>
      <c r="ONG32" s="2434"/>
      <c r="ONH32" s="2434"/>
      <c r="ONI32" s="2434"/>
      <c r="ONJ32" s="2434"/>
      <c r="ONK32" s="2434"/>
      <c r="ONL32" s="2434"/>
      <c r="ONM32" s="2434"/>
      <c r="ONN32" s="2434"/>
      <c r="ONO32" s="2434"/>
      <c r="ONP32" s="2434"/>
      <c r="ONQ32" s="2434"/>
      <c r="ONR32" s="2434"/>
      <c r="ONS32" s="2434"/>
      <c r="ONT32" s="2434"/>
      <c r="ONU32" s="2434"/>
      <c r="ONV32" s="2434"/>
      <c r="ONW32" s="2434"/>
      <c r="ONX32" s="2434"/>
      <c r="ONY32" s="2434"/>
      <c r="ONZ32" s="2434"/>
      <c r="OOA32" s="2434"/>
      <c r="OOB32" s="2434"/>
      <c r="OOC32" s="2434"/>
      <c r="OOD32" s="2434"/>
      <c r="OOE32" s="2434"/>
      <c r="OOF32" s="2434"/>
      <c r="OOG32" s="2434"/>
      <c r="OOH32" s="2434"/>
      <c r="OOI32" s="2434"/>
      <c r="OOJ32" s="2434"/>
      <c r="OOK32" s="2434"/>
      <c r="OOL32" s="2434"/>
      <c r="OOM32" s="2434"/>
      <c r="OON32" s="2434"/>
      <c r="OOO32" s="2434"/>
      <c r="OOP32" s="2434"/>
      <c r="OOQ32" s="2434"/>
      <c r="OOR32" s="2434"/>
      <c r="OOS32" s="2434"/>
      <c r="OOT32" s="2434"/>
      <c r="OOU32" s="2434"/>
      <c r="OOV32" s="2434"/>
      <c r="OOW32" s="2434"/>
      <c r="OOX32" s="2434"/>
      <c r="OOY32" s="2434"/>
      <c r="OOZ32" s="2434"/>
      <c r="OPA32" s="2434"/>
      <c r="OPB32" s="2434"/>
      <c r="OPC32" s="2434"/>
      <c r="OPD32" s="2434"/>
      <c r="OPE32" s="2434"/>
      <c r="OPF32" s="2434"/>
      <c r="OPG32" s="2434"/>
      <c r="OPH32" s="2434"/>
      <c r="OPI32" s="2434"/>
      <c r="OPJ32" s="2434"/>
      <c r="OPK32" s="2434"/>
      <c r="OPL32" s="2434"/>
      <c r="OPM32" s="2434"/>
      <c r="OPN32" s="2434"/>
      <c r="OPO32" s="2434"/>
      <c r="OPP32" s="2434"/>
      <c r="OPQ32" s="2434"/>
      <c r="OPR32" s="2434"/>
      <c r="OPS32" s="2434"/>
      <c r="OPT32" s="2434"/>
      <c r="OPU32" s="2434"/>
      <c r="OPV32" s="2434"/>
      <c r="OPW32" s="2434"/>
      <c r="OPX32" s="2434"/>
      <c r="OPY32" s="2434"/>
      <c r="OPZ32" s="2434"/>
      <c r="OQA32" s="2434"/>
      <c r="OQB32" s="2434"/>
      <c r="OQC32" s="2434"/>
      <c r="OQD32" s="2434"/>
      <c r="OQE32" s="2434"/>
      <c r="OQF32" s="2434"/>
      <c r="OQG32" s="2434"/>
      <c r="OQH32" s="2434"/>
      <c r="OQI32" s="2434"/>
      <c r="OQJ32" s="2434"/>
      <c r="OQK32" s="2434"/>
      <c r="OQL32" s="2434"/>
      <c r="OQM32" s="2434"/>
      <c r="OQN32" s="2434"/>
      <c r="OQO32" s="2434"/>
      <c r="OQP32" s="2434"/>
      <c r="OQQ32" s="2434"/>
      <c r="OQR32" s="2434"/>
      <c r="OQS32" s="2434"/>
      <c r="OQT32" s="2434"/>
      <c r="OQU32" s="2434"/>
      <c r="OQV32" s="2434"/>
      <c r="OQW32" s="2434"/>
      <c r="OQX32" s="2434"/>
      <c r="OQY32" s="2434"/>
      <c r="OQZ32" s="2434"/>
      <c r="ORA32" s="2434"/>
      <c r="ORB32" s="2434"/>
      <c r="ORC32" s="2434"/>
      <c r="ORD32" s="2434"/>
      <c r="ORE32" s="2434"/>
      <c r="ORF32" s="2434"/>
      <c r="ORG32" s="2434"/>
      <c r="ORH32" s="2434"/>
      <c r="ORI32" s="2434"/>
      <c r="ORJ32" s="2434"/>
      <c r="ORK32" s="2434"/>
      <c r="ORL32" s="2434"/>
      <c r="ORM32" s="2434"/>
      <c r="ORN32" s="2434"/>
      <c r="ORO32" s="2434"/>
      <c r="ORP32" s="2434"/>
      <c r="ORQ32" s="2434"/>
      <c r="ORR32" s="2434"/>
      <c r="ORS32" s="2434"/>
      <c r="ORT32" s="2434"/>
      <c r="ORU32" s="2434"/>
      <c r="ORV32" s="2434"/>
      <c r="ORW32" s="2434"/>
      <c r="ORX32" s="2434"/>
      <c r="ORY32" s="2434"/>
      <c r="ORZ32" s="2434"/>
      <c r="OSA32" s="2434"/>
      <c r="OSB32" s="2434"/>
      <c r="OSC32" s="2434"/>
      <c r="OSD32" s="2434"/>
      <c r="OSE32" s="2434"/>
      <c r="OSF32" s="2434"/>
      <c r="OSG32" s="2434"/>
      <c r="OSH32" s="2434"/>
      <c r="OSI32" s="2434"/>
      <c r="OSJ32" s="2434"/>
      <c r="OSK32" s="2434"/>
      <c r="OSL32" s="2434"/>
      <c r="OSM32" s="2434"/>
      <c r="OSN32" s="2434"/>
      <c r="OSO32" s="2434"/>
      <c r="OSP32" s="2434"/>
      <c r="OSQ32" s="2434"/>
      <c r="OSR32" s="2434"/>
      <c r="OSS32" s="2434"/>
      <c r="OST32" s="2434"/>
      <c r="OSU32" s="2434"/>
      <c r="OSV32" s="2434"/>
      <c r="OSW32" s="2434"/>
      <c r="OSX32" s="2434"/>
      <c r="OSY32" s="2434"/>
      <c r="OSZ32" s="2434"/>
      <c r="OTA32" s="2434"/>
      <c r="OTB32" s="2434"/>
      <c r="OTC32" s="2434"/>
      <c r="OTD32" s="2434"/>
      <c r="OTE32" s="2434"/>
      <c r="OTF32" s="2434"/>
      <c r="OTG32" s="2434"/>
      <c r="OTH32" s="2434"/>
      <c r="OTI32" s="2434"/>
      <c r="OTJ32" s="2434"/>
      <c r="OTK32" s="2434"/>
      <c r="OTL32" s="2434"/>
      <c r="OTM32" s="2434"/>
      <c r="OTN32" s="2434"/>
      <c r="OTO32" s="2434"/>
      <c r="OTP32" s="2434"/>
      <c r="OTQ32" s="2434"/>
      <c r="OTR32" s="2434"/>
      <c r="OTS32" s="2434"/>
      <c r="OTT32" s="2434"/>
      <c r="OTU32" s="2434"/>
      <c r="OTV32" s="2434"/>
      <c r="OTW32" s="2434"/>
      <c r="OTX32" s="2434"/>
      <c r="OTY32" s="2434"/>
      <c r="OTZ32" s="2434"/>
      <c r="OUA32" s="2434"/>
      <c r="OUB32" s="2434"/>
      <c r="OUC32" s="2434"/>
      <c r="OUD32" s="2434"/>
      <c r="OUE32" s="2434"/>
      <c r="OUF32" s="2434"/>
      <c r="OUG32" s="2434"/>
      <c r="OUH32" s="2434"/>
      <c r="OUI32" s="2434"/>
      <c r="OUJ32" s="2434"/>
      <c r="OUK32" s="2434"/>
      <c r="OUL32" s="2434"/>
      <c r="OUM32" s="2434"/>
      <c r="OUN32" s="2434"/>
      <c r="OUO32" s="2434"/>
      <c r="OUP32" s="2434"/>
      <c r="OUQ32" s="2434"/>
      <c r="OUR32" s="2434"/>
      <c r="OUS32" s="2434"/>
      <c r="OUT32" s="2434"/>
      <c r="OUU32" s="2434"/>
      <c r="OUV32" s="2434"/>
      <c r="OUW32" s="2434"/>
      <c r="OUX32" s="2434"/>
      <c r="OUY32" s="2434"/>
      <c r="OUZ32" s="2434"/>
      <c r="OVA32" s="2434"/>
      <c r="OVB32" s="2434"/>
      <c r="OVC32" s="2434"/>
      <c r="OVD32" s="2434"/>
      <c r="OVE32" s="2434"/>
      <c r="OVF32" s="2434"/>
      <c r="OVG32" s="2434"/>
      <c r="OVH32" s="2434"/>
      <c r="OVI32" s="2434"/>
      <c r="OVJ32" s="2434"/>
      <c r="OVK32" s="2434"/>
      <c r="OVL32" s="2434"/>
      <c r="OVM32" s="2434"/>
      <c r="OVN32" s="2434"/>
      <c r="OVO32" s="2434"/>
      <c r="OVP32" s="2434"/>
      <c r="OVQ32" s="2434"/>
      <c r="OVR32" s="2434"/>
      <c r="OVS32" s="2434"/>
      <c r="OVT32" s="2434"/>
      <c r="OVU32" s="2434"/>
      <c r="OVV32" s="2434"/>
      <c r="OVW32" s="2434"/>
      <c r="OVX32" s="2434"/>
      <c r="OVY32" s="2434"/>
      <c r="OVZ32" s="2434"/>
      <c r="OWA32" s="2434"/>
      <c r="OWB32" s="2434"/>
      <c r="OWC32" s="2434"/>
      <c r="OWD32" s="2434"/>
      <c r="OWE32" s="2434"/>
      <c r="OWF32" s="2434"/>
      <c r="OWG32" s="2434"/>
      <c r="OWH32" s="2434"/>
      <c r="OWI32" s="2434"/>
      <c r="OWJ32" s="2434"/>
      <c r="OWK32" s="2434"/>
      <c r="OWL32" s="2434"/>
      <c r="OWM32" s="2434"/>
      <c r="OWN32" s="2434"/>
      <c r="OWO32" s="2434"/>
      <c r="OWP32" s="2434"/>
      <c r="OWQ32" s="2434"/>
      <c r="OWR32" s="2434"/>
      <c r="OWS32" s="2434"/>
      <c r="OWT32" s="2434"/>
      <c r="OWU32" s="2434"/>
      <c r="OWV32" s="2434"/>
      <c r="OWW32" s="2434"/>
      <c r="OWX32" s="2434"/>
      <c r="OWY32" s="2434"/>
      <c r="OWZ32" s="2434"/>
      <c r="OXA32" s="2434"/>
      <c r="OXB32" s="2434"/>
      <c r="OXC32" s="2434"/>
      <c r="OXD32" s="2434"/>
      <c r="OXE32" s="2434"/>
      <c r="OXF32" s="2434"/>
      <c r="OXG32" s="2434"/>
      <c r="OXH32" s="2434"/>
      <c r="OXI32" s="2434"/>
      <c r="OXJ32" s="2434"/>
      <c r="OXK32" s="2434"/>
      <c r="OXL32" s="2434"/>
      <c r="OXM32" s="2434"/>
      <c r="OXN32" s="2434"/>
      <c r="OXO32" s="2434"/>
      <c r="OXP32" s="2434"/>
      <c r="OXQ32" s="2434"/>
      <c r="OXR32" s="2434"/>
      <c r="OXS32" s="2434"/>
      <c r="OXT32" s="2434"/>
      <c r="OXU32" s="2434"/>
      <c r="OXV32" s="2434"/>
      <c r="OXW32" s="2434"/>
      <c r="OXX32" s="2434"/>
      <c r="OXY32" s="2434"/>
      <c r="OXZ32" s="2434"/>
      <c r="OYA32" s="2434"/>
      <c r="OYB32" s="2434"/>
      <c r="OYC32" s="2434"/>
      <c r="OYD32" s="2434"/>
      <c r="OYE32" s="2434"/>
      <c r="OYF32" s="2434"/>
      <c r="OYG32" s="2434"/>
      <c r="OYH32" s="2434"/>
      <c r="OYI32" s="2434"/>
      <c r="OYJ32" s="2434"/>
      <c r="OYK32" s="2434"/>
      <c r="OYL32" s="2434"/>
      <c r="OYM32" s="2434"/>
      <c r="OYN32" s="2434"/>
      <c r="OYO32" s="2434"/>
      <c r="OYP32" s="2434"/>
      <c r="OYQ32" s="2434"/>
      <c r="OYR32" s="2434"/>
      <c r="OYS32" s="2434"/>
      <c r="OYT32" s="2434"/>
      <c r="OYU32" s="2434"/>
      <c r="OYV32" s="2434"/>
      <c r="OYW32" s="2434"/>
      <c r="OYX32" s="2434"/>
      <c r="OYY32" s="2434"/>
      <c r="OYZ32" s="2434"/>
      <c r="OZA32" s="2434"/>
      <c r="OZB32" s="2434"/>
      <c r="OZC32" s="2434"/>
      <c r="OZD32" s="2434"/>
      <c r="OZE32" s="2434"/>
      <c r="OZF32" s="2434"/>
      <c r="OZG32" s="2434"/>
      <c r="OZH32" s="2434"/>
      <c r="OZI32" s="2434"/>
      <c r="OZJ32" s="2434"/>
      <c r="OZK32" s="2434"/>
      <c r="OZL32" s="2434"/>
      <c r="OZM32" s="2434"/>
      <c r="OZN32" s="2434"/>
      <c r="OZO32" s="2434"/>
      <c r="OZP32" s="2434"/>
      <c r="OZQ32" s="2434"/>
      <c r="OZR32" s="2434"/>
      <c r="OZS32" s="2434"/>
      <c r="OZT32" s="2434"/>
      <c r="OZU32" s="2434"/>
      <c r="OZV32" s="2434"/>
      <c r="OZW32" s="2434"/>
      <c r="OZX32" s="2434"/>
      <c r="OZY32" s="2434"/>
      <c r="OZZ32" s="2434"/>
      <c r="PAA32" s="2434"/>
      <c r="PAB32" s="2434"/>
      <c r="PAC32" s="2434"/>
      <c r="PAD32" s="2434"/>
      <c r="PAE32" s="2434"/>
      <c r="PAF32" s="2434"/>
      <c r="PAG32" s="2434"/>
      <c r="PAH32" s="2434"/>
      <c r="PAI32" s="2434"/>
      <c r="PAJ32" s="2434"/>
      <c r="PAK32" s="2434"/>
      <c r="PAL32" s="2434"/>
      <c r="PAM32" s="2434"/>
      <c r="PAN32" s="2434"/>
      <c r="PAO32" s="2434"/>
      <c r="PAP32" s="2434"/>
      <c r="PAQ32" s="2434"/>
      <c r="PAR32" s="2434"/>
      <c r="PAS32" s="2434"/>
      <c r="PAT32" s="2434"/>
      <c r="PAU32" s="2434"/>
      <c r="PAV32" s="2434"/>
      <c r="PAW32" s="2434"/>
      <c r="PAX32" s="2434"/>
      <c r="PAY32" s="2434"/>
      <c r="PAZ32" s="2434"/>
      <c r="PBA32" s="2434"/>
      <c r="PBB32" s="2434"/>
      <c r="PBC32" s="2434"/>
      <c r="PBD32" s="2434"/>
      <c r="PBE32" s="2434"/>
      <c r="PBF32" s="2434"/>
      <c r="PBG32" s="2434"/>
      <c r="PBH32" s="2434"/>
      <c r="PBI32" s="2434"/>
      <c r="PBJ32" s="2434"/>
      <c r="PBK32" s="2434"/>
      <c r="PBL32" s="2434"/>
      <c r="PBM32" s="2434"/>
      <c r="PBN32" s="2434"/>
      <c r="PBO32" s="2434"/>
      <c r="PBP32" s="2434"/>
      <c r="PBQ32" s="2434"/>
      <c r="PBR32" s="2434"/>
      <c r="PBS32" s="2434"/>
      <c r="PBT32" s="2434"/>
      <c r="PBU32" s="2434"/>
      <c r="PBV32" s="2434"/>
      <c r="PBW32" s="2434"/>
      <c r="PBX32" s="2434"/>
      <c r="PBY32" s="2434"/>
      <c r="PBZ32" s="2434"/>
      <c r="PCA32" s="2434"/>
      <c r="PCB32" s="2434"/>
      <c r="PCC32" s="2434"/>
      <c r="PCD32" s="2434"/>
      <c r="PCE32" s="2434"/>
      <c r="PCF32" s="2434"/>
      <c r="PCG32" s="2434"/>
      <c r="PCH32" s="2434"/>
      <c r="PCI32" s="2434"/>
      <c r="PCJ32" s="2434"/>
      <c r="PCK32" s="2434"/>
      <c r="PCL32" s="2434"/>
      <c r="PCM32" s="2434"/>
      <c r="PCN32" s="2434"/>
      <c r="PCO32" s="2434"/>
      <c r="PCP32" s="2434"/>
      <c r="PCQ32" s="2434"/>
      <c r="PCR32" s="2434"/>
      <c r="PCS32" s="2434"/>
      <c r="PCT32" s="2434"/>
      <c r="PCU32" s="2434"/>
      <c r="PCV32" s="2434"/>
      <c r="PCW32" s="2434"/>
      <c r="PCX32" s="2434"/>
      <c r="PCY32" s="2434"/>
      <c r="PCZ32" s="2434"/>
      <c r="PDA32" s="2434"/>
      <c r="PDB32" s="2434"/>
      <c r="PDC32" s="2434"/>
      <c r="PDD32" s="2434"/>
      <c r="PDE32" s="2434"/>
      <c r="PDF32" s="2434"/>
      <c r="PDG32" s="2434"/>
      <c r="PDH32" s="2434"/>
      <c r="PDI32" s="2434"/>
      <c r="PDJ32" s="2434"/>
      <c r="PDK32" s="2434"/>
      <c r="PDL32" s="2434"/>
      <c r="PDM32" s="2434"/>
      <c r="PDN32" s="2434"/>
      <c r="PDO32" s="2434"/>
      <c r="PDP32" s="2434"/>
      <c r="PDQ32" s="2434"/>
      <c r="PDR32" s="2434"/>
      <c r="PDS32" s="2434"/>
      <c r="PDT32" s="2434"/>
      <c r="PDU32" s="2434"/>
      <c r="PDV32" s="2434"/>
      <c r="PDW32" s="2434"/>
      <c r="PDX32" s="2434"/>
      <c r="PDY32" s="2434"/>
      <c r="PDZ32" s="2434"/>
      <c r="PEA32" s="2434"/>
      <c r="PEB32" s="2434"/>
      <c r="PEC32" s="2434"/>
      <c r="PED32" s="2434"/>
      <c r="PEE32" s="2434"/>
      <c r="PEF32" s="2434"/>
      <c r="PEG32" s="2434"/>
      <c r="PEH32" s="2434"/>
      <c r="PEI32" s="2434"/>
      <c r="PEJ32" s="2434"/>
      <c r="PEK32" s="2434"/>
      <c r="PEL32" s="2434"/>
      <c r="PEM32" s="2434"/>
      <c r="PEN32" s="2434"/>
      <c r="PEO32" s="2434"/>
      <c r="PEP32" s="2434"/>
      <c r="PEQ32" s="2434"/>
      <c r="PER32" s="2434"/>
      <c r="PES32" s="2434"/>
      <c r="PET32" s="2434"/>
      <c r="PEU32" s="2434"/>
      <c r="PEV32" s="2434"/>
      <c r="PEW32" s="2434"/>
      <c r="PEX32" s="2434"/>
      <c r="PEY32" s="2434"/>
      <c r="PEZ32" s="2434"/>
      <c r="PFA32" s="2434"/>
      <c r="PFB32" s="2434"/>
      <c r="PFC32" s="2434"/>
      <c r="PFD32" s="2434"/>
      <c r="PFE32" s="2434"/>
      <c r="PFF32" s="2434"/>
      <c r="PFG32" s="2434"/>
      <c r="PFH32" s="2434"/>
      <c r="PFI32" s="2434"/>
      <c r="PFJ32" s="2434"/>
      <c r="PFK32" s="2434"/>
      <c r="PFL32" s="2434"/>
      <c r="PFM32" s="2434"/>
      <c r="PFN32" s="2434"/>
      <c r="PFO32" s="2434"/>
      <c r="PFP32" s="2434"/>
      <c r="PFQ32" s="2434"/>
      <c r="PFR32" s="2434"/>
      <c r="PFS32" s="2434"/>
      <c r="PFT32" s="2434"/>
      <c r="PFU32" s="2434"/>
      <c r="PFV32" s="2434"/>
      <c r="PFW32" s="2434"/>
      <c r="PFX32" s="2434"/>
      <c r="PFY32" s="2434"/>
      <c r="PFZ32" s="2434"/>
      <c r="PGA32" s="2434"/>
      <c r="PGB32" s="2434"/>
      <c r="PGC32" s="2434"/>
      <c r="PGD32" s="2434"/>
      <c r="PGE32" s="2434"/>
      <c r="PGF32" s="2434"/>
      <c r="PGG32" s="2434"/>
      <c r="PGH32" s="2434"/>
      <c r="PGI32" s="2434"/>
      <c r="PGJ32" s="2434"/>
      <c r="PGK32" s="2434"/>
      <c r="PGL32" s="2434"/>
      <c r="PGM32" s="2434"/>
      <c r="PGN32" s="2434"/>
      <c r="PGO32" s="2434"/>
      <c r="PGP32" s="2434"/>
      <c r="PGQ32" s="2434"/>
      <c r="PGR32" s="2434"/>
      <c r="PGS32" s="2434"/>
      <c r="PGT32" s="2434"/>
      <c r="PGU32" s="2434"/>
      <c r="PGV32" s="2434"/>
      <c r="PGW32" s="2434"/>
      <c r="PGX32" s="2434"/>
      <c r="PGY32" s="2434"/>
      <c r="PGZ32" s="2434"/>
      <c r="PHA32" s="2434"/>
      <c r="PHB32" s="2434"/>
      <c r="PHC32" s="2434"/>
      <c r="PHD32" s="2434"/>
      <c r="PHE32" s="2434"/>
      <c r="PHF32" s="2434"/>
      <c r="PHG32" s="2434"/>
      <c r="PHH32" s="2434"/>
      <c r="PHI32" s="2434"/>
      <c r="PHJ32" s="2434"/>
      <c r="PHK32" s="2434"/>
      <c r="PHL32" s="2434"/>
      <c r="PHM32" s="2434"/>
      <c r="PHN32" s="2434"/>
      <c r="PHO32" s="2434"/>
      <c r="PHP32" s="2434"/>
      <c r="PHQ32" s="2434"/>
      <c r="PHR32" s="2434"/>
      <c r="PHS32" s="2434"/>
      <c r="PHT32" s="2434"/>
      <c r="PHU32" s="2434"/>
      <c r="PHV32" s="2434"/>
      <c r="PHW32" s="2434"/>
      <c r="PHX32" s="2434"/>
      <c r="PHY32" s="2434"/>
      <c r="PHZ32" s="2434"/>
      <c r="PIA32" s="2434"/>
      <c r="PIB32" s="2434"/>
      <c r="PIC32" s="2434"/>
      <c r="PID32" s="2434"/>
      <c r="PIE32" s="2434"/>
      <c r="PIF32" s="2434"/>
      <c r="PIG32" s="2434"/>
      <c r="PIH32" s="2434"/>
      <c r="PII32" s="2434"/>
      <c r="PIJ32" s="2434"/>
      <c r="PIK32" s="2434"/>
      <c r="PIL32" s="2434"/>
      <c r="PIM32" s="2434"/>
      <c r="PIN32" s="2434"/>
      <c r="PIO32" s="2434"/>
      <c r="PIP32" s="2434"/>
      <c r="PIQ32" s="2434"/>
      <c r="PIR32" s="2434"/>
      <c r="PIS32" s="2434"/>
      <c r="PIT32" s="2434"/>
      <c r="PIU32" s="2434"/>
      <c r="PIV32" s="2434"/>
      <c r="PIW32" s="2434"/>
      <c r="PIX32" s="2434"/>
      <c r="PIY32" s="2434"/>
      <c r="PIZ32" s="2434"/>
      <c r="PJA32" s="2434"/>
      <c r="PJB32" s="2434"/>
      <c r="PJC32" s="2434"/>
      <c r="PJD32" s="2434"/>
      <c r="PJE32" s="2434"/>
      <c r="PJF32" s="2434"/>
      <c r="PJG32" s="2434"/>
      <c r="PJH32" s="2434"/>
      <c r="PJI32" s="2434"/>
      <c r="PJJ32" s="2434"/>
      <c r="PJK32" s="2434"/>
      <c r="PJL32" s="2434"/>
      <c r="PJM32" s="2434"/>
      <c r="PJN32" s="2434"/>
      <c r="PJO32" s="2434"/>
      <c r="PJP32" s="2434"/>
      <c r="PJQ32" s="2434"/>
      <c r="PJR32" s="2434"/>
      <c r="PJS32" s="2434"/>
      <c r="PJT32" s="2434"/>
      <c r="PJU32" s="2434"/>
      <c r="PJV32" s="2434"/>
      <c r="PJW32" s="2434"/>
      <c r="PJX32" s="2434"/>
      <c r="PJY32" s="2434"/>
      <c r="PJZ32" s="2434"/>
      <c r="PKA32" s="2434"/>
      <c r="PKB32" s="2434"/>
      <c r="PKC32" s="2434"/>
      <c r="PKD32" s="2434"/>
      <c r="PKE32" s="2434"/>
      <c r="PKF32" s="2434"/>
      <c r="PKG32" s="2434"/>
      <c r="PKH32" s="2434"/>
      <c r="PKI32" s="2434"/>
      <c r="PKJ32" s="2434"/>
      <c r="PKK32" s="2434"/>
      <c r="PKL32" s="2434"/>
      <c r="PKM32" s="2434"/>
      <c r="PKN32" s="2434"/>
      <c r="PKO32" s="2434"/>
      <c r="PKP32" s="2434"/>
      <c r="PKQ32" s="2434"/>
      <c r="PKR32" s="2434"/>
      <c r="PKS32" s="2434"/>
      <c r="PKT32" s="2434"/>
      <c r="PKU32" s="2434"/>
      <c r="PKV32" s="2434"/>
      <c r="PKW32" s="2434"/>
      <c r="PKX32" s="2434"/>
      <c r="PKY32" s="2434"/>
      <c r="PKZ32" s="2434"/>
      <c r="PLA32" s="2434"/>
      <c r="PLB32" s="2434"/>
      <c r="PLC32" s="2434"/>
      <c r="PLD32" s="2434"/>
      <c r="PLE32" s="2434"/>
      <c r="PLF32" s="2434"/>
      <c r="PLG32" s="2434"/>
      <c r="PLH32" s="2434"/>
      <c r="PLI32" s="2434"/>
      <c r="PLJ32" s="2434"/>
      <c r="PLK32" s="2434"/>
      <c r="PLL32" s="2434"/>
      <c r="PLM32" s="2434"/>
      <c r="PLN32" s="2434"/>
      <c r="PLO32" s="2434"/>
      <c r="PLP32" s="2434"/>
      <c r="PLQ32" s="2434"/>
      <c r="PLR32" s="2434"/>
      <c r="PLS32" s="2434"/>
      <c r="PLT32" s="2434"/>
      <c r="PLU32" s="2434"/>
      <c r="PLV32" s="2434"/>
      <c r="PLW32" s="2434"/>
      <c r="PLX32" s="2434"/>
      <c r="PLY32" s="2434"/>
      <c r="PLZ32" s="2434"/>
      <c r="PMA32" s="2434"/>
      <c r="PMB32" s="2434"/>
      <c r="PMC32" s="2434"/>
      <c r="PMD32" s="2434"/>
      <c r="PME32" s="2434"/>
      <c r="PMF32" s="2434"/>
      <c r="PMG32" s="2434"/>
      <c r="PMH32" s="2434"/>
      <c r="PMI32" s="2434"/>
      <c r="PMJ32" s="2434"/>
      <c r="PMK32" s="2434"/>
      <c r="PML32" s="2434"/>
      <c r="PMM32" s="2434"/>
      <c r="PMN32" s="2434"/>
      <c r="PMO32" s="2434"/>
      <c r="PMP32" s="2434"/>
      <c r="PMQ32" s="2434"/>
      <c r="PMR32" s="2434"/>
      <c r="PMS32" s="2434"/>
      <c r="PMT32" s="2434"/>
      <c r="PMU32" s="2434"/>
      <c r="PMV32" s="2434"/>
      <c r="PMW32" s="2434"/>
      <c r="PMX32" s="2434"/>
      <c r="PMY32" s="2434"/>
      <c r="PMZ32" s="2434"/>
      <c r="PNA32" s="2434"/>
      <c r="PNB32" s="2434"/>
      <c r="PNC32" s="2434"/>
      <c r="PND32" s="2434"/>
      <c r="PNE32" s="2434"/>
      <c r="PNF32" s="2434"/>
      <c r="PNG32" s="2434"/>
      <c r="PNH32" s="2434"/>
      <c r="PNI32" s="2434"/>
      <c r="PNJ32" s="2434"/>
      <c r="PNK32" s="2434"/>
      <c r="PNL32" s="2434"/>
      <c r="PNM32" s="2434"/>
      <c r="PNN32" s="2434"/>
      <c r="PNO32" s="2434"/>
      <c r="PNP32" s="2434"/>
      <c r="PNQ32" s="2434"/>
      <c r="PNR32" s="2434"/>
      <c r="PNS32" s="2434"/>
      <c r="PNT32" s="2434"/>
      <c r="PNU32" s="2434"/>
      <c r="PNV32" s="2434"/>
      <c r="PNW32" s="2434"/>
      <c r="PNX32" s="2434"/>
      <c r="PNY32" s="2434"/>
      <c r="PNZ32" s="2434"/>
      <c r="POA32" s="2434"/>
      <c r="POB32" s="2434"/>
      <c r="POC32" s="2434"/>
      <c r="POD32" s="2434"/>
      <c r="POE32" s="2434"/>
      <c r="POF32" s="2434"/>
      <c r="POG32" s="2434"/>
      <c r="POH32" s="2434"/>
      <c r="POI32" s="2434"/>
      <c r="POJ32" s="2434"/>
      <c r="POK32" s="2434"/>
      <c r="POL32" s="2434"/>
      <c r="POM32" s="2434"/>
      <c r="PON32" s="2434"/>
      <c r="POO32" s="2434"/>
      <c r="POP32" s="2434"/>
      <c r="POQ32" s="2434"/>
      <c r="POR32" s="2434"/>
      <c r="POS32" s="2434"/>
      <c r="POT32" s="2434"/>
      <c r="POU32" s="2434"/>
      <c r="POV32" s="2434"/>
      <c r="POW32" s="2434"/>
      <c r="POX32" s="2434"/>
      <c r="POY32" s="2434"/>
      <c r="POZ32" s="2434"/>
      <c r="PPA32" s="2434"/>
      <c r="PPB32" s="2434"/>
      <c r="PPC32" s="2434"/>
      <c r="PPD32" s="2434"/>
      <c r="PPE32" s="2434"/>
      <c r="PPF32" s="2434"/>
      <c r="PPG32" s="2434"/>
      <c r="PPH32" s="2434"/>
      <c r="PPI32" s="2434"/>
      <c r="PPJ32" s="2434"/>
      <c r="PPK32" s="2434"/>
      <c r="PPL32" s="2434"/>
      <c r="PPM32" s="2434"/>
      <c r="PPN32" s="2434"/>
      <c r="PPO32" s="2434"/>
      <c r="PPP32" s="2434"/>
      <c r="PPQ32" s="2434"/>
      <c r="PPR32" s="2434"/>
      <c r="PPS32" s="2434"/>
      <c r="PPT32" s="2434"/>
      <c r="PPU32" s="2434"/>
      <c r="PPV32" s="2434"/>
      <c r="PPW32" s="2434"/>
      <c r="PPX32" s="2434"/>
      <c r="PPY32" s="2434"/>
      <c r="PPZ32" s="2434"/>
      <c r="PQA32" s="2434"/>
      <c r="PQB32" s="2434"/>
      <c r="PQC32" s="2434"/>
      <c r="PQD32" s="2434"/>
      <c r="PQE32" s="2434"/>
      <c r="PQF32" s="2434"/>
      <c r="PQG32" s="2434"/>
      <c r="PQH32" s="2434"/>
      <c r="PQI32" s="2434"/>
      <c r="PQJ32" s="2434"/>
      <c r="PQK32" s="2434"/>
      <c r="PQL32" s="2434"/>
      <c r="PQM32" s="2434"/>
      <c r="PQN32" s="2434"/>
      <c r="PQO32" s="2434"/>
      <c r="PQP32" s="2434"/>
      <c r="PQQ32" s="2434"/>
      <c r="PQR32" s="2434"/>
      <c r="PQS32" s="2434"/>
      <c r="PQT32" s="2434"/>
      <c r="PQU32" s="2434"/>
      <c r="PQV32" s="2434"/>
      <c r="PQW32" s="2434"/>
      <c r="PQX32" s="2434"/>
      <c r="PQY32" s="2434"/>
      <c r="PQZ32" s="2434"/>
      <c r="PRA32" s="2434"/>
      <c r="PRB32" s="2434"/>
      <c r="PRC32" s="2434"/>
      <c r="PRD32" s="2434"/>
      <c r="PRE32" s="2434"/>
      <c r="PRF32" s="2434"/>
      <c r="PRG32" s="2434"/>
      <c r="PRH32" s="2434"/>
      <c r="PRI32" s="2434"/>
      <c r="PRJ32" s="2434"/>
      <c r="PRK32" s="2434"/>
      <c r="PRL32" s="2434"/>
      <c r="PRM32" s="2434"/>
      <c r="PRN32" s="2434"/>
      <c r="PRO32" s="2434"/>
      <c r="PRP32" s="2434"/>
      <c r="PRQ32" s="2434"/>
      <c r="PRR32" s="2434"/>
      <c r="PRS32" s="2434"/>
      <c r="PRT32" s="2434"/>
      <c r="PRU32" s="2434"/>
      <c r="PRV32" s="2434"/>
      <c r="PRW32" s="2434"/>
      <c r="PRX32" s="2434"/>
      <c r="PRY32" s="2434"/>
      <c r="PRZ32" s="2434"/>
      <c r="PSA32" s="2434"/>
      <c r="PSB32" s="2434"/>
      <c r="PSC32" s="2434"/>
      <c r="PSD32" s="2434"/>
      <c r="PSE32" s="2434"/>
      <c r="PSF32" s="2434"/>
      <c r="PSG32" s="2434"/>
      <c r="PSH32" s="2434"/>
      <c r="PSI32" s="2434"/>
      <c r="PSJ32" s="2434"/>
      <c r="PSK32" s="2434"/>
      <c r="PSL32" s="2434"/>
      <c r="PSM32" s="2434"/>
      <c r="PSN32" s="2434"/>
      <c r="PSO32" s="2434"/>
      <c r="PSP32" s="2434"/>
      <c r="PSQ32" s="2434"/>
      <c r="PSR32" s="2434"/>
      <c r="PSS32" s="2434"/>
      <c r="PST32" s="2434"/>
      <c r="PSU32" s="2434"/>
      <c r="PSV32" s="2434"/>
      <c r="PSW32" s="2434"/>
      <c r="PSX32" s="2434"/>
      <c r="PSY32" s="2434"/>
      <c r="PSZ32" s="2434"/>
      <c r="PTA32" s="2434"/>
      <c r="PTB32" s="2434"/>
      <c r="PTC32" s="2434"/>
      <c r="PTD32" s="2434"/>
      <c r="PTE32" s="2434"/>
      <c r="PTF32" s="2434"/>
      <c r="PTG32" s="2434"/>
      <c r="PTH32" s="2434"/>
      <c r="PTI32" s="2434"/>
      <c r="PTJ32" s="2434"/>
      <c r="PTK32" s="2434"/>
      <c r="PTL32" s="2434"/>
      <c r="PTM32" s="2434"/>
      <c r="PTN32" s="2434"/>
      <c r="PTO32" s="2434"/>
      <c r="PTP32" s="2434"/>
      <c r="PTQ32" s="2434"/>
      <c r="PTR32" s="2434"/>
      <c r="PTS32" s="2434"/>
      <c r="PTT32" s="2434"/>
      <c r="PTU32" s="2434"/>
      <c r="PTV32" s="2434"/>
      <c r="PTW32" s="2434"/>
      <c r="PTX32" s="2434"/>
      <c r="PTY32" s="2434"/>
      <c r="PTZ32" s="2434"/>
      <c r="PUA32" s="2434"/>
      <c r="PUB32" s="2434"/>
      <c r="PUC32" s="2434"/>
      <c r="PUD32" s="2434"/>
      <c r="PUE32" s="2434"/>
      <c r="PUF32" s="2434"/>
      <c r="PUG32" s="2434"/>
      <c r="PUH32" s="2434"/>
      <c r="PUI32" s="2434"/>
      <c r="PUJ32" s="2434"/>
      <c r="PUK32" s="2434"/>
      <c r="PUL32" s="2434"/>
      <c r="PUM32" s="2434"/>
      <c r="PUN32" s="2434"/>
      <c r="PUO32" s="2434"/>
      <c r="PUP32" s="2434"/>
      <c r="PUQ32" s="2434"/>
      <c r="PUR32" s="2434"/>
      <c r="PUS32" s="2434"/>
      <c r="PUT32" s="2434"/>
      <c r="PUU32" s="2434"/>
      <c r="PUV32" s="2434"/>
      <c r="PUW32" s="2434"/>
      <c r="PUX32" s="2434"/>
      <c r="PUY32" s="2434"/>
      <c r="PUZ32" s="2434"/>
      <c r="PVA32" s="2434"/>
      <c r="PVB32" s="2434"/>
      <c r="PVC32" s="2434"/>
      <c r="PVD32" s="2434"/>
      <c r="PVE32" s="2434"/>
      <c r="PVF32" s="2434"/>
      <c r="PVG32" s="2434"/>
      <c r="PVH32" s="2434"/>
      <c r="PVI32" s="2434"/>
      <c r="PVJ32" s="2434"/>
      <c r="PVK32" s="2434"/>
      <c r="PVL32" s="2434"/>
      <c r="PVM32" s="2434"/>
      <c r="PVN32" s="2434"/>
      <c r="PVO32" s="2434"/>
      <c r="PVP32" s="2434"/>
      <c r="PVQ32" s="2434"/>
      <c r="PVR32" s="2434"/>
      <c r="PVS32" s="2434"/>
      <c r="PVT32" s="2434"/>
      <c r="PVU32" s="2434"/>
      <c r="PVV32" s="2434"/>
      <c r="PVW32" s="2434"/>
      <c r="PVX32" s="2434"/>
      <c r="PVY32" s="2434"/>
      <c r="PVZ32" s="2434"/>
      <c r="PWA32" s="2434"/>
      <c r="PWB32" s="2434"/>
      <c r="PWC32" s="2434"/>
      <c r="PWD32" s="2434"/>
      <c r="PWE32" s="2434"/>
      <c r="PWF32" s="2434"/>
      <c r="PWG32" s="2434"/>
      <c r="PWH32" s="2434"/>
      <c r="PWI32" s="2434"/>
      <c r="PWJ32" s="2434"/>
      <c r="PWK32" s="2434"/>
      <c r="PWL32" s="2434"/>
      <c r="PWM32" s="2434"/>
      <c r="PWN32" s="2434"/>
      <c r="PWO32" s="2434"/>
      <c r="PWP32" s="2434"/>
      <c r="PWQ32" s="2434"/>
      <c r="PWR32" s="2434"/>
      <c r="PWS32" s="2434"/>
      <c r="PWT32" s="2434"/>
      <c r="PWU32" s="2434"/>
      <c r="PWV32" s="2434"/>
      <c r="PWW32" s="2434"/>
      <c r="PWX32" s="2434"/>
      <c r="PWY32" s="2434"/>
      <c r="PWZ32" s="2434"/>
      <c r="PXA32" s="2434"/>
      <c r="PXB32" s="2434"/>
      <c r="PXC32" s="2434"/>
      <c r="PXD32" s="2434"/>
      <c r="PXE32" s="2434"/>
      <c r="PXF32" s="2434"/>
      <c r="PXG32" s="2434"/>
      <c r="PXH32" s="2434"/>
      <c r="PXI32" s="2434"/>
      <c r="PXJ32" s="2434"/>
      <c r="PXK32" s="2434"/>
      <c r="PXL32" s="2434"/>
      <c r="PXM32" s="2434"/>
      <c r="PXN32" s="2434"/>
      <c r="PXO32" s="2434"/>
      <c r="PXP32" s="2434"/>
      <c r="PXQ32" s="2434"/>
      <c r="PXR32" s="2434"/>
      <c r="PXS32" s="2434"/>
      <c r="PXT32" s="2434"/>
      <c r="PXU32" s="2434"/>
      <c r="PXV32" s="2434"/>
      <c r="PXW32" s="2434"/>
      <c r="PXX32" s="2434"/>
      <c r="PXY32" s="2434"/>
      <c r="PXZ32" s="2434"/>
      <c r="PYA32" s="2434"/>
      <c r="PYB32" s="2434"/>
      <c r="PYC32" s="2434"/>
      <c r="PYD32" s="2434"/>
      <c r="PYE32" s="2434"/>
      <c r="PYF32" s="2434"/>
      <c r="PYG32" s="2434"/>
      <c r="PYH32" s="2434"/>
      <c r="PYI32" s="2434"/>
      <c r="PYJ32" s="2434"/>
      <c r="PYK32" s="2434"/>
      <c r="PYL32" s="2434"/>
      <c r="PYM32" s="2434"/>
      <c r="PYN32" s="2434"/>
      <c r="PYO32" s="2434"/>
      <c r="PYP32" s="2434"/>
      <c r="PYQ32" s="2434"/>
      <c r="PYR32" s="2434"/>
      <c r="PYS32" s="2434"/>
      <c r="PYT32" s="2434"/>
      <c r="PYU32" s="2434"/>
      <c r="PYV32" s="2434"/>
      <c r="PYW32" s="2434"/>
      <c r="PYX32" s="2434"/>
      <c r="PYY32" s="2434"/>
      <c r="PYZ32" s="2434"/>
      <c r="PZA32" s="2434"/>
      <c r="PZB32" s="2434"/>
      <c r="PZC32" s="2434"/>
      <c r="PZD32" s="2434"/>
      <c r="PZE32" s="2434"/>
      <c r="PZF32" s="2434"/>
      <c r="PZG32" s="2434"/>
      <c r="PZH32" s="2434"/>
      <c r="PZI32" s="2434"/>
      <c r="PZJ32" s="2434"/>
      <c r="PZK32" s="2434"/>
      <c r="PZL32" s="2434"/>
      <c r="PZM32" s="2434"/>
      <c r="PZN32" s="2434"/>
      <c r="PZO32" s="2434"/>
      <c r="PZP32" s="2434"/>
      <c r="PZQ32" s="2434"/>
      <c r="PZR32" s="2434"/>
      <c r="PZS32" s="2434"/>
      <c r="PZT32" s="2434"/>
      <c r="PZU32" s="2434"/>
      <c r="PZV32" s="2434"/>
      <c r="PZW32" s="2434"/>
      <c r="PZX32" s="2434"/>
      <c r="PZY32" s="2434"/>
      <c r="PZZ32" s="2434"/>
      <c r="QAA32" s="2434"/>
      <c r="QAB32" s="2434"/>
      <c r="QAC32" s="2434"/>
      <c r="QAD32" s="2434"/>
      <c r="QAE32" s="2434"/>
      <c r="QAF32" s="2434"/>
      <c r="QAG32" s="2434"/>
      <c r="QAH32" s="2434"/>
      <c r="QAI32" s="2434"/>
      <c r="QAJ32" s="2434"/>
      <c r="QAK32" s="2434"/>
      <c r="QAL32" s="2434"/>
      <c r="QAM32" s="2434"/>
      <c r="QAN32" s="2434"/>
      <c r="QAO32" s="2434"/>
      <c r="QAP32" s="2434"/>
      <c r="QAQ32" s="2434"/>
      <c r="QAR32" s="2434"/>
      <c r="QAS32" s="2434"/>
      <c r="QAT32" s="2434"/>
      <c r="QAU32" s="2434"/>
      <c r="QAV32" s="2434"/>
      <c r="QAW32" s="2434"/>
      <c r="QAX32" s="2434"/>
      <c r="QAY32" s="2434"/>
      <c r="QAZ32" s="2434"/>
      <c r="QBA32" s="2434"/>
      <c r="QBB32" s="2434"/>
      <c r="QBC32" s="2434"/>
      <c r="QBD32" s="2434"/>
      <c r="QBE32" s="2434"/>
      <c r="QBF32" s="2434"/>
      <c r="QBG32" s="2434"/>
      <c r="QBH32" s="2434"/>
      <c r="QBI32" s="2434"/>
      <c r="QBJ32" s="2434"/>
      <c r="QBK32" s="2434"/>
      <c r="QBL32" s="2434"/>
      <c r="QBM32" s="2434"/>
      <c r="QBN32" s="2434"/>
      <c r="QBO32" s="2434"/>
      <c r="QBP32" s="2434"/>
      <c r="QBQ32" s="2434"/>
      <c r="QBR32" s="2434"/>
      <c r="QBS32" s="2434"/>
      <c r="QBT32" s="2434"/>
      <c r="QBU32" s="2434"/>
      <c r="QBV32" s="2434"/>
      <c r="QBW32" s="2434"/>
      <c r="QBX32" s="2434"/>
      <c r="QBY32" s="2434"/>
      <c r="QBZ32" s="2434"/>
      <c r="QCA32" s="2434"/>
      <c r="QCB32" s="2434"/>
      <c r="QCC32" s="2434"/>
      <c r="QCD32" s="2434"/>
      <c r="QCE32" s="2434"/>
      <c r="QCF32" s="2434"/>
      <c r="QCG32" s="2434"/>
      <c r="QCH32" s="2434"/>
      <c r="QCI32" s="2434"/>
      <c r="QCJ32" s="2434"/>
      <c r="QCK32" s="2434"/>
      <c r="QCL32" s="2434"/>
      <c r="QCM32" s="2434"/>
      <c r="QCN32" s="2434"/>
      <c r="QCO32" s="2434"/>
      <c r="QCP32" s="2434"/>
      <c r="QCQ32" s="2434"/>
      <c r="QCR32" s="2434"/>
      <c r="QCS32" s="2434"/>
      <c r="QCT32" s="2434"/>
      <c r="QCU32" s="2434"/>
      <c r="QCV32" s="2434"/>
      <c r="QCW32" s="2434"/>
      <c r="QCX32" s="2434"/>
      <c r="QCY32" s="2434"/>
      <c r="QCZ32" s="2434"/>
      <c r="QDA32" s="2434"/>
      <c r="QDB32" s="2434"/>
      <c r="QDC32" s="2434"/>
      <c r="QDD32" s="2434"/>
      <c r="QDE32" s="2434"/>
      <c r="QDF32" s="2434"/>
      <c r="QDG32" s="2434"/>
      <c r="QDH32" s="2434"/>
      <c r="QDI32" s="2434"/>
      <c r="QDJ32" s="2434"/>
      <c r="QDK32" s="2434"/>
      <c r="QDL32" s="2434"/>
      <c r="QDM32" s="2434"/>
      <c r="QDN32" s="2434"/>
      <c r="QDO32" s="2434"/>
      <c r="QDP32" s="2434"/>
      <c r="QDQ32" s="2434"/>
      <c r="QDR32" s="2434"/>
      <c r="QDS32" s="2434"/>
      <c r="QDT32" s="2434"/>
      <c r="QDU32" s="2434"/>
      <c r="QDV32" s="2434"/>
      <c r="QDW32" s="2434"/>
      <c r="QDX32" s="2434"/>
      <c r="QDY32" s="2434"/>
      <c r="QDZ32" s="2434"/>
      <c r="QEA32" s="2434"/>
      <c r="QEB32" s="2434"/>
      <c r="QEC32" s="2434"/>
      <c r="QED32" s="2434"/>
      <c r="QEE32" s="2434"/>
      <c r="QEF32" s="2434"/>
      <c r="QEG32" s="2434"/>
      <c r="QEH32" s="2434"/>
      <c r="QEI32" s="2434"/>
      <c r="QEJ32" s="2434"/>
      <c r="QEK32" s="2434"/>
      <c r="QEL32" s="2434"/>
      <c r="QEM32" s="2434"/>
      <c r="QEN32" s="2434"/>
      <c r="QEO32" s="2434"/>
      <c r="QEP32" s="2434"/>
      <c r="QEQ32" s="2434"/>
      <c r="QER32" s="2434"/>
      <c r="QES32" s="2434"/>
      <c r="QET32" s="2434"/>
      <c r="QEU32" s="2434"/>
      <c r="QEV32" s="2434"/>
      <c r="QEW32" s="2434"/>
      <c r="QEX32" s="2434"/>
      <c r="QEY32" s="2434"/>
      <c r="QEZ32" s="2434"/>
      <c r="QFA32" s="2434"/>
      <c r="QFB32" s="2434"/>
      <c r="QFC32" s="2434"/>
      <c r="QFD32" s="2434"/>
      <c r="QFE32" s="2434"/>
      <c r="QFF32" s="2434"/>
      <c r="QFG32" s="2434"/>
      <c r="QFH32" s="2434"/>
      <c r="QFI32" s="2434"/>
      <c r="QFJ32" s="2434"/>
      <c r="QFK32" s="2434"/>
      <c r="QFL32" s="2434"/>
      <c r="QFM32" s="2434"/>
      <c r="QFN32" s="2434"/>
      <c r="QFO32" s="2434"/>
      <c r="QFP32" s="2434"/>
      <c r="QFQ32" s="2434"/>
      <c r="QFR32" s="2434"/>
      <c r="QFS32" s="2434"/>
      <c r="QFT32" s="2434"/>
      <c r="QFU32" s="2434"/>
      <c r="QFV32" s="2434"/>
      <c r="QFW32" s="2434"/>
      <c r="QFX32" s="2434"/>
      <c r="QFY32" s="2434"/>
      <c r="QFZ32" s="2434"/>
      <c r="QGA32" s="2434"/>
      <c r="QGB32" s="2434"/>
      <c r="QGC32" s="2434"/>
      <c r="QGD32" s="2434"/>
      <c r="QGE32" s="2434"/>
      <c r="QGF32" s="2434"/>
      <c r="QGG32" s="2434"/>
      <c r="QGH32" s="2434"/>
      <c r="QGI32" s="2434"/>
      <c r="QGJ32" s="2434"/>
      <c r="QGK32" s="2434"/>
      <c r="QGL32" s="2434"/>
      <c r="QGM32" s="2434"/>
      <c r="QGN32" s="2434"/>
      <c r="QGO32" s="2434"/>
      <c r="QGP32" s="2434"/>
      <c r="QGQ32" s="2434"/>
      <c r="QGR32" s="2434"/>
      <c r="QGS32" s="2434"/>
      <c r="QGT32" s="2434"/>
      <c r="QGU32" s="2434"/>
      <c r="QGV32" s="2434"/>
      <c r="QGW32" s="2434"/>
      <c r="QGX32" s="2434"/>
      <c r="QGY32" s="2434"/>
      <c r="QGZ32" s="2434"/>
      <c r="QHA32" s="2434"/>
      <c r="QHB32" s="2434"/>
      <c r="QHC32" s="2434"/>
      <c r="QHD32" s="2434"/>
      <c r="QHE32" s="2434"/>
      <c r="QHF32" s="2434"/>
      <c r="QHG32" s="2434"/>
      <c r="QHH32" s="2434"/>
      <c r="QHI32" s="2434"/>
      <c r="QHJ32" s="2434"/>
      <c r="QHK32" s="2434"/>
      <c r="QHL32" s="2434"/>
      <c r="QHM32" s="2434"/>
      <c r="QHN32" s="2434"/>
      <c r="QHO32" s="2434"/>
      <c r="QHP32" s="2434"/>
      <c r="QHQ32" s="2434"/>
      <c r="QHR32" s="2434"/>
      <c r="QHS32" s="2434"/>
      <c r="QHT32" s="2434"/>
      <c r="QHU32" s="2434"/>
      <c r="QHV32" s="2434"/>
      <c r="QHW32" s="2434"/>
      <c r="QHX32" s="2434"/>
      <c r="QHY32" s="2434"/>
      <c r="QHZ32" s="2434"/>
      <c r="QIA32" s="2434"/>
      <c r="QIB32" s="2434"/>
      <c r="QIC32" s="2434"/>
      <c r="QID32" s="2434"/>
      <c r="QIE32" s="2434"/>
      <c r="QIF32" s="2434"/>
      <c r="QIG32" s="2434"/>
      <c r="QIH32" s="2434"/>
      <c r="QII32" s="2434"/>
      <c r="QIJ32" s="2434"/>
      <c r="QIK32" s="2434"/>
      <c r="QIL32" s="2434"/>
      <c r="QIM32" s="2434"/>
      <c r="QIN32" s="2434"/>
      <c r="QIO32" s="2434"/>
      <c r="QIP32" s="2434"/>
      <c r="QIQ32" s="2434"/>
      <c r="QIR32" s="2434"/>
      <c r="QIS32" s="2434"/>
      <c r="QIT32" s="2434"/>
      <c r="QIU32" s="2434"/>
      <c r="QIV32" s="2434"/>
      <c r="QIW32" s="2434"/>
      <c r="QIX32" s="2434"/>
      <c r="QIY32" s="2434"/>
      <c r="QIZ32" s="2434"/>
      <c r="QJA32" s="2434"/>
      <c r="QJB32" s="2434"/>
      <c r="QJC32" s="2434"/>
      <c r="QJD32" s="2434"/>
      <c r="QJE32" s="2434"/>
      <c r="QJF32" s="2434"/>
      <c r="QJG32" s="2434"/>
      <c r="QJH32" s="2434"/>
      <c r="QJI32" s="2434"/>
      <c r="QJJ32" s="2434"/>
      <c r="QJK32" s="2434"/>
      <c r="QJL32" s="2434"/>
      <c r="QJM32" s="2434"/>
      <c r="QJN32" s="2434"/>
      <c r="QJO32" s="2434"/>
      <c r="QJP32" s="2434"/>
      <c r="QJQ32" s="2434"/>
      <c r="QJR32" s="2434"/>
      <c r="QJS32" s="2434"/>
      <c r="QJT32" s="2434"/>
      <c r="QJU32" s="2434"/>
      <c r="QJV32" s="2434"/>
      <c r="QJW32" s="2434"/>
      <c r="QJX32" s="2434"/>
      <c r="QJY32" s="2434"/>
      <c r="QJZ32" s="2434"/>
      <c r="QKA32" s="2434"/>
      <c r="QKB32" s="2434"/>
      <c r="QKC32" s="2434"/>
      <c r="QKD32" s="2434"/>
      <c r="QKE32" s="2434"/>
      <c r="QKF32" s="2434"/>
      <c r="QKG32" s="2434"/>
      <c r="QKH32" s="2434"/>
      <c r="QKI32" s="2434"/>
      <c r="QKJ32" s="2434"/>
      <c r="QKK32" s="2434"/>
      <c r="QKL32" s="2434"/>
      <c r="QKM32" s="2434"/>
      <c r="QKN32" s="2434"/>
      <c r="QKO32" s="2434"/>
      <c r="QKP32" s="2434"/>
      <c r="QKQ32" s="2434"/>
      <c r="QKR32" s="2434"/>
      <c r="QKS32" s="2434"/>
      <c r="QKT32" s="2434"/>
      <c r="QKU32" s="2434"/>
      <c r="QKV32" s="2434"/>
      <c r="QKW32" s="2434"/>
      <c r="QKX32" s="2434"/>
      <c r="QKY32" s="2434"/>
      <c r="QKZ32" s="2434"/>
      <c r="QLA32" s="2434"/>
      <c r="QLB32" s="2434"/>
      <c r="QLC32" s="2434"/>
      <c r="QLD32" s="2434"/>
      <c r="QLE32" s="2434"/>
      <c r="QLF32" s="2434"/>
      <c r="QLG32" s="2434"/>
      <c r="QLH32" s="2434"/>
      <c r="QLI32" s="2434"/>
      <c r="QLJ32" s="2434"/>
      <c r="QLK32" s="2434"/>
      <c r="QLL32" s="2434"/>
      <c r="QLM32" s="2434"/>
      <c r="QLN32" s="2434"/>
      <c r="QLO32" s="2434"/>
      <c r="QLP32" s="2434"/>
      <c r="QLQ32" s="2434"/>
      <c r="QLR32" s="2434"/>
      <c r="QLS32" s="2434"/>
      <c r="QLT32" s="2434"/>
      <c r="QLU32" s="2434"/>
      <c r="QLV32" s="2434"/>
      <c r="QLW32" s="2434"/>
      <c r="QLX32" s="2434"/>
      <c r="QLY32" s="2434"/>
      <c r="QLZ32" s="2434"/>
      <c r="QMA32" s="2434"/>
      <c r="QMB32" s="2434"/>
      <c r="QMC32" s="2434"/>
      <c r="QMD32" s="2434"/>
      <c r="QME32" s="2434"/>
      <c r="QMF32" s="2434"/>
      <c r="QMG32" s="2434"/>
      <c r="QMH32" s="2434"/>
      <c r="QMI32" s="2434"/>
      <c r="QMJ32" s="2434"/>
      <c r="QMK32" s="2434"/>
      <c r="QML32" s="2434"/>
      <c r="QMM32" s="2434"/>
      <c r="QMN32" s="2434"/>
      <c r="QMO32" s="2434"/>
      <c r="QMP32" s="2434"/>
      <c r="QMQ32" s="2434"/>
      <c r="QMR32" s="2434"/>
      <c r="QMS32" s="2434"/>
      <c r="QMT32" s="2434"/>
      <c r="QMU32" s="2434"/>
      <c r="QMV32" s="2434"/>
      <c r="QMW32" s="2434"/>
      <c r="QMX32" s="2434"/>
      <c r="QMY32" s="2434"/>
      <c r="QMZ32" s="2434"/>
      <c r="QNA32" s="2434"/>
      <c r="QNB32" s="2434"/>
      <c r="QNC32" s="2434"/>
      <c r="QND32" s="2434"/>
      <c r="QNE32" s="2434"/>
      <c r="QNF32" s="2434"/>
      <c r="QNG32" s="2434"/>
      <c r="QNH32" s="2434"/>
      <c r="QNI32" s="2434"/>
      <c r="QNJ32" s="2434"/>
      <c r="QNK32" s="2434"/>
      <c r="QNL32" s="2434"/>
      <c r="QNM32" s="2434"/>
      <c r="QNN32" s="2434"/>
      <c r="QNO32" s="2434"/>
      <c r="QNP32" s="2434"/>
      <c r="QNQ32" s="2434"/>
      <c r="QNR32" s="2434"/>
      <c r="QNS32" s="2434"/>
      <c r="QNT32" s="2434"/>
      <c r="QNU32" s="2434"/>
      <c r="QNV32" s="2434"/>
      <c r="QNW32" s="2434"/>
      <c r="QNX32" s="2434"/>
      <c r="QNY32" s="2434"/>
      <c r="QNZ32" s="2434"/>
      <c r="QOA32" s="2434"/>
      <c r="QOB32" s="2434"/>
      <c r="QOC32" s="2434"/>
      <c r="QOD32" s="2434"/>
      <c r="QOE32" s="2434"/>
      <c r="QOF32" s="2434"/>
      <c r="QOG32" s="2434"/>
      <c r="QOH32" s="2434"/>
      <c r="QOI32" s="2434"/>
      <c r="QOJ32" s="2434"/>
      <c r="QOK32" s="2434"/>
      <c r="QOL32" s="2434"/>
      <c r="QOM32" s="2434"/>
      <c r="QON32" s="2434"/>
      <c r="QOO32" s="2434"/>
      <c r="QOP32" s="2434"/>
      <c r="QOQ32" s="2434"/>
      <c r="QOR32" s="2434"/>
      <c r="QOS32" s="2434"/>
      <c r="QOT32" s="2434"/>
      <c r="QOU32" s="2434"/>
      <c r="QOV32" s="2434"/>
      <c r="QOW32" s="2434"/>
      <c r="QOX32" s="2434"/>
      <c r="QOY32" s="2434"/>
      <c r="QOZ32" s="2434"/>
      <c r="QPA32" s="2434"/>
      <c r="QPB32" s="2434"/>
      <c r="QPC32" s="2434"/>
      <c r="QPD32" s="2434"/>
      <c r="QPE32" s="2434"/>
      <c r="QPF32" s="2434"/>
      <c r="QPG32" s="2434"/>
      <c r="QPH32" s="2434"/>
      <c r="QPI32" s="2434"/>
      <c r="QPJ32" s="2434"/>
      <c r="QPK32" s="2434"/>
      <c r="QPL32" s="2434"/>
      <c r="QPM32" s="2434"/>
      <c r="QPN32" s="2434"/>
      <c r="QPO32" s="2434"/>
      <c r="QPP32" s="2434"/>
      <c r="QPQ32" s="2434"/>
      <c r="QPR32" s="2434"/>
      <c r="QPS32" s="2434"/>
      <c r="QPT32" s="2434"/>
      <c r="QPU32" s="2434"/>
      <c r="QPV32" s="2434"/>
      <c r="QPW32" s="2434"/>
      <c r="QPX32" s="2434"/>
      <c r="QPY32" s="2434"/>
      <c r="QPZ32" s="2434"/>
      <c r="QQA32" s="2434"/>
      <c r="QQB32" s="2434"/>
      <c r="QQC32" s="2434"/>
      <c r="QQD32" s="2434"/>
      <c r="QQE32" s="2434"/>
      <c r="QQF32" s="2434"/>
      <c r="QQG32" s="2434"/>
      <c r="QQH32" s="2434"/>
      <c r="QQI32" s="2434"/>
      <c r="QQJ32" s="2434"/>
      <c r="QQK32" s="2434"/>
      <c r="QQL32" s="2434"/>
      <c r="QQM32" s="2434"/>
      <c r="QQN32" s="2434"/>
      <c r="QQO32" s="2434"/>
      <c r="QQP32" s="2434"/>
      <c r="QQQ32" s="2434"/>
      <c r="QQR32" s="2434"/>
      <c r="QQS32" s="2434"/>
      <c r="QQT32" s="2434"/>
      <c r="QQU32" s="2434"/>
      <c r="QQV32" s="2434"/>
      <c r="QQW32" s="2434"/>
      <c r="QQX32" s="2434"/>
      <c r="QQY32" s="2434"/>
      <c r="QQZ32" s="2434"/>
      <c r="QRA32" s="2434"/>
      <c r="QRB32" s="2434"/>
      <c r="QRC32" s="2434"/>
      <c r="QRD32" s="2434"/>
      <c r="QRE32" s="2434"/>
      <c r="QRF32" s="2434"/>
      <c r="QRG32" s="2434"/>
      <c r="QRH32" s="2434"/>
      <c r="QRI32" s="2434"/>
      <c r="QRJ32" s="2434"/>
      <c r="QRK32" s="2434"/>
      <c r="QRL32" s="2434"/>
      <c r="QRM32" s="2434"/>
      <c r="QRN32" s="2434"/>
      <c r="QRO32" s="2434"/>
      <c r="QRP32" s="2434"/>
      <c r="QRQ32" s="2434"/>
      <c r="QRR32" s="2434"/>
      <c r="QRS32" s="2434"/>
      <c r="QRT32" s="2434"/>
      <c r="QRU32" s="2434"/>
      <c r="QRV32" s="2434"/>
      <c r="QRW32" s="2434"/>
      <c r="QRX32" s="2434"/>
      <c r="QRY32" s="2434"/>
      <c r="QRZ32" s="2434"/>
      <c r="QSA32" s="2434"/>
      <c r="QSB32" s="2434"/>
      <c r="QSC32" s="2434"/>
      <c r="QSD32" s="2434"/>
      <c r="QSE32" s="2434"/>
      <c r="QSF32" s="2434"/>
      <c r="QSG32" s="2434"/>
      <c r="QSH32" s="2434"/>
      <c r="QSI32" s="2434"/>
      <c r="QSJ32" s="2434"/>
      <c r="QSK32" s="2434"/>
      <c r="QSL32" s="2434"/>
      <c r="QSM32" s="2434"/>
      <c r="QSN32" s="2434"/>
      <c r="QSO32" s="2434"/>
      <c r="QSP32" s="2434"/>
      <c r="QSQ32" s="2434"/>
      <c r="QSR32" s="2434"/>
      <c r="QSS32" s="2434"/>
      <c r="QST32" s="2434"/>
      <c r="QSU32" s="2434"/>
      <c r="QSV32" s="2434"/>
      <c r="QSW32" s="2434"/>
      <c r="QSX32" s="2434"/>
      <c r="QSY32" s="2434"/>
      <c r="QSZ32" s="2434"/>
      <c r="QTA32" s="2434"/>
      <c r="QTB32" s="2434"/>
      <c r="QTC32" s="2434"/>
      <c r="QTD32" s="2434"/>
      <c r="QTE32" s="2434"/>
      <c r="QTF32" s="2434"/>
      <c r="QTG32" s="2434"/>
      <c r="QTH32" s="2434"/>
      <c r="QTI32" s="2434"/>
      <c r="QTJ32" s="2434"/>
      <c r="QTK32" s="2434"/>
      <c r="QTL32" s="2434"/>
      <c r="QTM32" s="2434"/>
      <c r="QTN32" s="2434"/>
      <c r="QTO32" s="2434"/>
      <c r="QTP32" s="2434"/>
      <c r="QTQ32" s="2434"/>
      <c r="QTR32" s="2434"/>
      <c r="QTS32" s="2434"/>
      <c r="QTT32" s="2434"/>
      <c r="QTU32" s="2434"/>
      <c r="QTV32" s="2434"/>
      <c r="QTW32" s="2434"/>
      <c r="QTX32" s="2434"/>
      <c r="QTY32" s="2434"/>
      <c r="QTZ32" s="2434"/>
      <c r="QUA32" s="2434"/>
      <c r="QUB32" s="2434"/>
      <c r="QUC32" s="2434"/>
      <c r="QUD32" s="2434"/>
      <c r="QUE32" s="2434"/>
      <c r="QUF32" s="2434"/>
      <c r="QUG32" s="2434"/>
      <c r="QUH32" s="2434"/>
      <c r="QUI32" s="2434"/>
      <c r="QUJ32" s="2434"/>
      <c r="QUK32" s="2434"/>
      <c r="QUL32" s="2434"/>
      <c r="QUM32" s="2434"/>
      <c r="QUN32" s="2434"/>
      <c r="QUO32" s="2434"/>
      <c r="QUP32" s="2434"/>
      <c r="QUQ32" s="2434"/>
      <c r="QUR32" s="2434"/>
      <c r="QUS32" s="2434"/>
      <c r="QUT32" s="2434"/>
      <c r="QUU32" s="2434"/>
      <c r="QUV32" s="2434"/>
      <c r="QUW32" s="2434"/>
      <c r="QUX32" s="2434"/>
      <c r="QUY32" s="2434"/>
      <c r="QUZ32" s="2434"/>
      <c r="QVA32" s="2434"/>
      <c r="QVB32" s="2434"/>
      <c r="QVC32" s="2434"/>
      <c r="QVD32" s="2434"/>
      <c r="QVE32" s="2434"/>
      <c r="QVF32" s="2434"/>
      <c r="QVG32" s="2434"/>
      <c r="QVH32" s="2434"/>
      <c r="QVI32" s="2434"/>
      <c r="QVJ32" s="2434"/>
      <c r="QVK32" s="2434"/>
      <c r="QVL32" s="2434"/>
      <c r="QVM32" s="2434"/>
      <c r="QVN32" s="2434"/>
      <c r="QVO32" s="2434"/>
      <c r="QVP32" s="2434"/>
      <c r="QVQ32" s="2434"/>
      <c r="QVR32" s="2434"/>
      <c r="QVS32" s="2434"/>
      <c r="QVT32" s="2434"/>
      <c r="QVU32" s="2434"/>
      <c r="QVV32" s="2434"/>
      <c r="QVW32" s="2434"/>
      <c r="QVX32" s="2434"/>
      <c r="QVY32" s="2434"/>
      <c r="QVZ32" s="2434"/>
      <c r="QWA32" s="2434"/>
      <c r="QWB32" s="2434"/>
      <c r="QWC32" s="2434"/>
      <c r="QWD32" s="2434"/>
      <c r="QWE32" s="2434"/>
      <c r="QWF32" s="2434"/>
      <c r="QWG32" s="2434"/>
      <c r="QWH32" s="2434"/>
      <c r="QWI32" s="2434"/>
      <c r="QWJ32" s="2434"/>
      <c r="QWK32" s="2434"/>
      <c r="QWL32" s="2434"/>
      <c r="QWM32" s="2434"/>
      <c r="QWN32" s="2434"/>
      <c r="QWO32" s="2434"/>
      <c r="QWP32" s="2434"/>
      <c r="QWQ32" s="2434"/>
      <c r="QWR32" s="2434"/>
      <c r="QWS32" s="2434"/>
      <c r="QWT32" s="2434"/>
      <c r="QWU32" s="2434"/>
      <c r="QWV32" s="2434"/>
      <c r="QWW32" s="2434"/>
      <c r="QWX32" s="2434"/>
      <c r="QWY32" s="2434"/>
      <c r="QWZ32" s="2434"/>
      <c r="QXA32" s="2434"/>
      <c r="QXB32" s="2434"/>
      <c r="QXC32" s="2434"/>
      <c r="QXD32" s="2434"/>
      <c r="QXE32" s="2434"/>
      <c r="QXF32" s="2434"/>
      <c r="QXG32" s="2434"/>
      <c r="QXH32" s="2434"/>
      <c r="QXI32" s="2434"/>
      <c r="QXJ32" s="2434"/>
      <c r="QXK32" s="2434"/>
      <c r="QXL32" s="2434"/>
      <c r="QXM32" s="2434"/>
      <c r="QXN32" s="2434"/>
      <c r="QXO32" s="2434"/>
      <c r="QXP32" s="2434"/>
      <c r="QXQ32" s="2434"/>
      <c r="QXR32" s="2434"/>
      <c r="QXS32" s="2434"/>
      <c r="QXT32" s="2434"/>
      <c r="QXU32" s="2434"/>
      <c r="QXV32" s="2434"/>
      <c r="QXW32" s="2434"/>
      <c r="QXX32" s="2434"/>
      <c r="QXY32" s="2434"/>
      <c r="QXZ32" s="2434"/>
      <c r="QYA32" s="2434"/>
      <c r="QYB32" s="2434"/>
      <c r="QYC32" s="2434"/>
      <c r="QYD32" s="2434"/>
      <c r="QYE32" s="2434"/>
      <c r="QYF32" s="2434"/>
      <c r="QYG32" s="2434"/>
      <c r="QYH32" s="2434"/>
      <c r="QYI32" s="2434"/>
      <c r="QYJ32" s="2434"/>
      <c r="QYK32" s="2434"/>
      <c r="QYL32" s="2434"/>
      <c r="QYM32" s="2434"/>
      <c r="QYN32" s="2434"/>
      <c r="QYO32" s="2434"/>
      <c r="QYP32" s="2434"/>
      <c r="QYQ32" s="2434"/>
      <c r="QYR32" s="2434"/>
      <c r="QYS32" s="2434"/>
      <c r="QYT32" s="2434"/>
      <c r="QYU32" s="2434"/>
      <c r="QYV32" s="2434"/>
      <c r="QYW32" s="2434"/>
      <c r="QYX32" s="2434"/>
      <c r="QYY32" s="2434"/>
      <c r="QYZ32" s="2434"/>
      <c r="QZA32" s="2434"/>
      <c r="QZB32" s="2434"/>
      <c r="QZC32" s="2434"/>
      <c r="QZD32" s="2434"/>
      <c r="QZE32" s="2434"/>
      <c r="QZF32" s="2434"/>
      <c r="QZG32" s="2434"/>
      <c r="QZH32" s="2434"/>
      <c r="QZI32" s="2434"/>
      <c r="QZJ32" s="2434"/>
      <c r="QZK32" s="2434"/>
      <c r="QZL32" s="2434"/>
      <c r="QZM32" s="2434"/>
      <c r="QZN32" s="2434"/>
      <c r="QZO32" s="2434"/>
      <c r="QZP32" s="2434"/>
      <c r="QZQ32" s="2434"/>
      <c r="QZR32" s="2434"/>
      <c r="QZS32" s="2434"/>
      <c r="QZT32" s="2434"/>
      <c r="QZU32" s="2434"/>
      <c r="QZV32" s="2434"/>
      <c r="QZW32" s="2434"/>
      <c r="QZX32" s="2434"/>
      <c r="QZY32" s="2434"/>
      <c r="QZZ32" s="2434"/>
      <c r="RAA32" s="2434"/>
      <c r="RAB32" s="2434"/>
      <c r="RAC32" s="2434"/>
      <c r="RAD32" s="2434"/>
      <c r="RAE32" s="2434"/>
      <c r="RAF32" s="2434"/>
      <c r="RAG32" s="2434"/>
      <c r="RAH32" s="2434"/>
      <c r="RAI32" s="2434"/>
      <c r="RAJ32" s="2434"/>
      <c r="RAK32" s="2434"/>
      <c r="RAL32" s="2434"/>
      <c r="RAM32" s="2434"/>
      <c r="RAN32" s="2434"/>
      <c r="RAO32" s="2434"/>
      <c r="RAP32" s="2434"/>
      <c r="RAQ32" s="2434"/>
      <c r="RAR32" s="2434"/>
      <c r="RAS32" s="2434"/>
      <c r="RAT32" s="2434"/>
      <c r="RAU32" s="2434"/>
      <c r="RAV32" s="2434"/>
      <c r="RAW32" s="2434"/>
      <c r="RAX32" s="2434"/>
      <c r="RAY32" s="2434"/>
      <c r="RAZ32" s="2434"/>
      <c r="RBA32" s="2434"/>
      <c r="RBB32" s="2434"/>
      <c r="RBC32" s="2434"/>
      <c r="RBD32" s="2434"/>
      <c r="RBE32" s="2434"/>
      <c r="RBF32" s="2434"/>
      <c r="RBG32" s="2434"/>
      <c r="RBH32" s="2434"/>
      <c r="RBI32" s="2434"/>
      <c r="RBJ32" s="2434"/>
      <c r="RBK32" s="2434"/>
      <c r="RBL32" s="2434"/>
      <c r="RBM32" s="2434"/>
      <c r="RBN32" s="2434"/>
      <c r="RBO32" s="2434"/>
      <c r="RBP32" s="2434"/>
      <c r="RBQ32" s="2434"/>
      <c r="RBR32" s="2434"/>
      <c r="RBS32" s="2434"/>
      <c r="RBT32" s="2434"/>
      <c r="RBU32" s="2434"/>
      <c r="RBV32" s="2434"/>
      <c r="RBW32" s="2434"/>
      <c r="RBX32" s="2434"/>
      <c r="RBY32" s="2434"/>
      <c r="RBZ32" s="2434"/>
      <c r="RCA32" s="2434"/>
      <c r="RCB32" s="2434"/>
      <c r="RCC32" s="2434"/>
      <c r="RCD32" s="2434"/>
      <c r="RCE32" s="2434"/>
      <c r="RCF32" s="2434"/>
      <c r="RCG32" s="2434"/>
      <c r="RCH32" s="2434"/>
      <c r="RCI32" s="2434"/>
      <c r="RCJ32" s="2434"/>
      <c r="RCK32" s="2434"/>
      <c r="RCL32" s="2434"/>
      <c r="RCM32" s="2434"/>
      <c r="RCN32" s="2434"/>
      <c r="RCO32" s="2434"/>
      <c r="RCP32" s="2434"/>
      <c r="RCQ32" s="2434"/>
      <c r="RCR32" s="2434"/>
      <c r="RCS32" s="2434"/>
      <c r="RCT32" s="2434"/>
      <c r="RCU32" s="2434"/>
      <c r="RCV32" s="2434"/>
      <c r="RCW32" s="2434"/>
      <c r="RCX32" s="2434"/>
      <c r="RCY32" s="2434"/>
      <c r="RCZ32" s="2434"/>
      <c r="RDA32" s="2434"/>
      <c r="RDB32" s="2434"/>
      <c r="RDC32" s="2434"/>
      <c r="RDD32" s="2434"/>
      <c r="RDE32" s="2434"/>
      <c r="RDF32" s="2434"/>
      <c r="RDG32" s="2434"/>
      <c r="RDH32" s="2434"/>
      <c r="RDI32" s="2434"/>
      <c r="RDJ32" s="2434"/>
      <c r="RDK32" s="2434"/>
      <c r="RDL32" s="2434"/>
      <c r="RDM32" s="2434"/>
      <c r="RDN32" s="2434"/>
      <c r="RDO32" s="2434"/>
      <c r="RDP32" s="2434"/>
      <c r="RDQ32" s="2434"/>
      <c r="RDR32" s="2434"/>
      <c r="RDS32" s="2434"/>
      <c r="RDT32" s="2434"/>
      <c r="RDU32" s="2434"/>
      <c r="RDV32" s="2434"/>
      <c r="RDW32" s="2434"/>
      <c r="RDX32" s="2434"/>
      <c r="RDY32" s="2434"/>
      <c r="RDZ32" s="2434"/>
      <c r="REA32" s="2434"/>
      <c r="REB32" s="2434"/>
      <c r="REC32" s="2434"/>
      <c r="RED32" s="2434"/>
      <c r="REE32" s="2434"/>
      <c r="REF32" s="2434"/>
      <c r="REG32" s="2434"/>
      <c r="REH32" s="2434"/>
      <c r="REI32" s="2434"/>
      <c r="REJ32" s="2434"/>
      <c r="REK32" s="2434"/>
      <c r="REL32" s="2434"/>
      <c r="REM32" s="2434"/>
      <c r="REN32" s="2434"/>
      <c r="REO32" s="2434"/>
      <c r="REP32" s="2434"/>
      <c r="REQ32" s="2434"/>
      <c r="RER32" s="2434"/>
      <c r="RES32" s="2434"/>
      <c r="RET32" s="2434"/>
      <c r="REU32" s="2434"/>
      <c r="REV32" s="2434"/>
      <c r="REW32" s="2434"/>
      <c r="REX32" s="2434"/>
      <c r="REY32" s="2434"/>
      <c r="REZ32" s="2434"/>
      <c r="RFA32" s="2434"/>
      <c r="RFB32" s="2434"/>
      <c r="RFC32" s="2434"/>
      <c r="RFD32" s="2434"/>
      <c r="RFE32" s="2434"/>
      <c r="RFF32" s="2434"/>
      <c r="RFG32" s="2434"/>
      <c r="RFH32" s="2434"/>
      <c r="RFI32" s="2434"/>
      <c r="RFJ32" s="2434"/>
      <c r="RFK32" s="2434"/>
      <c r="RFL32" s="2434"/>
      <c r="RFM32" s="2434"/>
      <c r="RFN32" s="2434"/>
      <c r="RFO32" s="2434"/>
      <c r="RFP32" s="2434"/>
      <c r="RFQ32" s="2434"/>
      <c r="RFR32" s="2434"/>
      <c r="RFS32" s="2434"/>
      <c r="RFT32" s="2434"/>
      <c r="RFU32" s="2434"/>
      <c r="RFV32" s="2434"/>
      <c r="RFW32" s="2434"/>
      <c r="RFX32" s="2434"/>
      <c r="RFY32" s="2434"/>
      <c r="RFZ32" s="2434"/>
      <c r="RGA32" s="2434"/>
      <c r="RGB32" s="2434"/>
      <c r="RGC32" s="2434"/>
      <c r="RGD32" s="2434"/>
      <c r="RGE32" s="2434"/>
      <c r="RGF32" s="2434"/>
      <c r="RGG32" s="2434"/>
      <c r="RGH32" s="2434"/>
      <c r="RGI32" s="2434"/>
      <c r="RGJ32" s="2434"/>
      <c r="RGK32" s="2434"/>
      <c r="RGL32" s="2434"/>
      <c r="RGM32" s="2434"/>
      <c r="RGN32" s="2434"/>
      <c r="RGO32" s="2434"/>
      <c r="RGP32" s="2434"/>
      <c r="RGQ32" s="2434"/>
      <c r="RGR32" s="2434"/>
      <c r="RGS32" s="2434"/>
      <c r="RGT32" s="2434"/>
      <c r="RGU32" s="2434"/>
      <c r="RGV32" s="2434"/>
      <c r="RGW32" s="2434"/>
      <c r="RGX32" s="2434"/>
      <c r="RGY32" s="2434"/>
      <c r="RGZ32" s="2434"/>
      <c r="RHA32" s="2434"/>
      <c r="RHB32" s="2434"/>
      <c r="RHC32" s="2434"/>
      <c r="RHD32" s="2434"/>
      <c r="RHE32" s="2434"/>
      <c r="RHF32" s="2434"/>
      <c r="RHG32" s="2434"/>
      <c r="RHH32" s="2434"/>
      <c r="RHI32" s="2434"/>
      <c r="RHJ32" s="2434"/>
      <c r="RHK32" s="2434"/>
      <c r="RHL32" s="2434"/>
      <c r="RHM32" s="2434"/>
      <c r="RHN32" s="2434"/>
      <c r="RHO32" s="2434"/>
      <c r="RHP32" s="2434"/>
      <c r="RHQ32" s="2434"/>
      <c r="RHR32" s="2434"/>
      <c r="RHS32" s="2434"/>
      <c r="RHT32" s="2434"/>
      <c r="RHU32" s="2434"/>
      <c r="RHV32" s="2434"/>
      <c r="RHW32" s="2434"/>
      <c r="RHX32" s="2434"/>
      <c r="RHY32" s="2434"/>
      <c r="RHZ32" s="2434"/>
      <c r="RIA32" s="2434"/>
      <c r="RIB32" s="2434"/>
      <c r="RIC32" s="2434"/>
      <c r="RID32" s="2434"/>
      <c r="RIE32" s="2434"/>
      <c r="RIF32" s="2434"/>
      <c r="RIG32" s="2434"/>
      <c r="RIH32" s="2434"/>
      <c r="RII32" s="2434"/>
      <c r="RIJ32" s="2434"/>
      <c r="RIK32" s="2434"/>
      <c r="RIL32" s="2434"/>
      <c r="RIM32" s="2434"/>
      <c r="RIN32" s="2434"/>
      <c r="RIO32" s="2434"/>
      <c r="RIP32" s="2434"/>
      <c r="RIQ32" s="2434"/>
      <c r="RIR32" s="2434"/>
      <c r="RIS32" s="2434"/>
      <c r="RIT32" s="2434"/>
      <c r="RIU32" s="2434"/>
      <c r="RIV32" s="2434"/>
      <c r="RIW32" s="2434"/>
      <c r="RIX32" s="2434"/>
      <c r="RIY32" s="2434"/>
      <c r="RIZ32" s="2434"/>
      <c r="RJA32" s="2434"/>
      <c r="RJB32" s="2434"/>
      <c r="RJC32" s="2434"/>
      <c r="RJD32" s="2434"/>
      <c r="RJE32" s="2434"/>
      <c r="RJF32" s="2434"/>
      <c r="RJG32" s="2434"/>
      <c r="RJH32" s="2434"/>
      <c r="RJI32" s="2434"/>
      <c r="RJJ32" s="2434"/>
      <c r="RJK32" s="2434"/>
      <c r="RJL32" s="2434"/>
      <c r="RJM32" s="2434"/>
      <c r="RJN32" s="2434"/>
      <c r="RJO32" s="2434"/>
      <c r="RJP32" s="2434"/>
      <c r="RJQ32" s="2434"/>
      <c r="RJR32" s="2434"/>
      <c r="RJS32" s="2434"/>
      <c r="RJT32" s="2434"/>
      <c r="RJU32" s="2434"/>
      <c r="RJV32" s="2434"/>
      <c r="RJW32" s="2434"/>
      <c r="RJX32" s="2434"/>
      <c r="RJY32" s="2434"/>
      <c r="RJZ32" s="2434"/>
      <c r="RKA32" s="2434"/>
      <c r="RKB32" s="2434"/>
      <c r="RKC32" s="2434"/>
      <c r="RKD32" s="2434"/>
      <c r="RKE32" s="2434"/>
      <c r="RKF32" s="2434"/>
      <c r="RKG32" s="2434"/>
      <c r="RKH32" s="2434"/>
      <c r="RKI32" s="2434"/>
      <c r="RKJ32" s="2434"/>
      <c r="RKK32" s="2434"/>
      <c r="RKL32" s="2434"/>
      <c r="RKM32" s="2434"/>
      <c r="RKN32" s="2434"/>
      <c r="RKO32" s="2434"/>
      <c r="RKP32" s="2434"/>
      <c r="RKQ32" s="2434"/>
      <c r="RKR32" s="2434"/>
      <c r="RKS32" s="2434"/>
      <c r="RKT32" s="2434"/>
      <c r="RKU32" s="2434"/>
      <c r="RKV32" s="2434"/>
      <c r="RKW32" s="2434"/>
      <c r="RKX32" s="2434"/>
      <c r="RKY32" s="2434"/>
      <c r="RKZ32" s="2434"/>
      <c r="RLA32" s="2434"/>
      <c r="RLB32" s="2434"/>
      <c r="RLC32" s="2434"/>
      <c r="RLD32" s="2434"/>
      <c r="RLE32" s="2434"/>
      <c r="RLF32" s="2434"/>
      <c r="RLG32" s="2434"/>
      <c r="RLH32" s="2434"/>
      <c r="RLI32" s="2434"/>
      <c r="RLJ32" s="2434"/>
      <c r="RLK32" s="2434"/>
      <c r="RLL32" s="2434"/>
      <c r="RLM32" s="2434"/>
      <c r="RLN32" s="2434"/>
      <c r="RLO32" s="2434"/>
      <c r="RLP32" s="2434"/>
      <c r="RLQ32" s="2434"/>
      <c r="RLR32" s="2434"/>
      <c r="RLS32" s="2434"/>
      <c r="RLT32" s="2434"/>
      <c r="RLU32" s="2434"/>
      <c r="RLV32" s="2434"/>
      <c r="RLW32" s="2434"/>
      <c r="RLX32" s="2434"/>
      <c r="RLY32" s="2434"/>
      <c r="RLZ32" s="2434"/>
      <c r="RMA32" s="2434"/>
      <c r="RMB32" s="2434"/>
      <c r="RMC32" s="2434"/>
      <c r="RMD32" s="2434"/>
      <c r="RME32" s="2434"/>
      <c r="RMF32" s="2434"/>
      <c r="RMG32" s="2434"/>
      <c r="RMH32" s="2434"/>
      <c r="RMI32" s="2434"/>
      <c r="RMJ32" s="2434"/>
      <c r="RMK32" s="2434"/>
      <c r="RML32" s="2434"/>
      <c r="RMM32" s="2434"/>
      <c r="RMN32" s="2434"/>
      <c r="RMO32" s="2434"/>
      <c r="RMP32" s="2434"/>
      <c r="RMQ32" s="2434"/>
      <c r="RMR32" s="2434"/>
      <c r="RMS32" s="2434"/>
      <c r="RMT32" s="2434"/>
      <c r="RMU32" s="2434"/>
      <c r="RMV32" s="2434"/>
      <c r="RMW32" s="2434"/>
      <c r="RMX32" s="2434"/>
      <c r="RMY32" s="2434"/>
      <c r="RMZ32" s="2434"/>
      <c r="RNA32" s="2434"/>
      <c r="RNB32" s="2434"/>
      <c r="RNC32" s="2434"/>
      <c r="RND32" s="2434"/>
      <c r="RNE32" s="2434"/>
      <c r="RNF32" s="2434"/>
      <c r="RNG32" s="2434"/>
      <c r="RNH32" s="2434"/>
      <c r="RNI32" s="2434"/>
      <c r="RNJ32" s="2434"/>
      <c r="RNK32" s="2434"/>
      <c r="RNL32" s="2434"/>
      <c r="RNM32" s="2434"/>
      <c r="RNN32" s="2434"/>
      <c r="RNO32" s="2434"/>
      <c r="RNP32" s="2434"/>
      <c r="RNQ32" s="2434"/>
      <c r="RNR32" s="2434"/>
      <c r="RNS32" s="2434"/>
      <c r="RNT32" s="2434"/>
      <c r="RNU32" s="2434"/>
      <c r="RNV32" s="2434"/>
      <c r="RNW32" s="2434"/>
      <c r="RNX32" s="2434"/>
      <c r="RNY32" s="2434"/>
      <c r="RNZ32" s="2434"/>
      <c r="ROA32" s="2434"/>
      <c r="ROB32" s="2434"/>
      <c r="ROC32" s="2434"/>
      <c r="ROD32" s="2434"/>
      <c r="ROE32" s="2434"/>
      <c r="ROF32" s="2434"/>
      <c r="ROG32" s="2434"/>
      <c r="ROH32" s="2434"/>
      <c r="ROI32" s="2434"/>
      <c r="ROJ32" s="2434"/>
      <c r="ROK32" s="2434"/>
      <c r="ROL32" s="2434"/>
      <c r="ROM32" s="2434"/>
      <c r="RON32" s="2434"/>
      <c r="ROO32" s="2434"/>
      <c r="ROP32" s="2434"/>
      <c r="ROQ32" s="2434"/>
      <c r="ROR32" s="2434"/>
      <c r="ROS32" s="2434"/>
      <c r="ROT32" s="2434"/>
      <c r="ROU32" s="2434"/>
      <c r="ROV32" s="2434"/>
      <c r="ROW32" s="2434"/>
      <c r="ROX32" s="2434"/>
      <c r="ROY32" s="2434"/>
      <c r="ROZ32" s="2434"/>
      <c r="RPA32" s="2434"/>
      <c r="RPB32" s="2434"/>
      <c r="RPC32" s="2434"/>
      <c r="RPD32" s="2434"/>
      <c r="RPE32" s="2434"/>
      <c r="RPF32" s="2434"/>
      <c r="RPG32" s="2434"/>
      <c r="RPH32" s="2434"/>
      <c r="RPI32" s="2434"/>
      <c r="RPJ32" s="2434"/>
      <c r="RPK32" s="2434"/>
      <c r="RPL32" s="2434"/>
      <c r="RPM32" s="2434"/>
      <c r="RPN32" s="2434"/>
      <c r="RPO32" s="2434"/>
      <c r="RPP32" s="2434"/>
      <c r="RPQ32" s="2434"/>
      <c r="RPR32" s="2434"/>
      <c r="RPS32" s="2434"/>
      <c r="RPT32" s="2434"/>
      <c r="RPU32" s="2434"/>
      <c r="RPV32" s="2434"/>
      <c r="RPW32" s="2434"/>
      <c r="RPX32" s="2434"/>
      <c r="RPY32" s="2434"/>
      <c r="RPZ32" s="2434"/>
      <c r="RQA32" s="2434"/>
      <c r="RQB32" s="2434"/>
      <c r="RQC32" s="2434"/>
      <c r="RQD32" s="2434"/>
      <c r="RQE32" s="2434"/>
      <c r="RQF32" s="2434"/>
      <c r="RQG32" s="2434"/>
      <c r="RQH32" s="2434"/>
      <c r="RQI32" s="2434"/>
      <c r="RQJ32" s="2434"/>
      <c r="RQK32" s="2434"/>
      <c r="RQL32" s="2434"/>
      <c r="RQM32" s="2434"/>
      <c r="RQN32" s="2434"/>
      <c r="RQO32" s="2434"/>
      <c r="RQP32" s="2434"/>
      <c r="RQQ32" s="2434"/>
      <c r="RQR32" s="2434"/>
      <c r="RQS32" s="2434"/>
      <c r="RQT32" s="2434"/>
      <c r="RQU32" s="2434"/>
      <c r="RQV32" s="2434"/>
      <c r="RQW32" s="2434"/>
      <c r="RQX32" s="2434"/>
      <c r="RQY32" s="2434"/>
      <c r="RQZ32" s="2434"/>
      <c r="RRA32" s="2434"/>
      <c r="RRB32" s="2434"/>
      <c r="RRC32" s="2434"/>
      <c r="RRD32" s="2434"/>
      <c r="RRE32" s="2434"/>
      <c r="RRF32" s="2434"/>
      <c r="RRG32" s="2434"/>
      <c r="RRH32" s="2434"/>
      <c r="RRI32" s="2434"/>
      <c r="RRJ32" s="2434"/>
      <c r="RRK32" s="2434"/>
      <c r="RRL32" s="2434"/>
      <c r="RRM32" s="2434"/>
      <c r="RRN32" s="2434"/>
      <c r="RRO32" s="2434"/>
      <c r="RRP32" s="2434"/>
      <c r="RRQ32" s="2434"/>
      <c r="RRR32" s="2434"/>
      <c r="RRS32" s="2434"/>
      <c r="RRT32" s="2434"/>
      <c r="RRU32" s="2434"/>
      <c r="RRV32" s="2434"/>
      <c r="RRW32" s="2434"/>
      <c r="RRX32" s="2434"/>
      <c r="RRY32" s="2434"/>
      <c r="RRZ32" s="2434"/>
      <c r="RSA32" s="2434"/>
      <c r="RSB32" s="2434"/>
      <c r="RSC32" s="2434"/>
      <c r="RSD32" s="2434"/>
      <c r="RSE32" s="2434"/>
      <c r="RSF32" s="2434"/>
      <c r="RSG32" s="2434"/>
      <c r="RSH32" s="2434"/>
      <c r="RSI32" s="2434"/>
      <c r="RSJ32" s="2434"/>
      <c r="RSK32" s="2434"/>
      <c r="RSL32" s="2434"/>
      <c r="RSM32" s="2434"/>
      <c r="RSN32" s="2434"/>
      <c r="RSO32" s="2434"/>
      <c r="RSP32" s="2434"/>
      <c r="RSQ32" s="2434"/>
      <c r="RSR32" s="2434"/>
      <c r="RSS32" s="2434"/>
      <c r="RST32" s="2434"/>
      <c r="RSU32" s="2434"/>
      <c r="RSV32" s="2434"/>
      <c r="RSW32" s="2434"/>
      <c r="RSX32" s="2434"/>
      <c r="RSY32" s="2434"/>
      <c r="RSZ32" s="2434"/>
      <c r="RTA32" s="2434"/>
      <c r="RTB32" s="2434"/>
      <c r="RTC32" s="2434"/>
      <c r="RTD32" s="2434"/>
      <c r="RTE32" s="2434"/>
      <c r="RTF32" s="2434"/>
      <c r="RTG32" s="2434"/>
      <c r="RTH32" s="2434"/>
      <c r="RTI32" s="2434"/>
      <c r="RTJ32" s="2434"/>
      <c r="RTK32" s="2434"/>
      <c r="RTL32" s="2434"/>
      <c r="RTM32" s="2434"/>
      <c r="RTN32" s="2434"/>
      <c r="RTO32" s="2434"/>
      <c r="RTP32" s="2434"/>
      <c r="RTQ32" s="2434"/>
      <c r="RTR32" s="2434"/>
      <c r="RTS32" s="2434"/>
      <c r="RTT32" s="2434"/>
      <c r="RTU32" s="2434"/>
      <c r="RTV32" s="2434"/>
      <c r="RTW32" s="2434"/>
      <c r="RTX32" s="2434"/>
      <c r="RTY32" s="2434"/>
      <c r="RTZ32" s="2434"/>
      <c r="RUA32" s="2434"/>
      <c r="RUB32" s="2434"/>
      <c r="RUC32" s="2434"/>
      <c r="RUD32" s="2434"/>
      <c r="RUE32" s="2434"/>
      <c r="RUF32" s="2434"/>
      <c r="RUG32" s="2434"/>
      <c r="RUH32" s="2434"/>
      <c r="RUI32" s="2434"/>
      <c r="RUJ32" s="2434"/>
      <c r="RUK32" s="2434"/>
      <c r="RUL32" s="2434"/>
      <c r="RUM32" s="2434"/>
      <c r="RUN32" s="2434"/>
      <c r="RUO32" s="2434"/>
      <c r="RUP32" s="2434"/>
      <c r="RUQ32" s="2434"/>
      <c r="RUR32" s="2434"/>
      <c r="RUS32" s="2434"/>
      <c r="RUT32" s="2434"/>
      <c r="RUU32" s="2434"/>
      <c r="RUV32" s="2434"/>
      <c r="RUW32" s="2434"/>
      <c r="RUX32" s="2434"/>
      <c r="RUY32" s="2434"/>
      <c r="RUZ32" s="2434"/>
      <c r="RVA32" s="2434"/>
      <c r="RVB32" s="2434"/>
      <c r="RVC32" s="2434"/>
      <c r="RVD32" s="2434"/>
      <c r="RVE32" s="2434"/>
      <c r="RVF32" s="2434"/>
      <c r="RVG32" s="2434"/>
      <c r="RVH32" s="2434"/>
      <c r="RVI32" s="2434"/>
      <c r="RVJ32" s="2434"/>
      <c r="RVK32" s="2434"/>
      <c r="RVL32" s="2434"/>
      <c r="RVM32" s="2434"/>
      <c r="RVN32" s="2434"/>
      <c r="RVO32" s="2434"/>
      <c r="RVP32" s="2434"/>
      <c r="RVQ32" s="2434"/>
      <c r="RVR32" s="2434"/>
      <c r="RVS32" s="2434"/>
      <c r="RVT32" s="2434"/>
      <c r="RVU32" s="2434"/>
      <c r="RVV32" s="2434"/>
      <c r="RVW32" s="2434"/>
      <c r="RVX32" s="2434"/>
      <c r="RVY32" s="2434"/>
      <c r="RVZ32" s="2434"/>
      <c r="RWA32" s="2434"/>
      <c r="RWB32" s="2434"/>
      <c r="RWC32" s="2434"/>
      <c r="RWD32" s="2434"/>
      <c r="RWE32" s="2434"/>
      <c r="RWF32" s="2434"/>
      <c r="RWG32" s="2434"/>
      <c r="RWH32" s="2434"/>
      <c r="RWI32" s="2434"/>
      <c r="RWJ32" s="2434"/>
      <c r="RWK32" s="2434"/>
      <c r="RWL32" s="2434"/>
      <c r="RWM32" s="2434"/>
      <c r="RWN32" s="2434"/>
      <c r="RWO32" s="2434"/>
      <c r="RWP32" s="2434"/>
      <c r="RWQ32" s="2434"/>
      <c r="RWR32" s="2434"/>
      <c r="RWS32" s="2434"/>
      <c r="RWT32" s="2434"/>
      <c r="RWU32" s="2434"/>
      <c r="RWV32" s="2434"/>
      <c r="RWW32" s="2434"/>
      <c r="RWX32" s="2434"/>
      <c r="RWY32" s="2434"/>
      <c r="RWZ32" s="2434"/>
      <c r="RXA32" s="2434"/>
      <c r="RXB32" s="2434"/>
      <c r="RXC32" s="2434"/>
      <c r="RXD32" s="2434"/>
      <c r="RXE32" s="2434"/>
      <c r="RXF32" s="2434"/>
      <c r="RXG32" s="2434"/>
      <c r="RXH32" s="2434"/>
      <c r="RXI32" s="2434"/>
      <c r="RXJ32" s="2434"/>
      <c r="RXK32" s="2434"/>
      <c r="RXL32" s="2434"/>
      <c r="RXM32" s="2434"/>
      <c r="RXN32" s="2434"/>
      <c r="RXO32" s="2434"/>
      <c r="RXP32" s="2434"/>
      <c r="RXQ32" s="2434"/>
      <c r="RXR32" s="2434"/>
      <c r="RXS32" s="2434"/>
      <c r="RXT32" s="2434"/>
      <c r="RXU32" s="2434"/>
      <c r="RXV32" s="2434"/>
      <c r="RXW32" s="2434"/>
      <c r="RXX32" s="2434"/>
      <c r="RXY32" s="2434"/>
      <c r="RXZ32" s="2434"/>
      <c r="RYA32" s="2434"/>
      <c r="RYB32" s="2434"/>
      <c r="RYC32" s="2434"/>
      <c r="RYD32" s="2434"/>
      <c r="RYE32" s="2434"/>
      <c r="RYF32" s="2434"/>
      <c r="RYG32" s="2434"/>
      <c r="RYH32" s="2434"/>
      <c r="RYI32" s="2434"/>
      <c r="RYJ32" s="2434"/>
      <c r="RYK32" s="2434"/>
      <c r="RYL32" s="2434"/>
      <c r="RYM32" s="2434"/>
      <c r="RYN32" s="2434"/>
      <c r="RYO32" s="2434"/>
      <c r="RYP32" s="2434"/>
      <c r="RYQ32" s="2434"/>
      <c r="RYR32" s="2434"/>
      <c r="RYS32" s="2434"/>
      <c r="RYT32" s="2434"/>
      <c r="RYU32" s="2434"/>
      <c r="RYV32" s="2434"/>
      <c r="RYW32" s="2434"/>
      <c r="RYX32" s="2434"/>
      <c r="RYY32" s="2434"/>
      <c r="RYZ32" s="2434"/>
      <c r="RZA32" s="2434"/>
      <c r="RZB32" s="2434"/>
      <c r="RZC32" s="2434"/>
      <c r="RZD32" s="2434"/>
      <c r="RZE32" s="2434"/>
      <c r="RZF32" s="2434"/>
      <c r="RZG32" s="2434"/>
      <c r="RZH32" s="2434"/>
      <c r="RZI32" s="2434"/>
      <c r="RZJ32" s="2434"/>
      <c r="RZK32" s="2434"/>
      <c r="RZL32" s="2434"/>
      <c r="RZM32" s="2434"/>
      <c r="RZN32" s="2434"/>
      <c r="RZO32" s="2434"/>
      <c r="RZP32" s="2434"/>
      <c r="RZQ32" s="2434"/>
      <c r="RZR32" s="2434"/>
      <c r="RZS32" s="2434"/>
      <c r="RZT32" s="2434"/>
      <c r="RZU32" s="2434"/>
      <c r="RZV32" s="2434"/>
      <c r="RZW32" s="2434"/>
      <c r="RZX32" s="2434"/>
      <c r="RZY32" s="2434"/>
      <c r="RZZ32" s="2434"/>
      <c r="SAA32" s="2434"/>
      <c r="SAB32" s="2434"/>
      <c r="SAC32" s="2434"/>
      <c r="SAD32" s="2434"/>
      <c r="SAE32" s="2434"/>
      <c r="SAF32" s="2434"/>
      <c r="SAG32" s="2434"/>
      <c r="SAH32" s="2434"/>
      <c r="SAI32" s="2434"/>
      <c r="SAJ32" s="2434"/>
      <c r="SAK32" s="2434"/>
      <c r="SAL32" s="2434"/>
      <c r="SAM32" s="2434"/>
      <c r="SAN32" s="2434"/>
      <c r="SAO32" s="2434"/>
      <c r="SAP32" s="2434"/>
      <c r="SAQ32" s="2434"/>
      <c r="SAR32" s="2434"/>
      <c r="SAS32" s="2434"/>
      <c r="SAT32" s="2434"/>
      <c r="SAU32" s="2434"/>
      <c r="SAV32" s="2434"/>
      <c r="SAW32" s="2434"/>
      <c r="SAX32" s="2434"/>
      <c r="SAY32" s="2434"/>
      <c r="SAZ32" s="2434"/>
      <c r="SBA32" s="2434"/>
      <c r="SBB32" s="2434"/>
      <c r="SBC32" s="2434"/>
      <c r="SBD32" s="2434"/>
      <c r="SBE32" s="2434"/>
      <c r="SBF32" s="2434"/>
      <c r="SBG32" s="2434"/>
      <c r="SBH32" s="2434"/>
      <c r="SBI32" s="2434"/>
      <c r="SBJ32" s="2434"/>
      <c r="SBK32" s="2434"/>
      <c r="SBL32" s="2434"/>
      <c r="SBM32" s="2434"/>
      <c r="SBN32" s="2434"/>
      <c r="SBO32" s="2434"/>
      <c r="SBP32" s="2434"/>
      <c r="SBQ32" s="2434"/>
      <c r="SBR32" s="2434"/>
      <c r="SBS32" s="2434"/>
      <c r="SBT32" s="2434"/>
      <c r="SBU32" s="2434"/>
      <c r="SBV32" s="2434"/>
      <c r="SBW32" s="2434"/>
      <c r="SBX32" s="2434"/>
      <c r="SBY32" s="2434"/>
      <c r="SBZ32" s="2434"/>
      <c r="SCA32" s="2434"/>
      <c r="SCB32" s="2434"/>
      <c r="SCC32" s="2434"/>
      <c r="SCD32" s="2434"/>
      <c r="SCE32" s="2434"/>
      <c r="SCF32" s="2434"/>
      <c r="SCG32" s="2434"/>
      <c r="SCH32" s="2434"/>
      <c r="SCI32" s="2434"/>
      <c r="SCJ32" s="2434"/>
      <c r="SCK32" s="2434"/>
      <c r="SCL32" s="2434"/>
      <c r="SCM32" s="2434"/>
      <c r="SCN32" s="2434"/>
      <c r="SCO32" s="2434"/>
      <c r="SCP32" s="2434"/>
      <c r="SCQ32" s="2434"/>
      <c r="SCR32" s="2434"/>
      <c r="SCS32" s="2434"/>
      <c r="SCT32" s="2434"/>
      <c r="SCU32" s="2434"/>
      <c r="SCV32" s="2434"/>
      <c r="SCW32" s="2434"/>
      <c r="SCX32" s="2434"/>
      <c r="SCY32" s="2434"/>
      <c r="SCZ32" s="2434"/>
      <c r="SDA32" s="2434"/>
      <c r="SDB32" s="2434"/>
      <c r="SDC32" s="2434"/>
      <c r="SDD32" s="2434"/>
      <c r="SDE32" s="2434"/>
      <c r="SDF32" s="2434"/>
      <c r="SDG32" s="2434"/>
      <c r="SDH32" s="2434"/>
      <c r="SDI32" s="2434"/>
      <c r="SDJ32" s="2434"/>
      <c r="SDK32" s="2434"/>
      <c r="SDL32" s="2434"/>
      <c r="SDM32" s="2434"/>
      <c r="SDN32" s="2434"/>
      <c r="SDO32" s="2434"/>
      <c r="SDP32" s="2434"/>
      <c r="SDQ32" s="2434"/>
      <c r="SDR32" s="2434"/>
      <c r="SDS32" s="2434"/>
      <c r="SDT32" s="2434"/>
      <c r="SDU32" s="2434"/>
      <c r="SDV32" s="2434"/>
      <c r="SDW32" s="2434"/>
      <c r="SDX32" s="2434"/>
      <c r="SDY32" s="2434"/>
      <c r="SDZ32" s="2434"/>
      <c r="SEA32" s="2434"/>
      <c r="SEB32" s="2434"/>
      <c r="SEC32" s="2434"/>
      <c r="SED32" s="2434"/>
      <c r="SEE32" s="2434"/>
      <c r="SEF32" s="2434"/>
      <c r="SEG32" s="2434"/>
      <c r="SEH32" s="2434"/>
      <c r="SEI32" s="2434"/>
      <c r="SEJ32" s="2434"/>
      <c r="SEK32" s="2434"/>
      <c r="SEL32" s="2434"/>
      <c r="SEM32" s="2434"/>
      <c r="SEN32" s="2434"/>
      <c r="SEO32" s="2434"/>
      <c r="SEP32" s="2434"/>
      <c r="SEQ32" s="2434"/>
      <c r="SER32" s="2434"/>
      <c r="SES32" s="2434"/>
      <c r="SET32" s="2434"/>
      <c r="SEU32" s="2434"/>
      <c r="SEV32" s="2434"/>
      <c r="SEW32" s="2434"/>
      <c r="SEX32" s="2434"/>
      <c r="SEY32" s="2434"/>
      <c r="SEZ32" s="2434"/>
      <c r="SFA32" s="2434"/>
      <c r="SFB32" s="2434"/>
      <c r="SFC32" s="2434"/>
      <c r="SFD32" s="2434"/>
      <c r="SFE32" s="2434"/>
      <c r="SFF32" s="2434"/>
      <c r="SFG32" s="2434"/>
      <c r="SFH32" s="2434"/>
      <c r="SFI32" s="2434"/>
      <c r="SFJ32" s="2434"/>
      <c r="SFK32" s="2434"/>
      <c r="SFL32" s="2434"/>
      <c r="SFM32" s="2434"/>
      <c r="SFN32" s="2434"/>
      <c r="SFO32" s="2434"/>
      <c r="SFP32" s="2434"/>
      <c r="SFQ32" s="2434"/>
      <c r="SFR32" s="2434"/>
      <c r="SFS32" s="2434"/>
      <c r="SFT32" s="2434"/>
      <c r="SFU32" s="2434"/>
      <c r="SFV32" s="2434"/>
      <c r="SFW32" s="2434"/>
      <c r="SFX32" s="2434"/>
      <c r="SFY32" s="2434"/>
      <c r="SFZ32" s="2434"/>
      <c r="SGA32" s="2434"/>
      <c r="SGB32" s="2434"/>
      <c r="SGC32" s="2434"/>
      <c r="SGD32" s="2434"/>
      <c r="SGE32" s="2434"/>
      <c r="SGF32" s="2434"/>
      <c r="SGG32" s="2434"/>
      <c r="SGH32" s="2434"/>
      <c r="SGI32" s="2434"/>
      <c r="SGJ32" s="2434"/>
      <c r="SGK32" s="2434"/>
      <c r="SGL32" s="2434"/>
      <c r="SGM32" s="2434"/>
      <c r="SGN32" s="2434"/>
      <c r="SGO32" s="2434"/>
      <c r="SGP32" s="2434"/>
      <c r="SGQ32" s="2434"/>
      <c r="SGR32" s="2434"/>
      <c r="SGS32" s="2434"/>
      <c r="SGT32" s="2434"/>
      <c r="SGU32" s="2434"/>
      <c r="SGV32" s="2434"/>
      <c r="SGW32" s="2434"/>
      <c r="SGX32" s="2434"/>
      <c r="SGY32" s="2434"/>
      <c r="SGZ32" s="2434"/>
      <c r="SHA32" s="2434"/>
      <c r="SHB32" s="2434"/>
      <c r="SHC32" s="2434"/>
      <c r="SHD32" s="2434"/>
      <c r="SHE32" s="2434"/>
      <c r="SHF32" s="2434"/>
      <c r="SHG32" s="2434"/>
      <c r="SHH32" s="2434"/>
      <c r="SHI32" s="2434"/>
      <c r="SHJ32" s="2434"/>
      <c r="SHK32" s="2434"/>
      <c r="SHL32" s="2434"/>
      <c r="SHM32" s="2434"/>
      <c r="SHN32" s="2434"/>
      <c r="SHO32" s="2434"/>
      <c r="SHP32" s="2434"/>
      <c r="SHQ32" s="2434"/>
      <c r="SHR32" s="2434"/>
      <c r="SHS32" s="2434"/>
      <c r="SHT32" s="2434"/>
      <c r="SHU32" s="2434"/>
      <c r="SHV32" s="2434"/>
      <c r="SHW32" s="2434"/>
      <c r="SHX32" s="2434"/>
      <c r="SHY32" s="2434"/>
      <c r="SHZ32" s="2434"/>
      <c r="SIA32" s="2434"/>
      <c r="SIB32" s="2434"/>
      <c r="SIC32" s="2434"/>
      <c r="SID32" s="2434"/>
      <c r="SIE32" s="2434"/>
      <c r="SIF32" s="2434"/>
      <c r="SIG32" s="2434"/>
      <c r="SIH32" s="2434"/>
      <c r="SII32" s="2434"/>
      <c r="SIJ32" s="2434"/>
      <c r="SIK32" s="2434"/>
      <c r="SIL32" s="2434"/>
      <c r="SIM32" s="2434"/>
      <c r="SIN32" s="2434"/>
      <c r="SIO32" s="2434"/>
      <c r="SIP32" s="2434"/>
      <c r="SIQ32" s="2434"/>
      <c r="SIR32" s="2434"/>
      <c r="SIS32" s="2434"/>
      <c r="SIT32" s="2434"/>
      <c r="SIU32" s="2434"/>
      <c r="SIV32" s="2434"/>
      <c r="SIW32" s="2434"/>
      <c r="SIX32" s="2434"/>
      <c r="SIY32" s="2434"/>
      <c r="SIZ32" s="2434"/>
      <c r="SJA32" s="2434"/>
      <c r="SJB32" s="2434"/>
      <c r="SJC32" s="2434"/>
      <c r="SJD32" s="2434"/>
      <c r="SJE32" s="2434"/>
      <c r="SJF32" s="2434"/>
      <c r="SJG32" s="2434"/>
      <c r="SJH32" s="2434"/>
      <c r="SJI32" s="2434"/>
      <c r="SJJ32" s="2434"/>
      <c r="SJK32" s="2434"/>
      <c r="SJL32" s="2434"/>
      <c r="SJM32" s="2434"/>
      <c r="SJN32" s="2434"/>
      <c r="SJO32" s="2434"/>
      <c r="SJP32" s="2434"/>
      <c r="SJQ32" s="2434"/>
      <c r="SJR32" s="2434"/>
      <c r="SJS32" s="2434"/>
      <c r="SJT32" s="2434"/>
      <c r="SJU32" s="2434"/>
      <c r="SJV32" s="2434"/>
      <c r="SJW32" s="2434"/>
      <c r="SJX32" s="2434"/>
      <c r="SJY32" s="2434"/>
      <c r="SJZ32" s="2434"/>
      <c r="SKA32" s="2434"/>
      <c r="SKB32" s="2434"/>
      <c r="SKC32" s="2434"/>
      <c r="SKD32" s="2434"/>
      <c r="SKE32" s="2434"/>
      <c r="SKF32" s="2434"/>
      <c r="SKG32" s="2434"/>
      <c r="SKH32" s="2434"/>
      <c r="SKI32" s="2434"/>
      <c r="SKJ32" s="2434"/>
      <c r="SKK32" s="2434"/>
      <c r="SKL32" s="2434"/>
      <c r="SKM32" s="2434"/>
      <c r="SKN32" s="2434"/>
      <c r="SKO32" s="2434"/>
      <c r="SKP32" s="2434"/>
      <c r="SKQ32" s="2434"/>
      <c r="SKR32" s="2434"/>
      <c r="SKS32" s="2434"/>
      <c r="SKT32" s="2434"/>
      <c r="SKU32" s="2434"/>
      <c r="SKV32" s="2434"/>
      <c r="SKW32" s="2434"/>
      <c r="SKX32" s="2434"/>
      <c r="SKY32" s="2434"/>
      <c r="SKZ32" s="2434"/>
      <c r="SLA32" s="2434"/>
      <c r="SLB32" s="2434"/>
      <c r="SLC32" s="2434"/>
      <c r="SLD32" s="2434"/>
      <c r="SLE32" s="2434"/>
      <c r="SLF32" s="2434"/>
      <c r="SLG32" s="2434"/>
      <c r="SLH32" s="2434"/>
      <c r="SLI32" s="2434"/>
      <c r="SLJ32" s="2434"/>
      <c r="SLK32" s="2434"/>
      <c r="SLL32" s="2434"/>
      <c r="SLM32" s="2434"/>
      <c r="SLN32" s="2434"/>
      <c r="SLO32" s="2434"/>
      <c r="SLP32" s="2434"/>
      <c r="SLQ32" s="2434"/>
      <c r="SLR32" s="2434"/>
      <c r="SLS32" s="2434"/>
      <c r="SLT32" s="2434"/>
      <c r="SLU32" s="2434"/>
      <c r="SLV32" s="2434"/>
      <c r="SLW32" s="2434"/>
      <c r="SLX32" s="2434"/>
      <c r="SLY32" s="2434"/>
      <c r="SLZ32" s="2434"/>
      <c r="SMA32" s="2434"/>
      <c r="SMB32" s="2434"/>
      <c r="SMC32" s="2434"/>
      <c r="SMD32" s="2434"/>
      <c r="SME32" s="2434"/>
      <c r="SMF32" s="2434"/>
      <c r="SMG32" s="2434"/>
      <c r="SMH32" s="2434"/>
      <c r="SMI32" s="2434"/>
      <c r="SMJ32" s="2434"/>
      <c r="SMK32" s="2434"/>
      <c r="SML32" s="2434"/>
      <c r="SMM32" s="2434"/>
      <c r="SMN32" s="2434"/>
      <c r="SMO32" s="2434"/>
      <c r="SMP32" s="2434"/>
      <c r="SMQ32" s="2434"/>
      <c r="SMR32" s="2434"/>
      <c r="SMS32" s="2434"/>
      <c r="SMT32" s="2434"/>
      <c r="SMU32" s="2434"/>
      <c r="SMV32" s="2434"/>
      <c r="SMW32" s="2434"/>
      <c r="SMX32" s="2434"/>
      <c r="SMY32" s="2434"/>
      <c r="SMZ32" s="2434"/>
      <c r="SNA32" s="2434"/>
      <c r="SNB32" s="2434"/>
      <c r="SNC32" s="2434"/>
      <c r="SND32" s="2434"/>
      <c r="SNE32" s="2434"/>
      <c r="SNF32" s="2434"/>
      <c r="SNG32" s="2434"/>
      <c r="SNH32" s="2434"/>
      <c r="SNI32" s="2434"/>
      <c r="SNJ32" s="2434"/>
      <c r="SNK32" s="2434"/>
      <c r="SNL32" s="2434"/>
      <c r="SNM32" s="2434"/>
      <c r="SNN32" s="2434"/>
      <c r="SNO32" s="2434"/>
      <c r="SNP32" s="2434"/>
      <c r="SNQ32" s="2434"/>
      <c r="SNR32" s="2434"/>
      <c r="SNS32" s="2434"/>
      <c r="SNT32" s="2434"/>
      <c r="SNU32" s="2434"/>
      <c r="SNV32" s="2434"/>
      <c r="SNW32" s="2434"/>
      <c r="SNX32" s="2434"/>
      <c r="SNY32" s="2434"/>
      <c r="SNZ32" s="2434"/>
      <c r="SOA32" s="2434"/>
      <c r="SOB32" s="2434"/>
      <c r="SOC32" s="2434"/>
      <c r="SOD32" s="2434"/>
      <c r="SOE32" s="2434"/>
      <c r="SOF32" s="2434"/>
      <c r="SOG32" s="2434"/>
      <c r="SOH32" s="2434"/>
      <c r="SOI32" s="2434"/>
      <c r="SOJ32" s="2434"/>
      <c r="SOK32" s="2434"/>
      <c r="SOL32" s="2434"/>
      <c r="SOM32" s="2434"/>
      <c r="SON32" s="2434"/>
      <c r="SOO32" s="2434"/>
      <c r="SOP32" s="2434"/>
      <c r="SOQ32" s="2434"/>
      <c r="SOR32" s="2434"/>
      <c r="SOS32" s="2434"/>
      <c r="SOT32" s="2434"/>
      <c r="SOU32" s="2434"/>
      <c r="SOV32" s="2434"/>
      <c r="SOW32" s="2434"/>
      <c r="SOX32" s="2434"/>
      <c r="SOY32" s="2434"/>
      <c r="SOZ32" s="2434"/>
      <c r="SPA32" s="2434"/>
      <c r="SPB32" s="2434"/>
      <c r="SPC32" s="2434"/>
      <c r="SPD32" s="2434"/>
      <c r="SPE32" s="2434"/>
      <c r="SPF32" s="2434"/>
      <c r="SPG32" s="2434"/>
      <c r="SPH32" s="2434"/>
      <c r="SPI32" s="2434"/>
      <c r="SPJ32" s="2434"/>
      <c r="SPK32" s="2434"/>
      <c r="SPL32" s="2434"/>
      <c r="SPM32" s="2434"/>
      <c r="SPN32" s="2434"/>
      <c r="SPO32" s="2434"/>
      <c r="SPP32" s="2434"/>
      <c r="SPQ32" s="2434"/>
      <c r="SPR32" s="2434"/>
      <c r="SPS32" s="2434"/>
      <c r="SPT32" s="2434"/>
      <c r="SPU32" s="2434"/>
      <c r="SPV32" s="2434"/>
      <c r="SPW32" s="2434"/>
      <c r="SPX32" s="2434"/>
      <c r="SPY32" s="2434"/>
      <c r="SPZ32" s="2434"/>
      <c r="SQA32" s="2434"/>
      <c r="SQB32" s="2434"/>
      <c r="SQC32" s="2434"/>
      <c r="SQD32" s="2434"/>
      <c r="SQE32" s="2434"/>
      <c r="SQF32" s="2434"/>
      <c r="SQG32" s="2434"/>
      <c r="SQH32" s="2434"/>
      <c r="SQI32" s="2434"/>
      <c r="SQJ32" s="2434"/>
      <c r="SQK32" s="2434"/>
      <c r="SQL32" s="2434"/>
      <c r="SQM32" s="2434"/>
      <c r="SQN32" s="2434"/>
      <c r="SQO32" s="2434"/>
      <c r="SQP32" s="2434"/>
      <c r="SQQ32" s="2434"/>
      <c r="SQR32" s="2434"/>
      <c r="SQS32" s="2434"/>
      <c r="SQT32" s="2434"/>
      <c r="SQU32" s="2434"/>
      <c r="SQV32" s="2434"/>
      <c r="SQW32" s="2434"/>
      <c r="SQX32" s="2434"/>
      <c r="SQY32" s="2434"/>
      <c r="SQZ32" s="2434"/>
      <c r="SRA32" s="2434"/>
      <c r="SRB32" s="2434"/>
      <c r="SRC32" s="2434"/>
      <c r="SRD32" s="2434"/>
      <c r="SRE32" s="2434"/>
      <c r="SRF32" s="2434"/>
      <c r="SRG32" s="2434"/>
      <c r="SRH32" s="2434"/>
      <c r="SRI32" s="2434"/>
      <c r="SRJ32" s="2434"/>
      <c r="SRK32" s="2434"/>
      <c r="SRL32" s="2434"/>
      <c r="SRM32" s="2434"/>
      <c r="SRN32" s="2434"/>
      <c r="SRO32" s="2434"/>
      <c r="SRP32" s="2434"/>
      <c r="SRQ32" s="2434"/>
      <c r="SRR32" s="2434"/>
      <c r="SRS32" s="2434"/>
      <c r="SRT32" s="2434"/>
      <c r="SRU32" s="2434"/>
      <c r="SRV32" s="2434"/>
      <c r="SRW32" s="2434"/>
      <c r="SRX32" s="2434"/>
      <c r="SRY32" s="2434"/>
      <c r="SRZ32" s="2434"/>
      <c r="SSA32" s="2434"/>
      <c r="SSB32" s="2434"/>
      <c r="SSC32" s="2434"/>
      <c r="SSD32" s="2434"/>
      <c r="SSE32" s="2434"/>
      <c r="SSF32" s="2434"/>
      <c r="SSG32" s="2434"/>
      <c r="SSH32" s="2434"/>
      <c r="SSI32" s="2434"/>
      <c r="SSJ32" s="2434"/>
      <c r="SSK32" s="2434"/>
      <c r="SSL32" s="2434"/>
      <c r="SSM32" s="2434"/>
      <c r="SSN32" s="2434"/>
      <c r="SSO32" s="2434"/>
      <c r="SSP32" s="2434"/>
      <c r="SSQ32" s="2434"/>
      <c r="SSR32" s="2434"/>
      <c r="SSS32" s="2434"/>
      <c r="SST32" s="2434"/>
      <c r="SSU32" s="2434"/>
      <c r="SSV32" s="2434"/>
      <c r="SSW32" s="2434"/>
      <c r="SSX32" s="2434"/>
      <c r="SSY32" s="2434"/>
      <c r="SSZ32" s="2434"/>
      <c r="STA32" s="2434"/>
      <c r="STB32" s="2434"/>
      <c r="STC32" s="2434"/>
      <c r="STD32" s="2434"/>
      <c r="STE32" s="2434"/>
      <c r="STF32" s="2434"/>
      <c r="STG32" s="2434"/>
      <c r="STH32" s="2434"/>
      <c r="STI32" s="2434"/>
      <c r="STJ32" s="2434"/>
      <c r="STK32" s="2434"/>
      <c r="STL32" s="2434"/>
      <c r="STM32" s="2434"/>
      <c r="STN32" s="2434"/>
      <c r="STO32" s="2434"/>
      <c r="STP32" s="2434"/>
      <c r="STQ32" s="2434"/>
      <c r="STR32" s="2434"/>
      <c r="STS32" s="2434"/>
      <c r="STT32" s="2434"/>
      <c r="STU32" s="2434"/>
      <c r="STV32" s="2434"/>
      <c r="STW32" s="2434"/>
      <c r="STX32" s="2434"/>
      <c r="STY32" s="2434"/>
      <c r="STZ32" s="2434"/>
      <c r="SUA32" s="2434"/>
      <c r="SUB32" s="2434"/>
      <c r="SUC32" s="2434"/>
      <c r="SUD32" s="2434"/>
      <c r="SUE32" s="2434"/>
      <c r="SUF32" s="2434"/>
      <c r="SUG32" s="2434"/>
      <c r="SUH32" s="2434"/>
      <c r="SUI32" s="2434"/>
      <c r="SUJ32" s="2434"/>
      <c r="SUK32" s="2434"/>
      <c r="SUL32" s="2434"/>
      <c r="SUM32" s="2434"/>
      <c r="SUN32" s="2434"/>
      <c r="SUO32" s="2434"/>
      <c r="SUP32" s="2434"/>
      <c r="SUQ32" s="2434"/>
      <c r="SUR32" s="2434"/>
      <c r="SUS32" s="2434"/>
      <c r="SUT32" s="2434"/>
      <c r="SUU32" s="2434"/>
      <c r="SUV32" s="2434"/>
      <c r="SUW32" s="2434"/>
      <c r="SUX32" s="2434"/>
      <c r="SUY32" s="2434"/>
      <c r="SUZ32" s="2434"/>
      <c r="SVA32" s="2434"/>
      <c r="SVB32" s="2434"/>
      <c r="SVC32" s="2434"/>
      <c r="SVD32" s="2434"/>
      <c r="SVE32" s="2434"/>
      <c r="SVF32" s="2434"/>
      <c r="SVG32" s="2434"/>
      <c r="SVH32" s="2434"/>
      <c r="SVI32" s="2434"/>
      <c r="SVJ32" s="2434"/>
      <c r="SVK32" s="2434"/>
      <c r="SVL32" s="2434"/>
      <c r="SVM32" s="2434"/>
      <c r="SVN32" s="2434"/>
      <c r="SVO32" s="2434"/>
      <c r="SVP32" s="2434"/>
      <c r="SVQ32" s="2434"/>
      <c r="SVR32" s="2434"/>
      <c r="SVS32" s="2434"/>
      <c r="SVT32" s="2434"/>
      <c r="SVU32" s="2434"/>
      <c r="SVV32" s="2434"/>
      <c r="SVW32" s="2434"/>
      <c r="SVX32" s="2434"/>
      <c r="SVY32" s="2434"/>
      <c r="SVZ32" s="2434"/>
      <c r="SWA32" s="2434"/>
      <c r="SWB32" s="2434"/>
      <c r="SWC32" s="2434"/>
      <c r="SWD32" s="2434"/>
      <c r="SWE32" s="2434"/>
      <c r="SWF32" s="2434"/>
      <c r="SWG32" s="2434"/>
      <c r="SWH32" s="2434"/>
      <c r="SWI32" s="2434"/>
      <c r="SWJ32" s="2434"/>
      <c r="SWK32" s="2434"/>
      <c r="SWL32" s="2434"/>
      <c r="SWM32" s="2434"/>
      <c r="SWN32" s="2434"/>
      <c r="SWO32" s="2434"/>
      <c r="SWP32" s="2434"/>
      <c r="SWQ32" s="2434"/>
      <c r="SWR32" s="2434"/>
      <c r="SWS32" s="2434"/>
      <c r="SWT32" s="2434"/>
      <c r="SWU32" s="2434"/>
      <c r="SWV32" s="2434"/>
      <c r="SWW32" s="2434"/>
      <c r="SWX32" s="2434"/>
      <c r="SWY32" s="2434"/>
      <c r="SWZ32" s="2434"/>
      <c r="SXA32" s="2434"/>
      <c r="SXB32" s="2434"/>
      <c r="SXC32" s="2434"/>
      <c r="SXD32" s="2434"/>
      <c r="SXE32" s="2434"/>
      <c r="SXF32" s="2434"/>
      <c r="SXG32" s="2434"/>
      <c r="SXH32" s="2434"/>
      <c r="SXI32" s="2434"/>
      <c r="SXJ32" s="2434"/>
      <c r="SXK32" s="2434"/>
      <c r="SXL32" s="2434"/>
      <c r="SXM32" s="2434"/>
      <c r="SXN32" s="2434"/>
      <c r="SXO32" s="2434"/>
      <c r="SXP32" s="2434"/>
      <c r="SXQ32" s="2434"/>
      <c r="SXR32" s="2434"/>
      <c r="SXS32" s="2434"/>
      <c r="SXT32" s="2434"/>
      <c r="SXU32" s="2434"/>
      <c r="SXV32" s="2434"/>
      <c r="SXW32" s="2434"/>
      <c r="SXX32" s="2434"/>
      <c r="SXY32" s="2434"/>
      <c r="SXZ32" s="2434"/>
      <c r="SYA32" s="2434"/>
      <c r="SYB32" s="2434"/>
      <c r="SYC32" s="2434"/>
      <c r="SYD32" s="2434"/>
      <c r="SYE32" s="2434"/>
      <c r="SYF32" s="2434"/>
      <c r="SYG32" s="2434"/>
      <c r="SYH32" s="2434"/>
      <c r="SYI32" s="2434"/>
      <c r="SYJ32" s="2434"/>
      <c r="SYK32" s="2434"/>
      <c r="SYL32" s="2434"/>
      <c r="SYM32" s="2434"/>
      <c r="SYN32" s="2434"/>
      <c r="SYO32" s="2434"/>
      <c r="SYP32" s="2434"/>
      <c r="SYQ32" s="2434"/>
      <c r="SYR32" s="2434"/>
      <c r="SYS32" s="2434"/>
      <c r="SYT32" s="2434"/>
      <c r="SYU32" s="2434"/>
      <c r="SYV32" s="2434"/>
      <c r="SYW32" s="2434"/>
      <c r="SYX32" s="2434"/>
      <c r="SYY32" s="2434"/>
      <c r="SYZ32" s="2434"/>
      <c r="SZA32" s="2434"/>
      <c r="SZB32" s="2434"/>
      <c r="SZC32" s="2434"/>
      <c r="SZD32" s="2434"/>
      <c r="SZE32" s="2434"/>
      <c r="SZF32" s="2434"/>
      <c r="SZG32" s="2434"/>
      <c r="SZH32" s="2434"/>
      <c r="SZI32" s="2434"/>
      <c r="SZJ32" s="2434"/>
      <c r="SZK32" s="2434"/>
      <c r="SZL32" s="2434"/>
      <c r="SZM32" s="2434"/>
      <c r="SZN32" s="2434"/>
      <c r="SZO32" s="2434"/>
      <c r="SZP32" s="2434"/>
      <c r="SZQ32" s="2434"/>
      <c r="SZR32" s="2434"/>
      <c r="SZS32" s="2434"/>
      <c r="SZT32" s="2434"/>
      <c r="SZU32" s="2434"/>
      <c r="SZV32" s="2434"/>
      <c r="SZW32" s="2434"/>
      <c r="SZX32" s="2434"/>
      <c r="SZY32" s="2434"/>
      <c r="SZZ32" s="2434"/>
      <c r="TAA32" s="2434"/>
      <c r="TAB32" s="2434"/>
      <c r="TAC32" s="2434"/>
      <c r="TAD32" s="2434"/>
      <c r="TAE32" s="2434"/>
      <c r="TAF32" s="2434"/>
      <c r="TAG32" s="2434"/>
      <c r="TAH32" s="2434"/>
      <c r="TAI32" s="2434"/>
      <c r="TAJ32" s="2434"/>
      <c r="TAK32" s="2434"/>
      <c r="TAL32" s="2434"/>
      <c r="TAM32" s="2434"/>
      <c r="TAN32" s="2434"/>
      <c r="TAO32" s="2434"/>
      <c r="TAP32" s="2434"/>
      <c r="TAQ32" s="2434"/>
      <c r="TAR32" s="2434"/>
      <c r="TAS32" s="2434"/>
      <c r="TAT32" s="2434"/>
      <c r="TAU32" s="2434"/>
      <c r="TAV32" s="2434"/>
      <c r="TAW32" s="2434"/>
      <c r="TAX32" s="2434"/>
      <c r="TAY32" s="2434"/>
      <c r="TAZ32" s="2434"/>
      <c r="TBA32" s="2434"/>
      <c r="TBB32" s="2434"/>
      <c r="TBC32" s="2434"/>
      <c r="TBD32" s="2434"/>
      <c r="TBE32" s="2434"/>
      <c r="TBF32" s="2434"/>
      <c r="TBG32" s="2434"/>
      <c r="TBH32" s="2434"/>
      <c r="TBI32" s="2434"/>
      <c r="TBJ32" s="2434"/>
      <c r="TBK32" s="2434"/>
      <c r="TBL32" s="2434"/>
      <c r="TBM32" s="2434"/>
      <c r="TBN32" s="2434"/>
      <c r="TBO32" s="2434"/>
      <c r="TBP32" s="2434"/>
      <c r="TBQ32" s="2434"/>
      <c r="TBR32" s="2434"/>
      <c r="TBS32" s="2434"/>
      <c r="TBT32" s="2434"/>
      <c r="TBU32" s="2434"/>
      <c r="TBV32" s="2434"/>
      <c r="TBW32" s="2434"/>
      <c r="TBX32" s="2434"/>
      <c r="TBY32" s="2434"/>
      <c r="TBZ32" s="2434"/>
      <c r="TCA32" s="2434"/>
      <c r="TCB32" s="2434"/>
      <c r="TCC32" s="2434"/>
      <c r="TCD32" s="2434"/>
      <c r="TCE32" s="2434"/>
      <c r="TCF32" s="2434"/>
      <c r="TCG32" s="2434"/>
      <c r="TCH32" s="2434"/>
      <c r="TCI32" s="2434"/>
      <c r="TCJ32" s="2434"/>
      <c r="TCK32" s="2434"/>
      <c r="TCL32" s="2434"/>
      <c r="TCM32" s="2434"/>
      <c r="TCN32" s="2434"/>
      <c r="TCO32" s="2434"/>
      <c r="TCP32" s="2434"/>
      <c r="TCQ32" s="2434"/>
      <c r="TCR32" s="2434"/>
      <c r="TCS32" s="2434"/>
      <c r="TCT32" s="2434"/>
      <c r="TCU32" s="2434"/>
      <c r="TCV32" s="2434"/>
      <c r="TCW32" s="2434"/>
      <c r="TCX32" s="2434"/>
      <c r="TCY32" s="2434"/>
      <c r="TCZ32" s="2434"/>
      <c r="TDA32" s="2434"/>
      <c r="TDB32" s="2434"/>
      <c r="TDC32" s="2434"/>
      <c r="TDD32" s="2434"/>
      <c r="TDE32" s="2434"/>
      <c r="TDF32" s="2434"/>
      <c r="TDG32" s="2434"/>
      <c r="TDH32" s="2434"/>
      <c r="TDI32" s="2434"/>
      <c r="TDJ32" s="2434"/>
      <c r="TDK32" s="2434"/>
      <c r="TDL32" s="2434"/>
      <c r="TDM32" s="2434"/>
      <c r="TDN32" s="2434"/>
      <c r="TDO32" s="2434"/>
      <c r="TDP32" s="2434"/>
      <c r="TDQ32" s="2434"/>
      <c r="TDR32" s="2434"/>
      <c r="TDS32" s="2434"/>
      <c r="TDT32" s="2434"/>
      <c r="TDU32" s="2434"/>
      <c r="TDV32" s="2434"/>
      <c r="TDW32" s="2434"/>
      <c r="TDX32" s="2434"/>
      <c r="TDY32" s="2434"/>
      <c r="TDZ32" s="2434"/>
      <c r="TEA32" s="2434"/>
      <c r="TEB32" s="2434"/>
      <c r="TEC32" s="2434"/>
      <c r="TED32" s="2434"/>
      <c r="TEE32" s="2434"/>
      <c r="TEF32" s="2434"/>
      <c r="TEG32" s="2434"/>
      <c r="TEH32" s="2434"/>
      <c r="TEI32" s="2434"/>
      <c r="TEJ32" s="2434"/>
      <c r="TEK32" s="2434"/>
      <c r="TEL32" s="2434"/>
      <c r="TEM32" s="2434"/>
      <c r="TEN32" s="2434"/>
      <c r="TEO32" s="2434"/>
      <c r="TEP32" s="2434"/>
      <c r="TEQ32" s="2434"/>
      <c r="TER32" s="2434"/>
      <c r="TES32" s="2434"/>
      <c r="TET32" s="2434"/>
      <c r="TEU32" s="2434"/>
      <c r="TEV32" s="2434"/>
      <c r="TEW32" s="2434"/>
      <c r="TEX32" s="2434"/>
      <c r="TEY32" s="2434"/>
      <c r="TEZ32" s="2434"/>
      <c r="TFA32" s="2434"/>
      <c r="TFB32" s="2434"/>
      <c r="TFC32" s="2434"/>
      <c r="TFD32" s="2434"/>
      <c r="TFE32" s="2434"/>
      <c r="TFF32" s="2434"/>
      <c r="TFG32" s="2434"/>
      <c r="TFH32" s="2434"/>
      <c r="TFI32" s="2434"/>
      <c r="TFJ32" s="2434"/>
      <c r="TFK32" s="2434"/>
      <c r="TFL32" s="2434"/>
      <c r="TFM32" s="2434"/>
      <c r="TFN32" s="2434"/>
      <c r="TFO32" s="2434"/>
      <c r="TFP32" s="2434"/>
      <c r="TFQ32" s="2434"/>
      <c r="TFR32" s="2434"/>
      <c r="TFS32" s="2434"/>
      <c r="TFT32" s="2434"/>
      <c r="TFU32" s="2434"/>
      <c r="TFV32" s="2434"/>
      <c r="TFW32" s="2434"/>
      <c r="TFX32" s="2434"/>
      <c r="TFY32" s="2434"/>
      <c r="TFZ32" s="2434"/>
      <c r="TGA32" s="2434"/>
      <c r="TGB32" s="2434"/>
      <c r="TGC32" s="2434"/>
      <c r="TGD32" s="2434"/>
      <c r="TGE32" s="2434"/>
      <c r="TGF32" s="2434"/>
      <c r="TGG32" s="2434"/>
      <c r="TGH32" s="2434"/>
      <c r="TGI32" s="2434"/>
      <c r="TGJ32" s="2434"/>
      <c r="TGK32" s="2434"/>
      <c r="TGL32" s="2434"/>
      <c r="TGM32" s="2434"/>
      <c r="TGN32" s="2434"/>
      <c r="TGO32" s="2434"/>
      <c r="TGP32" s="2434"/>
      <c r="TGQ32" s="2434"/>
      <c r="TGR32" s="2434"/>
      <c r="TGS32" s="2434"/>
      <c r="TGT32" s="2434"/>
      <c r="TGU32" s="2434"/>
      <c r="TGV32" s="2434"/>
      <c r="TGW32" s="2434"/>
      <c r="TGX32" s="2434"/>
      <c r="TGY32" s="2434"/>
      <c r="TGZ32" s="2434"/>
      <c r="THA32" s="2434"/>
      <c r="THB32" s="2434"/>
      <c r="THC32" s="2434"/>
      <c r="THD32" s="2434"/>
      <c r="THE32" s="2434"/>
      <c r="THF32" s="2434"/>
      <c r="THG32" s="2434"/>
      <c r="THH32" s="2434"/>
      <c r="THI32" s="2434"/>
      <c r="THJ32" s="2434"/>
      <c r="THK32" s="2434"/>
      <c r="THL32" s="2434"/>
      <c r="THM32" s="2434"/>
      <c r="THN32" s="2434"/>
      <c r="THO32" s="2434"/>
      <c r="THP32" s="2434"/>
      <c r="THQ32" s="2434"/>
      <c r="THR32" s="2434"/>
      <c r="THS32" s="2434"/>
      <c r="THT32" s="2434"/>
      <c r="THU32" s="2434"/>
      <c r="THV32" s="2434"/>
      <c r="THW32" s="2434"/>
      <c r="THX32" s="2434"/>
      <c r="THY32" s="2434"/>
      <c r="THZ32" s="2434"/>
      <c r="TIA32" s="2434"/>
      <c r="TIB32" s="2434"/>
      <c r="TIC32" s="2434"/>
      <c r="TID32" s="2434"/>
      <c r="TIE32" s="2434"/>
      <c r="TIF32" s="2434"/>
      <c r="TIG32" s="2434"/>
      <c r="TIH32" s="2434"/>
      <c r="TII32" s="2434"/>
      <c r="TIJ32" s="2434"/>
      <c r="TIK32" s="2434"/>
      <c r="TIL32" s="2434"/>
      <c r="TIM32" s="2434"/>
      <c r="TIN32" s="2434"/>
      <c r="TIO32" s="2434"/>
      <c r="TIP32" s="2434"/>
      <c r="TIQ32" s="2434"/>
      <c r="TIR32" s="2434"/>
      <c r="TIS32" s="2434"/>
      <c r="TIT32" s="2434"/>
      <c r="TIU32" s="2434"/>
      <c r="TIV32" s="2434"/>
      <c r="TIW32" s="2434"/>
      <c r="TIX32" s="2434"/>
      <c r="TIY32" s="2434"/>
      <c r="TIZ32" s="2434"/>
      <c r="TJA32" s="2434"/>
      <c r="TJB32" s="2434"/>
      <c r="TJC32" s="2434"/>
      <c r="TJD32" s="2434"/>
      <c r="TJE32" s="2434"/>
      <c r="TJF32" s="2434"/>
      <c r="TJG32" s="2434"/>
      <c r="TJH32" s="2434"/>
      <c r="TJI32" s="2434"/>
      <c r="TJJ32" s="2434"/>
      <c r="TJK32" s="2434"/>
      <c r="TJL32" s="2434"/>
      <c r="TJM32" s="2434"/>
      <c r="TJN32" s="2434"/>
      <c r="TJO32" s="2434"/>
      <c r="TJP32" s="2434"/>
      <c r="TJQ32" s="2434"/>
      <c r="TJR32" s="2434"/>
      <c r="TJS32" s="2434"/>
      <c r="TJT32" s="2434"/>
      <c r="TJU32" s="2434"/>
      <c r="TJV32" s="2434"/>
      <c r="TJW32" s="2434"/>
      <c r="TJX32" s="2434"/>
      <c r="TJY32" s="2434"/>
      <c r="TJZ32" s="2434"/>
      <c r="TKA32" s="2434"/>
      <c r="TKB32" s="2434"/>
      <c r="TKC32" s="2434"/>
      <c r="TKD32" s="2434"/>
      <c r="TKE32" s="2434"/>
      <c r="TKF32" s="2434"/>
      <c r="TKG32" s="2434"/>
      <c r="TKH32" s="2434"/>
      <c r="TKI32" s="2434"/>
      <c r="TKJ32" s="2434"/>
      <c r="TKK32" s="2434"/>
      <c r="TKL32" s="2434"/>
      <c r="TKM32" s="2434"/>
      <c r="TKN32" s="2434"/>
      <c r="TKO32" s="2434"/>
      <c r="TKP32" s="2434"/>
      <c r="TKQ32" s="2434"/>
      <c r="TKR32" s="2434"/>
      <c r="TKS32" s="2434"/>
      <c r="TKT32" s="2434"/>
      <c r="TKU32" s="2434"/>
      <c r="TKV32" s="2434"/>
      <c r="TKW32" s="2434"/>
      <c r="TKX32" s="2434"/>
      <c r="TKY32" s="2434"/>
      <c r="TKZ32" s="2434"/>
      <c r="TLA32" s="2434"/>
      <c r="TLB32" s="2434"/>
      <c r="TLC32" s="2434"/>
      <c r="TLD32" s="2434"/>
      <c r="TLE32" s="2434"/>
      <c r="TLF32" s="2434"/>
      <c r="TLG32" s="2434"/>
      <c r="TLH32" s="2434"/>
      <c r="TLI32" s="2434"/>
      <c r="TLJ32" s="2434"/>
      <c r="TLK32" s="2434"/>
      <c r="TLL32" s="2434"/>
      <c r="TLM32" s="2434"/>
      <c r="TLN32" s="2434"/>
      <c r="TLO32" s="2434"/>
      <c r="TLP32" s="2434"/>
      <c r="TLQ32" s="2434"/>
      <c r="TLR32" s="2434"/>
      <c r="TLS32" s="2434"/>
      <c r="TLT32" s="2434"/>
      <c r="TLU32" s="2434"/>
      <c r="TLV32" s="2434"/>
      <c r="TLW32" s="2434"/>
      <c r="TLX32" s="2434"/>
      <c r="TLY32" s="2434"/>
      <c r="TLZ32" s="2434"/>
      <c r="TMA32" s="2434"/>
      <c r="TMB32" s="2434"/>
      <c r="TMC32" s="2434"/>
      <c r="TMD32" s="2434"/>
      <c r="TME32" s="2434"/>
      <c r="TMF32" s="2434"/>
      <c r="TMG32" s="2434"/>
      <c r="TMH32" s="2434"/>
      <c r="TMI32" s="2434"/>
      <c r="TMJ32" s="2434"/>
      <c r="TMK32" s="2434"/>
      <c r="TML32" s="2434"/>
      <c r="TMM32" s="2434"/>
      <c r="TMN32" s="2434"/>
      <c r="TMO32" s="2434"/>
      <c r="TMP32" s="2434"/>
      <c r="TMQ32" s="2434"/>
      <c r="TMR32" s="2434"/>
      <c r="TMS32" s="2434"/>
      <c r="TMT32" s="2434"/>
      <c r="TMU32" s="2434"/>
      <c r="TMV32" s="2434"/>
      <c r="TMW32" s="2434"/>
      <c r="TMX32" s="2434"/>
      <c r="TMY32" s="2434"/>
      <c r="TMZ32" s="2434"/>
      <c r="TNA32" s="2434"/>
      <c r="TNB32" s="2434"/>
      <c r="TNC32" s="2434"/>
      <c r="TND32" s="2434"/>
      <c r="TNE32" s="2434"/>
      <c r="TNF32" s="2434"/>
      <c r="TNG32" s="2434"/>
      <c r="TNH32" s="2434"/>
      <c r="TNI32" s="2434"/>
      <c r="TNJ32" s="2434"/>
      <c r="TNK32" s="2434"/>
      <c r="TNL32" s="2434"/>
      <c r="TNM32" s="2434"/>
      <c r="TNN32" s="2434"/>
      <c r="TNO32" s="2434"/>
      <c r="TNP32" s="2434"/>
      <c r="TNQ32" s="2434"/>
      <c r="TNR32" s="2434"/>
      <c r="TNS32" s="2434"/>
      <c r="TNT32" s="2434"/>
      <c r="TNU32" s="2434"/>
      <c r="TNV32" s="2434"/>
      <c r="TNW32" s="2434"/>
      <c r="TNX32" s="2434"/>
      <c r="TNY32" s="2434"/>
      <c r="TNZ32" s="2434"/>
      <c r="TOA32" s="2434"/>
      <c r="TOB32" s="2434"/>
      <c r="TOC32" s="2434"/>
      <c r="TOD32" s="2434"/>
      <c r="TOE32" s="2434"/>
      <c r="TOF32" s="2434"/>
      <c r="TOG32" s="2434"/>
      <c r="TOH32" s="2434"/>
      <c r="TOI32" s="2434"/>
      <c r="TOJ32" s="2434"/>
      <c r="TOK32" s="2434"/>
      <c r="TOL32" s="2434"/>
      <c r="TOM32" s="2434"/>
      <c r="TON32" s="2434"/>
      <c r="TOO32" s="2434"/>
      <c r="TOP32" s="2434"/>
      <c r="TOQ32" s="2434"/>
      <c r="TOR32" s="2434"/>
      <c r="TOS32" s="2434"/>
      <c r="TOT32" s="2434"/>
      <c r="TOU32" s="2434"/>
      <c r="TOV32" s="2434"/>
      <c r="TOW32" s="2434"/>
      <c r="TOX32" s="2434"/>
      <c r="TOY32" s="2434"/>
      <c r="TOZ32" s="2434"/>
      <c r="TPA32" s="2434"/>
      <c r="TPB32" s="2434"/>
      <c r="TPC32" s="2434"/>
      <c r="TPD32" s="2434"/>
      <c r="TPE32" s="2434"/>
      <c r="TPF32" s="2434"/>
      <c r="TPG32" s="2434"/>
      <c r="TPH32" s="2434"/>
      <c r="TPI32" s="2434"/>
      <c r="TPJ32" s="2434"/>
      <c r="TPK32" s="2434"/>
      <c r="TPL32" s="2434"/>
      <c r="TPM32" s="2434"/>
      <c r="TPN32" s="2434"/>
      <c r="TPO32" s="2434"/>
      <c r="TPP32" s="2434"/>
      <c r="TPQ32" s="2434"/>
      <c r="TPR32" s="2434"/>
      <c r="TPS32" s="2434"/>
      <c r="TPT32" s="2434"/>
      <c r="TPU32" s="2434"/>
      <c r="TPV32" s="2434"/>
      <c r="TPW32" s="2434"/>
      <c r="TPX32" s="2434"/>
      <c r="TPY32" s="2434"/>
      <c r="TPZ32" s="2434"/>
      <c r="TQA32" s="2434"/>
      <c r="TQB32" s="2434"/>
      <c r="TQC32" s="2434"/>
      <c r="TQD32" s="2434"/>
      <c r="TQE32" s="2434"/>
      <c r="TQF32" s="2434"/>
      <c r="TQG32" s="2434"/>
      <c r="TQH32" s="2434"/>
      <c r="TQI32" s="2434"/>
      <c r="TQJ32" s="2434"/>
      <c r="TQK32" s="2434"/>
      <c r="TQL32" s="2434"/>
      <c r="TQM32" s="2434"/>
      <c r="TQN32" s="2434"/>
      <c r="TQO32" s="2434"/>
      <c r="TQP32" s="2434"/>
      <c r="TQQ32" s="2434"/>
      <c r="TQR32" s="2434"/>
      <c r="TQS32" s="2434"/>
      <c r="TQT32" s="2434"/>
      <c r="TQU32" s="2434"/>
      <c r="TQV32" s="2434"/>
      <c r="TQW32" s="2434"/>
      <c r="TQX32" s="2434"/>
      <c r="TQY32" s="2434"/>
      <c r="TQZ32" s="2434"/>
      <c r="TRA32" s="2434"/>
      <c r="TRB32" s="2434"/>
      <c r="TRC32" s="2434"/>
      <c r="TRD32" s="2434"/>
      <c r="TRE32" s="2434"/>
      <c r="TRF32" s="2434"/>
      <c r="TRG32" s="2434"/>
      <c r="TRH32" s="2434"/>
      <c r="TRI32" s="2434"/>
      <c r="TRJ32" s="2434"/>
      <c r="TRK32" s="2434"/>
      <c r="TRL32" s="2434"/>
      <c r="TRM32" s="2434"/>
      <c r="TRN32" s="2434"/>
      <c r="TRO32" s="2434"/>
      <c r="TRP32" s="2434"/>
      <c r="TRQ32" s="2434"/>
      <c r="TRR32" s="2434"/>
      <c r="TRS32" s="2434"/>
      <c r="TRT32" s="2434"/>
      <c r="TRU32" s="2434"/>
      <c r="TRV32" s="2434"/>
      <c r="TRW32" s="2434"/>
      <c r="TRX32" s="2434"/>
      <c r="TRY32" s="2434"/>
      <c r="TRZ32" s="2434"/>
      <c r="TSA32" s="2434"/>
      <c r="TSB32" s="2434"/>
      <c r="TSC32" s="2434"/>
      <c r="TSD32" s="2434"/>
      <c r="TSE32" s="2434"/>
      <c r="TSF32" s="2434"/>
      <c r="TSG32" s="2434"/>
      <c r="TSH32" s="2434"/>
      <c r="TSI32" s="2434"/>
      <c r="TSJ32" s="2434"/>
      <c r="TSK32" s="2434"/>
      <c r="TSL32" s="2434"/>
      <c r="TSM32" s="2434"/>
      <c r="TSN32" s="2434"/>
      <c r="TSO32" s="2434"/>
      <c r="TSP32" s="2434"/>
      <c r="TSQ32" s="2434"/>
      <c r="TSR32" s="2434"/>
      <c r="TSS32" s="2434"/>
      <c r="TST32" s="2434"/>
      <c r="TSU32" s="2434"/>
      <c r="TSV32" s="2434"/>
      <c r="TSW32" s="2434"/>
      <c r="TSX32" s="2434"/>
      <c r="TSY32" s="2434"/>
      <c r="TSZ32" s="2434"/>
      <c r="TTA32" s="2434"/>
      <c r="TTB32" s="2434"/>
      <c r="TTC32" s="2434"/>
      <c r="TTD32" s="2434"/>
      <c r="TTE32" s="2434"/>
      <c r="TTF32" s="2434"/>
      <c r="TTG32" s="2434"/>
      <c r="TTH32" s="2434"/>
      <c r="TTI32" s="2434"/>
      <c r="TTJ32" s="2434"/>
      <c r="TTK32" s="2434"/>
      <c r="TTL32" s="2434"/>
      <c r="TTM32" s="2434"/>
      <c r="TTN32" s="2434"/>
      <c r="TTO32" s="2434"/>
      <c r="TTP32" s="2434"/>
      <c r="TTQ32" s="2434"/>
      <c r="TTR32" s="2434"/>
      <c r="TTS32" s="2434"/>
      <c r="TTT32" s="2434"/>
      <c r="TTU32" s="2434"/>
      <c r="TTV32" s="2434"/>
      <c r="TTW32" s="2434"/>
      <c r="TTX32" s="2434"/>
      <c r="TTY32" s="2434"/>
      <c r="TTZ32" s="2434"/>
      <c r="TUA32" s="2434"/>
      <c r="TUB32" s="2434"/>
      <c r="TUC32" s="2434"/>
      <c r="TUD32" s="2434"/>
      <c r="TUE32" s="2434"/>
      <c r="TUF32" s="2434"/>
      <c r="TUG32" s="2434"/>
      <c r="TUH32" s="2434"/>
      <c r="TUI32" s="2434"/>
      <c r="TUJ32" s="2434"/>
      <c r="TUK32" s="2434"/>
      <c r="TUL32" s="2434"/>
      <c r="TUM32" s="2434"/>
      <c r="TUN32" s="2434"/>
      <c r="TUO32" s="2434"/>
      <c r="TUP32" s="2434"/>
      <c r="TUQ32" s="2434"/>
      <c r="TUR32" s="2434"/>
      <c r="TUS32" s="2434"/>
      <c r="TUT32" s="2434"/>
      <c r="TUU32" s="2434"/>
      <c r="TUV32" s="2434"/>
      <c r="TUW32" s="2434"/>
      <c r="TUX32" s="2434"/>
      <c r="TUY32" s="2434"/>
      <c r="TUZ32" s="2434"/>
      <c r="TVA32" s="2434"/>
      <c r="TVB32" s="2434"/>
      <c r="TVC32" s="2434"/>
      <c r="TVD32" s="2434"/>
      <c r="TVE32" s="2434"/>
      <c r="TVF32" s="2434"/>
      <c r="TVG32" s="2434"/>
      <c r="TVH32" s="2434"/>
      <c r="TVI32" s="2434"/>
      <c r="TVJ32" s="2434"/>
      <c r="TVK32" s="2434"/>
      <c r="TVL32" s="2434"/>
      <c r="TVM32" s="2434"/>
      <c r="TVN32" s="2434"/>
      <c r="TVO32" s="2434"/>
      <c r="TVP32" s="2434"/>
      <c r="TVQ32" s="2434"/>
      <c r="TVR32" s="2434"/>
      <c r="TVS32" s="2434"/>
      <c r="TVT32" s="2434"/>
      <c r="TVU32" s="2434"/>
      <c r="TVV32" s="2434"/>
      <c r="TVW32" s="2434"/>
      <c r="TVX32" s="2434"/>
      <c r="TVY32" s="2434"/>
      <c r="TVZ32" s="2434"/>
      <c r="TWA32" s="2434"/>
      <c r="TWB32" s="2434"/>
      <c r="TWC32" s="2434"/>
      <c r="TWD32" s="2434"/>
      <c r="TWE32" s="2434"/>
      <c r="TWF32" s="2434"/>
      <c r="TWG32" s="2434"/>
      <c r="TWH32" s="2434"/>
      <c r="TWI32" s="2434"/>
      <c r="TWJ32" s="2434"/>
      <c r="TWK32" s="2434"/>
      <c r="TWL32" s="2434"/>
      <c r="TWM32" s="2434"/>
      <c r="TWN32" s="2434"/>
      <c r="TWO32" s="2434"/>
      <c r="TWP32" s="2434"/>
      <c r="TWQ32" s="2434"/>
      <c r="TWR32" s="2434"/>
      <c r="TWS32" s="2434"/>
      <c r="TWT32" s="2434"/>
      <c r="TWU32" s="2434"/>
      <c r="TWV32" s="2434"/>
      <c r="TWW32" s="2434"/>
      <c r="TWX32" s="2434"/>
      <c r="TWY32" s="2434"/>
      <c r="TWZ32" s="2434"/>
      <c r="TXA32" s="2434"/>
      <c r="TXB32" s="2434"/>
      <c r="TXC32" s="2434"/>
      <c r="TXD32" s="2434"/>
      <c r="TXE32" s="2434"/>
      <c r="TXF32" s="2434"/>
      <c r="TXG32" s="2434"/>
      <c r="TXH32" s="2434"/>
      <c r="TXI32" s="2434"/>
      <c r="TXJ32" s="2434"/>
      <c r="TXK32" s="2434"/>
      <c r="TXL32" s="2434"/>
      <c r="TXM32" s="2434"/>
      <c r="TXN32" s="2434"/>
      <c r="TXO32" s="2434"/>
      <c r="TXP32" s="2434"/>
      <c r="TXQ32" s="2434"/>
      <c r="TXR32" s="2434"/>
      <c r="TXS32" s="2434"/>
      <c r="TXT32" s="2434"/>
      <c r="TXU32" s="2434"/>
      <c r="TXV32" s="2434"/>
      <c r="TXW32" s="2434"/>
      <c r="TXX32" s="2434"/>
      <c r="TXY32" s="2434"/>
      <c r="TXZ32" s="2434"/>
      <c r="TYA32" s="2434"/>
      <c r="TYB32" s="2434"/>
      <c r="TYC32" s="2434"/>
      <c r="TYD32" s="2434"/>
      <c r="TYE32" s="2434"/>
      <c r="TYF32" s="2434"/>
      <c r="TYG32" s="2434"/>
      <c r="TYH32" s="2434"/>
      <c r="TYI32" s="2434"/>
      <c r="TYJ32" s="2434"/>
      <c r="TYK32" s="2434"/>
      <c r="TYL32" s="2434"/>
      <c r="TYM32" s="2434"/>
      <c r="TYN32" s="2434"/>
      <c r="TYO32" s="2434"/>
      <c r="TYP32" s="2434"/>
      <c r="TYQ32" s="2434"/>
      <c r="TYR32" s="2434"/>
      <c r="TYS32" s="2434"/>
      <c r="TYT32" s="2434"/>
      <c r="TYU32" s="2434"/>
      <c r="TYV32" s="2434"/>
      <c r="TYW32" s="2434"/>
      <c r="TYX32" s="2434"/>
      <c r="TYY32" s="2434"/>
      <c r="TYZ32" s="2434"/>
      <c r="TZA32" s="2434"/>
      <c r="TZB32" s="2434"/>
      <c r="TZC32" s="2434"/>
      <c r="TZD32" s="2434"/>
      <c r="TZE32" s="2434"/>
      <c r="TZF32" s="2434"/>
      <c r="TZG32" s="2434"/>
      <c r="TZH32" s="2434"/>
      <c r="TZI32" s="2434"/>
      <c r="TZJ32" s="2434"/>
      <c r="TZK32" s="2434"/>
      <c r="TZL32" s="2434"/>
      <c r="TZM32" s="2434"/>
      <c r="TZN32" s="2434"/>
      <c r="TZO32" s="2434"/>
      <c r="TZP32" s="2434"/>
      <c r="TZQ32" s="2434"/>
      <c r="TZR32" s="2434"/>
      <c r="TZS32" s="2434"/>
      <c r="TZT32" s="2434"/>
      <c r="TZU32" s="2434"/>
      <c r="TZV32" s="2434"/>
      <c r="TZW32" s="2434"/>
      <c r="TZX32" s="2434"/>
      <c r="TZY32" s="2434"/>
      <c r="TZZ32" s="2434"/>
      <c r="UAA32" s="2434"/>
      <c r="UAB32" s="2434"/>
      <c r="UAC32" s="2434"/>
      <c r="UAD32" s="2434"/>
      <c r="UAE32" s="2434"/>
      <c r="UAF32" s="2434"/>
      <c r="UAG32" s="2434"/>
      <c r="UAH32" s="2434"/>
      <c r="UAI32" s="2434"/>
      <c r="UAJ32" s="2434"/>
      <c r="UAK32" s="2434"/>
      <c r="UAL32" s="2434"/>
      <c r="UAM32" s="2434"/>
      <c r="UAN32" s="2434"/>
      <c r="UAO32" s="2434"/>
      <c r="UAP32" s="2434"/>
      <c r="UAQ32" s="2434"/>
      <c r="UAR32" s="2434"/>
      <c r="UAS32" s="2434"/>
      <c r="UAT32" s="2434"/>
      <c r="UAU32" s="2434"/>
      <c r="UAV32" s="2434"/>
      <c r="UAW32" s="2434"/>
      <c r="UAX32" s="2434"/>
      <c r="UAY32" s="2434"/>
      <c r="UAZ32" s="2434"/>
      <c r="UBA32" s="2434"/>
      <c r="UBB32" s="2434"/>
      <c r="UBC32" s="2434"/>
      <c r="UBD32" s="2434"/>
      <c r="UBE32" s="2434"/>
      <c r="UBF32" s="2434"/>
      <c r="UBG32" s="2434"/>
      <c r="UBH32" s="2434"/>
      <c r="UBI32" s="2434"/>
      <c r="UBJ32" s="2434"/>
      <c r="UBK32" s="2434"/>
      <c r="UBL32" s="2434"/>
      <c r="UBM32" s="2434"/>
      <c r="UBN32" s="2434"/>
      <c r="UBO32" s="2434"/>
      <c r="UBP32" s="2434"/>
      <c r="UBQ32" s="2434"/>
      <c r="UBR32" s="2434"/>
      <c r="UBS32" s="2434"/>
      <c r="UBT32" s="2434"/>
      <c r="UBU32" s="2434"/>
      <c r="UBV32" s="2434"/>
      <c r="UBW32" s="2434"/>
      <c r="UBX32" s="2434"/>
      <c r="UBY32" s="2434"/>
      <c r="UBZ32" s="2434"/>
      <c r="UCA32" s="2434"/>
      <c r="UCB32" s="2434"/>
      <c r="UCC32" s="2434"/>
      <c r="UCD32" s="2434"/>
      <c r="UCE32" s="2434"/>
      <c r="UCF32" s="2434"/>
      <c r="UCG32" s="2434"/>
      <c r="UCH32" s="2434"/>
      <c r="UCI32" s="2434"/>
      <c r="UCJ32" s="2434"/>
      <c r="UCK32" s="2434"/>
      <c r="UCL32" s="2434"/>
      <c r="UCM32" s="2434"/>
      <c r="UCN32" s="2434"/>
      <c r="UCO32" s="2434"/>
      <c r="UCP32" s="2434"/>
      <c r="UCQ32" s="2434"/>
      <c r="UCR32" s="2434"/>
      <c r="UCS32" s="2434"/>
      <c r="UCT32" s="2434"/>
      <c r="UCU32" s="2434"/>
      <c r="UCV32" s="2434"/>
      <c r="UCW32" s="2434"/>
      <c r="UCX32" s="2434"/>
      <c r="UCY32" s="2434"/>
      <c r="UCZ32" s="2434"/>
      <c r="UDA32" s="2434"/>
      <c r="UDB32" s="2434"/>
      <c r="UDC32" s="2434"/>
      <c r="UDD32" s="2434"/>
      <c r="UDE32" s="2434"/>
      <c r="UDF32" s="2434"/>
      <c r="UDG32" s="2434"/>
      <c r="UDH32" s="2434"/>
      <c r="UDI32" s="2434"/>
      <c r="UDJ32" s="2434"/>
      <c r="UDK32" s="2434"/>
      <c r="UDL32" s="2434"/>
      <c r="UDM32" s="2434"/>
      <c r="UDN32" s="2434"/>
      <c r="UDO32" s="2434"/>
      <c r="UDP32" s="2434"/>
      <c r="UDQ32" s="2434"/>
      <c r="UDR32" s="2434"/>
      <c r="UDS32" s="2434"/>
      <c r="UDT32" s="2434"/>
      <c r="UDU32" s="2434"/>
      <c r="UDV32" s="2434"/>
      <c r="UDW32" s="2434"/>
      <c r="UDX32" s="2434"/>
      <c r="UDY32" s="2434"/>
      <c r="UDZ32" s="2434"/>
      <c r="UEA32" s="2434"/>
      <c r="UEB32" s="2434"/>
      <c r="UEC32" s="2434"/>
      <c r="UED32" s="2434"/>
      <c r="UEE32" s="2434"/>
      <c r="UEF32" s="2434"/>
      <c r="UEG32" s="2434"/>
      <c r="UEH32" s="2434"/>
      <c r="UEI32" s="2434"/>
      <c r="UEJ32" s="2434"/>
      <c r="UEK32" s="2434"/>
      <c r="UEL32" s="2434"/>
      <c r="UEM32" s="2434"/>
      <c r="UEN32" s="2434"/>
      <c r="UEO32" s="2434"/>
      <c r="UEP32" s="2434"/>
      <c r="UEQ32" s="2434"/>
      <c r="UER32" s="2434"/>
      <c r="UES32" s="2434"/>
      <c r="UET32" s="2434"/>
      <c r="UEU32" s="2434"/>
      <c r="UEV32" s="2434"/>
      <c r="UEW32" s="2434"/>
      <c r="UEX32" s="2434"/>
      <c r="UEY32" s="2434"/>
      <c r="UEZ32" s="2434"/>
      <c r="UFA32" s="2434"/>
      <c r="UFB32" s="2434"/>
      <c r="UFC32" s="2434"/>
      <c r="UFD32" s="2434"/>
      <c r="UFE32" s="2434"/>
      <c r="UFF32" s="2434"/>
      <c r="UFG32" s="2434"/>
      <c r="UFH32" s="2434"/>
      <c r="UFI32" s="2434"/>
      <c r="UFJ32" s="2434"/>
      <c r="UFK32" s="2434"/>
      <c r="UFL32" s="2434"/>
      <c r="UFM32" s="2434"/>
      <c r="UFN32" s="2434"/>
      <c r="UFO32" s="2434"/>
      <c r="UFP32" s="2434"/>
      <c r="UFQ32" s="2434"/>
      <c r="UFR32" s="2434"/>
      <c r="UFS32" s="2434"/>
      <c r="UFT32" s="2434"/>
      <c r="UFU32" s="2434"/>
      <c r="UFV32" s="2434"/>
      <c r="UFW32" s="2434"/>
      <c r="UFX32" s="2434"/>
      <c r="UFY32" s="2434"/>
      <c r="UFZ32" s="2434"/>
      <c r="UGA32" s="2434"/>
      <c r="UGB32" s="2434"/>
      <c r="UGC32" s="2434"/>
      <c r="UGD32" s="2434"/>
      <c r="UGE32" s="2434"/>
      <c r="UGF32" s="2434"/>
      <c r="UGG32" s="2434"/>
      <c r="UGH32" s="2434"/>
      <c r="UGI32" s="2434"/>
      <c r="UGJ32" s="2434"/>
      <c r="UGK32" s="2434"/>
      <c r="UGL32" s="2434"/>
      <c r="UGM32" s="2434"/>
      <c r="UGN32" s="2434"/>
      <c r="UGO32" s="2434"/>
      <c r="UGP32" s="2434"/>
      <c r="UGQ32" s="2434"/>
      <c r="UGR32" s="2434"/>
      <c r="UGS32" s="2434"/>
      <c r="UGT32" s="2434"/>
      <c r="UGU32" s="2434"/>
      <c r="UGV32" s="2434"/>
      <c r="UGW32" s="2434"/>
      <c r="UGX32" s="2434"/>
      <c r="UGY32" s="2434"/>
      <c r="UGZ32" s="2434"/>
      <c r="UHA32" s="2434"/>
      <c r="UHB32" s="2434"/>
      <c r="UHC32" s="2434"/>
      <c r="UHD32" s="2434"/>
      <c r="UHE32" s="2434"/>
      <c r="UHF32" s="2434"/>
      <c r="UHG32" s="2434"/>
      <c r="UHH32" s="2434"/>
      <c r="UHI32" s="2434"/>
      <c r="UHJ32" s="2434"/>
      <c r="UHK32" s="2434"/>
      <c r="UHL32" s="2434"/>
      <c r="UHM32" s="2434"/>
      <c r="UHN32" s="2434"/>
      <c r="UHO32" s="2434"/>
      <c r="UHP32" s="2434"/>
      <c r="UHQ32" s="2434"/>
      <c r="UHR32" s="2434"/>
      <c r="UHS32" s="2434"/>
      <c r="UHT32" s="2434"/>
      <c r="UHU32" s="2434"/>
      <c r="UHV32" s="2434"/>
      <c r="UHW32" s="2434"/>
      <c r="UHX32" s="2434"/>
      <c r="UHY32" s="2434"/>
      <c r="UHZ32" s="2434"/>
      <c r="UIA32" s="2434"/>
      <c r="UIB32" s="2434"/>
      <c r="UIC32" s="2434"/>
      <c r="UID32" s="2434"/>
      <c r="UIE32" s="2434"/>
      <c r="UIF32" s="2434"/>
      <c r="UIG32" s="2434"/>
      <c r="UIH32" s="2434"/>
      <c r="UII32" s="2434"/>
      <c r="UIJ32" s="2434"/>
      <c r="UIK32" s="2434"/>
      <c r="UIL32" s="2434"/>
      <c r="UIM32" s="2434"/>
      <c r="UIN32" s="2434"/>
      <c r="UIO32" s="2434"/>
      <c r="UIP32" s="2434"/>
      <c r="UIQ32" s="2434"/>
      <c r="UIR32" s="2434"/>
      <c r="UIS32" s="2434"/>
      <c r="UIT32" s="2434"/>
      <c r="UIU32" s="2434"/>
      <c r="UIV32" s="2434"/>
      <c r="UIW32" s="2434"/>
      <c r="UIX32" s="2434"/>
      <c r="UIY32" s="2434"/>
      <c r="UIZ32" s="2434"/>
      <c r="UJA32" s="2434"/>
      <c r="UJB32" s="2434"/>
      <c r="UJC32" s="2434"/>
      <c r="UJD32" s="2434"/>
      <c r="UJE32" s="2434"/>
      <c r="UJF32" s="2434"/>
      <c r="UJG32" s="2434"/>
      <c r="UJH32" s="2434"/>
      <c r="UJI32" s="2434"/>
      <c r="UJJ32" s="2434"/>
      <c r="UJK32" s="2434"/>
      <c r="UJL32" s="2434"/>
      <c r="UJM32" s="2434"/>
      <c r="UJN32" s="2434"/>
      <c r="UJO32" s="2434"/>
      <c r="UJP32" s="2434"/>
      <c r="UJQ32" s="2434"/>
      <c r="UJR32" s="2434"/>
      <c r="UJS32" s="2434"/>
      <c r="UJT32" s="2434"/>
      <c r="UJU32" s="2434"/>
      <c r="UJV32" s="2434"/>
      <c r="UJW32" s="2434"/>
      <c r="UJX32" s="2434"/>
      <c r="UJY32" s="2434"/>
      <c r="UJZ32" s="2434"/>
      <c r="UKA32" s="2434"/>
      <c r="UKB32" s="2434"/>
      <c r="UKC32" s="2434"/>
      <c r="UKD32" s="2434"/>
      <c r="UKE32" s="2434"/>
      <c r="UKF32" s="2434"/>
      <c r="UKG32" s="2434"/>
      <c r="UKH32" s="2434"/>
      <c r="UKI32" s="2434"/>
      <c r="UKJ32" s="2434"/>
      <c r="UKK32" s="2434"/>
      <c r="UKL32" s="2434"/>
      <c r="UKM32" s="2434"/>
      <c r="UKN32" s="2434"/>
      <c r="UKO32" s="2434"/>
      <c r="UKP32" s="2434"/>
      <c r="UKQ32" s="2434"/>
      <c r="UKR32" s="2434"/>
      <c r="UKS32" s="2434"/>
      <c r="UKT32" s="2434"/>
      <c r="UKU32" s="2434"/>
      <c r="UKV32" s="2434"/>
      <c r="UKW32" s="2434"/>
      <c r="UKX32" s="2434"/>
      <c r="UKY32" s="2434"/>
      <c r="UKZ32" s="2434"/>
      <c r="ULA32" s="2434"/>
      <c r="ULB32" s="2434"/>
      <c r="ULC32" s="2434"/>
      <c r="ULD32" s="2434"/>
      <c r="ULE32" s="2434"/>
      <c r="ULF32" s="2434"/>
      <c r="ULG32" s="2434"/>
      <c r="ULH32" s="2434"/>
      <c r="ULI32" s="2434"/>
      <c r="ULJ32" s="2434"/>
      <c r="ULK32" s="2434"/>
      <c r="ULL32" s="2434"/>
      <c r="ULM32" s="2434"/>
      <c r="ULN32" s="2434"/>
      <c r="ULO32" s="2434"/>
      <c r="ULP32" s="2434"/>
      <c r="ULQ32" s="2434"/>
      <c r="ULR32" s="2434"/>
      <c r="ULS32" s="2434"/>
      <c r="ULT32" s="2434"/>
      <c r="ULU32" s="2434"/>
      <c r="ULV32" s="2434"/>
      <c r="ULW32" s="2434"/>
      <c r="ULX32" s="2434"/>
      <c r="ULY32" s="2434"/>
      <c r="ULZ32" s="2434"/>
      <c r="UMA32" s="2434"/>
      <c r="UMB32" s="2434"/>
      <c r="UMC32" s="2434"/>
      <c r="UMD32" s="2434"/>
      <c r="UME32" s="2434"/>
      <c r="UMF32" s="2434"/>
      <c r="UMG32" s="2434"/>
      <c r="UMH32" s="2434"/>
      <c r="UMI32" s="2434"/>
      <c r="UMJ32" s="2434"/>
      <c r="UMK32" s="2434"/>
      <c r="UML32" s="2434"/>
      <c r="UMM32" s="2434"/>
      <c r="UMN32" s="2434"/>
      <c r="UMO32" s="2434"/>
      <c r="UMP32" s="2434"/>
      <c r="UMQ32" s="2434"/>
      <c r="UMR32" s="2434"/>
      <c r="UMS32" s="2434"/>
      <c r="UMT32" s="2434"/>
      <c r="UMU32" s="2434"/>
      <c r="UMV32" s="2434"/>
      <c r="UMW32" s="2434"/>
      <c r="UMX32" s="2434"/>
      <c r="UMY32" s="2434"/>
      <c r="UMZ32" s="2434"/>
      <c r="UNA32" s="2434"/>
      <c r="UNB32" s="2434"/>
      <c r="UNC32" s="2434"/>
      <c r="UND32" s="2434"/>
      <c r="UNE32" s="2434"/>
      <c r="UNF32" s="2434"/>
      <c r="UNG32" s="2434"/>
      <c r="UNH32" s="2434"/>
      <c r="UNI32" s="2434"/>
      <c r="UNJ32" s="2434"/>
      <c r="UNK32" s="2434"/>
      <c r="UNL32" s="2434"/>
      <c r="UNM32" s="2434"/>
      <c r="UNN32" s="2434"/>
      <c r="UNO32" s="2434"/>
      <c r="UNP32" s="2434"/>
      <c r="UNQ32" s="2434"/>
      <c r="UNR32" s="2434"/>
      <c r="UNS32" s="2434"/>
      <c r="UNT32" s="2434"/>
      <c r="UNU32" s="2434"/>
      <c r="UNV32" s="2434"/>
      <c r="UNW32" s="2434"/>
      <c r="UNX32" s="2434"/>
      <c r="UNY32" s="2434"/>
      <c r="UNZ32" s="2434"/>
      <c r="UOA32" s="2434"/>
      <c r="UOB32" s="2434"/>
      <c r="UOC32" s="2434"/>
      <c r="UOD32" s="2434"/>
      <c r="UOE32" s="2434"/>
      <c r="UOF32" s="2434"/>
      <c r="UOG32" s="2434"/>
      <c r="UOH32" s="2434"/>
      <c r="UOI32" s="2434"/>
      <c r="UOJ32" s="2434"/>
      <c r="UOK32" s="2434"/>
      <c r="UOL32" s="2434"/>
      <c r="UOM32" s="2434"/>
      <c r="UON32" s="2434"/>
      <c r="UOO32" s="2434"/>
      <c r="UOP32" s="2434"/>
      <c r="UOQ32" s="2434"/>
      <c r="UOR32" s="2434"/>
      <c r="UOS32" s="2434"/>
      <c r="UOT32" s="2434"/>
      <c r="UOU32" s="2434"/>
      <c r="UOV32" s="2434"/>
      <c r="UOW32" s="2434"/>
      <c r="UOX32" s="2434"/>
      <c r="UOY32" s="2434"/>
      <c r="UOZ32" s="2434"/>
      <c r="UPA32" s="2434"/>
      <c r="UPB32" s="2434"/>
      <c r="UPC32" s="2434"/>
      <c r="UPD32" s="2434"/>
      <c r="UPE32" s="2434"/>
      <c r="UPF32" s="2434"/>
      <c r="UPG32" s="2434"/>
      <c r="UPH32" s="2434"/>
      <c r="UPI32" s="2434"/>
      <c r="UPJ32" s="2434"/>
      <c r="UPK32" s="2434"/>
      <c r="UPL32" s="2434"/>
      <c r="UPM32" s="2434"/>
      <c r="UPN32" s="2434"/>
      <c r="UPO32" s="2434"/>
      <c r="UPP32" s="2434"/>
      <c r="UPQ32" s="2434"/>
      <c r="UPR32" s="2434"/>
      <c r="UPS32" s="2434"/>
      <c r="UPT32" s="2434"/>
      <c r="UPU32" s="2434"/>
      <c r="UPV32" s="2434"/>
      <c r="UPW32" s="2434"/>
      <c r="UPX32" s="2434"/>
      <c r="UPY32" s="2434"/>
      <c r="UPZ32" s="2434"/>
      <c r="UQA32" s="2434"/>
      <c r="UQB32" s="2434"/>
      <c r="UQC32" s="2434"/>
      <c r="UQD32" s="2434"/>
      <c r="UQE32" s="2434"/>
      <c r="UQF32" s="2434"/>
      <c r="UQG32" s="2434"/>
      <c r="UQH32" s="2434"/>
      <c r="UQI32" s="2434"/>
      <c r="UQJ32" s="2434"/>
      <c r="UQK32" s="2434"/>
      <c r="UQL32" s="2434"/>
      <c r="UQM32" s="2434"/>
      <c r="UQN32" s="2434"/>
      <c r="UQO32" s="2434"/>
      <c r="UQP32" s="2434"/>
      <c r="UQQ32" s="2434"/>
      <c r="UQR32" s="2434"/>
      <c r="UQS32" s="2434"/>
      <c r="UQT32" s="2434"/>
      <c r="UQU32" s="2434"/>
      <c r="UQV32" s="2434"/>
      <c r="UQW32" s="2434"/>
      <c r="UQX32" s="2434"/>
      <c r="UQY32" s="2434"/>
      <c r="UQZ32" s="2434"/>
      <c r="URA32" s="2434"/>
      <c r="URB32" s="2434"/>
      <c r="URC32" s="2434"/>
      <c r="URD32" s="2434"/>
      <c r="URE32" s="2434"/>
      <c r="URF32" s="2434"/>
      <c r="URG32" s="2434"/>
      <c r="URH32" s="2434"/>
      <c r="URI32" s="2434"/>
      <c r="URJ32" s="2434"/>
      <c r="URK32" s="2434"/>
      <c r="URL32" s="2434"/>
      <c r="URM32" s="2434"/>
      <c r="URN32" s="2434"/>
      <c r="URO32" s="2434"/>
      <c r="URP32" s="2434"/>
      <c r="URQ32" s="2434"/>
      <c r="URR32" s="2434"/>
      <c r="URS32" s="2434"/>
      <c r="URT32" s="2434"/>
      <c r="URU32" s="2434"/>
      <c r="URV32" s="2434"/>
      <c r="URW32" s="2434"/>
      <c r="URX32" s="2434"/>
      <c r="URY32" s="2434"/>
      <c r="URZ32" s="2434"/>
      <c r="USA32" s="2434"/>
      <c r="USB32" s="2434"/>
      <c r="USC32" s="2434"/>
      <c r="USD32" s="2434"/>
      <c r="USE32" s="2434"/>
      <c r="USF32" s="2434"/>
      <c r="USG32" s="2434"/>
      <c r="USH32" s="2434"/>
      <c r="USI32" s="2434"/>
      <c r="USJ32" s="2434"/>
      <c r="USK32" s="2434"/>
      <c r="USL32" s="2434"/>
      <c r="USM32" s="2434"/>
      <c r="USN32" s="2434"/>
      <c r="USO32" s="2434"/>
      <c r="USP32" s="2434"/>
      <c r="USQ32" s="2434"/>
      <c r="USR32" s="2434"/>
      <c r="USS32" s="2434"/>
      <c r="UST32" s="2434"/>
      <c r="USU32" s="2434"/>
      <c r="USV32" s="2434"/>
      <c r="USW32" s="2434"/>
      <c r="USX32" s="2434"/>
      <c r="USY32" s="2434"/>
      <c r="USZ32" s="2434"/>
      <c r="UTA32" s="2434"/>
      <c r="UTB32" s="2434"/>
      <c r="UTC32" s="2434"/>
      <c r="UTD32" s="2434"/>
      <c r="UTE32" s="2434"/>
      <c r="UTF32" s="2434"/>
      <c r="UTG32" s="2434"/>
      <c r="UTH32" s="2434"/>
      <c r="UTI32" s="2434"/>
      <c r="UTJ32" s="2434"/>
      <c r="UTK32" s="2434"/>
      <c r="UTL32" s="2434"/>
      <c r="UTM32" s="2434"/>
      <c r="UTN32" s="2434"/>
      <c r="UTO32" s="2434"/>
      <c r="UTP32" s="2434"/>
      <c r="UTQ32" s="2434"/>
      <c r="UTR32" s="2434"/>
      <c r="UTS32" s="2434"/>
      <c r="UTT32" s="2434"/>
      <c r="UTU32" s="2434"/>
      <c r="UTV32" s="2434"/>
      <c r="UTW32" s="2434"/>
      <c r="UTX32" s="2434"/>
      <c r="UTY32" s="2434"/>
      <c r="UTZ32" s="2434"/>
      <c r="UUA32" s="2434"/>
      <c r="UUB32" s="2434"/>
      <c r="UUC32" s="2434"/>
      <c r="UUD32" s="2434"/>
      <c r="UUE32" s="2434"/>
      <c r="UUF32" s="2434"/>
      <c r="UUG32" s="2434"/>
      <c r="UUH32" s="2434"/>
      <c r="UUI32" s="2434"/>
      <c r="UUJ32" s="2434"/>
      <c r="UUK32" s="2434"/>
      <c r="UUL32" s="2434"/>
      <c r="UUM32" s="2434"/>
      <c r="UUN32" s="2434"/>
      <c r="UUO32" s="2434"/>
      <c r="UUP32" s="2434"/>
      <c r="UUQ32" s="2434"/>
      <c r="UUR32" s="2434"/>
      <c r="UUS32" s="2434"/>
      <c r="UUT32" s="2434"/>
      <c r="UUU32" s="2434"/>
      <c r="UUV32" s="2434"/>
      <c r="UUW32" s="2434"/>
      <c r="UUX32" s="2434"/>
      <c r="UUY32" s="2434"/>
      <c r="UUZ32" s="2434"/>
      <c r="UVA32" s="2434"/>
      <c r="UVB32" s="2434"/>
      <c r="UVC32" s="2434"/>
      <c r="UVD32" s="2434"/>
      <c r="UVE32" s="2434"/>
      <c r="UVF32" s="2434"/>
      <c r="UVG32" s="2434"/>
      <c r="UVH32" s="2434"/>
      <c r="UVI32" s="2434"/>
      <c r="UVJ32" s="2434"/>
      <c r="UVK32" s="2434"/>
      <c r="UVL32" s="2434"/>
      <c r="UVM32" s="2434"/>
      <c r="UVN32" s="2434"/>
      <c r="UVO32" s="2434"/>
      <c r="UVP32" s="2434"/>
      <c r="UVQ32" s="2434"/>
      <c r="UVR32" s="2434"/>
      <c r="UVS32" s="2434"/>
      <c r="UVT32" s="2434"/>
      <c r="UVU32" s="2434"/>
      <c r="UVV32" s="2434"/>
      <c r="UVW32" s="2434"/>
      <c r="UVX32" s="2434"/>
      <c r="UVY32" s="2434"/>
      <c r="UVZ32" s="2434"/>
      <c r="UWA32" s="2434"/>
      <c r="UWB32" s="2434"/>
      <c r="UWC32" s="2434"/>
      <c r="UWD32" s="2434"/>
      <c r="UWE32" s="2434"/>
      <c r="UWF32" s="2434"/>
      <c r="UWG32" s="2434"/>
      <c r="UWH32" s="2434"/>
      <c r="UWI32" s="2434"/>
      <c r="UWJ32" s="2434"/>
      <c r="UWK32" s="2434"/>
      <c r="UWL32" s="2434"/>
      <c r="UWM32" s="2434"/>
      <c r="UWN32" s="2434"/>
      <c r="UWO32" s="2434"/>
      <c r="UWP32" s="2434"/>
      <c r="UWQ32" s="2434"/>
      <c r="UWR32" s="2434"/>
      <c r="UWS32" s="2434"/>
      <c r="UWT32" s="2434"/>
      <c r="UWU32" s="2434"/>
      <c r="UWV32" s="2434"/>
      <c r="UWW32" s="2434"/>
      <c r="UWX32" s="2434"/>
      <c r="UWY32" s="2434"/>
      <c r="UWZ32" s="2434"/>
      <c r="UXA32" s="2434"/>
      <c r="UXB32" s="2434"/>
      <c r="UXC32" s="2434"/>
      <c r="UXD32" s="2434"/>
      <c r="UXE32" s="2434"/>
      <c r="UXF32" s="2434"/>
      <c r="UXG32" s="2434"/>
      <c r="UXH32" s="2434"/>
      <c r="UXI32" s="2434"/>
      <c r="UXJ32" s="2434"/>
      <c r="UXK32" s="2434"/>
      <c r="UXL32" s="2434"/>
      <c r="UXM32" s="2434"/>
      <c r="UXN32" s="2434"/>
      <c r="UXO32" s="2434"/>
      <c r="UXP32" s="2434"/>
      <c r="UXQ32" s="2434"/>
      <c r="UXR32" s="2434"/>
      <c r="UXS32" s="2434"/>
      <c r="UXT32" s="2434"/>
      <c r="UXU32" s="2434"/>
      <c r="UXV32" s="2434"/>
      <c r="UXW32" s="2434"/>
      <c r="UXX32" s="2434"/>
      <c r="UXY32" s="2434"/>
      <c r="UXZ32" s="2434"/>
      <c r="UYA32" s="2434"/>
      <c r="UYB32" s="2434"/>
      <c r="UYC32" s="2434"/>
      <c r="UYD32" s="2434"/>
      <c r="UYE32" s="2434"/>
      <c r="UYF32" s="2434"/>
      <c r="UYG32" s="2434"/>
      <c r="UYH32" s="2434"/>
      <c r="UYI32" s="2434"/>
      <c r="UYJ32" s="2434"/>
      <c r="UYK32" s="2434"/>
      <c r="UYL32" s="2434"/>
      <c r="UYM32" s="2434"/>
      <c r="UYN32" s="2434"/>
      <c r="UYO32" s="2434"/>
      <c r="UYP32" s="2434"/>
      <c r="UYQ32" s="2434"/>
      <c r="UYR32" s="2434"/>
      <c r="UYS32" s="2434"/>
      <c r="UYT32" s="2434"/>
      <c r="UYU32" s="2434"/>
      <c r="UYV32" s="2434"/>
      <c r="UYW32" s="2434"/>
      <c r="UYX32" s="2434"/>
      <c r="UYY32" s="2434"/>
      <c r="UYZ32" s="2434"/>
      <c r="UZA32" s="2434"/>
      <c r="UZB32" s="2434"/>
      <c r="UZC32" s="2434"/>
      <c r="UZD32" s="2434"/>
      <c r="UZE32" s="2434"/>
      <c r="UZF32" s="2434"/>
      <c r="UZG32" s="2434"/>
      <c r="UZH32" s="2434"/>
      <c r="UZI32" s="2434"/>
      <c r="UZJ32" s="2434"/>
      <c r="UZK32" s="2434"/>
      <c r="UZL32" s="2434"/>
      <c r="UZM32" s="2434"/>
      <c r="UZN32" s="2434"/>
      <c r="UZO32" s="2434"/>
      <c r="UZP32" s="2434"/>
      <c r="UZQ32" s="2434"/>
      <c r="UZR32" s="2434"/>
      <c r="UZS32" s="2434"/>
      <c r="UZT32" s="2434"/>
      <c r="UZU32" s="2434"/>
      <c r="UZV32" s="2434"/>
      <c r="UZW32" s="2434"/>
      <c r="UZX32" s="2434"/>
      <c r="UZY32" s="2434"/>
      <c r="UZZ32" s="2434"/>
      <c r="VAA32" s="2434"/>
      <c r="VAB32" s="2434"/>
      <c r="VAC32" s="2434"/>
      <c r="VAD32" s="2434"/>
      <c r="VAE32" s="2434"/>
      <c r="VAF32" s="2434"/>
      <c r="VAG32" s="2434"/>
      <c r="VAH32" s="2434"/>
      <c r="VAI32" s="2434"/>
      <c r="VAJ32" s="2434"/>
      <c r="VAK32" s="2434"/>
      <c r="VAL32" s="2434"/>
      <c r="VAM32" s="2434"/>
      <c r="VAN32" s="2434"/>
      <c r="VAO32" s="2434"/>
      <c r="VAP32" s="2434"/>
      <c r="VAQ32" s="2434"/>
      <c r="VAR32" s="2434"/>
      <c r="VAS32" s="2434"/>
      <c r="VAT32" s="2434"/>
      <c r="VAU32" s="2434"/>
      <c r="VAV32" s="2434"/>
      <c r="VAW32" s="2434"/>
      <c r="VAX32" s="2434"/>
      <c r="VAY32" s="2434"/>
      <c r="VAZ32" s="2434"/>
      <c r="VBA32" s="2434"/>
      <c r="VBB32" s="2434"/>
      <c r="VBC32" s="2434"/>
      <c r="VBD32" s="2434"/>
      <c r="VBE32" s="2434"/>
      <c r="VBF32" s="2434"/>
      <c r="VBG32" s="2434"/>
      <c r="VBH32" s="2434"/>
      <c r="VBI32" s="2434"/>
      <c r="VBJ32" s="2434"/>
      <c r="VBK32" s="2434"/>
      <c r="VBL32" s="2434"/>
      <c r="VBM32" s="2434"/>
      <c r="VBN32" s="2434"/>
      <c r="VBO32" s="2434"/>
      <c r="VBP32" s="2434"/>
      <c r="VBQ32" s="2434"/>
      <c r="VBR32" s="2434"/>
      <c r="VBS32" s="2434"/>
      <c r="VBT32" s="2434"/>
      <c r="VBU32" s="2434"/>
      <c r="VBV32" s="2434"/>
      <c r="VBW32" s="2434"/>
      <c r="VBX32" s="2434"/>
      <c r="VBY32" s="2434"/>
      <c r="VBZ32" s="2434"/>
      <c r="VCA32" s="2434"/>
      <c r="VCB32" s="2434"/>
      <c r="VCC32" s="2434"/>
      <c r="VCD32" s="2434"/>
      <c r="VCE32" s="2434"/>
      <c r="VCF32" s="2434"/>
      <c r="VCG32" s="2434"/>
      <c r="VCH32" s="2434"/>
      <c r="VCI32" s="2434"/>
      <c r="VCJ32" s="2434"/>
      <c r="VCK32" s="2434"/>
      <c r="VCL32" s="2434"/>
      <c r="VCM32" s="2434"/>
      <c r="VCN32" s="2434"/>
      <c r="VCO32" s="2434"/>
      <c r="VCP32" s="2434"/>
      <c r="VCQ32" s="2434"/>
      <c r="VCR32" s="2434"/>
      <c r="VCS32" s="2434"/>
      <c r="VCT32" s="2434"/>
      <c r="VCU32" s="2434"/>
      <c r="VCV32" s="2434"/>
      <c r="VCW32" s="2434"/>
      <c r="VCX32" s="2434"/>
      <c r="VCY32" s="2434"/>
      <c r="VCZ32" s="2434"/>
      <c r="VDA32" s="2434"/>
      <c r="VDB32" s="2434"/>
      <c r="VDC32" s="2434"/>
      <c r="VDD32" s="2434"/>
      <c r="VDE32" s="2434"/>
      <c r="VDF32" s="2434"/>
      <c r="VDG32" s="2434"/>
      <c r="VDH32" s="2434"/>
      <c r="VDI32" s="2434"/>
      <c r="VDJ32" s="2434"/>
      <c r="VDK32" s="2434"/>
      <c r="VDL32" s="2434"/>
      <c r="VDM32" s="2434"/>
      <c r="VDN32" s="2434"/>
      <c r="VDO32" s="2434"/>
      <c r="VDP32" s="2434"/>
      <c r="VDQ32" s="2434"/>
      <c r="VDR32" s="2434"/>
      <c r="VDS32" s="2434"/>
      <c r="VDT32" s="2434"/>
      <c r="VDU32" s="2434"/>
      <c r="VDV32" s="2434"/>
      <c r="VDW32" s="2434"/>
      <c r="VDX32" s="2434"/>
      <c r="VDY32" s="2434"/>
      <c r="VDZ32" s="2434"/>
      <c r="VEA32" s="2434"/>
      <c r="VEB32" s="2434"/>
      <c r="VEC32" s="2434"/>
      <c r="VED32" s="2434"/>
      <c r="VEE32" s="2434"/>
      <c r="VEF32" s="2434"/>
      <c r="VEG32" s="2434"/>
      <c r="VEH32" s="2434"/>
      <c r="VEI32" s="2434"/>
      <c r="VEJ32" s="2434"/>
      <c r="VEK32" s="2434"/>
      <c r="VEL32" s="2434"/>
      <c r="VEM32" s="2434"/>
      <c r="VEN32" s="2434"/>
      <c r="VEO32" s="2434"/>
      <c r="VEP32" s="2434"/>
      <c r="VEQ32" s="2434"/>
      <c r="VER32" s="2434"/>
      <c r="VES32" s="2434"/>
      <c r="VET32" s="2434"/>
      <c r="VEU32" s="2434"/>
      <c r="VEV32" s="2434"/>
      <c r="VEW32" s="2434"/>
      <c r="VEX32" s="2434"/>
      <c r="VEY32" s="2434"/>
      <c r="VEZ32" s="2434"/>
      <c r="VFA32" s="2434"/>
      <c r="VFB32" s="2434"/>
      <c r="VFC32" s="2434"/>
      <c r="VFD32" s="2434"/>
      <c r="VFE32" s="2434"/>
      <c r="VFF32" s="2434"/>
      <c r="VFG32" s="2434"/>
      <c r="VFH32" s="2434"/>
      <c r="VFI32" s="2434"/>
      <c r="VFJ32" s="2434"/>
      <c r="VFK32" s="2434"/>
      <c r="VFL32" s="2434"/>
      <c r="VFM32" s="2434"/>
      <c r="VFN32" s="2434"/>
      <c r="VFO32" s="2434"/>
      <c r="VFP32" s="2434"/>
      <c r="VFQ32" s="2434"/>
      <c r="VFR32" s="2434"/>
      <c r="VFS32" s="2434"/>
      <c r="VFT32" s="2434"/>
      <c r="VFU32" s="2434"/>
      <c r="VFV32" s="2434"/>
      <c r="VFW32" s="2434"/>
      <c r="VFX32" s="2434"/>
      <c r="VFY32" s="2434"/>
      <c r="VFZ32" s="2434"/>
      <c r="VGA32" s="2434"/>
      <c r="VGB32" s="2434"/>
      <c r="VGC32" s="2434"/>
      <c r="VGD32" s="2434"/>
      <c r="VGE32" s="2434"/>
      <c r="VGF32" s="2434"/>
      <c r="VGG32" s="2434"/>
      <c r="VGH32" s="2434"/>
      <c r="VGI32" s="2434"/>
      <c r="VGJ32" s="2434"/>
      <c r="VGK32" s="2434"/>
      <c r="VGL32" s="2434"/>
      <c r="VGM32" s="2434"/>
      <c r="VGN32" s="2434"/>
      <c r="VGO32" s="2434"/>
      <c r="VGP32" s="2434"/>
      <c r="VGQ32" s="2434"/>
      <c r="VGR32" s="2434"/>
      <c r="VGS32" s="2434"/>
      <c r="VGT32" s="2434"/>
      <c r="VGU32" s="2434"/>
      <c r="VGV32" s="2434"/>
      <c r="VGW32" s="2434"/>
      <c r="VGX32" s="2434"/>
      <c r="VGY32" s="2434"/>
      <c r="VGZ32" s="2434"/>
      <c r="VHA32" s="2434"/>
      <c r="VHB32" s="2434"/>
      <c r="VHC32" s="2434"/>
      <c r="VHD32" s="2434"/>
      <c r="VHE32" s="2434"/>
      <c r="VHF32" s="2434"/>
      <c r="VHG32" s="2434"/>
      <c r="VHH32" s="2434"/>
      <c r="VHI32" s="2434"/>
      <c r="VHJ32" s="2434"/>
      <c r="VHK32" s="2434"/>
      <c r="VHL32" s="2434"/>
      <c r="VHM32" s="2434"/>
      <c r="VHN32" s="2434"/>
      <c r="VHO32" s="2434"/>
      <c r="VHP32" s="2434"/>
      <c r="VHQ32" s="2434"/>
      <c r="VHR32" s="2434"/>
      <c r="VHS32" s="2434"/>
      <c r="VHT32" s="2434"/>
      <c r="VHU32" s="2434"/>
      <c r="VHV32" s="2434"/>
      <c r="VHW32" s="2434"/>
      <c r="VHX32" s="2434"/>
      <c r="VHY32" s="2434"/>
      <c r="VHZ32" s="2434"/>
      <c r="VIA32" s="2434"/>
      <c r="VIB32" s="2434"/>
      <c r="VIC32" s="2434"/>
      <c r="VID32" s="2434"/>
      <c r="VIE32" s="2434"/>
      <c r="VIF32" s="2434"/>
      <c r="VIG32" s="2434"/>
      <c r="VIH32" s="2434"/>
      <c r="VII32" s="2434"/>
      <c r="VIJ32" s="2434"/>
      <c r="VIK32" s="2434"/>
      <c r="VIL32" s="2434"/>
      <c r="VIM32" s="2434"/>
      <c r="VIN32" s="2434"/>
      <c r="VIO32" s="2434"/>
      <c r="VIP32" s="2434"/>
      <c r="VIQ32" s="2434"/>
      <c r="VIR32" s="2434"/>
      <c r="VIS32" s="2434"/>
      <c r="VIT32" s="2434"/>
      <c r="VIU32" s="2434"/>
      <c r="VIV32" s="2434"/>
      <c r="VIW32" s="2434"/>
      <c r="VIX32" s="2434"/>
      <c r="VIY32" s="2434"/>
      <c r="VIZ32" s="2434"/>
      <c r="VJA32" s="2434"/>
      <c r="VJB32" s="2434"/>
      <c r="VJC32" s="2434"/>
      <c r="VJD32" s="2434"/>
      <c r="VJE32" s="2434"/>
      <c r="VJF32" s="2434"/>
      <c r="VJG32" s="2434"/>
      <c r="VJH32" s="2434"/>
      <c r="VJI32" s="2434"/>
      <c r="VJJ32" s="2434"/>
      <c r="VJK32" s="2434"/>
      <c r="VJL32" s="2434"/>
      <c r="VJM32" s="2434"/>
      <c r="VJN32" s="2434"/>
      <c r="VJO32" s="2434"/>
      <c r="VJP32" s="2434"/>
      <c r="VJQ32" s="2434"/>
      <c r="VJR32" s="2434"/>
      <c r="VJS32" s="2434"/>
      <c r="VJT32" s="2434"/>
      <c r="VJU32" s="2434"/>
      <c r="VJV32" s="2434"/>
      <c r="VJW32" s="2434"/>
      <c r="VJX32" s="2434"/>
      <c r="VJY32" s="2434"/>
      <c r="VJZ32" s="2434"/>
      <c r="VKA32" s="2434"/>
      <c r="VKB32" s="2434"/>
      <c r="VKC32" s="2434"/>
      <c r="VKD32" s="2434"/>
      <c r="VKE32" s="2434"/>
      <c r="VKF32" s="2434"/>
      <c r="VKG32" s="2434"/>
      <c r="VKH32" s="2434"/>
      <c r="VKI32" s="2434"/>
      <c r="VKJ32" s="2434"/>
      <c r="VKK32" s="2434"/>
      <c r="VKL32" s="2434"/>
      <c r="VKM32" s="2434"/>
      <c r="VKN32" s="2434"/>
      <c r="VKO32" s="2434"/>
      <c r="VKP32" s="2434"/>
      <c r="VKQ32" s="2434"/>
      <c r="VKR32" s="2434"/>
      <c r="VKS32" s="2434"/>
      <c r="VKT32" s="2434"/>
      <c r="VKU32" s="2434"/>
      <c r="VKV32" s="2434"/>
      <c r="VKW32" s="2434"/>
      <c r="VKX32" s="2434"/>
      <c r="VKY32" s="2434"/>
      <c r="VKZ32" s="2434"/>
      <c r="VLA32" s="2434"/>
      <c r="VLB32" s="2434"/>
      <c r="VLC32" s="2434"/>
      <c r="VLD32" s="2434"/>
      <c r="VLE32" s="2434"/>
      <c r="VLF32" s="2434"/>
      <c r="VLG32" s="2434"/>
      <c r="VLH32" s="2434"/>
      <c r="VLI32" s="2434"/>
      <c r="VLJ32" s="2434"/>
      <c r="VLK32" s="2434"/>
      <c r="VLL32" s="2434"/>
      <c r="VLM32" s="2434"/>
      <c r="VLN32" s="2434"/>
      <c r="VLO32" s="2434"/>
      <c r="VLP32" s="2434"/>
      <c r="VLQ32" s="2434"/>
      <c r="VLR32" s="2434"/>
      <c r="VLS32" s="2434"/>
      <c r="VLT32" s="2434"/>
      <c r="VLU32" s="2434"/>
      <c r="VLV32" s="2434"/>
      <c r="VLW32" s="2434"/>
      <c r="VLX32" s="2434"/>
      <c r="VLY32" s="2434"/>
      <c r="VLZ32" s="2434"/>
      <c r="VMA32" s="2434"/>
      <c r="VMB32" s="2434"/>
      <c r="VMC32" s="2434"/>
      <c r="VMD32" s="2434"/>
      <c r="VME32" s="2434"/>
      <c r="VMF32" s="2434"/>
      <c r="VMG32" s="2434"/>
      <c r="VMH32" s="2434"/>
      <c r="VMI32" s="2434"/>
      <c r="VMJ32" s="2434"/>
      <c r="VMK32" s="2434"/>
      <c r="VML32" s="2434"/>
      <c r="VMM32" s="2434"/>
      <c r="VMN32" s="2434"/>
      <c r="VMO32" s="2434"/>
      <c r="VMP32" s="2434"/>
      <c r="VMQ32" s="2434"/>
      <c r="VMR32" s="2434"/>
      <c r="VMS32" s="2434"/>
      <c r="VMT32" s="2434"/>
      <c r="VMU32" s="2434"/>
      <c r="VMV32" s="2434"/>
      <c r="VMW32" s="2434"/>
      <c r="VMX32" s="2434"/>
      <c r="VMY32" s="2434"/>
      <c r="VMZ32" s="2434"/>
      <c r="VNA32" s="2434"/>
      <c r="VNB32" s="2434"/>
      <c r="VNC32" s="2434"/>
      <c r="VND32" s="2434"/>
      <c r="VNE32" s="2434"/>
      <c r="VNF32" s="2434"/>
      <c r="VNG32" s="2434"/>
      <c r="VNH32" s="2434"/>
      <c r="VNI32" s="2434"/>
      <c r="VNJ32" s="2434"/>
      <c r="VNK32" s="2434"/>
      <c r="VNL32" s="2434"/>
      <c r="VNM32" s="2434"/>
      <c r="VNN32" s="2434"/>
      <c r="VNO32" s="2434"/>
      <c r="VNP32" s="2434"/>
      <c r="VNQ32" s="2434"/>
      <c r="VNR32" s="2434"/>
      <c r="VNS32" s="2434"/>
      <c r="VNT32" s="2434"/>
      <c r="VNU32" s="2434"/>
      <c r="VNV32" s="2434"/>
      <c r="VNW32" s="2434"/>
      <c r="VNX32" s="2434"/>
      <c r="VNY32" s="2434"/>
      <c r="VNZ32" s="2434"/>
      <c r="VOA32" s="2434"/>
      <c r="VOB32" s="2434"/>
      <c r="VOC32" s="2434"/>
      <c r="VOD32" s="2434"/>
      <c r="VOE32" s="2434"/>
      <c r="VOF32" s="2434"/>
      <c r="VOG32" s="2434"/>
      <c r="VOH32" s="2434"/>
      <c r="VOI32" s="2434"/>
      <c r="VOJ32" s="2434"/>
      <c r="VOK32" s="2434"/>
      <c r="VOL32" s="2434"/>
      <c r="VOM32" s="2434"/>
      <c r="VON32" s="2434"/>
      <c r="VOO32" s="2434"/>
      <c r="VOP32" s="2434"/>
      <c r="VOQ32" s="2434"/>
      <c r="VOR32" s="2434"/>
      <c r="VOS32" s="2434"/>
      <c r="VOT32" s="2434"/>
      <c r="VOU32" s="2434"/>
      <c r="VOV32" s="2434"/>
      <c r="VOW32" s="2434"/>
      <c r="VOX32" s="2434"/>
      <c r="VOY32" s="2434"/>
      <c r="VOZ32" s="2434"/>
      <c r="VPA32" s="2434"/>
      <c r="VPB32" s="2434"/>
      <c r="VPC32" s="2434"/>
      <c r="VPD32" s="2434"/>
      <c r="VPE32" s="2434"/>
      <c r="VPF32" s="2434"/>
      <c r="VPG32" s="2434"/>
      <c r="VPH32" s="2434"/>
      <c r="VPI32" s="2434"/>
      <c r="VPJ32" s="2434"/>
      <c r="VPK32" s="2434"/>
      <c r="VPL32" s="2434"/>
      <c r="VPM32" s="2434"/>
      <c r="VPN32" s="2434"/>
      <c r="VPO32" s="2434"/>
      <c r="VPP32" s="2434"/>
      <c r="VPQ32" s="2434"/>
      <c r="VPR32" s="2434"/>
      <c r="VPS32" s="2434"/>
      <c r="VPT32" s="2434"/>
      <c r="VPU32" s="2434"/>
      <c r="VPV32" s="2434"/>
      <c r="VPW32" s="2434"/>
      <c r="VPX32" s="2434"/>
      <c r="VPY32" s="2434"/>
      <c r="VPZ32" s="2434"/>
      <c r="VQA32" s="2434"/>
      <c r="VQB32" s="2434"/>
      <c r="VQC32" s="2434"/>
      <c r="VQD32" s="2434"/>
      <c r="VQE32" s="2434"/>
      <c r="VQF32" s="2434"/>
      <c r="VQG32" s="2434"/>
      <c r="VQH32" s="2434"/>
      <c r="VQI32" s="2434"/>
      <c r="VQJ32" s="2434"/>
      <c r="VQK32" s="2434"/>
      <c r="VQL32" s="2434"/>
      <c r="VQM32" s="2434"/>
      <c r="VQN32" s="2434"/>
      <c r="VQO32" s="2434"/>
      <c r="VQP32" s="2434"/>
      <c r="VQQ32" s="2434"/>
      <c r="VQR32" s="2434"/>
      <c r="VQS32" s="2434"/>
      <c r="VQT32" s="2434"/>
      <c r="VQU32" s="2434"/>
      <c r="VQV32" s="2434"/>
      <c r="VQW32" s="2434"/>
      <c r="VQX32" s="2434"/>
      <c r="VQY32" s="2434"/>
      <c r="VQZ32" s="2434"/>
      <c r="VRA32" s="2434"/>
      <c r="VRB32" s="2434"/>
      <c r="VRC32" s="2434"/>
      <c r="VRD32" s="2434"/>
      <c r="VRE32" s="2434"/>
      <c r="VRF32" s="2434"/>
      <c r="VRG32" s="2434"/>
      <c r="VRH32" s="2434"/>
      <c r="VRI32" s="2434"/>
      <c r="VRJ32" s="2434"/>
      <c r="VRK32" s="2434"/>
      <c r="VRL32" s="2434"/>
      <c r="VRM32" s="2434"/>
      <c r="VRN32" s="2434"/>
      <c r="VRO32" s="2434"/>
      <c r="VRP32" s="2434"/>
      <c r="VRQ32" s="2434"/>
      <c r="VRR32" s="2434"/>
      <c r="VRS32" s="2434"/>
      <c r="VRT32" s="2434"/>
      <c r="VRU32" s="2434"/>
      <c r="VRV32" s="2434"/>
      <c r="VRW32" s="2434"/>
      <c r="VRX32" s="2434"/>
      <c r="VRY32" s="2434"/>
      <c r="VRZ32" s="2434"/>
      <c r="VSA32" s="2434"/>
      <c r="VSB32" s="2434"/>
      <c r="VSC32" s="2434"/>
      <c r="VSD32" s="2434"/>
      <c r="VSE32" s="2434"/>
      <c r="VSF32" s="2434"/>
      <c r="VSG32" s="2434"/>
      <c r="VSH32" s="2434"/>
      <c r="VSI32" s="2434"/>
      <c r="VSJ32" s="2434"/>
      <c r="VSK32" s="2434"/>
      <c r="VSL32" s="2434"/>
      <c r="VSM32" s="2434"/>
      <c r="VSN32" s="2434"/>
      <c r="VSO32" s="2434"/>
      <c r="VSP32" s="2434"/>
      <c r="VSQ32" s="2434"/>
      <c r="VSR32" s="2434"/>
      <c r="VSS32" s="2434"/>
      <c r="VST32" s="2434"/>
      <c r="VSU32" s="2434"/>
      <c r="VSV32" s="2434"/>
      <c r="VSW32" s="2434"/>
      <c r="VSX32" s="2434"/>
      <c r="VSY32" s="2434"/>
      <c r="VSZ32" s="2434"/>
      <c r="VTA32" s="2434"/>
      <c r="VTB32" s="2434"/>
      <c r="VTC32" s="2434"/>
      <c r="VTD32" s="2434"/>
      <c r="VTE32" s="2434"/>
      <c r="VTF32" s="2434"/>
      <c r="VTG32" s="2434"/>
      <c r="VTH32" s="2434"/>
      <c r="VTI32" s="2434"/>
      <c r="VTJ32" s="2434"/>
      <c r="VTK32" s="2434"/>
      <c r="VTL32" s="2434"/>
      <c r="VTM32" s="2434"/>
      <c r="VTN32" s="2434"/>
      <c r="VTO32" s="2434"/>
      <c r="VTP32" s="2434"/>
      <c r="VTQ32" s="2434"/>
      <c r="VTR32" s="2434"/>
      <c r="VTS32" s="2434"/>
      <c r="VTT32" s="2434"/>
      <c r="VTU32" s="2434"/>
      <c r="VTV32" s="2434"/>
      <c r="VTW32" s="2434"/>
      <c r="VTX32" s="2434"/>
      <c r="VTY32" s="2434"/>
      <c r="VTZ32" s="2434"/>
      <c r="VUA32" s="2434"/>
      <c r="VUB32" s="2434"/>
      <c r="VUC32" s="2434"/>
      <c r="VUD32" s="2434"/>
      <c r="VUE32" s="2434"/>
      <c r="VUF32" s="2434"/>
      <c r="VUG32" s="2434"/>
      <c r="VUH32" s="2434"/>
      <c r="VUI32" s="2434"/>
      <c r="VUJ32" s="2434"/>
      <c r="VUK32" s="2434"/>
      <c r="VUL32" s="2434"/>
      <c r="VUM32" s="2434"/>
      <c r="VUN32" s="2434"/>
      <c r="VUO32" s="2434"/>
      <c r="VUP32" s="2434"/>
      <c r="VUQ32" s="2434"/>
      <c r="VUR32" s="2434"/>
      <c r="VUS32" s="2434"/>
      <c r="VUT32" s="2434"/>
      <c r="VUU32" s="2434"/>
      <c r="VUV32" s="2434"/>
      <c r="VUW32" s="2434"/>
      <c r="VUX32" s="2434"/>
      <c r="VUY32" s="2434"/>
      <c r="VUZ32" s="2434"/>
      <c r="VVA32" s="2434"/>
      <c r="VVB32" s="2434"/>
      <c r="VVC32" s="2434"/>
      <c r="VVD32" s="2434"/>
      <c r="VVE32" s="2434"/>
      <c r="VVF32" s="2434"/>
      <c r="VVG32" s="2434"/>
      <c r="VVH32" s="2434"/>
      <c r="VVI32" s="2434"/>
      <c r="VVJ32" s="2434"/>
      <c r="VVK32" s="2434"/>
      <c r="VVL32" s="2434"/>
      <c r="VVM32" s="2434"/>
      <c r="VVN32" s="2434"/>
      <c r="VVO32" s="2434"/>
      <c r="VVP32" s="2434"/>
      <c r="VVQ32" s="2434"/>
      <c r="VVR32" s="2434"/>
      <c r="VVS32" s="2434"/>
      <c r="VVT32" s="2434"/>
      <c r="VVU32" s="2434"/>
      <c r="VVV32" s="2434"/>
      <c r="VVW32" s="2434"/>
      <c r="VVX32" s="2434"/>
      <c r="VVY32" s="2434"/>
      <c r="VVZ32" s="2434"/>
      <c r="VWA32" s="2434"/>
      <c r="VWB32" s="2434"/>
      <c r="VWC32" s="2434"/>
      <c r="VWD32" s="2434"/>
      <c r="VWE32" s="2434"/>
      <c r="VWF32" s="2434"/>
      <c r="VWG32" s="2434"/>
      <c r="VWH32" s="2434"/>
      <c r="VWI32" s="2434"/>
      <c r="VWJ32" s="2434"/>
      <c r="VWK32" s="2434"/>
      <c r="VWL32" s="2434"/>
      <c r="VWM32" s="2434"/>
      <c r="VWN32" s="2434"/>
      <c r="VWO32" s="2434"/>
      <c r="VWP32" s="2434"/>
      <c r="VWQ32" s="2434"/>
      <c r="VWR32" s="2434"/>
      <c r="VWS32" s="2434"/>
      <c r="VWT32" s="2434"/>
      <c r="VWU32" s="2434"/>
      <c r="VWV32" s="2434"/>
      <c r="VWW32" s="2434"/>
      <c r="VWX32" s="2434"/>
      <c r="VWY32" s="2434"/>
      <c r="VWZ32" s="2434"/>
      <c r="VXA32" s="2434"/>
      <c r="VXB32" s="2434"/>
      <c r="VXC32" s="2434"/>
      <c r="VXD32" s="2434"/>
      <c r="VXE32" s="2434"/>
      <c r="VXF32" s="2434"/>
      <c r="VXG32" s="2434"/>
      <c r="VXH32" s="2434"/>
      <c r="VXI32" s="2434"/>
      <c r="VXJ32" s="2434"/>
      <c r="VXK32" s="2434"/>
      <c r="VXL32" s="2434"/>
      <c r="VXM32" s="2434"/>
      <c r="VXN32" s="2434"/>
      <c r="VXO32" s="2434"/>
      <c r="VXP32" s="2434"/>
      <c r="VXQ32" s="2434"/>
      <c r="VXR32" s="2434"/>
      <c r="VXS32" s="2434"/>
      <c r="VXT32" s="2434"/>
      <c r="VXU32" s="2434"/>
      <c r="VXV32" s="2434"/>
      <c r="VXW32" s="2434"/>
      <c r="VXX32" s="2434"/>
      <c r="VXY32" s="2434"/>
      <c r="VXZ32" s="2434"/>
      <c r="VYA32" s="2434"/>
      <c r="VYB32" s="2434"/>
      <c r="VYC32" s="2434"/>
      <c r="VYD32" s="2434"/>
      <c r="VYE32" s="2434"/>
      <c r="VYF32" s="2434"/>
      <c r="VYG32" s="2434"/>
      <c r="VYH32" s="2434"/>
      <c r="VYI32" s="2434"/>
      <c r="VYJ32" s="2434"/>
      <c r="VYK32" s="2434"/>
      <c r="VYL32" s="2434"/>
      <c r="VYM32" s="2434"/>
      <c r="VYN32" s="2434"/>
      <c r="VYO32" s="2434"/>
      <c r="VYP32" s="2434"/>
      <c r="VYQ32" s="2434"/>
      <c r="VYR32" s="2434"/>
      <c r="VYS32" s="2434"/>
      <c r="VYT32" s="2434"/>
      <c r="VYU32" s="2434"/>
      <c r="VYV32" s="2434"/>
      <c r="VYW32" s="2434"/>
      <c r="VYX32" s="2434"/>
      <c r="VYY32" s="2434"/>
      <c r="VYZ32" s="2434"/>
      <c r="VZA32" s="2434"/>
      <c r="VZB32" s="2434"/>
      <c r="VZC32" s="2434"/>
      <c r="VZD32" s="2434"/>
      <c r="VZE32" s="2434"/>
      <c r="VZF32" s="2434"/>
      <c r="VZG32" s="2434"/>
      <c r="VZH32" s="2434"/>
      <c r="VZI32" s="2434"/>
      <c r="VZJ32" s="2434"/>
      <c r="VZK32" s="2434"/>
      <c r="VZL32" s="2434"/>
      <c r="VZM32" s="2434"/>
      <c r="VZN32" s="2434"/>
      <c r="VZO32" s="2434"/>
      <c r="VZP32" s="2434"/>
      <c r="VZQ32" s="2434"/>
      <c r="VZR32" s="2434"/>
      <c r="VZS32" s="2434"/>
      <c r="VZT32" s="2434"/>
      <c r="VZU32" s="2434"/>
      <c r="VZV32" s="2434"/>
      <c r="VZW32" s="2434"/>
      <c r="VZX32" s="2434"/>
      <c r="VZY32" s="2434"/>
      <c r="VZZ32" s="2434"/>
      <c r="WAA32" s="2434"/>
      <c r="WAB32" s="2434"/>
      <c r="WAC32" s="2434"/>
      <c r="WAD32" s="2434"/>
      <c r="WAE32" s="2434"/>
      <c r="WAF32" s="2434"/>
      <c r="WAG32" s="2434"/>
      <c r="WAH32" s="2434"/>
      <c r="WAI32" s="2434"/>
      <c r="WAJ32" s="2434"/>
      <c r="WAK32" s="2434"/>
      <c r="WAL32" s="2434"/>
      <c r="WAM32" s="2434"/>
      <c r="WAN32" s="2434"/>
      <c r="WAO32" s="2434"/>
      <c r="WAP32" s="2434"/>
      <c r="WAQ32" s="2434"/>
      <c r="WAR32" s="2434"/>
      <c r="WAS32" s="2434"/>
      <c r="WAT32" s="2434"/>
      <c r="WAU32" s="2434"/>
      <c r="WAV32" s="2434"/>
      <c r="WAW32" s="2434"/>
      <c r="WAX32" s="2434"/>
      <c r="WAY32" s="2434"/>
      <c r="WAZ32" s="2434"/>
      <c r="WBA32" s="2434"/>
      <c r="WBB32" s="2434"/>
      <c r="WBC32" s="2434"/>
      <c r="WBD32" s="2434"/>
      <c r="WBE32" s="2434"/>
      <c r="WBF32" s="2434"/>
      <c r="WBG32" s="2434"/>
      <c r="WBH32" s="2434"/>
      <c r="WBI32" s="2434"/>
      <c r="WBJ32" s="2434"/>
      <c r="WBK32" s="2434"/>
      <c r="WBL32" s="2434"/>
      <c r="WBM32" s="2434"/>
      <c r="WBN32" s="2434"/>
      <c r="WBO32" s="2434"/>
      <c r="WBP32" s="2434"/>
      <c r="WBQ32" s="2434"/>
      <c r="WBR32" s="2434"/>
      <c r="WBS32" s="2434"/>
      <c r="WBT32" s="2434"/>
      <c r="WBU32" s="2434"/>
      <c r="WBV32" s="2434"/>
      <c r="WBW32" s="2434"/>
      <c r="WBX32" s="2434"/>
      <c r="WBY32" s="2434"/>
      <c r="WBZ32" s="2434"/>
      <c r="WCA32" s="2434"/>
      <c r="WCB32" s="2434"/>
      <c r="WCC32" s="2434"/>
      <c r="WCD32" s="2434"/>
      <c r="WCE32" s="2434"/>
      <c r="WCF32" s="2434"/>
      <c r="WCG32" s="2434"/>
      <c r="WCH32" s="2434"/>
      <c r="WCI32" s="2434"/>
      <c r="WCJ32" s="2434"/>
      <c r="WCK32" s="2434"/>
      <c r="WCL32" s="2434"/>
      <c r="WCM32" s="2434"/>
      <c r="WCN32" s="2434"/>
      <c r="WCO32" s="2434"/>
      <c r="WCP32" s="2434"/>
      <c r="WCQ32" s="2434"/>
      <c r="WCR32" s="2434"/>
      <c r="WCS32" s="2434"/>
      <c r="WCT32" s="2434"/>
      <c r="WCU32" s="2434"/>
      <c r="WCV32" s="2434"/>
      <c r="WCW32" s="2434"/>
      <c r="WCX32" s="2434"/>
      <c r="WCY32" s="2434"/>
      <c r="WCZ32" s="2434"/>
      <c r="WDA32" s="2434"/>
      <c r="WDB32" s="2434"/>
      <c r="WDC32" s="2434"/>
      <c r="WDD32" s="2434"/>
      <c r="WDE32" s="2434"/>
      <c r="WDF32" s="2434"/>
      <c r="WDG32" s="2434"/>
      <c r="WDH32" s="2434"/>
      <c r="WDI32" s="2434"/>
      <c r="WDJ32" s="2434"/>
      <c r="WDK32" s="2434"/>
      <c r="WDL32" s="2434"/>
      <c r="WDM32" s="2434"/>
      <c r="WDN32" s="2434"/>
      <c r="WDO32" s="2434"/>
      <c r="WDP32" s="2434"/>
      <c r="WDQ32" s="2434"/>
      <c r="WDR32" s="2434"/>
      <c r="WDS32" s="2434"/>
      <c r="WDT32" s="2434"/>
      <c r="WDU32" s="2434"/>
      <c r="WDV32" s="2434"/>
      <c r="WDW32" s="2434"/>
      <c r="WDX32" s="2434"/>
      <c r="WDY32" s="2434"/>
      <c r="WDZ32" s="2434"/>
      <c r="WEA32" s="2434"/>
      <c r="WEB32" s="2434"/>
      <c r="WEC32" s="2434"/>
      <c r="WED32" s="2434"/>
      <c r="WEE32" s="2434"/>
      <c r="WEF32" s="2434"/>
      <c r="WEG32" s="2434"/>
      <c r="WEH32" s="2434"/>
      <c r="WEI32" s="2434"/>
      <c r="WEJ32" s="2434"/>
      <c r="WEK32" s="2434"/>
      <c r="WEL32" s="2434"/>
      <c r="WEM32" s="2434"/>
      <c r="WEN32" s="2434"/>
      <c r="WEO32" s="2434"/>
      <c r="WEP32" s="2434"/>
      <c r="WEQ32" s="2434"/>
      <c r="WER32" s="2434"/>
      <c r="WES32" s="2434"/>
      <c r="WET32" s="2434"/>
      <c r="WEU32" s="2434"/>
      <c r="WEV32" s="2434"/>
      <c r="WEW32" s="2434"/>
      <c r="WEX32" s="2434"/>
      <c r="WEY32" s="2434"/>
      <c r="WEZ32" s="2434"/>
      <c r="WFA32" s="2434"/>
      <c r="WFB32" s="2434"/>
      <c r="WFC32" s="2434"/>
      <c r="WFD32" s="2434"/>
      <c r="WFE32" s="2434"/>
      <c r="WFF32" s="2434"/>
      <c r="WFG32" s="2434"/>
      <c r="WFH32" s="2434"/>
      <c r="WFI32" s="2434"/>
      <c r="WFJ32" s="2434"/>
      <c r="WFK32" s="2434"/>
      <c r="WFL32" s="2434"/>
      <c r="WFM32" s="2434"/>
      <c r="WFN32" s="2434"/>
      <c r="WFO32" s="2434"/>
      <c r="WFP32" s="2434"/>
      <c r="WFQ32" s="2434"/>
      <c r="WFR32" s="2434"/>
      <c r="WFS32" s="2434"/>
      <c r="WFT32" s="2434"/>
      <c r="WFU32" s="2434"/>
      <c r="WFV32" s="2434"/>
      <c r="WFW32" s="2434"/>
      <c r="WFX32" s="2434"/>
      <c r="WFY32" s="2434"/>
      <c r="WFZ32" s="2434"/>
      <c r="WGA32" s="2434"/>
      <c r="WGB32" s="2434"/>
      <c r="WGC32" s="2434"/>
      <c r="WGD32" s="2434"/>
      <c r="WGE32" s="2434"/>
      <c r="WGF32" s="2434"/>
      <c r="WGG32" s="2434"/>
      <c r="WGH32" s="2434"/>
      <c r="WGI32" s="2434"/>
      <c r="WGJ32" s="2434"/>
      <c r="WGK32" s="2434"/>
      <c r="WGL32" s="2434"/>
      <c r="WGM32" s="2434"/>
      <c r="WGN32" s="2434"/>
      <c r="WGO32" s="2434"/>
      <c r="WGP32" s="2434"/>
      <c r="WGQ32" s="2434"/>
      <c r="WGR32" s="2434"/>
      <c r="WGS32" s="2434"/>
      <c r="WGT32" s="2434"/>
      <c r="WGU32" s="2434"/>
      <c r="WGV32" s="2434"/>
      <c r="WGW32" s="2434"/>
      <c r="WGX32" s="2434"/>
      <c r="WGY32" s="2434"/>
      <c r="WGZ32" s="2434"/>
      <c r="WHA32" s="2434"/>
      <c r="WHB32" s="2434"/>
      <c r="WHC32" s="2434"/>
      <c r="WHD32" s="2434"/>
      <c r="WHE32" s="2434"/>
      <c r="WHF32" s="2434"/>
      <c r="WHG32" s="2434"/>
      <c r="WHH32" s="2434"/>
      <c r="WHI32" s="2434"/>
      <c r="WHJ32" s="2434"/>
      <c r="WHK32" s="2434"/>
      <c r="WHL32" s="2434"/>
      <c r="WHM32" s="2434"/>
      <c r="WHN32" s="2434"/>
      <c r="WHO32" s="2434"/>
      <c r="WHP32" s="2434"/>
      <c r="WHQ32" s="2434"/>
      <c r="WHR32" s="2434"/>
      <c r="WHS32" s="2434"/>
      <c r="WHT32" s="2434"/>
      <c r="WHU32" s="2434"/>
      <c r="WHV32" s="2434"/>
      <c r="WHW32" s="2434"/>
      <c r="WHX32" s="2434"/>
      <c r="WHY32" s="2434"/>
      <c r="WHZ32" s="2434"/>
      <c r="WIA32" s="2434"/>
      <c r="WIB32" s="2434"/>
      <c r="WIC32" s="2434"/>
      <c r="WID32" s="2434"/>
      <c r="WIE32" s="2434"/>
      <c r="WIF32" s="2434"/>
      <c r="WIG32" s="2434"/>
      <c r="WIH32" s="2434"/>
      <c r="WII32" s="2434"/>
      <c r="WIJ32" s="2434"/>
      <c r="WIK32" s="2434"/>
      <c r="WIL32" s="2434"/>
      <c r="WIM32" s="2434"/>
      <c r="WIN32" s="2434"/>
      <c r="WIO32" s="2434"/>
      <c r="WIP32" s="2434"/>
      <c r="WIQ32" s="2434"/>
      <c r="WIR32" s="2434"/>
      <c r="WIS32" s="2434"/>
      <c r="WIT32" s="2434"/>
      <c r="WIU32" s="2434"/>
      <c r="WIV32" s="2434"/>
      <c r="WIW32" s="2434"/>
      <c r="WIX32" s="2434"/>
      <c r="WIY32" s="2434"/>
      <c r="WIZ32" s="2434"/>
      <c r="WJA32" s="2434"/>
      <c r="WJB32" s="2434"/>
      <c r="WJC32" s="2434"/>
      <c r="WJD32" s="2434"/>
      <c r="WJE32" s="2434"/>
      <c r="WJF32" s="2434"/>
      <c r="WJG32" s="2434"/>
      <c r="WJH32" s="2434"/>
      <c r="WJI32" s="2434"/>
      <c r="WJJ32" s="2434"/>
      <c r="WJK32" s="2434"/>
      <c r="WJL32" s="2434"/>
      <c r="WJM32" s="2434"/>
      <c r="WJN32" s="2434"/>
      <c r="WJO32" s="2434"/>
      <c r="WJP32" s="2434"/>
      <c r="WJQ32" s="2434"/>
      <c r="WJR32" s="2434"/>
      <c r="WJS32" s="2434"/>
      <c r="WJT32" s="2434"/>
      <c r="WJU32" s="2434"/>
      <c r="WJV32" s="2434"/>
      <c r="WJW32" s="2434"/>
      <c r="WJX32" s="2434"/>
      <c r="WJY32" s="2434"/>
      <c r="WJZ32" s="2434"/>
      <c r="WKA32" s="2434"/>
      <c r="WKB32" s="2434"/>
      <c r="WKC32" s="2434"/>
      <c r="WKD32" s="2434"/>
      <c r="WKE32" s="2434"/>
      <c r="WKF32" s="2434"/>
      <c r="WKG32" s="2434"/>
      <c r="WKH32" s="2434"/>
      <c r="WKI32" s="2434"/>
      <c r="WKJ32" s="2434"/>
      <c r="WKK32" s="2434"/>
      <c r="WKL32" s="2434"/>
      <c r="WKM32" s="2434"/>
      <c r="WKN32" s="2434"/>
      <c r="WKO32" s="2434"/>
      <c r="WKP32" s="2434"/>
      <c r="WKQ32" s="2434"/>
      <c r="WKR32" s="2434"/>
      <c r="WKS32" s="2434"/>
      <c r="WKT32" s="2434"/>
      <c r="WKU32" s="2434"/>
      <c r="WKV32" s="2434"/>
      <c r="WKW32" s="2434"/>
      <c r="WKX32" s="2434"/>
      <c r="WKY32" s="2434"/>
      <c r="WKZ32" s="2434"/>
      <c r="WLA32" s="2434"/>
      <c r="WLB32" s="2434"/>
      <c r="WLC32" s="2434"/>
      <c r="WLD32" s="2434"/>
      <c r="WLE32" s="2434"/>
      <c r="WLF32" s="2434"/>
      <c r="WLG32" s="2434"/>
      <c r="WLH32" s="2434"/>
      <c r="WLI32" s="2434"/>
      <c r="WLJ32" s="2434"/>
      <c r="WLK32" s="2434"/>
      <c r="WLL32" s="2434"/>
      <c r="WLM32" s="2434"/>
      <c r="WLN32" s="2434"/>
      <c r="WLO32" s="2434"/>
      <c r="WLP32" s="2434"/>
      <c r="WLQ32" s="2434"/>
      <c r="WLR32" s="2434"/>
      <c r="WLS32" s="2434"/>
      <c r="WLT32" s="2434"/>
      <c r="WLU32" s="2434"/>
      <c r="WLV32" s="2434"/>
      <c r="WLW32" s="2434"/>
      <c r="WLX32" s="2434"/>
      <c r="WLY32" s="2434"/>
      <c r="WLZ32" s="2434"/>
      <c r="WMA32" s="2434"/>
      <c r="WMB32" s="2434"/>
      <c r="WMC32" s="2434"/>
      <c r="WMD32" s="2434"/>
      <c r="WME32" s="2434"/>
      <c r="WMF32" s="2434"/>
      <c r="WMG32" s="2434"/>
      <c r="WMH32" s="2434"/>
      <c r="WMI32" s="2434"/>
      <c r="WMJ32" s="2434"/>
      <c r="WMK32" s="2434"/>
      <c r="WML32" s="2434"/>
      <c r="WMM32" s="2434"/>
      <c r="WMN32" s="2434"/>
      <c r="WMO32" s="2434"/>
      <c r="WMP32" s="2434"/>
      <c r="WMQ32" s="2434"/>
      <c r="WMR32" s="2434"/>
      <c r="WMS32" s="2434"/>
      <c r="WMT32" s="2434"/>
      <c r="WMU32" s="2434"/>
      <c r="WMV32" s="2434"/>
      <c r="WMW32" s="2434"/>
      <c r="WMX32" s="2434"/>
      <c r="WMY32" s="2434"/>
      <c r="WMZ32" s="2434"/>
      <c r="WNA32" s="2434"/>
      <c r="WNB32" s="2434"/>
      <c r="WNC32" s="2434"/>
      <c r="WND32" s="2434"/>
      <c r="WNE32" s="2434"/>
      <c r="WNF32" s="2434"/>
      <c r="WNG32" s="2434"/>
      <c r="WNH32" s="2434"/>
      <c r="WNI32" s="2434"/>
      <c r="WNJ32" s="2434"/>
      <c r="WNK32" s="2434"/>
      <c r="WNL32" s="2434"/>
      <c r="WNM32" s="2434"/>
      <c r="WNN32" s="2434"/>
      <c r="WNO32" s="2434"/>
      <c r="WNP32" s="2434"/>
      <c r="WNQ32" s="2434"/>
      <c r="WNR32" s="2434"/>
      <c r="WNS32" s="2434"/>
      <c r="WNT32" s="2434"/>
      <c r="WNU32" s="2434"/>
      <c r="WNV32" s="2434"/>
      <c r="WNW32" s="2434"/>
      <c r="WNX32" s="2434"/>
      <c r="WNY32" s="2434"/>
      <c r="WNZ32" s="2434"/>
      <c r="WOA32" s="2434"/>
      <c r="WOB32" s="2434"/>
      <c r="WOC32" s="2434"/>
      <c r="WOD32" s="2434"/>
      <c r="WOE32" s="2434"/>
      <c r="WOF32" s="2434"/>
      <c r="WOG32" s="2434"/>
      <c r="WOH32" s="2434"/>
      <c r="WOI32" s="2434"/>
      <c r="WOJ32" s="2434"/>
      <c r="WOK32" s="2434"/>
      <c r="WOL32" s="2434"/>
      <c r="WOM32" s="2434"/>
      <c r="WON32" s="2434"/>
      <c r="WOO32" s="2434"/>
      <c r="WOP32" s="2434"/>
      <c r="WOQ32" s="2434"/>
      <c r="WOR32" s="2434"/>
      <c r="WOS32" s="2434"/>
      <c r="WOT32" s="2434"/>
      <c r="WOU32" s="2434"/>
      <c r="WOV32" s="2434"/>
      <c r="WOW32" s="2434"/>
      <c r="WOX32" s="2434"/>
      <c r="WOY32" s="2434"/>
      <c r="WOZ32" s="2434"/>
      <c r="WPA32" s="2434"/>
      <c r="WPB32" s="2434"/>
      <c r="WPC32" s="2434"/>
      <c r="WPD32" s="2434"/>
      <c r="WPE32" s="2434"/>
      <c r="WPF32" s="2434"/>
      <c r="WPG32" s="2434"/>
      <c r="WPH32" s="2434"/>
      <c r="WPI32" s="2434"/>
      <c r="WPJ32" s="2434"/>
      <c r="WPK32" s="2434"/>
      <c r="WPL32" s="2434"/>
      <c r="WPM32" s="2434"/>
      <c r="WPN32" s="2434"/>
      <c r="WPO32" s="2434"/>
      <c r="WPP32" s="2434"/>
      <c r="WPQ32" s="2434"/>
      <c r="WPR32" s="2434"/>
      <c r="WPS32" s="2434"/>
      <c r="WPT32" s="2434"/>
      <c r="WPU32" s="2434"/>
      <c r="WPV32" s="2434"/>
      <c r="WPW32" s="2434"/>
      <c r="WPX32" s="2434"/>
      <c r="WPY32" s="2434"/>
      <c r="WPZ32" s="2434"/>
      <c r="WQA32" s="2434"/>
      <c r="WQB32" s="2434"/>
      <c r="WQC32" s="2434"/>
      <c r="WQD32" s="2434"/>
      <c r="WQE32" s="2434"/>
      <c r="WQF32" s="2434"/>
      <c r="WQG32" s="2434"/>
      <c r="WQH32" s="2434"/>
      <c r="WQI32" s="2434"/>
      <c r="WQJ32" s="2434"/>
      <c r="WQK32" s="2434"/>
      <c r="WQL32" s="2434"/>
      <c r="WQM32" s="2434"/>
      <c r="WQN32" s="2434"/>
      <c r="WQO32" s="2434"/>
      <c r="WQP32" s="2434"/>
      <c r="WQQ32" s="2434"/>
      <c r="WQR32" s="2434"/>
      <c r="WQS32" s="2434"/>
      <c r="WQT32" s="2434"/>
      <c r="WQU32" s="2434"/>
      <c r="WQV32" s="2434"/>
      <c r="WQW32" s="2434"/>
      <c r="WQX32" s="2434"/>
      <c r="WQY32" s="2434"/>
      <c r="WQZ32" s="2434"/>
      <c r="WRA32" s="2434"/>
      <c r="WRB32" s="2434"/>
      <c r="WRC32" s="2434"/>
      <c r="WRD32" s="2434"/>
      <c r="WRE32" s="2434"/>
      <c r="WRF32" s="2434"/>
      <c r="WRG32" s="2434"/>
      <c r="WRH32" s="2434"/>
      <c r="WRI32" s="2434"/>
      <c r="WRJ32" s="2434"/>
      <c r="WRK32" s="2434"/>
      <c r="WRL32" s="2434"/>
      <c r="WRM32" s="2434"/>
      <c r="WRN32" s="2434"/>
      <c r="WRO32" s="2434"/>
      <c r="WRP32" s="2434"/>
      <c r="WRQ32" s="2434"/>
      <c r="WRR32" s="2434"/>
      <c r="WRS32" s="2434"/>
      <c r="WRT32" s="2434"/>
      <c r="WRU32" s="2434"/>
      <c r="WRV32" s="2434"/>
      <c r="WRW32" s="2434"/>
      <c r="WRX32" s="2434"/>
      <c r="WRY32" s="2434"/>
      <c r="WRZ32" s="2434"/>
      <c r="WSA32" s="2434"/>
      <c r="WSB32" s="2434"/>
      <c r="WSC32" s="2434"/>
      <c r="WSD32" s="2434"/>
      <c r="WSE32" s="2434"/>
      <c r="WSF32" s="2434"/>
      <c r="WSG32" s="2434"/>
      <c r="WSH32" s="2434"/>
      <c r="WSI32" s="2434"/>
      <c r="WSJ32" s="2434"/>
      <c r="WSK32" s="2434"/>
      <c r="WSL32" s="2434"/>
      <c r="WSM32" s="2434"/>
      <c r="WSN32" s="2434"/>
      <c r="WSO32" s="2434"/>
      <c r="WSP32" s="2434"/>
      <c r="WSQ32" s="2434"/>
      <c r="WSR32" s="2434"/>
      <c r="WSS32" s="2434"/>
      <c r="WST32" s="2434"/>
      <c r="WSU32" s="2434"/>
      <c r="WSV32" s="2434"/>
      <c r="WSW32" s="2434"/>
      <c r="WSX32" s="2434"/>
      <c r="WSY32" s="2434"/>
      <c r="WSZ32" s="2434"/>
      <c r="WTA32" s="2434"/>
      <c r="WTB32" s="2434"/>
      <c r="WTC32" s="2434"/>
      <c r="WTD32" s="2434"/>
      <c r="WTE32" s="2434"/>
      <c r="WTF32" s="2434"/>
      <c r="WTG32" s="2434"/>
      <c r="WTH32" s="2434"/>
      <c r="WTI32" s="2434"/>
      <c r="WTJ32" s="2434"/>
      <c r="WTK32" s="2434"/>
      <c r="WTL32" s="2434"/>
      <c r="WTM32" s="2434"/>
      <c r="WTN32" s="2434"/>
      <c r="WTO32" s="2434"/>
      <c r="WTP32" s="2434"/>
      <c r="WTQ32" s="2434"/>
      <c r="WTR32" s="2434"/>
      <c r="WTS32" s="2434"/>
      <c r="WTT32" s="2434"/>
      <c r="WTU32" s="2434"/>
      <c r="WTV32" s="2434"/>
      <c r="WTW32" s="2434"/>
      <c r="WTX32" s="2434"/>
      <c r="WTY32" s="2434"/>
      <c r="WTZ32" s="2434"/>
      <c r="WUA32" s="2434"/>
      <c r="WUB32" s="2434"/>
      <c r="WUC32" s="2434"/>
      <c r="WUD32" s="2434"/>
      <c r="WUE32" s="2434"/>
      <c r="WUF32" s="2434"/>
      <c r="WUG32" s="2434"/>
      <c r="WUH32" s="2434"/>
      <c r="WUI32" s="2434"/>
      <c r="WUJ32" s="2434"/>
      <c r="WUK32" s="2434"/>
      <c r="WUL32" s="2434"/>
      <c r="WUM32" s="2434"/>
      <c r="WUN32" s="2434"/>
      <c r="WUO32" s="2434"/>
      <c r="WUP32" s="2434"/>
      <c r="WUQ32" s="2434"/>
      <c r="WUR32" s="2434"/>
      <c r="WUS32" s="2434"/>
      <c r="WUT32" s="2434"/>
      <c r="WUU32" s="2434"/>
      <c r="WUV32" s="2434"/>
      <c r="WUW32" s="2434"/>
      <c r="WUX32" s="2434"/>
      <c r="WUY32" s="2434"/>
      <c r="WUZ32" s="2434"/>
      <c r="WVA32" s="2434"/>
      <c r="WVB32" s="2434"/>
      <c r="WVC32" s="2434"/>
      <c r="WVD32" s="2434"/>
      <c r="WVE32" s="2434"/>
      <c r="WVF32" s="2434"/>
      <c r="WVG32" s="2434"/>
      <c r="WVH32" s="2434"/>
      <c r="WVI32" s="2434"/>
      <c r="WVJ32" s="2434"/>
      <c r="WVK32" s="2434"/>
      <c r="WVL32" s="2434"/>
      <c r="WVM32" s="2434"/>
      <c r="WVN32" s="2434"/>
      <c r="WVO32" s="2434"/>
      <c r="WVP32" s="2434"/>
      <c r="WVQ32" s="2434"/>
      <c r="WVR32" s="2434"/>
      <c r="WVS32" s="2434"/>
      <c r="WVT32" s="2434"/>
      <c r="WVU32" s="2434"/>
      <c r="WVV32" s="2434"/>
      <c r="WVW32" s="2434"/>
      <c r="WVX32" s="2434"/>
      <c r="WVY32" s="2434"/>
      <c r="WVZ32" s="2434"/>
      <c r="WWA32" s="2434"/>
      <c r="WWB32" s="2434"/>
      <c r="WWC32" s="2434"/>
      <c r="WWD32" s="2434"/>
      <c r="WWE32" s="2434"/>
      <c r="WWF32" s="2434"/>
      <c r="WWG32" s="2434"/>
      <c r="WWH32" s="2434"/>
      <c r="WWI32" s="2434"/>
      <c r="WWJ32" s="2434"/>
      <c r="WWK32" s="2434"/>
      <c r="WWL32" s="2434"/>
      <c r="WWM32" s="2434"/>
      <c r="WWN32" s="2434"/>
      <c r="WWO32" s="2434"/>
      <c r="WWP32" s="2434"/>
      <c r="WWQ32" s="2434"/>
      <c r="WWR32" s="2434"/>
      <c r="WWS32" s="2434"/>
      <c r="WWT32" s="2434"/>
      <c r="WWU32" s="2434"/>
      <c r="WWV32" s="2434"/>
      <c r="WWW32" s="2434"/>
      <c r="WWX32" s="2434"/>
      <c r="WWY32" s="2434"/>
      <c r="WWZ32" s="2434"/>
      <c r="WXA32" s="2434"/>
      <c r="WXB32" s="2434"/>
      <c r="WXC32" s="2434"/>
      <c r="WXD32" s="2434"/>
      <c r="WXE32" s="2434"/>
      <c r="WXF32" s="2434"/>
      <c r="WXG32" s="2434"/>
      <c r="WXH32" s="2434"/>
      <c r="WXI32" s="2434"/>
      <c r="WXJ32" s="2434"/>
      <c r="WXK32" s="2434"/>
      <c r="WXL32" s="2434"/>
      <c r="WXM32" s="2434"/>
      <c r="WXN32" s="2434"/>
      <c r="WXO32" s="2434"/>
      <c r="WXP32" s="2434"/>
      <c r="WXQ32" s="2434"/>
      <c r="WXR32" s="2434"/>
      <c r="WXS32" s="2434"/>
      <c r="WXT32" s="2434"/>
      <c r="WXU32" s="2434"/>
      <c r="WXV32" s="2434"/>
      <c r="WXW32" s="2434"/>
      <c r="WXX32" s="2434"/>
      <c r="WXY32" s="2434"/>
      <c r="WXZ32" s="2434"/>
      <c r="WYA32" s="2434"/>
      <c r="WYB32" s="2434"/>
      <c r="WYC32" s="2434"/>
      <c r="WYD32" s="2434"/>
      <c r="WYE32" s="2434"/>
      <c r="WYF32" s="2434"/>
      <c r="WYG32" s="2434"/>
      <c r="WYH32" s="2434"/>
      <c r="WYI32" s="2434"/>
      <c r="WYJ32" s="2434"/>
      <c r="WYK32" s="2434"/>
      <c r="WYL32" s="2434"/>
      <c r="WYM32" s="2434"/>
      <c r="WYN32" s="2434"/>
      <c r="WYO32" s="2434"/>
      <c r="WYP32" s="2434"/>
      <c r="WYQ32" s="2434"/>
      <c r="WYR32" s="2434"/>
      <c r="WYS32" s="2434"/>
      <c r="WYT32" s="2434"/>
      <c r="WYU32" s="2434"/>
      <c r="WYV32" s="2434"/>
      <c r="WYW32" s="2434"/>
      <c r="WYX32" s="2434"/>
      <c r="WYY32" s="2434"/>
      <c r="WYZ32" s="2434"/>
      <c r="WZA32" s="2434"/>
      <c r="WZB32" s="2434"/>
      <c r="WZC32" s="2434"/>
      <c r="WZD32" s="2434"/>
      <c r="WZE32" s="2434"/>
      <c r="WZF32" s="2434"/>
      <c r="WZG32" s="2434"/>
      <c r="WZH32" s="2434"/>
      <c r="WZI32" s="2434"/>
      <c r="WZJ32" s="2434"/>
      <c r="WZK32" s="2434"/>
      <c r="WZL32" s="2434"/>
      <c r="WZM32" s="2434"/>
      <c r="WZN32" s="2434"/>
      <c r="WZO32" s="2434"/>
      <c r="WZP32" s="2434"/>
      <c r="WZQ32" s="2434"/>
      <c r="WZR32" s="2434"/>
      <c r="WZS32" s="2434"/>
      <c r="WZT32" s="2434"/>
      <c r="WZU32" s="2434"/>
      <c r="WZV32" s="2434"/>
      <c r="WZW32" s="2434"/>
      <c r="WZX32" s="2434"/>
      <c r="WZY32" s="2434"/>
      <c r="WZZ32" s="2434"/>
      <c r="XAA32" s="2434"/>
      <c r="XAB32" s="2434"/>
      <c r="XAC32" s="2434"/>
      <c r="XAD32" s="2434"/>
      <c r="XAE32" s="2434"/>
      <c r="XAF32" s="2434"/>
      <c r="XAG32" s="2434"/>
      <c r="XAH32" s="2434"/>
      <c r="XAI32" s="2434"/>
      <c r="XAJ32" s="2434"/>
      <c r="XAK32" s="2434"/>
      <c r="XAL32" s="2434"/>
      <c r="XAM32" s="2434"/>
      <c r="XAN32" s="2434"/>
      <c r="XAO32" s="2434"/>
      <c r="XAP32" s="2434"/>
      <c r="XAQ32" s="2434"/>
      <c r="XAR32" s="2434"/>
      <c r="XAS32" s="2434"/>
      <c r="XAT32" s="2434"/>
      <c r="XAU32" s="2434"/>
      <c r="XAV32" s="2434"/>
      <c r="XAW32" s="2434"/>
      <c r="XAX32" s="2434"/>
      <c r="XAY32" s="2434"/>
      <c r="XAZ32" s="2434"/>
      <c r="XBA32" s="2434"/>
      <c r="XBB32" s="2434"/>
      <c r="XBC32" s="2434"/>
      <c r="XBD32" s="2434"/>
      <c r="XBE32" s="2434"/>
      <c r="XBF32" s="2434"/>
      <c r="XBG32" s="2434"/>
      <c r="XBH32" s="2434"/>
      <c r="XBI32" s="2434"/>
      <c r="XBJ32" s="2434"/>
      <c r="XBK32" s="2434"/>
      <c r="XBL32" s="2434"/>
      <c r="XBM32" s="2434"/>
      <c r="XBN32" s="2434"/>
      <c r="XBO32" s="2434"/>
      <c r="XBP32" s="2434"/>
      <c r="XBQ32" s="2434"/>
      <c r="XBR32" s="2434"/>
      <c r="XBS32" s="2434"/>
      <c r="XBT32" s="2434"/>
      <c r="XBU32" s="2434"/>
      <c r="XBV32" s="2434"/>
      <c r="XBW32" s="2434"/>
      <c r="XBX32" s="2434"/>
      <c r="XBY32" s="2434"/>
      <c r="XBZ32" s="2434"/>
      <c r="XCA32" s="2434"/>
      <c r="XCB32" s="2434"/>
      <c r="XCC32" s="2434"/>
      <c r="XCD32" s="2434"/>
      <c r="XCE32" s="2434"/>
      <c r="XCF32" s="2434"/>
      <c r="XCG32" s="2434"/>
      <c r="XCH32" s="2434"/>
      <c r="XCI32" s="2434"/>
      <c r="XCJ32" s="2434"/>
      <c r="XCK32" s="2434"/>
      <c r="XCL32" s="2434"/>
      <c r="XCM32" s="2434"/>
      <c r="XCN32" s="2434"/>
      <c r="XCO32" s="2434"/>
      <c r="XCP32" s="2434"/>
      <c r="XCQ32" s="2434"/>
      <c r="XCR32" s="2434"/>
      <c r="XCS32" s="2434"/>
      <c r="XCT32" s="2434"/>
      <c r="XCU32" s="2434"/>
      <c r="XCV32" s="2434"/>
      <c r="XCW32" s="2434"/>
      <c r="XCX32" s="2434"/>
      <c r="XCY32" s="2434"/>
      <c r="XCZ32" s="2434"/>
      <c r="XDA32" s="2434"/>
      <c r="XDB32" s="2434"/>
      <c r="XDC32" s="2434"/>
      <c r="XDD32" s="2434"/>
      <c r="XDE32" s="2434"/>
      <c r="XDF32" s="2434"/>
      <c r="XDG32" s="2434"/>
      <c r="XDH32" s="2434"/>
      <c r="XDI32" s="2434"/>
      <c r="XDJ32" s="2434"/>
      <c r="XDK32" s="2434"/>
      <c r="XDL32" s="2434"/>
      <c r="XDM32" s="2434"/>
      <c r="XDN32" s="2434"/>
      <c r="XDO32" s="2434"/>
      <c r="XDP32" s="2434"/>
      <c r="XDQ32" s="2434"/>
      <c r="XDR32" s="2434"/>
      <c r="XDS32" s="2434"/>
      <c r="XDT32" s="2434"/>
      <c r="XDU32" s="2434"/>
      <c r="XDV32" s="2434"/>
      <c r="XDW32" s="2434"/>
      <c r="XDX32" s="2434"/>
      <c r="XDY32" s="2434"/>
      <c r="XDZ32" s="2434"/>
      <c r="XEA32" s="2434"/>
      <c r="XEB32" s="2434"/>
      <c r="XEC32" s="2434"/>
      <c r="XED32" s="2434"/>
      <c r="XEE32" s="2434"/>
      <c r="XEF32" s="2434"/>
      <c r="XEG32" s="2434"/>
      <c r="XEH32" s="2434"/>
      <c r="XEI32" s="2434"/>
      <c r="XEJ32" s="2434"/>
      <c r="XEK32" s="2434"/>
      <c r="XEL32" s="2434"/>
      <c r="XEM32" s="2434"/>
      <c r="XEN32" s="2434"/>
      <c r="XEO32" s="2434"/>
      <c r="XEP32" s="2434"/>
      <c r="XEQ32" s="2434"/>
      <c r="XER32" s="2434"/>
      <c r="XES32" s="2434"/>
      <c r="XET32" s="2434"/>
      <c r="XEU32" s="2434"/>
      <c r="XEV32" s="2434"/>
      <c r="XEW32" s="2434"/>
      <c r="XEX32" s="2434"/>
      <c r="XEY32" s="2434"/>
      <c r="XEZ32" s="2434"/>
      <c r="XFA32" s="2434"/>
      <c r="XFB32" s="2434"/>
      <c r="XFC32" s="2434"/>
    </row>
    <row r="33" spans="1:16384" x14ac:dyDescent="0.2">
      <c r="A33" s="999"/>
      <c r="B33" s="2434" t="s">
        <v>2111</v>
      </c>
      <c r="C33" s="1564">
        <f>IFERROR(VLOOKUP(Prognose!C7,'Reeds geproduceerd'!$R$1608:$AJ$3018,16,FALSE),0)</f>
        <v>32286.219999999998</v>
      </c>
      <c r="D33" s="1564">
        <f>IFERROR(VLOOKUP(Prognose!D7,'Reeds geproduceerd'!$R$1608:$AJ$3018,16,FALSE),0)</f>
        <v>67703.010000000009</v>
      </c>
      <c r="E33" s="1564">
        <f>IFERROR(VLOOKUP(Prognose!E7,'Reeds geproduceerd'!$R$1608:$AJ$3018,16,FALSE),0)</f>
        <v>75840.63</v>
      </c>
      <c r="F33" s="1564">
        <f>IFERROR(VLOOKUP(Prognose!F7,'Reeds geproduceerd'!$R$1608:$AJ$3018,16,FALSE),0)</f>
        <v>51473.619999999995</v>
      </c>
      <c r="G33" s="1564">
        <f>IFERROR(VLOOKUP(Prognose!G7,'Reeds geproduceerd'!$R$1608:$AJ$3018,16,FALSE),0)</f>
        <v>71479.818181818177</v>
      </c>
      <c r="H33" s="1564">
        <f>IFERROR(VLOOKUP(Prognose!H7,'Reeds geproduceerd'!$R$1608:$AJ$3018,16,FALSE),0)</f>
        <v>59159.481818181812</v>
      </c>
      <c r="I33" s="1564">
        <f>IFERROR(VLOOKUP(Prognose!I7,'Reeds geproduceerd'!$R$1608:$AJ$3018,16,FALSE),0)</f>
        <v>95413.9</v>
      </c>
      <c r="J33" s="1564">
        <f>IFERROR(VLOOKUP(Prognose!J7,'Reeds geproduceerd'!$R$1608:$AJ$3018,16,FALSE),0)</f>
        <v>79484.039999999994</v>
      </c>
      <c r="K33" s="1564">
        <f>IFERROR(VLOOKUP(Prognose!K7,'Reeds geproduceerd'!$R$1608:$AJ$3018,16,FALSE),0)</f>
        <v>73224.56</v>
      </c>
      <c r="L33" s="1564">
        <f>IFERROR(VLOOKUP(Prognose!L7,'Reeds geproduceerd'!$R$1608:$AJ$3018,16,FALSE),0)</f>
        <v>63706.32</v>
      </c>
      <c r="M33" s="1564">
        <f>IFERROR(VLOOKUP(Prognose!M7,'Reeds geproduceerd'!$R$1608:$AJ$3018,16,FALSE),0)</f>
        <v>67517.87000000001</v>
      </c>
      <c r="N33" s="1564">
        <f>IFERROR(VLOOKUP(Prognose!N7,'Reeds geproduceerd'!$R$1608:$AJ$3018,16,FALSE),0)</f>
        <v>83678.97</v>
      </c>
      <c r="O33" s="1564">
        <f>IFERROR(VLOOKUP(Prognose!O7,'Reeds geproduceerd'!$R$1608:$AJ$3018,16,FALSE),0)</f>
        <v>69573.029999999984</v>
      </c>
      <c r="P33" s="1564">
        <f>IFERROR(VLOOKUP(Prognose!P7,'Reeds geproduceerd'!$R$1608:$AJ$3018,16,FALSE),0)</f>
        <v>69007.429999999993</v>
      </c>
      <c r="Q33" s="1564">
        <f>IFERROR(VLOOKUP(Prognose!Q7,'Reeds geproduceerd'!$R$1608:$AJ$3018,16,FALSE),0)</f>
        <v>60987.869999999988</v>
      </c>
      <c r="R33" s="1564">
        <f>IFERROR(VLOOKUP(Prognose!R7,'Reeds geproduceerd'!$R$1608:$AJ$3018,16,FALSE),0)</f>
        <v>13949.61</v>
      </c>
      <c r="S33" s="1564">
        <f>IFERROR(VLOOKUP(Prognose!S7,'Reeds geproduceerd'!$R$1608:$AJ$3018,16,FALSE),0)</f>
        <v>91116.02</v>
      </c>
      <c r="T33" s="1564">
        <f>IFERROR(VLOOKUP(Prognose!T7,'Reeds geproduceerd'!$R$1608:$AJ$3018,16,FALSE),0)</f>
        <v>74011.689999999973</v>
      </c>
      <c r="U33" s="1564">
        <f>IFERROR(VLOOKUP(Prognose!U7,'Reeds geproduceerd'!$R$1608:$AJ$3018,16,FALSE),0)</f>
        <v>36502.649999999994</v>
      </c>
      <c r="V33" s="1564">
        <f>IFERROR(VLOOKUP(Prognose!V7,'Reeds geproduceerd'!$R$1608:$AJ$3018,16,FALSE),0)</f>
        <v>88104.62</v>
      </c>
      <c r="W33" s="1564">
        <f>IFERROR(VLOOKUP(Prognose!W7,'Reeds geproduceerd'!$R$1608:$AJ$3018,16,FALSE),0)</f>
        <v>30784.32</v>
      </c>
      <c r="X33" s="1564">
        <f>IFERROR(VLOOKUP(Prognose!X7,'Reeds geproduceerd'!$R$1608:$AJ$3018,16,FALSE),0)</f>
        <v>69182.44</v>
      </c>
      <c r="Y33" s="1564">
        <f>IFERROR(VLOOKUP(Prognose!Y7,'Reeds geproduceerd'!$R$1608:$AJ$3018,16,FALSE),0)</f>
        <v>58483.780000000013</v>
      </c>
      <c r="Z33" s="1564">
        <f>IFERROR(VLOOKUP(Prognose!Z7,'Reeds geproduceerd'!$R$1608:$AJ$3018,16,FALSE),0)</f>
        <v>68250.61</v>
      </c>
      <c r="AA33" s="1564">
        <f>IFERROR(VLOOKUP(Prognose!AA7,'Reeds geproduceerd'!$R$1608:$AJ$3018,16,FALSE),0)</f>
        <v>72392.450000000012</v>
      </c>
      <c r="AB33" s="1564">
        <f>IFERROR(VLOOKUP(Prognose!AB7,'Reeds geproduceerd'!$R$1608:$AJ$3018,16,FALSE),0)</f>
        <v>84640.34</v>
      </c>
      <c r="AC33" s="1564">
        <f>IFERROR(VLOOKUP(Prognose!AC7,'Reeds geproduceerd'!$R$1608:$AJ$3018,16,FALSE),0)</f>
        <v>23281.84</v>
      </c>
      <c r="AD33" s="1564">
        <f>IFERROR(VLOOKUP(Prognose!AD7,'Reeds geproduceerd'!$R$1608:$AJ$3018,16,FALSE),0)</f>
        <v>91409.19</v>
      </c>
      <c r="AE33" s="1564">
        <f>IFERROR(VLOOKUP(Prognose!AE7,'Reeds geproduceerd'!$R$1608:$AJ$3018,16,FALSE),0)</f>
        <v>74882.05</v>
      </c>
      <c r="AF33" s="1564">
        <f>IFERROR(VLOOKUP(Prognose!AF7,'Reeds geproduceerd'!$R$1608:$AJ$3018,16,FALSE),0)</f>
        <v>0</v>
      </c>
      <c r="AG33" s="1564">
        <f>IFERROR(VLOOKUP(Prognose!AG7,'Reeds geproduceerd'!$R$1608:$AJ$3018,16,FALSE),0)</f>
        <v>0</v>
      </c>
      <c r="AH33" s="1564">
        <f>IFERROR(VLOOKUP(Prognose!AH7,'Reeds geproduceerd'!$R$1608:$AJ$3018,16,FALSE),0)</f>
        <v>0</v>
      </c>
      <c r="AI33" s="1564">
        <f>IFERROR(VLOOKUP(Prognose!AI7,'Reeds geproduceerd'!$R$1608:$AJ$3018,16,FALSE),0)</f>
        <v>782.24</v>
      </c>
      <c r="AJ33" s="1564">
        <f>IFERROR(VLOOKUP(Prognose!AJ7,'Reeds geproduceerd'!$R$1608:$AJ$3018,16,FALSE),0)</f>
        <v>71766.09</v>
      </c>
      <c r="AK33" s="1564">
        <f>IFERROR(VLOOKUP(Prognose!AK7,'Reeds geproduceerd'!$R$1608:$AJ$3018,16,FALSE),0)</f>
        <v>78323.42</v>
      </c>
      <c r="AL33" s="331">
        <f>'Reeds geproduceerd'!AG2466</f>
        <v>86552.530000000013</v>
      </c>
      <c r="AM33" s="331">
        <f>'Reeds geproduceerd'!AG2488</f>
        <v>66343.429999999993</v>
      </c>
      <c r="AN33" s="331">
        <f>'Reeds geproduceerd'!AG2515</f>
        <v>56504.310000000005</v>
      </c>
      <c r="AO33" s="331">
        <f>'Reeds geproduceerd'!AG2550</f>
        <v>67633.290000000008</v>
      </c>
      <c r="AP33" s="331">
        <f>'Reeds geproduceerd'!AG2579</f>
        <v>46281.710000000014</v>
      </c>
      <c r="AQ33" s="331">
        <f>'In Productie'!AG3</f>
        <v>67363.390000000014</v>
      </c>
      <c r="AR33" s="2432">
        <f>IFERROR(VLOOKUP(Prognose!AR7,'Reeds geproduceerd'!$R$1608:$AJ$3018,16,FALSE),0)</f>
        <v>0</v>
      </c>
      <c r="AS33" s="2432">
        <f>IFERROR(VLOOKUP(Prognose!AS7,'Reeds geproduceerd'!$R$1608:$AJ$3018,16,FALSE),0)</f>
        <v>0</v>
      </c>
      <c r="AT33" s="2432">
        <f>IFERROR(VLOOKUP(Prognose!AT7,'Reeds geproduceerd'!$R$1608:$AJ$3018,16,FALSE),0)</f>
        <v>0</v>
      </c>
      <c r="AU33" s="2432">
        <f>IFERROR(VLOOKUP(Prognose!AU7,'Reeds geproduceerd'!$R$1608:$AJ$3018,16,FALSE),0)</f>
        <v>0</v>
      </c>
      <c r="AV33" s="2432">
        <f>IFERROR(VLOOKUP(Prognose!AV7,'Reeds geproduceerd'!$R$1608:$AJ$3018,16,FALSE),0)</f>
        <v>0</v>
      </c>
      <c r="AW33" s="2432">
        <f>IFERROR(VLOOKUP(Prognose!AW7,'Reeds geproduceerd'!$R$1608:$AJ$3018,16,FALSE),0)</f>
        <v>0</v>
      </c>
      <c r="AX33" s="2432">
        <f>IFERROR(VLOOKUP(Prognose!AX7,'Reeds geproduceerd'!$R$1608:$AJ$3018,16,FALSE),0)</f>
        <v>0</v>
      </c>
      <c r="AY33" s="2432">
        <f>IFERROR(VLOOKUP(Prognose!AY7,'Reeds geproduceerd'!$R$1608:$AJ$3018,16,FALSE),0)</f>
        <v>0</v>
      </c>
      <c r="AZ33" s="2432">
        <f>IFERROR(VLOOKUP(Prognose!AZ7,'Reeds geproduceerd'!$R$1608:$AJ$3018,16,FALSE),0)</f>
        <v>0</v>
      </c>
      <c r="BA33" s="2432">
        <f>IFERROR(VLOOKUP(Prognose!BA7,'Reeds geproduceerd'!$R$1608:$AJ$3018,16,FALSE),0)</f>
        <v>0</v>
      </c>
      <c r="BC33" s="2434"/>
      <c r="BD33" s="1094">
        <f>BD29-BA34</f>
        <v>850921.2099999995</v>
      </c>
      <c r="BE33" s="2434"/>
      <c r="BF33" s="2434"/>
      <c r="BG33" s="2434"/>
      <c r="BH33" s="2434"/>
      <c r="BI33" s="2434"/>
      <c r="BJ33" s="2434"/>
      <c r="BK33" s="2434"/>
      <c r="BL33" s="2434"/>
      <c r="BM33" s="2434"/>
      <c r="BN33" s="2434"/>
      <c r="BO33" s="2434"/>
      <c r="BP33" s="2434"/>
      <c r="BQ33" s="2434"/>
      <c r="BR33" s="2434"/>
      <c r="BS33" s="2434"/>
      <c r="BT33" s="2434"/>
      <c r="BU33" s="2434"/>
      <c r="BV33" s="2434"/>
      <c r="BW33" s="2434"/>
      <c r="BX33" s="2434"/>
      <c r="BY33" s="2434"/>
      <c r="BZ33" s="2434"/>
      <c r="CA33" s="2434"/>
      <c r="CB33" s="2434"/>
      <c r="CC33" s="2434"/>
      <c r="CD33" s="2434"/>
      <c r="CE33" s="2434"/>
      <c r="CF33" s="2434"/>
      <c r="CG33" s="2434"/>
      <c r="CH33" s="2434"/>
      <c r="CI33" s="2434"/>
      <c r="CJ33" s="2434"/>
      <c r="CK33" s="2434"/>
      <c r="CL33" s="2434"/>
      <c r="CM33" s="2434"/>
      <c r="CN33" s="2434"/>
      <c r="CO33" s="2434"/>
      <c r="CP33" s="2434"/>
      <c r="CQ33" s="2434"/>
      <c r="CR33" s="2434"/>
      <c r="CS33" s="2434"/>
      <c r="CT33" s="2434"/>
      <c r="CU33" s="2434"/>
      <c r="CV33" s="2434"/>
      <c r="CW33" s="2434"/>
      <c r="CX33" s="2434"/>
      <c r="CY33" s="2434"/>
      <c r="CZ33" s="2434"/>
      <c r="DA33" s="2434"/>
      <c r="DB33" s="2434"/>
      <c r="DC33" s="2434"/>
      <c r="DD33" s="2434"/>
      <c r="DE33" s="2434"/>
      <c r="DF33" s="2434"/>
      <c r="DG33" s="2434"/>
      <c r="DH33" s="2434"/>
      <c r="DI33" s="2434"/>
      <c r="DJ33" s="2434"/>
      <c r="DK33" s="2434"/>
      <c r="DL33" s="2434"/>
      <c r="DM33" s="2434"/>
      <c r="DN33" s="2434"/>
      <c r="DO33" s="2434"/>
      <c r="DP33" s="2434"/>
      <c r="DQ33" s="2434"/>
      <c r="DR33" s="2434"/>
      <c r="DS33" s="2434"/>
      <c r="DT33" s="2434"/>
      <c r="DU33" s="2434"/>
      <c r="DV33" s="2434"/>
      <c r="DW33" s="2434"/>
      <c r="DX33" s="2434"/>
      <c r="DY33" s="2434"/>
      <c r="DZ33" s="2434"/>
      <c r="EA33" s="2434"/>
      <c r="EB33" s="2434"/>
      <c r="EC33" s="2434"/>
      <c r="ED33" s="2434"/>
      <c r="EE33" s="2434"/>
      <c r="EF33" s="2434"/>
      <c r="EG33" s="2434"/>
      <c r="EH33" s="2434"/>
      <c r="EI33" s="2434"/>
      <c r="EJ33" s="2434"/>
      <c r="EK33" s="2434"/>
      <c r="EL33" s="2434"/>
      <c r="EM33" s="2434"/>
      <c r="EN33" s="2434"/>
      <c r="EO33" s="2434"/>
      <c r="EP33" s="2434"/>
      <c r="EQ33" s="2434"/>
      <c r="ER33" s="2434"/>
      <c r="ES33" s="2434"/>
      <c r="ET33" s="2434"/>
      <c r="EU33" s="2434"/>
      <c r="EV33" s="2434"/>
      <c r="EW33" s="2434"/>
      <c r="EX33" s="2434"/>
      <c r="EY33" s="2434"/>
      <c r="EZ33" s="2434"/>
      <c r="FA33" s="2434"/>
      <c r="FB33" s="2434"/>
      <c r="FC33" s="2434"/>
      <c r="FD33" s="2434"/>
      <c r="FE33" s="2434"/>
      <c r="FF33" s="2434"/>
      <c r="FG33" s="2434"/>
      <c r="FH33" s="2434"/>
      <c r="FI33" s="2434"/>
      <c r="FJ33" s="2434"/>
      <c r="FK33" s="2434"/>
      <c r="FL33" s="2434"/>
      <c r="FM33" s="2434"/>
      <c r="FN33" s="2434"/>
      <c r="FO33" s="2434"/>
      <c r="FP33" s="2434"/>
      <c r="FQ33" s="2434"/>
      <c r="FR33" s="2434"/>
      <c r="FS33" s="2434"/>
      <c r="FT33" s="2434"/>
      <c r="FU33" s="2434"/>
      <c r="FV33" s="2434"/>
      <c r="FW33" s="2434"/>
      <c r="FX33" s="2434"/>
      <c r="FY33" s="2434"/>
      <c r="FZ33" s="2434"/>
      <c r="GA33" s="2434"/>
      <c r="GB33" s="2434"/>
      <c r="GC33" s="2434"/>
      <c r="GD33" s="2434"/>
      <c r="GE33" s="2434"/>
      <c r="GF33" s="2434"/>
      <c r="GG33" s="2434"/>
      <c r="GH33" s="2434"/>
      <c r="GI33" s="2434"/>
      <c r="GJ33" s="2434"/>
      <c r="GK33" s="2434"/>
      <c r="GL33" s="2434"/>
      <c r="GM33" s="2434"/>
      <c r="GN33" s="2434"/>
      <c r="GO33" s="2434"/>
      <c r="GP33" s="2434"/>
      <c r="GQ33" s="2434"/>
      <c r="GR33" s="2434"/>
      <c r="GS33" s="2434"/>
      <c r="GT33" s="2434"/>
      <c r="GU33" s="2434"/>
      <c r="GV33" s="2434"/>
      <c r="GW33" s="2434"/>
      <c r="GX33" s="2434"/>
      <c r="GY33" s="2434"/>
      <c r="GZ33" s="2434"/>
      <c r="HA33" s="2434"/>
      <c r="HB33" s="2434"/>
      <c r="HC33" s="2434"/>
      <c r="HD33" s="2434"/>
      <c r="HE33" s="2434"/>
      <c r="HF33" s="2434"/>
      <c r="HG33" s="2434"/>
      <c r="HH33" s="2434"/>
      <c r="HI33" s="2434"/>
      <c r="HJ33" s="2434"/>
      <c r="HK33" s="2434"/>
      <c r="HL33" s="2434"/>
      <c r="HM33" s="2434"/>
      <c r="HN33" s="2434"/>
      <c r="HO33" s="2434"/>
      <c r="HP33" s="2434"/>
      <c r="HQ33" s="2434"/>
      <c r="HR33" s="2434"/>
      <c r="HS33" s="2434"/>
      <c r="HT33" s="2434"/>
      <c r="HU33" s="2434"/>
      <c r="HV33" s="2434"/>
      <c r="HW33" s="2434"/>
      <c r="HX33" s="2434"/>
      <c r="HY33" s="2434"/>
      <c r="HZ33" s="2434"/>
      <c r="IA33" s="2434"/>
      <c r="IB33" s="2434"/>
      <c r="IC33" s="2434"/>
      <c r="ID33" s="2434"/>
      <c r="IE33" s="2434"/>
      <c r="IF33" s="2434"/>
      <c r="IG33" s="2434"/>
      <c r="IH33" s="2434"/>
      <c r="II33" s="2434"/>
      <c r="IJ33" s="2434"/>
      <c r="IK33" s="2434"/>
      <c r="IL33" s="2434"/>
      <c r="IM33" s="2434"/>
      <c r="IN33" s="2434"/>
      <c r="IO33" s="2434"/>
      <c r="IP33" s="2434"/>
      <c r="IQ33" s="2434"/>
      <c r="IR33" s="2434"/>
      <c r="IS33" s="2434"/>
      <c r="IT33" s="2434"/>
      <c r="IU33" s="2434"/>
      <c r="IV33" s="2434"/>
      <c r="IW33" s="2434"/>
      <c r="IX33" s="2434"/>
      <c r="IY33" s="2434"/>
      <c r="IZ33" s="2434"/>
      <c r="JA33" s="2434"/>
      <c r="JB33" s="2434"/>
      <c r="JC33" s="2434"/>
      <c r="JD33" s="2434"/>
      <c r="JE33" s="2434"/>
      <c r="JF33" s="2434"/>
      <c r="JG33" s="2434"/>
      <c r="JH33" s="2434"/>
      <c r="JI33" s="2434"/>
      <c r="JJ33" s="2434"/>
      <c r="JK33" s="2434"/>
      <c r="JL33" s="2434"/>
      <c r="JM33" s="2434"/>
      <c r="JN33" s="2434"/>
      <c r="JO33" s="2434"/>
      <c r="JP33" s="2434"/>
      <c r="JQ33" s="2434"/>
      <c r="JR33" s="2434"/>
      <c r="JS33" s="2434"/>
      <c r="JT33" s="2434"/>
      <c r="JU33" s="2434"/>
      <c r="JV33" s="2434"/>
      <c r="JW33" s="2434"/>
      <c r="JX33" s="2434"/>
      <c r="JY33" s="2434"/>
      <c r="JZ33" s="2434"/>
      <c r="KA33" s="2434"/>
      <c r="KB33" s="2434"/>
      <c r="KC33" s="2434"/>
      <c r="KD33" s="2434"/>
      <c r="KE33" s="2434"/>
      <c r="KF33" s="2434"/>
      <c r="KG33" s="2434"/>
      <c r="KH33" s="2434"/>
      <c r="KI33" s="2434"/>
      <c r="KJ33" s="2434"/>
      <c r="KK33" s="2434"/>
      <c r="KL33" s="2434"/>
      <c r="KM33" s="2434"/>
      <c r="KN33" s="2434"/>
      <c r="KO33" s="2434"/>
      <c r="KP33" s="2434"/>
      <c r="KQ33" s="2434"/>
      <c r="KR33" s="2434"/>
      <c r="KS33" s="2434"/>
      <c r="KT33" s="2434"/>
      <c r="KU33" s="2434"/>
      <c r="KV33" s="2434"/>
      <c r="KW33" s="2434"/>
      <c r="KX33" s="2434"/>
      <c r="KY33" s="2434"/>
      <c r="KZ33" s="2434"/>
      <c r="LA33" s="2434"/>
      <c r="LB33" s="2434"/>
      <c r="LC33" s="2434"/>
      <c r="LD33" s="2434"/>
      <c r="LE33" s="2434"/>
      <c r="LF33" s="2434"/>
      <c r="LG33" s="2434"/>
      <c r="LH33" s="2434"/>
      <c r="LI33" s="2434"/>
      <c r="LJ33" s="2434"/>
      <c r="LK33" s="2434"/>
      <c r="LL33" s="2434"/>
      <c r="LM33" s="2434"/>
      <c r="LN33" s="2434"/>
      <c r="LO33" s="2434"/>
      <c r="LP33" s="2434"/>
      <c r="LQ33" s="2434"/>
      <c r="LR33" s="2434"/>
      <c r="LS33" s="2434"/>
      <c r="LT33" s="2434"/>
      <c r="LU33" s="2434"/>
      <c r="LV33" s="2434"/>
      <c r="LW33" s="2434"/>
      <c r="LX33" s="2434"/>
      <c r="LY33" s="2434"/>
      <c r="LZ33" s="2434"/>
      <c r="MA33" s="2434"/>
      <c r="MB33" s="2434"/>
      <c r="MC33" s="2434"/>
      <c r="MD33" s="2434"/>
      <c r="ME33" s="2434"/>
      <c r="MF33" s="2434"/>
      <c r="MG33" s="2434"/>
      <c r="MH33" s="2434"/>
      <c r="MI33" s="2434"/>
      <c r="MJ33" s="2434"/>
      <c r="MK33" s="2434"/>
      <c r="ML33" s="2434"/>
      <c r="MM33" s="2434"/>
      <c r="MN33" s="2434"/>
      <c r="MO33" s="2434"/>
      <c r="MP33" s="2434"/>
      <c r="MQ33" s="2434"/>
      <c r="MR33" s="2434"/>
      <c r="MS33" s="2434"/>
      <c r="MT33" s="2434"/>
      <c r="MU33" s="2434"/>
      <c r="MV33" s="2434"/>
      <c r="MW33" s="2434"/>
      <c r="MX33" s="2434"/>
      <c r="MY33" s="2434"/>
      <c r="MZ33" s="2434"/>
      <c r="NA33" s="2434"/>
      <c r="NB33" s="2434"/>
      <c r="NC33" s="2434"/>
      <c r="ND33" s="2434"/>
      <c r="NE33" s="2434"/>
      <c r="NF33" s="2434"/>
      <c r="NG33" s="2434"/>
      <c r="NH33" s="2434"/>
      <c r="NI33" s="2434"/>
      <c r="NJ33" s="2434"/>
      <c r="NK33" s="2434"/>
      <c r="NL33" s="2434"/>
      <c r="NM33" s="2434"/>
      <c r="NN33" s="2434"/>
      <c r="NO33" s="2434"/>
      <c r="NP33" s="2434"/>
      <c r="NQ33" s="2434"/>
      <c r="NR33" s="2434"/>
      <c r="NS33" s="2434"/>
      <c r="NT33" s="2434"/>
      <c r="NU33" s="2434"/>
      <c r="NV33" s="2434"/>
      <c r="NW33" s="2434"/>
      <c r="NX33" s="2434"/>
      <c r="NY33" s="2434"/>
      <c r="NZ33" s="2434"/>
      <c r="OA33" s="2434"/>
      <c r="OB33" s="2434"/>
      <c r="OC33" s="2434"/>
      <c r="OD33" s="2434"/>
      <c r="OE33" s="2434"/>
      <c r="OF33" s="2434"/>
      <c r="OG33" s="2434"/>
      <c r="OH33" s="2434"/>
      <c r="OI33" s="2434"/>
      <c r="OJ33" s="2434"/>
      <c r="OK33" s="2434"/>
      <c r="OL33" s="2434"/>
      <c r="OM33" s="2434"/>
      <c r="ON33" s="2434"/>
      <c r="OO33" s="2434"/>
      <c r="OP33" s="2434"/>
      <c r="OQ33" s="2434"/>
      <c r="OR33" s="2434"/>
      <c r="OS33" s="2434"/>
      <c r="OT33" s="2434"/>
      <c r="OU33" s="2434"/>
      <c r="OV33" s="2434"/>
      <c r="OW33" s="2434"/>
      <c r="OX33" s="2434"/>
      <c r="OY33" s="2434"/>
      <c r="OZ33" s="2434"/>
      <c r="PA33" s="2434"/>
      <c r="PB33" s="2434"/>
      <c r="PC33" s="2434"/>
      <c r="PD33" s="2434"/>
      <c r="PE33" s="2434"/>
      <c r="PF33" s="2434"/>
      <c r="PG33" s="2434"/>
      <c r="PH33" s="2434"/>
      <c r="PI33" s="2434"/>
      <c r="PJ33" s="2434"/>
      <c r="PK33" s="2434"/>
      <c r="PL33" s="2434"/>
      <c r="PM33" s="2434"/>
      <c r="PN33" s="2434"/>
      <c r="PO33" s="2434"/>
      <c r="PP33" s="2434"/>
      <c r="PQ33" s="2434"/>
      <c r="PR33" s="2434"/>
      <c r="PS33" s="2434"/>
      <c r="PT33" s="2434"/>
      <c r="PU33" s="2434"/>
      <c r="PV33" s="2434"/>
      <c r="PW33" s="2434"/>
      <c r="PX33" s="2434"/>
      <c r="PY33" s="2434"/>
      <c r="PZ33" s="2434"/>
      <c r="QA33" s="2434"/>
      <c r="QB33" s="2434"/>
      <c r="QC33" s="2434"/>
      <c r="QD33" s="2434"/>
      <c r="QE33" s="2434"/>
      <c r="QF33" s="2434"/>
      <c r="QG33" s="2434"/>
      <c r="QH33" s="2434"/>
      <c r="QI33" s="2434"/>
      <c r="QJ33" s="2434"/>
      <c r="QK33" s="2434"/>
      <c r="QL33" s="2434"/>
      <c r="QM33" s="2434"/>
      <c r="QN33" s="2434"/>
      <c r="QO33" s="2434"/>
      <c r="QP33" s="2434"/>
      <c r="QQ33" s="2434"/>
      <c r="QR33" s="2434"/>
      <c r="QS33" s="2434"/>
      <c r="QT33" s="2434"/>
      <c r="QU33" s="2434"/>
      <c r="QV33" s="2434"/>
      <c r="QW33" s="2434"/>
      <c r="QX33" s="2434"/>
      <c r="QY33" s="2434"/>
      <c r="QZ33" s="2434"/>
      <c r="RA33" s="2434"/>
      <c r="RB33" s="2434"/>
      <c r="RC33" s="2434"/>
      <c r="RD33" s="2434"/>
      <c r="RE33" s="2434"/>
      <c r="RF33" s="2434"/>
      <c r="RG33" s="2434"/>
      <c r="RH33" s="2434"/>
      <c r="RI33" s="2434"/>
      <c r="RJ33" s="2434"/>
      <c r="RK33" s="2434"/>
      <c r="RL33" s="2434"/>
      <c r="RM33" s="2434"/>
      <c r="RN33" s="2434"/>
      <c r="RO33" s="2434"/>
      <c r="RP33" s="2434"/>
      <c r="RQ33" s="2434"/>
      <c r="RR33" s="2434"/>
      <c r="RS33" s="2434"/>
      <c r="RT33" s="2434"/>
      <c r="RU33" s="2434"/>
      <c r="RV33" s="2434"/>
      <c r="RW33" s="2434"/>
      <c r="RX33" s="2434"/>
      <c r="RY33" s="2434"/>
      <c r="RZ33" s="2434"/>
      <c r="SA33" s="2434"/>
      <c r="SB33" s="2434"/>
      <c r="SC33" s="2434"/>
      <c r="SD33" s="2434"/>
      <c r="SE33" s="2434"/>
      <c r="SF33" s="2434"/>
      <c r="SG33" s="2434"/>
      <c r="SH33" s="2434"/>
      <c r="SI33" s="2434"/>
      <c r="SJ33" s="2434"/>
      <c r="SK33" s="2434"/>
      <c r="SL33" s="2434"/>
      <c r="SM33" s="2434"/>
      <c r="SN33" s="2434"/>
      <c r="SO33" s="2434"/>
      <c r="SP33" s="2434"/>
      <c r="SQ33" s="2434"/>
      <c r="SR33" s="2434"/>
      <c r="SS33" s="2434"/>
      <c r="ST33" s="2434"/>
      <c r="SU33" s="2434"/>
      <c r="SV33" s="2434"/>
      <c r="SW33" s="2434"/>
      <c r="SX33" s="2434"/>
      <c r="SY33" s="2434"/>
      <c r="SZ33" s="2434"/>
      <c r="TA33" s="2434"/>
      <c r="TB33" s="2434"/>
      <c r="TC33" s="2434"/>
      <c r="TD33" s="2434"/>
      <c r="TE33" s="2434"/>
      <c r="TF33" s="2434"/>
      <c r="TG33" s="2434"/>
      <c r="TH33" s="2434"/>
      <c r="TI33" s="2434"/>
      <c r="TJ33" s="2434"/>
      <c r="TK33" s="2434"/>
      <c r="TL33" s="2434"/>
      <c r="TM33" s="2434"/>
      <c r="TN33" s="2434"/>
      <c r="TO33" s="2434"/>
      <c r="TP33" s="2434"/>
      <c r="TQ33" s="2434"/>
      <c r="TR33" s="2434"/>
      <c r="TS33" s="2434"/>
      <c r="TT33" s="2434"/>
      <c r="TU33" s="2434"/>
      <c r="TV33" s="2434"/>
      <c r="TW33" s="2434"/>
      <c r="TX33" s="2434"/>
      <c r="TY33" s="2434"/>
      <c r="TZ33" s="2434"/>
      <c r="UA33" s="2434"/>
      <c r="UB33" s="2434"/>
      <c r="UC33" s="2434"/>
      <c r="UD33" s="2434"/>
      <c r="UE33" s="2434"/>
      <c r="UF33" s="2434"/>
      <c r="UG33" s="2434"/>
      <c r="UH33" s="2434"/>
      <c r="UI33" s="2434"/>
      <c r="UJ33" s="2434"/>
      <c r="UK33" s="2434"/>
      <c r="UL33" s="2434"/>
      <c r="UM33" s="2434"/>
      <c r="UN33" s="2434"/>
      <c r="UO33" s="2434"/>
      <c r="UP33" s="2434"/>
      <c r="UQ33" s="2434"/>
      <c r="UR33" s="2434"/>
      <c r="US33" s="2434"/>
      <c r="UT33" s="2434"/>
      <c r="UU33" s="2434"/>
      <c r="UV33" s="2434"/>
      <c r="UW33" s="2434"/>
      <c r="UX33" s="2434"/>
      <c r="UY33" s="2434"/>
      <c r="UZ33" s="2434"/>
      <c r="VA33" s="2434"/>
      <c r="VB33" s="2434"/>
      <c r="VC33" s="2434"/>
      <c r="VD33" s="2434"/>
      <c r="VE33" s="2434"/>
      <c r="VF33" s="2434"/>
      <c r="VG33" s="2434"/>
      <c r="VH33" s="2434"/>
      <c r="VI33" s="2434"/>
      <c r="VJ33" s="2434"/>
      <c r="VK33" s="2434"/>
      <c r="VL33" s="2434"/>
      <c r="VM33" s="2434"/>
      <c r="VN33" s="2434"/>
      <c r="VO33" s="2434"/>
      <c r="VP33" s="2434"/>
      <c r="VQ33" s="2434"/>
      <c r="VR33" s="2434"/>
      <c r="VS33" s="2434"/>
      <c r="VT33" s="2434"/>
      <c r="VU33" s="2434"/>
      <c r="VV33" s="2434"/>
      <c r="VW33" s="2434"/>
      <c r="VX33" s="2434"/>
      <c r="VY33" s="2434"/>
      <c r="VZ33" s="2434"/>
      <c r="WA33" s="2434"/>
      <c r="WB33" s="2434"/>
      <c r="WC33" s="2434"/>
      <c r="WD33" s="2434"/>
      <c r="WE33" s="2434"/>
      <c r="WF33" s="2434"/>
      <c r="WG33" s="2434"/>
      <c r="WH33" s="2434"/>
      <c r="WI33" s="2434"/>
      <c r="WJ33" s="2434"/>
      <c r="WK33" s="2434"/>
      <c r="WL33" s="2434"/>
      <c r="WM33" s="2434"/>
      <c r="WN33" s="2434"/>
      <c r="WO33" s="2434"/>
      <c r="WP33" s="2434"/>
      <c r="WQ33" s="2434"/>
      <c r="WR33" s="2434"/>
      <c r="WS33" s="2434"/>
      <c r="WT33" s="2434"/>
      <c r="WU33" s="2434"/>
      <c r="WV33" s="2434"/>
      <c r="WW33" s="2434"/>
      <c r="WX33" s="2434"/>
      <c r="WY33" s="2434"/>
      <c r="WZ33" s="2434"/>
      <c r="XA33" s="2434"/>
      <c r="XB33" s="2434"/>
      <c r="XC33" s="2434"/>
      <c r="XD33" s="2434"/>
      <c r="XE33" s="2434"/>
      <c r="XF33" s="2434"/>
      <c r="XG33" s="2434"/>
      <c r="XH33" s="2434"/>
      <c r="XI33" s="2434"/>
      <c r="XJ33" s="2434"/>
      <c r="XK33" s="2434"/>
      <c r="XL33" s="2434"/>
      <c r="XM33" s="2434"/>
      <c r="XN33" s="2434"/>
      <c r="XO33" s="2434"/>
      <c r="XP33" s="2434"/>
      <c r="XQ33" s="2434"/>
      <c r="XR33" s="2434"/>
      <c r="XS33" s="2434"/>
      <c r="XT33" s="2434"/>
      <c r="XU33" s="2434"/>
      <c r="XV33" s="2434"/>
      <c r="XW33" s="2434"/>
      <c r="XX33" s="2434"/>
      <c r="XY33" s="2434"/>
      <c r="XZ33" s="2434"/>
      <c r="YA33" s="2434"/>
      <c r="YB33" s="2434"/>
      <c r="YC33" s="2434"/>
      <c r="YD33" s="2434"/>
      <c r="YE33" s="2434"/>
      <c r="YF33" s="2434"/>
      <c r="YG33" s="2434"/>
      <c r="YH33" s="2434"/>
      <c r="YI33" s="2434"/>
      <c r="YJ33" s="2434"/>
      <c r="YK33" s="2434"/>
      <c r="YL33" s="2434"/>
      <c r="YM33" s="2434"/>
      <c r="YN33" s="2434"/>
      <c r="YO33" s="2434"/>
      <c r="YP33" s="2434"/>
      <c r="YQ33" s="2434"/>
      <c r="YR33" s="2434"/>
      <c r="YS33" s="2434"/>
      <c r="YT33" s="2434"/>
      <c r="YU33" s="2434"/>
      <c r="YV33" s="2434"/>
      <c r="YW33" s="2434"/>
      <c r="YX33" s="2434"/>
      <c r="YY33" s="2434"/>
      <c r="YZ33" s="2434"/>
      <c r="ZA33" s="2434"/>
      <c r="ZB33" s="2434"/>
      <c r="ZC33" s="2434"/>
      <c r="ZD33" s="2434"/>
      <c r="ZE33" s="2434"/>
      <c r="ZF33" s="2434"/>
      <c r="ZG33" s="2434"/>
      <c r="ZH33" s="2434"/>
      <c r="ZI33" s="2434"/>
      <c r="ZJ33" s="2434"/>
      <c r="ZK33" s="2434"/>
      <c r="ZL33" s="2434"/>
      <c r="ZM33" s="2434"/>
      <c r="ZN33" s="2434"/>
      <c r="ZO33" s="2434"/>
      <c r="ZP33" s="2434"/>
      <c r="ZQ33" s="2434"/>
      <c r="ZR33" s="2434"/>
      <c r="ZS33" s="2434"/>
      <c r="ZT33" s="2434"/>
      <c r="ZU33" s="2434"/>
      <c r="ZV33" s="2434"/>
      <c r="ZW33" s="2434"/>
      <c r="ZX33" s="2434"/>
      <c r="ZY33" s="2434"/>
      <c r="ZZ33" s="2434"/>
      <c r="AAA33" s="2434"/>
      <c r="AAB33" s="2434"/>
      <c r="AAC33" s="2434"/>
      <c r="AAD33" s="2434"/>
      <c r="AAE33" s="2434"/>
      <c r="AAF33" s="2434"/>
      <c r="AAG33" s="2434"/>
      <c r="AAH33" s="2434"/>
      <c r="AAI33" s="2434"/>
      <c r="AAJ33" s="2434"/>
      <c r="AAK33" s="2434"/>
      <c r="AAL33" s="2434"/>
      <c r="AAM33" s="2434"/>
      <c r="AAN33" s="2434"/>
      <c r="AAO33" s="2434"/>
      <c r="AAP33" s="2434"/>
      <c r="AAQ33" s="2434"/>
      <c r="AAR33" s="2434"/>
      <c r="AAS33" s="2434"/>
      <c r="AAT33" s="2434"/>
      <c r="AAU33" s="2434"/>
      <c r="AAV33" s="2434"/>
      <c r="AAW33" s="2434"/>
      <c r="AAX33" s="2434"/>
      <c r="AAY33" s="2434"/>
      <c r="AAZ33" s="2434"/>
      <c r="ABA33" s="2434"/>
      <c r="ABB33" s="2434"/>
      <c r="ABC33" s="2434"/>
      <c r="ABD33" s="2434"/>
      <c r="ABE33" s="2434"/>
      <c r="ABF33" s="2434"/>
      <c r="ABG33" s="2434"/>
      <c r="ABH33" s="2434"/>
      <c r="ABI33" s="2434"/>
      <c r="ABJ33" s="2434"/>
      <c r="ABK33" s="2434"/>
      <c r="ABL33" s="2434"/>
      <c r="ABM33" s="2434"/>
      <c r="ABN33" s="2434"/>
      <c r="ABO33" s="2434"/>
      <c r="ABP33" s="2434"/>
      <c r="ABQ33" s="2434"/>
      <c r="ABR33" s="2434"/>
      <c r="ABS33" s="2434"/>
      <c r="ABT33" s="2434"/>
      <c r="ABU33" s="2434"/>
      <c r="ABV33" s="2434"/>
      <c r="ABW33" s="2434"/>
      <c r="ABX33" s="2434"/>
      <c r="ABY33" s="2434"/>
      <c r="ABZ33" s="2434"/>
      <c r="ACA33" s="2434"/>
      <c r="ACB33" s="2434"/>
      <c r="ACC33" s="2434"/>
      <c r="ACD33" s="2434"/>
      <c r="ACE33" s="2434"/>
      <c r="ACF33" s="2434"/>
      <c r="ACG33" s="2434"/>
      <c r="ACH33" s="2434"/>
      <c r="ACI33" s="2434"/>
      <c r="ACJ33" s="2434"/>
      <c r="ACK33" s="2434"/>
      <c r="ACL33" s="2434"/>
      <c r="ACM33" s="2434"/>
      <c r="ACN33" s="2434"/>
      <c r="ACO33" s="2434"/>
      <c r="ACP33" s="2434"/>
      <c r="ACQ33" s="2434"/>
      <c r="ACR33" s="2434"/>
      <c r="ACS33" s="2434"/>
      <c r="ACT33" s="2434"/>
      <c r="ACU33" s="2434"/>
      <c r="ACV33" s="2434"/>
      <c r="ACW33" s="2434"/>
      <c r="ACX33" s="2434"/>
      <c r="ACY33" s="2434"/>
      <c r="ACZ33" s="2434"/>
      <c r="ADA33" s="2434"/>
      <c r="ADB33" s="2434"/>
      <c r="ADC33" s="2434"/>
      <c r="ADD33" s="2434"/>
      <c r="ADE33" s="2434"/>
      <c r="ADF33" s="2434"/>
      <c r="ADG33" s="2434"/>
      <c r="ADH33" s="2434"/>
      <c r="ADI33" s="2434"/>
      <c r="ADJ33" s="2434"/>
      <c r="ADK33" s="2434"/>
      <c r="ADL33" s="2434"/>
      <c r="ADM33" s="2434"/>
      <c r="ADN33" s="2434"/>
      <c r="ADO33" s="2434"/>
      <c r="ADP33" s="2434"/>
      <c r="ADQ33" s="2434"/>
      <c r="ADR33" s="2434"/>
      <c r="ADS33" s="2434"/>
      <c r="ADT33" s="2434"/>
      <c r="ADU33" s="2434"/>
      <c r="ADV33" s="2434"/>
      <c r="ADW33" s="2434"/>
      <c r="ADX33" s="2434"/>
      <c r="ADY33" s="2434"/>
      <c r="ADZ33" s="2434"/>
      <c r="AEA33" s="2434"/>
      <c r="AEB33" s="2434"/>
      <c r="AEC33" s="2434"/>
      <c r="AED33" s="2434"/>
      <c r="AEE33" s="2434"/>
      <c r="AEF33" s="2434"/>
      <c r="AEG33" s="2434"/>
      <c r="AEH33" s="2434"/>
      <c r="AEI33" s="2434"/>
      <c r="AEJ33" s="2434"/>
      <c r="AEK33" s="2434"/>
      <c r="AEL33" s="2434"/>
      <c r="AEM33" s="2434"/>
      <c r="AEN33" s="2434"/>
      <c r="AEO33" s="2434"/>
      <c r="AEP33" s="2434"/>
      <c r="AEQ33" s="2434"/>
      <c r="AER33" s="2434"/>
      <c r="AES33" s="2434"/>
      <c r="AET33" s="2434"/>
      <c r="AEU33" s="2434"/>
      <c r="AEV33" s="2434"/>
      <c r="AEW33" s="2434"/>
      <c r="AEX33" s="2434"/>
      <c r="AEY33" s="2434"/>
      <c r="AEZ33" s="2434"/>
      <c r="AFA33" s="2434"/>
      <c r="AFB33" s="2434"/>
      <c r="AFC33" s="2434"/>
      <c r="AFD33" s="2434"/>
      <c r="AFE33" s="2434"/>
      <c r="AFF33" s="2434"/>
      <c r="AFG33" s="2434"/>
      <c r="AFH33" s="2434"/>
      <c r="AFI33" s="2434"/>
      <c r="AFJ33" s="2434"/>
      <c r="AFK33" s="2434"/>
      <c r="AFL33" s="2434"/>
      <c r="AFM33" s="2434"/>
      <c r="AFN33" s="2434"/>
      <c r="AFO33" s="2434"/>
      <c r="AFP33" s="2434"/>
      <c r="AFQ33" s="2434"/>
      <c r="AFR33" s="2434"/>
      <c r="AFS33" s="2434"/>
      <c r="AFT33" s="2434"/>
      <c r="AFU33" s="2434"/>
      <c r="AFV33" s="2434"/>
      <c r="AFW33" s="2434"/>
      <c r="AFX33" s="2434"/>
      <c r="AFY33" s="2434"/>
      <c r="AFZ33" s="2434"/>
      <c r="AGA33" s="2434"/>
      <c r="AGB33" s="2434"/>
      <c r="AGC33" s="2434"/>
      <c r="AGD33" s="2434"/>
      <c r="AGE33" s="2434"/>
      <c r="AGF33" s="2434"/>
      <c r="AGG33" s="2434"/>
      <c r="AGH33" s="2434"/>
      <c r="AGI33" s="2434"/>
      <c r="AGJ33" s="2434"/>
      <c r="AGK33" s="2434"/>
      <c r="AGL33" s="2434"/>
      <c r="AGM33" s="2434"/>
      <c r="AGN33" s="2434"/>
      <c r="AGO33" s="2434"/>
      <c r="AGP33" s="2434"/>
      <c r="AGQ33" s="2434"/>
      <c r="AGR33" s="2434"/>
      <c r="AGS33" s="2434"/>
      <c r="AGT33" s="2434"/>
      <c r="AGU33" s="2434"/>
      <c r="AGV33" s="2434"/>
      <c r="AGW33" s="2434"/>
      <c r="AGX33" s="2434"/>
      <c r="AGY33" s="2434"/>
      <c r="AGZ33" s="2434"/>
      <c r="AHA33" s="2434"/>
      <c r="AHB33" s="2434"/>
      <c r="AHC33" s="2434"/>
      <c r="AHD33" s="2434"/>
      <c r="AHE33" s="2434"/>
      <c r="AHF33" s="2434"/>
      <c r="AHG33" s="2434"/>
      <c r="AHH33" s="2434"/>
      <c r="AHI33" s="2434"/>
      <c r="AHJ33" s="2434"/>
      <c r="AHK33" s="2434"/>
      <c r="AHL33" s="2434"/>
      <c r="AHM33" s="2434"/>
      <c r="AHN33" s="2434"/>
      <c r="AHO33" s="2434"/>
      <c r="AHP33" s="2434"/>
      <c r="AHQ33" s="2434"/>
      <c r="AHR33" s="2434"/>
      <c r="AHS33" s="2434"/>
      <c r="AHT33" s="2434"/>
      <c r="AHU33" s="2434"/>
      <c r="AHV33" s="2434"/>
      <c r="AHW33" s="2434"/>
      <c r="AHX33" s="2434"/>
      <c r="AHY33" s="2434"/>
      <c r="AHZ33" s="2434"/>
      <c r="AIA33" s="2434"/>
      <c r="AIB33" s="2434"/>
      <c r="AIC33" s="2434"/>
      <c r="AID33" s="2434"/>
      <c r="AIE33" s="2434"/>
      <c r="AIF33" s="2434"/>
      <c r="AIG33" s="2434"/>
      <c r="AIH33" s="2434"/>
      <c r="AII33" s="2434"/>
      <c r="AIJ33" s="2434"/>
      <c r="AIK33" s="2434"/>
      <c r="AIL33" s="2434"/>
      <c r="AIM33" s="2434"/>
      <c r="AIN33" s="2434"/>
      <c r="AIO33" s="2434"/>
      <c r="AIP33" s="2434"/>
      <c r="AIQ33" s="2434"/>
      <c r="AIR33" s="2434"/>
      <c r="AIS33" s="2434"/>
      <c r="AIT33" s="2434"/>
      <c r="AIU33" s="2434"/>
      <c r="AIV33" s="2434"/>
      <c r="AIW33" s="2434"/>
      <c r="AIX33" s="2434"/>
      <c r="AIY33" s="2434"/>
      <c r="AIZ33" s="2434"/>
      <c r="AJA33" s="2434"/>
      <c r="AJB33" s="2434"/>
      <c r="AJC33" s="2434"/>
      <c r="AJD33" s="2434"/>
      <c r="AJE33" s="2434"/>
      <c r="AJF33" s="2434"/>
      <c r="AJG33" s="2434"/>
      <c r="AJH33" s="2434"/>
      <c r="AJI33" s="2434"/>
      <c r="AJJ33" s="2434"/>
      <c r="AJK33" s="2434"/>
      <c r="AJL33" s="2434"/>
      <c r="AJM33" s="2434"/>
      <c r="AJN33" s="2434"/>
      <c r="AJO33" s="2434"/>
      <c r="AJP33" s="2434"/>
      <c r="AJQ33" s="2434"/>
      <c r="AJR33" s="2434"/>
      <c r="AJS33" s="2434"/>
      <c r="AJT33" s="2434"/>
      <c r="AJU33" s="2434"/>
      <c r="AJV33" s="2434"/>
      <c r="AJW33" s="2434"/>
      <c r="AJX33" s="2434"/>
      <c r="AJY33" s="2434"/>
      <c r="AJZ33" s="2434"/>
      <c r="AKA33" s="2434"/>
      <c r="AKB33" s="2434"/>
      <c r="AKC33" s="2434"/>
      <c r="AKD33" s="2434"/>
      <c r="AKE33" s="2434"/>
      <c r="AKF33" s="2434"/>
      <c r="AKG33" s="2434"/>
      <c r="AKH33" s="2434"/>
      <c r="AKI33" s="2434"/>
      <c r="AKJ33" s="2434"/>
      <c r="AKK33" s="2434"/>
      <c r="AKL33" s="2434"/>
      <c r="AKM33" s="2434"/>
      <c r="AKN33" s="2434"/>
      <c r="AKO33" s="2434"/>
      <c r="AKP33" s="2434"/>
      <c r="AKQ33" s="2434"/>
      <c r="AKR33" s="2434"/>
      <c r="AKS33" s="2434"/>
      <c r="AKT33" s="2434"/>
      <c r="AKU33" s="2434"/>
      <c r="AKV33" s="2434"/>
      <c r="AKW33" s="2434"/>
      <c r="AKX33" s="2434"/>
      <c r="AKY33" s="2434"/>
      <c r="AKZ33" s="2434"/>
      <c r="ALA33" s="2434"/>
      <c r="ALB33" s="2434"/>
      <c r="ALC33" s="2434"/>
      <c r="ALD33" s="2434"/>
      <c r="ALE33" s="2434"/>
      <c r="ALF33" s="2434"/>
      <c r="ALG33" s="2434"/>
      <c r="ALH33" s="2434"/>
      <c r="ALI33" s="2434"/>
      <c r="ALJ33" s="2434"/>
      <c r="ALK33" s="2434"/>
      <c r="ALL33" s="2434"/>
      <c r="ALM33" s="2434"/>
      <c r="ALN33" s="2434"/>
      <c r="ALO33" s="2434"/>
      <c r="ALP33" s="2434"/>
      <c r="ALQ33" s="2434"/>
      <c r="ALR33" s="2434"/>
      <c r="ALS33" s="2434"/>
      <c r="ALT33" s="2434"/>
      <c r="ALU33" s="2434"/>
      <c r="ALV33" s="2434"/>
      <c r="ALW33" s="2434"/>
      <c r="ALX33" s="2434"/>
      <c r="ALY33" s="2434"/>
      <c r="ALZ33" s="2434"/>
      <c r="AMA33" s="2434"/>
      <c r="AMB33" s="2434"/>
      <c r="AMC33" s="2434"/>
      <c r="AMD33" s="2434"/>
      <c r="AME33" s="2434"/>
      <c r="AMF33" s="2434"/>
      <c r="AMG33" s="2434"/>
      <c r="AMH33" s="2434"/>
      <c r="AMI33" s="2434"/>
      <c r="AMJ33" s="2434"/>
      <c r="AMK33" s="2434"/>
      <c r="AML33" s="2434"/>
      <c r="AMM33" s="2434"/>
      <c r="AMN33" s="2434"/>
      <c r="AMO33" s="2434"/>
      <c r="AMP33" s="2434"/>
      <c r="AMQ33" s="2434"/>
      <c r="AMR33" s="2434"/>
      <c r="AMS33" s="2434"/>
      <c r="AMT33" s="2434"/>
      <c r="AMU33" s="2434"/>
      <c r="AMV33" s="2434"/>
      <c r="AMW33" s="2434"/>
      <c r="AMX33" s="2434"/>
      <c r="AMY33" s="2434"/>
      <c r="AMZ33" s="2434"/>
      <c r="ANA33" s="2434"/>
      <c r="ANB33" s="2434"/>
      <c r="ANC33" s="2434"/>
      <c r="AND33" s="2434"/>
      <c r="ANE33" s="2434"/>
      <c r="ANF33" s="2434"/>
      <c r="ANG33" s="2434"/>
      <c r="ANH33" s="2434"/>
      <c r="ANI33" s="2434"/>
      <c r="ANJ33" s="2434"/>
      <c r="ANK33" s="2434"/>
      <c r="ANL33" s="2434"/>
      <c r="ANM33" s="2434"/>
      <c r="ANN33" s="2434"/>
      <c r="ANO33" s="2434"/>
      <c r="ANP33" s="2434"/>
      <c r="ANQ33" s="2434"/>
      <c r="ANR33" s="2434"/>
      <c r="ANS33" s="2434"/>
      <c r="ANT33" s="2434"/>
      <c r="ANU33" s="2434"/>
      <c r="ANV33" s="2434"/>
      <c r="ANW33" s="2434"/>
      <c r="ANX33" s="2434"/>
      <c r="ANY33" s="2434"/>
      <c r="ANZ33" s="2434"/>
      <c r="AOA33" s="2434"/>
      <c r="AOB33" s="2434"/>
      <c r="AOC33" s="2434"/>
      <c r="AOD33" s="2434"/>
      <c r="AOE33" s="2434"/>
      <c r="AOF33" s="2434"/>
      <c r="AOG33" s="2434"/>
      <c r="AOH33" s="2434"/>
      <c r="AOI33" s="2434"/>
      <c r="AOJ33" s="2434"/>
      <c r="AOK33" s="2434"/>
      <c r="AOL33" s="2434"/>
      <c r="AOM33" s="2434"/>
      <c r="AON33" s="2434"/>
      <c r="AOO33" s="2434"/>
      <c r="AOP33" s="2434"/>
      <c r="AOQ33" s="2434"/>
      <c r="AOR33" s="2434"/>
      <c r="AOS33" s="2434"/>
      <c r="AOT33" s="2434"/>
      <c r="AOU33" s="2434"/>
      <c r="AOV33" s="2434"/>
      <c r="AOW33" s="2434"/>
      <c r="AOX33" s="2434"/>
      <c r="AOY33" s="2434"/>
      <c r="AOZ33" s="2434"/>
      <c r="APA33" s="2434"/>
      <c r="APB33" s="2434"/>
      <c r="APC33" s="2434"/>
      <c r="APD33" s="2434"/>
      <c r="APE33" s="2434"/>
      <c r="APF33" s="2434"/>
      <c r="APG33" s="2434"/>
      <c r="APH33" s="2434"/>
      <c r="API33" s="2434"/>
      <c r="APJ33" s="2434"/>
      <c r="APK33" s="2434"/>
      <c r="APL33" s="2434"/>
      <c r="APM33" s="2434"/>
      <c r="APN33" s="2434"/>
      <c r="APO33" s="2434"/>
      <c r="APP33" s="2434"/>
      <c r="APQ33" s="2434"/>
      <c r="APR33" s="2434"/>
      <c r="APS33" s="2434"/>
      <c r="APT33" s="2434"/>
      <c r="APU33" s="2434"/>
      <c r="APV33" s="2434"/>
      <c r="APW33" s="2434"/>
      <c r="APX33" s="2434"/>
      <c r="APY33" s="2434"/>
      <c r="APZ33" s="2434"/>
      <c r="AQA33" s="2434"/>
      <c r="AQB33" s="2434"/>
      <c r="AQC33" s="2434"/>
      <c r="AQD33" s="2434"/>
      <c r="AQE33" s="2434"/>
      <c r="AQF33" s="2434"/>
      <c r="AQG33" s="2434"/>
      <c r="AQH33" s="2434"/>
      <c r="AQI33" s="2434"/>
      <c r="AQJ33" s="2434"/>
      <c r="AQK33" s="2434"/>
      <c r="AQL33" s="2434"/>
      <c r="AQM33" s="2434"/>
      <c r="AQN33" s="2434"/>
      <c r="AQO33" s="2434"/>
      <c r="AQP33" s="2434"/>
      <c r="AQQ33" s="2434"/>
      <c r="AQR33" s="2434"/>
      <c r="AQS33" s="2434"/>
      <c r="AQT33" s="2434"/>
      <c r="AQU33" s="2434"/>
      <c r="AQV33" s="2434"/>
      <c r="AQW33" s="2434"/>
      <c r="AQX33" s="2434"/>
      <c r="AQY33" s="2434"/>
      <c r="AQZ33" s="2434"/>
      <c r="ARA33" s="2434"/>
      <c r="ARB33" s="2434"/>
      <c r="ARC33" s="2434"/>
      <c r="ARD33" s="2434"/>
      <c r="ARE33" s="2434"/>
      <c r="ARF33" s="2434"/>
      <c r="ARG33" s="2434"/>
      <c r="ARH33" s="2434"/>
      <c r="ARI33" s="2434"/>
      <c r="ARJ33" s="2434"/>
      <c r="ARK33" s="2434"/>
      <c r="ARL33" s="2434"/>
      <c r="ARM33" s="2434"/>
      <c r="ARN33" s="2434"/>
      <c r="ARO33" s="2434"/>
      <c r="ARP33" s="2434"/>
      <c r="ARQ33" s="2434"/>
      <c r="ARR33" s="2434"/>
      <c r="ARS33" s="2434"/>
      <c r="ART33" s="2434"/>
      <c r="ARU33" s="2434"/>
      <c r="ARV33" s="2434"/>
      <c r="ARW33" s="2434"/>
      <c r="ARX33" s="2434"/>
      <c r="ARY33" s="2434"/>
      <c r="ARZ33" s="2434"/>
      <c r="ASA33" s="2434"/>
      <c r="ASB33" s="2434"/>
      <c r="ASC33" s="2434"/>
      <c r="ASD33" s="2434"/>
      <c r="ASE33" s="2434"/>
      <c r="ASF33" s="2434"/>
      <c r="ASG33" s="2434"/>
      <c r="ASH33" s="2434"/>
      <c r="ASI33" s="2434"/>
      <c r="ASJ33" s="2434"/>
      <c r="ASK33" s="2434"/>
      <c r="ASL33" s="2434"/>
      <c r="ASM33" s="2434"/>
      <c r="ASN33" s="2434"/>
      <c r="ASO33" s="2434"/>
      <c r="ASP33" s="2434"/>
      <c r="ASQ33" s="2434"/>
      <c r="ASR33" s="2434"/>
      <c r="ASS33" s="2434"/>
      <c r="AST33" s="2434"/>
      <c r="ASU33" s="2434"/>
      <c r="ASV33" s="2434"/>
      <c r="ASW33" s="2434"/>
      <c r="ASX33" s="2434"/>
      <c r="ASY33" s="2434"/>
      <c r="ASZ33" s="2434"/>
      <c r="ATA33" s="2434"/>
      <c r="ATB33" s="2434"/>
      <c r="ATC33" s="2434"/>
      <c r="ATD33" s="2434"/>
      <c r="ATE33" s="2434"/>
      <c r="ATF33" s="2434"/>
      <c r="ATG33" s="2434"/>
      <c r="ATH33" s="2434"/>
      <c r="ATI33" s="2434"/>
      <c r="ATJ33" s="2434"/>
      <c r="ATK33" s="2434"/>
      <c r="ATL33" s="2434"/>
      <c r="ATM33" s="2434"/>
      <c r="ATN33" s="2434"/>
      <c r="ATO33" s="2434"/>
      <c r="ATP33" s="2434"/>
      <c r="ATQ33" s="2434"/>
      <c r="ATR33" s="2434"/>
      <c r="ATS33" s="2434"/>
      <c r="ATT33" s="2434"/>
      <c r="ATU33" s="2434"/>
      <c r="ATV33" s="2434"/>
      <c r="ATW33" s="2434"/>
      <c r="ATX33" s="2434"/>
      <c r="ATY33" s="2434"/>
      <c r="ATZ33" s="2434"/>
      <c r="AUA33" s="2434"/>
      <c r="AUB33" s="2434"/>
      <c r="AUC33" s="2434"/>
      <c r="AUD33" s="2434"/>
      <c r="AUE33" s="2434"/>
      <c r="AUF33" s="2434"/>
      <c r="AUG33" s="2434"/>
      <c r="AUH33" s="2434"/>
      <c r="AUI33" s="2434"/>
      <c r="AUJ33" s="2434"/>
      <c r="AUK33" s="2434"/>
      <c r="AUL33" s="2434"/>
      <c r="AUM33" s="2434"/>
      <c r="AUN33" s="2434"/>
      <c r="AUO33" s="2434"/>
      <c r="AUP33" s="2434"/>
      <c r="AUQ33" s="2434"/>
      <c r="AUR33" s="2434"/>
      <c r="AUS33" s="2434"/>
      <c r="AUT33" s="2434"/>
      <c r="AUU33" s="2434"/>
      <c r="AUV33" s="2434"/>
      <c r="AUW33" s="2434"/>
      <c r="AUX33" s="2434"/>
      <c r="AUY33" s="2434"/>
      <c r="AUZ33" s="2434"/>
      <c r="AVA33" s="2434"/>
      <c r="AVB33" s="2434"/>
      <c r="AVC33" s="2434"/>
      <c r="AVD33" s="2434"/>
      <c r="AVE33" s="2434"/>
      <c r="AVF33" s="2434"/>
      <c r="AVG33" s="2434"/>
      <c r="AVH33" s="2434"/>
      <c r="AVI33" s="2434"/>
      <c r="AVJ33" s="2434"/>
      <c r="AVK33" s="2434"/>
      <c r="AVL33" s="2434"/>
      <c r="AVM33" s="2434"/>
      <c r="AVN33" s="2434"/>
      <c r="AVO33" s="2434"/>
      <c r="AVP33" s="2434"/>
      <c r="AVQ33" s="2434"/>
      <c r="AVR33" s="2434"/>
      <c r="AVS33" s="2434"/>
      <c r="AVT33" s="2434"/>
      <c r="AVU33" s="2434"/>
      <c r="AVV33" s="2434"/>
      <c r="AVW33" s="2434"/>
      <c r="AVX33" s="2434"/>
      <c r="AVY33" s="2434"/>
      <c r="AVZ33" s="2434"/>
      <c r="AWA33" s="2434"/>
      <c r="AWB33" s="2434"/>
      <c r="AWC33" s="2434"/>
      <c r="AWD33" s="2434"/>
      <c r="AWE33" s="2434"/>
      <c r="AWF33" s="2434"/>
      <c r="AWG33" s="2434"/>
      <c r="AWH33" s="2434"/>
      <c r="AWI33" s="2434"/>
      <c r="AWJ33" s="2434"/>
      <c r="AWK33" s="2434"/>
      <c r="AWL33" s="2434"/>
      <c r="AWM33" s="2434"/>
      <c r="AWN33" s="2434"/>
      <c r="AWO33" s="2434"/>
      <c r="AWP33" s="2434"/>
      <c r="AWQ33" s="2434"/>
      <c r="AWR33" s="2434"/>
      <c r="AWS33" s="2434"/>
      <c r="AWT33" s="2434"/>
      <c r="AWU33" s="2434"/>
      <c r="AWV33" s="2434"/>
      <c r="AWW33" s="2434"/>
      <c r="AWX33" s="2434"/>
      <c r="AWY33" s="2434"/>
      <c r="AWZ33" s="2434"/>
      <c r="AXA33" s="2434"/>
      <c r="AXB33" s="2434"/>
      <c r="AXC33" s="2434"/>
      <c r="AXD33" s="2434"/>
      <c r="AXE33" s="2434"/>
      <c r="AXF33" s="2434"/>
      <c r="AXG33" s="2434"/>
      <c r="AXH33" s="2434"/>
      <c r="AXI33" s="2434"/>
      <c r="AXJ33" s="2434"/>
      <c r="AXK33" s="2434"/>
      <c r="AXL33" s="2434"/>
      <c r="AXM33" s="2434"/>
      <c r="AXN33" s="2434"/>
      <c r="AXO33" s="2434"/>
      <c r="AXP33" s="2434"/>
      <c r="AXQ33" s="2434"/>
      <c r="AXR33" s="2434"/>
      <c r="AXS33" s="2434"/>
      <c r="AXT33" s="2434"/>
      <c r="AXU33" s="2434"/>
      <c r="AXV33" s="2434"/>
      <c r="AXW33" s="2434"/>
      <c r="AXX33" s="2434"/>
      <c r="AXY33" s="2434"/>
      <c r="AXZ33" s="2434"/>
      <c r="AYA33" s="2434"/>
      <c r="AYB33" s="2434"/>
      <c r="AYC33" s="2434"/>
      <c r="AYD33" s="2434"/>
      <c r="AYE33" s="2434"/>
      <c r="AYF33" s="2434"/>
      <c r="AYG33" s="2434"/>
      <c r="AYH33" s="2434"/>
      <c r="AYI33" s="2434"/>
      <c r="AYJ33" s="2434"/>
      <c r="AYK33" s="2434"/>
      <c r="AYL33" s="2434"/>
      <c r="AYM33" s="2434"/>
      <c r="AYN33" s="2434"/>
      <c r="AYO33" s="2434"/>
      <c r="AYP33" s="2434"/>
      <c r="AYQ33" s="2434"/>
      <c r="AYR33" s="2434"/>
      <c r="AYS33" s="2434"/>
      <c r="AYT33" s="2434"/>
      <c r="AYU33" s="2434"/>
      <c r="AYV33" s="2434"/>
      <c r="AYW33" s="2434"/>
      <c r="AYX33" s="2434"/>
      <c r="AYY33" s="2434"/>
      <c r="AYZ33" s="2434"/>
      <c r="AZA33" s="2434"/>
      <c r="AZB33" s="2434"/>
      <c r="AZC33" s="2434"/>
      <c r="AZD33" s="2434"/>
      <c r="AZE33" s="2434"/>
      <c r="AZF33" s="2434"/>
      <c r="AZG33" s="2434"/>
      <c r="AZH33" s="2434"/>
      <c r="AZI33" s="2434"/>
      <c r="AZJ33" s="2434"/>
      <c r="AZK33" s="2434"/>
      <c r="AZL33" s="2434"/>
      <c r="AZM33" s="2434"/>
      <c r="AZN33" s="2434"/>
      <c r="AZO33" s="2434"/>
      <c r="AZP33" s="2434"/>
      <c r="AZQ33" s="2434"/>
      <c r="AZR33" s="2434"/>
      <c r="AZS33" s="2434"/>
      <c r="AZT33" s="2434"/>
      <c r="AZU33" s="2434"/>
      <c r="AZV33" s="2434"/>
      <c r="AZW33" s="2434"/>
      <c r="AZX33" s="2434"/>
      <c r="AZY33" s="2434"/>
      <c r="AZZ33" s="2434"/>
      <c r="BAA33" s="2434"/>
      <c r="BAB33" s="2434"/>
      <c r="BAC33" s="2434"/>
      <c r="BAD33" s="2434"/>
      <c r="BAE33" s="2434"/>
      <c r="BAF33" s="2434"/>
      <c r="BAG33" s="2434"/>
      <c r="BAH33" s="2434"/>
      <c r="BAI33" s="2434"/>
      <c r="BAJ33" s="2434"/>
      <c r="BAK33" s="2434"/>
      <c r="BAL33" s="2434"/>
      <c r="BAM33" s="2434"/>
      <c r="BAN33" s="2434"/>
      <c r="BAO33" s="2434"/>
      <c r="BAP33" s="2434"/>
      <c r="BAQ33" s="2434"/>
      <c r="BAR33" s="2434"/>
      <c r="BAS33" s="2434"/>
      <c r="BAT33" s="2434"/>
      <c r="BAU33" s="2434"/>
      <c r="BAV33" s="2434"/>
      <c r="BAW33" s="2434"/>
      <c r="BAX33" s="2434"/>
      <c r="BAY33" s="2434"/>
      <c r="BAZ33" s="2434"/>
      <c r="BBA33" s="2434"/>
      <c r="BBB33" s="2434"/>
      <c r="BBC33" s="2434"/>
      <c r="BBD33" s="2434"/>
      <c r="BBE33" s="2434"/>
      <c r="BBF33" s="2434"/>
      <c r="BBG33" s="2434"/>
      <c r="BBH33" s="2434"/>
      <c r="BBI33" s="2434"/>
      <c r="BBJ33" s="2434"/>
      <c r="BBK33" s="2434"/>
      <c r="BBL33" s="2434"/>
      <c r="BBM33" s="2434"/>
      <c r="BBN33" s="2434"/>
      <c r="BBO33" s="2434"/>
      <c r="BBP33" s="2434"/>
      <c r="BBQ33" s="2434"/>
      <c r="BBR33" s="2434"/>
      <c r="BBS33" s="2434"/>
      <c r="BBT33" s="2434"/>
      <c r="BBU33" s="2434"/>
      <c r="BBV33" s="2434"/>
      <c r="BBW33" s="2434"/>
      <c r="BBX33" s="2434"/>
      <c r="BBY33" s="2434"/>
      <c r="BBZ33" s="2434"/>
      <c r="BCA33" s="2434"/>
      <c r="BCB33" s="2434"/>
      <c r="BCC33" s="2434"/>
      <c r="BCD33" s="2434"/>
      <c r="BCE33" s="2434"/>
      <c r="BCF33" s="2434"/>
      <c r="BCG33" s="2434"/>
      <c r="BCH33" s="2434"/>
      <c r="BCI33" s="2434"/>
      <c r="BCJ33" s="2434"/>
      <c r="BCK33" s="2434"/>
      <c r="BCL33" s="2434"/>
      <c r="BCM33" s="2434"/>
      <c r="BCN33" s="2434"/>
      <c r="BCO33" s="2434"/>
      <c r="BCP33" s="2434"/>
      <c r="BCQ33" s="2434"/>
      <c r="BCR33" s="2434"/>
      <c r="BCS33" s="2434"/>
      <c r="BCT33" s="2434"/>
      <c r="BCU33" s="2434"/>
      <c r="BCV33" s="2434"/>
      <c r="BCW33" s="2434"/>
      <c r="BCX33" s="2434"/>
      <c r="BCY33" s="2434"/>
      <c r="BCZ33" s="2434"/>
      <c r="BDA33" s="2434"/>
      <c r="BDB33" s="2434"/>
      <c r="BDC33" s="2434"/>
      <c r="BDD33" s="2434"/>
      <c r="BDE33" s="2434"/>
      <c r="BDF33" s="2434"/>
      <c r="BDG33" s="2434"/>
      <c r="BDH33" s="2434"/>
      <c r="BDI33" s="2434"/>
      <c r="BDJ33" s="2434"/>
      <c r="BDK33" s="2434"/>
      <c r="BDL33" s="2434"/>
      <c r="BDM33" s="2434"/>
      <c r="BDN33" s="2434"/>
      <c r="BDO33" s="2434"/>
      <c r="BDP33" s="2434"/>
      <c r="BDQ33" s="2434"/>
      <c r="BDR33" s="2434"/>
      <c r="BDS33" s="2434"/>
      <c r="BDT33" s="2434"/>
      <c r="BDU33" s="2434"/>
      <c r="BDV33" s="2434"/>
      <c r="BDW33" s="2434"/>
      <c r="BDX33" s="2434"/>
      <c r="BDY33" s="2434"/>
      <c r="BDZ33" s="2434"/>
      <c r="BEA33" s="2434"/>
      <c r="BEB33" s="2434"/>
      <c r="BEC33" s="2434"/>
      <c r="BED33" s="2434"/>
      <c r="BEE33" s="2434"/>
      <c r="BEF33" s="2434"/>
      <c r="BEG33" s="2434"/>
      <c r="BEH33" s="2434"/>
      <c r="BEI33" s="2434"/>
      <c r="BEJ33" s="2434"/>
      <c r="BEK33" s="2434"/>
      <c r="BEL33" s="2434"/>
      <c r="BEM33" s="2434"/>
      <c r="BEN33" s="2434"/>
      <c r="BEO33" s="2434"/>
      <c r="BEP33" s="2434"/>
      <c r="BEQ33" s="2434"/>
      <c r="BER33" s="2434"/>
      <c r="BES33" s="2434"/>
      <c r="BET33" s="2434"/>
      <c r="BEU33" s="2434"/>
      <c r="BEV33" s="2434"/>
      <c r="BEW33" s="2434"/>
      <c r="BEX33" s="2434"/>
      <c r="BEY33" s="2434"/>
      <c r="BEZ33" s="2434"/>
      <c r="BFA33" s="2434"/>
      <c r="BFB33" s="2434"/>
      <c r="BFC33" s="2434"/>
      <c r="BFD33" s="2434"/>
      <c r="BFE33" s="2434"/>
      <c r="BFF33" s="2434"/>
      <c r="BFG33" s="2434"/>
      <c r="BFH33" s="2434"/>
      <c r="BFI33" s="2434"/>
      <c r="BFJ33" s="2434"/>
      <c r="BFK33" s="2434"/>
      <c r="BFL33" s="2434"/>
      <c r="BFM33" s="2434"/>
      <c r="BFN33" s="2434"/>
      <c r="BFO33" s="2434"/>
      <c r="BFP33" s="2434"/>
      <c r="BFQ33" s="2434"/>
      <c r="BFR33" s="2434"/>
      <c r="BFS33" s="2434"/>
      <c r="BFT33" s="2434"/>
      <c r="BFU33" s="2434"/>
      <c r="BFV33" s="2434"/>
      <c r="BFW33" s="2434"/>
      <c r="BFX33" s="2434"/>
      <c r="BFY33" s="2434"/>
      <c r="BFZ33" s="2434"/>
      <c r="BGA33" s="2434"/>
      <c r="BGB33" s="2434"/>
      <c r="BGC33" s="2434"/>
      <c r="BGD33" s="2434"/>
      <c r="BGE33" s="2434"/>
      <c r="BGF33" s="2434"/>
      <c r="BGG33" s="2434"/>
      <c r="BGH33" s="2434"/>
      <c r="BGI33" s="2434"/>
      <c r="BGJ33" s="2434"/>
      <c r="BGK33" s="2434"/>
      <c r="BGL33" s="2434"/>
      <c r="BGM33" s="2434"/>
      <c r="BGN33" s="2434"/>
      <c r="BGO33" s="2434"/>
      <c r="BGP33" s="2434"/>
      <c r="BGQ33" s="2434"/>
      <c r="BGR33" s="2434"/>
      <c r="BGS33" s="2434"/>
      <c r="BGT33" s="2434"/>
      <c r="BGU33" s="2434"/>
      <c r="BGV33" s="2434"/>
      <c r="BGW33" s="2434"/>
      <c r="BGX33" s="2434"/>
      <c r="BGY33" s="2434"/>
      <c r="BGZ33" s="2434"/>
      <c r="BHA33" s="2434"/>
      <c r="BHB33" s="2434"/>
      <c r="BHC33" s="2434"/>
      <c r="BHD33" s="2434"/>
      <c r="BHE33" s="2434"/>
      <c r="BHF33" s="2434"/>
      <c r="BHG33" s="2434"/>
      <c r="BHH33" s="2434"/>
      <c r="BHI33" s="2434"/>
      <c r="BHJ33" s="2434"/>
      <c r="BHK33" s="2434"/>
      <c r="BHL33" s="2434"/>
      <c r="BHM33" s="2434"/>
      <c r="BHN33" s="2434"/>
      <c r="BHO33" s="2434"/>
      <c r="BHP33" s="2434"/>
      <c r="BHQ33" s="2434"/>
      <c r="BHR33" s="2434"/>
      <c r="BHS33" s="2434"/>
      <c r="BHT33" s="2434"/>
      <c r="BHU33" s="2434"/>
      <c r="BHV33" s="2434"/>
      <c r="BHW33" s="2434"/>
      <c r="BHX33" s="2434"/>
      <c r="BHY33" s="2434"/>
      <c r="BHZ33" s="2434"/>
      <c r="BIA33" s="2434"/>
      <c r="BIB33" s="2434"/>
      <c r="BIC33" s="2434"/>
      <c r="BID33" s="2434"/>
      <c r="BIE33" s="2434"/>
      <c r="BIF33" s="2434"/>
      <c r="BIG33" s="2434"/>
      <c r="BIH33" s="2434"/>
      <c r="BII33" s="2434"/>
      <c r="BIJ33" s="2434"/>
      <c r="BIK33" s="2434"/>
      <c r="BIL33" s="2434"/>
      <c r="BIM33" s="2434"/>
      <c r="BIN33" s="2434"/>
      <c r="BIO33" s="2434"/>
      <c r="BIP33" s="2434"/>
      <c r="BIQ33" s="2434"/>
      <c r="BIR33" s="2434"/>
      <c r="BIS33" s="2434"/>
      <c r="BIT33" s="2434"/>
      <c r="BIU33" s="2434"/>
      <c r="BIV33" s="2434"/>
      <c r="BIW33" s="2434"/>
      <c r="BIX33" s="2434"/>
      <c r="BIY33" s="2434"/>
      <c r="BIZ33" s="2434"/>
      <c r="BJA33" s="2434"/>
      <c r="BJB33" s="2434"/>
      <c r="BJC33" s="2434"/>
      <c r="BJD33" s="2434"/>
      <c r="BJE33" s="2434"/>
      <c r="BJF33" s="2434"/>
      <c r="BJG33" s="2434"/>
      <c r="BJH33" s="2434"/>
      <c r="BJI33" s="2434"/>
      <c r="BJJ33" s="2434"/>
      <c r="BJK33" s="2434"/>
      <c r="BJL33" s="2434"/>
      <c r="BJM33" s="2434"/>
      <c r="BJN33" s="2434"/>
      <c r="BJO33" s="2434"/>
      <c r="BJP33" s="2434"/>
      <c r="BJQ33" s="2434"/>
      <c r="BJR33" s="2434"/>
      <c r="BJS33" s="2434"/>
      <c r="BJT33" s="2434"/>
      <c r="BJU33" s="2434"/>
      <c r="BJV33" s="2434"/>
      <c r="BJW33" s="2434"/>
      <c r="BJX33" s="2434"/>
      <c r="BJY33" s="2434"/>
      <c r="BJZ33" s="2434"/>
      <c r="BKA33" s="2434"/>
      <c r="BKB33" s="2434"/>
      <c r="BKC33" s="2434"/>
      <c r="BKD33" s="2434"/>
      <c r="BKE33" s="2434"/>
      <c r="BKF33" s="2434"/>
      <c r="BKG33" s="2434"/>
      <c r="BKH33" s="2434"/>
      <c r="BKI33" s="2434"/>
      <c r="BKJ33" s="2434"/>
      <c r="BKK33" s="2434"/>
      <c r="BKL33" s="2434"/>
      <c r="BKM33" s="2434"/>
      <c r="BKN33" s="2434"/>
      <c r="BKO33" s="2434"/>
      <c r="BKP33" s="2434"/>
      <c r="BKQ33" s="2434"/>
      <c r="BKR33" s="2434"/>
      <c r="BKS33" s="2434"/>
      <c r="BKT33" s="2434"/>
      <c r="BKU33" s="2434"/>
      <c r="BKV33" s="2434"/>
      <c r="BKW33" s="2434"/>
      <c r="BKX33" s="2434"/>
      <c r="BKY33" s="2434"/>
      <c r="BKZ33" s="2434"/>
      <c r="BLA33" s="2434"/>
      <c r="BLB33" s="2434"/>
      <c r="BLC33" s="2434"/>
      <c r="BLD33" s="2434"/>
      <c r="BLE33" s="2434"/>
      <c r="BLF33" s="2434"/>
      <c r="BLG33" s="2434"/>
      <c r="BLH33" s="2434"/>
      <c r="BLI33" s="2434"/>
      <c r="BLJ33" s="2434"/>
      <c r="BLK33" s="2434"/>
      <c r="BLL33" s="2434"/>
      <c r="BLM33" s="2434"/>
      <c r="BLN33" s="2434"/>
      <c r="BLO33" s="2434"/>
      <c r="BLP33" s="2434"/>
      <c r="BLQ33" s="2434"/>
      <c r="BLR33" s="2434"/>
      <c r="BLS33" s="2434"/>
      <c r="BLT33" s="2434"/>
      <c r="BLU33" s="2434"/>
      <c r="BLV33" s="2434"/>
      <c r="BLW33" s="2434"/>
      <c r="BLX33" s="2434"/>
      <c r="BLY33" s="2434"/>
      <c r="BLZ33" s="2434"/>
      <c r="BMA33" s="2434"/>
      <c r="BMB33" s="2434"/>
      <c r="BMC33" s="2434"/>
      <c r="BMD33" s="2434"/>
      <c r="BME33" s="2434"/>
      <c r="BMF33" s="2434"/>
      <c r="BMG33" s="2434"/>
      <c r="BMH33" s="2434"/>
      <c r="BMI33" s="2434"/>
      <c r="BMJ33" s="2434"/>
      <c r="BMK33" s="2434"/>
      <c r="BML33" s="2434"/>
      <c r="BMM33" s="2434"/>
      <c r="BMN33" s="2434"/>
      <c r="BMO33" s="2434"/>
      <c r="BMP33" s="2434"/>
      <c r="BMQ33" s="2434"/>
      <c r="BMR33" s="2434"/>
      <c r="BMS33" s="2434"/>
      <c r="BMT33" s="2434"/>
      <c r="BMU33" s="2434"/>
      <c r="BMV33" s="2434"/>
      <c r="BMW33" s="2434"/>
      <c r="BMX33" s="2434"/>
      <c r="BMY33" s="2434"/>
      <c r="BMZ33" s="2434"/>
      <c r="BNA33" s="2434"/>
      <c r="BNB33" s="2434"/>
      <c r="BNC33" s="2434"/>
      <c r="BND33" s="2434"/>
      <c r="BNE33" s="2434"/>
      <c r="BNF33" s="2434"/>
      <c r="BNG33" s="2434"/>
      <c r="BNH33" s="2434"/>
      <c r="BNI33" s="2434"/>
      <c r="BNJ33" s="2434"/>
      <c r="BNK33" s="2434"/>
      <c r="BNL33" s="2434"/>
      <c r="BNM33" s="2434"/>
      <c r="BNN33" s="2434"/>
      <c r="BNO33" s="2434"/>
      <c r="BNP33" s="2434"/>
      <c r="BNQ33" s="2434"/>
      <c r="BNR33" s="2434"/>
      <c r="BNS33" s="2434"/>
      <c r="BNT33" s="2434"/>
      <c r="BNU33" s="2434"/>
      <c r="BNV33" s="2434"/>
      <c r="BNW33" s="2434"/>
      <c r="BNX33" s="2434"/>
      <c r="BNY33" s="2434"/>
      <c r="BNZ33" s="2434"/>
      <c r="BOA33" s="2434"/>
      <c r="BOB33" s="2434"/>
      <c r="BOC33" s="2434"/>
      <c r="BOD33" s="2434"/>
      <c r="BOE33" s="2434"/>
      <c r="BOF33" s="2434"/>
      <c r="BOG33" s="2434"/>
      <c r="BOH33" s="2434"/>
      <c r="BOI33" s="2434"/>
      <c r="BOJ33" s="2434"/>
      <c r="BOK33" s="2434"/>
      <c r="BOL33" s="2434"/>
      <c r="BOM33" s="2434"/>
      <c r="BON33" s="2434"/>
      <c r="BOO33" s="2434"/>
      <c r="BOP33" s="2434"/>
      <c r="BOQ33" s="2434"/>
      <c r="BOR33" s="2434"/>
      <c r="BOS33" s="2434"/>
      <c r="BOT33" s="2434"/>
      <c r="BOU33" s="2434"/>
      <c r="BOV33" s="2434"/>
      <c r="BOW33" s="2434"/>
      <c r="BOX33" s="2434"/>
      <c r="BOY33" s="2434"/>
      <c r="BOZ33" s="2434"/>
      <c r="BPA33" s="2434"/>
      <c r="BPB33" s="2434"/>
      <c r="BPC33" s="2434"/>
      <c r="BPD33" s="2434"/>
      <c r="BPE33" s="2434"/>
      <c r="BPF33" s="2434"/>
      <c r="BPG33" s="2434"/>
      <c r="BPH33" s="2434"/>
      <c r="BPI33" s="2434"/>
      <c r="BPJ33" s="2434"/>
      <c r="BPK33" s="2434"/>
      <c r="BPL33" s="2434"/>
      <c r="BPM33" s="2434"/>
      <c r="BPN33" s="2434"/>
      <c r="BPO33" s="2434"/>
      <c r="BPP33" s="2434"/>
      <c r="BPQ33" s="2434"/>
      <c r="BPR33" s="2434"/>
      <c r="BPS33" s="2434"/>
      <c r="BPT33" s="2434"/>
      <c r="BPU33" s="2434"/>
      <c r="BPV33" s="2434"/>
      <c r="BPW33" s="2434"/>
      <c r="BPX33" s="2434"/>
      <c r="BPY33" s="2434"/>
      <c r="BPZ33" s="2434"/>
      <c r="BQA33" s="2434"/>
      <c r="BQB33" s="2434"/>
      <c r="BQC33" s="2434"/>
      <c r="BQD33" s="2434"/>
      <c r="BQE33" s="2434"/>
      <c r="BQF33" s="2434"/>
      <c r="BQG33" s="2434"/>
      <c r="BQH33" s="2434"/>
      <c r="BQI33" s="2434"/>
      <c r="BQJ33" s="2434"/>
      <c r="BQK33" s="2434"/>
      <c r="BQL33" s="2434"/>
      <c r="BQM33" s="2434"/>
      <c r="BQN33" s="2434"/>
      <c r="BQO33" s="2434"/>
      <c r="BQP33" s="2434"/>
      <c r="BQQ33" s="2434"/>
      <c r="BQR33" s="2434"/>
      <c r="BQS33" s="2434"/>
      <c r="BQT33" s="2434"/>
      <c r="BQU33" s="2434"/>
      <c r="BQV33" s="2434"/>
      <c r="BQW33" s="2434"/>
      <c r="BQX33" s="2434"/>
      <c r="BQY33" s="2434"/>
      <c r="BQZ33" s="2434"/>
      <c r="BRA33" s="2434"/>
      <c r="BRB33" s="2434"/>
      <c r="BRC33" s="2434"/>
      <c r="BRD33" s="2434"/>
      <c r="BRE33" s="2434"/>
      <c r="BRF33" s="2434"/>
      <c r="BRG33" s="2434"/>
      <c r="BRH33" s="2434"/>
      <c r="BRI33" s="2434"/>
      <c r="BRJ33" s="2434"/>
      <c r="BRK33" s="2434"/>
      <c r="BRL33" s="2434"/>
      <c r="BRM33" s="2434"/>
      <c r="BRN33" s="2434"/>
      <c r="BRO33" s="2434"/>
      <c r="BRP33" s="2434"/>
      <c r="BRQ33" s="2434"/>
      <c r="BRR33" s="2434"/>
      <c r="BRS33" s="2434"/>
      <c r="BRT33" s="2434"/>
      <c r="BRU33" s="2434"/>
      <c r="BRV33" s="2434"/>
      <c r="BRW33" s="2434"/>
      <c r="BRX33" s="2434"/>
      <c r="BRY33" s="2434"/>
      <c r="BRZ33" s="2434"/>
      <c r="BSA33" s="2434"/>
      <c r="BSB33" s="2434"/>
      <c r="BSC33" s="2434"/>
      <c r="BSD33" s="2434"/>
      <c r="BSE33" s="2434"/>
      <c r="BSF33" s="2434"/>
      <c r="BSG33" s="2434"/>
      <c r="BSH33" s="2434"/>
      <c r="BSI33" s="2434"/>
      <c r="BSJ33" s="2434"/>
      <c r="BSK33" s="2434"/>
      <c r="BSL33" s="2434"/>
      <c r="BSM33" s="2434"/>
      <c r="BSN33" s="2434"/>
      <c r="BSO33" s="2434"/>
      <c r="BSP33" s="2434"/>
      <c r="BSQ33" s="2434"/>
      <c r="BSR33" s="2434"/>
      <c r="BSS33" s="2434"/>
      <c r="BST33" s="2434"/>
      <c r="BSU33" s="2434"/>
      <c r="BSV33" s="2434"/>
      <c r="BSW33" s="2434"/>
      <c r="BSX33" s="2434"/>
      <c r="BSY33" s="2434"/>
      <c r="BSZ33" s="2434"/>
      <c r="BTA33" s="2434"/>
      <c r="BTB33" s="2434"/>
      <c r="BTC33" s="2434"/>
      <c r="BTD33" s="2434"/>
      <c r="BTE33" s="2434"/>
      <c r="BTF33" s="2434"/>
      <c r="BTG33" s="2434"/>
      <c r="BTH33" s="2434"/>
      <c r="BTI33" s="2434"/>
      <c r="BTJ33" s="2434"/>
      <c r="BTK33" s="2434"/>
      <c r="BTL33" s="2434"/>
      <c r="BTM33" s="2434"/>
      <c r="BTN33" s="2434"/>
      <c r="BTO33" s="2434"/>
      <c r="BTP33" s="2434"/>
      <c r="BTQ33" s="2434"/>
      <c r="BTR33" s="2434"/>
      <c r="BTS33" s="2434"/>
      <c r="BTT33" s="2434"/>
      <c r="BTU33" s="2434"/>
      <c r="BTV33" s="2434"/>
      <c r="BTW33" s="2434"/>
      <c r="BTX33" s="2434"/>
      <c r="BTY33" s="2434"/>
      <c r="BTZ33" s="2434"/>
      <c r="BUA33" s="2434"/>
      <c r="BUB33" s="2434"/>
      <c r="BUC33" s="2434"/>
      <c r="BUD33" s="2434"/>
      <c r="BUE33" s="2434"/>
      <c r="BUF33" s="2434"/>
      <c r="BUG33" s="2434"/>
      <c r="BUH33" s="2434"/>
      <c r="BUI33" s="2434"/>
      <c r="BUJ33" s="2434"/>
      <c r="BUK33" s="2434"/>
      <c r="BUL33" s="2434"/>
      <c r="BUM33" s="2434"/>
      <c r="BUN33" s="2434"/>
      <c r="BUO33" s="2434"/>
      <c r="BUP33" s="2434"/>
      <c r="BUQ33" s="2434"/>
      <c r="BUR33" s="2434"/>
      <c r="BUS33" s="2434"/>
      <c r="BUT33" s="2434"/>
      <c r="BUU33" s="2434"/>
      <c r="BUV33" s="2434"/>
      <c r="BUW33" s="2434"/>
      <c r="BUX33" s="2434"/>
      <c r="BUY33" s="2434"/>
      <c r="BUZ33" s="2434"/>
      <c r="BVA33" s="2434"/>
      <c r="BVB33" s="2434"/>
      <c r="BVC33" s="2434"/>
      <c r="BVD33" s="2434"/>
      <c r="BVE33" s="2434"/>
      <c r="BVF33" s="2434"/>
      <c r="BVG33" s="2434"/>
      <c r="BVH33" s="2434"/>
      <c r="BVI33" s="2434"/>
      <c r="BVJ33" s="2434"/>
      <c r="BVK33" s="2434"/>
      <c r="BVL33" s="2434"/>
      <c r="BVM33" s="2434"/>
      <c r="BVN33" s="2434"/>
      <c r="BVO33" s="2434"/>
      <c r="BVP33" s="2434"/>
      <c r="BVQ33" s="2434"/>
      <c r="BVR33" s="2434"/>
      <c r="BVS33" s="2434"/>
      <c r="BVT33" s="2434"/>
      <c r="BVU33" s="2434"/>
      <c r="BVV33" s="2434"/>
      <c r="BVW33" s="2434"/>
      <c r="BVX33" s="2434"/>
      <c r="BVY33" s="2434"/>
      <c r="BVZ33" s="2434"/>
      <c r="BWA33" s="2434"/>
      <c r="BWB33" s="2434"/>
      <c r="BWC33" s="2434"/>
      <c r="BWD33" s="2434"/>
      <c r="BWE33" s="2434"/>
      <c r="BWF33" s="2434"/>
      <c r="BWG33" s="2434"/>
      <c r="BWH33" s="2434"/>
      <c r="BWI33" s="2434"/>
      <c r="BWJ33" s="2434"/>
      <c r="BWK33" s="2434"/>
      <c r="BWL33" s="2434"/>
      <c r="BWM33" s="2434"/>
      <c r="BWN33" s="2434"/>
      <c r="BWO33" s="2434"/>
      <c r="BWP33" s="2434"/>
      <c r="BWQ33" s="2434"/>
      <c r="BWR33" s="2434"/>
      <c r="BWS33" s="2434"/>
      <c r="BWT33" s="2434"/>
      <c r="BWU33" s="2434"/>
      <c r="BWV33" s="2434"/>
      <c r="BWW33" s="2434"/>
      <c r="BWX33" s="2434"/>
      <c r="BWY33" s="2434"/>
      <c r="BWZ33" s="2434"/>
      <c r="BXA33" s="2434"/>
      <c r="BXB33" s="2434"/>
      <c r="BXC33" s="2434"/>
      <c r="BXD33" s="2434"/>
      <c r="BXE33" s="2434"/>
      <c r="BXF33" s="2434"/>
      <c r="BXG33" s="2434"/>
      <c r="BXH33" s="2434"/>
      <c r="BXI33" s="2434"/>
      <c r="BXJ33" s="2434"/>
      <c r="BXK33" s="2434"/>
      <c r="BXL33" s="2434"/>
      <c r="BXM33" s="2434"/>
      <c r="BXN33" s="2434"/>
      <c r="BXO33" s="2434"/>
      <c r="BXP33" s="2434"/>
      <c r="BXQ33" s="2434"/>
      <c r="BXR33" s="2434"/>
      <c r="BXS33" s="2434"/>
      <c r="BXT33" s="2434"/>
      <c r="BXU33" s="2434"/>
      <c r="BXV33" s="2434"/>
      <c r="BXW33" s="2434"/>
      <c r="BXX33" s="2434"/>
      <c r="BXY33" s="2434"/>
      <c r="BXZ33" s="2434"/>
      <c r="BYA33" s="2434"/>
      <c r="BYB33" s="2434"/>
      <c r="BYC33" s="2434"/>
      <c r="BYD33" s="2434"/>
      <c r="BYE33" s="2434"/>
      <c r="BYF33" s="2434"/>
      <c r="BYG33" s="2434"/>
      <c r="BYH33" s="2434"/>
      <c r="BYI33" s="2434"/>
      <c r="BYJ33" s="2434"/>
      <c r="BYK33" s="2434"/>
      <c r="BYL33" s="2434"/>
      <c r="BYM33" s="2434"/>
      <c r="BYN33" s="2434"/>
      <c r="BYO33" s="2434"/>
      <c r="BYP33" s="2434"/>
      <c r="BYQ33" s="2434"/>
      <c r="BYR33" s="2434"/>
      <c r="BYS33" s="2434"/>
      <c r="BYT33" s="2434"/>
      <c r="BYU33" s="2434"/>
      <c r="BYV33" s="2434"/>
      <c r="BYW33" s="2434"/>
      <c r="BYX33" s="2434"/>
      <c r="BYY33" s="2434"/>
      <c r="BYZ33" s="2434"/>
      <c r="BZA33" s="2434"/>
      <c r="BZB33" s="2434"/>
      <c r="BZC33" s="2434"/>
      <c r="BZD33" s="2434"/>
      <c r="BZE33" s="2434"/>
      <c r="BZF33" s="2434"/>
      <c r="BZG33" s="2434"/>
      <c r="BZH33" s="2434"/>
      <c r="BZI33" s="2434"/>
      <c r="BZJ33" s="2434"/>
      <c r="BZK33" s="2434"/>
      <c r="BZL33" s="2434"/>
      <c r="BZM33" s="2434"/>
      <c r="BZN33" s="2434"/>
      <c r="BZO33" s="2434"/>
      <c r="BZP33" s="2434"/>
      <c r="BZQ33" s="2434"/>
      <c r="BZR33" s="2434"/>
      <c r="BZS33" s="2434"/>
      <c r="BZT33" s="2434"/>
      <c r="BZU33" s="2434"/>
      <c r="BZV33" s="2434"/>
      <c r="BZW33" s="2434"/>
      <c r="BZX33" s="2434"/>
      <c r="BZY33" s="2434"/>
      <c r="BZZ33" s="2434"/>
      <c r="CAA33" s="2434"/>
      <c r="CAB33" s="2434"/>
      <c r="CAC33" s="2434"/>
      <c r="CAD33" s="2434"/>
      <c r="CAE33" s="2434"/>
      <c r="CAF33" s="2434"/>
      <c r="CAG33" s="2434"/>
      <c r="CAH33" s="2434"/>
      <c r="CAI33" s="2434"/>
      <c r="CAJ33" s="2434"/>
      <c r="CAK33" s="2434"/>
      <c r="CAL33" s="2434"/>
      <c r="CAM33" s="2434"/>
      <c r="CAN33" s="2434"/>
      <c r="CAO33" s="2434"/>
      <c r="CAP33" s="2434"/>
      <c r="CAQ33" s="2434"/>
      <c r="CAR33" s="2434"/>
      <c r="CAS33" s="2434"/>
      <c r="CAT33" s="2434"/>
      <c r="CAU33" s="2434"/>
      <c r="CAV33" s="2434"/>
      <c r="CAW33" s="2434"/>
      <c r="CAX33" s="2434"/>
      <c r="CAY33" s="2434"/>
      <c r="CAZ33" s="2434"/>
      <c r="CBA33" s="2434"/>
      <c r="CBB33" s="2434"/>
      <c r="CBC33" s="2434"/>
      <c r="CBD33" s="2434"/>
      <c r="CBE33" s="2434"/>
      <c r="CBF33" s="2434"/>
      <c r="CBG33" s="2434"/>
      <c r="CBH33" s="2434"/>
      <c r="CBI33" s="2434"/>
      <c r="CBJ33" s="2434"/>
      <c r="CBK33" s="2434"/>
      <c r="CBL33" s="2434"/>
      <c r="CBM33" s="2434"/>
      <c r="CBN33" s="2434"/>
      <c r="CBO33" s="2434"/>
      <c r="CBP33" s="2434"/>
      <c r="CBQ33" s="2434"/>
      <c r="CBR33" s="2434"/>
      <c r="CBS33" s="2434"/>
      <c r="CBT33" s="2434"/>
      <c r="CBU33" s="2434"/>
      <c r="CBV33" s="2434"/>
      <c r="CBW33" s="2434"/>
      <c r="CBX33" s="2434"/>
      <c r="CBY33" s="2434"/>
      <c r="CBZ33" s="2434"/>
      <c r="CCA33" s="2434"/>
      <c r="CCB33" s="2434"/>
      <c r="CCC33" s="2434"/>
      <c r="CCD33" s="2434"/>
      <c r="CCE33" s="2434"/>
      <c r="CCF33" s="2434"/>
      <c r="CCG33" s="2434"/>
      <c r="CCH33" s="2434"/>
      <c r="CCI33" s="2434"/>
      <c r="CCJ33" s="2434"/>
      <c r="CCK33" s="2434"/>
      <c r="CCL33" s="2434"/>
      <c r="CCM33" s="2434"/>
      <c r="CCN33" s="2434"/>
      <c r="CCO33" s="2434"/>
      <c r="CCP33" s="2434"/>
      <c r="CCQ33" s="2434"/>
      <c r="CCR33" s="2434"/>
      <c r="CCS33" s="2434"/>
      <c r="CCT33" s="2434"/>
      <c r="CCU33" s="2434"/>
      <c r="CCV33" s="2434"/>
      <c r="CCW33" s="2434"/>
      <c r="CCX33" s="2434"/>
      <c r="CCY33" s="2434"/>
      <c r="CCZ33" s="2434"/>
      <c r="CDA33" s="2434"/>
      <c r="CDB33" s="2434"/>
      <c r="CDC33" s="2434"/>
      <c r="CDD33" s="2434"/>
      <c r="CDE33" s="2434"/>
      <c r="CDF33" s="2434"/>
      <c r="CDG33" s="2434"/>
      <c r="CDH33" s="2434"/>
      <c r="CDI33" s="2434"/>
      <c r="CDJ33" s="2434"/>
      <c r="CDK33" s="2434"/>
      <c r="CDL33" s="2434"/>
      <c r="CDM33" s="2434"/>
      <c r="CDN33" s="2434"/>
      <c r="CDO33" s="2434"/>
      <c r="CDP33" s="2434"/>
      <c r="CDQ33" s="2434"/>
      <c r="CDR33" s="2434"/>
      <c r="CDS33" s="2434"/>
      <c r="CDT33" s="2434"/>
      <c r="CDU33" s="2434"/>
      <c r="CDV33" s="2434"/>
      <c r="CDW33" s="2434"/>
      <c r="CDX33" s="2434"/>
      <c r="CDY33" s="2434"/>
      <c r="CDZ33" s="2434"/>
      <c r="CEA33" s="2434"/>
      <c r="CEB33" s="2434"/>
      <c r="CEC33" s="2434"/>
      <c r="CED33" s="2434"/>
      <c r="CEE33" s="2434"/>
      <c r="CEF33" s="2434"/>
      <c r="CEG33" s="2434"/>
      <c r="CEH33" s="2434"/>
      <c r="CEI33" s="2434"/>
      <c r="CEJ33" s="2434"/>
      <c r="CEK33" s="2434"/>
      <c r="CEL33" s="2434"/>
      <c r="CEM33" s="2434"/>
      <c r="CEN33" s="2434"/>
      <c r="CEO33" s="2434"/>
      <c r="CEP33" s="2434"/>
      <c r="CEQ33" s="2434"/>
      <c r="CER33" s="2434"/>
      <c r="CES33" s="2434"/>
      <c r="CET33" s="2434"/>
      <c r="CEU33" s="2434"/>
      <c r="CEV33" s="2434"/>
      <c r="CEW33" s="2434"/>
      <c r="CEX33" s="2434"/>
      <c r="CEY33" s="2434"/>
      <c r="CEZ33" s="2434"/>
      <c r="CFA33" s="2434"/>
      <c r="CFB33" s="2434"/>
      <c r="CFC33" s="2434"/>
      <c r="CFD33" s="2434"/>
      <c r="CFE33" s="2434"/>
      <c r="CFF33" s="2434"/>
      <c r="CFG33" s="2434"/>
      <c r="CFH33" s="2434"/>
      <c r="CFI33" s="2434"/>
      <c r="CFJ33" s="2434"/>
      <c r="CFK33" s="2434"/>
      <c r="CFL33" s="2434"/>
      <c r="CFM33" s="2434"/>
      <c r="CFN33" s="2434"/>
      <c r="CFO33" s="2434"/>
      <c r="CFP33" s="2434"/>
      <c r="CFQ33" s="2434"/>
      <c r="CFR33" s="2434"/>
      <c r="CFS33" s="2434"/>
      <c r="CFT33" s="2434"/>
      <c r="CFU33" s="2434"/>
      <c r="CFV33" s="2434"/>
      <c r="CFW33" s="2434"/>
      <c r="CFX33" s="2434"/>
      <c r="CFY33" s="2434"/>
      <c r="CFZ33" s="2434"/>
      <c r="CGA33" s="2434"/>
      <c r="CGB33" s="2434"/>
      <c r="CGC33" s="2434"/>
      <c r="CGD33" s="2434"/>
      <c r="CGE33" s="2434"/>
      <c r="CGF33" s="2434"/>
      <c r="CGG33" s="2434"/>
      <c r="CGH33" s="2434"/>
      <c r="CGI33" s="2434"/>
      <c r="CGJ33" s="2434"/>
      <c r="CGK33" s="2434"/>
      <c r="CGL33" s="2434"/>
      <c r="CGM33" s="2434"/>
      <c r="CGN33" s="2434"/>
      <c r="CGO33" s="2434"/>
      <c r="CGP33" s="2434"/>
      <c r="CGQ33" s="2434"/>
      <c r="CGR33" s="2434"/>
      <c r="CGS33" s="2434"/>
      <c r="CGT33" s="2434"/>
      <c r="CGU33" s="2434"/>
      <c r="CGV33" s="2434"/>
      <c r="CGW33" s="2434"/>
      <c r="CGX33" s="2434"/>
      <c r="CGY33" s="2434"/>
      <c r="CGZ33" s="2434"/>
      <c r="CHA33" s="2434"/>
      <c r="CHB33" s="2434"/>
      <c r="CHC33" s="2434"/>
      <c r="CHD33" s="2434"/>
      <c r="CHE33" s="2434"/>
      <c r="CHF33" s="2434"/>
      <c r="CHG33" s="2434"/>
      <c r="CHH33" s="2434"/>
      <c r="CHI33" s="2434"/>
      <c r="CHJ33" s="2434"/>
      <c r="CHK33" s="2434"/>
      <c r="CHL33" s="2434"/>
      <c r="CHM33" s="2434"/>
      <c r="CHN33" s="2434"/>
      <c r="CHO33" s="2434"/>
      <c r="CHP33" s="2434"/>
      <c r="CHQ33" s="2434"/>
      <c r="CHR33" s="2434"/>
      <c r="CHS33" s="2434"/>
      <c r="CHT33" s="2434"/>
      <c r="CHU33" s="2434"/>
      <c r="CHV33" s="2434"/>
      <c r="CHW33" s="2434"/>
      <c r="CHX33" s="2434"/>
      <c r="CHY33" s="2434"/>
      <c r="CHZ33" s="2434"/>
      <c r="CIA33" s="2434"/>
      <c r="CIB33" s="2434"/>
      <c r="CIC33" s="2434"/>
      <c r="CID33" s="2434"/>
      <c r="CIE33" s="2434"/>
      <c r="CIF33" s="2434"/>
      <c r="CIG33" s="2434"/>
      <c r="CIH33" s="2434"/>
      <c r="CII33" s="2434"/>
      <c r="CIJ33" s="2434"/>
      <c r="CIK33" s="2434"/>
      <c r="CIL33" s="2434"/>
      <c r="CIM33" s="2434"/>
      <c r="CIN33" s="2434"/>
      <c r="CIO33" s="2434"/>
      <c r="CIP33" s="2434"/>
      <c r="CIQ33" s="2434"/>
      <c r="CIR33" s="2434"/>
      <c r="CIS33" s="2434"/>
      <c r="CIT33" s="2434"/>
      <c r="CIU33" s="2434"/>
      <c r="CIV33" s="2434"/>
      <c r="CIW33" s="2434"/>
      <c r="CIX33" s="2434"/>
      <c r="CIY33" s="2434"/>
      <c r="CIZ33" s="2434"/>
      <c r="CJA33" s="2434"/>
      <c r="CJB33" s="2434"/>
      <c r="CJC33" s="2434"/>
      <c r="CJD33" s="2434"/>
      <c r="CJE33" s="2434"/>
      <c r="CJF33" s="2434"/>
      <c r="CJG33" s="2434"/>
      <c r="CJH33" s="2434"/>
      <c r="CJI33" s="2434"/>
      <c r="CJJ33" s="2434"/>
      <c r="CJK33" s="2434"/>
      <c r="CJL33" s="2434"/>
      <c r="CJM33" s="2434"/>
      <c r="CJN33" s="2434"/>
      <c r="CJO33" s="2434"/>
      <c r="CJP33" s="2434"/>
      <c r="CJQ33" s="2434"/>
      <c r="CJR33" s="2434"/>
      <c r="CJS33" s="2434"/>
      <c r="CJT33" s="2434"/>
      <c r="CJU33" s="2434"/>
      <c r="CJV33" s="2434"/>
      <c r="CJW33" s="2434"/>
      <c r="CJX33" s="2434"/>
      <c r="CJY33" s="2434"/>
      <c r="CJZ33" s="2434"/>
      <c r="CKA33" s="2434"/>
      <c r="CKB33" s="2434"/>
      <c r="CKC33" s="2434"/>
      <c r="CKD33" s="2434"/>
      <c r="CKE33" s="2434"/>
      <c r="CKF33" s="2434"/>
      <c r="CKG33" s="2434"/>
      <c r="CKH33" s="2434"/>
      <c r="CKI33" s="2434"/>
      <c r="CKJ33" s="2434"/>
      <c r="CKK33" s="2434"/>
      <c r="CKL33" s="2434"/>
      <c r="CKM33" s="2434"/>
      <c r="CKN33" s="2434"/>
      <c r="CKO33" s="2434"/>
      <c r="CKP33" s="2434"/>
      <c r="CKQ33" s="2434"/>
      <c r="CKR33" s="2434"/>
      <c r="CKS33" s="2434"/>
      <c r="CKT33" s="2434"/>
      <c r="CKU33" s="2434"/>
      <c r="CKV33" s="2434"/>
      <c r="CKW33" s="2434"/>
      <c r="CKX33" s="2434"/>
      <c r="CKY33" s="2434"/>
      <c r="CKZ33" s="2434"/>
      <c r="CLA33" s="2434"/>
      <c r="CLB33" s="2434"/>
      <c r="CLC33" s="2434"/>
      <c r="CLD33" s="2434"/>
      <c r="CLE33" s="2434"/>
      <c r="CLF33" s="2434"/>
      <c r="CLG33" s="2434"/>
      <c r="CLH33" s="2434"/>
      <c r="CLI33" s="2434"/>
      <c r="CLJ33" s="2434"/>
      <c r="CLK33" s="2434"/>
      <c r="CLL33" s="2434"/>
      <c r="CLM33" s="2434"/>
      <c r="CLN33" s="2434"/>
      <c r="CLO33" s="2434"/>
      <c r="CLP33" s="2434"/>
      <c r="CLQ33" s="2434"/>
      <c r="CLR33" s="2434"/>
      <c r="CLS33" s="2434"/>
      <c r="CLT33" s="2434"/>
      <c r="CLU33" s="2434"/>
      <c r="CLV33" s="2434"/>
      <c r="CLW33" s="2434"/>
      <c r="CLX33" s="2434"/>
      <c r="CLY33" s="2434"/>
      <c r="CLZ33" s="2434"/>
      <c r="CMA33" s="2434"/>
      <c r="CMB33" s="2434"/>
      <c r="CMC33" s="2434"/>
      <c r="CMD33" s="2434"/>
      <c r="CME33" s="2434"/>
      <c r="CMF33" s="2434"/>
      <c r="CMG33" s="2434"/>
      <c r="CMH33" s="2434"/>
      <c r="CMI33" s="2434"/>
      <c r="CMJ33" s="2434"/>
      <c r="CMK33" s="2434"/>
      <c r="CML33" s="2434"/>
      <c r="CMM33" s="2434"/>
      <c r="CMN33" s="2434"/>
      <c r="CMO33" s="2434"/>
      <c r="CMP33" s="2434"/>
      <c r="CMQ33" s="2434"/>
      <c r="CMR33" s="2434"/>
      <c r="CMS33" s="2434"/>
      <c r="CMT33" s="2434"/>
      <c r="CMU33" s="2434"/>
      <c r="CMV33" s="2434"/>
      <c r="CMW33" s="2434"/>
      <c r="CMX33" s="2434"/>
      <c r="CMY33" s="2434"/>
      <c r="CMZ33" s="2434"/>
      <c r="CNA33" s="2434"/>
      <c r="CNB33" s="2434"/>
      <c r="CNC33" s="2434"/>
      <c r="CND33" s="2434"/>
      <c r="CNE33" s="2434"/>
      <c r="CNF33" s="2434"/>
      <c r="CNG33" s="2434"/>
      <c r="CNH33" s="2434"/>
      <c r="CNI33" s="2434"/>
      <c r="CNJ33" s="2434"/>
      <c r="CNK33" s="2434"/>
      <c r="CNL33" s="2434"/>
      <c r="CNM33" s="2434"/>
      <c r="CNN33" s="2434"/>
      <c r="CNO33" s="2434"/>
      <c r="CNP33" s="2434"/>
      <c r="CNQ33" s="2434"/>
      <c r="CNR33" s="2434"/>
      <c r="CNS33" s="2434"/>
      <c r="CNT33" s="2434"/>
      <c r="CNU33" s="2434"/>
      <c r="CNV33" s="2434"/>
      <c r="CNW33" s="2434"/>
      <c r="CNX33" s="2434"/>
      <c r="CNY33" s="2434"/>
      <c r="CNZ33" s="2434"/>
      <c r="COA33" s="2434"/>
      <c r="COB33" s="2434"/>
      <c r="COC33" s="2434"/>
      <c r="COD33" s="2434"/>
      <c r="COE33" s="2434"/>
      <c r="COF33" s="2434"/>
      <c r="COG33" s="2434"/>
      <c r="COH33" s="2434"/>
      <c r="COI33" s="2434"/>
      <c r="COJ33" s="2434"/>
      <c r="COK33" s="2434"/>
      <c r="COL33" s="2434"/>
      <c r="COM33" s="2434"/>
      <c r="CON33" s="2434"/>
      <c r="COO33" s="2434"/>
      <c r="COP33" s="2434"/>
      <c r="COQ33" s="2434"/>
      <c r="COR33" s="2434"/>
      <c r="COS33" s="2434"/>
      <c r="COT33" s="2434"/>
      <c r="COU33" s="2434"/>
      <c r="COV33" s="2434"/>
      <c r="COW33" s="2434"/>
      <c r="COX33" s="2434"/>
      <c r="COY33" s="2434"/>
      <c r="COZ33" s="2434"/>
      <c r="CPA33" s="2434"/>
      <c r="CPB33" s="2434"/>
      <c r="CPC33" s="2434"/>
      <c r="CPD33" s="2434"/>
      <c r="CPE33" s="2434"/>
      <c r="CPF33" s="2434"/>
      <c r="CPG33" s="2434"/>
      <c r="CPH33" s="2434"/>
      <c r="CPI33" s="2434"/>
      <c r="CPJ33" s="2434"/>
      <c r="CPK33" s="2434"/>
      <c r="CPL33" s="2434"/>
      <c r="CPM33" s="2434"/>
      <c r="CPN33" s="2434"/>
      <c r="CPO33" s="2434"/>
      <c r="CPP33" s="2434"/>
      <c r="CPQ33" s="2434"/>
      <c r="CPR33" s="2434"/>
      <c r="CPS33" s="2434"/>
      <c r="CPT33" s="2434"/>
      <c r="CPU33" s="2434"/>
      <c r="CPV33" s="2434"/>
      <c r="CPW33" s="2434"/>
      <c r="CPX33" s="2434"/>
      <c r="CPY33" s="2434"/>
      <c r="CPZ33" s="2434"/>
      <c r="CQA33" s="2434"/>
      <c r="CQB33" s="2434"/>
      <c r="CQC33" s="2434"/>
      <c r="CQD33" s="2434"/>
      <c r="CQE33" s="2434"/>
      <c r="CQF33" s="2434"/>
      <c r="CQG33" s="2434"/>
      <c r="CQH33" s="2434"/>
      <c r="CQI33" s="2434"/>
      <c r="CQJ33" s="2434"/>
      <c r="CQK33" s="2434"/>
      <c r="CQL33" s="2434"/>
      <c r="CQM33" s="2434"/>
      <c r="CQN33" s="2434"/>
      <c r="CQO33" s="2434"/>
      <c r="CQP33" s="2434"/>
      <c r="CQQ33" s="2434"/>
      <c r="CQR33" s="2434"/>
      <c r="CQS33" s="2434"/>
      <c r="CQT33" s="2434"/>
      <c r="CQU33" s="2434"/>
      <c r="CQV33" s="2434"/>
      <c r="CQW33" s="2434"/>
      <c r="CQX33" s="2434"/>
      <c r="CQY33" s="2434"/>
      <c r="CQZ33" s="2434"/>
      <c r="CRA33" s="2434"/>
      <c r="CRB33" s="2434"/>
      <c r="CRC33" s="2434"/>
      <c r="CRD33" s="2434"/>
      <c r="CRE33" s="2434"/>
      <c r="CRF33" s="2434"/>
      <c r="CRG33" s="2434"/>
      <c r="CRH33" s="2434"/>
      <c r="CRI33" s="2434"/>
      <c r="CRJ33" s="2434"/>
      <c r="CRK33" s="2434"/>
      <c r="CRL33" s="2434"/>
      <c r="CRM33" s="2434"/>
      <c r="CRN33" s="2434"/>
      <c r="CRO33" s="2434"/>
      <c r="CRP33" s="2434"/>
      <c r="CRQ33" s="2434"/>
      <c r="CRR33" s="2434"/>
      <c r="CRS33" s="2434"/>
      <c r="CRT33" s="2434"/>
      <c r="CRU33" s="2434"/>
      <c r="CRV33" s="2434"/>
      <c r="CRW33" s="2434"/>
      <c r="CRX33" s="2434"/>
      <c r="CRY33" s="2434"/>
      <c r="CRZ33" s="2434"/>
      <c r="CSA33" s="2434"/>
      <c r="CSB33" s="2434"/>
      <c r="CSC33" s="2434"/>
      <c r="CSD33" s="2434"/>
      <c r="CSE33" s="2434"/>
      <c r="CSF33" s="2434"/>
      <c r="CSG33" s="2434"/>
      <c r="CSH33" s="2434"/>
      <c r="CSI33" s="2434"/>
      <c r="CSJ33" s="2434"/>
      <c r="CSK33" s="2434"/>
      <c r="CSL33" s="2434"/>
      <c r="CSM33" s="2434"/>
      <c r="CSN33" s="2434"/>
      <c r="CSO33" s="2434"/>
      <c r="CSP33" s="2434"/>
      <c r="CSQ33" s="2434"/>
      <c r="CSR33" s="2434"/>
      <c r="CSS33" s="2434"/>
      <c r="CST33" s="2434"/>
      <c r="CSU33" s="2434"/>
      <c r="CSV33" s="2434"/>
      <c r="CSW33" s="2434"/>
      <c r="CSX33" s="2434"/>
      <c r="CSY33" s="2434"/>
      <c r="CSZ33" s="2434"/>
      <c r="CTA33" s="2434"/>
      <c r="CTB33" s="2434"/>
      <c r="CTC33" s="2434"/>
      <c r="CTD33" s="2434"/>
      <c r="CTE33" s="2434"/>
      <c r="CTF33" s="2434"/>
      <c r="CTG33" s="2434"/>
      <c r="CTH33" s="2434"/>
      <c r="CTI33" s="2434"/>
      <c r="CTJ33" s="2434"/>
      <c r="CTK33" s="2434"/>
      <c r="CTL33" s="2434"/>
      <c r="CTM33" s="2434"/>
      <c r="CTN33" s="2434"/>
      <c r="CTO33" s="2434"/>
      <c r="CTP33" s="2434"/>
      <c r="CTQ33" s="2434"/>
      <c r="CTR33" s="2434"/>
      <c r="CTS33" s="2434"/>
      <c r="CTT33" s="2434"/>
      <c r="CTU33" s="2434"/>
      <c r="CTV33" s="2434"/>
      <c r="CTW33" s="2434"/>
      <c r="CTX33" s="2434"/>
      <c r="CTY33" s="2434"/>
      <c r="CTZ33" s="2434"/>
      <c r="CUA33" s="2434"/>
      <c r="CUB33" s="2434"/>
      <c r="CUC33" s="2434"/>
      <c r="CUD33" s="2434"/>
      <c r="CUE33" s="2434"/>
      <c r="CUF33" s="2434"/>
      <c r="CUG33" s="2434"/>
      <c r="CUH33" s="2434"/>
      <c r="CUI33" s="2434"/>
      <c r="CUJ33" s="2434"/>
      <c r="CUK33" s="2434"/>
      <c r="CUL33" s="2434"/>
      <c r="CUM33" s="2434"/>
      <c r="CUN33" s="2434"/>
      <c r="CUO33" s="2434"/>
      <c r="CUP33" s="2434"/>
      <c r="CUQ33" s="2434"/>
      <c r="CUR33" s="2434"/>
      <c r="CUS33" s="2434"/>
      <c r="CUT33" s="2434"/>
      <c r="CUU33" s="2434"/>
      <c r="CUV33" s="2434"/>
      <c r="CUW33" s="2434"/>
      <c r="CUX33" s="2434"/>
      <c r="CUY33" s="2434"/>
      <c r="CUZ33" s="2434"/>
      <c r="CVA33" s="2434"/>
      <c r="CVB33" s="2434"/>
      <c r="CVC33" s="2434"/>
      <c r="CVD33" s="2434"/>
      <c r="CVE33" s="2434"/>
      <c r="CVF33" s="2434"/>
      <c r="CVG33" s="2434"/>
      <c r="CVH33" s="2434"/>
      <c r="CVI33" s="2434"/>
      <c r="CVJ33" s="2434"/>
      <c r="CVK33" s="2434"/>
      <c r="CVL33" s="2434"/>
      <c r="CVM33" s="2434"/>
      <c r="CVN33" s="2434"/>
      <c r="CVO33" s="2434"/>
      <c r="CVP33" s="2434"/>
      <c r="CVQ33" s="2434"/>
      <c r="CVR33" s="2434"/>
      <c r="CVS33" s="2434"/>
      <c r="CVT33" s="2434"/>
      <c r="CVU33" s="2434"/>
      <c r="CVV33" s="2434"/>
      <c r="CVW33" s="2434"/>
      <c r="CVX33" s="2434"/>
      <c r="CVY33" s="2434"/>
      <c r="CVZ33" s="2434"/>
      <c r="CWA33" s="2434"/>
      <c r="CWB33" s="2434"/>
      <c r="CWC33" s="2434"/>
      <c r="CWD33" s="2434"/>
      <c r="CWE33" s="2434"/>
      <c r="CWF33" s="2434"/>
      <c r="CWG33" s="2434"/>
      <c r="CWH33" s="2434"/>
      <c r="CWI33" s="2434"/>
      <c r="CWJ33" s="2434"/>
      <c r="CWK33" s="2434"/>
      <c r="CWL33" s="2434"/>
      <c r="CWM33" s="2434"/>
      <c r="CWN33" s="2434"/>
      <c r="CWO33" s="2434"/>
      <c r="CWP33" s="2434"/>
      <c r="CWQ33" s="2434"/>
      <c r="CWR33" s="2434"/>
      <c r="CWS33" s="2434"/>
      <c r="CWT33" s="2434"/>
      <c r="CWU33" s="2434"/>
      <c r="CWV33" s="2434"/>
      <c r="CWW33" s="2434"/>
      <c r="CWX33" s="2434"/>
      <c r="CWY33" s="2434"/>
      <c r="CWZ33" s="2434"/>
      <c r="CXA33" s="2434"/>
      <c r="CXB33" s="2434"/>
      <c r="CXC33" s="2434"/>
      <c r="CXD33" s="2434"/>
      <c r="CXE33" s="2434"/>
      <c r="CXF33" s="2434"/>
      <c r="CXG33" s="2434"/>
      <c r="CXH33" s="2434"/>
      <c r="CXI33" s="2434"/>
      <c r="CXJ33" s="2434"/>
      <c r="CXK33" s="2434"/>
      <c r="CXL33" s="2434"/>
      <c r="CXM33" s="2434"/>
      <c r="CXN33" s="2434"/>
      <c r="CXO33" s="2434"/>
      <c r="CXP33" s="2434"/>
      <c r="CXQ33" s="2434"/>
      <c r="CXR33" s="2434"/>
      <c r="CXS33" s="2434"/>
      <c r="CXT33" s="2434"/>
      <c r="CXU33" s="2434"/>
      <c r="CXV33" s="2434"/>
      <c r="CXW33" s="2434"/>
      <c r="CXX33" s="2434"/>
      <c r="CXY33" s="2434"/>
      <c r="CXZ33" s="2434"/>
      <c r="CYA33" s="2434"/>
      <c r="CYB33" s="2434"/>
      <c r="CYC33" s="2434"/>
      <c r="CYD33" s="2434"/>
      <c r="CYE33" s="2434"/>
      <c r="CYF33" s="2434"/>
      <c r="CYG33" s="2434"/>
      <c r="CYH33" s="2434"/>
      <c r="CYI33" s="2434"/>
      <c r="CYJ33" s="2434"/>
      <c r="CYK33" s="2434"/>
      <c r="CYL33" s="2434"/>
      <c r="CYM33" s="2434"/>
      <c r="CYN33" s="2434"/>
      <c r="CYO33" s="2434"/>
      <c r="CYP33" s="2434"/>
      <c r="CYQ33" s="2434"/>
      <c r="CYR33" s="2434"/>
      <c r="CYS33" s="2434"/>
      <c r="CYT33" s="2434"/>
      <c r="CYU33" s="2434"/>
      <c r="CYV33" s="2434"/>
      <c r="CYW33" s="2434"/>
      <c r="CYX33" s="2434"/>
      <c r="CYY33" s="2434"/>
      <c r="CYZ33" s="2434"/>
      <c r="CZA33" s="2434"/>
      <c r="CZB33" s="2434"/>
      <c r="CZC33" s="2434"/>
      <c r="CZD33" s="2434"/>
      <c r="CZE33" s="2434"/>
      <c r="CZF33" s="2434"/>
      <c r="CZG33" s="2434"/>
      <c r="CZH33" s="2434"/>
      <c r="CZI33" s="2434"/>
      <c r="CZJ33" s="2434"/>
      <c r="CZK33" s="2434"/>
      <c r="CZL33" s="2434"/>
      <c r="CZM33" s="2434"/>
      <c r="CZN33" s="2434"/>
      <c r="CZO33" s="2434"/>
      <c r="CZP33" s="2434"/>
      <c r="CZQ33" s="2434"/>
      <c r="CZR33" s="2434"/>
      <c r="CZS33" s="2434"/>
      <c r="CZT33" s="2434"/>
      <c r="CZU33" s="2434"/>
      <c r="CZV33" s="2434"/>
      <c r="CZW33" s="2434"/>
      <c r="CZX33" s="2434"/>
      <c r="CZY33" s="2434"/>
      <c r="CZZ33" s="2434"/>
      <c r="DAA33" s="2434"/>
      <c r="DAB33" s="2434"/>
      <c r="DAC33" s="2434"/>
      <c r="DAD33" s="2434"/>
      <c r="DAE33" s="2434"/>
      <c r="DAF33" s="2434"/>
      <c r="DAG33" s="2434"/>
      <c r="DAH33" s="2434"/>
      <c r="DAI33" s="2434"/>
      <c r="DAJ33" s="2434"/>
      <c r="DAK33" s="2434"/>
      <c r="DAL33" s="2434"/>
      <c r="DAM33" s="2434"/>
      <c r="DAN33" s="2434"/>
      <c r="DAO33" s="2434"/>
      <c r="DAP33" s="2434"/>
      <c r="DAQ33" s="2434"/>
      <c r="DAR33" s="2434"/>
      <c r="DAS33" s="2434"/>
      <c r="DAT33" s="2434"/>
      <c r="DAU33" s="2434"/>
      <c r="DAV33" s="2434"/>
      <c r="DAW33" s="2434"/>
      <c r="DAX33" s="2434"/>
      <c r="DAY33" s="2434"/>
      <c r="DAZ33" s="2434"/>
      <c r="DBA33" s="2434"/>
      <c r="DBB33" s="2434"/>
      <c r="DBC33" s="2434"/>
      <c r="DBD33" s="2434"/>
      <c r="DBE33" s="2434"/>
      <c r="DBF33" s="2434"/>
      <c r="DBG33" s="2434"/>
      <c r="DBH33" s="2434"/>
      <c r="DBI33" s="2434"/>
      <c r="DBJ33" s="2434"/>
      <c r="DBK33" s="2434"/>
      <c r="DBL33" s="2434"/>
      <c r="DBM33" s="2434"/>
      <c r="DBN33" s="2434"/>
      <c r="DBO33" s="2434"/>
      <c r="DBP33" s="2434"/>
      <c r="DBQ33" s="2434"/>
      <c r="DBR33" s="2434"/>
      <c r="DBS33" s="2434"/>
      <c r="DBT33" s="2434"/>
      <c r="DBU33" s="2434"/>
      <c r="DBV33" s="2434"/>
      <c r="DBW33" s="2434"/>
      <c r="DBX33" s="2434"/>
      <c r="DBY33" s="2434"/>
      <c r="DBZ33" s="2434"/>
      <c r="DCA33" s="2434"/>
      <c r="DCB33" s="2434"/>
      <c r="DCC33" s="2434"/>
      <c r="DCD33" s="2434"/>
      <c r="DCE33" s="2434"/>
      <c r="DCF33" s="2434"/>
      <c r="DCG33" s="2434"/>
      <c r="DCH33" s="2434"/>
      <c r="DCI33" s="2434"/>
      <c r="DCJ33" s="2434"/>
      <c r="DCK33" s="2434"/>
      <c r="DCL33" s="2434"/>
      <c r="DCM33" s="2434"/>
      <c r="DCN33" s="2434"/>
      <c r="DCO33" s="2434"/>
      <c r="DCP33" s="2434"/>
      <c r="DCQ33" s="2434"/>
      <c r="DCR33" s="2434"/>
      <c r="DCS33" s="2434"/>
      <c r="DCT33" s="2434"/>
      <c r="DCU33" s="2434"/>
      <c r="DCV33" s="2434"/>
      <c r="DCW33" s="2434"/>
      <c r="DCX33" s="2434"/>
      <c r="DCY33" s="2434"/>
      <c r="DCZ33" s="2434"/>
      <c r="DDA33" s="2434"/>
      <c r="DDB33" s="2434"/>
      <c r="DDC33" s="2434"/>
      <c r="DDD33" s="2434"/>
      <c r="DDE33" s="2434"/>
      <c r="DDF33" s="2434"/>
      <c r="DDG33" s="2434"/>
      <c r="DDH33" s="2434"/>
      <c r="DDI33" s="2434"/>
      <c r="DDJ33" s="2434"/>
      <c r="DDK33" s="2434"/>
      <c r="DDL33" s="2434"/>
      <c r="DDM33" s="2434"/>
      <c r="DDN33" s="2434"/>
      <c r="DDO33" s="2434"/>
      <c r="DDP33" s="2434"/>
      <c r="DDQ33" s="2434"/>
      <c r="DDR33" s="2434"/>
      <c r="DDS33" s="2434"/>
      <c r="DDT33" s="2434"/>
      <c r="DDU33" s="2434"/>
      <c r="DDV33" s="2434"/>
      <c r="DDW33" s="2434"/>
      <c r="DDX33" s="2434"/>
      <c r="DDY33" s="2434"/>
      <c r="DDZ33" s="2434"/>
      <c r="DEA33" s="2434"/>
      <c r="DEB33" s="2434"/>
      <c r="DEC33" s="2434"/>
      <c r="DED33" s="2434"/>
      <c r="DEE33" s="2434"/>
      <c r="DEF33" s="2434"/>
      <c r="DEG33" s="2434"/>
      <c r="DEH33" s="2434"/>
      <c r="DEI33" s="2434"/>
      <c r="DEJ33" s="2434"/>
      <c r="DEK33" s="2434"/>
      <c r="DEL33" s="2434"/>
      <c r="DEM33" s="2434"/>
      <c r="DEN33" s="2434"/>
      <c r="DEO33" s="2434"/>
      <c r="DEP33" s="2434"/>
      <c r="DEQ33" s="2434"/>
      <c r="DER33" s="2434"/>
      <c r="DES33" s="2434"/>
      <c r="DET33" s="2434"/>
      <c r="DEU33" s="2434"/>
      <c r="DEV33" s="2434"/>
      <c r="DEW33" s="2434"/>
      <c r="DEX33" s="2434"/>
      <c r="DEY33" s="2434"/>
      <c r="DEZ33" s="2434"/>
      <c r="DFA33" s="2434"/>
      <c r="DFB33" s="2434"/>
      <c r="DFC33" s="2434"/>
      <c r="DFD33" s="2434"/>
      <c r="DFE33" s="2434"/>
      <c r="DFF33" s="2434"/>
      <c r="DFG33" s="2434"/>
      <c r="DFH33" s="2434"/>
      <c r="DFI33" s="2434"/>
      <c r="DFJ33" s="2434"/>
      <c r="DFK33" s="2434"/>
      <c r="DFL33" s="2434"/>
      <c r="DFM33" s="2434"/>
      <c r="DFN33" s="2434"/>
      <c r="DFO33" s="2434"/>
      <c r="DFP33" s="2434"/>
      <c r="DFQ33" s="2434"/>
      <c r="DFR33" s="2434"/>
      <c r="DFS33" s="2434"/>
      <c r="DFT33" s="2434"/>
      <c r="DFU33" s="2434"/>
      <c r="DFV33" s="2434"/>
      <c r="DFW33" s="2434"/>
      <c r="DFX33" s="2434"/>
      <c r="DFY33" s="2434"/>
      <c r="DFZ33" s="2434"/>
      <c r="DGA33" s="2434"/>
      <c r="DGB33" s="2434"/>
      <c r="DGC33" s="2434"/>
      <c r="DGD33" s="2434"/>
      <c r="DGE33" s="2434"/>
      <c r="DGF33" s="2434"/>
      <c r="DGG33" s="2434"/>
      <c r="DGH33" s="2434"/>
      <c r="DGI33" s="2434"/>
      <c r="DGJ33" s="2434"/>
      <c r="DGK33" s="2434"/>
      <c r="DGL33" s="2434"/>
      <c r="DGM33" s="2434"/>
      <c r="DGN33" s="2434"/>
      <c r="DGO33" s="2434"/>
      <c r="DGP33" s="2434"/>
      <c r="DGQ33" s="2434"/>
      <c r="DGR33" s="2434"/>
      <c r="DGS33" s="2434"/>
      <c r="DGT33" s="2434"/>
      <c r="DGU33" s="2434"/>
      <c r="DGV33" s="2434"/>
      <c r="DGW33" s="2434"/>
      <c r="DGX33" s="2434"/>
      <c r="DGY33" s="2434"/>
      <c r="DGZ33" s="2434"/>
      <c r="DHA33" s="2434"/>
      <c r="DHB33" s="2434"/>
      <c r="DHC33" s="2434"/>
      <c r="DHD33" s="2434"/>
      <c r="DHE33" s="2434"/>
      <c r="DHF33" s="2434"/>
      <c r="DHG33" s="2434"/>
      <c r="DHH33" s="2434"/>
      <c r="DHI33" s="2434"/>
      <c r="DHJ33" s="2434"/>
      <c r="DHK33" s="2434"/>
      <c r="DHL33" s="2434"/>
      <c r="DHM33" s="2434"/>
      <c r="DHN33" s="2434"/>
      <c r="DHO33" s="2434"/>
      <c r="DHP33" s="2434"/>
      <c r="DHQ33" s="2434"/>
      <c r="DHR33" s="2434"/>
      <c r="DHS33" s="2434"/>
      <c r="DHT33" s="2434"/>
      <c r="DHU33" s="2434"/>
      <c r="DHV33" s="2434"/>
      <c r="DHW33" s="2434"/>
      <c r="DHX33" s="2434"/>
      <c r="DHY33" s="2434"/>
      <c r="DHZ33" s="2434"/>
      <c r="DIA33" s="2434"/>
      <c r="DIB33" s="2434"/>
      <c r="DIC33" s="2434"/>
      <c r="DID33" s="2434"/>
      <c r="DIE33" s="2434"/>
      <c r="DIF33" s="2434"/>
      <c r="DIG33" s="2434"/>
      <c r="DIH33" s="2434"/>
      <c r="DII33" s="2434"/>
      <c r="DIJ33" s="2434"/>
      <c r="DIK33" s="2434"/>
      <c r="DIL33" s="2434"/>
      <c r="DIM33" s="2434"/>
      <c r="DIN33" s="2434"/>
      <c r="DIO33" s="2434"/>
      <c r="DIP33" s="2434"/>
      <c r="DIQ33" s="2434"/>
      <c r="DIR33" s="2434"/>
      <c r="DIS33" s="2434"/>
      <c r="DIT33" s="2434"/>
      <c r="DIU33" s="2434"/>
      <c r="DIV33" s="2434"/>
      <c r="DIW33" s="2434"/>
      <c r="DIX33" s="2434"/>
      <c r="DIY33" s="2434"/>
      <c r="DIZ33" s="2434"/>
      <c r="DJA33" s="2434"/>
      <c r="DJB33" s="2434"/>
      <c r="DJC33" s="2434"/>
      <c r="DJD33" s="2434"/>
      <c r="DJE33" s="2434"/>
      <c r="DJF33" s="2434"/>
      <c r="DJG33" s="2434"/>
      <c r="DJH33" s="2434"/>
      <c r="DJI33" s="2434"/>
      <c r="DJJ33" s="2434"/>
      <c r="DJK33" s="2434"/>
      <c r="DJL33" s="2434"/>
      <c r="DJM33" s="2434"/>
      <c r="DJN33" s="2434"/>
      <c r="DJO33" s="2434"/>
      <c r="DJP33" s="2434"/>
      <c r="DJQ33" s="2434"/>
      <c r="DJR33" s="2434"/>
      <c r="DJS33" s="2434"/>
      <c r="DJT33" s="2434"/>
      <c r="DJU33" s="2434"/>
      <c r="DJV33" s="2434"/>
      <c r="DJW33" s="2434"/>
      <c r="DJX33" s="2434"/>
      <c r="DJY33" s="2434"/>
      <c r="DJZ33" s="2434"/>
      <c r="DKA33" s="2434"/>
      <c r="DKB33" s="2434"/>
      <c r="DKC33" s="2434"/>
      <c r="DKD33" s="2434"/>
      <c r="DKE33" s="2434"/>
      <c r="DKF33" s="2434"/>
      <c r="DKG33" s="2434"/>
      <c r="DKH33" s="2434"/>
      <c r="DKI33" s="2434"/>
      <c r="DKJ33" s="2434"/>
      <c r="DKK33" s="2434"/>
      <c r="DKL33" s="2434"/>
      <c r="DKM33" s="2434"/>
      <c r="DKN33" s="2434"/>
      <c r="DKO33" s="2434"/>
      <c r="DKP33" s="2434"/>
      <c r="DKQ33" s="2434"/>
      <c r="DKR33" s="2434"/>
      <c r="DKS33" s="2434"/>
      <c r="DKT33" s="2434"/>
      <c r="DKU33" s="2434"/>
      <c r="DKV33" s="2434"/>
      <c r="DKW33" s="2434"/>
      <c r="DKX33" s="2434"/>
      <c r="DKY33" s="2434"/>
      <c r="DKZ33" s="2434"/>
      <c r="DLA33" s="2434"/>
      <c r="DLB33" s="2434"/>
      <c r="DLC33" s="2434"/>
      <c r="DLD33" s="2434"/>
      <c r="DLE33" s="2434"/>
      <c r="DLF33" s="2434"/>
      <c r="DLG33" s="2434"/>
      <c r="DLH33" s="2434"/>
      <c r="DLI33" s="2434"/>
      <c r="DLJ33" s="2434"/>
      <c r="DLK33" s="2434"/>
      <c r="DLL33" s="2434"/>
      <c r="DLM33" s="2434"/>
      <c r="DLN33" s="2434"/>
      <c r="DLO33" s="2434"/>
      <c r="DLP33" s="2434"/>
      <c r="DLQ33" s="2434"/>
      <c r="DLR33" s="2434"/>
      <c r="DLS33" s="2434"/>
      <c r="DLT33" s="2434"/>
      <c r="DLU33" s="2434"/>
      <c r="DLV33" s="2434"/>
      <c r="DLW33" s="2434"/>
      <c r="DLX33" s="2434"/>
      <c r="DLY33" s="2434"/>
      <c r="DLZ33" s="2434"/>
      <c r="DMA33" s="2434"/>
      <c r="DMB33" s="2434"/>
      <c r="DMC33" s="2434"/>
      <c r="DMD33" s="2434"/>
      <c r="DME33" s="2434"/>
      <c r="DMF33" s="2434"/>
      <c r="DMG33" s="2434"/>
      <c r="DMH33" s="2434"/>
      <c r="DMI33" s="2434"/>
      <c r="DMJ33" s="2434"/>
      <c r="DMK33" s="2434"/>
      <c r="DML33" s="2434"/>
      <c r="DMM33" s="2434"/>
      <c r="DMN33" s="2434"/>
      <c r="DMO33" s="2434"/>
      <c r="DMP33" s="2434"/>
      <c r="DMQ33" s="2434"/>
      <c r="DMR33" s="2434"/>
      <c r="DMS33" s="2434"/>
      <c r="DMT33" s="2434"/>
      <c r="DMU33" s="2434"/>
      <c r="DMV33" s="2434"/>
      <c r="DMW33" s="2434"/>
      <c r="DMX33" s="2434"/>
      <c r="DMY33" s="2434"/>
      <c r="DMZ33" s="2434"/>
      <c r="DNA33" s="2434"/>
      <c r="DNB33" s="2434"/>
      <c r="DNC33" s="2434"/>
      <c r="DND33" s="2434"/>
      <c r="DNE33" s="2434"/>
      <c r="DNF33" s="2434"/>
      <c r="DNG33" s="2434"/>
      <c r="DNH33" s="2434"/>
      <c r="DNI33" s="2434"/>
      <c r="DNJ33" s="2434"/>
      <c r="DNK33" s="2434"/>
      <c r="DNL33" s="2434"/>
      <c r="DNM33" s="2434"/>
      <c r="DNN33" s="2434"/>
      <c r="DNO33" s="2434"/>
      <c r="DNP33" s="2434"/>
      <c r="DNQ33" s="2434"/>
      <c r="DNR33" s="2434"/>
      <c r="DNS33" s="2434"/>
      <c r="DNT33" s="2434"/>
      <c r="DNU33" s="2434"/>
      <c r="DNV33" s="2434"/>
      <c r="DNW33" s="2434"/>
      <c r="DNX33" s="2434"/>
      <c r="DNY33" s="2434"/>
      <c r="DNZ33" s="2434"/>
      <c r="DOA33" s="2434"/>
      <c r="DOB33" s="2434"/>
      <c r="DOC33" s="2434"/>
      <c r="DOD33" s="2434"/>
      <c r="DOE33" s="2434"/>
      <c r="DOF33" s="2434"/>
      <c r="DOG33" s="2434"/>
      <c r="DOH33" s="2434"/>
      <c r="DOI33" s="2434"/>
      <c r="DOJ33" s="2434"/>
      <c r="DOK33" s="2434"/>
      <c r="DOL33" s="2434"/>
      <c r="DOM33" s="2434"/>
      <c r="DON33" s="2434"/>
      <c r="DOO33" s="2434"/>
      <c r="DOP33" s="2434"/>
      <c r="DOQ33" s="2434"/>
      <c r="DOR33" s="2434"/>
      <c r="DOS33" s="2434"/>
      <c r="DOT33" s="2434"/>
      <c r="DOU33" s="2434"/>
      <c r="DOV33" s="2434"/>
      <c r="DOW33" s="2434"/>
      <c r="DOX33" s="2434"/>
      <c r="DOY33" s="2434"/>
      <c r="DOZ33" s="2434"/>
      <c r="DPA33" s="2434"/>
      <c r="DPB33" s="2434"/>
      <c r="DPC33" s="2434"/>
      <c r="DPD33" s="2434"/>
      <c r="DPE33" s="2434"/>
      <c r="DPF33" s="2434"/>
      <c r="DPG33" s="2434"/>
      <c r="DPH33" s="2434"/>
      <c r="DPI33" s="2434"/>
      <c r="DPJ33" s="2434"/>
      <c r="DPK33" s="2434"/>
      <c r="DPL33" s="2434"/>
      <c r="DPM33" s="2434"/>
      <c r="DPN33" s="2434"/>
      <c r="DPO33" s="2434"/>
      <c r="DPP33" s="2434"/>
      <c r="DPQ33" s="2434"/>
      <c r="DPR33" s="2434"/>
      <c r="DPS33" s="2434"/>
      <c r="DPT33" s="2434"/>
      <c r="DPU33" s="2434"/>
      <c r="DPV33" s="2434"/>
      <c r="DPW33" s="2434"/>
      <c r="DPX33" s="2434"/>
      <c r="DPY33" s="2434"/>
      <c r="DPZ33" s="2434"/>
      <c r="DQA33" s="2434"/>
      <c r="DQB33" s="2434"/>
      <c r="DQC33" s="2434"/>
      <c r="DQD33" s="2434"/>
      <c r="DQE33" s="2434"/>
      <c r="DQF33" s="2434"/>
      <c r="DQG33" s="2434"/>
      <c r="DQH33" s="2434"/>
      <c r="DQI33" s="2434"/>
      <c r="DQJ33" s="2434"/>
      <c r="DQK33" s="2434"/>
      <c r="DQL33" s="2434"/>
      <c r="DQM33" s="2434"/>
      <c r="DQN33" s="2434"/>
      <c r="DQO33" s="2434"/>
      <c r="DQP33" s="2434"/>
      <c r="DQQ33" s="2434"/>
      <c r="DQR33" s="2434"/>
      <c r="DQS33" s="2434"/>
      <c r="DQT33" s="2434"/>
      <c r="DQU33" s="2434"/>
      <c r="DQV33" s="2434"/>
      <c r="DQW33" s="2434"/>
      <c r="DQX33" s="2434"/>
      <c r="DQY33" s="2434"/>
      <c r="DQZ33" s="2434"/>
      <c r="DRA33" s="2434"/>
      <c r="DRB33" s="2434"/>
      <c r="DRC33" s="2434"/>
      <c r="DRD33" s="2434"/>
      <c r="DRE33" s="2434"/>
      <c r="DRF33" s="2434"/>
      <c r="DRG33" s="2434"/>
      <c r="DRH33" s="2434"/>
      <c r="DRI33" s="2434"/>
      <c r="DRJ33" s="2434"/>
      <c r="DRK33" s="2434"/>
      <c r="DRL33" s="2434"/>
      <c r="DRM33" s="2434"/>
      <c r="DRN33" s="2434"/>
      <c r="DRO33" s="2434"/>
      <c r="DRP33" s="2434"/>
      <c r="DRQ33" s="2434"/>
      <c r="DRR33" s="2434"/>
      <c r="DRS33" s="2434"/>
      <c r="DRT33" s="2434"/>
      <c r="DRU33" s="2434"/>
      <c r="DRV33" s="2434"/>
      <c r="DRW33" s="2434"/>
      <c r="DRX33" s="2434"/>
      <c r="DRY33" s="2434"/>
      <c r="DRZ33" s="2434"/>
      <c r="DSA33" s="2434"/>
      <c r="DSB33" s="2434"/>
      <c r="DSC33" s="2434"/>
      <c r="DSD33" s="2434"/>
      <c r="DSE33" s="2434"/>
      <c r="DSF33" s="2434"/>
      <c r="DSG33" s="2434"/>
      <c r="DSH33" s="2434"/>
      <c r="DSI33" s="2434"/>
      <c r="DSJ33" s="2434"/>
      <c r="DSK33" s="2434"/>
      <c r="DSL33" s="2434"/>
      <c r="DSM33" s="2434"/>
      <c r="DSN33" s="2434"/>
      <c r="DSO33" s="2434"/>
      <c r="DSP33" s="2434"/>
      <c r="DSQ33" s="2434"/>
      <c r="DSR33" s="2434"/>
      <c r="DSS33" s="2434"/>
      <c r="DST33" s="2434"/>
      <c r="DSU33" s="2434"/>
      <c r="DSV33" s="2434"/>
      <c r="DSW33" s="2434"/>
      <c r="DSX33" s="2434"/>
      <c r="DSY33" s="2434"/>
      <c r="DSZ33" s="2434"/>
      <c r="DTA33" s="2434"/>
      <c r="DTB33" s="2434"/>
      <c r="DTC33" s="2434"/>
      <c r="DTD33" s="2434"/>
      <c r="DTE33" s="2434"/>
      <c r="DTF33" s="2434"/>
      <c r="DTG33" s="2434"/>
      <c r="DTH33" s="2434"/>
      <c r="DTI33" s="2434"/>
      <c r="DTJ33" s="2434"/>
      <c r="DTK33" s="2434"/>
      <c r="DTL33" s="2434"/>
      <c r="DTM33" s="2434"/>
      <c r="DTN33" s="2434"/>
      <c r="DTO33" s="2434"/>
      <c r="DTP33" s="2434"/>
      <c r="DTQ33" s="2434"/>
      <c r="DTR33" s="2434"/>
      <c r="DTS33" s="2434"/>
      <c r="DTT33" s="2434"/>
      <c r="DTU33" s="2434"/>
      <c r="DTV33" s="2434"/>
      <c r="DTW33" s="2434"/>
      <c r="DTX33" s="2434"/>
      <c r="DTY33" s="2434"/>
      <c r="DTZ33" s="2434"/>
      <c r="DUA33" s="2434"/>
      <c r="DUB33" s="2434"/>
      <c r="DUC33" s="2434"/>
      <c r="DUD33" s="2434"/>
      <c r="DUE33" s="2434"/>
      <c r="DUF33" s="2434"/>
      <c r="DUG33" s="2434"/>
      <c r="DUH33" s="2434"/>
      <c r="DUI33" s="2434"/>
      <c r="DUJ33" s="2434"/>
      <c r="DUK33" s="2434"/>
      <c r="DUL33" s="2434"/>
      <c r="DUM33" s="2434"/>
      <c r="DUN33" s="2434"/>
      <c r="DUO33" s="2434"/>
      <c r="DUP33" s="2434"/>
      <c r="DUQ33" s="2434"/>
      <c r="DUR33" s="2434"/>
      <c r="DUS33" s="2434"/>
      <c r="DUT33" s="2434"/>
      <c r="DUU33" s="2434"/>
      <c r="DUV33" s="2434"/>
      <c r="DUW33" s="2434"/>
      <c r="DUX33" s="2434"/>
      <c r="DUY33" s="2434"/>
      <c r="DUZ33" s="2434"/>
      <c r="DVA33" s="2434"/>
      <c r="DVB33" s="2434"/>
      <c r="DVC33" s="2434"/>
      <c r="DVD33" s="2434"/>
      <c r="DVE33" s="2434"/>
      <c r="DVF33" s="2434"/>
      <c r="DVG33" s="2434"/>
      <c r="DVH33" s="2434"/>
      <c r="DVI33" s="2434"/>
      <c r="DVJ33" s="2434"/>
      <c r="DVK33" s="2434"/>
      <c r="DVL33" s="2434"/>
      <c r="DVM33" s="2434"/>
      <c r="DVN33" s="2434"/>
      <c r="DVO33" s="2434"/>
      <c r="DVP33" s="2434"/>
      <c r="DVQ33" s="2434"/>
      <c r="DVR33" s="2434"/>
      <c r="DVS33" s="2434"/>
      <c r="DVT33" s="2434"/>
      <c r="DVU33" s="2434"/>
      <c r="DVV33" s="2434"/>
      <c r="DVW33" s="2434"/>
      <c r="DVX33" s="2434"/>
      <c r="DVY33" s="2434"/>
      <c r="DVZ33" s="2434"/>
      <c r="DWA33" s="2434"/>
      <c r="DWB33" s="2434"/>
      <c r="DWC33" s="2434"/>
      <c r="DWD33" s="2434"/>
      <c r="DWE33" s="2434"/>
      <c r="DWF33" s="2434"/>
      <c r="DWG33" s="2434"/>
      <c r="DWH33" s="2434"/>
      <c r="DWI33" s="2434"/>
      <c r="DWJ33" s="2434"/>
      <c r="DWK33" s="2434"/>
      <c r="DWL33" s="2434"/>
      <c r="DWM33" s="2434"/>
      <c r="DWN33" s="2434"/>
      <c r="DWO33" s="2434"/>
      <c r="DWP33" s="2434"/>
      <c r="DWQ33" s="2434"/>
      <c r="DWR33" s="2434"/>
      <c r="DWS33" s="2434"/>
      <c r="DWT33" s="2434"/>
      <c r="DWU33" s="2434"/>
      <c r="DWV33" s="2434"/>
      <c r="DWW33" s="2434"/>
      <c r="DWX33" s="2434"/>
      <c r="DWY33" s="2434"/>
      <c r="DWZ33" s="2434"/>
      <c r="DXA33" s="2434"/>
      <c r="DXB33" s="2434"/>
      <c r="DXC33" s="2434"/>
      <c r="DXD33" s="2434"/>
      <c r="DXE33" s="2434"/>
      <c r="DXF33" s="2434"/>
      <c r="DXG33" s="2434"/>
      <c r="DXH33" s="2434"/>
      <c r="DXI33" s="2434"/>
      <c r="DXJ33" s="2434"/>
      <c r="DXK33" s="2434"/>
      <c r="DXL33" s="2434"/>
      <c r="DXM33" s="2434"/>
      <c r="DXN33" s="2434"/>
      <c r="DXO33" s="2434"/>
      <c r="DXP33" s="2434"/>
      <c r="DXQ33" s="2434"/>
      <c r="DXR33" s="2434"/>
      <c r="DXS33" s="2434"/>
      <c r="DXT33" s="2434"/>
      <c r="DXU33" s="2434"/>
      <c r="DXV33" s="2434"/>
      <c r="DXW33" s="2434"/>
      <c r="DXX33" s="2434"/>
      <c r="DXY33" s="2434"/>
      <c r="DXZ33" s="2434"/>
      <c r="DYA33" s="2434"/>
      <c r="DYB33" s="2434"/>
      <c r="DYC33" s="2434"/>
      <c r="DYD33" s="2434"/>
      <c r="DYE33" s="2434"/>
      <c r="DYF33" s="2434"/>
      <c r="DYG33" s="2434"/>
      <c r="DYH33" s="2434"/>
      <c r="DYI33" s="2434"/>
      <c r="DYJ33" s="2434"/>
      <c r="DYK33" s="2434"/>
      <c r="DYL33" s="2434"/>
      <c r="DYM33" s="2434"/>
      <c r="DYN33" s="2434"/>
      <c r="DYO33" s="2434"/>
      <c r="DYP33" s="2434"/>
      <c r="DYQ33" s="2434"/>
      <c r="DYR33" s="2434"/>
      <c r="DYS33" s="2434"/>
      <c r="DYT33" s="2434"/>
      <c r="DYU33" s="2434"/>
      <c r="DYV33" s="2434"/>
      <c r="DYW33" s="2434"/>
      <c r="DYX33" s="2434"/>
      <c r="DYY33" s="2434"/>
      <c r="DYZ33" s="2434"/>
      <c r="DZA33" s="2434"/>
      <c r="DZB33" s="2434"/>
      <c r="DZC33" s="2434"/>
      <c r="DZD33" s="2434"/>
      <c r="DZE33" s="2434"/>
      <c r="DZF33" s="2434"/>
      <c r="DZG33" s="2434"/>
      <c r="DZH33" s="2434"/>
      <c r="DZI33" s="2434"/>
      <c r="DZJ33" s="2434"/>
      <c r="DZK33" s="2434"/>
      <c r="DZL33" s="2434"/>
      <c r="DZM33" s="2434"/>
      <c r="DZN33" s="2434"/>
      <c r="DZO33" s="2434"/>
      <c r="DZP33" s="2434"/>
      <c r="DZQ33" s="2434"/>
      <c r="DZR33" s="2434"/>
      <c r="DZS33" s="2434"/>
      <c r="DZT33" s="2434"/>
      <c r="DZU33" s="2434"/>
      <c r="DZV33" s="2434"/>
      <c r="DZW33" s="2434"/>
      <c r="DZX33" s="2434"/>
      <c r="DZY33" s="2434"/>
      <c r="DZZ33" s="2434"/>
      <c r="EAA33" s="2434"/>
      <c r="EAB33" s="2434"/>
      <c r="EAC33" s="2434"/>
      <c r="EAD33" s="2434"/>
      <c r="EAE33" s="2434"/>
      <c r="EAF33" s="2434"/>
      <c r="EAG33" s="2434"/>
      <c r="EAH33" s="2434"/>
      <c r="EAI33" s="2434"/>
      <c r="EAJ33" s="2434"/>
      <c r="EAK33" s="2434"/>
      <c r="EAL33" s="2434"/>
      <c r="EAM33" s="2434"/>
      <c r="EAN33" s="2434"/>
      <c r="EAO33" s="2434"/>
      <c r="EAP33" s="2434"/>
      <c r="EAQ33" s="2434"/>
      <c r="EAR33" s="2434"/>
      <c r="EAS33" s="2434"/>
      <c r="EAT33" s="2434"/>
      <c r="EAU33" s="2434"/>
      <c r="EAV33" s="2434"/>
      <c r="EAW33" s="2434"/>
      <c r="EAX33" s="2434"/>
      <c r="EAY33" s="2434"/>
      <c r="EAZ33" s="2434"/>
      <c r="EBA33" s="2434"/>
      <c r="EBB33" s="2434"/>
      <c r="EBC33" s="2434"/>
      <c r="EBD33" s="2434"/>
      <c r="EBE33" s="2434"/>
      <c r="EBF33" s="2434"/>
      <c r="EBG33" s="2434"/>
      <c r="EBH33" s="2434"/>
      <c r="EBI33" s="2434"/>
      <c r="EBJ33" s="2434"/>
      <c r="EBK33" s="2434"/>
      <c r="EBL33" s="2434"/>
      <c r="EBM33" s="2434"/>
      <c r="EBN33" s="2434"/>
      <c r="EBO33" s="2434"/>
      <c r="EBP33" s="2434"/>
      <c r="EBQ33" s="2434"/>
      <c r="EBR33" s="2434"/>
      <c r="EBS33" s="2434"/>
      <c r="EBT33" s="2434"/>
      <c r="EBU33" s="2434"/>
      <c r="EBV33" s="2434"/>
      <c r="EBW33" s="2434"/>
      <c r="EBX33" s="2434"/>
      <c r="EBY33" s="2434"/>
      <c r="EBZ33" s="2434"/>
      <c r="ECA33" s="2434"/>
      <c r="ECB33" s="2434"/>
      <c r="ECC33" s="2434"/>
      <c r="ECD33" s="2434"/>
      <c r="ECE33" s="2434"/>
      <c r="ECF33" s="2434"/>
      <c r="ECG33" s="2434"/>
      <c r="ECH33" s="2434"/>
      <c r="ECI33" s="2434"/>
      <c r="ECJ33" s="2434"/>
      <c r="ECK33" s="2434"/>
      <c r="ECL33" s="2434"/>
      <c r="ECM33" s="2434"/>
      <c r="ECN33" s="2434"/>
      <c r="ECO33" s="2434"/>
      <c r="ECP33" s="2434"/>
      <c r="ECQ33" s="2434"/>
      <c r="ECR33" s="2434"/>
      <c r="ECS33" s="2434"/>
      <c r="ECT33" s="2434"/>
      <c r="ECU33" s="2434"/>
      <c r="ECV33" s="2434"/>
      <c r="ECW33" s="2434"/>
      <c r="ECX33" s="2434"/>
      <c r="ECY33" s="2434"/>
      <c r="ECZ33" s="2434"/>
      <c r="EDA33" s="2434"/>
      <c r="EDB33" s="2434"/>
      <c r="EDC33" s="2434"/>
      <c r="EDD33" s="2434"/>
      <c r="EDE33" s="2434"/>
      <c r="EDF33" s="2434"/>
      <c r="EDG33" s="2434"/>
      <c r="EDH33" s="2434"/>
      <c r="EDI33" s="2434"/>
      <c r="EDJ33" s="2434"/>
      <c r="EDK33" s="2434"/>
      <c r="EDL33" s="2434"/>
      <c r="EDM33" s="2434"/>
      <c r="EDN33" s="2434"/>
      <c r="EDO33" s="2434"/>
      <c r="EDP33" s="2434"/>
      <c r="EDQ33" s="2434"/>
      <c r="EDR33" s="2434"/>
      <c r="EDS33" s="2434"/>
      <c r="EDT33" s="2434"/>
      <c r="EDU33" s="2434"/>
      <c r="EDV33" s="2434"/>
      <c r="EDW33" s="2434"/>
      <c r="EDX33" s="2434"/>
      <c r="EDY33" s="2434"/>
      <c r="EDZ33" s="2434"/>
      <c r="EEA33" s="2434"/>
      <c r="EEB33" s="2434"/>
      <c r="EEC33" s="2434"/>
      <c r="EED33" s="2434"/>
      <c r="EEE33" s="2434"/>
      <c r="EEF33" s="2434"/>
      <c r="EEG33" s="2434"/>
      <c r="EEH33" s="2434"/>
      <c r="EEI33" s="2434"/>
      <c r="EEJ33" s="2434"/>
      <c r="EEK33" s="2434"/>
      <c r="EEL33" s="2434"/>
      <c r="EEM33" s="2434"/>
      <c r="EEN33" s="2434"/>
      <c r="EEO33" s="2434"/>
      <c r="EEP33" s="2434"/>
      <c r="EEQ33" s="2434"/>
      <c r="EER33" s="2434"/>
      <c r="EES33" s="2434"/>
      <c r="EET33" s="2434"/>
      <c r="EEU33" s="2434"/>
      <c r="EEV33" s="2434"/>
      <c r="EEW33" s="2434"/>
      <c r="EEX33" s="2434"/>
      <c r="EEY33" s="2434"/>
      <c r="EEZ33" s="2434"/>
      <c r="EFA33" s="2434"/>
      <c r="EFB33" s="2434"/>
      <c r="EFC33" s="2434"/>
      <c r="EFD33" s="2434"/>
      <c r="EFE33" s="2434"/>
      <c r="EFF33" s="2434"/>
      <c r="EFG33" s="2434"/>
      <c r="EFH33" s="2434"/>
      <c r="EFI33" s="2434"/>
      <c r="EFJ33" s="2434"/>
      <c r="EFK33" s="2434"/>
      <c r="EFL33" s="2434"/>
      <c r="EFM33" s="2434"/>
      <c r="EFN33" s="2434"/>
      <c r="EFO33" s="2434"/>
      <c r="EFP33" s="2434"/>
      <c r="EFQ33" s="2434"/>
      <c r="EFR33" s="2434"/>
      <c r="EFS33" s="2434"/>
      <c r="EFT33" s="2434"/>
      <c r="EFU33" s="2434"/>
      <c r="EFV33" s="2434"/>
      <c r="EFW33" s="2434"/>
      <c r="EFX33" s="2434"/>
      <c r="EFY33" s="2434"/>
      <c r="EFZ33" s="2434"/>
      <c r="EGA33" s="2434"/>
      <c r="EGB33" s="2434"/>
      <c r="EGC33" s="2434"/>
      <c r="EGD33" s="2434"/>
      <c r="EGE33" s="2434"/>
      <c r="EGF33" s="2434"/>
      <c r="EGG33" s="2434"/>
      <c r="EGH33" s="2434"/>
      <c r="EGI33" s="2434"/>
      <c r="EGJ33" s="2434"/>
      <c r="EGK33" s="2434"/>
      <c r="EGL33" s="2434"/>
      <c r="EGM33" s="2434"/>
      <c r="EGN33" s="2434"/>
      <c r="EGO33" s="2434"/>
      <c r="EGP33" s="2434"/>
      <c r="EGQ33" s="2434"/>
      <c r="EGR33" s="2434"/>
      <c r="EGS33" s="2434"/>
      <c r="EGT33" s="2434"/>
      <c r="EGU33" s="2434"/>
      <c r="EGV33" s="2434"/>
      <c r="EGW33" s="2434"/>
      <c r="EGX33" s="2434"/>
      <c r="EGY33" s="2434"/>
      <c r="EGZ33" s="2434"/>
      <c r="EHA33" s="2434"/>
      <c r="EHB33" s="2434"/>
      <c r="EHC33" s="2434"/>
      <c r="EHD33" s="2434"/>
      <c r="EHE33" s="2434"/>
      <c r="EHF33" s="2434"/>
      <c r="EHG33" s="2434"/>
      <c r="EHH33" s="2434"/>
      <c r="EHI33" s="2434"/>
      <c r="EHJ33" s="2434"/>
      <c r="EHK33" s="2434"/>
      <c r="EHL33" s="2434"/>
      <c r="EHM33" s="2434"/>
      <c r="EHN33" s="2434"/>
      <c r="EHO33" s="2434"/>
      <c r="EHP33" s="2434"/>
      <c r="EHQ33" s="2434"/>
      <c r="EHR33" s="2434"/>
      <c r="EHS33" s="2434"/>
      <c r="EHT33" s="2434"/>
      <c r="EHU33" s="2434"/>
      <c r="EHV33" s="2434"/>
      <c r="EHW33" s="2434"/>
      <c r="EHX33" s="2434"/>
      <c r="EHY33" s="2434"/>
      <c r="EHZ33" s="2434"/>
      <c r="EIA33" s="2434"/>
      <c r="EIB33" s="2434"/>
      <c r="EIC33" s="2434"/>
      <c r="EID33" s="2434"/>
      <c r="EIE33" s="2434"/>
      <c r="EIF33" s="2434"/>
      <c r="EIG33" s="2434"/>
      <c r="EIH33" s="2434"/>
      <c r="EII33" s="2434"/>
      <c r="EIJ33" s="2434"/>
      <c r="EIK33" s="2434"/>
      <c r="EIL33" s="2434"/>
      <c r="EIM33" s="2434"/>
      <c r="EIN33" s="2434"/>
      <c r="EIO33" s="2434"/>
      <c r="EIP33" s="2434"/>
      <c r="EIQ33" s="2434"/>
      <c r="EIR33" s="2434"/>
      <c r="EIS33" s="2434"/>
      <c r="EIT33" s="2434"/>
      <c r="EIU33" s="2434"/>
      <c r="EIV33" s="2434"/>
      <c r="EIW33" s="2434"/>
      <c r="EIX33" s="2434"/>
      <c r="EIY33" s="2434"/>
      <c r="EIZ33" s="2434"/>
      <c r="EJA33" s="2434"/>
      <c r="EJB33" s="2434"/>
      <c r="EJC33" s="2434"/>
      <c r="EJD33" s="2434"/>
      <c r="EJE33" s="2434"/>
      <c r="EJF33" s="2434"/>
      <c r="EJG33" s="2434"/>
      <c r="EJH33" s="2434"/>
      <c r="EJI33" s="2434"/>
      <c r="EJJ33" s="2434"/>
      <c r="EJK33" s="2434"/>
      <c r="EJL33" s="2434"/>
      <c r="EJM33" s="2434"/>
      <c r="EJN33" s="2434"/>
      <c r="EJO33" s="2434"/>
      <c r="EJP33" s="2434"/>
      <c r="EJQ33" s="2434"/>
      <c r="EJR33" s="2434"/>
      <c r="EJS33" s="2434"/>
      <c r="EJT33" s="2434"/>
      <c r="EJU33" s="2434"/>
      <c r="EJV33" s="2434"/>
      <c r="EJW33" s="2434"/>
      <c r="EJX33" s="2434"/>
      <c r="EJY33" s="2434"/>
      <c r="EJZ33" s="2434"/>
      <c r="EKA33" s="2434"/>
      <c r="EKB33" s="2434"/>
      <c r="EKC33" s="2434"/>
      <c r="EKD33" s="2434"/>
      <c r="EKE33" s="2434"/>
      <c r="EKF33" s="2434"/>
      <c r="EKG33" s="2434"/>
      <c r="EKH33" s="2434"/>
      <c r="EKI33" s="2434"/>
      <c r="EKJ33" s="2434"/>
      <c r="EKK33" s="2434"/>
      <c r="EKL33" s="2434"/>
      <c r="EKM33" s="2434"/>
      <c r="EKN33" s="2434"/>
      <c r="EKO33" s="2434"/>
      <c r="EKP33" s="2434"/>
      <c r="EKQ33" s="2434"/>
      <c r="EKR33" s="2434"/>
      <c r="EKS33" s="2434"/>
      <c r="EKT33" s="2434"/>
      <c r="EKU33" s="2434"/>
      <c r="EKV33" s="2434"/>
      <c r="EKW33" s="2434"/>
      <c r="EKX33" s="2434"/>
      <c r="EKY33" s="2434"/>
      <c r="EKZ33" s="2434"/>
      <c r="ELA33" s="2434"/>
      <c r="ELB33" s="2434"/>
      <c r="ELC33" s="2434"/>
      <c r="ELD33" s="2434"/>
      <c r="ELE33" s="2434"/>
      <c r="ELF33" s="2434"/>
      <c r="ELG33" s="2434"/>
      <c r="ELH33" s="2434"/>
      <c r="ELI33" s="2434"/>
      <c r="ELJ33" s="2434"/>
      <c r="ELK33" s="2434"/>
      <c r="ELL33" s="2434"/>
      <c r="ELM33" s="2434"/>
      <c r="ELN33" s="2434"/>
      <c r="ELO33" s="2434"/>
      <c r="ELP33" s="2434"/>
      <c r="ELQ33" s="2434"/>
      <c r="ELR33" s="2434"/>
      <c r="ELS33" s="2434"/>
      <c r="ELT33" s="2434"/>
      <c r="ELU33" s="2434"/>
      <c r="ELV33" s="2434"/>
      <c r="ELW33" s="2434"/>
      <c r="ELX33" s="2434"/>
      <c r="ELY33" s="2434"/>
      <c r="ELZ33" s="2434"/>
      <c r="EMA33" s="2434"/>
      <c r="EMB33" s="2434"/>
      <c r="EMC33" s="2434"/>
      <c r="EMD33" s="2434"/>
      <c r="EME33" s="2434"/>
      <c r="EMF33" s="2434"/>
      <c r="EMG33" s="2434"/>
      <c r="EMH33" s="2434"/>
      <c r="EMI33" s="2434"/>
      <c r="EMJ33" s="2434"/>
      <c r="EMK33" s="2434"/>
      <c r="EML33" s="2434"/>
      <c r="EMM33" s="2434"/>
      <c r="EMN33" s="2434"/>
      <c r="EMO33" s="2434"/>
      <c r="EMP33" s="2434"/>
      <c r="EMQ33" s="2434"/>
      <c r="EMR33" s="2434"/>
      <c r="EMS33" s="2434"/>
      <c r="EMT33" s="2434"/>
      <c r="EMU33" s="2434"/>
      <c r="EMV33" s="2434"/>
      <c r="EMW33" s="2434"/>
      <c r="EMX33" s="2434"/>
      <c r="EMY33" s="2434"/>
      <c r="EMZ33" s="2434"/>
      <c r="ENA33" s="2434"/>
      <c r="ENB33" s="2434"/>
      <c r="ENC33" s="2434"/>
      <c r="END33" s="2434"/>
      <c r="ENE33" s="2434"/>
      <c r="ENF33" s="2434"/>
      <c r="ENG33" s="2434"/>
      <c r="ENH33" s="2434"/>
      <c r="ENI33" s="2434"/>
      <c r="ENJ33" s="2434"/>
      <c r="ENK33" s="2434"/>
      <c r="ENL33" s="2434"/>
      <c r="ENM33" s="2434"/>
      <c r="ENN33" s="2434"/>
      <c r="ENO33" s="2434"/>
      <c r="ENP33" s="2434"/>
      <c r="ENQ33" s="2434"/>
      <c r="ENR33" s="2434"/>
      <c r="ENS33" s="2434"/>
      <c r="ENT33" s="2434"/>
      <c r="ENU33" s="2434"/>
      <c r="ENV33" s="2434"/>
      <c r="ENW33" s="2434"/>
      <c r="ENX33" s="2434"/>
      <c r="ENY33" s="2434"/>
      <c r="ENZ33" s="2434"/>
      <c r="EOA33" s="2434"/>
      <c r="EOB33" s="2434"/>
      <c r="EOC33" s="2434"/>
      <c r="EOD33" s="2434"/>
      <c r="EOE33" s="2434"/>
      <c r="EOF33" s="2434"/>
      <c r="EOG33" s="2434"/>
      <c r="EOH33" s="2434"/>
      <c r="EOI33" s="2434"/>
      <c r="EOJ33" s="2434"/>
      <c r="EOK33" s="2434"/>
      <c r="EOL33" s="2434"/>
      <c r="EOM33" s="2434"/>
      <c r="EON33" s="2434"/>
      <c r="EOO33" s="2434"/>
      <c r="EOP33" s="2434"/>
      <c r="EOQ33" s="2434"/>
      <c r="EOR33" s="2434"/>
      <c r="EOS33" s="2434"/>
      <c r="EOT33" s="2434"/>
      <c r="EOU33" s="2434"/>
      <c r="EOV33" s="2434"/>
      <c r="EOW33" s="2434"/>
      <c r="EOX33" s="2434"/>
      <c r="EOY33" s="2434"/>
      <c r="EOZ33" s="2434"/>
      <c r="EPA33" s="2434"/>
      <c r="EPB33" s="2434"/>
      <c r="EPC33" s="2434"/>
      <c r="EPD33" s="2434"/>
      <c r="EPE33" s="2434"/>
      <c r="EPF33" s="2434"/>
      <c r="EPG33" s="2434"/>
      <c r="EPH33" s="2434"/>
      <c r="EPI33" s="2434"/>
      <c r="EPJ33" s="2434"/>
      <c r="EPK33" s="2434"/>
      <c r="EPL33" s="2434"/>
      <c r="EPM33" s="2434"/>
      <c r="EPN33" s="2434"/>
      <c r="EPO33" s="2434"/>
      <c r="EPP33" s="2434"/>
      <c r="EPQ33" s="2434"/>
      <c r="EPR33" s="2434"/>
      <c r="EPS33" s="2434"/>
      <c r="EPT33" s="2434"/>
      <c r="EPU33" s="2434"/>
      <c r="EPV33" s="2434"/>
      <c r="EPW33" s="2434"/>
      <c r="EPX33" s="2434"/>
      <c r="EPY33" s="2434"/>
      <c r="EPZ33" s="2434"/>
      <c r="EQA33" s="2434"/>
      <c r="EQB33" s="2434"/>
      <c r="EQC33" s="2434"/>
      <c r="EQD33" s="2434"/>
      <c r="EQE33" s="2434"/>
      <c r="EQF33" s="2434"/>
      <c r="EQG33" s="2434"/>
      <c r="EQH33" s="2434"/>
      <c r="EQI33" s="2434"/>
      <c r="EQJ33" s="2434"/>
      <c r="EQK33" s="2434"/>
      <c r="EQL33" s="2434"/>
      <c r="EQM33" s="2434"/>
      <c r="EQN33" s="2434"/>
      <c r="EQO33" s="2434"/>
      <c r="EQP33" s="2434"/>
      <c r="EQQ33" s="2434"/>
      <c r="EQR33" s="2434"/>
      <c r="EQS33" s="2434"/>
      <c r="EQT33" s="2434"/>
      <c r="EQU33" s="2434"/>
      <c r="EQV33" s="2434"/>
      <c r="EQW33" s="2434"/>
      <c r="EQX33" s="2434"/>
      <c r="EQY33" s="2434"/>
      <c r="EQZ33" s="2434"/>
      <c r="ERA33" s="2434"/>
      <c r="ERB33" s="2434"/>
      <c r="ERC33" s="2434"/>
      <c r="ERD33" s="2434"/>
      <c r="ERE33" s="2434"/>
      <c r="ERF33" s="2434"/>
      <c r="ERG33" s="2434"/>
      <c r="ERH33" s="2434"/>
      <c r="ERI33" s="2434"/>
      <c r="ERJ33" s="2434"/>
      <c r="ERK33" s="2434"/>
      <c r="ERL33" s="2434"/>
      <c r="ERM33" s="2434"/>
      <c r="ERN33" s="2434"/>
      <c r="ERO33" s="2434"/>
      <c r="ERP33" s="2434"/>
      <c r="ERQ33" s="2434"/>
      <c r="ERR33" s="2434"/>
      <c r="ERS33" s="2434"/>
      <c r="ERT33" s="2434"/>
      <c r="ERU33" s="2434"/>
      <c r="ERV33" s="2434"/>
      <c r="ERW33" s="2434"/>
      <c r="ERX33" s="2434"/>
      <c r="ERY33" s="2434"/>
      <c r="ERZ33" s="2434"/>
      <c r="ESA33" s="2434"/>
      <c r="ESB33" s="2434"/>
      <c r="ESC33" s="2434"/>
      <c r="ESD33" s="2434"/>
      <c r="ESE33" s="2434"/>
      <c r="ESF33" s="2434"/>
      <c r="ESG33" s="2434"/>
      <c r="ESH33" s="2434"/>
      <c r="ESI33" s="2434"/>
      <c r="ESJ33" s="2434"/>
      <c r="ESK33" s="2434"/>
      <c r="ESL33" s="2434"/>
      <c r="ESM33" s="2434"/>
      <c r="ESN33" s="2434"/>
      <c r="ESO33" s="2434"/>
      <c r="ESP33" s="2434"/>
      <c r="ESQ33" s="2434"/>
      <c r="ESR33" s="2434"/>
      <c r="ESS33" s="2434"/>
      <c r="EST33" s="2434"/>
      <c r="ESU33" s="2434"/>
      <c r="ESV33" s="2434"/>
      <c r="ESW33" s="2434"/>
      <c r="ESX33" s="2434"/>
      <c r="ESY33" s="2434"/>
      <c r="ESZ33" s="2434"/>
      <c r="ETA33" s="2434"/>
      <c r="ETB33" s="2434"/>
      <c r="ETC33" s="2434"/>
      <c r="ETD33" s="2434"/>
      <c r="ETE33" s="2434"/>
      <c r="ETF33" s="2434"/>
      <c r="ETG33" s="2434"/>
      <c r="ETH33" s="2434"/>
      <c r="ETI33" s="2434"/>
      <c r="ETJ33" s="2434"/>
      <c r="ETK33" s="2434"/>
      <c r="ETL33" s="2434"/>
      <c r="ETM33" s="2434"/>
      <c r="ETN33" s="2434"/>
      <c r="ETO33" s="2434"/>
      <c r="ETP33" s="2434"/>
      <c r="ETQ33" s="2434"/>
      <c r="ETR33" s="2434"/>
      <c r="ETS33" s="2434"/>
      <c r="ETT33" s="2434"/>
      <c r="ETU33" s="2434"/>
      <c r="ETV33" s="2434"/>
      <c r="ETW33" s="2434"/>
      <c r="ETX33" s="2434"/>
      <c r="ETY33" s="2434"/>
      <c r="ETZ33" s="2434"/>
      <c r="EUA33" s="2434"/>
      <c r="EUB33" s="2434"/>
      <c r="EUC33" s="2434"/>
      <c r="EUD33" s="2434"/>
      <c r="EUE33" s="2434"/>
      <c r="EUF33" s="2434"/>
      <c r="EUG33" s="2434"/>
      <c r="EUH33" s="2434"/>
      <c r="EUI33" s="2434"/>
      <c r="EUJ33" s="2434"/>
      <c r="EUK33" s="2434"/>
      <c r="EUL33" s="2434"/>
      <c r="EUM33" s="2434"/>
      <c r="EUN33" s="2434"/>
      <c r="EUO33" s="2434"/>
      <c r="EUP33" s="2434"/>
      <c r="EUQ33" s="2434"/>
      <c r="EUR33" s="2434"/>
      <c r="EUS33" s="2434"/>
      <c r="EUT33" s="2434"/>
      <c r="EUU33" s="2434"/>
      <c r="EUV33" s="2434"/>
      <c r="EUW33" s="2434"/>
      <c r="EUX33" s="2434"/>
      <c r="EUY33" s="2434"/>
      <c r="EUZ33" s="2434"/>
      <c r="EVA33" s="2434"/>
      <c r="EVB33" s="2434"/>
      <c r="EVC33" s="2434"/>
      <c r="EVD33" s="2434"/>
      <c r="EVE33" s="2434"/>
      <c r="EVF33" s="2434"/>
      <c r="EVG33" s="2434"/>
      <c r="EVH33" s="2434"/>
      <c r="EVI33" s="2434"/>
      <c r="EVJ33" s="2434"/>
      <c r="EVK33" s="2434"/>
      <c r="EVL33" s="2434"/>
      <c r="EVM33" s="2434"/>
      <c r="EVN33" s="2434"/>
      <c r="EVO33" s="2434"/>
      <c r="EVP33" s="2434"/>
      <c r="EVQ33" s="2434"/>
      <c r="EVR33" s="2434"/>
      <c r="EVS33" s="2434"/>
      <c r="EVT33" s="2434"/>
      <c r="EVU33" s="2434"/>
      <c r="EVV33" s="2434"/>
      <c r="EVW33" s="2434"/>
      <c r="EVX33" s="2434"/>
      <c r="EVY33" s="2434"/>
      <c r="EVZ33" s="2434"/>
      <c r="EWA33" s="2434"/>
      <c r="EWB33" s="2434"/>
      <c r="EWC33" s="2434"/>
      <c r="EWD33" s="2434"/>
      <c r="EWE33" s="2434"/>
      <c r="EWF33" s="2434"/>
      <c r="EWG33" s="2434"/>
      <c r="EWH33" s="2434"/>
      <c r="EWI33" s="2434"/>
      <c r="EWJ33" s="2434"/>
      <c r="EWK33" s="2434"/>
      <c r="EWL33" s="2434"/>
      <c r="EWM33" s="2434"/>
      <c r="EWN33" s="2434"/>
      <c r="EWO33" s="2434"/>
      <c r="EWP33" s="2434"/>
      <c r="EWQ33" s="2434"/>
      <c r="EWR33" s="2434"/>
      <c r="EWS33" s="2434"/>
      <c r="EWT33" s="2434"/>
      <c r="EWU33" s="2434"/>
      <c r="EWV33" s="2434"/>
      <c r="EWW33" s="2434"/>
      <c r="EWX33" s="2434"/>
      <c r="EWY33" s="2434"/>
      <c r="EWZ33" s="2434"/>
      <c r="EXA33" s="2434"/>
      <c r="EXB33" s="2434"/>
      <c r="EXC33" s="2434"/>
      <c r="EXD33" s="2434"/>
      <c r="EXE33" s="2434"/>
      <c r="EXF33" s="2434"/>
      <c r="EXG33" s="2434"/>
      <c r="EXH33" s="2434"/>
      <c r="EXI33" s="2434"/>
      <c r="EXJ33" s="2434"/>
      <c r="EXK33" s="2434"/>
      <c r="EXL33" s="2434"/>
      <c r="EXM33" s="2434"/>
      <c r="EXN33" s="2434"/>
      <c r="EXO33" s="2434"/>
      <c r="EXP33" s="2434"/>
      <c r="EXQ33" s="2434"/>
      <c r="EXR33" s="2434"/>
      <c r="EXS33" s="2434"/>
      <c r="EXT33" s="2434"/>
      <c r="EXU33" s="2434"/>
      <c r="EXV33" s="2434"/>
      <c r="EXW33" s="2434"/>
      <c r="EXX33" s="2434"/>
      <c r="EXY33" s="2434"/>
      <c r="EXZ33" s="2434"/>
      <c r="EYA33" s="2434"/>
      <c r="EYB33" s="2434"/>
      <c r="EYC33" s="2434"/>
      <c r="EYD33" s="2434"/>
      <c r="EYE33" s="2434"/>
      <c r="EYF33" s="2434"/>
      <c r="EYG33" s="2434"/>
      <c r="EYH33" s="2434"/>
      <c r="EYI33" s="2434"/>
      <c r="EYJ33" s="2434"/>
      <c r="EYK33" s="2434"/>
      <c r="EYL33" s="2434"/>
      <c r="EYM33" s="2434"/>
      <c r="EYN33" s="2434"/>
      <c r="EYO33" s="2434"/>
      <c r="EYP33" s="2434"/>
      <c r="EYQ33" s="2434"/>
      <c r="EYR33" s="2434"/>
      <c r="EYS33" s="2434"/>
      <c r="EYT33" s="2434"/>
      <c r="EYU33" s="2434"/>
      <c r="EYV33" s="2434"/>
      <c r="EYW33" s="2434"/>
      <c r="EYX33" s="2434"/>
      <c r="EYY33" s="2434"/>
      <c r="EYZ33" s="2434"/>
      <c r="EZA33" s="2434"/>
      <c r="EZB33" s="2434"/>
      <c r="EZC33" s="2434"/>
      <c r="EZD33" s="2434"/>
      <c r="EZE33" s="2434"/>
      <c r="EZF33" s="2434"/>
      <c r="EZG33" s="2434"/>
      <c r="EZH33" s="2434"/>
      <c r="EZI33" s="2434"/>
      <c r="EZJ33" s="2434"/>
      <c r="EZK33" s="2434"/>
      <c r="EZL33" s="2434"/>
      <c r="EZM33" s="2434"/>
      <c r="EZN33" s="2434"/>
      <c r="EZO33" s="2434"/>
      <c r="EZP33" s="2434"/>
      <c r="EZQ33" s="2434"/>
      <c r="EZR33" s="2434"/>
      <c r="EZS33" s="2434"/>
      <c r="EZT33" s="2434"/>
      <c r="EZU33" s="2434"/>
      <c r="EZV33" s="2434"/>
      <c r="EZW33" s="2434"/>
      <c r="EZX33" s="2434"/>
      <c r="EZY33" s="2434"/>
      <c r="EZZ33" s="2434"/>
      <c r="FAA33" s="2434"/>
      <c r="FAB33" s="2434"/>
      <c r="FAC33" s="2434"/>
      <c r="FAD33" s="2434"/>
      <c r="FAE33" s="2434"/>
      <c r="FAF33" s="2434"/>
      <c r="FAG33" s="2434"/>
      <c r="FAH33" s="2434"/>
      <c r="FAI33" s="2434"/>
      <c r="FAJ33" s="2434"/>
      <c r="FAK33" s="2434"/>
      <c r="FAL33" s="2434"/>
      <c r="FAM33" s="2434"/>
      <c r="FAN33" s="2434"/>
      <c r="FAO33" s="2434"/>
      <c r="FAP33" s="2434"/>
      <c r="FAQ33" s="2434"/>
      <c r="FAR33" s="2434"/>
      <c r="FAS33" s="2434"/>
      <c r="FAT33" s="2434"/>
      <c r="FAU33" s="2434"/>
      <c r="FAV33" s="2434"/>
      <c r="FAW33" s="2434"/>
      <c r="FAX33" s="2434"/>
      <c r="FAY33" s="2434"/>
      <c r="FAZ33" s="2434"/>
      <c r="FBA33" s="2434"/>
      <c r="FBB33" s="2434"/>
      <c r="FBC33" s="2434"/>
      <c r="FBD33" s="2434"/>
      <c r="FBE33" s="2434"/>
      <c r="FBF33" s="2434"/>
      <c r="FBG33" s="2434"/>
      <c r="FBH33" s="2434"/>
      <c r="FBI33" s="2434"/>
      <c r="FBJ33" s="2434"/>
      <c r="FBK33" s="2434"/>
      <c r="FBL33" s="2434"/>
      <c r="FBM33" s="2434"/>
      <c r="FBN33" s="2434"/>
      <c r="FBO33" s="2434"/>
      <c r="FBP33" s="2434"/>
      <c r="FBQ33" s="2434"/>
      <c r="FBR33" s="2434"/>
      <c r="FBS33" s="2434"/>
      <c r="FBT33" s="2434"/>
      <c r="FBU33" s="2434"/>
      <c r="FBV33" s="2434"/>
      <c r="FBW33" s="2434"/>
      <c r="FBX33" s="2434"/>
      <c r="FBY33" s="2434"/>
      <c r="FBZ33" s="2434"/>
      <c r="FCA33" s="2434"/>
      <c r="FCB33" s="2434"/>
      <c r="FCC33" s="2434"/>
      <c r="FCD33" s="2434"/>
      <c r="FCE33" s="2434"/>
      <c r="FCF33" s="2434"/>
      <c r="FCG33" s="2434"/>
      <c r="FCH33" s="2434"/>
      <c r="FCI33" s="2434"/>
      <c r="FCJ33" s="2434"/>
      <c r="FCK33" s="2434"/>
      <c r="FCL33" s="2434"/>
      <c r="FCM33" s="2434"/>
      <c r="FCN33" s="2434"/>
      <c r="FCO33" s="2434"/>
      <c r="FCP33" s="2434"/>
      <c r="FCQ33" s="2434"/>
      <c r="FCR33" s="2434"/>
      <c r="FCS33" s="2434"/>
      <c r="FCT33" s="2434"/>
      <c r="FCU33" s="2434"/>
      <c r="FCV33" s="2434"/>
      <c r="FCW33" s="2434"/>
      <c r="FCX33" s="2434"/>
      <c r="FCY33" s="2434"/>
      <c r="FCZ33" s="2434"/>
      <c r="FDA33" s="2434"/>
      <c r="FDB33" s="2434"/>
      <c r="FDC33" s="2434"/>
      <c r="FDD33" s="2434"/>
      <c r="FDE33" s="2434"/>
      <c r="FDF33" s="2434"/>
      <c r="FDG33" s="2434"/>
      <c r="FDH33" s="2434"/>
      <c r="FDI33" s="2434"/>
      <c r="FDJ33" s="2434"/>
      <c r="FDK33" s="2434"/>
      <c r="FDL33" s="2434"/>
      <c r="FDM33" s="2434"/>
      <c r="FDN33" s="2434"/>
      <c r="FDO33" s="2434"/>
      <c r="FDP33" s="2434"/>
      <c r="FDQ33" s="2434"/>
      <c r="FDR33" s="2434"/>
      <c r="FDS33" s="2434"/>
      <c r="FDT33" s="2434"/>
      <c r="FDU33" s="2434"/>
      <c r="FDV33" s="2434"/>
      <c r="FDW33" s="2434"/>
      <c r="FDX33" s="2434"/>
      <c r="FDY33" s="2434"/>
      <c r="FDZ33" s="2434"/>
      <c r="FEA33" s="2434"/>
      <c r="FEB33" s="2434"/>
      <c r="FEC33" s="2434"/>
      <c r="FED33" s="2434"/>
      <c r="FEE33" s="2434"/>
      <c r="FEF33" s="2434"/>
      <c r="FEG33" s="2434"/>
      <c r="FEH33" s="2434"/>
      <c r="FEI33" s="2434"/>
      <c r="FEJ33" s="2434"/>
      <c r="FEK33" s="2434"/>
      <c r="FEL33" s="2434"/>
      <c r="FEM33" s="2434"/>
      <c r="FEN33" s="2434"/>
      <c r="FEO33" s="2434"/>
      <c r="FEP33" s="2434"/>
      <c r="FEQ33" s="2434"/>
      <c r="FER33" s="2434"/>
      <c r="FES33" s="2434"/>
      <c r="FET33" s="2434"/>
      <c r="FEU33" s="2434"/>
      <c r="FEV33" s="2434"/>
      <c r="FEW33" s="2434"/>
      <c r="FEX33" s="2434"/>
      <c r="FEY33" s="2434"/>
      <c r="FEZ33" s="2434"/>
      <c r="FFA33" s="2434"/>
      <c r="FFB33" s="2434"/>
      <c r="FFC33" s="2434"/>
      <c r="FFD33" s="2434"/>
      <c r="FFE33" s="2434"/>
      <c r="FFF33" s="2434"/>
      <c r="FFG33" s="2434"/>
      <c r="FFH33" s="2434"/>
      <c r="FFI33" s="2434"/>
      <c r="FFJ33" s="2434"/>
      <c r="FFK33" s="2434"/>
      <c r="FFL33" s="2434"/>
      <c r="FFM33" s="2434"/>
      <c r="FFN33" s="2434"/>
      <c r="FFO33" s="2434"/>
      <c r="FFP33" s="2434"/>
      <c r="FFQ33" s="2434"/>
      <c r="FFR33" s="2434"/>
      <c r="FFS33" s="2434"/>
      <c r="FFT33" s="2434"/>
      <c r="FFU33" s="2434"/>
      <c r="FFV33" s="2434"/>
      <c r="FFW33" s="2434"/>
      <c r="FFX33" s="2434"/>
      <c r="FFY33" s="2434"/>
      <c r="FFZ33" s="2434"/>
      <c r="FGA33" s="2434"/>
      <c r="FGB33" s="2434"/>
      <c r="FGC33" s="2434"/>
      <c r="FGD33" s="2434"/>
      <c r="FGE33" s="2434"/>
      <c r="FGF33" s="2434"/>
      <c r="FGG33" s="2434"/>
      <c r="FGH33" s="2434"/>
      <c r="FGI33" s="2434"/>
      <c r="FGJ33" s="2434"/>
      <c r="FGK33" s="2434"/>
      <c r="FGL33" s="2434"/>
      <c r="FGM33" s="2434"/>
      <c r="FGN33" s="2434"/>
      <c r="FGO33" s="2434"/>
      <c r="FGP33" s="2434"/>
      <c r="FGQ33" s="2434"/>
      <c r="FGR33" s="2434"/>
      <c r="FGS33" s="2434"/>
      <c r="FGT33" s="2434"/>
      <c r="FGU33" s="2434"/>
      <c r="FGV33" s="2434"/>
      <c r="FGW33" s="2434"/>
      <c r="FGX33" s="2434"/>
      <c r="FGY33" s="2434"/>
      <c r="FGZ33" s="2434"/>
      <c r="FHA33" s="2434"/>
      <c r="FHB33" s="2434"/>
      <c r="FHC33" s="2434"/>
      <c r="FHD33" s="2434"/>
      <c r="FHE33" s="2434"/>
      <c r="FHF33" s="2434"/>
      <c r="FHG33" s="2434"/>
      <c r="FHH33" s="2434"/>
      <c r="FHI33" s="2434"/>
      <c r="FHJ33" s="2434"/>
      <c r="FHK33" s="2434"/>
      <c r="FHL33" s="2434"/>
      <c r="FHM33" s="2434"/>
      <c r="FHN33" s="2434"/>
      <c r="FHO33" s="2434"/>
      <c r="FHP33" s="2434"/>
      <c r="FHQ33" s="2434"/>
      <c r="FHR33" s="2434"/>
      <c r="FHS33" s="2434"/>
      <c r="FHT33" s="2434"/>
      <c r="FHU33" s="2434"/>
      <c r="FHV33" s="2434"/>
      <c r="FHW33" s="2434"/>
      <c r="FHX33" s="2434"/>
      <c r="FHY33" s="2434"/>
      <c r="FHZ33" s="2434"/>
      <c r="FIA33" s="2434"/>
      <c r="FIB33" s="2434"/>
      <c r="FIC33" s="2434"/>
      <c r="FID33" s="2434"/>
      <c r="FIE33" s="2434"/>
      <c r="FIF33" s="2434"/>
      <c r="FIG33" s="2434"/>
      <c r="FIH33" s="2434"/>
      <c r="FII33" s="2434"/>
      <c r="FIJ33" s="2434"/>
      <c r="FIK33" s="2434"/>
      <c r="FIL33" s="2434"/>
      <c r="FIM33" s="2434"/>
      <c r="FIN33" s="2434"/>
      <c r="FIO33" s="2434"/>
      <c r="FIP33" s="2434"/>
      <c r="FIQ33" s="2434"/>
      <c r="FIR33" s="2434"/>
      <c r="FIS33" s="2434"/>
      <c r="FIT33" s="2434"/>
      <c r="FIU33" s="2434"/>
      <c r="FIV33" s="2434"/>
      <c r="FIW33" s="2434"/>
      <c r="FIX33" s="2434"/>
      <c r="FIY33" s="2434"/>
      <c r="FIZ33" s="2434"/>
      <c r="FJA33" s="2434"/>
      <c r="FJB33" s="2434"/>
      <c r="FJC33" s="2434"/>
      <c r="FJD33" s="2434"/>
      <c r="FJE33" s="2434"/>
      <c r="FJF33" s="2434"/>
      <c r="FJG33" s="2434"/>
      <c r="FJH33" s="2434"/>
      <c r="FJI33" s="2434"/>
      <c r="FJJ33" s="2434"/>
      <c r="FJK33" s="2434"/>
      <c r="FJL33" s="2434"/>
      <c r="FJM33" s="2434"/>
      <c r="FJN33" s="2434"/>
      <c r="FJO33" s="2434"/>
      <c r="FJP33" s="2434"/>
      <c r="FJQ33" s="2434"/>
      <c r="FJR33" s="2434"/>
      <c r="FJS33" s="2434"/>
      <c r="FJT33" s="2434"/>
      <c r="FJU33" s="2434"/>
      <c r="FJV33" s="2434"/>
      <c r="FJW33" s="2434"/>
      <c r="FJX33" s="2434"/>
      <c r="FJY33" s="2434"/>
      <c r="FJZ33" s="2434"/>
      <c r="FKA33" s="2434"/>
      <c r="FKB33" s="2434"/>
      <c r="FKC33" s="2434"/>
      <c r="FKD33" s="2434"/>
      <c r="FKE33" s="2434"/>
      <c r="FKF33" s="2434"/>
      <c r="FKG33" s="2434"/>
      <c r="FKH33" s="2434"/>
      <c r="FKI33" s="2434"/>
      <c r="FKJ33" s="2434"/>
      <c r="FKK33" s="2434"/>
      <c r="FKL33" s="2434"/>
      <c r="FKM33" s="2434"/>
      <c r="FKN33" s="2434"/>
      <c r="FKO33" s="2434"/>
      <c r="FKP33" s="2434"/>
      <c r="FKQ33" s="2434"/>
      <c r="FKR33" s="2434"/>
      <c r="FKS33" s="2434"/>
      <c r="FKT33" s="2434"/>
      <c r="FKU33" s="2434"/>
      <c r="FKV33" s="2434"/>
      <c r="FKW33" s="2434"/>
      <c r="FKX33" s="2434"/>
      <c r="FKY33" s="2434"/>
      <c r="FKZ33" s="2434"/>
      <c r="FLA33" s="2434"/>
      <c r="FLB33" s="2434"/>
      <c r="FLC33" s="2434"/>
      <c r="FLD33" s="2434"/>
      <c r="FLE33" s="2434"/>
      <c r="FLF33" s="2434"/>
      <c r="FLG33" s="2434"/>
      <c r="FLH33" s="2434"/>
      <c r="FLI33" s="2434"/>
      <c r="FLJ33" s="2434"/>
      <c r="FLK33" s="2434"/>
      <c r="FLL33" s="2434"/>
      <c r="FLM33" s="2434"/>
      <c r="FLN33" s="2434"/>
      <c r="FLO33" s="2434"/>
      <c r="FLP33" s="2434"/>
      <c r="FLQ33" s="2434"/>
      <c r="FLR33" s="2434"/>
      <c r="FLS33" s="2434"/>
      <c r="FLT33" s="2434"/>
      <c r="FLU33" s="2434"/>
      <c r="FLV33" s="2434"/>
      <c r="FLW33" s="2434"/>
      <c r="FLX33" s="2434"/>
      <c r="FLY33" s="2434"/>
      <c r="FLZ33" s="2434"/>
      <c r="FMA33" s="2434"/>
      <c r="FMB33" s="2434"/>
      <c r="FMC33" s="2434"/>
      <c r="FMD33" s="2434"/>
      <c r="FME33" s="2434"/>
      <c r="FMF33" s="2434"/>
      <c r="FMG33" s="2434"/>
      <c r="FMH33" s="2434"/>
      <c r="FMI33" s="2434"/>
      <c r="FMJ33" s="2434"/>
      <c r="FMK33" s="2434"/>
      <c r="FML33" s="2434"/>
      <c r="FMM33" s="2434"/>
      <c r="FMN33" s="2434"/>
      <c r="FMO33" s="2434"/>
      <c r="FMP33" s="2434"/>
      <c r="FMQ33" s="2434"/>
      <c r="FMR33" s="2434"/>
      <c r="FMS33" s="2434"/>
      <c r="FMT33" s="2434"/>
      <c r="FMU33" s="2434"/>
      <c r="FMV33" s="2434"/>
      <c r="FMW33" s="2434"/>
      <c r="FMX33" s="2434"/>
      <c r="FMY33" s="2434"/>
      <c r="FMZ33" s="2434"/>
      <c r="FNA33" s="2434"/>
      <c r="FNB33" s="2434"/>
      <c r="FNC33" s="2434"/>
      <c r="FND33" s="2434"/>
      <c r="FNE33" s="2434"/>
      <c r="FNF33" s="2434"/>
      <c r="FNG33" s="2434"/>
      <c r="FNH33" s="2434"/>
      <c r="FNI33" s="2434"/>
      <c r="FNJ33" s="2434"/>
      <c r="FNK33" s="2434"/>
      <c r="FNL33" s="2434"/>
      <c r="FNM33" s="2434"/>
      <c r="FNN33" s="2434"/>
      <c r="FNO33" s="2434"/>
      <c r="FNP33" s="2434"/>
      <c r="FNQ33" s="2434"/>
      <c r="FNR33" s="2434"/>
      <c r="FNS33" s="2434"/>
      <c r="FNT33" s="2434"/>
      <c r="FNU33" s="2434"/>
      <c r="FNV33" s="2434"/>
      <c r="FNW33" s="2434"/>
      <c r="FNX33" s="2434"/>
      <c r="FNY33" s="2434"/>
      <c r="FNZ33" s="2434"/>
      <c r="FOA33" s="2434"/>
      <c r="FOB33" s="2434"/>
      <c r="FOC33" s="2434"/>
      <c r="FOD33" s="2434"/>
      <c r="FOE33" s="2434"/>
      <c r="FOF33" s="2434"/>
      <c r="FOG33" s="2434"/>
      <c r="FOH33" s="2434"/>
      <c r="FOI33" s="2434"/>
      <c r="FOJ33" s="2434"/>
      <c r="FOK33" s="2434"/>
      <c r="FOL33" s="2434"/>
      <c r="FOM33" s="2434"/>
      <c r="FON33" s="2434"/>
      <c r="FOO33" s="2434"/>
      <c r="FOP33" s="2434"/>
      <c r="FOQ33" s="2434"/>
      <c r="FOR33" s="2434"/>
      <c r="FOS33" s="2434"/>
      <c r="FOT33" s="2434"/>
      <c r="FOU33" s="2434"/>
      <c r="FOV33" s="2434"/>
      <c r="FOW33" s="2434"/>
      <c r="FOX33" s="2434"/>
      <c r="FOY33" s="2434"/>
      <c r="FOZ33" s="2434"/>
      <c r="FPA33" s="2434"/>
      <c r="FPB33" s="2434"/>
      <c r="FPC33" s="2434"/>
      <c r="FPD33" s="2434"/>
      <c r="FPE33" s="2434"/>
      <c r="FPF33" s="2434"/>
      <c r="FPG33" s="2434"/>
      <c r="FPH33" s="2434"/>
      <c r="FPI33" s="2434"/>
      <c r="FPJ33" s="2434"/>
      <c r="FPK33" s="2434"/>
      <c r="FPL33" s="2434"/>
      <c r="FPM33" s="2434"/>
      <c r="FPN33" s="2434"/>
      <c r="FPO33" s="2434"/>
      <c r="FPP33" s="2434"/>
      <c r="FPQ33" s="2434"/>
      <c r="FPR33" s="2434"/>
      <c r="FPS33" s="2434"/>
      <c r="FPT33" s="2434"/>
      <c r="FPU33" s="2434"/>
      <c r="FPV33" s="2434"/>
      <c r="FPW33" s="2434"/>
      <c r="FPX33" s="2434"/>
      <c r="FPY33" s="2434"/>
      <c r="FPZ33" s="2434"/>
      <c r="FQA33" s="2434"/>
      <c r="FQB33" s="2434"/>
      <c r="FQC33" s="2434"/>
      <c r="FQD33" s="2434"/>
      <c r="FQE33" s="2434"/>
      <c r="FQF33" s="2434"/>
      <c r="FQG33" s="2434"/>
      <c r="FQH33" s="2434"/>
      <c r="FQI33" s="2434"/>
      <c r="FQJ33" s="2434"/>
      <c r="FQK33" s="2434"/>
      <c r="FQL33" s="2434"/>
      <c r="FQM33" s="2434"/>
      <c r="FQN33" s="2434"/>
      <c r="FQO33" s="2434"/>
      <c r="FQP33" s="2434"/>
      <c r="FQQ33" s="2434"/>
      <c r="FQR33" s="2434"/>
      <c r="FQS33" s="2434"/>
      <c r="FQT33" s="2434"/>
      <c r="FQU33" s="2434"/>
      <c r="FQV33" s="2434"/>
      <c r="FQW33" s="2434"/>
      <c r="FQX33" s="2434"/>
      <c r="FQY33" s="2434"/>
      <c r="FQZ33" s="2434"/>
      <c r="FRA33" s="2434"/>
      <c r="FRB33" s="2434"/>
      <c r="FRC33" s="2434"/>
      <c r="FRD33" s="2434"/>
      <c r="FRE33" s="2434"/>
      <c r="FRF33" s="2434"/>
      <c r="FRG33" s="2434"/>
      <c r="FRH33" s="2434"/>
      <c r="FRI33" s="2434"/>
      <c r="FRJ33" s="2434"/>
      <c r="FRK33" s="2434"/>
      <c r="FRL33" s="2434"/>
      <c r="FRM33" s="2434"/>
      <c r="FRN33" s="2434"/>
      <c r="FRO33" s="2434"/>
      <c r="FRP33" s="2434"/>
      <c r="FRQ33" s="2434"/>
      <c r="FRR33" s="2434"/>
      <c r="FRS33" s="2434"/>
      <c r="FRT33" s="2434"/>
      <c r="FRU33" s="2434"/>
      <c r="FRV33" s="2434"/>
      <c r="FRW33" s="2434"/>
      <c r="FRX33" s="2434"/>
      <c r="FRY33" s="2434"/>
      <c r="FRZ33" s="2434"/>
      <c r="FSA33" s="2434"/>
      <c r="FSB33" s="2434"/>
      <c r="FSC33" s="2434"/>
      <c r="FSD33" s="2434"/>
      <c r="FSE33" s="2434"/>
      <c r="FSF33" s="2434"/>
      <c r="FSG33" s="2434"/>
      <c r="FSH33" s="2434"/>
      <c r="FSI33" s="2434"/>
      <c r="FSJ33" s="2434"/>
      <c r="FSK33" s="2434"/>
      <c r="FSL33" s="2434"/>
      <c r="FSM33" s="2434"/>
      <c r="FSN33" s="2434"/>
      <c r="FSO33" s="2434"/>
      <c r="FSP33" s="2434"/>
      <c r="FSQ33" s="2434"/>
      <c r="FSR33" s="2434"/>
      <c r="FSS33" s="2434"/>
      <c r="FST33" s="2434"/>
      <c r="FSU33" s="2434"/>
      <c r="FSV33" s="2434"/>
      <c r="FSW33" s="2434"/>
      <c r="FSX33" s="2434"/>
      <c r="FSY33" s="2434"/>
      <c r="FSZ33" s="2434"/>
      <c r="FTA33" s="2434"/>
      <c r="FTB33" s="2434"/>
      <c r="FTC33" s="2434"/>
      <c r="FTD33" s="2434"/>
      <c r="FTE33" s="2434"/>
      <c r="FTF33" s="2434"/>
      <c r="FTG33" s="2434"/>
      <c r="FTH33" s="2434"/>
      <c r="FTI33" s="2434"/>
      <c r="FTJ33" s="2434"/>
      <c r="FTK33" s="2434"/>
      <c r="FTL33" s="2434"/>
      <c r="FTM33" s="2434"/>
      <c r="FTN33" s="2434"/>
      <c r="FTO33" s="2434"/>
      <c r="FTP33" s="2434"/>
      <c r="FTQ33" s="2434"/>
      <c r="FTR33" s="2434"/>
      <c r="FTS33" s="2434"/>
      <c r="FTT33" s="2434"/>
      <c r="FTU33" s="2434"/>
      <c r="FTV33" s="2434"/>
      <c r="FTW33" s="2434"/>
      <c r="FTX33" s="2434"/>
      <c r="FTY33" s="2434"/>
      <c r="FTZ33" s="2434"/>
      <c r="FUA33" s="2434"/>
      <c r="FUB33" s="2434"/>
      <c r="FUC33" s="2434"/>
      <c r="FUD33" s="2434"/>
      <c r="FUE33" s="2434"/>
      <c r="FUF33" s="2434"/>
      <c r="FUG33" s="2434"/>
      <c r="FUH33" s="2434"/>
      <c r="FUI33" s="2434"/>
      <c r="FUJ33" s="2434"/>
      <c r="FUK33" s="2434"/>
      <c r="FUL33" s="2434"/>
      <c r="FUM33" s="2434"/>
      <c r="FUN33" s="2434"/>
      <c r="FUO33" s="2434"/>
      <c r="FUP33" s="2434"/>
      <c r="FUQ33" s="2434"/>
      <c r="FUR33" s="2434"/>
      <c r="FUS33" s="2434"/>
      <c r="FUT33" s="2434"/>
      <c r="FUU33" s="2434"/>
      <c r="FUV33" s="2434"/>
      <c r="FUW33" s="2434"/>
      <c r="FUX33" s="2434"/>
      <c r="FUY33" s="2434"/>
      <c r="FUZ33" s="2434"/>
      <c r="FVA33" s="2434"/>
      <c r="FVB33" s="2434"/>
      <c r="FVC33" s="2434"/>
      <c r="FVD33" s="2434"/>
      <c r="FVE33" s="2434"/>
      <c r="FVF33" s="2434"/>
      <c r="FVG33" s="2434"/>
      <c r="FVH33" s="2434"/>
      <c r="FVI33" s="2434"/>
      <c r="FVJ33" s="2434"/>
      <c r="FVK33" s="2434"/>
      <c r="FVL33" s="2434"/>
      <c r="FVM33" s="2434"/>
      <c r="FVN33" s="2434"/>
      <c r="FVO33" s="2434"/>
      <c r="FVP33" s="2434"/>
      <c r="FVQ33" s="2434"/>
      <c r="FVR33" s="2434"/>
      <c r="FVS33" s="2434"/>
      <c r="FVT33" s="2434"/>
      <c r="FVU33" s="2434"/>
      <c r="FVV33" s="2434"/>
      <c r="FVW33" s="2434"/>
      <c r="FVX33" s="2434"/>
      <c r="FVY33" s="2434"/>
      <c r="FVZ33" s="2434"/>
      <c r="FWA33" s="2434"/>
      <c r="FWB33" s="2434"/>
      <c r="FWC33" s="2434"/>
      <c r="FWD33" s="2434"/>
      <c r="FWE33" s="2434"/>
      <c r="FWF33" s="2434"/>
      <c r="FWG33" s="2434"/>
      <c r="FWH33" s="2434"/>
      <c r="FWI33" s="2434"/>
      <c r="FWJ33" s="2434"/>
      <c r="FWK33" s="2434"/>
      <c r="FWL33" s="2434"/>
      <c r="FWM33" s="2434"/>
      <c r="FWN33" s="2434"/>
      <c r="FWO33" s="2434"/>
      <c r="FWP33" s="2434"/>
      <c r="FWQ33" s="2434"/>
      <c r="FWR33" s="2434"/>
      <c r="FWS33" s="2434"/>
      <c r="FWT33" s="2434"/>
      <c r="FWU33" s="2434"/>
      <c r="FWV33" s="2434"/>
      <c r="FWW33" s="2434"/>
      <c r="FWX33" s="2434"/>
      <c r="FWY33" s="2434"/>
      <c r="FWZ33" s="2434"/>
      <c r="FXA33" s="2434"/>
      <c r="FXB33" s="2434"/>
      <c r="FXC33" s="2434"/>
      <c r="FXD33" s="2434"/>
      <c r="FXE33" s="2434"/>
      <c r="FXF33" s="2434"/>
      <c r="FXG33" s="2434"/>
      <c r="FXH33" s="2434"/>
      <c r="FXI33" s="2434"/>
      <c r="FXJ33" s="2434"/>
      <c r="FXK33" s="2434"/>
      <c r="FXL33" s="2434"/>
      <c r="FXM33" s="2434"/>
      <c r="FXN33" s="2434"/>
      <c r="FXO33" s="2434"/>
      <c r="FXP33" s="2434"/>
      <c r="FXQ33" s="2434"/>
      <c r="FXR33" s="2434"/>
      <c r="FXS33" s="2434"/>
      <c r="FXT33" s="2434"/>
      <c r="FXU33" s="2434"/>
      <c r="FXV33" s="2434"/>
      <c r="FXW33" s="2434"/>
      <c r="FXX33" s="2434"/>
      <c r="FXY33" s="2434"/>
      <c r="FXZ33" s="2434"/>
      <c r="FYA33" s="2434"/>
      <c r="FYB33" s="2434"/>
      <c r="FYC33" s="2434"/>
      <c r="FYD33" s="2434"/>
      <c r="FYE33" s="2434"/>
      <c r="FYF33" s="2434"/>
      <c r="FYG33" s="2434"/>
      <c r="FYH33" s="2434"/>
      <c r="FYI33" s="2434"/>
      <c r="FYJ33" s="2434"/>
      <c r="FYK33" s="2434"/>
      <c r="FYL33" s="2434"/>
      <c r="FYM33" s="2434"/>
      <c r="FYN33" s="2434"/>
      <c r="FYO33" s="2434"/>
      <c r="FYP33" s="2434"/>
      <c r="FYQ33" s="2434"/>
      <c r="FYR33" s="2434"/>
      <c r="FYS33" s="2434"/>
      <c r="FYT33" s="2434"/>
      <c r="FYU33" s="2434"/>
      <c r="FYV33" s="2434"/>
      <c r="FYW33" s="2434"/>
      <c r="FYX33" s="2434"/>
      <c r="FYY33" s="2434"/>
      <c r="FYZ33" s="2434"/>
      <c r="FZA33" s="2434"/>
      <c r="FZB33" s="2434"/>
      <c r="FZC33" s="2434"/>
      <c r="FZD33" s="2434"/>
      <c r="FZE33" s="2434"/>
      <c r="FZF33" s="2434"/>
      <c r="FZG33" s="2434"/>
      <c r="FZH33" s="2434"/>
      <c r="FZI33" s="2434"/>
      <c r="FZJ33" s="2434"/>
      <c r="FZK33" s="2434"/>
      <c r="FZL33" s="2434"/>
      <c r="FZM33" s="2434"/>
      <c r="FZN33" s="2434"/>
      <c r="FZO33" s="2434"/>
      <c r="FZP33" s="2434"/>
      <c r="FZQ33" s="2434"/>
      <c r="FZR33" s="2434"/>
      <c r="FZS33" s="2434"/>
      <c r="FZT33" s="2434"/>
      <c r="FZU33" s="2434"/>
      <c r="FZV33" s="2434"/>
      <c r="FZW33" s="2434"/>
      <c r="FZX33" s="2434"/>
      <c r="FZY33" s="2434"/>
      <c r="FZZ33" s="2434"/>
      <c r="GAA33" s="2434"/>
      <c r="GAB33" s="2434"/>
      <c r="GAC33" s="2434"/>
      <c r="GAD33" s="2434"/>
      <c r="GAE33" s="2434"/>
      <c r="GAF33" s="2434"/>
      <c r="GAG33" s="2434"/>
      <c r="GAH33" s="2434"/>
      <c r="GAI33" s="2434"/>
      <c r="GAJ33" s="2434"/>
      <c r="GAK33" s="2434"/>
      <c r="GAL33" s="2434"/>
      <c r="GAM33" s="2434"/>
      <c r="GAN33" s="2434"/>
      <c r="GAO33" s="2434"/>
      <c r="GAP33" s="2434"/>
      <c r="GAQ33" s="2434"/>
      <c r="GAR33" s="2434"/>
      <c r="GAS33" s="2434"/>
      <c r="GAT33" s="2434"/>
      <c r="GAU33" s="2434"/>
      <c r="GAV33" s="2434"/>
      <c r="GAW33" s="2434"/>
      <c r="GAX33" s="2434"/>
      <c r="GAY33" s="2434"/>
      <c r="GAZ33" s="2434"/>
      <c r="GBA33" s="2434"/>
      <c r="GBB33" s="2434"/>
      <c r="GBC33" s="2434"/>
      <c r="GBD33" s="2434"/>
      <c r="GBE33" s="2434"/>
      <c r="GBF33" s="2434"/>
      <c r="GBG33" s="2434"/>
      <c r="GBH33" s="2434"/>
      <c r="GBI33" s="2434"/>
      <c r="GBJ33" s="2434"/>
      <c r="GBK33" s="2434"/>
      <c r="GBL33" s="2434"/>
      <c r="GBM33" s="2434"/>
      <c r="GBN33" s="2434"/>
      <c r="GBO33" s="2434"/>
      <c r="GBP33" s="2434"/>
      <c r="GBQ33" s="2434"/>
      <c r="GBR33" s="2434"/>
      <c r="GBS33" s="2434"/>
      <c r="GBT33" s="2434"/>
      <c r="GBU33" s="2434"/>
      <c r="GBV33" s="2434"/>
      <c r="GBW33" s="2434"/>
      <c r="GBX33" s="2434"/>
      <c r="GBY33" s="2434"/>
      <c r="GBZ33" s="2434"/>
      <c r="GCA33" s="2434"/>
      <c r="GCB33" s="2434"/>
      <c r="GCC33" s="2434"/>
      <c r="GCD33" s="2434"/>
      <c r="GCE33" s="2434"/>
      <c r="GCF33" s="2434"/>
      <c r="GCG33" s="2434"/>
      <c r="GCH33" s="2434"/>
      <c r="GCI33" s="2434"/>
      <c r="GCJ33" s="2434"/>
      <c r="GCK33" s="2434"/>
      <c r="GCL33" s="2434"/>
      <c r="GCM33" s="2434"/>
      <c r="GCN33" s="2434"/>
      <c r="GCO33" s="2434"/>
      <c r="GCP33" s="2434"/>
      <c r="GCQ33" s="2434"/>
      <c r="GCR33" s="2434"/>
      <c r="GCS33" s="2434"/>
      <c r="GCT33" s="2434"/>
      <c r="GCU33" s="2434"/>
      <c r="GCV33" s="2434"/>
      <c r="GCW33" s="2434"/>
      <c r="GCX33" s="2434"/>
      <c r="GCY33" s="2434"/>
      <c r="GCZ33" s="2434"/>
      <c r="GDA33" s="2434"/>
      <c r="GDB33" s="2434"/>
      <c r="GDC33" s="2434"/>
      <c r="GDD33" s="2434"/>
      <c r="GDE33" s="2434"/>
      <c r="GDF33" s="2434"/>
      <c r="GDG33" s="2434"/>
      <c r="GDH33" s="2434"/>
      <c r="GDI33" s="2434"/>
      <c r="GDJ33" s="2434"/>
      <c r="GDK33" s="2434"/>
      <c r="GDL33" s="2434"/>
      <c r="GDM33" s="2434"/>
      <c r="GDN33" s="2434"/>
      <c r="GDO33" s="2434"/>
      <c r="GDP33" s="2434"/>
      <c r="GDQ33" s="2434"/>
      <c r="GDR33" s="2434"/>
      <c r="GDS33" s="2434"/>
      <c r="GDT33" s="2434"/>
      <c r="GDU33" s="2434"/>
      <c r="GDV33" s="2434"/>
      <c r="GDW33" s="2434"/>
      <c r="GDX33" s="2434"/>
      <c r="GDY33" s="2434"/>
      <c r="GDZ33" s="2434"/>
      <c r="GEA33" s="2434"/>
      <c r="GEB33" s="2434"/>
      <c r="GEC33" s="2434"/>
      <c r="GED33" s="2434"/>
      <c r="GEE33" s="2434"/>
      <c r="GEF33" s="2434"/>
      <c r="GEG33" s="2434"/>
      <c r="GEH33" s="2434"/>
      <c r="GEI33" s="2434"/>
      <c r="GEJ33" s="2434"/>
      <c r="GEK33" s="2434"/>
      <c r="GEL33" s="2434"/>
      <c r="GEM33" s="2434"/>
      <c r="GEN33" s="2434"/>
      <c r="GEO33" s="2434"/>
      <c r="GEP33" s="2434"/>
      <c r="GEQ33" s="2434"/>
      <c r="GER33" s="2434"/>
      <c r="GES33" s="2434"/>
      <c r="GET33" s="2434"/>
      <c r="GEU33" s="2434"/>
      <c r="GEV33" s="2434"/>
      <c r="GEW33" s="2434"/>
      <c r="GEX33" s="2434"/>
      <c r="GEY33" s="2434"/>
      <c r="GEZ33" s="2434"/>
      <c r="GFA33" s="2434"/>
      <c r="GFB33" s="2434"/>
      <c r="GFC33" s="2434"/>
      <c r="GFD33" s="2434"/>
      <c r="GFE33" s="2434"/>
      <c r="GFF33" s="2434"/>
      <c r="GFG33" s="2434"/>
      <c r="GFH33" s="2434"/>
      <c r="GFI33" s="2434"/>
      <c r="GFJ33" s="2434"/>
      <c r="GFK33" s="2434"/>
      <c r="GFL33" s="2434"/>
      <c r="GFM33" s="2434"/>
      <c r="GFN33" s="2434"/>
      <c r="GFO33" s="2434"/>
      <c r="GFP33" s="2434"/>
      <c r="GFQ33" s="2434"/>
      <c r="GFR33" s="2434"/>
      <c r="GFS33" s="2434"/>
      <c r="GFT33" s="2434"/>
      <c r="GFU33" s="2434"/>
      <c r="GFV33" s="2434"/>
      <c r="GFW33" s="2434"/>
      <c r="GFX33" s="2434"/>
      <c r="GFY33" s="2434"/>
      <c r="GFZ33" s="2434"/>
      <c r="GGA33" s="2434"/>
      <c r="GGB33" s="2434"/>
      <c r="GGC33" s="2434"/>
      <c r="GGD33" s="2434"/>
      <c r="GGE33" s="2434"/>
      <c r="GGF33" s="2434"/>
      <c r="GGG33" s="2434"/>
      <c r="GGH33" s="2434"/>
      <c r="GGI33" s="2434"/>
      <c r="GGJ33" s="2434"/>
      <c r="GGK33" s="2434"/>
      <c r="GGL33" s="2434"/>
      <c r="GGM33" s="2434"/>
      <c r="GGN33" s="2434"/>
      <c r="GGO33" s="2434"/>
      <c r="GGP33" s="2434"/>
      <c r="GGQ33" s="2434"/>
      <c r="GGR33" s="2434"/>
      <c r="GGS33" s="2434"/>
      <c r="GGT33" s="2434"/>
      <c r="GGU33" s="2434"/>
      <c r="GGV33" s="2434"/>
      <c r="GGW33" s="2434"/>
      <c r="GGX33" s="2434"/>
      <c r="GGY33" s="2434"/>
      <c r="GGZ33" s="2434"/>
      <c r="GHA33" s="2434"/>
      <c r="GHB33" s="2434"/>
      <c r="GHC33" s="2434"/>
      <c r="GHD33" s="2434"/>
      <c r="GHE33" s="2434"/>
      <c r="GHF33" s="2434"/>
      <c r="GHG33" s="2434"/>
      <c r="GHH33" s="2434"/>
      <c r="GHI33" s="2434"/>
      <c r="GHJ33" s="2434"/>
      <c r="GHK33" s="2434"/>
      <c r="GHL33" s="2434"/>
      <c r="GHM33" s="2434"/>
      <c r="GHN33" s="2434"/>
      <c r="GHO33" s="2434"/>
      <c r="GHP33" s="2434"/>
      <c r="GHQ33" s="2434"/>
      <c r="GHR33" s="2434"/>
      <c r="GHS33" s="2434"/>
      <c r="GHT33" s="2434"/>
      <c r="GHU33" s="2434"/>
      <c r="GHV33" s="2434"/>
      <c r="GHW33" s="2434"/>
      <c r="GHX33" s="2434"/>
      <c r="GHY33" s="2434"/>
      <c r="GHZ33" s="2434"/>
      <c r="GIA33" s="2434"/>
      <c r="GIB33" s="2434"/>
      <c r="GIC33" s="2434"/>
      <c r="GID33" s="2434"/>
      <c r="GIE33" s="2434"/>
      <c r="GIF33" s="2434"/>
      <c r="GIG33" s="2434"/>
      <c r="GIH33" s="2434"/>
      <c r="GII33" s="2434"/>
      <c r="GIJ33" s="2434"/>
      <c r="GIK33" s="2434"/>
      <c r="GIL33" s="2434"/>
      <c r="GIM33" s="2434"/>
      <c r="GIN33" s="2434"/>
      <c r="GIO33" s="2434"/>
      <c r="GIP33" s="2434"/>
      <c r="GIQ33" s="2434"/>
      <c r="GIR33" s="2434"/>
      <c r="GIS33" s="2434"/>
      <c r="GIT33" s="2434"/>
      <c r="GIU33" s="2434"/>
      <c r="GIV33" s="2434"/>
      <c r="GIW33" s="2434"/>
      <c r="GIX33" s="2434"/>
      <c r="GIY33" s="2434"/>
      <c r="GIZ33" s="2434"/>
      <c r="GJA33" s="2434"/>
      <c r="GJB33" s="2434"/>
      <c r="GJC33" s="2434"/>
      <c r="GJD33" s="2434"/>
      <c r="GJE33" s="2434"/>
      <c r="GJF33" s="2434"/>
      <c r="GJG33" s="2434"/>
      <c r="GJH33" s="2434"/>
      <c r="GJI33" s="2434"/>
      <c r="GJJ33" s="2434"/>
      <c r="GJK33" s="2434"/>
      <c r="GJL33" s="2434"/>
      <c r="GJM33" s="2434"/>
      <c r="GJN33" s="2434"/>
      <c r="GJO33" s="2434"/>
      <c r="GJP33" s="2434"/>
      <c r="GJQ33" s="2434"/>
      <c r="GJR33" s="2434"/>
      <c r="GJS33" s="2434"/>
      <c r="GJT33" s="2434"/>
      <c r="GJU33" s="2434"/>
      <c r="GJV33" s="2434"/>
      <c r="GJW33" s="2434"/>
      <c r="GJX33" s="2434"/>
      <c r="GJY33" s="2434"/>
      <c r="GJZ33" s="2434"/>
      <c r="GKA33" s="2434"/>
      <c r="GKB33" s="2434"/>
      <c r="GKC33" s="2434"/>
      <c r="GKD33" s="2434"/>
      <c r="GKE33" s="2434"/>
      <c r="GKF33" s="2434"/>
      <c r="GKG33" s="2434"/>
      <c r="GKH33" s="2434"/>
      <c r="GKI33" s="2434"/>
      <c r="GKJ33" s="2434"/>
      <c r="GKK33" s="2434"/>
      <c r="GKL33" s="2434"/>
      <c r="GKM33" s="2434"/>
      <c r="GKN33" s="2434"/>
      <c r="GKO33" s="2434"/>
      <c r="GKP33" s="2434"/>
      <c r="GKQ33" s="2434"/>
      <c r="GKR33" s="2434"/>
      <c r="GKS33" s="2434"/>
      <c r="GKT33" s="2434"/>
      <c r="GKU33" s="2434"/>
      <c r="GKV33" s="2434"/>
      <c r="GKW33" s="2434"/>
      <c r="GKX33" s="2434"/>
      <c r="GKY33" s="2434"/>
      <c r="GKZ33" s="2434"/>
      <c r="GLA33" s="2434"/>
      <c r="GLB33" s="2434"/>
      <c r="GLC33" s="2434"/>
      <c r="GLD33" s="2434"/>
      <c r="GLE33" s="2434"/>
      <c r="GLF33" s="2434"/>
      <c r="GLG33" s="2434"/>
      <c r="GLH33" s="2434"/>
      <c r="GLI33" s="2434"/>
      <c r="GLJ33" s="2434"/>
      <c r="GLK33" s="2434"/>
      <c r="GLL33" s="2434"/>
      <c r="GLM33" s="2434"/>
      <c r="GLN33" s="2434"/>
      <c r="GLO33" s="2434"/>
      <c r="GLP33" s="2434"/>
      <c r="GLQ33" s="2434"/>
      <c r="GLR33" s="2434"/>
      <c r="GLS33" s="2434"/>
      <c r="GLT33" s="2434"/>
      <c r="GLU33" s="2434"/>
      <c r="GLV33" s="2434"/>
      <c r="GLW33" s="2434"/>
      <c r="GLX33" s="2434"/>
      <c r="GLY33" s="2434"/>
      <c r="GLZ33" s="2434"/>
      <c r="GMA33" s="2434"/>
      <c r="GMB33" s="2434"/>
      <c r="GMC33" s="2434"/>
      <c r="GMD33" s="2434"/>
      <c r="GME33" s="2434"/>
      <c r="GMF33" s="2434"/>
      <c r="GMG33" s="2434"/>
      <c r="GMH33" s="2434"/>
      <c r="GMI33" s="2434"/>
      <c r="GMJ33" s="2434"/>
      <c r="GMK33" s="2434"/>
      <c r="GML33" s="2434"/>
      <c r="GMM33" s="2434"/>
      <c r="GMN33" s="2434"/>
      <c r="GMO33" s="2434"/>
      <c r="GMP33" s="2434"/>
      <c r="GMQ33" s="2434"/>
      <c r="GMR33" s="2434"/>
      <c r="GMS33" s="2434"/>
      <c r="GMT33" s="2434"/>
      <c r="GMU33" s="2434"/>
      <c r="GMV33" s="2434"/>
      <c r="GMW33" s="2434"/>
      <c r="GMX33" s="2434"/>
      <c r="GMY33" s="2434"/>
      <c r="GMZ33" s="2434"/>
      <c r="GNA33" s="2434"/>
      <c r="GNB33" s="2434"/>
      <c r="GNC33" s="2434"/>
      <c r="GND33" s="2434"/>
      <c r="GNE33" s="2434"/>
      <c r="GNF33" s="2434"/>
      <c r="GNG33" s="2434"/>
      <c r="GNH33" s="2434"/>
      <c r="GNI33" s="2434"/>
      <c r="GNJ33" s="2434"/>
      <c r="GNK33" s="2434"/>
      <c r="GNL33" s="2434"/>
      <c r="GNM33" s="2434"/>
      <c r="GNN33" s="2434"/>
      <c r="GNO33" s="2434"/>
      <c r="GNP33" s="2434"/>
      <c r="GNQ33" s="2434"/>
      <c r="GNR33" s="2434"/>
      <c r="GNS33" s="2434"/>
      <c r="GNT33" s="2434"/>
      <c r="GNU33" s="2434"/>
      <c r="GNV33" s="2434"/>
      <c r="GNW33" s="2434"/>
      <c r="GNX33" s="2434"/>
      <c r="GNY33" s="2434"/>
      <c r="GNZ33" s="2434"/>
      <c r="GOA33" s="2434"/>
      <c r="GOB33" s="2434"/>
      <c r="GOC33" s="2434"/>
      <c r="GOD33" s="2434"/>
      <c r="GOE33" s="2434"/>
      <c r="GOF33" s="2434"/>
      <c r="GOG33" s="2434"/>
      <c r="GOH33" s="2434"/>
      <c r="GOI33" s="2434"/>
      <c r="GOJ33" s="2434"/>
      <c r="GOK33" s="2434"/>
      <c r="GOL33" s="2434"/>
      <c r="GOM33" s="2434"/>
      <c r="GON33" s="2434"/>
      <c r="GOO33" s="2434"/>
      <c r="GOP33" s="2434"/>
      <c r="GOQ33" s="2434"/>
      <c r="GOR33" s="2434"/>
      <c r="GOS33" s="2434"/>
      <c r="GOT33" s="2434"/>
      <c r="GOU33" s="2434"/>
      <c r="GOV33" s="2434"/>
      <c r="GOW33" s="2434"/>
      <c r="GOX33" s="2434"/>
      <c r="GOY33" s="2434"/>
      <c r="GOZ33" s="2434"/>
      <c r="GPA33" s="2434"/>
      <c r="GPB33" s="2434"/>
      <c r="GPC33" s="2434"/>
      <c r="GPD33" s="2434"/>
      <c r="GPE33" s="2434"/>
      <c r="GPF33" s="2434"/>
      <c r="GPG33" s="2434"/>
      <c r="GPH33" s="2434"/>
      <c r="GPI33" s="2434"/>
      <c r="GPJ33" s="2434"/>
      <c r="GPK33" s="2434"/>
      <c r="GPL33" s="2434"/>
      <c r="GPM33" s="2434"/>
      <c r="GPN33" s="2434"/>
      <c r="GPO33" s="2434"/>
      <c r="GPP33" s="2434"/>
      <c r="GPQ33" s="2434"/>
      <c r="GPR33" s="2434"/>
      <c r="GPS33" s="2434"/>
      <c r="GPT33" s="2434"/>
      <c r="GPU33" s="2434"/>
      <c r="GPV33" s="2434"/>
      <c r="GPW33" s="2434"/>
      <c r="GPX33" s="2434"/>
      <c r="GPY33" s="2434"/>
      <c r="GPZ33" s="2434"/>
      <c r="GQA33" s="2434"/>
      <c r="GQB33" s="2434"/>
      <c r="GQC33" s="2434"/>
      <c r="GQD33" s="2434"/>
      <c r="GQE33" s="2434"/>
      <c r="GQF33" s="2434"/>
      <c r="GQG33" s="2434"/>
      <c r="GQH33" s="2434"/>
      <c r="GQI33" s="2434"/>
      <c r="GQJ33" s="2434"/>
      <c r="GQK33" s="2434"/>
      <c r="GQL33" s="2434"/>
      <c r="GQM33" s="2434"/>
      <c r="GQN33" s="2434"/>
      <c r="GQO33" s="2434"/>
      <c r="GQP33" s="2434"/>
      <c r="GQQ33" s="2434"/>
      <c r="GQR33" s="2434"/>
      <c r="GQS33" s="2434"/>
      <c r="GQT33" s="2434"/>
      <c r="GQU33" s="2434"/>
      <c r="GQV33" s="2434"/>
      <c r="GQW33" s="2434"/>
      <c r="GQX33" s="2434"/>
      <c r="GQY33" s="2434"/>
      <c r="GQZ33" s="2434"/>
      <c r="GRA33" s="2434"/>
      <c r="GRB33" s="2434"/>
      <c r="GRC33" s="2434"/>
      <c r="GRD33" s="2434"/>
      <c r="GRE33" s="2434"/>
      <c r="GRF33" s="2434"/>
      <c r="GRG33" s="2434"/>
      <c r="GRH33" s="2434"/>
      <c r="GRI33" s="2434"/>
      <c r="GRJ33" s="2434"/>
      <c r="GRK33" s="2434"/>
      <c r="GRL33" s="2434"/>
      <c r="GRM33" s="2434"/>
      <c r="GRN33" s="2434"/>
      <c r="GRO33" s="2434"/>
      <c r="GRP33" s="2434"/>
      <c r="GRQ33" s="2434"/>
      <c r="GRR33" s="2434"/>
      <c r="GRS33" s="2434"/>
      <c r="GRT33" s="2434"/>
      <c r="GRU33" s="2434"/>
      <c r="GRV33" s="2434"/>
      <c r="GRW33" s="2434"/>
      <c r="GRX33" s="2434"/>
      <c r="GRY33" s="2434"/>
      <c r="GRZ33" s="2434"/>
      <c r="GSA33" s="2434"/>
      <c r="GSB33" s="2434"/>
      <c r="GSC33" s="2434"/>
      <c r="GSD33" s="2434"/>
      <c r="GSE33" s="2434"/>
      <c r="GSF33" s="2434"/>
      <c r="GSG33" s="2434"/>
      <c r="GSH33" s="2434"/>
      <c r="GSI33" s="2434"/>
      <c r="GSJ33" s="2434"/>
      <c r="GSK33" s="2434"/>
      <c r="GSL33" s="2434"/>
      <c r="GSM33" s="2434"/>
      <c r="GSN33" s="2434"/>
      <c r="GSO33" s="2434"/>
      <c r="GSP33" s="2434"/>
      <c r="GSQ33" s="2434"/>
      <c r="GSR33" s="2434"/>
      <c r="GSS33" s="2434"/>
      <c r="GST33" s="2434"/>
      <c r="GSU33" s="2434"/>
      <c r="GSV33" s="2434"/>
      <c r="GSW33" s="2434"/>
      <c r="GSX33" s="2434"/>
      <c r="GSY33" s="2434"/>
      <c r="GSZ33" s="2434"/>
      <c r="GTA33" s="2434"/>
      <c r="GTB33" s="2434"/>
      <c r="GTC33" s="2434"/>
      <c r="GTD33" s="2434"/>
      <c r="GTE33" s="2434"/>
      <c r="GTF33" s="2434"/>
      <c r="GTG33" s="2434"/>
      <c r="GTH33" s="2434"/>
      <c r="GTI33" s="2434"/>
      <c r="GTJ33" s="2434"/>
      <c r="GTK33" s="2434"/>
      <c r="GTL33" s="2434"/>
      <c r="GTM33" s="2434"/>
      <c r="GTN33" s="2434"/>
      <c r="GTO33" s="2434"/>
      <c r="GTP33" s="2434"/>
      <c r="GTQ33" s="2434"/>
      <c r="GTR33" s="2434"/>
      <c r="GTS33" s="2434"/>
      <c r="GTT33" s="2434"/>
      <c r="GTU33" s="2434"/>
      <c r="GTV33" s="2434"/>
      <c r="GTW33" s="2434"/>
      <c r="GTX33" s="2434"/>
      <c r="GTY33" s="2434"/>
      <c r="GTZ33" s="2434"/>
      <c r="GUA33" s="2434"/>
      <c r="GUB33" s="2434"/>
      <c r="GUC33" s="2434"/>
      <c r="GUD33" s="2434"/>
      <c r="GUE33" s="2434"/>
      <c r="GUF33" s="2434"/>
      <c r="GUG33" s="2434"/>
      <c r="GUH33" s="2434"/>
      <c r="GUI33" s="2434"/>
      <c r="GUJ33" s="2434"/>
      <c r="GUK33" s="2434"/>
      <c r="GUL33" s="2434"/>
      <c r="GUM33" s="2434"/>
      <c r="GUN33" s="2434"/>
      <c r="GUO33" s="2434"/>
      <c r="GUP33" s="2434"/>
      <c r="GUQ33" s="2434"/>
      <c r="GUR33" s="2434"/>
      <c r="GUS33" s="2434"/>
      <c r="GUT33" s="2434"/>
      <c r="GUU33" s="2434"/>
      <c r="GUV33" s="2434"/>
      <c r="GUW33" s="2434"/>
      <c r="GUX33" s="2434"/>
      <c r="GUY33" s="2434"/>
      <c r="GUZ33" s="2434"/>
      <c r="GVA33" s="2434"/>
      <c r="GVB33" s="2434"/>
      <c r="GVC33" s="2434"/>
      <c r="GVD33" s="2434"/>
      <c r="GVE33" s="2434"/>
      <c r="GVF33" s="2434"/>
      <c r="GVG33" s="2434"/>
      <c r="GVH33" s="2434"/>
      <c r="GVI33" s="2434"/>
      <c r="GVJ33" s="2434"/>
      <c r="GVK33" s="2434"/>
      <c r="GVL33" s="2434"/>
      <c r="GVM33" s="2434"/>
      <c r="GVN33" s="2434"/>
      <c r="GVO33" s="2434"/>
      <c r="GVP33" s="2434"/>
      <c r="GVQ33" s="2434"/>
      <c r="GVR33" s="2434"/>
      <c r="GVS33" s="2434"/>
      <c r="GVT33" s="2434"/>
      <c r="GVU33" s="2434"/>
      <c r="GVV33" s="2434"/>
      <c r="GVW33" s="2434"/>
      <c r="GVX33" s="2434"/>
      <c r="GVY33" s="2434"/>
      <c r="GVZ33" s="2434"/>
      <c r="GWA33" s="2434"/>
      <c r="GWB33" s="2434"/>
      <c r="GWC33" s="2434"/>
      <c r="GWD33" s="2434"/>
      <c r="GWE33" s="2434"/>
      <c r="GWF33" s="2434"/>
      <c r="GWG33" s="2434"/>
      <c r="GWH33" s="2434"/>
      <c r="GWI33" s="2434"/>
      <c r="GWJ33" s="2434"/>
      <c r="GWK33" s="2434"/>
      <c r="GWL33" s="2434"/>
      <c r="GWM33" s="2434"/>
      <c r="GWN33" s="2434"/>
      <c r="GWO33" s="2434"/>
      <c r="GWP33" s="2434"/>
      <c r="GWQ33" s="2434"/>
      <c r="GWR33" s="2434"/>
      <c r="GWS33" s="2434"/>
      <c r="GWT33" s="2434"/>
      <c r="GWU33" s="2434"/>
      <c r="GWV33" s="2434"/>
      <c r="GWW33" s="2434"/>
      <c r="GWX33" s="2434"/>
      <c r="GWY33" s="2434"/>
      <c r="GWZ33" s="2434"/>
      <c r="GXA33" s="2434"/>
      <c r="GXB33" s="2434"/>
      <c r="GXC33" s="2434"/>
      <c r="GXD33" s="2434"/>
      <c r="GXE33" s="2434"/>
      <c r="GXF33" s="2434"/>
      <c r="GXG33" s="2434"/>
      <c r="GXH33" s="2434"/>
      <c r="GXI33" s="2434"/>
      <c r="GXJ33" s="2434"/>
      <c r="GXK33" s="2434"/>
      <c r="GXL33" s="2434"/>
      <c r="GXM33" s="2434"/>
      <c r="GXN33" s="2434"/>
      <c r="GXO33" s="2434"/>
      <c r="GXP33" s="2434"/>
      <c r="GXQ33" s="2434"/>
      <c r="GXR33" s="2434"/>
      <c r="GXS33" s="2434"/>
      <c r="GXT33" s="2434"/>
      <c r="GXU33" s="2434"/>
      <c r="GXV33" s="2434"/>
      <c r="GXW33" s="2434"/>
      <c r="GXX33" s="2434"/>
      <c r="GXY33" s="2434"/>
      <c r="GXZ33" s="2434"/>
      <c r="GYA33" s="2434"/>
      <c r="GYB33" s="2434"/>
      <c r="GYC33" s="2434"/>
      <c r="GYD33" s="2434"/>
      <c r="GYE33" s="2434"/>
      <c r="GYF33" s="2434"/>
      <c r="GYG33" s="2434"/>
      <c r="GYH33" s="2434"/>
      <c r="GYI33" s="2434"/>
      <c r="GYJ33" s="2434"/>
      <c r="GYK33" s="2434"/>
      <c r="GYL33" s="2434"/>
      <c r="GYM33" s="2434"/>
      <c r="GYN33" s="2434"/>
      <c r="GYO33" s="2434"/>
      <c r="GYP33" s="2434"/>
      <c r="GYQ33" s="2434"/>
      <c r="GYR33" s="2434"/>
      <c r="GYS33" s="2434"/>
      <c r="GYT33" s="2434"/>
      <c r="GYU33" s="2434"/>
      <c r="GYV33" s="2434"/>
      <c r="GYW33" s="2434"/>
      <c r="GYX33" s="2434"/>
      <c r="GYY33" s="2434"/>
      <c r="GYZ33" s="2434"/>
      <c r="GZA33" s="2434"/>
      <c r="GZB33" s="2434"/>
      <c r="GZC33" s="2434"/>
      <c r="GZD33" s="2434"/>
      <c r="GZE33" s="2434"/>
      <c r="GZF33" s="2434"/>
      <c r="GZG33" s="2434"/>
      <c r="GZH33" s="2434"/>
      <c r="GZI33" s="2434"/>
      <c r="GZJ33" s="2434"/>
      <c r="GZK33" s="2434"/>
      <c r="GZL33" s="2434"/>
      <c r="GZM33" s="2434"/>
      <c r="GZN33" s="2434"/>
      <c r="GZO33" s="2434"/>
      <c r="GZP33" s="2434"/>
      <c r="GZQ33" s="2434"/>
      <c r="GZR33" s="2434"/>
      <c r="GZS33" s="2434"/>
      <c r="GZT33" s="2434"/>
      <c r="GZU33" s="2434"/>
      <c r="GZV33" s="2434"/>
      <c r="GZW33" s="2434"/>
      <c r="GZX33" s="2434"/>
      <c r="GZY33" s="2434"/>
      <c r="GZZ33" s="2434"/>
      <c r="HAA33" s="2434"/>
      <c r="HAB33" s="2434"/>
      <c r="HAC33" s="2434"/>
      <c r="HAD33" s="2434"/>
      <c r="HAE33" s="2434"/>
      <c r="HAF33" s="2434"/>
      <c r="HAG33" s="2434"/>
      <c r="HAH33" s="2434"/>
      <c r="HAI33" s="2434"/>
      <c r="HAJ33" s="2434"/>
      <c r="HAK33" s="2434"/>
      <c r="HAL33" s="2434"/>
      <c r="HAM33" s="2434"/>
      <c r="HAN33" s="2434"/>
      <c r="HAO33" s="2434"/>
      <c r="HAP33" s="2434"/>
      <c r="HAQ33" s="2434"/>
      <c r="HAR33" s="2434"/>
      <c r="HAS33" s="2434"/>
      <c r="HAT33" s="2434"/>
      <c r="HAU33" s="2434"/>
      <c r="HAV33" s="2434"/>
      <c r="HAW33" s="2434"/>
      <c r="HAX33" s="2434"/>
      <c r="HAY33" s="2434"/>
      <c r="HAZ33" s="2434"/>
      <c r="HBA33" s="2434"/>
      <c r="HBB33" s="2434"/>
      <c r="HBC33" s="2434"/>
      <c r="HBD33" s="2434"/>
      <c r="HBE33" s="2434"/>
      <c r="HBF33" s="2434"/>
      <c r="HBG33" s="2434"/>
      <c r="HBH33" s="2434"/>
      <c r="HBI33" s="2434"/>
      <c r="HBJ33" s="2434"/>
      <c r="HBK33" s="2434"/>
      <c r="HBL33" s="2434"/>
      <c r="HBM33" s="2434"/>
      <c r="HBN33" s="2434"/>
      <c r="HBO33" s="2434"/>
      <c r="HBP33" s="2434"/>
      <c r="HBQ33" s="2434"/>
      <c r="HBR33" s="2434"/>
      <c r="HBS33" s="2434"/>
      <c r="HBT33" s="2434"/>
      <c r="HBU33" s="2434"/>
      <c r="HBV33" s="2434"/>
      <c r="HBW33" s="2434"/>
      <c r="HBX33" s="2434"/>
      <c r="HBY33" s="2434"/>
      <c r="HBZ33" s="2434"/>
      <c r="HCA33" s="2434"/>
      <c r="HCB33" s="2434"/>
      <c r="HCC33" s="2434"/>
      <c r="HCD33" s="2434"/>
      <c r="HCE33" s="2434"/>
      <c r="HCF33" s="2434"/>
      <c r="HCG33" s="2434"/>
      <c r="HCH33" s="2434"/>
      <c r="HCI33" s="2434"/>
      <c r="HCJ33" s="2434"/>
      <c r="HCK33" s="2434"/>
      <c r="HCL33" s="2434"/>
      <c r="HCM33" s="2434"/>
      <c r="HCN33" s="2434"/>
      <c r="HCO33" s="2434"/>
      <c r="HCP33" s="2434"/>
      <c r="HCQ33" s="2434"/>
      <c r="HCR33" s="2434"/>
      <c r="HCS33" s="2434"/>
      <c r="HCT33" s="2434"/>
      <c r="HCU33" s="2434"/>
      <c r="HCV33" s="2434"/>
      <c r="HCW33" s="2434"/>
      <c r="HCX33" s="2434"/>
      <c r="HCY33" s="2434"/>
      <c r="HCZ33" s="2434"/>
      <c r="HDA33" s="2434"/>
      <c r="HDB33" s="2434"/>
      <c r="HDC33" s="2434"/>
      <c r="HDD33" s="2434"/>
      <c r="HDE33" s="2434"/>
      <c r="HDF33" s="2434"/>
      <c r="HDG33" s="2434"/>
      <c r="HDH33" s="2434"/>
      <c r="HDI33" s="2434"/>
      <c r="HDJ33" s="2434"/>
      <c r="HDK33" s="2434"/>
      <c r="HDL33" s="2434"/>
      <c r="HDM33" s="2434"/>
      <c r="HDN33" s="2434"/>
      <c r="HDO33" s="2434"/>
      <c r="HDP33" s="2434"/>
      <c r="HDQ33" s="2434"/>
      <c r="HDR33" s="2434"/>
      <c r="HDS33" s="2434"/>
      <c r="HDT33" s="2434"/>
      <c r="HDU33" s="2434"/>
      <c r="HDV33" s="2434"/>
      <c r="HDW33" s="2434"/>
      <c r="HDX33" s="2434"/>
      <c r="HDY33" s="2434"/>
      <c r="HDZ33" s="2434"/>
      <c r="HEA33" s="2434"/>
      <c r="HEB33" s="2434"/>
      <c r="HEC33" s="2434"/>
      <c r="HED33" s="2434"/>
      <c r="HEE33" s="2434"/>
      <c r="HEF33" s="2434"/>
      <c r="HEG33" s="2434"/>
      <c r="HEH33" s="2434"/>
      <c r="HEI33" s="2434"/>
      <c r="HEJ33" s="2434"/>
      <c r="HEK33" s="2434"/>
      <c r="HEL33" s="2434"/>
      <c r="HEM33" s="2434"/>
      <c r="HEN33" s="2434"/>
      <c r="HEO33" s="2434"/>
      <c r="HEP33" s="2434"/>
      <c r="HEQ33" s="2434"/>
      <c r="HER33" s="2434"/>
      <c r="HES33" s="2434"/>
      <c r="HET33" s="2434"/>
      <c r="HEU33" s="2434"/>
      <c r="HEV33" s="2434"/>
      <c r="HEW33" s="2434"/>
      <c r="HEX33" s="2434"/>
      <c r="HEY33" s="2434"/>
      <c r="HEZ33" s="2434"/>
      <c r="HFA33" s="2434"/>
      <c r="HFB33" s="2434"/>
      <c r="HFC33" s="2434"/>
      <c r="HFD33" s="2434"/>
      <c r="HFE33" s="2434"/>
      <c r="HFF33" s="2434"/>
      <c r="HFG33" s="2434"/>
      <c r="HFH33" s="2434"/>
      <c r="HFI33" s="2434"/>
      <c r="HFJ33" s="2434"/>
      <c r="HFK33" s="2434"/>
      <c r="HFL33" s="2434"/>
      <c r="HFM33" s="2434"/>
      <c r="HFN33" s="2434"/>
      <c r="HFO33" s="2434"/>
      <c r="HFP33" s="2434"/>
      <c r="HFQ33" s="2434"/>
      <c r="HFR33" s="2434"/>
      <c r="HFS33" s="2434"/>
      <c r="HFT33" s="2434"/>
      <c r="HFU33" s="2434"/>
      <c r="HFV33" s="2434"/>
      <c r="HFW33" s="2434"/>
      <c r="HFX33" s="2434"/>
      <c r="HFY33" s="2434"/>
      <c r="HFZ33" s="2434"/>
      <c r="HGA33" s="2434"/>
      <c r="HGB33" s="2434"/>
      <c r="HGC33" s="2434"/>
      <c r="HGD33" s="2434"/>
      <c r="HGE33" s="2434"/>
      <c r="HGF33" s="2434"/>
      <c r="HGG33" s="2434"/>
      <c r="HGH33" s="2434"/>
      <c r="HGI33" s="2434"/>
      <c r="HGJ33" s="2434"/>
      <c r="HGK33" s="2434"/>
      <c r="HGL33" s="2434"/>
      <c r="HGM33" s="2434"/>
      <c r="HGN33" s="2434"/>
      <c r="HGO33" s="2434"/>
      <c r="HGP33" s="2434"/>
      <c r="HGQ33" s="2434"/>
      <c r="HGR33" s="2434"/>
      <c r="HGS33" s="2434"/>
      <c r="HGT33" s="2434"/>
      <c r="HGU33" s="2434"/>
      <c r="HGV33" s="2434"/>
      <c r="HGW33" s="2434"/>
      <c r="HGX33" s="2434"/>
      <c r="HGY33" s="2434"/>
      <c r="HGZ33" s="2434"/>
      <c r="HHA33" s="2434"/>
      <c r="HHB33" s="2434"/>
      <c r="HHC33" s="2434"/>
      <c r="HHD33" s="2434"/>
      <c r="HHE33" s="2434"/>
      <c r="HHF33" s="2434"/>
      <c r="HHG33" s="2434"/>
      <c r="HHH33" s="2434"/>
      <c r="HHI33" s="2434"/>
      <c r="HHJ33" s="2434"/>
      <c r="HHK33" s="2434"/>
      <c r="HHL33" s="2434"/>
      <c r="HHM33" s="2434"/>
      <c r="HHN33" s="2434"/>
      <c r="HHO33" s="2434"/>
      <c r="HHP33" s="2434"/>
      <c r="HHQ33" s="2434"/>
      <c r="HHR33" s="2434"/>
      <c r="HHS33" s="2434"/>
      <c r="HHT33" s="2434"/>
      <c r="HHU33" s="2434"/>
      <c r="HHV33" s="2434"/>
      <c r="HHW33" s="2434"/>
      <c r="HHX33" s="2434"/>
      <c r="HHY33" s="2434"/>
      <c r="HHZ33" s="2434"/>
      <c r="HIA33" s="2434"/>
      <c r="HIB33" s="2434"/>
      <c r="HIC33" s="2434"/>
      <c r="HID33" s="2434"/>
      <c r="HIE33" s="2434"/>
      <c r="HIF33" s="2434"/>
      <c r="HIG33" s="2434"/>
      <c r="HIH33" s="2434"/>
      <c r="HII33" s="2434"/>
      <c r="HIJ33" s="2434"/>
      <c r="HIK33" s="2434"/>
      <c r="HIL33" s="2434"/>
      <c r="HIM33" s="2434"/>
      <c r="HIN33" s="2434"/>
      <c r="HIO33" s="2434"/>
      <c r="HIP33" s="2434"/>
      <c r="HIQ33" s="2434"/>
      <c r="HIR33" s="2434"/>
      <c r="HIS33" s="2434"/>
      <c r="HIT33" s="2434"/>
      <c r="HIU33" s="2434"/>
      <c r="HIV33" s="2434"/>
      <c r="HIW33" s="2434"/>
      <c r="HIX33" s="2434"/>
      <c r="HIY33" s="2434"/>
      <c r="HIZ33" s="2434"/>
      <c r="HJA33" s="2434"/>
      <c r="HJB33" s="2434"/>
      <c r="HJC33" s="2434"/>
      <c r="HJD33" s="2434"/>
      <c r="HJE33" s="2434"/>
      <c r="HJF33" s="2434"/>
      <c r="HJG33" s="2434"/>
      <c r="HJH33" s="2434"/>
      <c r="HJI33" s="2434"/>
      <c r="HJJ33" s="2434"/>
      <c r="HJK33" s="2434"/>
      <c r="HJL33" s="2434"/>
      <c r="HJM33" s="2434"/>
      <c r="HJN33" s="2434"/>
      <c r="HJO33" s="2434"/>
      <c r="HJP33" s="2434"/>
      <c r="HJQ33" s="2434"/>
      <c r="HJR33" s="2434"/>
      <c r="HJS33" s="2434"/>
      <c r="HJT33" s="2434"/>
      <c r="HJU33" s="2434"/>
      <c r="HJV33" s="2434"/>
      <c r="HJW33" s="2434"/>
      <c r="HJX33" s="2434"/>
      <c r="HJY33" s="2434"/>
      <c r="HJZ33" s="2434"/>
      <c r="HKA33" s="2434"/>
      <c r="HKB33" s="2434"/>
      <c r="HKC33" s="2434"/>
      <c r="HKD33" s="2434"/>
      <c r="HKE33" s="2434"/>
      <c r="HKF33" s="2434"/>
      <c r="HKG33" s="2434"/>
      <c r="HKH33" s="2434"/>
      <c r="HKI33" s="2434"/>
      <c r="HKJ33" s="2434"/>
      <c r="HKK33" s="2434"/>
      <c r="HKL33" s="2434"/>
      <c r="HKM33" s="2434"/>
      <c r="HKN33" s="2434"/>
      <c r="HKO33" s="2434"/>
      <c r="HKP33" s="2434"/>
      <c r="HKQ33" s="2434"/>
      <c r="HKR33" s="2434"/>
      <c r="HKS33" s="2434"/>
      <c r="HKT33" s="2434"/>
      <c r="HKU33" s="2434"/>
      <c r="HKV33" s="2434"/>
      <c r="HKW33" s="2434"/>
      <c r="HKX33" s="2434"/>
      <c r="HKY33" s="2434"/>
      <c r="HKZ33" s="2434"/>
      <c r="HLA33" s="2434"/>
      <c r="HLB33" s="2434"/>
      <c r="HLC33" s="2434"/>
      <c r="HLD33" s="2434"/>
      <c r="HLE33" s="2434"/>
      <c r="HLF33" s="2434"/>
      <c r="HLG33" s="2434"/>
      <c r="HLH33" s="2434"/>
      <c r="HLI33" s="2434"/>
      <c r="HLJ33" s="2434"/>
      <c r="HLK33" s="2434"/>
      <c r="HLL33" s="2434"/>
      <c r="HLM33" s="2434"/>
      <c r="HLN33" s="2434"/>
      <c r="HLO33" s="2434"/>
      <c r="HLP33" s="2434"/>
      <c r="HLQ33" s="2434"/>
      <c r="HLR33" s="2434"/>
      <c r="HLS33" s="2434"/>
      <c r="HLT33" s="2434"/>
      <c r="HLU33" s="2434"/>
      <c r="HLV33" s="2434"/>
      <c r="HLW33" s="2434"/>
      <c r="HLX33" s="2434"/>
      <c r="HLY33" s="2434"/>
      <c r="HLZ33" s="2434"/>
      <c r="HMA33" s="2434"/>
      <c r="HMB33" s="2434"/>
      <c r="HMC33" s="2434"/>
      <c r="HMD33" s="2434"/>
      <c r="HME33" s="2434"/>
      <c r="HMF33" s="2434"/>
      <c r="HMG33" s="2434"/>
      <c r="HMH33" s="2434"/>
      <c r="HMI33" s="2434"/>
      <c r="HMJ33" s="2434"/>
      <c r="HMK33" s="2434"/>
      <c r="HML33" s="2434"/>
      <c r="HMM33" s="2434"/>
      <c r="HMN33" s="2434"/>
      <c r="HMO33" s="2434"/>
      <c r="HMP33" s="2434"/>
      <c r="HMQ33" s="2434"/>
      <c r="HMR33" s="2434"/>
      <c r="HMS33" s="2434"/>
      <c r="HMT33" s="2434"/>
      <c r="HMU33" s="2434"/>
      <c r="HMV33" s="2434"/>
      <c r="HMW33" s="2434"/>
      <c r="HMX33" s="2434"/>
      <c r="HMY33" s="2434"/>
      <c r="HMZ33" s="2434"/>
      <c r="HNA33" s="2434"/>
      <c r="HNB33" s="2434"/>
      <c r="HNC33" s="2434"/>
      <c r="HND33" s="2434"/>
      <c r="HNE33" s="2434"/>
      <c r="HNF33" s="2434"/>
      <c r="HNG33" s="2434"/>
      <c r="HNH33" s="2434"/>
      <c r="HNI33" s="2434"/>
      <c r="HNJ33" s="2434"/>
      <c r="HNK33" s="2434"/>
      <c r="HNL33" s="2434"/>
      <c r="HNM33" s="2434"/>
      <c r="HNN33" s="2434"/>
      <c r="HNO33" s="2434"/>
      <c r="HNP33" s="2434"/>
      <c r="HNQ33" s="2434"/>
      <c r="HNR33" s="2434"/>
      <c r="HNS33" s="2434"/>
      <c r="HNT33" s="2434"/>
      <c r="HNU33" s="2434"/>
      <c r="HNV33" s="2434"/>
      <c r="HNW33" s="2434"/>
      <c r="HNX33" s="2434"/>
      <c r="HNY33" s="2434"/>
      <c r="HNZ33" s="2434"/>
      <c r="HOA33" s="2434"/>
      <c r="HOB33" s="2434"/>
      <c r="HOC33" s="2434"/>
      <c r="HOD33" s="2434"/>
      <c r="HOE33" s="2434"/>
      <c r="HOF33" s="2434"/>
      <c r="HOG33" s="2434"/>
      <c r="HOH33" s="2434"/>
      <c r="HOI33" s="2434"/>
      <c r="HOJ33" s="2434"/>
      <c r="HOK33" s="2434"/>
      <c r="HOL33" s="2434"/>
      <c r="HOM33" s="2434"/>
      <c r="HON33" s="2434"/>
      <c r="HOO33" s="2434"/>
      <c r="HOP33" s="2434"/>
      <c r="HOQ33" s="2434"/>
      <c r="HOR33" s="2434"/>
      <c r="HOS33" s="2434"/>
      <c r="HOT33" s="2434"/>
      <c r="HOU33" s="2434"/>
      <c r="HOV33" s="2434"/>
      <c r="HOW33" s="2434"/>
      <c r="HOX33" s="2434"/>
      <c r="HOY33" s="2434"/>
      <c r="HOZ33" s="2434"/>
      <c r="HPA33" s="2434"/>
      <c r="HPB33" s="2434"/>
      <c r="HPC33" s="2434"/>
      <c r="HPD33" s="2434"/>
      <c r="HPE33" s="2434"/>
      <c r="HPF33" s="2434"/>
      <c r="HPG33" s="2434"/>
      <c r="HPH33" s="2434"/>
      <c r="HPI33" s="2434"/>
      <c r="HPJ33" s="2434"/>
      <c r="HPK33" s="2434"/>
      <c r="HPL33" s="2434"/>
      <c r="HPM33" s="2434"/>
      <c r="HPN33" s="2434"/>
      <c r="HPO33" s="2434"/>
      <c r="HPP33" s="2434"/>
      <c r="HPQ33" s="2434"/>
      <c r="HPR33" s="2434"/>
      <c r="HPS33" s="2434"/>
      <c r="HPT33" s="2434"/>
      <c r="HPU33" s="2434"/>
      <c r="HPV33" s="2434"/>
      <c r="HPW33" s="2434"/>
      <c r="HPX33" s="2434"/>
      <c r="HPY33" s="2434"/>
      <c r="HPZ33" s="2434"/>
      <c r="HQA33" s="2434"/>
      <c r="HQB33" s="2434"/>
      <c r="HQC33" s="2434"/>
      <c r="HQD33" s="2434"/>
      <c r="HQE33" s="2434"/>
      <c r="HQF33" s="2434"/>
      <c r="HQG33" s="2434"/>
      <c r="HQH33" s="2434"/>
      <c r="HQI33" s="2434"/>
      <c r="HQJ33" s="2434"/>
      <c r="HQK33" s="2434"/>
      <c r="HQL33" s="2434"/>
      <c r="HQM33" s="2434"/>
      <c r="HQN33" s="2434"/>
      <c r="HQO33" s="2434"/>
      <c r="HQP33" s="2434"/>
      <c r="HQQ33" s="2434"/>
      <c r="HQR33" s="2434"/>
      <c r="HQS33" s="2434"/>
      <c r="HQT33" s="2434"/>
      <c r="HQU33" s="2434"/>
      <c r="HQV33" s="2434"/>
      <c r="HQW33" s="2434"/>
      <c r="HQX33" s="2434"/>
      <c r="HQY33" s="2434"/>
      <c r="HQZ33" s="2434"/>
      <c r="HRA33" s="2434"/>
      <c r="HRB33" s="2434"/>
      <c r="HRC33" s="2434"/>
      <c r="HRD33" s="2434"/>
      <c r="HRE33" s="2434"/>
      <c r="HRF33" s="2434"/>
      <c r="HRG33" s="2434"/>
      <c r="HRH33" s="2434"/>
      <c r="HRI33" s="2434"/>
      <c r="HRJ33" s="2434"/>
      <c r="HRK33" s="2434"/>
      <c r="HRL33" s="2434"/>
      <c r="HRM33" s="2434"/>
      <c r="HRN33" s="2434"/>
      <c r="HRO33" s="2434"/>
      <c r="HRP33" s="2434"/>
      <c r="HRQ33" s="2434"/>
      <c r="HRR33" s="2434"/>
      <c r="HRS33" s="2434"/>
      <c r="HRT33" s="2434"/>
      <c r="HRU33" s="2434"/>
      <c r="HRV33" s="2434"/>
      <c r="HRW33" s="2434"/>
      <c r="HRX33" s="2434"/>
      <c r="HRY33" s="2434"/>
      <c r="HRZ33" s="2434"/>
      <c r="HSA33" s="2434"/>
      <c r="HSB33" s="2434"/>
      <c r="HSC33" s="2434"/>
      <c r="HSD33" s="2434"/>
      <c r="HSE33" s="2434"/>
      <c r="HSF33" s="2434"/>
      <c r="HSG33" s="2434"/>
      <c r="HSH33" s="2434"/>
      <c r="HSI33" s="2434"/>
      <c r="HSJ33" s="2434"/>
      <c r="HSK33" s="2434"/>
      <c r="HSL33" s="2434"/>
      <c r="HSM33" s="2434"/>
      <c r="HSN33" s="2434"/>
      <c r="HSO33" s="2434"/>
      <c r="HSP33" s="2434"/>
      <c r="HSQ33" s="2434"/>
      <c r="HSR33" s="2434"/>
      <c r="HSS33" s="2434"/>
      <c r="HST33" s="2434"/>
      <c r="HSU33" s="2434"/>
      <c r="HSV33" s="2434"/>
      <c r="HSW33" s="2434"/>
      <c r="HSX33" s="2434"/>
      <c r="HSY33" s="2434"/>
      <c r="HSZ33" s="2434"/>
      <c r="HTA33" s="2434"/>
      <c r="HTB33" s="2434"/>
      <c r="HTC33" s="2434"/>
      <c r="HTD33" s="2434"/>
      <c r="HTE33" s="2434"/>
      <c r="HTF33" s="2434"/>
      <c r="HTG33" s="2434"/>
      <c r="HTH33" s="2434"/>
      <c r="HTI33" s="2434"/>
      <c r="HTJ33" s="2434"/>
      <c r="HTK33" s="2434"/>
      <c r="HTL33" s="2434"/>
      <c r="HTM33" s="2434"/>
      <c r="HTN33" s="2434"/>
      <c r="HTO33" s="2434"/>
      <c r="HTP33" s="2434"/>
      <c r="HTQ33" s="2434"/>
      <c r="HTR33" s="2434"/>
      <c r="HTS33" s="2434"/>
      <c r="HTT33" s="2434"/>
      <c r="HTU33" s="2434"/>
      <c r="HTV33" s="2434"/>
      <c r="HTW33" s="2434"/>
      <c r="HTX33" s="2434"/>
      <c r="HTY33" s="2434"/>
      <c r="HTZ33" s="2434"/>
      <c r="HUA33" s="2434"/>
      <c r="HUB33" s="2434"/>
      <c r="HUC33" s="2434"/>
      <c r="HUD33" s="2434"/>
      <c r="HUE33" s="2434"/>
      <c r="HUF33" s="2434"/>
      <c r="HUG33" s="2434"/>
      <c r="HUH33" s="2434"/>
      <c r="HUI33" s="2434"/>
      <c r="HUJ33" s="2434"/>
      <c r="HUK33" s="2434"/>
      <c r="HUL33" s="2434"/>
      <c r="HUM33" s="2434"/>
      <c r="HUN33" s="2434"/>
      <c r="HUO33" s="2434"/>
      <c r="HUP33" s="2434"/>
      <c r="HUQ33" s="2434"/>
      <c r="HUR33" s="2434"/>
      <c r="HUS33" s="2434"/>
      <c r="HUT33" s="2434"/>
      <c r="HUU33" s="2434"/>
      <c r="HUV33" s="2434"/>
      <c r="HUW33" s="2434"/>
      <c r="HUX33" s="2434"/>
      <c r="HUY33" s="2434"/>
      <c r="HUZ33" s="2434"/>
      <c r="HVA33" s="2434"/>
      <c r="HVB33" s="2434"/>
      <c r="HVC33" s="2434"/>
      <c r="HVD33" s="2434"/>
      <c r="HVE33" s="2434"/>
      <c r="HVF33" s="2434"/>
      <c r="HVG33" s="2434"/>
      <c r="HVH33" s="2434"/>
      <c r="HVI33" s="2434"/>
      <c r="HVJ33" s="2434"/>
      <c r="HVK33" s="2434"/>
      <c r="HVL33" s="2434"/>
      <c r="HVM33" s="2434"/>
      <c r="HVN33" s="2434"/>
      <c r="HVO33" s="2434"/>
      <c r="HVP33" s="2434"/>
      <c r="HVQ33" s="2434"/>
      <c r="HVR33" s="2434"/>
      <c r="HVS33" s="2434"/>
      <c r="HVT33" s="2434"/>
      <c r="HVU33" s="2434"/>
      <c r="HVV33" s="2434"/>
      <c r="HVW33" s="2434"/>
      <c r="HVX33" s="2434"/>
      <c r="HVY33" s="2434"/>
      <c r="HVZ33" s="2434"/>
      <c r="HWA33" s="2434"/>
      <c r="HWB33" s="2434"/>
      <c r="HWC33" s="2434"/>
      <c r="HWD33" s="2434"/>
      <c r="HWE33" s="2434"/>
      <c r="HWF33" s="2434"/>
      <c r="HWG33" s="2434"/>
      <c r="HWH33" s="2434"/>
      <c r="HWI33" s="2434"/>
      <c r="HWJ33" s="2434"/>
      <c r="HWK33" s="2434"/>
      <c r="HWL33" s="2434"/>
      <c r="HWM33" s="2434"/>
      <c r="HWN33" s="2434"/>
      <c r="HWO33" s="2434"/>
      <c r="HWP33" s="2434"/>
      <c r="HWQ33" s="2434"/>
      <c r="HWR33" s="2434"/>
      <c r="HWS33" s="2434"/>
      <c r="HWT33" s="2434"/>
      <c r="HWU33" s="2434"/>
      <c r="HWV33" s="2434"/>
      <c r="HWW33" s="2434"/>
      <c r="HWX33" s="2434"/>
      <c r="HWY33" s="2434"/>
      <c r="HWZ33" s="2434"/>
      <c r="HXA33" s="2434"/>
      <c r="HXB33" s="2434"/>
      <c r="HXC33" s="2434"/>
      <c r="HXD33" s="2434"/>
      <c r="HXE33" s="2434"/>
      <c r="HXF33" s="2434"/>
      <c r="HXG33" s="2434"/>
      <c r="HXH33" s="2434"/>
      <c r="HXI33" s="2434"/>
      <c r="HXJ33" s="2434"/>
      <c r="HXK33" s="2434"/>
      <c r="HXL33" s="2434"/>
      <c r="HXM33" s="2434"/>
      <c r="HXN33" s="2434"/>
      <c r="HXO33" s="2434"/>
      <c r="HXP33" s="2434"/>
      <c r="HXQ33" s="2434"/>
      <c r="HXR33" s="2434"/>
      <c r="HXS33" s="2434"/>
      <c r="HXT33" s="2434"/>
      <c r="HXU33" s="2434"/>
      <c r="HXV33" s="2434"/>
      <c r="HXW33" s="2434"/>
      <c r="HXX33" s="2434"/>
      <c r="HXY33" s="2434"/>
      <c r="HXZ33" s="2434"/>
      <c r="HYA33" s="2434"/>
      <c r="HYB33" s="2434"/>
      <c r="HYC33" s="2434"/>
      <c r="HYD33" s="2434"/>
      <c r="HYE33" s="2434"/>
      <c r="HYF33" s="2434"/>
      <c r="HYG33" s="2434"/>
      <c r="HYH33" s="2434"/>
      <c r="HYI33" s="2434"/>
      <c r="HYJ33" s="2434"/>
      <c r="HYK33" s="2434"/>
      <c r="HYL33" s="2434"/>
      <c r="HYM33" s="2434"/>
      <c r="HYN33" s="2434"/>
      <c r="HYO33" s="2434"/>
      <c r="HYP33" s="2434"/>
      <c r="HYQ33" s="2434"/>
      <c r="HYR33" s="2434"/>
      <c r="HYS33" s="2434"/>
      <c r="HYT33" s="2434"/>
      <c r="HYU33" s="2434"/>
      <c r="HYV33" s="2434"/>
      <c r="HYW33" s="2434"/>
      <c r="HYX33" s="2434"/>
      <c r="HYY33" s="2434"/>
      <c r="HYZ33" s="2434"/>
      <c r="HZA33" s="2434"/>
      <c r="HZB33" s="2434"/>
      <c r="HZC33" s="2434"/>
      <c r="HZD33" s="2434"/>
      <c r="HZE33" s="2434"/>
      <c r="HZF33" s="2434"/>
      <c r="HZG33" s="2434"/>
      <c r="HZH33" s="2434"/>
      <c r="HZI33" s="2434"/>
      <c r="HZJ33" s="2434"/>
      <c r="HZK33" s="2434"/>
      <c r="HZL33" s="2434"/>
      <c r="HZM33" s="2434"/>
      <c r="HZN33" s="2434"/>
      <c r="HZO33" s="2434"/>
      <c r="HZP33" s="2434"/>
      <c r="HZQ33" s="2434"/>
      <c r="HZR33" s="2434"/>
      <c r="HZS33" s="2434"/>
      <c r="HZT33" s="2434"/>
      <c r="HZU33" s="2434"/>
      <c r="HZV33" s="2434"/>
      <c r="HZW33" s="2434"/>
      <c r="HZX33" s="2434"/>
      <c r="HZY33" s="2434"/>
      <c r="HZZ33" s="2434"/>
      <c r="IAA33" s="2434"/>
      <c r="IAB33" s="2434"/>
      <c r="IAC33" s="2434"/>
      <c r="IAD33" s="2434"/>
      <c r="IAE33" s="2434"/>
      <c r="IAF33" s="2434"/>
      <c r="IAG33" s="2434"/>
      <c r="IAH33" s="2434"/>
      <c r="IAI33" s="2434"/>
      <c r="IAJ33" s="2434"/>
      <c r="IAK33" s="2434"/>
      <c r="IAL33" s="2434"/>
      <c r="IAM33" s="2434"/>
      <c r="IAN33" s="2434"/>
      <c r="IAO33" s="2434"/>
      <c r="IAP33" s="2434"/>
      <c r="IAQ33" s="2434"/>
      <c r="IAR33" s="2434"/>
      <c r="IAS33" s="2434"/>
      <c r="IAT33" s="2434"/>
      <c r="IAU33" s="2434"/>
      <c r="IAV33" s="2434"/>
      <c r="IAW33" s="2434"/>
      <c r="IAX33" s="2434"/>
      <c r="IAY33" s="2434"/>
      <c r="IAZ33" s="2434"/>
      <c r="IBA33" s="2434"/>
      <c r="IBB33" s="2434"/>
      <c r="IBC33" s="2434"/>
      <c r="IBD33" s="2434"/>
      <c r="IBE33" s="2434"/>
      <c r="IBF33" s="2434"/>
      <c r="IBG33" s="2434"/>
      <c r="IBH33" s="2434"/>
      <c r="IBI33" s="2434"/>
      <c r="IBJ33" s="2434"/>
      <c r="IBK33" s="2434"/>
      <c r="IBL33" s="2434"/>
      <c r="IBM33" s="2434"/>
      <c r="IBN33" s="2434"/>
      <c r="IBO33" s="2434"/>
      <c r="IBP33" s="2434"/>
      <c r="IBQ33" s="2434"/>
      <c r="IBR33" s="2434"/>
      <c r="IBS33" s="2434"/>
      <c r="IBT33" s="2434"/>
      <c r="IBU33" s="2434"/>
      <c r="IBV33" s="2434"/>
      <c r="IBW33" s="2434"/>
      <c r="IBX33" s="2434"/>
      <c r="IBY33" s="2434"/>
      <c r="IBZ33" s="2434"/>
      <c r="ICA33" s="2434"/>
      <c r="ICB33" s="2434"/>
      <c r="ICC33" s="2434"/>
      <c r="ICD33" s="2434"/>
      <c r="ICE33" s="2434"/>
      <c r="ICF33" s="2434"/>
      <c r="ICG33" s="2434"/>
      <c r="ICH33" s="2434"/>
      <c r="ICI33" s="2434"/>
      <c r="ICJ33" s="2434"/>
      <c r="ICK33" s="2434"/>
      <c r="ICL33" s="2434"/>
      <c r="ICM33" s="2434"/>
      <c r="ICN33" s="2434"/>
      <c r="ICO33" s="2434"/>
      <c r="ICP33" s="2434"/>
      <c r="ICQ33" s="2434"/>
      <c r="ICR33" s="2434"/>
      <c r="ICS33" s="2434"/>
      <c r="ICT33" s="2434"/>
      <c r="ICU33" s="2434"/>
      <c r="ICV33" s="2434"/>
      <c r="ICW33" s="2434"/>
      <c r="ICX33" s="2434"/>
      <c r="ICY33" s="2434"/>
      <c r="ICZ33" s="2434"/>
      <c r="IDA33" s="2434"/>
      <c r="IDB33" s="2434"/>
      <c r="IDC33" s="2434"/>
      <c r="IDD33" s="2434"/>
      <c r="IDE33" s="2434"/>
      <c r="IDF33" s="2434"/>
      <c r="IDG33" s="2434"/>
      <c r="IDH33" s="2434"/>
      <c r="IDI33" s="2434"/>
      <c r="IDJ33" s="2434"/>
      <c r="IDK33" s="2434"/>
      <c r="IDL33" s="2434"/>
      <c r="IDM33" s="2434"/>
      <c r="IDN33" s="2434"/>
      <c r="IDO33" s="2434"/>
      <c r="IDP33" s="2434"/>
      <c r="IDQ33" s="2434"/>
      <c r="IDR33" s="2434"/>
      <c r="IDS33" s="2434"/>
      <c r="IDT33" s="2434"/>
      <c r="IDU33" s="2434"/>
      <c r="IDV33" s="2434"/>
      <c r="IDW33" s="2434"/>
      <c r="IDX33" s="2434"/>
      <c r="IDY33" s="2434"/>
      <c r="IDZ33" s="2434"/>
      <c r="IEA33" s="2434"/>
      <c r="IEB33" s="2434"/>
      <c r="IEC33" s="2434"/>
      <c r="IED33" s="2434"/>
      <c r="IEE33" s="2434"/>
      <c r="IEF33" s="2434"/>
      <c r="IEG33" s="2434"/>
      <c r="IEH33" s="2434"/>
      <c r="IEI33" s="2434"/>
      <c r="IEJ33" s="2434"/>
      <c r="IEK33" s="2434"/>
      <c r="IEL33" s="2434"/>
      <c r="IEM33" s="2434"/>
      <c r="IEN33" s="2434"/>
      <c r="IEO33" s="2434"/>
      <c r="IEP33" s="2434"/>
      <c r="IEQ33" s="2434"/>
      <c r="IER33" s="2434"/>
      <c r="IES33" s="2434"/>
      <c r="IET33" s="2434"/>
      <c r="IEU33" s="2434"/>
      <c r="IEV33" s="2434"/>
      <c r="IEW33" s="2434"/>
      <c r="IEX33" s="2434"/>
      <c r="IEY33" s="2434"/>
      <c r="IEZ33" s="2434"/>
      <c r="IFA33" s="2434"/>
      <c r="IFB33" s="2434"/>
      <c r="IFC33" s="2434"/>
      <c r="IFD33" s="2434"/>
      <c r="IFE33" s="2434"/>
      <c r="IFF33" s="2434"/>
      <c r="IFG33" s="2434"/>
      <c r="IFH33" s="2434"/>
      <c r="IFI33" s="2434"/>
      <c r="IFJ33" s="2434"/>
      <c r="IFK33" s="2434"/>
      <c r="IFL33" s="2434"/>
      <c r="IFM33" s="2434"/>
      <c r="IFN33" s="2434"/>
      <c r="IFO33" s="2434"/>
      <c r="IFP33" s="2434"/>
      <c r="IFQ33" s="2434"/>
      <c r="IFR33" s="2434"/>
      <c r="IFS33" s="2434"/>
      <c r="IFT33" s="2434"/>
      <c r="IFU33" s="2434"/>
      <c r="IFV33" s="2434"/>
      <c r="IFW33" s="2434"/>
      <c r="IFX33" s="2434"/>
      <c r="IFY33" s="2434"/>
      <c r="IFZ33" s="2434"/>
      <c r="IGA33" s="2434"/>
      <c r="IGB33" s="2434"/>
      <c r="IGC33" s="2434"/>
      <c r="IGD33" s="2434"/>
      <c r="IGE33" s="2434"/>
      <c r="IGF33" s="2434"/>
      <c r="IGG33" s="2434"/>
      <c r="IGH33" s="2434"/>
      <c r="IGI33" s="2434"/>
      <c r="IGJ33" s="2434"/>
      <c r="IGK33" s="2434"/>
      <c r="IGL33" s="2434"/>
      <c r="IGM33" s="2434"/>
      <c r="IGN33" s="2434"/>
      <c r="IGO33" s="2434"/>
      <c r="IGP33" s="2434"/>
      <c r="IGQ33" s="2434"/>
      <c r="IGR33" s="2434"/>
      <c r="IGS33" s="2434"/>
      <c r="IGT33" s="2434"/>
      <c r="IGU33" s="2434"/>
      <c r="IGV33" s="2434"/>
      <c r="IGW33" s="2434"/>
      <c r="IGX33" s="2434"/>
      <c r="IGY33" s="2434"/>
      <c r="IGZ33" s="2434"/>
      <c r="IHA33" s="2434"/>
      <c r="IHB33" s="2434"/>
      <c r="IHC33" s="2434"/>
      <c r="IHD33" s="2434"/>
      <c r="IHE33" s="2434"/>
      <c r="IHF33" s="2434"/>
      <c r="IHG33" s="2434"/>
      <c r="IHH33" s="2434"/>
      <c r="IHI33" s="2434"/>
      <c r="IHJ33" s="2434"/>
      <c r="IHK33" s="2434"/>
      <c r="IHL33" s="2434"/>
      <c r="IHM33" s="2434"/>
      <c r="IHN33" s="2434"/>
      <c r="IHO33" s="2434"/>
      <c r="IHP33" s="2434"/>
      <c r="IHQ33" s="2434"/>
      <c r="IHR33" s="2434"/>
      <c r="IHS33" s="2434"/>
      <c r="IHT33" s="2434"/>
      <c r="IHU33" s="2434"/>
      <c r="IHV33" s="2434"/>
      <c r="IHW33" s="2434"/>
      <c r="IHX33" s="2434"/>
      <c r="IHY33" s="2434"/>
      <c r="IHZ33" s="2434"/>
      <c r="IIA33" s="2434"/>
      <c r="IIB33" s="2434"/>
      <c r="IIC33" s="2434"/>
      <c r="IID33" s="2434"/>
      <c r="IIE33" s="2434"/>
      <c r="IIF33" s="2434"/>
      <c r="IIG33" s="2434"/>
      <c r="IIH33" s="2434"/>
      <c r="III33" s="2434"/>
      <c r="IIJ33" s="2434"/>
      <c r="IIK33" s="2434"/>
      <c r="IIL33" s="2434"/>
      <c r="IIM33" s="2434"/>
      <c r="IIN33" s="2434"/>
      <c r="IIO33" s="2434"/>
      <c r="IIP33" s="2434"/>
      <c r="IIQ33" s="2434"/>
      <c r="IIR33" s="2434"/>
      <c r="IIS33" s="2434"/>
      <c r="IIT33" s="2434"/>
      <c r="IIU33" s="2434"/>
      <c r="IIV33" s="2434"/>
      <c r="IIW33" s="2434"/>
      <c r="IIX33" s="2434"/>
      <c r="IIY33" s="2434"/>
      <c r="IIZ33" s="2434"/>
      <c r="IJA33" s="2434"/>
      <c r="IJB33" s="2434"/>
      <c r="IJC33" s="2434"/>
      <c r="IJD33" s="2434"/>
      <c r="IJE33" s="2434"/>
      <c r="IJF33" s="2434"/>
      <c r="IJG33" s="2434"/>
      <c r="IJH33" s="2434"/>
      <c r="IJI33" s="2434"/>
      <c r="IJJ33" s="2434"/>
      <c r="IJK33" s="2434"/>
      <c r="IJL33" s="2434"/>
      <c r="IJM33" s="2434"/>
      <c r="IJN33" s="2434"/>
      <c r="IJO33" s="2434"/>
      <c r="IJP33" s="2434"/>
      <c r="IJQ33" s="2434"/>
      <c r="IJR33" s="2434"/>
      <c r="IJS33" s="2434"/>
      <c r="IJT33" s="2434"/>
      <c r="IJU33" s="2434"/>
      <c r="IJV33" s="2434"/>
      <c r="IJW33" s="2434"/>
      <c r="IJX33" s="2434"/>
      <c r="IJY33" s="2434"/>
      <c r="IJZ33" s="2434"/>
      <c r="IKA33" s="2434"/>
      <c r="IKB33" s="2434"/>
      <c r="IKC33" s="2434"/>
      <c r="IKD33" s="2434"/>
      <c r="IKE33" s="2434"/>
      <c r="IKF33" s="2434"/>
      <c r="IKG33" s="2434"/>
      <c r="IKH33" s="2434"/>
      <c r="IKI33" s="2434"/>
      <c r="IKJ33" s="2434"/>
      <c r="IKK33" s="2434"/>
      <c r="IKL33" s="2434"/>
      <c r="IKM33" s="2434"/>
      <c r="IKN33" s="2434"/>
      <c r="IKO33" s="2434"/>
      <c r="IKP33" s="2434"/>
      <c r="IKQ33" s="2434"/>
      <c r="IKR33" s="2434"/>
      <c r="IKS33" s="2434"/>
      <c r="IKT33" s="2434"/>
      <c r="IKU33" s="2434"/>
      <c r="IKV33" s="2434"/>
      <c r="IKW33" s="2434"/>
      <c r="IKX33" s="2434"/>
      <c r="IKY33" s="2434"/>
      <c r="IKZ33" s="2434"/>
      <c r="ILA33" s="2434"/>
      <c r="ILB33" s="2434"/>
      <c r="ILC33" s="2434"/>
      <c r="ILD33" s="2434"/>
      <c r="ILE33" s="2434"/>
      <c r="ILF33" s="2434"/>
      <c r="ILG33" s="2434"/>
      <c r="ILH33" s="2434"/>
      <c r="ILI33" s="2434"/>
      <c r="ILJ33" s="2434"/>
      <c r="ILK33" s="2434"/>
      <c r="ILL33" s="2434"/>
      <c r="ILM33" s="2434"/>
      <c r="ILN33" s="2434"/>
      <c r="ILO33" s="2434"/>
      <c r="ILP33" s="2434"/>
      <c r="ILQ33" s="2434"/>
      <c r="ILR33" s="2434"/>
      <c r="ILS33" s="2434"/>
      <c r="ILT33" s="2434"/>
      <c r="ILU33" s="2434"/>
      <c r="ILV33" s="2434"/>
      <c r="ILW33" s="2434"/>
      <c r="ILX33" s="2434"/>
      <c r="ILY33" s="2434"/>
      <c r="ILZ33" s="2434"/>
      <c r="IMA33" s="2434"/>
      <c r="IMB33" s="2434"/>
      <c r="IMC33" s="2434"/>
      <c r="IMD33" s="2434"/>
      <c r="IME33" s="2434"/>
      <c r="IMF33" s="2434"/>
      <c r="IMG33" s="2434"/>
      <c r="IMH33" s="2434"/>
      <c r="IMI33" s="2434"/>
      <c r="IMJ33" s="2434"/>
      <c r="IMK33" s="2434"/>
      <c r="IML33" s="2434"/>
      <c r="IMM33" s="2434"/>
      <c r="IMN33" s="2434"/>
      <c r="IMO33" s="2434"/>
      <c r="IMP33" s="2434"/>
      <c r="IMQ33" s="2434"/>
      <c r="IMR33" s="2434"/>
      <c r="IMS33" s="2434"/>
      <c r="IMT33" s="2434"/>
      <c r="IMU33" s="2434"/>
      <c r="IMV33" s="2434"/>
      <c r="IMW33" s="2434"/>
      <c r="IMX33" s="2434"/>
      <c r="IMY33" s="2434"/>
      <c r="IMZ33" s="2434"/>
      <c r="INA33" s="2434"/>
      <c r="INB33" s="2434"/>
      <c r="INC33" s="2434"/>
      <c r="IND33" s="2434"/>
      <c r="INE33" s="2434"/>
      <c r="INF33" s="2434"/>
      <c r="ING33" s="2434"/>
      <c r="INH33" s="2434"/>
      <c r="INI33" s="2434"/>
      <c r="INJ33" s="2434"/>
      <c r="INK33" s="2434"/>
      <c r="INL33" s="2434"/>
      <c r="INM33" s="2434"/>
      <c r="INN33" s="2434"/>
      <c r="INO33" s="2434"/>
      <c r="INP33" s="2434"/>
      <c r="INQ33" s="2434"/>
      <c r="INR33" s="2434"/>
      <c r="INS33" s="2434"/>
      <c r="INT33" s="2434"/>
      <c r="INU33" s="2434"/>
      <c r="INV33" s="2434"/>
      <c r="INW33" s="2434"/>
      <c r="INX33" s="2434"/>
      <c r="INY33" s="2434"/>
      <c r="INZ33" s="2434"/>
      <c r="IOA33" s="2434"/>
      <c r="IOB33" s="2434"/>
      <c r="IOC33" s="2434"/>
      <c r="IOD33" s="2434"/>
      <c r="IOE33" s="2434"/>
      <c r="IOF33" s="2434"/>
      <c r="IOG33" s="2434"/>
      <c r="IOH33" s="2434"/>
      <c r="IOI33" s="2434"/>
      <c r="IOJ33" s="2434"/>
      <c r="IOK33" s="2434"/>
      <c r="IOL33" s="2434"/>
      <c r="IOM33" s="2434"/>
      <c r="ION33" s="2434"/>
      <c r="IOO33" s="2434"/>
      <c r="IOP33" s="2434"/>
      <c r="IOQ33" s="2434"/>
      <c r="IOR33" s="2434"/>
      <c r="IOS33" s="2434"/>
      <c r="IOT33" s="2434"/>
      <c r="IOU33" s="2434"/>
      <c r="IOV33" s="2434"/>
      <c r="IOW33" s="2434"/>
      <c r="IOX33" s="2434"/>
      <c r="IOY33" s="2434"/>
      <c r="IOZ33" s="2434"/>
      <c r="IPA33" s="2434"/>
      <c r="IPB33" s="2434"/>
      <c r="IPC33" s="2434"/>
      <c r="IPD33" s="2434"/>
      <c r="IPE33" s="2434"/>
      <c r="IPF33" s="2434"/>
      <c r="IPG33" s="2434"/>
      <c r="IPH33" s="2434"/>
      <c r="IPI33" s="2434"/>
      <c r="IPJ33" s="2434"/>
      <c r="IPK33" s="2434"/>
      <c r="IPL33" s="2434"/>
      <c r="IPM33" s="2434"/>
      <c r="IPN33" s="2434"/>
      <c r="IPO33" s="2434"/>
      <c r="IPP33" s="2434"/>
      <c r="IPQ33" s="2434"/>
      <c r="IPR33" s="2434"/>
      <c r="IPS33" s="2434"/>
      <c r="IPT33" s="2434"/>
      <c r="IPU33" s="2434"/>
      <c r="IPV33" s="2434"/>
      <c r="IPW33" s="2434"/>
      <c r="IPX33" s="2434"/>
      <c r="IPY33" s="2434"/>
      <c r="IPZ33" s="2434"/>
      <c r="IQA33" s="2434"/>
      <c r="IQB33" s="2434"/>
      <c r="IQC33" s="2434"/>
      <c r="IQD33" s="2434"/>
      <c r="IQE33" s="2434"/>
      <c r="IQF33" s="2434"/>
      <c r="IQG33" s="2434"/>
      <c r="IQH33" s="2434"/>
      <c r="IQI33" s="2434"/>
      <c r="IQJ33" s="2434"/>
      <c r="IQK33" s="2434"/>
      <c r="IQL33" s="2434"/>
      <c r="IQM33" s="2434"/>
      <c r="IQN33" s="2434"/>
      <c r="IQO33" s="2434"/>
      <c r="IQP33" s="2434"/>
      <c r="IQQ33" s="2434"/>
      <c r="IQR33" s="2434"/>
      <c r="IQS33" s="2434"/>
      <c r="IQT33" s="2434"/>
      <c r="IQU33" s="2434"/>
      <c r="IQV33" s="2434"/>
      <c r="IQW33" s="2434"/>
      <c r="IQX33" s="2434"/>
      <c r="IQY33" s="2434"/>
      <c r="IQZ33" s="2434"/>
      <c r="IRA33" s="2434"/>
      <c r="IRB33" s="2434"/>
      <c r="IRC33" s="2434"/>
      <c r="IRD33" s="2434"/>
      <c r="IRE33" s="2434"/>
      <c r="IRF33" s="2434"/>
      <c r="IRG33" s="2434"/>
      <c r="IRH33" s="2434"/>
      <c r="IRI33" s="2434"/>
      <c r="IRJ33" s="2434"/>
      <c r="IRK33" s="2434"/>
      <c r="IRL33" s="2434"/>
      <c r="IRM33" s="2434"/>
      <c r="IRN33" s="2434"/>
      <c r="IRO33" s="2434"/>
      <c r="IRP33" s="2434"/>
      <c r="IRQ33" s="2434"/>
      <c r="IRR33" s="2434"/>
      <c r="IRS33" s="2434"/>
      <c r="IRT33" s="2434"/>
      <c r="IRU33" s="2434"/>
      <c r="IRV33" s="2434"/>
      <c r="IRW33" s="2434"/>
      <c r="IRX33" s="2434"/>
      <c r="IRY33" s="2434"/>
      <c r="IRZ33" s="2434"/>
      <c r="ISA33" s="2434"/>
      <c r="ISB33" s="2434"/>
      <c r="ISC33" s="2434"/>
      <c r="ISD33" s="2434"/>
      <c r="ISE33" s="2434"/>
      <c r="ISF33" s="2434"/>
      <c r="ISG33" s="2434"/>
      <c r="ISH33" s="2434"/>
      <c r="ISI33" s="2434"/>
      <c r="ISJ33" s="2434"/>
      <c r="ISK33" s="2434"/>
      <c r="ISL33" s="2434"/>
      <c r="ISM33" s="2434"/>
      <c r="ISN33" s="2434"/>
      <c r="ISO33" s="2434"/>
      <c r="ISP33" s="2434"/>
      <c r="ISQ33" s="2434"/>
      <c r="ISR33" s="2434"/>
      <c r="ISS33" s="2434"/>
      <c r="IST33" s="2434"/>
      <c r="ISU33" s="2434"/>
      <c r="ISV33" s="2434"/>
      <c r="ISW33" s="2434"/>
      <c r="ISX33" s="2434"/>
      <c r="ISY33" s="2434"/>
      <c r="ISZ33" s="2434"/>
      <c r="ITA33" s="2434"/>
      <c r="ITB33" s="2434"/>
      <c r="ITC33" s="2434"/>
      <c r="ITD33" s="2434"/>
      <c r="ITE33" s="2434"/>
      <c r="ITF33" s="2434"/>
      <c r="ITG33" s="2434"/>
      <c r="ITH33" s="2434"/>
      <c r="ITI33" s="2434"/>
      <c r="ITJ33" s="2434"/>
      <c r="ITK33" s="2434"/>
      <c r="ITL33" s="2434"/>
      <c r="ITM33" s="2434"/>
      <c r="ITN33" s="2434"/>
      <c r="ITO33" s="2434"/>
      <c r="ITP33" s="2434"/>
      <c r="ITQ33" s="2434"/>
      <c r="ITR33" s="2434"/>
      <c r="ITS33" s="2434"/>
      <c r="ITT33" s="2434"/>
      <c r="ITU33" s="2434"/>
      <c r="ITV33" s="2434"/>
      <c r="ITW33" s="2434"/>
      <c r="ITX33" s="2434"/>
      <c r="ITY33" s="2434"/>
      <c r="ITZ33" s="2434"/>
      <c r="IUA33" s="2434"/>
      <c r="IUB33" s="2434"/>
      <c r="IUC33" s="2434"/>
      <c r="IUD33" s="2434"/>
      <c r="IUE33" s="2434"/>
      <c r="IUF33" s="2434"/>
      <c r="IUG33" s="2434"/>
      <c r="IUH33" s="2434"/>
      <c r="IUI33" s="2434"/>
      <c r="IUJ33" s="2434"/>
      <c r="IUK33" s="2434"/>
      <c r="IUL33" s="2434"/>
      <c r="IUM33" s="2434"/>
      <c r="IUN33" s="2434"/>
      <c r="IUO33" s="2434"/>
      <c r="IUP33" s="2434"/>
      <c r="IUQ33" s="2434"/>
      <c r="IUR33" s="2434"/>
      <c r="IUS33" s="2434"/>
      <c r="IUT33" s="2434"/>
      <c r="IUU33" s="2434"/>
      <c r="IUV33" s="2434"/>
      <c r="IUW33" s="2434"/>
      <c r="IUX33" s="2434"/>
      <c r="IUY33" s="2434"/>
      <c r="IUZ33" s="2434"/>
      <c r="IVA33" s="2434"/>
      <c r="IVB33" s="2434"/>
      <c r="IVC33" s="2434"/>
      <c r="IVD33" s="2434"/>
      <c r="IVE33" s="2434"/>
      <c r="IVF33" s="2434"/>
      <c r="IVG33" s="2434"/>
      <c r="IVH33" s="2434"/>
      <c r="IVI33" s="2434"/>
      <c r="IVJ33" s="2434"/>
      <c r="IVK33" s="2434"/>
      <c r="IVL33" s="2434"/>
      <c r="IVM33" s="2434"/>
      <c r="IVN33" s="2434"/>
      <c r="IVO33" s="2434"/>
      <c r="IVP33" s="2434"/>
      <c r="IVQ33" s="2434"/>
      <c r="IVR33" s="2434"/>
      <c r="IVS33" s="2434"/>
      <c r="IVT33" s="2434"/>
      <c r="IVU33" s="2434"/>
      <c r="IVV33" s="2434"/>
      <c r="IVW33" s="2434"/>
      <c r="IVX33" s="2434"/>
      <c r="IVY33" s="2434"/>
      <c r="IVZ33" s="2434"/>
      <c r="IWA33" s="2434"/>
      <c r="IWB33" s="2434"/>
      <c r="IWC33" s="2434"/>
      <c r="IWD33" s="2434"/>
      <c r="IWE33" s="2434"/>
      <c r="IWF33" s="2434"/>
      <c r="IWG33" s="2434"/>
      <c r="IWH33" s="2434"/>
      <c r="IWI33" s="2434"/>
      <c r="IWJ33" s="2434"/>
      <c r="IWK33" s="2434"/>
      <c r="IWL33" s="2434"/>
      <c r="IWM33" s="2434"/>
      <c r="IWN33" s="2434"/>
      <c r="IWO33" s="2434"/>
      <c r="IWP33" s="2434"/>
      <c r="IWQ33" s="2434"/>
      <c r="IWR33" s="2434"/>
      <c r="IWS33" s="2434"/>
      <c r="IWT33" s="2434"/>
      <c r="IWU33" s="2434"/>
      <c r="IWV33" s="2434"/>
      <c r="IWW33" s="2434"/>
      <c r="IWX33" s="2434"/>
      <c r="IWY33" s="2434"/>
      <c r="IWZ33" s="2434"/>
      <c r="IXA33" s="2434"/>
      <c r="IXB33" s="2434"/>
      <c r="IXC33" s="2434"/>
      <c r="IXD33" s="2434"/>
      <c r="IXE33" s="2434"/>
      <c r="IXF33" s="2434"/>
      <c r="IXG33" s="2434"/>
      <c r="IXH33" s="2434"/>
      <c r="IXI33" s="2434"/>
      <c r="IXJ33" s="2434"/>
      <c r="IXK33" s="2434"/>
      <c r="IXL33" s="2434"/>
      <c r="IXM33" s="2434"/>
      <c r="IXN33" s="2434"/>
      <c r="IXO33" s="2434"/>
      <c r="IXP33" s="2434"/>
      <c r="IXQ33" s="2434"/>
      <c r="IXR33" s="2434"/>
      <c r="IXS33" s="2434"/>
      <c r="IXT33" s="2434"/>
      <c r="IXU33" s="2434"/>
      <c r="IXV33" s="2434"/>
      <c r="IXW33" s="2434"/>
      <c r="IXX33" s="2434"/>
      <c r="IXY33" s="2434"/>
      <c r="IXZ33" s="2434"/>
      <c r="IYA33" s="2434"/>
      <c r="IYB33" s="2434"/>
      <c r="IYC33" s="2434"/>
      <c r="IYD33" s="2434"/>
      <c r="IYE33" s="2434"/>
      <c r="IYF33" s="2434"/>
      <c r="IYG33" s="2434"/>
      <c r="IYH33" s="2434"/>
      <c r="IYI33" s="2434"/>
      <c r="IYJ33" s="2434"/>
      <c r="IYK33" s="2434"/>
      <c r="IYL33" s="2434"/>
      <c r="IYM33" s="2434"/>
      <c r="IYN33" s="2434"/>
      <c r="IYO33" s="2434"/>
      <c r="IYP33" s="2434"/>
      <c r="IYQ33" s="2434"/>
      <c r="IYR33" s="2434"/>
      <c r="IYS33" s="2434"/>
      <c r="IYT33" s="2434"/>
      <c r="IYU33" s="2434"/>
      <c r="IYV33" s="2434"/>
      <c r="IYW33" s="2434"/>
      <c r="IYX33" s="2434"/>
      <c r="IYY33" s="2434"/>
      <c r="IYZ33" s="2434"/>
      <c r="IZA33" s="2434"/>
      <c r="IZB33" s="2434"/>
      <c r="IZC33" s="2434"/>
      <c r="IZD33" s="2434"/>
      <c r="IZE33" s="2434"/>
      <c r="IZF33" s="2434"/>
      <c r="IZG33" s="2434"/>
      <c r="IZH33" s="2434"/>
      <c r="IZI33" s="2434"/>
      <c r="IZJ33" s="2434"/>
      <c r="IZK33" s="2434"/>
      <c r="IZL33" s="2434"/>
      <c r="IZM33" s="2434"/>
      <c r="IZN33" s="2434"/>
      <c r="IZO33" s="2434"/>
      <c r="IZP33" s="2434"/>
      <c r="IZQ33" s="2434"/>
      <c r="IZR33" s="2434"/>
      <c r="IZS33" s="2434"/>
      <c r="IZT33" s="2434"/>
      <c r="IZU33" s="2434"/>
      <c r="IZV33" s="2434"/>
      <c r="IZW33" s="2434"/>
      <c r="IZX33" s="2434"/>
      <c r="IZY33" s="2434"/>
      <c r="IZZ33" s="2434"/>
      <c r="JAA33" s="2434"/>
      <c r="JAB33" s="2434"/>
      <c r="JAC33" s="2434"/>
      <c r="JAD33" s="2434"/>
      <c r="JAE33" s="2434"/>
      <c r="JAF33" s="2434"/>
      <c r="JAG33" s="2434"/>
      <c r="JAH33" s="2434"/>
      <c r="JAI33" s="2434"/>
      <c r="JAJ33" s="2434"/>
      <c r="JAK33" s="2434"/>
      <c r="JAL33" s="2434"/>
      <c r="JAM33" s="2434"/>
      <c r="JAN33" s="2434"/>
      <c r="JAO33" s="2434"/>
      <c r="JAP33" s="2434"/>
      <c r="JAQ33" s="2434"/>
      <c r="JAR33" s="2434"/>
      <c r="JAS33" s="2434"/>
      <c r="JAT33" s="2434"/>
      <c r="JAU33" s="2434"/>
      <c r="JAV33" s="2434"/>
      <c r="JAW33" s="2434"/>
      <c r="JAX33" s="2434"/>
      <c r="JAY33" s="2434"/>
      <c r="JAZ33" s="2434"/>
      <c r="JBA33" s="2434"/>
      <c r="JBB33" s="2434"/>
      <c r="JBC33" s="2434"/>
      <c r="JBD33" s="2434"/>
      <c r="JBE33" s="2434"/>
      <c r="JBF33" s="2434"/>
      <c r="JBG33" s="2434"/>
      <c r="JBH33" s="2434"/>
      <c r="JBI33" s="2434"/>
      <c r="JBJ33" s="2434"/>
      <c r="JBK33" s="2434"/>
      <c r="JBL33" s="2434"/>
      <c r="JBM33" s="2434"/>
      <c r="JBN33" s="2434"/>
      <c r="JBO33" s="2434"/>
      <c r="JBP33" s="2434"/>
      <c r="JBQ33" s="2434"/>
      <c r="JBR33" s="2434"/>
      <c r="JBS33" s="2434"/>
      <c r="JBT33" s="2434"/>
      <c r="JBU33" s="2434"/>
      <c r="JBV33" s="2434"/>
      <c r="JBW33" s="2434"/>
      <c r="JBX33" s="2434"/>
      <c r="JBY33" s="2434"/>
      <c r="JBZ33" s="2434"/>
      <c r="JCA33" s="2434"/>
      <c r="JCB33" s="2434"/>
      <c r="JCC33" s="2434"/>
      <c r="JCD33" s="2434"/>
      <c r="JCE33" s="2434"/>
      <c r="JCF33" s="2434"/>
      <c r="JCG33" s="2434"/>
      <c r="JCH33" s="2434"/>
      <c r="JCI33" s="2434"/>
      <c r="JCJ33" s="2434"/>
      <c r="JCK33" s="2434"/>
      <c r="JCL33" s="2434"/>
      <c r="JCM33" s="2434"/>
      <c r="JCN33" s="2434"/>
      <c r="JCO33" s="2434"/>
      <c r="JCP33" s="2434"/>
      <c r="JCQ33" s="2434"/>
      <c r="JCR33" s="2434"/>
      <c r="JCS33" s="2434"/>
      <c r="JCT33" s="2434"/>
      <c r="JCU33" s="2434"/>
      <c r="JCV33" s="2434"/>
      <c r="JCW33" s="2434"/>
      <c r="JCX33" s="2434"/>
      <c r="JCY33" s="2434"/>
      <c r="JCZ33" s="2434"/>
      <c r="JDA33" s="2434"/>
      <c r="JDB33" s="2434"/>
      <c r="JDC33" s="2434"/>
      <c r="JDD33" s="2434"/>
      <c r="JDE33" s="2434"/>
      <c r="JDF33" s="2434"/>
      <c r="JDG33" s="2434"/>
      <c r="JDH33" s="2434"/>
      <c r="JDI33" s="2434"/>
      <c r="JDJ33" s="2434"/>
      <c r="JDK33" s="2434"/>
      <c r="JDL33" s="2434"/>
      <c r="JDM33" s="2434"/>
      <c r="JDN33" s="2434"/>
      <c r="JDO33" s="2434"/>
      <c r="JDP33" s="2434"/>
      <c r="JDQ33" s="2434"/>
      <c r="JDR33" s="2434"/>
      <c r="JDS33" s="2434"/>
      <c r="JDT33" s="2434"/>
      <c r="JDU33" s="2434"/>
      <c r="JDV33" s="2434"/>
      <c r="JDW33" s="2434"/>
      <c r="JDX33" s="2434"/>
      <c r="JDY33" s="2434"/>
      <c r="JDZ33" s="2434"/>
      <c r="JEA33" s="2434"/>
      <c r="JEB33" s="2434"/>
      <c r="JEC33" s="2434"/>
      <c r="JED33" s="2434"/>
      <c r="JEE33" s="2434"/>
      <c r="JEF33" s="2434"/>
      <c r="JEG33" s="2434"/>
      <c r="JEH33" s="2434"/>
      <c r="JEI33" s="2434"/>
      <c r="JEJ33" s="2434"/>
      <c r="JEK33" s="2434"/>
      <c r="JEL33" s="2434"/>
      <c r="JEM33" s="2434"/>
      <c r="JEN33" s="2434"/>
      <c r="JEO33" s="2434"/>
      <c r="JEP33" s="2434"/>
      <c r="JEQ33" s="2434"/>
      <c r="JER33" s="2434"/>
      <c r="JES33" s="2434"/>
      <c r="JET33" s="2434"/>
      <c r="JEU33" s="2434"/>
      <c r="JEV33" s="2434"/>
      <c r="JEW33" s="2434"/>
      <c r="JEX33" s="2434"/>
      <c r="JEY33" s="2434"/>
      <c r="JEZ33" s="2434"/>
      <c r="JFA33" s="2434"/>
      <c r="JFB33" s="2434"/>
      <c r="JFC33" s="2434"/>
      <c r="JFD33" s="2434"/>
      <c r="JFE33" s="2434"/>
      <c r="JFF33" s="2434"/>
      <c r="JFG33" s="2434"/>
      <c r="JFH33" s="2434"/>
      <c r="JFI33" s="2434"/>
      <c r="JFJ33" s="2434"/>
      <c r="JFK33" s="2434"/>
      <c r="JFL33" s="2434"/>
      <c r="JFM33" s="2434"/>
      <c r="JFN33" s="2434"/>
      <c r="JFO33" s="2434"/>
      <c r="JFP33" s="2434"/>
      <c r="JFQ33" s="2434"/>
      <c r="JFR33" s="2434"/>
      <c r="JFS33" s="2434"/>
      <c r="JFT33" s="2434"/>
      <c r="JFU33" s="2434"/>
      <c r="JFV33" s="2434"/>
      <c r="JFW33" s="2434"/>
      <c r="JFX33" s="2434"/>
      <c r="JFY33" s="2434"/>
      <c r="JFZ33" s="2434"/>
      <c r="JGA33" s="2434"/>
      <c r="JGB33" s="2434"/>
      <c r="JGC33" s="2434"/>
      <c r="JGD33" s="2434"/>
      <c r="JGE33" s="2434"/>
      <c r="JGF33" s="2434"/>
      <c r="JGG33" s="2434"/>
      <c r="JGH33" s="2434"/>
      <c r="JGI33" s="2434"/>
      <c r="JGJ33" s="2434"/>
      <c r="JGK33" s="2434"/>
      <c r="JGL33" s="2434"/>
      <c r="JGM33" s="2434"/>
      <c r="JGN33" s="2434"/>
      <c r="JGO33" s="2434"/>
      <c r="JGP33" s="2434"/>
      <c r="JGQ33" s="2434"/>
      <c r="JGR33" s="2434"/>
      <c r="JGS33" s="2434"/>
      <c r="JGT33" s="2434"/>
      <c r="JGU33" s="2434"/>
      <c r="JGV33" s="2434"/>
      <c r="JGW33" s="2434"/>
      <c r="JGX33" s="2434"/>
      <c r="JGY33" s="2434"/>
      <c r="JGZ33" s="2434"/>
      <c r="JHA33" s="2434"/>
      <c r="JHB33" s="2434"/>
      <c r="JHC33" s="2434"/>
      <c r="JHD33" s="2434"/>
      <c r="JHE33" s="2434"/>
      <c r="JHF33" s="2434"/>
      <c r="JHG33" s="2434"/>
      <c r="JHH33" s="2434"/>
      <c r="JHI33" s="2434"/>
      <c r="JHJ33" s="2434"/>
      <c r="JHK33" s="2434"/>
      <c r="JHL33" s="2434"/>
      <c r="JHM33" s="2434"/>
      <c r="JHN33" s="2434"/>
      <c r="JHO33" s="2434"/>
      <c r="JHP33" s="2434"/>
      <c r="JHQ33" s="2434"/>
      <c r="JHR33" s="2434"/>
      <c r="JHS33" s="2434"/>
      <c r="JHT33" s="2434"/>
      <c r="JHU33" s="2434"/>
      <c r="JHV33" s="2434"/>
      <c r="JHW33" s="2434"/>
      <c r="JHX33" s="2434"/>
      <c r="JHY33" s="2434"/>
      <c r="JHZ33" s="2434"/>
      <c r="JIA33" s="2434"/>
      <c r="JIB33" s="2434"/>
      <c r="JIC33" s="2434"/>
      <c r="JID33" s="2434"/>
      <c r="JIE33" s="2434"/>
      <c r="JIF33" s="2434"/>
      <c r="JIG33" s="2434"/>
      <c r="JIH33" s="2434"/>
      <c r="JII33" s="2434"/>
      <c r="JIJ33" s="2434"/>
      <c r="JIK33" s="2434"/>
      <c r="JIL33" s="2434"/>
      <c r="JIM33" s="2434"/>
      <c r="JIN33" s="2434"/>
      <c r="JIO33" s="2434"/>
      <c r="JIP33" s="2434"/>
      <c r="JIQ33" s="2434"/>
      <c r="JIR33" s="2434"/>
      <c r="JIS33" s="2434"/>
      <c r="JIT33" s="2434"/>
      <c r="JIU33" s="2434"/>
      <c r="JIV33" s="2434"/>
      <c r="JIW33" s="2434"/>
      <c r="JIX33" s="2434"/>
      <c r="JIY33" s="2434"/>
      <c r="JIZ33" s="2434"/>
      <c r="JJA33" s="2434"/>
      <c r="JJB33" s="2434"/>
      <c r="JJC33" s="2434"/>
      <c r="JJD33" s="2434"/>
      <c r="JJE33" s="2434"/>
      <c r="JJF33" s="2434"/>
      <c r="JJG33" s="2434"/>
      <c r="JJH33" s="2434"/>
      <c r="JJI33" s="2434"/>
      <c r="JJJ33" s="2434"/>
      <c r="JJK33" s="2434"/>
      <c r="JJL33" s="2434"/>
      <c r="JJM33" s="2434"/>
      <c r="JJN33" s="2434"/>
      <c r="JJO33" s="2434"/>
      <c r="JJP33" s="2434"/>
      <c r="JJQ33" s="2434"/>
      <c r="JJR33" s="2434"/>
      <c r="JJS33" s="2434"/>
      <c r="JJT33" s="2434"/>
      <c r="JJU33" s="2434"/>
      <c r="JJV33" s="2434"/>
      <c r="JJW33" s="2434"/>
      <c r="JJX33" s="2434"/>
      <c r="JJY33" s="2434"/>
      <c r="JJZ33" s="2434"/>
      <c r="JKA33" s="2434"/>
      <c r="JKB33" s="2434"/>
      <c r="JKC33" s="2434"/>
      <c r="JKD33" s="2434"/>
      <c r="JKE33" s="2434"/>
      <c r="JKF33" s="2434"/>
      <c r="JKG33" s="2434"/>
      <c r="JKH33" s="2434"/>
      <c r="JKI33" s="2434"/>
      <c r="JKJ33" s="2434"/>
      <c r="JKK33" s="2434"/>
      <c r="JKL33" s="2434"/>
      <c r="JKM33" s="2434"/>
      <c r="JKN33" s="2434"/>
      <c r="JKO33" s="2434"/>
      <c r="JKP33" s="2434"/>
      <c r="JKQ33" s="2434"/>
      <c r="JKR33" s="2434"/>
      <c r="JKS33" s="2434"/>
      <c r="JKT33" s="2434"/>
      <c r="JKU33" s="2434"/>
      <c r="JKV33" s="2434"/>
      <c r="JKW33" s="2434"/>
      <c r="JKX33" s="2434"/>
      <c r="JKY33" s="2434"/>
      <c r="JKZ33" s="2434"/>
      <c r="JLA33" s="2434"/>
      <c r="JLB33" s="2434"/>
      <c r="JLC33" s="2434"/>
      <c r="JLD33" s="2434"/>
      <c r="JLE33" s="2434"/>
      <c r="JLF33" s="2434"/>
      <c r="JLG33" s="2434"/>
      <c r="JLH33" s="2434"/>
      <c r="JLI33" s="2434"/>
      <c r="JLJ33" s="2434"/>
      <c r="JLK33" s="2434"/>
      <c r="JLL33" s="2434"/>
      <c r="JLM33" s="2434"/>
      <c r="JLN33" s="2434"/>
      <c r="JLO33" s="2434"/>
      <c r="JLP33" s="2434"/>
      <c r="JLQ33" s="2434"/>
      <c r="JLR33" s="2434"/>
      <c r="JLS33" s="2434"/>
      <c r="JLT33" s="2434"/>
      <c r="JLU33" s="2434"/>
      <c r="JLV33" s="2434"/>
      <c r="JLW33" s="2434"/>
      <c r="JLX33" s="2434"/>
      <c r="JLY33" s="2434"/>
      <c r="JLZ33" s="2434"/>
      <c r="JMA33" s="2434"/>
      <c r="JMB33" s="2434"/>
      <c r="JMC33" s="2434"/>
      <c r="JMD33" s="2434"/>
      <c r="JME33" s="2434"/>
      <c r="JMF33" s="2434"/>
      <c r="JMG33" s="2434"/>
      <c r="JMH33" s="2434"/>
      <c r="JMI33" s="2434"/>
      <c r="JMJ33" s="2434"/>
      <c r="JMK33" s="2434"/>
      <c r="JML33" s="2434"/>
      <c r="JMM33" s="2434"/>
      <c r="JMN33" s="2434"/>
      <c r="JMO33" s="2434"/>
      <c r="JMP33" s="2434"/>
      <c r="JMQ33" s="2434"/>
      <c r="JMR33" s="2434"/>
      <c r="JMS33" s="2434"/>
      <c r="JMT33" s="2434"/>
      <c r="JMU33" s="2434"/>
      <c r="JMV33" s="2434"/>
      <c r="JMW33" s="2434"/>
      <c r="JMX33" s="2434"/>
      <c r="JMY33" s="2434"/>
      <c r="JMZ33" s="2434"/>
      <c r="JNA33" s="2434"/>
      <c r="JNB33" s="2434"/>
      <c r="JNC33" s="2434"/>
      <c r="JND33" s="2434"/>
      <c r="JNE33" s="2434"/>
      <c r="JNF33" s="2434"/>
      <c r="JNG33" s="2434"/>
      <c r="JNH33" s="2434"/>
      <c r="JNI33" s="2434"/>
      <c r="JNJ33" s="2434"/>
      <c r="JNK33" s="2434"/>
      <c r="JNL33" s="2434"/>
      <c r="JNM33" s="2434"/>
      <c r="JNN33" s="2434"/>
      <c r="JNO33" s="2434"/>
      <c r="JNP33" s="2434"/>
      <c r="JNQ33" s="2434"/>
      <c r="JNR33" s="2434"/>
      <c r="JNS33" s="2434"/>
      <c r="JNT33" s="2434"/>
      <c r="JNU33" s="2434"/>
      <c r="JNV33" s="2434"/>
      <c r="JNW33" s="2434"/>
      <c r="JNX33" s="2434"/>
      <c r="JNY33" s="2434"/>
      <c r="JNZ33" s="2434"/>
      <c r="JOA33" s="2434"/>
      <c r="JOB33" s="2434"/>
      <c r="JOC33" s="2434"/>
      <c r="JOD33" s="2434"/>
      <c r="JOE33" s="2434"/>
      <c r="JOF33" s="2434"/>
      <c r="JOG33" s="2434"/>
      <c r="JOH33" s="2434"/>
      <c r="JOI33" s="2434"/>
      <c r="JOJ33" s="2434"/>
      <c r="JOK33" s="2434"/>
      <c r="JOL33" s="2434"/>
      <c r="JOM33" s="2434"/>
      <c r="JON33" s="2434"/>
      <c r="JOO33" s="2434"/>
      <c r="JOP33" s="2434"/>
      <c r="JOQ33" s="2434"/>
      <c r="JOR33" s="2434"/>
      <c r="JOS33" s="2434"/>
      <c r="JOT33" s="2434"/>
      <c r="JOU33" s="2434"/>
      <c r="JOV33" s="2434"/>
      <c r="JOW33" s="2434"/>
      <c r="JOX33" s="2434"/>
      <c r="JOY33" s="2434"/>
      <c r="JOZ33" s="2434"/>
      <c r="JPA33" s="2434"/>
      <c r="JPB33" s="2434"/>
      <c r="JPC33" s="2434"/>
      <c r="JPD33" s="2434"/>
      <c r="JPE33" s="2434"/>
      <c r="JPF33" s="2434"/>
      <c r="JPG33" s="2434"/>
      <c r="JPH33" s="2434"/>
      <c r="JPI33" s="2434"/>
      <c r="JPJ33" s="2434"/>
      <c r="JPK33" s="2434"/>
      <c r="JPL33" s="2434"/>
      <c r="JPM33" s="2434"/>
      <c r="JPN33" s="2434"/>
      <c r="JPO33" s="2434"/>
      <c r="JPP33" s="2434"/>
      <c r="JPQ33" s="2434"/>
      <c r="JPR33" s="2434"/>
      <c r="JPS33" s="2434"/>
      <c r="JPT33" s="2434"/>
      <c r="JPU33" s="2434"/>
      <c r="JPV33" s="2434"/>
      <c r="JPW33" s="2434"/>
      <c r="JPX33" s="2434"/>
      <c r="JPY33" s="2434"/>
      <c r="JPZ33" s="2434"/>
      <c r="JQA33" s="2434"/>
      <c r="JQB33" s="2434"/>
      <c r="JQC33" s="2434"/>
      <c r="JQD33" s="2434"/>
      <c r="JQE33" s="2434"/>
      <c r="JQF33" s="2434"/>
      <c r="JQG33" s="2434"/>
      <c r="JQH33" s="2434"/>
      <c r="JQI33" s="2434"/>
      <c r="JQJ33" s="2434"/>
      <c r="JQK33" s="2434"/>
      <c r="JQL33" s="2434"/>
      <c r="JQM33" s="2434"/>
      <c r="JQN33" s="2434"/>
      <c r="JQO33" s="2434"/>
      <c r="JQP33" s="2434"/>
      <c r="JQQ33" s="2434"/>
      <c r="JQR33" s="2434"/>
      <c r="JQS33" s="2434"/>
      <c r="JQT33" s="2434"/>
      <c r="JQU33" s="2434"/>
      <c r="JQV33" s="2434"/>
      <c r="JQW33" s="2434"/>
      <c r="JQX33" s="2434"/>
      <c r="JQY33" s="2434"/>
      <c r="JQZ33" s="2434"/>
      <c r="JRA33" s="2434"/>
      <c r="JRB33" s="2434"/>
      <c r="JRC33" s="2434"/>
      <c r="JRD33" s="2434"/>
      <c r="JRE33" s="2434"/>
      <c r="JRF33" s="2434"/>
      <c r="JRG33" s="2434"/>
      <c r="JRH33" s="2434"/>
      <c r="JRI33" s="2434"/>
      <c r="JRJ33" s="2434"/>
      <c r="JRK33" s="2434"/>
      <c r="JRL33" s="2434"/>
      <c r="JRM33" s="2434"/>
      <c r="JRN33" s="2434"/>
      <c r="JRO33" s="2434"/>
      <c r="JRP33" s="2434"/>
      <c r="JRQ33" s="2434"/>
      <c r="JRR33" s="2434"/>
      <c r="JRS33" s="2434"/>
      <c r="JRT33" s="2434"/>
      <c r="JRU33" s="2434"/>
      <c r="JRV33" s="2434"/>
      <c r="JRW33" s="2434"/>
      <c r="JRX33" s="2434"/>
      <c r="JRY33" s="2434"/>
      <c r="JRZ33" s="2434"/>
      <c r="JSA33" s="2434"/>
      <c r="JSB33" s="2434"/>
      <c r="JSC33" s="2434"/>
      <c r="JSD33" s="2434"/>
      <c r="JSE33" s="2434"/>
      <c r="JSF33" s="2434"/>
      <c r="JSG33" s="2434"/>
      <c r="JSH33" s="2434"/>
      <c r="JSI33" s="2434"/>
      <c r="JSJ33" s="2434"/>
      <c r="JSK33" s="2434"/>
      <c r="JSL33" s="2434"/>
      <c r="JSM33" s="2434"/>
      <c r="JSN33" s="2434"/>
      <c r="JSO33" s="2434"/>
      <c r="JSP33" s="2434"/>
      <c r="JSQ33" s="2434"/>
      <c r="JSR33" s="2434"/>
      <c r="JSS33" s="2434"/>
      <c r="JST33" s="2434"/>
      <c r="JSU33" s="2434"/>
      <c r="JSV33" s="2434"/>
      <c r="JSW33" s="2434"/>
      <c r="JSX33" s="2434"/>
      <c r="JSY33" s="2434"/>
      <c r="JSZ33" s="2434"/>
      <c r="JTA33" s="2434"/>
      <c r="JTB33" s="2434"/>
      <c r="JTC33" s="2434"/>
      <c r="JTD33" s="2434"/>
      <c r="JTE33" s="2434"/>
      <c r="JTF33" s="2434"/>
      <c r="JTG33" s="2434"/>
      <c r="JTH33" s="2434"/>
      <c r="JTI33" s="2434"/>
      <c r="JTJ33" s="2434"/>
      <c r="JTK33" s="2434"/>
      <c r="JTL33" s="2434"/>
      <c r="JTM33" s="2434"/>
      <c r="JTN33" s="2434"/>
      <c r="JTO33" s="2434"/>
      <c r="JTP33" s="2434"/>
      <c r="JTQ33" s="2434"/>
      <c r="JTR33" s="2434"/>
      <c r="JTS33" s="2434"/>
      <c r="JTT33" s="2434"/>
      <c r="JTU33" s="2434"/>
      <c r="JTV33" s="2434"/>
      <c r="JTW33" s="2434"/>
      <c r="JTX33" s="2434"/>
      <c r="JTY33" s="2434"/>
      <c r="JTZ33" s="2434"/>
      <c r="JUA33" s="2434"/>
      <c r="JUB33" s="2434"/>
      <c r="JUC33" s="2434"/>
      <c r="JUD33" s="2434"/>
      <c r="JUE33" s="2434"/>
      <c r="JUF33" s="2434"/>
      <c r="JUG33" s="2434"/>
      <c r="JUH33" s="2434"/>
      <c r="JUI33" s="2434"/>
      <c r="JUJ33" s="2434"/>
      <c r="JUK33" s="2434"/>
      <c r="JUL33" s="2434"/>
      <c r="JUM33" s="2434"/>
      <c r="JUN33" s="2434"/>
      <c r="JUO33" s="2434"/>
      <c r="JUP33" s="2434"/>
      <c r="JUQ33" s="2434"/>
      <c r="JUR33" s="2434"/>
      <c r="JUS33" s="2434"/>
      <c r="JUT33" s="2434"/>
      <c r="JUU33" s="2434"/>
      <c r="JUV33" s="2434"/>
      <c r="JUW33" s="2434"/>
      <c r="JUX33" s="2434"/>
      <c r="JUY33" s="2434"/>
      <c r="JUZ33" s="2434"/>
      <c r="JVA33" s="2434"/>
      <c r="JVB33" s="2434"/>
      <c r="JVC33" s="2434"/>
      <c r="JVD33" s="2434"/>
      <c r="JVE33" s="2434"/>
      <c r="JVF33" s="2434"/>
      <c r="JVG33" s="2434"/>
      <c r="JVH33" s="2434"/>
      <c r="JVI33" s="2434"/>
      <c r="JVJ33" s="2434"/>
      <c r="JVK33" s="2434"/>
      <c r="JVL33" s="2434"/>
      <c r="JVM33" s="2434"/>
      <c r="JVN33" s="2434"/>
      <c r="JVO33" s="2434"/>
      <c r="JVP33" s="2434"/>
      <c r="JVQ33" s="2434"/>
      <c r="JVR33" s="2434"/>
      <c r="JVS33" s="2434"/>
      <c r="JVT33" s="2434"/>
      <c r="JVU33" s="2434"/>
      <c r="JVV33" s="2434"/>
      <c r="JVW33" s="2434"/>
      <c r="JVX33" s="2434"/>
      <c r="JVY33" s="2434"/>
      <c r="JVZ33" s="2434"/>
      <c r="JWA33" s="2434"/>
      <c r="JWB33" s="2434"/>
      <c r="JWC33" s="2434"/>
      <c r="JWD33" s="2434"/>
      <c r="JWE33" s="2434"/>
      <c r="JWF33" s="2434"/>
      <c r="JWG33" s="2434"/>
      <c r="JWH33" s="2434"/>
      <c r="JWI33" s="2434"/>
      <c r="JWJ33" s="2434"/>
      <c r="JWK33" s="2434"/>
      <c r="JWL33" s="2434"/>
      <c r="JWM33" s="2434"/>
      <c r="JWN33" s="2434"/>
      <c r="JWO33" s="2434"/>
      <c r="JWP33" s="2434"/>
      <c r="JWQ33" s="2434"/>
      <c r="JWR33" s="2434"/>
      <c r="JWS33" s="2434"/>
      <c r="JWT33" s="2434"/>
      <c r="JWU33" s="2434"/>
      <c r="JWV33" s="2434"/>
      <c r="JWW33" s="2434"/>
      <c r="JWX33" s="2434"/>
      <c r="JWY33" s="2434"/>
      <c r="JWZ33" s="2434"/>
      <c r="JXA33" s="2434"/>
      <c r="JXB33" s="2434"/>
      <c r="JXC33" s="2434"/>
      <c r="JXD33" s="2434"/>
      <c r="JXE33" s="2434"/>
      <c r="JXF33" s="2434"/>
      <c r="JXG33" s="2434"/>
      <c r="JXH33" s="2434"/>
      <c r="JXI33" s="2434"/>
      <c r="JXJ33" s="2434"/>
      <c r="JXK33" s="2434"/>
      <c r="JXL33" s="2434"/>
      <c r="JXM33" s="2434"/>
      <c r="JXN33" s="2434"/>
      <c r="JXO33" s="2434"/>
      <c r="JXP33" s="2434"/>
      <c r="JXQ33" s="2434"/>
      <c r="JXR33" s="2434"/>
      <c r="JXS33" s="2434"/>
      <c r="JXT33" s="2434"/>
      <c r="JXU33" s="2434"/>
      <c r="JXV33" s="2434"/>
      <c r="JXW33" s="2434"/>
      <c r="JXX33" s="2434"/>
      <c r="JXY33" s="2434"/>
      <c r="JXZ33" s="2434"/>
      <c r="JYA33" s="2434"/>
      <c r="JYB33" s="2434"/>
      <c r="JYC33" s="2434"/>
      <c r="JYD33" s="2434"/>
      <c r="JYE33" s="2434"/>
      <c r="JYF33" s="2434"/>
      <c r="JYG33" s="2434"/>
      <c r="JYH33" s="2434"/>
      <c r="JYI33" s="2434"/>
      <c r="JYJ33" s="2434"/>
      <c r="JYK33" s="2434"/>
      <c r="JYL33" s="2434"/>
      <c r="JYM33" s="2434"/>
      <c r="JYN33" s="2434"/>
      <c r="JYO33" s="2434"/>
      <c r="JYP33" s="2434"/>
      <c r="JYQ33" s="2434"/>
      <c r="JYR33" s="2434"/>
      <c r="JYS33" s="2434"/>
      <c r="JYT33" s="2434"/>
      <c r="JYU33" s="2434"/>
      <c r="JYV33" s="2434"/>
      <c r="JYW33" s="2434"/>
      <c r="JYX33" s="2434"/>
      <c r="JYY33" s="2434"/>
      <c r="JYZ33" s="2434"/>
      <c r="JZA33" s="2434"/>
      <c r="JZB33" s="2434"/>
      <c r="JZC33" s="2434"/>
      <c r="JZD33" s="2434"/>
      <c r="JZE33" s="2434"/>
      <c r="JZF33" s="2434"/>
      <c r="JZG33" s="2434"/>
      <c r="JZH33" s="2434"/>
      <c r="JZI33" s="2434"/>
      <c r="JZJ33" s="2434"/>
      <c r="JZK33" s="2434"/>
      <c r="JZL33" s="2434"/>
      <c r="JZM33" s="2434"/>
      <c r="JZN33" s="2434"/>
      <c r="JZO33" s="2434"/>
      <c r="JZP33" s="2434"/>
      <c r="JZQ33" s="2434"/>
      <c r="JZR33" s="2434"/>
      <c r="JZS33" s="2434"/>
      <c r="JZT33" s="2434"/>
      <c r="JZU33" s="2434"/>
      <c r="JZV33" s="2434"/>
      <c r="JZW33" s="2434"/>
      <c r="JZX33" s="2434"/>
      <c r="JZY33" s="2434"/>
      <c r="JZZ33" s="2434"/>
      <c r="KAA33" s="2434"/>
      <c r="KAB33" s="2434"/>
      <c r="KAC33" s="2434"/>
      <c r="KAD33" s="2434"/>
      <c r="KAE33" s="2434"/>
      <c r="KAF33" s="2434"/>
      <c r="KAG33" s="2434"/>
      <c r="KAH33" s="2434"/>
      <c r="KAI33" s="2434"/>
      <c r="KAJ33" s="2434"/>
      <c r="KAK33" s="2434"/>
      <c r="KAL33" s="2434"/>
      <c r="KAM33" s="2434"/>
      <c r="KAN33" s="2434"/>
      <c r="KAO33" s="2434"/>
      <c r="KAP33" s="2434"/>
      <c r="KAQ33" s="2434"/>
      <c r="KAR33" s="2434"/>
      <c r="KAS33" s="2434"/>
      <c r="KAT33" s="2434"/>
      <c r="KAU33" s="2434"/>
      <c r="KAV33" s="2434"/>
      <c r="KAW33" s="2434"/>
      <c r="KAX33" s="2434"/>
      <c r="KAY33" s="2434"/>
      <c r="KAZ33" s="2434"/>
      <c r="KBA33" s="2434"/>
      <c r="KBB33" s="2434"/>
      <c r="KBC33" s="2434"/>
      <c r="KBD33" s="2434"/>
      <c r="KBE33" s="2434"/>
      <c r="KBF33" s="2434"/>
      <c r="KBG33" s="2434"/>
      <c r="KBH33" s="2434"/>
      <c r="KBI33" s="2434"/>
      <c r="KBJ33" s="2434"/>
      <c r="KBK33" s="2434"/>
      <c r="KBL33" s="2434"/>
      <c r="KBM33" s="2434"/>
      <c r="KBN33" s="2434"/>
      <c r="KBO33" s="2434"/>
      <c r="KBP33" s="2434"/>
      <c r="KBQ33" s="2434"/>
      <c r="KBR33" s="2434"/>
      <c r="KBS33" s="2434"/>
      <c r="KBT33" s="2434"/>
      <c r="KBU33" s="2434"/>
      <c r="KBV33" s="2434"/>
      <c r="KBW33" s="2434"/>
      <c r="KBX33" s="2434"/>
      <c r="KBY33" s="2434"/>
      <c r="KBZ33" s="2434"/>
      <c r="KCA33" s="2434"/>
      <c r="KCB33" s="2434"/>
      <c r="KCC33" s="2434"/>
      <c r="KCD33" s="2434"/>
      <c r="KCE33" s="2434"/>
      <c r="KCF33" s="2434"/>
      <c r="KCG33" s="2434"/>
      <c r="KCH33" s="2434"/>
      <c r="KCI33" s="2434"/>
      <c r="KCJ33" s="2434"/>
      <c r="KCK33" s="2434"/>
      <c r="KCL33" s="2434"/>
      <c r="KCM33" s="2434"/>
      <c r="KCN33" s="2434"/>
      <c r="KCO33" s="2434"/>
      <c r="KCP33" s="2434"/>
      <c r="KCQ33" s="2434"/>
      <c r="KCR33" s="2434"/>
      <c r="KCS33" s="2434"/>
      <c r="KCT33" s="2434"/>
      <c r="KCU33" s="2434"/>
      <c r="KCV33" s="2434"/>
      <c r="KCW33" s="2434"/>
      <c r="KCX33" s="2434"/>
      <c r="KCY33" s="2434"/>
      <c r="KCZ33" s="2434"/>
      <c r="KDA33" s="2434"/>
      <c r="KDB33" s="2434"/>
      <c r="KDC33" s="2434"/>
      <c r="KDD33" s="2434"/>
      <c r="KDE33" s="2434"/>
      <c r="KDF33" s="2434"/>
      <c r="KDG33" s="2434"/>
      <c r="KDH33" s="2434"/>
      <c r="KDI33" s="2434"/>
      <c r="KDJ33" s="2434"/>
      <c r="KDK33" s="2434"/>
      <c r="KDL33" s="2434"/>
      <c r="KDM33" s="2434"/>
      <c r="KDN33" s="2434"/>
      <c r="KDO33" s="2434"/>
      <c r="KDP33" s="2434"/>
      <c r="KDQ33" s="2434"/>
      <c r="KDR33" s="2434"/>
      <c r="KDS33" s="2434"/>
      <c r="KDT33" s="2434"/>
      <c r="KDU33" s="2434"/>
      <c r="KDV33" s="2434"/>
      <c r="KDW33" s="2434"/>
      <c r="KDX33" s="2434"/>
      <c r="KDY33" s="2434"/>
      <c r="KDZ33" s="2434"/>
      <c r="KEA33" s="2434"/>
      <c r="KEB33" s="2434"/>
      <c r="KEC33" s="2434"/>
      <c r="KED33" s="2434"/>
      <c r="KEE33" s="2434"/>
      <c r="KEF33" s="2434"/>
      <c r="KEG33" s="2434"/>
      <c r="KEH33" s="2434"/>
      <c r="KEI33" s="2434"/>
      <c r="KEJ33" s="2434"/>
      <c r="KEK33" s="2434"/>
      <c r="KEL33" s="2434"/>
      <c r="KEM33" s="2434"/>
      <c r="KEN33" s="2434"/>
      <c r="KEO33" s="2434"/>
      <c r="KEP33" s="2434"/>
      <c r="KEQ33" s="2434"/>
      <c r="KER33" s="2434"/>
      <c r="KES33" s="2434"/>
      <c r="KET33" s="2434"/>
      <c r="KEU33" s="2434"/>
      <c r="KEV33" s="2434"/>
      <c r="KEW33" s="2434"/>
      <c r="KEX33" s="2434"/>
      <c r="KEY33" s="2434"/>
      <c r="KEZ33" s="2434"/>
      <c r="KFA33" s="2434"/>
      <c r="KFB33" s="2434"/>
      <c r="KFC33" s="2434"/>
      <c r="KFD33" s="2434"/>
      <c r="KFE33" s="2434"/>
      <c r="KFF33" s="2434"/>
      <c r="KFG33" s="2434"/>
      <c r="KFH33" s="2434"/>
      <c r="KFI33" s="2434"/>
      <c r="KFJ33" s="2434"/>
      <c r="KFK33" s="2434"/>
      <c r="KFL33" s="2434"/>
      <c r="KFM33" s="2434"/>
      <c r="KFN33" s="2434"/>
      <c r="KFO33" s="2434"/>
      <c r="KFP33" s="2434"/>
      <c r="KFQ33" s="2434"/>
      <c r="KFR33" s="2434"/>
      <c r="KFS33" s="2434"/>
      <c r="KFT33" s="2434"/>
      <c r="KFU33" s="2434"/>
      <c r="KFV33" s="2434"/>
      <c r="KFW33" s="2434"/>
      <c r="KFX33" s="2434"/>
      <c r="KFY33" s="2434"/>
      <c r="KFZ33" s="2434"/>
      <c r="KGA33" s="2434"/>
      <c r="KGB33" s="2434"/>
      <c r="KGC33" s="2434"/>
      <c r="KGD33" s="2434"/>
      <c r="KGE33" s="2434"/>
      <c r="KGF33" s="2434"/>
      <c r="KGG33" s="2434"/>
      <c r="KGH33" s="2434"/>
      <c r="KGI33" s="2434"/>
      <c r="KGJ33" s="2434"/>
      <c r="KGK33" s="2434"/>
      <c r="KGL33" s="2434"/>
      <c r="KGM33" s="2434"/>
      <c r="KGN33" s="2434"/>
      <c r="KGO33" s="2434"/>
      <c r="KGP33" s="2434"/>
      <c r="KGQ33" s="2434"/>
      <c r="KGR33" s="2434"/>
      <c r="KGS33" s="2434"/>
      <c r="KGT33" s="2434"/>
      <c r="KGU33" s="2434"/>
      <c r="KGV33" s="2434"/>
      <c r="KGW33" s="2434"/>
      <c r="KGX33" s="2434"/>
      <c r="KGY33" s="2434"/>
      <c r="KGZ33" s="2434"/>
      <c r="KHA33" s="2434"/>
      <c r="KHB33" s="2434"/>
      <c r="KHC33" s="2434"/>
      <c r="KHD33" s="2434"/>
      <c r="KHE33" s="2434"/>
      <c r="KHF33" s="2434"/>
      <c r="KHG33" s="2434"/>
      <c r="KHH33" s="2434"/>
      <c r="KHI33" s="2434"/>
      <c r="KHJ33" s="2434"/>
      <c r="KHK33" s="2434"/>
      <c r="KHL33" s="2434"/>
      <c r="KHM33" s="2434"/>
      <c r="KHN33" s="2434"/>
      <c r="KHO33" s="2434"/>
      <c r="KHP33" s="2434"/>
      <c r="KHQ33" s="2434"/>
      <c r="KHR33" s="2434"/>
      <c r="KHS33" s="2434"/>
      <c r="KHT33" s="2434"/>
      <c r="KHU33" s="2434"/>
      <c r="KHV33" s="2434"/>
      <c r="KHW33" s="2434"/>
      <c r="KHX33" s="2434"/>
      <c r="KHY33" s="2434"/>
      <c r="KHZ33" s="2434"/>
      <c r="KIA33" s="2434"/>
      <c r="KIB33" s="2434"/>
      <c r="KIC33" s="2434"/>
      <c r="KID33" s="2434"/>
      <c r="KIE33" s="2434"/>
      <c r="KIF33" s="2434"/>
      <c r="KIG33" s="2434"/>
      <c r="KIH33" s="2434"/>
      <c r="KII33" s="2434"/>
      <c r="KIJ33" s="2434"/>
      <c r="KIK33" s="2434"/>
      <c r="KIL33" s="2434"/>
      <c r="KIM33" s="2434"/>
      <c r="KIN33" s="2434"/>
      <c r="KIO33" s="2434"/>
      <c r="KIP33" s="2434"/>
      <c r="KIQ33" s="2434"/>
      <c r="KIR33" s="2434"/>
      <c r="KIS33" s="2434"/>
      <c r="KIT33" s="2434"/>
      <c r="KIU33" s="2434"/>
      <c r="KIV33" s="2434"/>
      <c r="KIW33" s="2434"/>
      <c r="KIX33" s="2434"/>
      <c r="KIY33" s="2434"/>
      <c r="KIZ33" s="2434"/>
      <c r="KJA33" s="2434"/>
      <c r="KJB33" s="2434"/>
      <c r="KJC33" s="2434"/>
      <c r="KJD33" s="2434"/>
      <c r="KJE33" s="2434"/>
      <c r="KJF33" s="2434"/>
      <c r="KJG33" s="2434"/>
      <c r="KJH33" s="2434"/>
      <c r="KJI33" s="2434"/>
      <c r="KJJ33" s="2434"/>
      <c r="KJK33" s="2434"/>
      <c r="KJL33" s="2434"/>
      <c r="KJM33" s="2434"/>
      <c r="KJN33" s="2434"/>
      <c r="KJO33" s="2434"/>
      <c r="KJP33" s="2434"/>
      <c r="KJQ33" s="2434"/>
      <c r="KJR33" s="2434"/>
      <c r="KJS33" s="2434"/>
      <c r="KJT33" s="2434"/>
      <c r="KJU33" s="2434"/>
      <c r="KJV33" s="2434"/>
      <c r="KJW33" s="2434"/>
      <c r="KJX33" s="2434"/>
      <c r="KJY33" s="2434"/>
      <c r="KJZ33" s="2434"/>
      <c r="KKA33" s="2434"/>
      <c r="KKB33" s="2434"/>
      <c r="KKC33" s="2434"/>
      <c r="KKD33" s="2434"/>
      <c r="KKE33" s="2434"/>
      <c r="KKF33" s="2434"/>
      <c r="KKG33" s="2434"/>
      <c r="KKH33" s="2434"/>
      <c r="KKI33" s="2434"/>
      <c r="KKJ33" s="2434"/>
      <c r="KKK33" s="2434"/>
      <c r="KKL33" s="2434"/>
      <c r="KKM33" s="2434"/>
      <c r="KKN33" s="2434"/>
      <c r="KKO33" s="2434"/>
      <c r="KKP33" s="2434"/>
      <c r="KKQ33" s="2434"/>
      <c r="KKR33" s="2434"/>
      <c r="KKS33" s="2434"/>
      <c r="KKT33" s="2434"/>
      <c r="KKU33" s="2434"/>
      <c r="KKV33" s="2434"/>
      <c r="KKW33" s="2434"/>
      <c r="KKX33" s="2434"/>
      <c r="KKY33" s="2434"/>
      <c r="KKZ33" s="2434"/>
      <c r="KLA33" s="2434"/>
      <c r="KLB33" s="2434"/>
      <c r="KLC33" s="2434"/>
      <c r="KLD33" s="2434"/>
      <c r="KLE33" s="2434"/>
      <c r="KLF33" s="2434"/>
      <c r="KLG33" s="2434"/>
      <c r="KLH33" s="2434"/>
      <c r="KLI33" s="2434"/>
      <c r="KLJ33" s="2434"/>
      <c r="KLK33" s="2434"/>
      <c r="KLL33" s="2434"/>
      <c r="KLM33" s="2434"/>
      <c r="KLN33" s="2434"/>
      <c r="KLO33" s="2434"/>
      <c r="KLP33" s="2434"/>
      <c r="KLQ33" s="2434"/>
      <c r="KLR33" s="2434"/>
      <c r="KLS33" s="2434"/>
      <c r="KLT33" s="2434"/>
      <c r="KLU33" s="2434"/>
      <c r="KLV33" s="2434"/>
      <c r="KLW33" s="2434"/>
      <c r="KLX33" s="2434"/>
      <c r="KLY33" s="2434"/>
      <c r="KLZ33" s="2434"/>
      <c r="KMA33" s="2434"/>
      <c r="KMB33" s="2434"/>
      <c r="KMC33" s="2434"/>
      <c r="KMD33" s="2434"/>
      <c r="KME33" s="2434"/>
      <c r="KMF33" s="2434"/>
      <c r="KMG33" s="2434"/>
      <c r="KMH33" s="2434"/>
      <c r="KMI33" s="2434"/>
      <c r="KMJ33" s="2434"/>
      <c r="KMK33" s="2434"/>
      <c r="KML33" s="2434"/>
      <c r="KMM33" s="2434"/>
      <c r="KMN33" s="2434"/>
      <c r="KMO33" s="2434"/>
      <c r="KMP33" s="2434"/>
      <c r="KMQ33" s="2434"/>
      <c r="KMR33" s="2434"/>
      <c r="KMS33" s="2434"/>
      <c r="KMT33" s="2434"/>
      <c r="KMU33" s="2434"/>
      <c r="KMV33" s="2434"/>
      <c r="KMW33" s="2434"/>
      <c r="KMX33" s="2434"/>
      <c r="KMY33" s="2434"/>
      <c r="KMZ33" s="2434"/>
      <c r="KNA33" s="2434"/>
      <c r="KNB33" s="2434"/>
      <c r="KNC33" s="2434"/>
      <c r="KND33" s="2434"/>
      <c r="KNE33" s="2434"/>
      <c r="KNF33" s="2434"/>
      <c r="KNG33" s="2434"/>
      <c r="KNH33" s="2434"/>
      <c r="KNI33" s="2434"/>
      <c r="KNJ33" s="2434"/>
      <c r="KNK33" s="2434"/>
      <c r="KNL33" s="2434"/>
      <c r="KNM33" s="2434"/>
      <c r="KNN33" s="2434"/>
      <c r="KNO33" s="2434"/>
      <c r="KNP33" s="2434"/>
      <c r="KNQ33" s="2434"/>
      <c r="KNR33" s="2434"/>
      <c r="KNS33" s="2434"/>
      <c r="KNT33" s="2434"/>
      <c r="KNU33" s="2434"/>
      <c r="KNV33" s="2434"/>
      <c r="KNW33" s="2434"/>
      <c r="KNX33" s="2434"/>
      <c r="KNY33" s="2434"/>
      <c r="KNZ33" s="2434"/>
      <c r="KOA33" s="2434"/>
      <c r="KOB33" s="2434"/>
      <c r="KOC33" s="2434"/>
      <c r="KOD33" s="2434"/>
      <c r="KOE33" s="2434"/>
      <c r="KOF33" s="2434"/>
      <c r="KOG33" s="2434"/>
      <c r="KOH33" s="2434"/>
      <c r="KOI33" s="2434"/>
      <c r="KOJ33" s="2434"/>
      <c r="KOK33" s="2434"/>
      <c r="KOL33" s="2434"/>
      <c r="KOM33" s="2434"/>
      <c r="KON33" s="2434"/>
      <c r="KOO33" s="2434"/>
      <c r="KOP33" s="2434"/>
      <c r="KOQ33" s="2434"/>
      <c r="KOR33" s="2434"/>
      <c r="KOS33" s="2434"/>
      <c r="KOT33" s="2434"/>
      <c r="KOU33" s="2434"/>
      <c r="KOV33" s="2434"/>
      <c r="KOW33" s="2434"/>
      <c r="KOX33" s="2434"/>
      <c r="KOY33" s="2434"/>
      <c r="KOZ33" s="2434"/>
      <c r="KPA33" s="2434"/>
      <c r="KPB33" s="2434"/>
      <c r="KPC33" s="2434"/>
      <c r="KPD33" s="2434"/>
      <c r="KPE33" s="2434"/>
      <c r="KPF33" s="2434"/>
      <c r="KPG33" s="2434"/>
      <c r="KPH33" s="2434"/>
      <c r="KPI33" s="2434"/>
      <c r="KPJ33" s="2434"/>
      <c r="KPK33" s="2434"/>
      <c r="KPL33" s="2434"/>
      <c r="KPM33" s="2434"/>
      <c r="KPN33" s="2434"/>
      <c r="KPO33" s="2434"/>
      <c r="KPP33" s="2434"/>
      <c r="KPQ33" s="2434"/>
      <c r="KPR33" s="2434"/>
      <c r="KPS33" s="2434"/>
      <c r="KPT33" s="2434"/>
      <c r="KPU33" s="2434"/>
      <c r="KPV33" s="2434"/>
      <c r="KPW33" s="2434"/>
      <c r="KPX33" s="2434"/>
      <c r="KPY33" s="2434"/>
      <c r="KPZ33" s="2434"/>
      <c r="KQA33" s="2434"/>
      <c r="KQB33" s="2434"/>
      <c r="KQC33" s="2434"/>
      <c r="KQD33" s="2434"/>
      <c r="KQE33" s="2434"/>
      <c r="KQF33" s="2434"/>
      <c r="KQG33" s="2434"/>
      <c r="KQH33" s="2434"/>
      <c r="KQI33" s="2434"/>
      <c r="KQJ33" s="2434"/>
      <c r="KQK33" s="2434"/>
      <c r="KQL33" s="2434"/>
      <c r="KQM33" s="2434"/>
      <c r="KQN33" s="2434"/>
      <c r="KQO33" s="2434"/>
      <c r="KQP33" s="2434"/>
      <c r="KQQ33" s="2434"/>
      <c r="KQR33" s="2434"/>
      <c r="KQS33" s="2434"/>
      <c r="KQT33" s="2434"/>
      <c r="KQU33" s="2434"/>
      <c r="KQV33" s="2434"/>
      <c r="KQW33" s="2434"/>
      <c r="KQX33" s="2434"/>
      <c r="KQY33" s="2434"/>
      <c r="KQZ33" s="2434"/>
      <c r="KRA33" s="2434"/>
      <c r="KRB33" s="2434"/>
      <c r="KRC33" s="2434"/>
      <c r="KRD33" s="2434"/>
      <c r="KRE33" s="2434"/>
      <c r="KRF33" s="2434"/>
      <c r="KRG33" s="2434"/>
      <c r="KRH33" s="2434"/>
      <c r="KRI33" s="2434"/>
      <c r="KRJ33" s="2434"/>
      <c r="KRK33" s="2434"/>
      <c r="KRL33" s="2434"/>
      <c r="KRM33" s="2434"/>
      <c r="KRN33" s="2434"/>
      <c r="KRO33" s="2434"/>
      <c r="KRP33" s="2434"/>
      <c r="KRQ33" s="2434"/>
      <c r="KRR33" s="2434"/>
      <c r="KRS33" s="2434"/>
      <c r="KRT33" s="2434"/>
      <c r="KRU33" s="2434"/>
      <c r="KRV33" s="2434"/>
      <c r="KRW33" s="2434"/>
      <c r="KRX33" s="2434"/>
      <c r="KRY33" s="2434"/>
      <c r="KRZ33" s="2434"/>
      <c r="KSA33" s="2434"/>
      <c r="KSB33" s="2434"/>
      <c r="KSC33" s="2434"/>
      <c r="KSD33" s="2434"/>
      <c r="KSE33" s="2434"/>
      <c r="KSF33" s="2434"/>
      <c r="KSG33" s="2434"/>
      <c r="KSH33" s="2434"/>
      <c r="KSI33" s="2434"/>
      <c r="KSJ33" s="2434"/>
      <c r="KSK33" s="2434"/>
      <c r="KSL33" s="2434"/>
      <c r="KSM33" s="2434"/>
      <c r="KSN33" s="2434"/>
      <c r="KSO33" s="2434"/>
      <c r="KSP33" s="2434"/>
      <c r="KSQ33" s="2434"/>
      <c r="KSR33" s="2434"/>
      <c r="KSS33" s="2434"/>
      <c r="KST33" s="2434"/>
      <c r="KSU33" s="2434"/>
      <c r="KSV33" s="2434"/>
      <c r="KSW33" s="2434"/>
      <c r="KSX33" s="2434"/>
      <c r="KSY33" s="2434"/>
      <c r="KSZ33" s="2434"/>
      <c r="KTA33" s="2434"/>
      <c r="KTB33" s="2434"/>
      <c r="KTC33" s="2434"/>
      <c r="KTD33" s="2434"/>
      <c r="KTE33" s="2434"/>
      <c r="KTF33" s="2434"/>
      <c r="KTG33" s="2434"/>
      <c r="KTH33" s="2434"/>
      <c r="KTI33" s="2434"/>
      <c r="KTJ33" s="2434"/>
      <c r="KTK33" s="2434"/>
      <c r="KTL33" s="2434"/>
      <c r="KTM33" s="2434"/>
      <c r="KTN33" s="2434"/>
      <c r="KTO33" s="2434"/>
      <c r="KTP33" s="2434"/>
      <c r="KTQ33" s="2434"/>
      <c r="KTR33" s="2434"/>
      <c r="KTS33" s="2434"/>
      <c r="KTT33" s="2434"/>
      <c r="KTU33" s="2434"/>
      <c r="KTV33" s="2434"/>
      <c r="KTW33" s="2434"/>
      <c r="KTX33" s="2434"/>
      <c r="KTY33" s="2434"/>
      <c r="KTZ33" s="2434"/>
      <c r="KUA33" s="2434"/>
      <c r="KUB33" s="2434"/>
      <c r="KUC33" s="2434"/>
      <c r="KUD33" s="2434"/>
      <c r="KUE33" s="2434"/>
      <c r="KUF33" s="2434"/>
      <c r="KUG33" s="2434"/>
      <c r="KUH33" s="2434"/>
      <c r="KUI33" s="2434"/>
      <c r="KUJ33" s="2434"/>
      <c r="KUK33" s="2434"/>
      <c r="KUL33" s="2434"/>
      <c r="KUM33" s="2434"/>
      <c r="KUN33" s="2434"/>
      <c r="KUO33" s="2434"/>
      <c r="KUP33" s="2434"/>
      <c r="KUQ33" s="2434"/>
      <c r="KUR33" s="2434"/>
      <c r="KUS33" s="2434"/>
      <c r="KUT33" s="2434"/>
      <c r="KUU33" s="2434"/>
      <c r="KUV33" s="2434"/>
      <c r="KUW33" s="2434"/>
      <c r="KUX33" s="2434"/>
      <c r="KUY33" s="2434"/>
      <c r="KUZ33" s="2434"/>
      <c r="KVA33" s="2434"/>
      <c r="KVB33" s="2434"/>
      <c r="KVC33" s="2434"/>
      <c r="KVD33" s="2434"/>
      <c r="KVE33" s="2434"/>
      <c r="KVF33" s="2434"/>
      <c r="KVG33" s="2434"/>
      <c r="KVH33" s="2434"/>
      <c r="KVI33" s="2434"/>
      <c r="KVJ33" s="2434"/>
      <c r="KVK33" s="2434"/>
      <c r="KVL33" s="2434"/>
      <c r="KVM33" s="2434"/>
      <c r="KVN33" s="2434"/>
      <c r="KVO33" s="2434"/>
      <c r="KVP33" s="2434"/>
      <c r="KVQ33" s="2434"/>
      <c r="KVR33" s="2434"/>
      <c r="KVS33" s="2434"/>
      <c r="KVT33" s="2434"/>
      <c r="KVU33" s="2434"/>
      <c r="KVV33" s="2434"/>
      <c r="KVW33" s="2434"/>
      <c r="KVX33" s="2434"/>
      <c r="KVY33" s="2434"/>
      <c r="KVZ33" s="2434"/>
      <c r="KWA33" s="2434"/>
      <c r="KWB33" s="2434"/>
      <c r="KWC33" s="2434"/>
      <c r="KWD33" s="2434"/>
      <c r="KWE33" s="2434"/>
      <c r="KWF33" s="2434"/>
      <c r="KWG33" s="2434"/>
      <c r="KWH33" s="2434"/>
      <c r="KWI33" s="2434"/>
      <c r="KWJ33" s="2434"/>
      <c r="KWK33" s="2434"/>
      <c r="KWL33" s="2434"/>
      <c r="KWM33" s="2434"/>
      <c r="KWN33" s="2434"/>
      <c r="KWO33" s="2434"/>
      <c r="KWP33" s="2434"/>
      <c r="KWQ33" s="2434"/>
      <c r="KWR33" s="2434"/>
      <c r="KWS33" s="2434"/>
      <c r="KWT33" s="2434"/>
      <c r="KWU33" s="2434"/>
      <c r="KWV33" s="2434"/>
      <c r="KWW33" s="2434"/>
      <c r="KWX33" s="2434"/>
      <c r="KWY33" s="2434"/>
      <c r="KWZ33" s="2434"/>
      <c r="KXA33" s="2434"/>
      <c r="KXB33" s="2434"/>
      <c r="KXC33" s="2434"/>
      <c r="KXD33" s="2434"/>
      <c r="KXE33" s="2434"/>
      <c r="KXF33" s="2434"/>
      <c r="KXG33" s="2434"/>
      <c r="KXH33" s="2434"/>
      <c r="KXI33" s="2434"/>
      <c r="KXJ33" s="2434"/>
      <c r="KXK33" s="2434"/>
      <c r="KXL33" s="2434"/>
      <c r="KXM33" s="2434"/>
      <c r="KXN33" s="2434"/>
      <c r="KXO33" s="2434"/>
      <c r="KXP33" s="2434"/>
      <c r="KXQ33" s="2434"/>
      <c r="KXR33" s="2434"/>
      <c r="KXS33" s="2434"/>
      <c r="KXT33" s="2434"/>
      <c r="KXU33" s="2434"/>
      <c r="KXV33" s="2434"/>
      <c r="KXW33" s="2434"/>
      <c r="KXX33" s="2434"/>
      <c r="KXY33" s="2434"/>
      <c r="KXZ33" s="2434"/>
      <c r="KYA33" s="2434"/>
      <c r="KYB33" s="2434"/>
      <c r="KYC33" s="2434"/>
      <c r="KYD33" s="2434"/>
      <c r="KYE33" s="2434"/>
      <c r="KYF33" s="2434"/>
      <c r="KYG33" s="2434"/>
      <c r="KYH33" s="2434"/>
      <c r="KYI33" s="2434"/>
      <c r="KYJ33" s="2434"/>
      <c r="KYK33" s="2434"/>
      <c r="KYL33" s="2434"/>
      <c r="KYM33" s="2434"/>
      <c r="KYN33" s="2434"/>
      <c r="KYO33" s="2434"/>
      <c r="KYP33" s="2434"/>
      <c r="KYQ33" s="2434"/>
      <c r="KYR33" s="2434"/>
      <c r="KYS33" s="2434"/>
      <c r="KYT33" s="2434"/>
      <c r="KYU33" s="2434"/>
      <c r="KYV33" s="2434"/>
      <c r="KYW33" s="2434"/>
      <c r="KYX33" s="2434"/>
      <c r="KYY33" s="2434"/>
      <c r="KYZ33" s="2434"/>
      <c r="KZA33" s="2434"/>
      <c r="KZB33" s="2434"/>
      <c r="KZC33" s="2434"/>
      <c r="KZD33" s="2434"/>
      <c r="KZE33" s="2434"/>
      <c r="KZF33" s="2434"/>
      <c r="KZG33" s="2434"/>
      <c r="KZH33" s="2434"/>
      <c r="KZI33" s="2434"/>
      <c r="KZJ33" s="2434"/>
      <c r="KZK33" s="2434"/>
      <c r="KZL33" s="2434"/>
      <c r="KZM33" s="2434"/>
      <c r="KZN33" s="2434"/>
      <c r="KZO33" s="2434"/>
      <c r="KZP33" s="2434"/>
      <c r="KZQ33" s="2434"/>
      <c r="KZR33" s="2434"/>
      <c r="KZS33" s="2434"/>
      <c r="KZT33" s="2434"/>
      <c r="KZU33" s="2434"/>
      <c r="KZV33" s="2434"/>
      <c r="KZW33" s="2434"/>
      <c r="KZX33" s="2434"/>
      <c r="KZY33" s="2434"/>
      <c r="KZZ33" s="2434"/>
      <c r="LAA33" s="2434"/>
      <c r="LAB33" s="2434"/>
      <c r="LAC33" s="2434"/>
      <c r="LAD33" s="2434"/>
      <c r="LAE33" s="2434"/>
      <c r="LAF33" s="2434"/>
      <c r="LAG33" s="2434"/>
      <c r="LAH33" s="2434"/>
      <c r="LAI33" s="2434"/>
      <c r="LAJ33" s="2434"/>
      <c r="LAK33" s="2434"/>
      <c r="LAL33" s="2434"/>
      <c r="LAM33" s="2434"/>
      <c r="LAN33" s="2434"/>
      <c r="LAO33" s="2434"/>
      <c r="LAP33" s="2434"/>
      <c r="LAQ33" s="2434"/>
      <c r="LAR33" s="2434"/>
      <c r="LAS33" s="2434"/>
      <c r="LAT33" s="2434"/>
      <c r="LAU33" s="2434"/>
      <c r="LAV33" s="2434"/>
      <c r="LAW33" s="2434"/>
      <c r="LAX33" s="2434"/>
      <c r="LAY33" s="2434"/>
      <c r="LAZ33" s="2434"/>
      <c r="LBA33" s="2434"/>
      <c r="LBB33" s="2434"/>
      <c r="LBC33" s="2434"/>
      <c r="LBD33" s="2434"/>
      <c r="LBE33" s="2434"/>
      <c r="LBF33" s="2434"/>
      <c r="LBG33" s="2434"/>
      <c r="LBH33" s="2434"/>
      <c r="LBI33" s="2434"/>
      <c r="LBJ33" s="2434"/>
      <c r="LBK33" s="2434"/>
      <c r="LBL33" s="2434"/>
      <c r="LBM33" s="2434"/>
      <c r="LBN33" s="2434"/>
      <c r="LBO33" s="2434"/>
      <c r="LBP33" s="2434"/>
      <c r="LBQ33" s="2434"/>
      <c r="LBR33" s="2434"/>
      <c r="LBS33" s="2434"/>
      <c r="LBT33" s="2434"/>
      <c r="LBU33" s="2434"/>
      <c r="LBV33" s="2434"/>
      <c r="LBW33" s="2434"/>
      <c r="LBX33" s="2434"/>
      <c r="LBY33" s="2434"/>
      <c r="LBZ33" s="2434"/>
      <c r="LCA33" s="2434"/>
      <c r="LCB33" s="2434"/>
      <c r="LCC33" s="2434"/>
      <c r="LCD33" s="2434"/>
      <c r="LCE33" s="2434"/>
      <c r="LCF33" s="2434"/>
      <c r="LCG33" s="2434"/>
      <c r="LCH33" s="2434"/>
      <c r="LCI33" s="2434"/>
      <c r="LCJ33" s="2434"/>
      <c r="LCK33" s="2434"/>
      <c r="LCL33" s="2434"/>
      <c r="LCM33" s="2434"/>
      <c r="LCN33" s="2434"/>
      <c r="LCO33" s="2434"/>
      <c r="LCP33" s="2434"/>
      <c r="LCQ33" s="2434"/>
      <c r="LCR33" s="2434"/>
      <c r="LCS33" s="2434"/>
      <c r="LCT33" s="2434"/>
      <c r="LCU33" s="2434"/>
      <c r="LCV33" s="2434"/>
      <c r="LCW33" s="2434"/>
      <c r="LCX33" s="2434"/>
      <c r="LCY33" s="2434"/>
      <c r="LCZ33" s="2434"/>
      <c r="LDA33" s="2434"/>
      <c r="LDB33" s="2434"/>
      <c r="LDC33" s="2434"/>
      <c r="LDD33" s="2434"/>
      <c r="LDE33" s="2434"/>
      <c r="LDF33" s="2434"/>
      <c r="LDG33" s="2434"/>
      <c r="LDH33" s="2434"/>
      <c r="LDI33" s="2434"/>
      <c r="LDJ33" s="2434"/>
      <c r="LDK33" s="2434"/>
      <c r="LDL33" s="2434"/>
      <c r="LDM33" s="2434"/>
      <c r="LDN33" s="2434"/>
      <c r="LDO33" s="2434"/>
      <c r="LDP33" s="2434"/>
      <c r="LDQ33" s="2434"/>
      <c r="LDR33" s="2434"/>
      <c r="LDS33" s="2434"/>
      <c r="LDT33" s="2434"/>
      <c r="LDU33" s="2434"/>
      <c r="LDV33" s="2434"/>
      <c r="LDW33" s="2434"/>
      <c r="LDX33" s="2434"/>
      <c r="LDY33" s="2434"/>
      <c r="LDZ33" s="2434"/>
      <c r="LEA33" s="2434"/>
      <c r="LEB33" s="2434"/>
      <c r="LEC33" s="2434"/>
      <c r="LED33" s="2434"/>
      <c r="LEE33" s="2434"/>
      <c r="LEF33" s="2434"/>
      <c r="LEG33" s="2434"/>
      <c r="LEH33" s="2434"/>
      <c r="LEI33" s="2434"/>
      <c r="LEJ33" s="2434"/>
      <c r="LEK33" s="2434"/>
      <c r="LEL33" s="2434"/>
      <c r="LEM33" s="2434"/>
      <c r="LEN33" s="2434"/>
      <c r="LEO33" s="2434"/>
      <c r="LEP33" s="2434"/>
      <c r="LEQ33" s="2434"/>
      <c r="LER33" s="2434"/>
      <c r="LES33" s="2434"/>
      <c r="LET33" s="2434"/>
      <c r="LEU33" s="2434"/>
      <c r="LEV33" s="2434"/>
      <c r="LEW33" s="2434"/>
      <c r="LEX33" s="2434"/>
      <c r="LEY33" s="2434"/>
      <c r="LEZ33" s="2434"/>
      <c r="LFA33" s="2434"/>
      <c r="LFB33" s="2434"/>
      <c r="LFC33" s="2434"/>
      <c r="LFD33" s="2434"/>
      <c r="LFE33" s="2434"/>
      <c r="LFF33" s="2434"/>
      <c r="LFG33" s="2434"/>
      <c r="LFH33" s="2434"/>
      <c r="LFI33" s="2434"/>
      <c r="LFJ33" s="2434"/>
      <c r="LFK33" s="2434"/>
      <c r="LFL33" s="2434"/>
      <c r="LFM33" s="2434"/>
      <c r="LFN33" s="2434"/>
      <c r="LFO33" s="2434"/>
      <c r="LFP33" s="2434"/>
      <c r="LFQ33" s="2434"/>
      <c r="LFR33" s="2434"/>
      <c r="LFS33" s="2434"/>
      <c r="LFT33" s="2434"/>
      <c r="LFU33" s="2434"/>
      <c r="LFV33" s="2434"/>
      <c r="LFW33" s="2434"/>
      <c r="LFX33" s="2434"/>
      <c r="LFY33" s="2434"/>
      <c r="LFZ33" s="2434"/>
      <c r="LGA33" s="2434"/>
      <c r="LGB33" s="2434"/>
      <c r="LGC33" s="2434"/>
      <c r="LGD33" s="2434"/>
      <c r="LGE33" s="2434"/>
      <c r="LGF33" s="2434"/>
      <c r="LGG33" s="2434"/>
      <c r="LGH33" s="2434"/>
      <c r="LGI33" s="2434"/>
      <c r="LGJ33" s="2434"/>
      <c r="LGK33" s="2434"/>
      <c r="LGL33" s="2434"/>
      <c r="LGM33" s="2434"/>
      <c r="LGN33" s="2434"/>
      <c r="LGO33" s="2434"/>
      <c r="LGP33" s="2434"/>
      <c r="LGQ33" s="2434"/>
      <c r="LGR33" s="2434"/>
      <c r="LGS33" s="2434"/>
      <c r="LGT33" s="2434"/>
      <c r="LGU33" s="2434"/>
      <c r="LGV33" s="2434"/>
      <c r="LGW33" s="2434"/>
      <c r="LGX33" s="2434"/>
      <c r="LGY33" s="2434"/>
      <c r="LGZ33" s="2434"/>
      <c r="LHA33" s="2434"/>
      <c r="LHB33" s="2434"/>
      <c r="LHC33" s="2434"/>
      <c r="LHD33" s="2434"/>
      <c r="LHE33" s="2434"/>
      <c r="LHF33" s="2434"/>
      <c r="LHG33" s="2434"/>
      <c r="LHH33" s="2434"/>
      <c r="LHI33" s="2434"/>
      <c r="LHJ33" s="2434"/>
      <c r="LHK33" s="2434"/>
      <c r="LHL33" s="2434"/>
      <c r="LHM33" s="2434"/>
      <c r="LHN33" s="2434"/>
      <c r="LHO33" s="2434"/>
      <c r="LHP33" s="2434"/>
      <c r="LHQ33" s="2434"/>
      <c r="LHR33" s="2434"/>
      <c r="LHS33" s="2434"/>
      <c r="LHT33" s="2434"/>
      <c r="LHU33" s="2434"/>
      <c r="LHV33" s="2434"/>
      <c r="LHW33" s="2434"/>
      <c r="LHX33" s="2434"/>
      <c r="LHY33" s="2434"/>
      <c r="LHZ33" s="2434"/>
      <c r="LIA33" s="2434"/>
      <c r="LIB33" s="2434"/>
      <c r="LIC33" s="2434"/>
      <c r="LID33" s="2434"/>
      <c r="LIE33" s="2434"/>
      <c r="LIF33" s="2434"/>
      <c r="LIG33" s="2434"/>
      <c r="LIH33" s="2434"/>
      <c r="LII33" s="2434"/>
      <c r="LIJ33" s="2434"/>
      <c r="LIK33" s="2434"/>
      <c r="LIL33" s="2434"/>
      <c r="LIM33" s="2434"/>
      <c r="LIN33" s="2434"/>
      <c r="LIO33" s="2434"/>
      <c r="LIP33" s="2434"/>
      <c r="LIQ33" s="2434"/>
      <c r="LIR33" s="2434"/>
      <c r="LIS33" s="2434"/>
      <c r="LIT33" s="2434"/>
      <c r="LIU33" s="2434"/>
      <c r="LIV33" s="2434"/>
      <c r="LIW33" s="2434"/>
      <c r="LIX33" s="2434"/>
      <c r="LIY33" s="2434"/>
      <c r="LIZ33" s="2434"/>
      <c r="LJA33" s="2434"/>
      <c r="LJB33" s="2434"/>
      <c r="LJC33" s="2434"/>
      <c r="LJD33" s="2434"/>
      <c r="LJE33" s="2434"/>
      <c r="LJF33" s="2434"/>
      <c r="LJG33" s="2434"/>
      <c r="LJH33" s="2434"/>
      <c r="LJI33" s="2434"/>
      <c r="LJJ33" s="2434"/>
      <c r="LJK33" s="2434"/>
      <c r="LJL33" s="2434"/>
      <c r="LJM33" s="2434"/>
      <c r="LJN33" s="2434"/>
      <c r="LJO33" s="2434"/>
      <c r="LJP33" s="2434"/>
      <c r="LJQ33" s="2434"/>
      <c r="LJR33" s="2434"/>
      <c r="LJS33" s="2434"/>
      <c r="LJT33" s="2434"/>
      <c r="LJU33" s="2434"/>
      <c r="LJV33" s="2434"/>
      <c r="LJW33" s="2434"/>
      <c r="LJX33" s="2434"/>
      <c r="LJY33" s="2434"/>
      <c r="LJZ33" s="2434"/>
      <c r="LKA33" s="2434"/>
      <c r="LKB33" s="2434"/>
      <c r="LKC33" s="2434"/>
      <c r="LKD33" s="2434"/>
      <c r="LKE33" s="2434"/>
      <c r="LKF33" s="2434"/>
      <c r="LKG33" s="2434"/>
      <c r="LKH33" s="2434"/>
      <c r="LKI33" s="2434"/>
      <c r="LKJ33" s="2434"/>
      <c r="LKK33" s="2434"/>
      <c r="LKL33" s="2434"/>
      <c r="LKM33" s="2434"/>
      <c r="LKN33" s="2434"/>
      <c r="LKO33" s="2434"/>
      <c r="LKP33" s="2434"/>
      <c r="LKQ33" s="2434"/>
      <c r="LKR33" s="2434"/>
      <c r="LKS33" s="2434"/>
      <c r="LKT33" s="2434"/>
      <c r="LKU33" s="2434"/>
      <c r="LKV33" s="2434"/>
      <c r="LKW33" s="2434"/>
      <c r="LKX33" s="2434"/>
      <c r="LKY33" s="2434"/>
      <c r="LKZ33" s="2434"/>
      <c r="LLA33" s="2434"/>
      <c r="LLB33" s="2434"/>
      <c r="LLC33" s="2434"/>
      <c r="LLD33" s="2434"/>
      <c r="LLE33" s="2434"/>
      <c r="LLF33" s="2434"/>
      <c r="LLG33" s="2434"/>
      <c r="LLH33" s="2434"/>
      <c r="LLI33" s="2434"/>
      <c r="LLJ33" s="2434"/>
      <c r="LLK33" s="2434"/>
      <c r="LLL33" s="2434"/>
      <c r="LLM33" s="2434"/>
      <c r="LLN33" s="2434"/>
      <c r="LLO33" s="2434"/>
      <c r="LLP33" s="2434"/>
      <c r="LLQ33" s="2434"/>
      <c r="LLR33" s="2434"/>
      <c r="LLS33" s="2434"/>
      <c r="LLT33" s="2434"/>
      <c r="LLU33" s="2434"/>
      <c r="LLV33" s="2434"/>
      <c r="LLW33" s="2434"/>
      <c r="LLX33" s="2434"/>
      <c r="LLY33" s="2434"/>
      <c r="LLZ33" s="2434"/>
      <c r="LMA33" s="2434"/>
      <c r="LMB33" s="2434"/>
      <c r="LMC33" s="2434"/>
      <c r="LMD33" s="2434"/>
      <c r="LME33" s="2434"/>
      <c r="LMF33" s="2434"/>
      <c r="LMG33" s="2434"/>
      <c r="LMH33" s="2434"/>
      <c r="LMI33" s="2434"/>
      <c r="LMJ33" s="2434"/>
      <c r="LMK33" s="2434"/>
      <c r="LML33" s="2434"/>
      <c r="LMM33" s="2434"/>
      <c r="LMN33" s="2434"/>
      <c r="LMO33" s="2434"/>
      <c r="LMP33" s="2434"/>
      <c r="LMQ33" s="2434"/>
      <c r="LMR33" s="2434"/>
      <c r="LMS33" s="2434"/>
      <c r="LMT33" s="2434"/>
      <c r="LMU33" s="2434"/>
      <c r="LMV33" s="2434"/>
      <c r="LMW33" s="2434"/>
      <c r="LMX33" s="2434"/>
      <c r="LMY33" s="2434"/>
      <c r="LMZ33" s="2434"/>
      <c r="LNA33" s="2434"/>
      <c r="LNB33" s="2434"/>
      <c r="LNC33" s="2434"/>
      <c r="LND33" s="2434"/>
      <c r="LNE33" s="2434"/>
      <c r="LNF33" s="2434"/>
      <c r="LNG33" s="2434"/>
      <c r="LNH33" s="2434"/>
      <c r="LNI33" s="2434"/>
      <c r="LNJ33" s="2434"/>
      <c r="LNK33" s="2434"/>
      <c r="LNL33" s="2434"/>
      <c r="LNM33" s="2434"/>
      <c r="LNN33" s="2434"/>
      <c r="LNO33" s="2434"/>
      <c r="LNP33" s="2434"/>
      <c r="LNQ33" s="2434"/>
      <c r="LNR33" s="2434"/>
      <c r="LNS33" s="2434"/>
      <c r="LNT33" s="2434"/>
      <c r="LNU33" s="2434"/>
      <c r="LNV33" s="2434"/>
      <c r="LNW33" s="2434"/>
      <c r="LNX33" s="2434"/>
      <c r="LNY33" s="2434"/>
      <c r="LNZ33" s="2434"/>
      <c r="LOA33" s="2434"/>
      <c r="LOB33" s="2434"/>
      <c r="LOC33" s="2434"/>
      <c r="LOD33" s="2434"/>
      <c r="LOE33" s="2434"/>
      <c r="LOF33" s="2434"/>
      <c r="LOG33" s="2434"/>
      <c r="LOH33" s="2434"/>
      <c r="LOI33" s="2434"/>
      <c r="LOJ33" s="2434"/>
      <c r="LOK33" s="2434"/>
      <c r="LOL33" s="2434"/>
      <c r="LOM33" s="2434"/>
      <c r="LON33" s="2434"/>
      <c r="LOO33" s="2434"/>
      <c r="LOP33" s="2434"/>
      <c r="LOQ33" s="2434"/>
      <c r="LOR33" s="2434"/>
      <c r="LOS33" s="2434"/>
      <c r="LOT33" s="2434"/>
      <c r="LOU33" s="2434"/>
      <c r="LOV33" s="2434"/>
      <c r="LOW33" s="2434"/>
      <c r="LOX33" s="2434"/>
      <c r="LOY33" s="2434"/>
      <c r="LOZ33" s="2434"/>
      <c r="LPA33" s="2434"/>
      <c r="LPB33" s="2434"/>
      <c r="LPC33" s="2434"/>
      <c r="LPD33" s="2434"/>
      <c r="LPE33" s="2434"/>
      <c r="LPF33" s="2434"/>
      <c r="LPG33" s="2434"/>
      <c r="LPH33" s="2434"/>
      <c r="LPI33" s="2434"/>
      <c r="LPJ33" s="2434"/>
      <c r="LPK33" s="2434"/>
      <c r="LPL33" s="2434"/>
      <c r="LPM33" s="2434"/>
      <c r="LPN33" s="2434"/>
      <c r="LPO33" s="2434"/>
      <c r="LPP33" s="2434"/>
      <c r="LPQ33" s="2434"/>
      <c r="LPR33" s="2434"/>
      <c r="LPS33" s="2434"/>
      <c r="LPT33" s="2434"/>
      <c r="LPU33" s="2434"/>
      <c r="LPV33" s="2434"/>
      <c r="LPW33" s="2434"/>
      <c r="LPX33" s="2434"/>
      <c r="LPY33" s="2434"/>
      <c r="LPZ33" s="2434"/>
      <c r="LQA33" s="2434"/>
      <c r="LQB33" s="2434"/>
      <c r="LQC33" s="2434"/>
      <c r="LQD33" s="2434"/>
      <c r="LQE33" s="2434"/>
      <c r="LQF33" s="2434"/>
      <c r="LQG33" s="2434"/>
      <c r="LQH33" s="2434"/>
      <c r="LQI33" s="2434"/>
      <c r="LQJ33" s="2434"/>
      <c r="LQK33" s="2434"/>
      <c r="LQL33" s="2434"/>
      <c r="LQM33" s="2434"/>
      <c r="LQN33" s="2434"/>
      <c r="LQO33" s="2434"/>
      <c r="LQP33" s="2434"/>
      <c r="LQQ33" s="2434"/>
      <c r="LQR33" s="2434"/>
      <c r="LQS33" s="2434"/>
      <c r="LQT33" s="2434"/>
      <c r="LQU33" s="2434"/>
      <c r="LQV33" s="2434"/>
      <c r="LQW33" s="2434"/>
      <c r="LQX33" s="2434"/>
      <c r="LQY33" s="2434"/>
      <c r="LQZ33" s="2434"/>
      <c r="LRA33" s="2434"/>
      <c r="LRB33" s="2434"/>
      <c r="LRC33" s="2434"/>
      <c r="LRD33" s="2434"/>
      <c r="LRE33" s="2434"/>
      <c r="LRF33" s="2434"/>
      <c r="LRG33" s="2434"/>
      <c r="LRH33" s="2434"/>
      <c r="LRI33" s="2434"/>
      <c r="LRJ33" s="2434"/>
      <c r="LRK33" s="2434"/>
      <c r="LRL33" s="2434"/>
      <c r="LRM33" s="2434"/>
      <c r="LRN33" s="2434"/>
      <c r="LRO33" s="2434"/>
      <c r="LRP33" s="2434"/>
      <c r="LRQ33" s="2434"/>
      <c r="LRR33" s="2434"/>
      <c r="LRS33" s="2434"/>
      <c r="LRT33" s="2434"/>
      <c r="LRU33" s="2434"/>
      <c r="LRV33" s="2434"/>
      <c r="LRW33" s="2434"/>
      <c r="LRX33" s="2434"/>
      <c r="LRY33" s="2434"/>
      <c r="LRZ33" s="2434"/>
      <c r="LSA33" s="2434"/>
      <c r="LSB33" s="2434"/>
      <c r="LSC33" s="2434"/>
      <c r="LSD33" s="2434"/>
      <c r="LSE33" s="2434"/>
      <c r="LSF33" s="2434"/>
      <c r="LSG33" s="2434"/>
      <c r="LSH33" s="2434"/>
      <c r="LSI33" s="2434"/>
      <c r="LSJ33" s="2434"/>
      <c r="LSK33" s="2434"/>
      <c r="LSL33" s="2434"/>
      <c r="LSM33" s="2434"/>
      <c r="LSN33" s="2434"/>
      <c r="LSO33" s="2434"/>
      <c r="LSP33" s="2434"/>
      <c r="LSQ33" s="2434"/>
      <c r="LSR33" s="2434"/>
      <c r="LSS33" s="2434"/>
      <c r="LST33" s="2434"/>
      <c r="LSU33" s="2434"/>
      <c r="LSV33" s="2434"/>
      <c r="LSW33" s="2434"/>
      <c r="LSX33" s="2434"/>
      <c r="LSY33" s="2434"/>
      <c r="LSZ33" s="2434"/>
      <c r="LTA33" s="2434"/>
      <c r="LTB33" s="2434"/>
      <c r="LTC33" s="2434"/>
      <c r="LTD33" s="2434"/>
      <c r="LTE33" s="2434"/>
      <c r="LTF33" s="2434"/>
      <c r="LTG33" s="2434"/>
      <c r="LTH33" s="2434"/>
      <c r="LTI33" s="2434"/>
      <c r="LTJ33" s="2434"/>
      <c r="LTK33" s="2434"/>
      <c r="LTL33" s="2434"/>
      <c r="LTM33" s="2434"/>
      <c r="LTN33" s="2434"/>
      <c r="LTO33" s="2434"/>
      <c r="LTP33" s="2434"/>
      <c r="LTQ33" s="2434"/>
      <c r="LTR33" s="2434"/>
      <c r="LTS33" s="2434"/>
      <c r="LTT33" s="2434"/>
      <c r="LTU33" s="2434"/>
      <c r="LTV33" s="2434"/>
      <c r="LTW33" s="2434"/>
      <c r="LTX33" s="2434"/>
      <c r="LTY33" s="2434"/>
      <c r="LTZ33" s="2434"/>
      <c r="LUA33" s="2434"/>
      <c r="LUB33" s="2434"/>
      <c r="LUC33" s="2434"/>
      <c r="LUD33" s="2434"/>
      <c r="LUE33" s="2434"/>
      <c r="LUF33" s="2434"/>
      <c r="LUG33" s="2434"/>
      <c r="LUH33" s="2434"/>
      <c r="LUI33" s="2434"/>
      <c r="LUJ33" s="2434"/>
      <c r="LUK33" s="2434"/>
      <c r="LUL33" s="2434"/>
      <c r="LUM33" s="2434"/>
      <c r="LUN33" s="2434"/>
      <c r="LUO33" s="2434"/>
      <c r="LUP33" s="2434"/>
      <c r="LUQ33" s="2434"/>
      <c r="LUR33" s="2434"/>
      <c r="LUS33" s="2434"/>
      <c r="LUT33" s="2434"/>
      <c r="LUU33" s="2434"/>
      <c r="LUV33" s="2434"/>
      <c r="LUW33" s="2434"/>
      <c r="LUX33" s="2434"/>
      <c r="LUY33" s="2434"/>
      <c r="LUZ33" s="2434"/>
      <c r="LVA33" s="2434"/>
      <c r="LVB33" s="2434"/>
      <c r="LVC33" s="2434"/>
      <c r="LVD33" s="2434"/>
      <c r="LVE33" s="2434"/>
      <c r="LVF33" s="2434"/>
      <c r="LVG33" s="2434"/>
      <c r="LVH33" s="2434"/>
      <c r="LVI33" s="2434"/>
      <c r="LVJ33" s="2434"/>
      <c r="LVK33" s="2434"/>
      <c r="LVL33" s="2434"/>
      <c r="LVM33" s="2434"/>
      <c r="LVN33" s="2434"/>
      <c r="LVO33" s="2434"/>
      <c r="LVP33" s="2434"/>
      <c r="LVQ33" s="2434"/>
      <c r="LVR33" s="2434"/>
      <c r="LVS33" s="2434"/>
      <c r="LVT33" s="2434"/>
      <c r="LVU33" s="2434"/>
      <c r="LVV33" s="2434"/>
      <c r="LVW33" s="2434"/>
      <c r="LVX33" s="2434"/>
      <c r="LVY33" s="2434"/>
      <c r="LVZ33" s="2434"/>
      <c r="LWA33" s="2434"/>
      <c r="LWB33" s="2434"/>
      <c r="LWC33" s="2434"/>
      <c r="LWD33" s="2434"/>
      <c r="LWE33" s="2434"/>
      <c r="LWF33" s="2434"/>
      <c r="LWG33" s="2434"/>
      <c r="LWH33" s="2434"/>
      <c r="LWI33" s="2434"/>
      <c r="LWJ33" s="2434"/>
      <c r="LWK33" s="2434"/>
      <c r="LWL33" s="2434"/>
      <c r="LWM33" s="2434"/>
      <c r="LWN33" s="2434"/>
      <c r="LWO33" s="2434"/>
      <c r="LWP33" s="2434"/>
      <c r="LWQ33" s="2434"/>
      <c r="LWR33" s="2434"/>
      <c r="LWS33" s="2434"/>
      <c r="LWT33" s="2434"/>
      <c r="LWU33" s="2434"/>
      <c r="LWV33" s="2434"/>
      <c r="LWW33" s="2434"/>
      <c r="LWX33" s="2434"/>
      <c r="LWY33" s="2434"/>
      <c r="LWZ33" s="2434"/>
      <c r="LXA33" s="2434"/>
      <c r="LXB33" s="2434"/>
      <c r="LXC33" s="2434"/>
      <c r="LXD33" s="2434"/>
      <c r="LXE33" s="2434"/>
      <c r="LXF33" s="2434"/>
      <c r="LXG33" s="2434"/>
      <c r="LXH33" s="2434"/>
      <c r="LXI33" s="2434"/>
      <c r="LXJ33" s="2434"/>
      <c r="LXK33" s="2434"/>
      <c r="LXL33" s="2434"/>
      <c r="LXM33" s="2434"/>
      <c r="LXN33" s="2434"/>
      <c r="LXO33" s="2434"/>
      <c r="LXP33" s="2434"/>
      <c r="LXQ33" s="2434"/>
      <c r="LXR33" s="2434"/>
      <c r="LXS33" s="2434"/>
      <c r="LXT33" s="2434"/>
      <c r="LXU33" s="2434"/>
      <c r="LXV33" s="2434"/>
      <c r="LXW33" s="2434"/>
      <c r="LXX33" s="2434"/>
      <c r="LXY33" s="2434"/>
      <c r="LXZ33" s="2434"/>
      <c r="LYA33" s="2434"/>
      <c r="LYB33" s="2434"/>
      <c r="LYC33" s="2434"/>
      <c r="LYD33" s="2434"/>
      <c r="LYE33" s="2434"/>
      <c r="LYF33" s="2434"/>
      <c r="LYG33" s="2434"/>
      <c r="LYH33" s="2434"/>
      <c r="LYI33" s="2434"/>
      <c r="LYJ33" s="2434"/>
      <c r="LYK33" s="2434"/>
      <c r="LYL33" s="2434"/>
      <c r="LYM33" s="2434"/>
      <c r="LYN33" s="2434"/>
      <c r="LYO33" s="2434"/>
      <c r="LYP33" s="2434"/>
      <c r="LYQ33" s="2434"/>
      <c r="LYR33" s="2434"/>
      <c r="LYS33" s="2434"/>
      <c r="LYT33" s="2434"/>
      <c r="LYU33" s="2434"/>
      <c r="LYV33" s="2434"/>
      <c r="LYW33" s="2434"/>
      <c r="LYX33" s="2434"/>
      <c r="LYY33" s="2434"/>
      <c r="LYZ33" s="2434"/>
      <c r="LZA33" s="2434"/>
      <c r="LZB33" s="2434"/>
      <c r="LZC33" s="2434"/>
      <c r="LZD33" s="2434"/>
      <c r="LZE33" s="2434"/>
      <c r="LZF33" s="2434"/>
      <c r="LZG33" s="2434"/>
      <c r="LZH33" s="2434"/>
      <c r="LZI33" s="2434"/>
      <c r="LZJ33" s="2434"/>
      <c r="LZK33" s="2434"/>
      <c r="LZL33" s="2434"/>
      <c r="LZM33" s="2434"/>
      <c r="LZN33" s="2434"/>
      <c r="LZO33" s="2434"/>
      <c r="LZP33" s="2434"/>
      <c r="LZQ33" s="2434"/>
      <c r="LZR33" s="2434"/>
      <c r="LZS33" s="2434"/>
      <c r="LZT33" s="2434"/>
      <c r="LZU33" s="2434"/>
      <c r="LZV33" s="2434"/>
      <c r="LZW33" s="2434"/>
      <c r="LZX33" s="2434"/>
      <c r="LZY33" s="2434"/>
      <c r="LZZ33" s="2434"/>
      <c r="MAA33" s="2434"/>
      <c r="MAB33" s="2434"/>
      <c r="MAC33" s="2434"/>
      <c r="MAD33" s="2434"/>
      <c r="MAE33" s="2434"/>
      <c r="MAF33" s="2434"/>
      <c r="MAG33" s="2434"/>
      <c r="MAH33" s="2434"/>
      <c r="MAI33" s="2434"/>
      <c r="MAJ33" s="2434"/>
      <c r="MAK33" s="2434"/>
      <c r="MAL33" s="2434"/>
      <c r="MAM33" s="2434"/>
      <c r="MAN33" s="2434"/>
      <c r="MAO33" s="2434"/>
      <c r="MAP33" s="2434"/>
      <c r="MAQ33" s="2434"/>
      <c r="MAR33" s="2434"/>
      <c r="MAS33" s="2434"/>
      <c r="MAT33" s="2434"/>
      <c r="MAU33" s="2434"/>
      <c r="MAV33" s="2434"/>
      <c r="MAW33" s="2434"/>
      <c r="MAX33" s="2434"/>
      <c r="MAY33" s="2434"/>
      <c r="MAZ33" s="2434"/>
      <c r="MBA33" s="2434"/>
      <c r="MBB33" s="2434"/>
      <c r="MBC33" s="2434"/>
      <c r="MBD33" s="2434"/>
      <c r="MBE33" s="2434"/>
      <c r="MBF33" s="2434"/>
      <c r="MBG33" s="2434"/>
      <c r="MBH33" s="2434"/>
      <c r="MBI33" s="2434"/>
      <c r="MBJ33" s="2434"/>
      <c r="MBK33" s="2434"/>
      <c r="MBL33" s="2434"/>
      <c r="MBM33" s="2434"/>
      <c r="MBN33" s="2434"/>
      <c r="MBO33" s="2434"/>
      <c r="MBP33" s="2434"/>
      <c r="MBQ33" s="2434"/>
      <c r="MBR33" s="2434"/>
      <c r="MBS33" s="2434"/>
      <c r="MBT33" s="2434"/>
      <c r="MBU33" s="2434"/>
      <c r="MBV33" s="2434"/>
      <c r="MBW33" s="2434"/>
      <c r="MBX33" s="2434"/>
      <c r="MBY33" s="2434"/>
      <c r="MBZ33" s="2434"/>
      <c r="MCA33" s="2434"/>
      <c r="MCB33" s="2434"/>
      <c r="MCC33" s="2434"/>
      <c r="MCD33" s="2434"/>
      <c r="MCE33" s="2434"/>
      <c r="MCF33" s="2434"/>
      <c r="MCG33" s="2434"/>
      <c r="MCH33" s="2434"/>
      <c r="MCI33" s="2434"/>
      <c r="MCJ33" s="2434"/>
      <c r="MCK33" s="2434"/>
      <c r="MCL33" s="2434"/>
      <c r="MCM33" s="2434"/>
      <c r="MCN33" s="2434"/>
      <c r="MCO33" s="2434"/>
      <c r="MCP33" s="2434"/>
      <c r="MCQ33" s="2434"/>
      <c r="MCR33" s="2434"/>
      <c r="MCS33" s="2434"/>
      <c r="MCT33" s="2434"/>
      <c r="MCU33" s="2434"/>
      <c r="MCV33" s="2434"/>
      <c r="MCW33" s="2434"/>
      <c r="MCX33" s="2434"/>
      <c r="MCY33" s="2434"/>
      <c r="MCZ33" s="2434"/>
      <c r="MDA33" s="2434"/>
      <c r="MDB33" s="2434"/>
      <c r="MDC33" s="2434"/>
      <c r="MDD33" s="2434"/>
      <c r="MDE33" s="2434"/>
      <c r="MDF33" s="2434"/>
      <c r="MDG33" s="2434"/>
      <c r="MDH33" s="2434"/>
      <c r="MDI33" s="2434"/>
      <c r="MDJ33" s="2434"/>
      <c r="MDK33" s="2434"/>
      <c r="MDL33" s="2434"/>
      <c r="MDM33" s="2434"/>
      <c r="MDN33" s="2434"/>
      <c r="MDO33" s="2434"/>
      <c r="MDP33" s="2434"/>
      <c r="MDQ33" s="2434"/>
      <c r="MDR33" s="2434"/>
      <c r="MDS33" s="2434"/>
      <c r="MDT33" s="2434"/>
      <c r="MDU33" s="2434"/>
      <c r="MDV33" s="2434"/>
      <c r="MDW33" s="2434"/>
      <c r="MDX33" s="2434"/>
      <c r="MDY33" s="2434"/>
      <c r="MDZ33" s="2434"/>
      <c r="MEA33" s="2434"/>
      <c r="MEB33" s="2434"/>
      <c r="MEC33" s="2434"/>
      <c r="MED33" s="2434"/>
      <c r="MEE33" s="2434"/>
      <c r="MEF33" s="2434"/>
      <c r="MEG33" s="2434"/>
      <c r="MEH33" s="2434"/>
      <c r="MEI33" s="2434"/>
      <c r="MEJ33" s="2434"/>
      <c r="MEK33" s="2434"/>
      <c r="MEL33" s="2434"/>
      <c r="MEM33" s="2434"/>
      <c r="MEN33" s="2434"/>
      <c r="MEO33" s="2434"/>
      <c r="MEP33" s="2434"/>
      <c r="MEQ33" s="2434"/>
      <c r="MER33" s="2434"/>
      <c r="MES33" s="2434"/>
      <c r="MET33" s="2434"/>
      <c r="MEU33" s="2434"/>
      <c r="MEV33" s="2434"/>
      <c r="MEW33" s="2434"/>
      <c r="MEX33" s="2434"/>
      <c r="MEY33" s="2434"/>
      <c r="MEZ33" s="2434"/>
      <c r="MFA33" s="2434"/>
      <c r="MFB33" s="2434"/>
      <c r="MFC33" s="2434"/>
      <c r="MFD33" s="2434"/>
      <c r="MFE33" s="2434"/>
      <c r="MFF33" s="2434"/>
      <c r="MFG33" s="2434"/>
      <c r="MFH33" s="2434"/>
      <c r="MFI33" s="2434"/>
      <c r="MFJ33" s="2434"/>
      <c r="MFK33" s="2434"/>
      <c r="MFL33" s="2434"/>
      <c r="MFM33" s="2434"/>
      <c r="MFN33" s="2434"/>
      <c r="MFO33" s="2434"/>
      <c r="MFP33" s="2434"/>
      <c r="MFQ33" s="2434"/>
      <c r="MFR33" s="2434"/>
      <c r="MFS33" s="2434"/>
      <c r="MFT33" s="2434"/>
      <c r="MFU33" s="2434"/>
      <c r="MFV33" s="2434"/>
      <c r="MFW33" s="2434"/>
      <c r="MFX33" s="2434"/>
      <c r="MFY33" s="2434"/>
      <c r="MFZ33" s="2434"/>
      <c r="MGA33" s="2434"/>
      <c r="MGB33" s="2434"/>
      <c r="MGC33" s="2434"/>
      <c r="MGD33" s="2434"/>
      <c r="MGE33" s="2434"/>
      <c r="MGF33" s="2434"/>
      <c r="MGG33" s="2434"/>
      <c r="MGH33" s="2434"/>
      <c r="MGI33" s="2434"/>
      <c r="MGJ33" s="2434"/>
      <c r="MGK33" s="2434"/>
      <c r="MGL33" s="2434"/>
      <c r="MGM33" s="2434"/>
      <c r="MGN33" s="2434"/>
      <c r="MGO33" s="2434"/>
      <c r="MGP33" s="2434"/>
      <c r="MGQ33" s="2434"/>
      <c r="MGR33" s="2434"/>
      <c r="MGS33" s="2434"/>
      <c r="MGT33" s="2434"/>
      <c r="MGU33" s="2434"/>
      <c r="MGV33" s="2434"/>
      <c r="MGW33" s="2434"/>
      <c r="MGX33" s="2434"/>
      <c r="MGY33" s="2434"/>
      <c r="MGZ33" s="2434"/>
      <c r="MHA33" s="2434"/>
      <c r="MHB33" s="2434"/>
      <c r="MHC33" s="2434"/>
      <c r="MHD33" s="2434"/>
      <c r="MHE33" s="2434"/>
      <c r="MHF33" s="2434"/>
      <c r="MHG33" s="2434"/>
      <c r="MHH33" s="2434"/>
      <c r="MHI33" s="2434"/>
      <c r="MHJ33" s="2434"/>
      <c r="MHK33" s="2434"/>
      <c r="MHL33" s="2434"/>
      <c r="MHM33" s="2434"/>
      <c r="MHN33" s="2434"/>
      <c r="MHO33" s="2434"/>
      <c r="MHP33" s="2434"/>
      <c r="MHQ33" s="2434"/>
      <c r="MHR33" s="2434"/>
      <c r="MHS33" s="2434"/>
      <c r="MHT33" s="2434"/>
      <c r="MHU33" s="2434"/>
      <c r="MHV33" s="2434"/>
      <c r="MHW33" s="2434"/>
      <c r="MHX33" s="2434"/>
      <c r="MHY33" s="2434"/>
      <c r="MHZ33" s="2434"/>
      <c r="MIA33" s="2434"/>
      <c r="MIB33" s="2434"/>
      <c r="MIC33" s="2434"/>
      <c r="MID33" s="2434"/>
      <c r="MIE33" s="2434"/>
      <c r="MIF33" s="2434"/>
      <c r="MIG33" s="2434"/>
      <c r="MIH33" s="2434"/>
      <c r="MII33" s="2434"/>
      <c r="MIJ33" s="2434"/>
      <c r="MIK33" s="2434"/>
      <c r="MIL33" s="2434"/>
      <c r="MIM33" s="2434"/>
      <c r="MIN33" s="2434"/>
      <c r="MIO33" s="2434"/>
      <c r="MIP33" s="2434"/>
      <c r="MIQ33" s="2434"/>
      <c r="MIR33" s="2434"/>
      <c r="MIS33" s="2434"/>
      <c r="MIT33" s="2434"/>
      <c r="MIU33" s="2434"/>
      <c r="MIV33" s="2434"/>
      <c r="MIW33" s="2434"/>
      <c r="MIX33" s="2434"/>
      <c r="MIY33" s="2434"/>
      <c r="MIZ33" s="2434"/>
      <c r="MJA33" s="2434"/>
      <c r="MJB33" s="2434"/>
      <c r="MJC33" s="2434"/>
      <c r="MJD33" s="2434"/>
      <c r="MJE33" s="2434"/>
      <c r="MJF33" s="2434"/>
      <c r="MJG33" s="2434"/>
      <c r="MJH33" s="2434"/>
      <c r="MJI33" s="2434"/>
      <c r="MJJ33" s="2434"/>
      <c r="MJK33" s="2434"/>
      <c r="MJL33" s="2434"/>
      <c r="MJM33" s="2434"/>
      <c r="MJN33" s="2434"/>
      <c r="MJO33" s="2434"/>
      <c r="MJP33" s="2434"/>
      <c r="MJQ33" s="2434"/>
      <c r="MJR33" s="2434"/>
      <c r="MJS33" s="2434"/>
      <c r="MJT33" s="2434"/>
      <c r="MJU33" s="2434"/>
      <c r="MJV33" s="2434"/>
      <c r="MJW33" s="2434"/>
      <c r="MJX33" s="2434"/>
      <c r="MJY33" s="2434"/>
      <c r="MJZ33" s="2434"/>
      <c r="MKA33" s="2434"/>
      <c r="MKB33" s="2434"/>
      <c r="MKC33" s="2434"/>
      <c r="MKD33" s="2434"/>
      <c r="MKE33" s="2434"/>
      <c r="MKF33" s="2434"/>
      <c r="MKG33" s="2434"/>
      <c r="MKH33" s="2434"/>
      <c r="MKI33" s="2434"/>
      <c r="MKJ33" s="2434"/>
      <c r="MKK33" s="2434"/>
      <c r="MKL33" s="2434"/>
      <c r="MKM33" s="2434"/>
      <c r="MKN33" s="2434"/>
      <c r="MKO33" s="2434"/>
      <c r="MKP33" s="2434"/>
      <c r="MKQ33" s="2434"/>
      <c r="MKR33" s="2434"/>
      <c r="MKS33" s="2434"/>
      <c r="MKT33" s="2434"/>
      <c r="MKU33" s="2434"/>
      <c r="MKV33" s="2434"/>
      <c r="MKW33" s="2434"/>
      <c r="MKX33" s="2434"/>
      <c r="MKY33" s="2434"/>
      <c r="MKZ33" s="2434"/>
      <c r="MLA33" s="2434"/>
      <c r="MLB33" s="2434"/>
      <c r="MLC33" s="2434"/>
      <c r="MLD33" s="2434"/>
      <c r="MLE33" s="2434"/>
      <c r="MLF33" s="2434"/>
      <c r="MLG33" s="2434"/>
      <c r="MLH33" s="2434"/>
      <c r="MLI33" s="2434"/>
      <c r="MLJ33" s="2434"/>
      <c r="MLK33" s="2434"/>
      <c r="MLL33" s="2434"/>
      <c r="MLM33" s="2434"/>
      <c r="MLN33" s="2434"/>
      <c r="MLO33" s="2434"/>
      <c r="MLP33" s="2434"/>
      <c r="MLQ33" s="2434"/>
      <c r="MLR33" s="2434"/>
      <c r="MLS33" s="2434"/>
      <c r="MLT33" s="2434"/>
      <c r="MLU33" s="2434"/>
      <c r="MLV33" s="2434"/>
      <c r="MLW33" s="2434"/>
      <c r="MLX33" s="2434"/>
      <c r="MLY33" s="2434"/>
      <c r="MLZ33" s="2434"/>
      <c r="MMA33" s="2434"/>
      <c r="MMB33" s="2434"/>
      <c r="MMC33" s="2434"/>
      <c r="MMD33" s="2434"/>
      <c r="MME33" s="2434"/>
      <c r="MMF33" s="2434"/>
      <c r="MMG33" s="2434"/>
      <c r="MMH33" s="2434"/>
      <c r="MMI33" s="2434"/>
      <c r="MMJ33" s="2434"/>
      <c r="MMK33" s="2434"/>
      <c r="MML33" s="2434"/>
      <c r="MMM33" s="2434"/>
      <c r="MMN33" s="2434"/>
      <c r="MMO33" s="2434"/>
      <c r="MMP33" s="2434"/>
      <c r="MMQ33" s="2434"/>
      <c r="MMR33" s="2434"/>
      <c r="MMS33" s="2434"/>
      <c r="MMT33" s="2434"/>
      <c r="MMU33" s="2434"/>
      <c r="MMV33" s="2434"/>
      <c r="MMW33" s="2434"/>
      <c r="MMX33" s="2434"/>
      <c r="MMY33" s="2434"/>
      <c r="MMZ33" s="2434"/>
      <c r="MNA33" s="2434"/>
      <c r="MNB33" s="2434"/>
      <c r="MNC33" s="2434"/>
      <c r="MND33" s="2434"/>
      <c r="MNE33" s="2434"/>
      <c r="MNF33" s="2434"/>
      <c r="MNG33" s="2434"/>
      <c r="MNH33" s="2434"/>
      <c r="MNI33" s="2434"/>
      <c r="MNJ33" s="2434"/>
      <c r="MNK33" s="2434"/>
      <c r="MNL33" s="2434"/>
      <c r="MNM33" s="2434"/>
      <c r="MNN33" s="2434"/>
      <c r="MNO33" s="2434"/>
      <c r="MNP33" s="2434"/>
      <c r="MNQ33" s="2434"/>
      <c r="MNR33" s="2434"/>
      <c r="MNS33" s="2434"/>
      <c r="MNT33" s="2434"/>
      <c r="MNU33" s="2434"/>
      <c r="MNV33" s="2434"/>
      <c r="MNW33" s="2434"/>
      <c r="MNX33" s="2434"/>
      <c r="MNY33" s="2434"/>
      <c r="MNZ33" s="2434"/>
      <c r="MOA33" s="2434"/>
      <c r="MOB33" s="2434"/>
      <c r="MOC33" s="2434"/>
      <c r="MOD33" s="2434"/>
      <c r="MOE33" s="2434"/>
      <c r="MOF33" s="2434"/>
      <c r="MOG33" s="2434"/>
      <c r="MOH33" s="2434"/>
      <c r="MOI33" s="2434"/>
      <c r="MOJ33" s="2434"/>
      <c r="MOK33" s="2434"/>
      <c r="MOL33" s="2434"/>
      <c r="MOM33" s="2434"/>
      <c r="MON33" s="2434"/>
      <c r="MOO33" s="2434"/>
      <c r="MOP33" s="2434"/>
      <c r="MOQ33" s="2434"/>
      <c r="MOR33" s="2434"/>
      <c r="MOS33" s="2434"/>
      <c r="MOT33" s="2434"/>
      <c r="MOU33" s="2434"/>
      <c r="MOV33" s="2434"/>
      <c r="MOW33" s="2434"/>
      <c r="MOX33" s="2434"/>
      <c r="MOY33" s="2434"/>
      <c r="MOZ33" s="2434"/>
      <c r="MPA33" s="2434"/>
      <c r="MPB33" s="2434"/>
      <c r="MPC33" s="2434"/>
      <c r="MPD33" s="2434"/>
      <c r="MPE33" s="2434"/>
      <c r="MPF33" s="2434"/>
      <c r="MPG33" s="2434"/>
      <c r="MPH33" s="2434"/>
      <c r="MPI33" s="2434"/>
      <c r="MPJ33" s="2434"/>
      <c r="MPK33" s="2434"/>
      <c r="MPL33" s="2434"/>
      <c r="MPM33" s="2434"/>
      <c r="MPN33" s="2434"/>
      <c r="MPO33" s="2434"/>
      <c r="MPP33" s="2434"/>
      <c r="MPQ33" s="2434"/>
      <c r="MPR33" s="2434"/>
      <c r="MPS33" s="2434"/>
      <c r="MPT33" s="2434"/>
      <c r="MPU33" s="2434"/>
      <c r="MPV33" s="2434"/>
      <c r="MPW33" s="2434"/>
      <c r="MPX33" s="2434"/>
      <c r="MPY33" s="2434"/>
      <c r="MPZ33" s="2434"/>
      <c r="MQA33" s="2434"/>
      <c r="MQB33" s="2434"/>
      <c r="MQC33" s="2434"/>
      <c r="MQD33" s="2434"/>
      <c r="MQE33" s="2434"/>
      <c r="MQF33" s="2434"/>
      <c r="MQG33" s="2434"/>
      <c r="MQH33" s="2434"/>
      <c r="MQI33" s="2434"/>
      <c r="MQJ33" s="2434"/>
      <c r="MQK33" s="2434"/>
      <c r="MQL33" s="2434"/>
      <c r="MQM33" s="2434"/>
      <c r="MQN33" s="2434"/>
      <c r="MQO33" s="2434"/>
      <c r="MQP33" s="2434"/>
      <c r="MQQ33" s="2434"/>
      <c r="MQR33" s="2434"/>
      <c r="MQS33" s="2434"/>
      <c r="MQT33" s="2434"/>
      <c r="MQU33" s="2434"/>
      <c r="MQV33" s="2434"/>
      <c r="MQW33" s="2434"/>
      <c r="MQX33" s="2434"/>
      <c r="MQY33" s="2434"/>
      <c r="MQZ33" s="2434"/>
      <c r="MRA33" s="2434"/>
      <c r="MRB33" s="2434"/>
      <c r="MRC33" s="2434"/>
      <c r="MRD33" s="2434"/>
      <c r="MRE33" s="2434"/>
      <c r="MRF33" s="2434"/>
      <c r="MRG33" s="2434"/>
      <c r="MRH33" s="2434"/>
      <c r="MRI33" s="2434"/>
      <c r="MRJ33" s="2434"/>
      <c r="MRK33" s="2434"/>
      <c r="MRL33" s="2434"/>
      <c r="MRM33" s="2434"/>
      <c r="MRN33" s="2434"/>
      <c r="MRO33" s="2434"/>
      <c r="MRP33" s="2434"/>
      <c r="MRQ33" s="2434"/>
      <c r="MRR33" s="2434"/>
      <c r="MRS33" s="2434"/>
      <c r="MRT33" s="2434"/>
      <c r="MRU33" s="2434"/>
      <c r="MRV33" s="2434"/>
      <c r="MRW33" s="2434"/>
      <c r="MRX33" s="2434"/>
      <c r="MRY33" s="2434"/>
      <c r="MRZ33" s="2434"/>
      <c r="MSA33" s="2434"/>
      <c r="MSB33" s="2434"/>
      <c r="MSC33" s="2434"/>
      <c r="MSD33" s="2434"/>
      <c r="MSE33" s="2434"/>
      <c r="MSF33" s="2434"/>
      <c r="MSG33" s="2434"/>
      <c r="MSH33" s="2434"/>
      <c r="MSI33" s="2434"/>
      <c r="MSJ33" s="2434"/>
      <c r="MSK33" s="2434"/>
      <c r="MSL33" s="2434"/>
      <c r="MSM33" s="2434"/>
      <c r="MSN33" s="2434"/>
      <c r="MSO33" s="2434"/>
      <c r="MSP33" s="2434"/>
      <c r="MSQ33" s="2434"/>
      <c r="MSR33" s="2434"/>
      <c r="MSS33" s="2434"/>
      <c r="MST33" s="2434"/>
      <c r="MSU33" s="2434"/>
      <c r="MSV33" s="2434"/>
      <c r="MSW33" s="2434"/>
      <c r="MSX33" s="2434"/>
      <c r="MSY33" s="2434"/>
      <c r="MSZ33" s="2434"/>
      <c r="MTA33" s="2434"/>
      <c r="MTB33" s="2434"/>
      <c r="MTC33" s="2434"/>
      <c r="MTD33" s="2434"/>
      <c r="MTE33" s="2434"/>
      <c r="MTF33" s="2434"/>
      <c r="MTG33" s="2434"/>
      <c r="MTH33" s="2434"/>
      <c r="MTI33" s="2434"/>
      <c r="MTJ33" s="2434"/>
      <c r="MTK33" s="2434"/>
      <c r="MTL33" s="2434"/>
      <c r="MTM33" s="2434"/>
      <c r="MTN33" s="2434"/>
      <c r="MTO33" s="2434"/>
      <c r="MTP33" s="2434"/>
      <c r="MTQ33" s="2434"/>
      <c r="MTR33" s="2434"/>
      <c r="MTS33" s="2434"/>
      <c r="MTT33" s="2434"/>
      <c r="MTU33" s="2434"/>
      <c r="MTV33" s="2434"/>
      <c r="MTW33" s="2434"/>
      <c r="MTX33" s="2434"/>
      <c r="MTY33" s="2434"/>
      <c r="MTZ33" s="2434"/>
      <c r="MUA33" s="2434"/>
      <c r="MUB33" s="2434"/>
      <c r="MUC33" s="2434"/>
      <c r="MUD33" s="2434"/>
      <c r="MUE33" s="2434"/>
      <c r="MUF33" s="2434"/>
      <c r="MUG33" s="2434"/>
      <c r="MUH33" s="2434"/>
      <c r="MUI33" s="2434"/>
      <c r="MUJ33" s="2434"/>
      <c r="MUK33" s="2434"/>
      <c r="MUL33" s="2434"/>
      <c r="MUM33" s="2434"/>
      <c r="MUN33" s="2434"/>
      <c r="MUO33" s="2434"/>
      <c r="MUP33" s="2434"/>
      <c r="MUQ33" s="2434"/>
      <c r="MUR33" s="2434"/>
      <c r="MUS33" s="2434"/>
      <c r="MUT33" s="2434"/>
      <c r="MUU33" s="2434"/>
      <c r="MUV33" s="2434"/>
      <c r="MUW33" s="2434"/>
      <c r="MUX33" s="2434"/>
      <c r="MUY33" s="2434"/>
      <c r="MUZ33" s="2434"/>
      <c r="MVA33" s="2434"/>
      <c r="MVB33" s="2434"/>
      <c r="MVC33" s="2434"/>
      <c r="MVD33" s="2434"/>
      <c r="MVE33" s="2434"/>
      <c r="MVF33" s="2434"/>
      <c r="MVG33" s="2434"/>
      <c r="MVH33" s="2434"/>
      <c r="MVI33" s="2434"/>
      <c r="MVJ33" s="2434"/>
      <c r="MVK33" s="2434"/>
      <c r="MVL33" s="2434"/>
      <c r="MVM33" s="2434"/>
      <c r="MVN33" s="2434"/>
      <c r="MVO33" s="2434"/>
      <c r="MVP33" s="2434"/>
      <c r="MVQ33" s="2434"/>
      <c r="MVR33" s="2434"/>
      <c r="MVS33" s="2434"/>
      <c r="MVT33" s="2434"/>
      <c r="MVU33" s="2434"/>
      <c r="MVV33" s="2434"/>
      <c r="MVW33" s="2434"/>
      <c r="MVX33" s="2434"/>
      <c r="MVY33" s="2434"/>
      <c r="MVZ33" s="2434"/>
      <c r="MWA33" s="2434"/>
      <c r="MWB33" s="2434"/>
      <c r="MWC33" s="2434"/>
      <c r="MWD33" s="2434"/>
      <c r="MWE33" s="2434"/>
      <c r="MWF33" s="2434"/>
      <c r="MWG33" s="2434"/>
      <c r="MWH33" s="2434"/>
      <c r="MWI33" s="2434"/>
      <c r="MWJ33" s="2434"/>
      <c r="MWK33" s="2434"/>
      <c r="MWL33" s="2434"/>
      <c r="MWM33" s="2434"/>
      <c r="MWN33" s="2434"/>
      <c r="MWO33" s="2434"/>
      <c r="MWP33" s="2434"/>
      <c r="MWQ33" s="2434"/>
      <c r="MWR33" s="2434"/>
      <c r="MWS33" s="2434"/>
      <c r="MWT33" s="2434"/>
      <c r="MWU33" s="2434"/>
      <c r="MWV33" s="2434"/>
      <c r="MWW33" s="2434"/>
      <c r="MWX33" s="2434"/>
      <c r="MWY33" s="2434"/>
      <c r="MWZ33" s="2434"/>
      <c r="MXA33" s="2434"/>
      <c r="MXB33" s="2434"/>
      <c r="MXC33" s="2434"/>
      <c r="MXD33" s="2434"/>
      <c r="MXE33" s="2434"/>
      <c r="MXF33" s="2434"/>
      <c r="MXG33" s="2434"/>
      <c r="MXH33" s="2434"/>
      <c r="MXI33" s="2434"/>
      <c r="MXJ33" s="2434"/>
      <c r="MXK33" s="2434"/>
      <c r="MXL33" s="2434"/>
      <c r="MXM33" s="2434"/>
      <c r="MXN33" s="2434"/>
      <c r="MXO33" s="2434"/>
      <c r="MXP33" s="2434"/>
      <c r="MXQ33" s="2434"/>
      <c r="MXR33" s="2434"/>
      <c r="MXS33" s="2434"/>
      <c r="MXT33" s="2434"/>
      <c r="MXU33" s="2434"/>
      <c r="MXV33" s="2434"/>
      <c r="MXW33" s="2434"/>
      <c r="MXX33" s="2434"/>
      <c r="MXY33" s="2434"/>
      <c r="MXZ33" s="2434"/>
      <c r="MYA33" s="2434"/>
      <c r="MYB33" s="2434"/>
      <c r="MYC33" s="2434"/>
      <c r="MYD33" s="2434"/>
      <c r="MYE33" s="2434"/>
      <c r="MYF33" s="2434"/>
      <c r="MYG33" s="2434"/>
      <c r="MYH33" s="2434"/>
      <c r="MYI33" s="2434"/>
      <c r="MYJ33" s="2434"/>
      <c r="MYK33" s="2434"/>
      <c r="MYL33" s="2434"/>
      <c r="MYM33" s="2434"/>
      <c r="MYN33" s="2434"/>
      <c r="MYO33" s="2434"/>
      <c r="MYP33" s="2434"/>
      <c r="MYQ33" s="2434"/>
      <c r="MYR33" s="2434"/>
      <c r="MYS33" s="2434"/>
      <c r="MYT33" s="2434"/>
      <c r="MYU33" s="2434"/>
      <c r="MYV33" s="2434"/>
      <c r="MYW33" s="2434"/>
      <c r="MYX33" s="2434"/>
      <c r="MYY33" s="2434"/>
      <c r="MYZ33" s="2434"/>
      <c r="MZA33" s="2434"/>
      <c r="MZB33" s="2434"/>
      <c r="MZC33" s="2434"/>
      <c r="MZD33" s="2434"/>
      <c r="MZE33" s="2434"/>
      <c r="MZF33" s="2434"/>
      <c r="MZG33" s="2434"/>
      <c r="MZH33" s="2434"/>
      <c r="MZI33" s="2434"/>
      <c r="MZJ33" s="2434"/>
      <c r="MZK33" s="2434"/>
      <c r="MZL33" s="2434"/>
      <c r="MZM33" s="2434"/>
      <c r="MZN33" s="2434"/>
      <c r="MZO33" s="2434"/>
      <c r="MZP33" s="2434"/>
      <c r="MZQ33" s="2434"/>
      <c r="MZR33" s="2434"/>
      <c r="MZS33" s="2434"/>
      <c r="MZT33" s="2434"/>
      <c r="MZU33" s="2434"/>
      <c r="MZV33" s="2434"/>
      <c r="MZW33" s="2434"/>
      <c r="MZX33" s="2434"/>
      <c r="MZY33" s="2434"/>
      <c r="MZZ33" s="2434"/>
      <c r="NAA33" s="2434"/>
      <c r="NAB33" s="2434"/>
      <c r="NAC33" s="2434"/>
      <c r="NAD33" s="2434"/>
      <c r="NAE33" s="2434"/>
      <c r="NAF33" s="2434"/>
      <c r="NAG33" s="2434"/>
      <c r="NAH33" s="2434"/>
      <c r="NAI33" s="2434"/>
      <c r="NAJ33" s="2434"/>
      <c r="NAK33" s="2434"/>
      <c r="NAL33" s="2434"/>
      <c r="NAM33" s="2434"/>
      <c r="NAN33" s="2434"/>
      <c r="NAO33" s="2434"/>
      <c r="NAP33" s="2434"/>
      <c r="NAQ33" s="2434"/>
      <c r="NAR33" s="2434"/>
      <c r="NAS33" s="2434"/>
      <c r="NAT33" s="2434"/>
      <c r="NAU33" s="2434"/>
      <c r="NAV33" s="2434"/>
      <c r="NAW33" s="2434"/>
      <c r="NAX33" s="2434"/>
      <c r="NAY33" s="2434"/>
      <c r="NAZ33" s="2434"/>
      <c r="NBA33" s="2434"/>
      <c r="NBB33" s="2434"/>
      <c r="NBC33" s="2434"/>
      <c r="NBD33" s="2434"/>
      <c r="NBE33" s="2434"/>
      <c r="NBF33" s="2434"/>
      <c r="NBG33" s="2434"/>
      <c r="NBH33" s="2434"/>
      <c r="NBI33" s="2434"/>
      <c r="NBJ33" s="2434"/>
      <c r="NBK33" s="2434"/>
      <c r="NBL33" s="2434"/>
      <c r="NBM33" s="2434"/>
      <c r="NBN33" s="2434"/>
      <c r="NBO33" s="2434"/>
      <c r="NBP33" s="2434"/>
      <c r="NBQ33" s="2434"/>
      <c r="NBR33" s="2434"/>
      <c r="NBS33" s="2434"/>
      <c r="NBT33" s="2434"/>
      <c r="NBU33" s="2434"/>
      <c r="NBV33" s="2434"/>
      <c r="NBW33" s="2434"/>
      <c r="NBX33" s="2434"/>
      <c r="NBY33" s="2434"/>
      <c r="NBZ33" s="2434"/>
      <c r="NCA33" s="2434"/>
      <c r="NCB33" s="2434"/>
      <c r="NCC33" s="2434"/>
      <c r="NCD33" s="2434"/>
      <c r="NCE33" s="2434"/>
      <c r="NCF33" s="2434"/>
      <c r="NCG33" s="2434"/>
      <c r="NCH33" s="2434"/>
      <c r="NCI33" s="2434"/>
      <c r="NCJ33" s="2434"/>
      <c r="NCK33" s="2434"/>
      <c r="NCL33" s="2434"/>
      <c r="NCM33" s="2434"/>
      <c r="NCN33" s="2434"/>
      <c r="NCO33" s="2434"/>
      <c r="NCP33" s="2434"/>
      <c r="NCQ33" s="2434"/>
      <c r="NCR33" s="2434"/>
      <c r="NCS33" s="2434"/>
      <c r="NCT33" s="2434"/>
      <c r="NCU33" s="2434"/>
      <c r="NCV33" s="2434"/>
      <c r="NCW33" s="2434"/>
      <c r="NCX33" s="2434"/>
      <c r="NCY33" s="2434"/>
      <c r="NCZ33" s="2434"/>
      <c r="NDA33" s="2434"/>
      <c r="NDB33" s="2434"/>
      <c r="NDC33" s="2434"/>
      <c r="NDD33" s="2434"/>
      <c r="NDE33" s="2434"/>
      <c r="NDF33" s="2434"/>
      <c r="NDG33" s="2434"/>
      <c r="NDH33" s="2434"/>
      <c r="NDI33" s="2434"/>
      <c r="NDJ33" s="2434"/>
      <c r="NDK33" s="2434"/>
      <c r="NDL33" s="2434"/>
      <c r="NDM33" s="2434"/>
      <c r="NDN33" s="2434"/>
      <c r="NDO33" s="2434"/>
      <c r="NDP33" s="2434"/>
      <c r="NDQ33" s="2434"/>
      <c r="NDR33" s="2434"/>
      <c r="NDS33" s="2434"/>
      <c r="NDT33" s="2434"/>
      <c r="NDU33" s="2434"/>
      <c r="NDV33" s="2434"/>
      <c r="NDW33" s="2434"/>
      <c r="NDX33" s="2434"/>
      <c r="NDY33" s="2434"/>
      <c r="NDZ33" s="2434"/>
      <c r="NEA33" s="2434"/>
      <c r="NEB33" s="2434"/>
      <c r="NEC33" s="2434"/>
      <c r="NED33" s="2434"/>
      <c r="NEE33" s="2434"/>
      <c r="NEF33" s="2434"/>
      <c r="NEG33" s="2434"/>
      <c r="NEH33" s="2434"/>
      <c r="NEI33" s="2434"/>
      <c r="NEJ33" s="2434"/>
      <c r="NEK33" s="2434"/>
      <c r="NEL33" s="2434"/>
      <c r="NEM33" s="2434"/>
      <c r="NEN33" s="2434"/>
      <c r="NEO33" s="2434"/>
      <c r="NEP33" s="2434"/>
      <c r="NEQ33" s="2434"/>
      <c r="NER33" s="2434"/>
      <c r="NES33" s="2434"/>
      <c r="NET33" s="2434"/>
      <c r="NEU33" s="2434"/>
      <c r="NEV33" s="2434"/>
      <c r="NEW33" s="2434"/>
      <c r="NEX33" s="2434"/>
      <c r="NEY33" s="2434"/>
      <c r="NEZ33" s="2434"/>
      <c r="NFA33" s="2434"/>
      <c r="NFB33" s="2434"/>
      <c r="NFC33" s="2434"/>
      <c r="NFD33" s="2434"/>
      <c r="NFE33" s="2434"/>
      <c r="NFF33" s="2434"/>
      <c r="NFG33" s="2434"/>
      <c r="NFH33" s="2434"/>
      <c r="NFI33" s="2434"/>
      <c r="NFJ33" s="2434"/>
      <c r="NFK33" s="2434"/>
      <c r="NFL33" s="2434"/>
      <c r="NFM33" s="2434"/>
      <c r="NFN33" s="2434"/>
      <c r="NFO33" s="2434"/>
      <c r="NFP33" s="2434"/>
      <c r="NFQ33" s="2434"/>
      <c r="NFR33" s="2434"/>
      <c r="NFS33" s="2434"/>
      <c r="NFT33" s="2434"/>
      <c r="NFU33" s="2434"/>
      <c r="NFV33" s="2434"/>
      <c r="NFW33" s="2434"/>
      <c r="NFX33" s="2434"/>
      <c r="NFY33" s="2434"/>
      <c r="NFZ33" s="2434"/>
      <c r="NGA33" s="2434"/>
      <c r="NGB33" s="2434"/>
      <c r="NGC33" s="2434"/>
      <c r="NGD33" s="2434"/>
      <c r="NGE33" s="2434"/>
      <c r="NGF33" s="2434"/>
      <c r="NGG33" s="2434"/>
      <c r="NGH33" s="2434"/>
      <c r="NGI33" s="2434"/>
      <c r="NGJ33" s="2434"/>
      <c r="NGK33" s="2434"/>
      <c r="NGL33" s="2434"/>
      <c r="NGM33" s="2434"/>
      <c r="NGN33" s="2434"/>
      <c r="NGO33" s="2434"/>
      <c r="NGP33" s="2434"/>
      <c r="NGQ33" s="2434"/>
      <c r="NGR33" s="2434"/>
      <c r="NGS33" s="2434"/>
      <c r="NGT33" s="2434"/>
      <c r="NGU33" s="2434"/>
      <c r="NGV33" s="2434"/>
      <c r="NGW33" s="2434"/>
      <c r="NGX33" s="2434"/>
      <c r="NGY33" s="2434"/>
      <c r="NGZ33" s="2434"/>
      <c r="NHA33" s="2434"/>
      <c r="NHB33" s="2434"/>
      <c r="NHC33" s="2434"/>
      <c r="NHD33" s="2434"/>
      <c r="NHE33" s="2434"/>
      <c r="NHF33" s="2434"/>
      <c r="NHG33" s="2434"/>
      <c r="NHH33" s="2434"/>
      <c r="NHI33" s="2434"/>
      <c r="NHJ33" s="2434"/>
      <c r="NHK33" s="2434"/>
      <c r="NHL33" s="2434"/>
      <c r="NHM33" s="2434"/>
      <c r="NHN33" s="2434"/>
      <c r="NHO33" s="2434"/>
      <c r="NHP33" s="2434"/>
      <c r="NHQ33" s="2434"/>
      <c r="NHR33" s="2434"/>
      <c r="NHS33" s="2434"/>
      <c r="NHT33" s="2434"/>
      <c r="NHU33" s="2434"/>
      <c r="NHV33" s="2434"/>
      <c r="NHW33" s="2434"/>
      <c r="NHX33" s="2434"/>
      <c r="NHY33" s="2434"/>
      <c r="NHZ33" s="2434"/>
      <c r="NIA33" s="2434"/>
      <c r="NIB33" s="2434"/>
      <c r="NIC33" s="2434"/>
      <c r="NID33" s="2434"/>
      <c r="NIE33" s="2434"/>
      <c r="NIF33" s="2434"/>
      <c r="NIG33" s="2434"/>
      <c r="NIH33" s="2434"/>
      <c r="NII33" s="2434"/>
      <c r="NIJ33" s="2434"/>
      <c r="NIK33" s="2434"/>
      <c r="NIL33" s="2434"/>
      <c r="NIM33" s="2434"/>
      <c r="NIN33" s="2434"/>
      <c r="NIO33" s="2434"/>
      <c r="NIP33" s="2434"/>
      <c r="NIQ33" s="2434"/>
      <c r="NIR33" s="2434"/>
      <c r="NIS33" s="2434"/>
      <c r="NIT33" s="2434"/>
      <c r="NIU33" s="2434"/>
      <c r="NIV33" s="2434"/>
      <c r="NIW33" s="2434"/>
      <c r="NIX33" s="2434"/>
      <c r="NIY33" s="2434"/>
      <c r="NIZ33" s="2434"/>
      <c r="NJA33" s="2434"/>
      <c r="NJB33" s="2434"/>
      <c r="NJC33" s="2434"/>
      <c r="NJD33" s="2434"/>
      <c r="NJE33" s="2434"/>
      <c r="NJF33" s="2434"/>
      <c r="NJG33" s="2434"/>
      <c r="NJH33" s="2434"/>
      <c r="NJI33" s="2434"/>
      <c r="NJJ33" s="2434"/>
      <c r="NJK33" s="2434"/>
      <c r="NJL33" s="2434"/>
      <c r="NJM33" s="2434"/>
      <c r="NJN33" s="2434"/>
      <c r="NJO33" s="2434"/>
      <c r="NJP33" s="2434"/>
      <c r="NJQ33" s="2434"/>
      <c r="NJR33" s="2434"/>
      <c r="NJS33" s="2434"/>
      <c r="NJT33" s="2434"/>
      <c r="NJU33" s="2434"/>
      <c r="NJV33" s="2434"/>
      <c r="NJW33" s="2434"/>
      <c r="NJX33" s="2434"/>
      <c r="NJY33" s="2434"/>
      <c r="NJZ33" s="2434"/>
      <c r="NKA33" s="2434"/>
      <c r="NKB33" s="2434"/>
      <c r="NKC33" s="2434"/>
      <c r="NKD33" s="2434"/>
      <c r="NKE33" s="2434"/>
      <c r="NKF33" s="2434"/>
      <c r="NKG33" s="2434"/>
      <c r="NKH33" s="2434"/>
      <c r="NKI33" s="2434"/>
      <c r="NKJ33" s="2434"/>
      <c r="NKK33" s="2434"/>
      <c r="NKL33" s="2434"/>
      <c r="NKM33" s="2434"/>
      <c r="NKN33" s="2434"/>
      <c r="NKO33" s="2434"/>
      <c r="NKP33" s="2434"/>
      <c r="NKQ33" s="2434"/>
      <c r="NKR33" s="2434"/>
      <c r="NKS33" s="2434"/>
      <c r="NKT33" s="2434"/>
      <c r="NKU33" s="2434"/>
      <c r="NKV33" s="2434"/>
      <c r="NKW33" s="2434"/>
      <c r="NKX33" s="2434"/>
      <c r="NKY33" s="2434"/>
      <c r="NKZ33" s="2434"/>
      <c r="NLA33" s="2434"/>
      <c r="NLB33" s="2434"/>
      <c r="NLC33" s="2434"/>
      <c r="NLD33" s="2434"/>
      <c r="NLE33" s="2434"/>
      <c r="NLF33" s="2434"/>
      <c r="NLG33" s="2434"/>
      <c r="NLH33" s="2434"/>
      <c r="NLI33" s="2434"/>
      <c r="NLJ33" s="2434"/>
      <c r="NLK33" s="2434"/>
      <c r="NLL33" s="2434"/>
      <c r="NLM33" s="2434"/>
      <c r="NLN33" s="2434"/>
      <c r="NLO33" s="2434"/>
      <c r="NLP33" s="2434"/>
      <c r="NLQ33" s="2434"/>
      <c r="NLR33" s="2434"/>
      <c r="NLS33" s="2434"/>
      <c r="NLT33" s="2434"/>
      <c r="NLU33" s="2434"/>
      <c r="NLV33" s="2434"/>
      <c r="NLW33" s="2434"/>
      <c r="NLX33" s="2434"/>
      <c r="NLY33" s="2434"/>
      <c r="NLZ33" s="2434"/>
      <c r="NMA33" s="2434"/>
      <c r="NMB33" s="2434"/>
      <c r="NMC33" s="2434"/>
      <c r="NMD33" s="2434"/>
      <c r="NME33" s="2434"/>
      <c r="NMF33" s="2434"/>
      <c r="NMG33" s="2434"/>
      <c r="NMH33" s="2434"/>
      <c r="NMI33" s="2434"/>
      <c r="NMJ33" s="2434"/>
      <c r="NMK33" s="2434"/>
      <c r="NML33" s="2434"/>
      <c r="NMM33" s="2434"/>
      <c r="NMN33" s="2434"/>
      <c r="NMO33" s="2434"/>
      <c r="NMP33" s="2434"/>
      <c r="NMQ33" s="2434"/>
      <c r="NMR33" s="2434"/>
      <c r="NMS33" s="2434"/>
      <c r="NMT33" s="2434"/>
      <c r="NMU33" s="2434"/>
      <c r="NMV33" s="2434"/>
      <c r="NMW33" s="2434"/>
      <c r="NMX33" s="2434"/>
      <c r="NMY33" s="2434"/>
      <c r="NMZ33" s="2434"/>
      <c r="NNA33" s="2434"/>
      <c r="NNB33" s="2434"/>
      <c r="NNC33" s="2434"/>
      <c r="NND33" s="2434"/>
      <c r="NNE33" s="2434"/>
      <c r="NNF33" s="2434"/>
      <c r="NNG33" s="2434"/>
      <c r="NNH33" s="2434"/>
      <c r="NNI33" s="2434"/>
      <c r="NNJ33" s="2434"/>
      <c r="NNK33" s="2434"/>
      <c r="NNL33" s="2434"/>
      <c r="NNM33" s="2434"/>
      <c r="NNN33" s="2434"/>
      <c r="NNO33" s="2434"/>
      <c r="NNP33" s="2434"/>
      <c r="NNQ33" s="2434"/>
      <c r="NNR33" s="2434"/>
      <c r="NNS33" s="2434"/>
      <c r="NNT33" s="2434"/>
      <c r="NNU33" s="2434"/>
      <c r="NNV33" s="2434"/>
      <c r="NNW33" s="2434"/>
      <c r="NNX33" s="2434"/>
      <c r="NNY33" s="2434"/>
      <c r="NNZ33" s="2434"/>
      <c r="NOA33" s="2434"/>
      <c r="NOB33" s="2434"/>
      <c r="NOC33" s="2434"/>
      <c r="NOD33" s="2434"/>
      <c r="NOE33" s="2434"/>
      <c r="NOF33" s="2434"/>
      <c r="NOG33" s="2434"/>
      <c r="NOH33" s="2434"/>
      <c r="NOI33" s="2434"/>
      <c r="NOJ33" s="2434"/>
      <c r="NOK33" s="2434"/>
      <c r="NOL33" s="2434"/>
      <c r="NOM33" s="2434"/>
      <c r="NON33" s="2434"/>
      <c r="NOO33" s="2434"/>
      <c r="NOP33" s="2434"/>
      <c r="NOQ33" s="2434"/>
      <c r="NOR33" s="2434"/>
      <c r="NOS33" s="2434"/>
      <c r="NOT33" s="2434"/>
      <c r="NOU33" s="2434"/>
      <c r="NOV33" s="2434"/>
      <c r="NOW33" s="2434"/>
      <c r="NOX33" s="2434"/>
      <c r="NOY33" s="2434"/>
      <c r="NOZ33" s="2434"/>
      <c r="NPA33" s="2434"/>
      <c r="NPB33" s="2434"/>
      <c r="NPC33" s="2434"/>
      <c r="NPD33" s="2434"/>
      <c r="NPE33" s="2434"/>
      <c r="NPF33" s="2434"/>
      <c r="NPG33" s="2434"/>
      <c r="NPH33" s="2434"/>
      <c r="NPI33" s="2434"/>
      <c r="NPJ33" s="2434"/>
      <c r="NPK33" s="2434"/>
      <c r="NPL33" s="2434"/>
      <c r="NPM33" s="2434"/>
      <c r="NPN33" s="2434"/>
      <c r="NPO33" s="2434"/>
      <c r="NPP33" s="2434"/>
      <c r="NPQ33" s="2434"/>
      <c r="NPR33" s="2434"/>
      <c r="NPS33" s="2434"/>
      <c r="NPT33" s="2434"/>
      <c r="NPU33" s="2434"/>
      <c r="NPV33" s="2434"/>
      <c r="NPW33" s="2434"/>
      <c r="NPX33" s="2434"/>
      <c r="NPY33" s="2434"/>
      <c r="NPZ33" s="2434"/>
      <c r="NQA33" s="2434"/>
      <c r="NQB33" s="2434"/>
      <c r="NQC33" s="2434"/>
      <c r="NQD33" s="2434"/>
      <c r="NQE33" s="2434"/>
      <c r="NQF33" s="2434"/>
      <c r="NQG33" s="2434"/>
      <c r="NQH33" s="2434"/>
      <c r="NQI33" s="2434"/>
      <c r="NQJ33" s="2434"/>
      <c r="NQK33" s="2434"/>
      <c r="NQL33" s="2434"/>
      <c r="NQM33" s="2434"/>
      <c r="NQN33" s="2434"/>
      <c r="NQO33" s="2434"/>
      <c r="NQP33" s="2434"/>
      <c r="NQQ33" s="2434"/>
      <c r="NQR33" s="2434"/>
      <c r="NQS33" s="2434"/>
      <c r="NQT33" s="2434"/>
      <c r="NQU33" s="2434"/>
      <c r="NQV33" s="2434"/>
      <c r="NQW33" s="2434"/>
      <c r="NQX33" s="2434"/>
      <c r="NQY33" s="2434"/>
      <c r="NQZ33" s="2434"/>
      <c r="NRA33" s="2434"/>
      <c r="NRB33" s="2434"/>
      <c r="NRC33" s="2434"/>
      <c r="NRD33" s="2434"/>
      <c r="NRE33" s="2434"/>
      <c r="NRF33" s="2434"/>
      <c r="NRG33" s="2434"/>
      <c r="NRH33" s="2434"/>
      <c r="NRI33" s="2434"/>
      <c r="NRJ33" s="2434"/>
      <c r="NRK33" s="2434"/>
      <c r="NRL33" s="2434"/>
      <c r="NRM33" s="2434"/>
      <c r="NRN33" s="2434"/>
      <c r="NRO33" s="2434"/>
      <c r="NRP33" s="2434"/>
      <c r="NRQ33" s="2434"/>
      <c r="NRR33" s="2434"/>
      <c r="NRS33" s="2434"/>
      <c r="NRT33" s="2434"/>
      <c r="NRU33" s="2434"/>
      <c r="NRV33" s="2434"/>
      <c r="NRW33" s="2434"/>
      <c r="NRX33" s="2434"/>
      <c r="NRY33" s="2434"/>
      <c r="NRZ33" s="2434"/>
      <c r="NSA33" s="2434"/>
      <c r="NSB33" s="2434"/>
      <c r="NSC33" s="2434"/>
      <c r="NSD33" s="2434"/>
      <c r="NSE33" s="2434"/>
      <c r="NSF33" s="2434"/>
      <c r="NSG33" s="2434"/>
      <c r="NSH33" s="2434"/>
      <c r="NSI33" s="2434"/>
      <c r="NSJ33" s="2434"/>
      <c r="NSK33" s="2434"/>
      <c r="NSL33" s="2434"/>
      <c r="NSM33" s="2434"/>
      <c r="NSN33" s="2434"/>
      <c r="NSO33" s="2434"/>
      <c r="NSP33" s="2434"/>
      <c r="NSQ33" s="2434"/>
      <c r="NSR33" s="2434"/>
      <c r="NSS33" s="2434"/>
      <c r="NST33" s="2434"/>
      <c r="NSU33" s="2434"/>
      <c r="NSV33" s="2434"/>
      <c r="NSW33" s="2434"/>
      <c r="NSX33" s="2434"/>
      <c r="NSY33" s="2434"/>
      <c r="NSZ33" s="2434"/>
      <c r="NTA33" s="2434"/>
      <c r="NTB33" s="2434"/>
      <c r="NTC33" s="2434"/>
      <c r="NTD33" s="2434"/>
      <c r="NTE33" s="2434"/>
      <c r="NTF33" s="2434"/>
      <c r="NTG33" s="2434"/>
      <c r="NTH33" s="2434"/>
      <c r="NTI33" s="2434"/>
      <c r="NTJ33" s="2434"/>
      <c r="NTK33" s="2434"/>
      <c r="NTL33" s="2434"/>
      <c r="NTM33" s="2434"/>
      <c r="NTN33" s="2434"/>
      <c r="NTO33" s="2434"/>
      <c r="NTP33" s="2434"/>
      <c r="NTQ33" s="2434"/>
      <c r="NTR33" s="2434"/>
      <c r="NTS33" s="2434"/>
      <c r="NTT33" s="2434"/>
      <c r="NTU33" s="2434"/>
      <c r="NTV33" s="2434"/>
      <c r="NTW33" s="2434"/>
      <c r="NTX33" s="2434"/>
      <c r="NTY33" s="2434"/>
      <c r="NTZ33" s="2434"/>
      <c r="NUA33" s="2434"/>
      <c r="NUB33" s="2434"/>
      <c r="NUC33" s="2434"/>
      <c r="NUD33" s="2434"/>
      <c r="NUE33" s="2434"/>
      <c r="NUF33" s="2434"/>
      <c r="NUG33" s="2434"/>
      <c r="NUH33" s="2434"/>
      <c r="NUI33" s="2434"/>
      <c r="NUJ33" s="2434"/>
      <c r="NUK33" s="2434"/>
      <c r="NUL33" s="2434"/>
      <c r="NUM33" s="2434"/>
      <c r="NUN33" s="2434"/>
      <c r="NUO33" s="2434"/>
      <c r="NUP33" s="2434"/>
      <c r="NUQ33" s="2434"/>
      <c r="NUR33" s="2434"/>
      <c r="NUS33" s="2434"/>
      <c r="NUT33" s="2434"/>
      <c r="NUU33" s="2434"/>
      <c r="NUV33" s="2434"/>
      <c r="NUW33" s="2434"/>
      <c r="NUX33" s="2434"/>
      <c r="NUY33" s="2434"/>
      <c r="NUZ33" s="2434"/>
      <c r="NVA33" s="2434"/>
      <c r="NVB33" s="2434"/>
      <c r="NVC33" s="2434"/>
      <c r="NVD33" s="2434"/>
      <c r="NVE33" s="2434"/>
      <c r="NVF33" s="2434"/>
      <c r="NVG33" s="2434"/>
      <c r="NVH33" s="2434"/>
      <c r="NVI33" s="2434"/>
      <c r="NVJ33" s="2434"/>
      <c r="NVK33" s="2434"/>
      <c r="NVL33" s="2434"/>
      <c r="NVM33" s="2434"/>
      <c r="NVN33" s="2434"/>
      <c r="NVO33" s="2434"/>
      <c r="NVP33" s="2434"/>
      <c r="NVQ33" s="2434"/>
      <c r="NVR33" s="2434"/>
      <c r="NVS33" s="2434"/>
      <c r="NVT33" s="2434"/>
      <c r="NVU33" s="2434"/>
      <c r="NVV33" s="2434"/>
      <c r="NVW33" s="2434"/>
      <c r="NVX33" s="2434"/>
      <c r="NVY33" s="2434"/>
      <c r="NVZ33" s="2434"/>
      <c r="NWA33" s="2434"/>
      <c r="NWB33" s="2434"/>
      <c r="NWC33" s="2434"/>
      <c r="NWD33" s="2434"/>
      <c r="NWE33" s="2434"/>
      <c r="NWF33" s="2434"/>
      <c r="NWG33" s="2434"/>
      <c r="NWH33" s="2434"/>
      <c r="NWI33" s="2434"/>
      <c r="NWJ33" s="2434"/>
      <c r="NWK33" s="2434"/>
      <c r="NWL33" s="2434"/>
      <c r="NWM33" s="2434"/>
      <c r="NWN33" s="2434"/>
      <c r="NWO33" s="2434"/>
      <c r="NWP33" s="2434"/>
      <c r="NWQ33" s="2434"/>
      <c r="NWR33" s="2434"/>
      <c r="NWS33" s="2434"/>
      <c r="NWT33" s="2434"/>
      <c r="NWU33" s="2434"/>
      <c r="NWV33" s="2434"/>
      <c r="NWW33" s="2434"/>
      <c r="NWX33" s="2434"/>
      <c r="NWY33" s="2434"/>
      <c r="NWZ33" s="2434"/>
      <c r="NXA33" s="2434"/>
      <c r="NXB33" s="2434"/>
      <c r="NXC33" s="2434"/>
      <c r="NXD33" s="2434"/>
      <c r="NXE33" s="2434"/>
      <c r="NXF33" s="2434"/>
      <c r="NXG33" s="2434"/>
      <c r="NXH33" s="2434"/>
      <c r="NXI33" s="2434"/>
      <c r="NXJ33" s="2434"/>
      <c r="NXK33" s="2434"/>
      <c r="NXL33" s="2434"/>
      <c r="NXM33" s="2434"/>
      <c r="NXN33" s="2434"/>
      <c r="NXO33" s="2434"/>
      <c r="NXP33" s="2434"/>
      <c r="NXQ33" s="2434"/>
      <c r="NXR33" s="2434"/>
      <c r="NXS33" s="2434"/>
      <c r="NXT33" s="2434"/>
      <c r="NXU33" s="2434"/>
      <c r="NXV33" s="2434"/>
      <c r="NXW33" s="2434"/>
      <c r="NXX33" s="2434"/>
      <c r="NXY33" s="2434"/>
      <c r="NXZ33" s="2434"/>
      <c r="NYA33" s="2434"/>
      <c r="NYB33" s="2434"/>
      <c r="NYC33" s="2434"/>
      <c r="NYD33" s="2434"/>
      <c r="NYE33" s="2434"/>
      <c r="NYF33" s="2434"/>
      <c r="NYG33" s="2434"/>
      <c r="NYH33" s="2434"/>
      <c r="NYI33" s="2434"/>
      <c r="NYJ33" s="2434"/>
      <c r="NYK33" s="2434"/>
      <c r="NYL33" s="2434"/>
      <c r="NYM33" s="2434"/>
      <c r="NYN33" s="2434"/>
      <c r="NYO33" s="2434"/>
      <c r="NYP33" s="2434"/>
      <c r="NYQ33" s="2434"/>
      <c r="NYR33" s="2434"/>
      <c r="NYS33" s="2434"/>
      <c r="NYT33" s="2434"/>
      <c r="NYU33" s="2434"/>
      <c r="NYV33" s="2434"/>
      <c r="NYW33" s="2434"/>
      <c r="NYX33" s="2434"/>
      <c r="NYY33" s="2434"/>
      <c r="NYZ33" s="2434"/>
      <c r="NZA33" s="2434"/>
      <c r="NZB33" s="2434"/>
      <c r="NZC33" s="2434"/>
      <c r="NZD33" s="2434"/>
      <c r="NZE33" s="2434"/>
      <c r="NZF33" s="2434"/>
      <c r="NZG33" s="2434"/>
      <c r="NZH33" s="2434"/>
      <c r="NZI33" s="2434"/>
      <c r="NZJ33" s="2434"/>
      <c r="NZK33" s="2434"/>
      <c r="NZL33" s="2434"/>
      <c r="NZM33" s="2434"/>
      <c r="NZN33" s="2434"/>
      <c r="NZO33" s="2434"/>
      <c r="NZP33" s="2434"/>
      <c r="NZQ33" s="2434"/>
      <c r="NZR33" s="2434"/>
      <c r="NZS33" s="2434"/>
      <c r="NZT33" s="2434"/>
      <c r="NZU33" s="2434"/>
      <c r="NZV33" s="2434"/>
      <c r="NZW33" s="2434"/>
      <c r="NZX33" s="2434"/>
      <c r="NZY33" s="2434"/>
      <c r="NZZ33" s="2434"/>
      <c r="OAA33" s="2434"/>
      <c r="OAB33" s="2434"/>
      <c r="OAC33" s="2434"/>
      <c r="OAD33" s="2434"/>
      <c r="OAE33" s="2434"/>
      <c r="OAF33" s="2434"/>
      <c r="OAG33" s="2434"/>
      <c r="OAH33" s="2434"/>
      <c r="OAI33" s="2434"/>
      <c r="OAJ33" s="2434"/>
      <c r="OAK33" s="2434"/>
      <c r="OAL33" s="2434"/>
      <c r="OAM33" s="2434"/>
      <c r="OAN33" s="2434"/>
      <c r="OAO33" s="2434"/>
      <c r="OAP33" s="2434"/>
      <c r="OAQ33" s="2434"/>
      <c r="OAR33" s="2434"/>
      <c r="OAS33" s="2434"/>
      <c r="OAT33" s="2434"/>
      <c r="OAU33" s="2434"/>
      <c r="OAV33" s="2434"/>
      <c r="OAW33" s="2434"/>
      <c r="OAX33" s="2434"/>
      <c r="OAY33" s="2434"/>
      <c r="OAZ33" s="2434"/>
      <c r="OBA33" s="2434"/>
      <c r="OBB33" s="2434"/>
      <c r="OBC33" s="2434"/>
      <c r="OBD33" s="2434"/>
      <c r="OBE33" s="2434"/>
      <c r="OBF33" s="2434"/>
      <c r="OBG33" s="2434"/>
      <c r="OBH33" s="2434"/>
      <c r="OBI33" s="2434"/>
      <c r="OBJ33" s="2434"/>
      <c r="OBK33" s="2434"/>
      <c r="OBL33" s="2434"/>
      <c r="OBM33" s="2434"/>
      <c r="OBN33" s="2434"/>
      <c r="OBO33" s="2434"/>
      <c r="OBP33" s="2434"/>
      <c r="OBQ33" s="2434"/>
      <c r="OBR33" s="2434"/>
      <c r="OBS33" s="2434"/>
      <c r="OBT33" s="2434"/>
      <c r="OBU33" s="2434"/>
      <c r="OBV33" s="2434"/>
      <c r="OBW33" s="2434"/>
      <c r="OBX33" s="2434"/>
      <c r="OBY33" s="2434"/>
      <c r="OBZ33" s="2434"/>
      <c r="OCA33" s="2434"/>
      <c r="OCB33" s="2434"/>
      <c r="OCC33" s="2434"/>
      <c r="OCD33" s="2434"/>
      <c r="OCE33" s="2434"/>
      <c r="OCF33" s="2434"/>
      <c r="OCG33" s="2434"/>
      <c r="OCH33" s="2434"/>
      <c r="OCI33" s="2434"/>
      <c r="OCJ33" s="2434"/>
      <c r="OCK33" s="2434"/>
      <c r="OCL33" s="2434"/>
      <c r="OCM33" s="2434"/>
      <c r="OCN33" s="2434"/>
      <c r="OCO33" s="2434"/>
      <c r="OCP33" s="2434"/>
      <c r="OCQ33" s="2434"/>
      <c r="OCR33" s="2434"/>
      <c r="OCS33" s="2434"/>
      <c r="OCT33" s="2434"/>
      <c r="OCU33" s="2434"/>
      <c r="OCV33" s="2434"/>
      <c r="OCW33" s="2434"/>
      <c r="OCX33" s="2434"/>
      <c r="OCY33" s="2434"/>
      <c r="OCZ33" s="2434"/>
      <c r="ODA33" s="2434"/>
      <c r="ODB33" s="2434"/>
      <c r="ODC33" s="2434"/>
      <c r="ODD33" s="2434"/>
      <c r="ODE33" s="2434"/>
      <c r="ODF33" s="2434"/>
      <c r="ODG33" s="2434"/>
      <c r="ODH33" s="2434"/>
      <c r="ODI33" s="2434"/>
      <c r="ODJ33" s="2434"/>
      <c r="ODK33" s="2434"/>
      <c r="ODL33" s="2434"/>
      <c r="ODM33" s="2434"/>
      <c r="ODN33" s="2434"/>
      <c r="ODO33" s="2434"/>
      <c r="ODP33" s="2434"/>
      <c r="ODQ33" s="2434"/>
      <c r="ODR33" s="2434"/>
      <c r="ODS33" s="2434"/>
      <c r="ODT33" s="2434"/>
      <c r="ODU33" s="2434"/>
      <c r="ODV33" s="2434"/>
      <c r="ODW33" s="2434"/>
      <c r="ODX33" s="2434"/>
      <c r="ODY33" s="2434"/>
      <c r="ODZ33" s="2434"/>
      <c r="OEA33" s="2434"/>
      <c r="OEB33" s="2434"/>
      <c r="OEC33" s="2434"/>
      <c r="OED33" s="2434"/>
      <c r="OEE33" s="2434"/>
      <c r="OEF33" s="2434"/>
      <c r="OEG33" s="2434"/>
      <c r="OEH33" s="2434"/>
      <c r="OEI33" s="2434"/>
      <c r="OEJ33" s="2434"/>
      <c r="OEK33" s="2434"/>
      <c r="OEL33" s="2434"/>
      <c r="OEM33" s="2434"/>
      <c r="OEN33" s="2434"/>
      <c r="OEO33" s="2434"/>
      <c r="OEP33" s="2434"/>
      <c r="OEQ33" s="2434"/>
      <c r="OER33" s="2434"/>
      <c r="OES33" s="2434"/>
      <c r="OET33" s="2434"/>
      <c r="OEU33" s="2434"/>
      <c r="OEV33" s="2434"/>
      <c r="OEW33" s="2434"/>
      <c r="OEX33" s="2434"/>
      <c r="OEY33" s="2434"/>
      <c r="OEZ33" s="2434"/>
      <c r="OFA33" s="2434"/>
      <c r="OFB33" s="2434"/>
      <c r="OFC33" s="2434"/>
      <c r="OFD33" s="2434"/>
      <c r="OFE33" s="2434"/>
      <c r="OFF33" s="2434"/>
      <c r="OFG33" s="2434"/>
      <c r="OFH33" s="2434"/>
      <c r="OFI33" s="2434"/>
      <c r="OFJ33" s="2434"/>
      <c r="OFK33" s="2434"/>
      <c r="OFL33" s="2434"/>
      <c r="OFM33" s="2434"/>
      <c r="OFN33" s="2434"/>
      <c r="OFO33" s="2434"/>
      <c r="OFP33" s="2434"/>
      <c r="OFQ33" s="2434"/>
      <c r="OFR33" s="2434"/>
      <c r="OFS33" s="2434"/>
      <c r="OFT33" s="2434"/>
      <c r="OFU33" s="2434"/>
      <c r="OFV33" s="2434"/>
      <c r="OFW33" s="2434"/>
      <c r="OFX33" s="2434"/>
      <c r="OFY33" s="2434"/>
      <c r="OFZ33" s="2434"/>
      <c r="OGA33" s="2434"/>
      <c r="OGB33" s="2434"/>
      <c r="OGC33" s="2434"/>
      <c r="OGD33" s="2434"/>
      <c r="OGE33" s="2434"/>
      <c r="OGF33" s="2434"/>
      <c r="OGG33" s="2434"/>
      <c r="OGH33" s="2434"/>
      <c r="OGI33" s="2434"/>
      <c r="OGJ33" s="2434"/>
      <c r="OGK33" s="2434"/>
      <c r="OGL33" s="2434"/>
      <c r="OGM33" s="2434"/>
      <c r="OGN33" s="2434"/>
      <c r="OGO33" s="2434"/>
      <c r="OGP33" s="2434"/>
      <c r="OGQ33" s="2434"/>
      <c r="OGR33" s="2434"/>
      <c r="OGS33" s="2434"/>
      <c r="OGT33" s="2434"/>
      <c r="OGU33" s="2434"/>
      <c r="OGV33" s="2434"/>
      <c r="OGW33" s="2434"/>
      <c r="OGX33" s="2434"/>
      <c r="OGY33" s="2434"/>
      <c r="OGZ33" s="2434"/>
      <c r="OHA33" s="2434"/>
      <c r="OHB33" s="2434"/>
      <c r="OHC33" s="2434"/>
      <c r="OHD33" s="2434"/>
      <c r="OHE33" s="2434"/>
      <c r="OHF33" s="2434"/>
      <c r="OHG33" s="2434"/>
      <c r="OHH33" s="2434"/>
      <c r="OHI33" s="2434"/>
      <c r="OHJ33" s="2434"/>
      <c r="OHK33" s="2434"/>
      <c r="OHL33" s="2434"/>
      <c r="OHM33" s="2434"/>
      <c r="OHN33" s="2434"/>
      <c r="OHO33" s="2434"/>
      <c r="OHP33" s="2434"/>
      <c r="OHQ33" s="2434"/>
      <c r="OHR33" s="2434"/>
      <c r="OHS33" s="2434"/>
      <c r="OHT33" s="2434"/>
      <c r="OHU33" s="2434"/>
      <c r="OHV33" s="2434"/>
      <c r="OHW33" s="2434"/>
      <c r="OHX33" s="2434"/>
      <c r="OHY33" s="2434"/>
      <c r="OHZ33" s="2434"/>
      <c r="OIA33" s="2434"/>
      <c r="OIB33" s="2434"/>
      <c r="OIC33" s="2434"/>
      <c r="OID33" s="2434"/>
      <c r="OIE33" s="2434"/>
      <c r="OIF33" s="2434"/>
      <c r="OIG33" s="2434"/>
      <c r="OIH33" s="2434"/>
      <c r="OII33" s="2434"/>
      <c r="OIJ33" s="2434"/>
      <c r="OIK33" s="2434"/>
      <c r="OIL33" s="2434"/>
      <c r="OIM33" s="2434"/>
      <c r="OIN33" s="2434"/>
      <c r="OIO33" s="2434"/>
      <c r="OIP33" s="2434"/>
      <c r="OIQ33" s="2434"/>
      <c r="OIR33" s="2434"/>
      <c r="OIS33" s="2434"/>
      <c r="OIT33" s="2434"/>
      <c r="OIU33" s="2434"/>
      <c r="OIV33" s="2434"/>
      <c r="OIW33" s="2434"/>
      <c r="OIX33" s="2434"/>
      <c r="OIY33" s="2434"/>
      <c r="OIZ33" s="2434"/>
      <c r="OJA33" s="2434"/>
      <c r="OJB33" s="2434"/>
      <c r="OJC33" s="2434"/>
      <c r="OJD33" s="2434"/>
      <c r="OJE33" s="2434"/>
      <c r="OJF33" s="2434"/>
      <c r="OJG33" s="2434"/>
      <c r="OJH33" s="2434"/>
      <c r="OJI33" s="2434"/>
      <c r="OJJ33" s="2434"/>
      <c r="OJK33" s="2434"/>
      <c r="OJL33" s="2434"/>
      <c r="OJM33" s="2434"/>
      <c r="OJN33" s="2434"/>
      <c r="OJO33" s="2434"/>
      <c r="OJP33" s="2434"/>
      <c r="OJQ33" s="2434"/>
      <c r="OJR33" s="2434"/>
      <c r="OJS33" s="2434"/>
      <c r="OJT33" s="2434"/>
      <c r="OJU33" s="2434"/>
      <c r="OJV33" s="2434"/>
      <c r="OJW33" s="2434"/>
      <c r="OJX33" s="2434"/>
      <c r="OJY33" s="2434"/>
      <c r="OJZ33" s="2434"/>
      <c r="OKA33" s="2434"/>
      <c r="OKB33" s="2434"/>
      <c r="OKC33" s="2434"/>
      <c r="OKD33" s="2434"/>
      <c r="OKE33" s="2434"/>
      <c r="OKF33" s="2434"/>
      <c r="OKG33" s="2434"/>
      <c r="OKH33" s="2434"/>
      <c r="OKI33" s="2434"/>
      <c r="OKJ33" s="2434"/>
      <c r="OKK33" s="2434"/>
      <c r="OKL33" s="2434"/>
      <c r="OKM33" s="2434"/>
      <c r="OKN33" s="2434"/>
      <c r="OKO33" s="2434"/>
      <c r="OKP33" s="2434"/>
      <c r="OKQ33" s="2434"/>
      <c r="OKR33" s="2434"/>
      <c r="OKS33" s="2434"/>
      <c r="OKT33" s="2434"/>
      <c r="OKU33" s="2434"/>
      <c r="OKV33" s="2434"/>
      <c r="OKW33" s="2434"/>
      <c r="OKX33" s="2434"/>
      <c r="OKY33" s="2434"/>
      <c r="OKZ33" s="2434"/>
      <c r="OLA33" s="2434"/>
      <c r="OLB33" s="2434"/>
      <c r="OLC33" s="2434"/>
      <c r="OLD33" s="2434"/>
      <c r="OLE33" s="2434"/>
      <c r="OLF33" s="2434"/>
      <c r="OLG33" s="2434"/>
      <c r="OLH33" s="2434"/>
      <c r="OLI33" s="2434"/>
      <c r="OLJ33" s="2434"/>
      <c r="OLK33" s="2434"/>
      <c r="OLL33" s="2434"/>
      <c r="OLM33" s="2434"/>
      <c r="OLN33" s="2434"/>
      <c r="OLO33" s="2434"/>
      <c r="OLP33" s="2434"/>
      <c r="OLQ33" s="2434"/>
      <c r="OLR33" s="2434"/>
      <c r="OLS33" s="2434"/>
      <c r="OLT33" s="2434"/>
      <c r="OLU33" s="2434"/>
      <c r="OLV33" s="2434"/>
      <c r="OLW33" s="2434"/>
      <c r="OLX33" s="2434"/>
      <c r="OLY33" s="2434"/>
      <c r="OLZ33" s="2434"/>
      <c r="OMA33" s="2434"/>
      <c r="OMB33" s="2434"/>
      <c r="OMC33" s="2434"/>
      <c r="OMD33" s="2434"/>
      <c r="OME33" s="2434"/>
      <c r="OMF33" s="2434"/>
      <c r="OMG33" s="2434"/>
      <c r="OMH33" s="2434"/>
      <c r="OMI33" s="2434"/>
      <c r="OMJ33" s="2434"/>
      <c r="OMK33" s="2434"/>
      <c r="OML33" s="2434"/>
      <c r="OMM33" s="2434"/>
      <c r="OMN33" s="2434"/>
      <c r="OMO33" s="2434"/>
      <c r="OMP33" s="2434"/>
      <c r="OMQ33" s="2434"/>
      <c r="OMR33" s="2434"/>
      <c r="OMS33" s="2434"/>
      <c r="OMT33" s="2434"/>
      <c r="OMU33" s="2434"/>
      <c r="OMV33" s="2434"/>
      <c r="OMW33" s="2434"/>
      <c r="OMX33" s="2434"/>
      <c r="OMY33" s="2434"/>
      <c r="OMZ33" s="2434"/>
      <c r="ONA33" s="2434"/>
      <c r="ONB33" s="2434"/>
      <c r="ONC33" s="2434"/>
      <c r="OND33" s="2434"/>
      <c r="ONE33" s="2434"/>
      <c r="ONF33" s="2434"/>
      <c r="ONG33" s="2434"/>
      <c r="ONH33" s="2434"/>
      <c r="ONI33" s="2434"/>
      <c r="ONJ33" s="2434"/>
      <c r="ONK33" s="2434"/>
      <c r="ONL33" s="2434"/>
      <c r="ONM33" s="2434"/>
      <c r="ONN33" s="2434"/>
      <c r="ONO33" s="2434"/>
      <c r="ONP33" s="2434"/>
      <c r="ONQ33" s="2434"/>
      <c r="ONR33" s="2434"/>
      <c r="ONS33" s="2434"/>
      <c r="ONT33" s="2434"/>
      <c r="ONU33" s="2434"/>
      <c r="ONV33" s="2434"/>
      <c r="ONW33" s="2434"/>
      <c r="ONX33" s="2434"/>
      <c r="ONY33" s="2434"/>
      <c r="ONZ33" s="2434"/>
      <c r="OOA33" s="2434"/>
      <c r="OOB33" s="2434"/>
      <c r="OOC33" s="2434"/>
      <c r="OOD33" s="2434"/>
      <c r="OOE33" s="2434"/>
      <c r="OOF33" s="2434"/>
      <c r="OOG33" s="2434"/>
      <c r="OOH33" s="2434"/>
      <c r="OOI33" s="2434"/>
      <c r="OOJ33" s="2434"/>
      <c r="OOK33" s="2434"/>
      <c r="OOL33" s="2434"/>
      <c r="OOM33" s="2434"/>
      <c r="OON33" s="2434"/>
      <c r="OOO33" s="2434"/>
      <c r="OOP33" s="2434"/>
      <c r="OOQ33" s="2434"/>
      <c r="OOR33" s="2434"/>
      <c r="OOS33" s="2434"/>
      <c r="OOT33" s="2434"/>
      <c r="OOU33" s="2434"/>
      <c r="OOV33" s="2434"/>
      <c r="OOW33" s="2434"/>
      <c r="OOX33" s="2434"/>
      <c r="OOY33" s="2434"/>
      <c r="OOZ33" s="2434"/>
      <c r="OPA33" s="2434"/>
      <c r="OPB33" s="2434"/>
      <c r="OPC33" s="2434"/>
      <c r="OPD33" s="2434"/>
      <c r="OPE33" s="2434"/>
      <c r="OPF33" s="2434"/>
      <c r="OPG33" s="2434"/>
      <c r="OPH33" s="2434"/>
      <c r="OPI33" s="2434"/>
      <c r="OPJ33" s="2434"/>
      <c r="OPK33" s="2434"/>
      <c r="OPL33" s="2434"/>
      <c r="OPM33" s="2434"/>
      <c r="OPN33" s="2434"/>
      <c r="OPO33" s="2434"/>
      <c r="OPP33" s="2434"/>
      <c r="OPQ33" s="2434"/>
      <c r="OPR33" s="2434"/>
      <c r="OPS33" s="2434"/>
      <c r="OPT33" s="2434"/>
      <c r="OPU33" s="2434"/>
      <c r="OPV33" s="2434"/>
      <c r="OPW33" s="2434"/>
      <c r="OPX33" s="2434"/>
      <c r="OPY33" s="2434"/>
      <c r="OPZ33" s="2434"/>
      <c r="OQA33" s="2434"/>
      <c r="OQB33" s="2434"/>
      <c r="OQC33" s="2434"/>
      <c r="OQD33" s="2434"/>
      <c r="OQE33" s="2434"/>
      <c r="OQF33" s="2434"/>
      <c r="OQG33" s="2434"/>
      <c r="OQH33" s="2434"/>
      <c r="OQI33" s="2434"/>
      <c r="OQJ33" s="2434"/>
      <c r="OQK33" s="2434"/>
      <c r="OQL33" s="2434"/>
      <c r="OQM33" s="2434"/>
      <c r="OQN33" s="2434"/>
      <c r="OQO33" s="2434"/>
      <c r="OQP33" s="2434"/>
      <c r="OQQ33" s="2434"/>
      <c r="OQR33" s="2434"/>
      <c r="OQS33" s="2434"/>
      <c r="OQT33" s="2434"/>
      <c r="OQU33" s="2434"/>
      <c r="OQV33" s="2434"/>
      <c r="OQW33" s="2434"/>
      <c r="OQX33" s="2434"/>
      <c r="OQY33" s="2434"/>
      <c r="OQZ33" s="2434"/>
      <c r="ORA33" s="2434"/>
      <c r="ORB33" s="2434"/>
      <c r="ORC33" s="2434"/>
      <c r="ORD33" s="2434"/>
      <c r="ORE33" s="2434"/>
      <c r="ORF33" s="2434"/>
      <c r="ORG33" s="2434"/>
      <c r="ORH33" s="2434"/>
      <c r="ORI33" s="2434"/>
      <c r="ORJ33" s="2434"/>
      <c r="ORK33" s="2434"/>
      <c r="ORL33" s="2434"/>
      <c r="ORM33" s="2434"/>
      <c r="ORN33" s="2434"/>
      <c r="ORO33" s="2434"/>
      <c r="ORP33" s="2434"/>
      <c r="ORQ33" s="2434"/>
      <c r="ORR33" s="2434"/>
      <c r="ORS33" s="2434"/>
      <c r="ORT33" s="2434"/>
      <c r="ORU33" s="2434"/>
      <c r="ORV33" s="2434"/>
      <c r="ORW33" s="2434"/>
      <c r="ORX33" s="2434"/>
      <c r="ORY33" s="2434"/>
      <c r="ORZ33" s="2434"/>
      <c r="OSA33" s="2434"/>
      <c r="OSB33" s="2434"/>
      <c r="OSC33" s="2434"/>
      <c r="OSD33" s="2434"/>
      <c r="OSE33" s="2434"/>
      <c r="OSF33" s="2434"/>
      <c r="OSG33" s="2434"/>
      <c r="OSH33" s="2434"/>
      <c r="OSI33" s="2434"/>
      <c r="OSJ33" s="2434"/>
      <c r="OSK33" s="2434"/>
      <c r="OSL33" s="2434"/>
      <c r="OSM33" s="2434"/>
      <c r="OSN33" s="2434"/>
      <c r="OSO33" s="2434"/>
      <c r="OSP33" s="2434"/>
      <c r="OSQ33" s="2434"/>
      <c r="OSR33" s="2434"/>
      <c r="OSS33" s="2434"/>
      <c r="OST33" s="2434"/>
      <c r="OSU33" s="2434"/>
      <c r="OSV33" s="2434"/>
      <c r="OSW33" s="2434"/>
      <c r="OSX33" s="2434"/>
      <c r="OSY33" s="2434"/>
      <c r="OSZ33" s="2434"/>
      <c r="OTA33" s="2434"/>
      <c r="OTB33" s="2434"/>
      <c r="OTC33" s="2434"/>
      <c r="OTD33" s="2434"/>
      <c r="OTE33" s="2434"/>
      <c r="OTF33" s="2434"/>
      <c r="OTG33" s="2434"/>
      <c r="OTH33" s="2434"/>
      <c r="OTI33" s="2434"/>
      <c r="OTJ33" s="2434"/>
      <c r="OTK33" s="2434"/>
      <c r="OTL33" s="2434"/>
      <c r="OTM33" s="2434"/>
      <c r="OTN33" s="2434"/>
      <c r="OTO33" s="2434"/>
      <c r="OTP33" s="2434"/>
      <c r="OTQ33" s="2434"/>
      <c r="OTR33" s="2434"/>
      <c r="OTS33" s="2434"/>
      <c r="OTT33" s="2434"/>
      <c r="OTU33" s="2434"/>
      <c r="OTV33" s="2434"/>
      <c r="OTW33" s="2434"/>
      <c r="OTX33" s="2434"/>
      <c r="OTY33" s="2434"/>
      <c r="OTZ33" s="2434"/>
      <c r="OUA33" s="2434"/>
      <c r="OUB33" s="2434"/>
      <c r="OUC33" s="2434"/>
      <c r="OUD33" s="2434"/>
      <c r="OUE33" s="2434"/>
      <c r="OUF33" s="2434"/>
      <c r="OUG33" s="2434"/>
      <c r="OUH33" s="2434"/>
      <c r="OUI33" s="2434"/>
      <c r="OUJ33" s="2434"/>
      <c r="OUK33" s="2434"/>
      <c r="OUL33" s="2434"/>
      <c r="OUM33" s="2434"/>
      <c r="OUN33" s="2434"/>
      <c r="OUO33" s="2434"/>
      <c r="OUP33" s="2434"/>
      <c r="OUQ33" s="2434"/>
      <c r="OUR33" s="2434"/>
      <c r="OUS33" s="2434"/>
      <c r="OUT33" s="2434"/>
      <c r="OUU33" s="2434"/>
      <c r="OUV33" s="2434"/>
      <c r="OUW33" s="2434"/>
      <c r="OUX33" s="2434"/>
      <c r="OUY33" s="2434"/>
      <c r="OUZ33" s="2434"/>
      <c r="OVA33" s="2434"/>
      <c r="OVB33" s="2434"/>
      <c r="OVC33" s="2434"/>
      <c r="OVD33" s="2434"/>
      <c r="OVE33" s="2434"/>
      <c r="OVF33" s="2434"/>
      <c r="OVG33" s="2434"/>
      <c r="OVH33" s="2434"/>
      <c r="OVI33" s="2434"/>
      <c r="OVJ33" s="2434"/>
      <c r="OVK33" s="2434"/>
      <c r="OVL33" s="2434"/>
      <c r="OVM33" s="2434"/>
      <c r="OVN33" s="2434"/>
      <c r="OVO33" s="2434"/>
      <c r="OVP33" s="2434"/>
      <c r="OVQ33" s="2434"/>
      <c r="OVR33" s="2434"/>
      <c r="OVS33" s="2434"/>
      <c r="OVT33" s="2434"/>
      <c r="OVU33" s="2434"/>
      <c r="OVV33" s="2434"/>
      <c r="OVW33" s="2434"/>
      <c r="OVX33" s="2434"/>
      <c r="OVY33" s="2434"/>
      <c r="OVZ33" s="2434"/>
      <c r="OWA33" s="2434"/>
      <c r="OWB33" s="2434"/>
      <c r="OWC33" s="2434"/>
      <c r="OWD33" s="2434"/>
      <c r="OWE33" s="2434"/>
      <c r="OWF33" s="2434"/>
      <c r="OWG33" s="2434"/>
      <c r="OWH33" s="2434"/>
      <c r="OWI33" s="2434"/>
      <c r="OWJ33" s="2434"/>
      <c r="OWK33" s="2434"/>
      <c r="OWL33" s="2434"/>
      <c r="OWM33" s="2434"/>
      <c r="OWN33" s="2434"/>
      <c r="OWO33" s="2434"/>
      <c r="OWP33" s="2434"/>
      <c r="OWQ33" s="2434"/>
      <c r="OWR33" s="2434"/>
      <c r="OWS33" s="2434"/>
      <c r="OWT33" s="2434"/>
      <c r="OWU33" s="2434"/>
      <c r="OWV33" s="2434"/>
      <c r="OWW33" s="2434"/>
      <c r="OWX33" s="2434"/>
      <c r="OWY33" s="2434"/>
      <c r="OWZ33" s="2434"/>
      <c r="OXA33" s="2434"/>
      <c r="OXB33" s="2434"/>
      <c r="OXC33" s="2434"/>
      <c r="OXD33" s="2434"/>
      <c r="OXE33" s="2434"/>
      <c r="OXF33" s="2434"/>
      <c r="OXG33" s="2434"/>
      <c r="OXH33" s="2434"/>
      <c r="OXI33" s="2434"/>
      <c r="OXJ33" s="2434"/>
      <c r="OXK33" s="2434"/>
      <c r="OXL33" s="2434"/>
      <c r="OXM33" s="2434"/>
      <c r="OXN33" s="2434"/>
      <c r="OXO33" s="2434"/>
      <c r="OXP33" s="2434"/>
      <c r="OXQ33" s="2434"/>
      <c r="OXR33" s="2434"/>
      <c r="OXS33" s="2434"/>
      <c r="OXT33" s="2434"/>
      <c r="OXU33" s="2434"/>
      <c r="OXV33" s="2434"/>
      <c r="OXW33" s="2434"/>
      <c r="OXX33" s="2434"/>
      <c r="OXY33" s="2434"/>
      <c r="OXZ33" s="2434"/>
      <c r="OYA33" s="2434"/>
      <c r="OYB33" s="2434"/>
      <c r="OYC33" s="2434"/>
      <c r="OYD33" s="2434"/>
      <c r="OYE33" s="2434"/>
      <c r="OYF33" s="2434"/>
      <c r="OYG33" s="2434"/>
      <c r="OYH33" s="2434"/>
      <c r="OYI33" s="2434"/>
      <c r="OYJ33" s="2434"/>
      <c r="OYK33" s="2434"/>
      <c r="OYL33" s="2434"/>
      <c r="OYM33" s="2434"/>
      <c r="OYN33" s="2434"/>
      <c r="OYO33" s="2434"/>
      <c r="OYP33" s="2434"/>
      <c r="OYQ33" s="2434"/>
      <c r="OYR33" s="2434"/>
      <c r="OYS33" s="2434"/>
      <c r="OYT33" s="2434"/>
      <c r="OYU33" s="2434"/>
      <c r="OYV33" s="2434"/>
      <c r="OYW33" s="2434"/>
      <c r="OYX33" s="2434"/>
      <c r="OYY33" s="2434"/>
      <c r="OYZ33" s="2434"/>
      <c r="OZA33" s="2434"/>
      <c r="OZB33" s="2434"/>
      <c r="OZC33" s="2434"/>
      <c r="OZD33" s="2434"/>
      <c r="OZE33" s="2434"/>
      <c r="OZF33" s="2434"/>
      <c r="OZG33" s="2434"/>
      <c r="OZH33" s="2434"/>
      <c r="OZI33" s="2434"/>
      <c r="OZJ33" s="2434"/>
      <c r="OZK33" s="2434"/>
      <c r="OZL33" s="2434"/>
      <c r="OZM33" s="2434"/>
      <c r="OZN33" s="2434"/>
      <c r="OZO33" s="2434"/>
      <c r="OZP33" s="2434"/>
      <c r="OZQ33" s="2434"/>
      <c r="OZR33" s="2434"/>
      <c r="OZS33" s="2434"/>
      <c r="OZT33" s="2434"/>
      <c r="OZU33" s="2434"/>
      <c r="OZV33" s="2434"/>
      <c r="OZW33" s="2434"/>
      <c r="OZX33" s="2434"/>
      <c r="OZY33" s="2434"/>
      <c r="OZZ33" s="2434"/>
      <c r="PAA33" s="2434"/>
      <c r="PAB33" s="2434"/>
      <c r="PAC33" s="2434"/>
      <c r="PAD33" s="2434"/>
      <c r="PAE33" s="2434"/>
      <c r="PAF33" s="2434"/>
      <c r="PAG33" s="2434"/>
      <c r="PAH33" s="2434"/>
      <c r="PAI33" s="2434"/>
      <c r="PAJ33" s="2434"/>
      <c r="PAK33" s="2434"/>
      <c r="PAL33" s="2434"/>
      <c r="PAM33" s="2434"/>
      <c r="PAN33" s="2434"/>
      <c r="PAO33" s="2434"/>
      <c r="PAP33" s="2434"/>
      <c r="PAQ33" s="2434"/>
      <c r="PAR33" s="2434"/>
      <c r="PAS33" s="2434"/>
      <c r="PAT33" s="2434"/>
      <c r="PAU33" s="2434"/>
      <c r="PAV33" s="2434"/>
      <c r="PAW33" s="2434"/>
      <c r="PAX33" s="2434"/>
      <c r="PAY33" s="2434"/>
      <c r="PAZ33" s="2434"/>
      <c r="PBA33" s="2434"/>
      <c r="PBB33" s="2434"/>
      <c r="PBC33" s="2434"/>
      <c r="PBD33" s="2434"/>
      <c r="PBE33" s="2434"/>
      <c r="PBF33" s="2434"/>
      <c r="PBG33" s="2434"/>
      <c r="PBH33" s="2434"/>
      <c r="PBI33" s="2434"/>
      <c r="PBJ33" s="2434"/>
      <c r="PBK33" s="2434"/>
      <c r="PBL33" s="2434"/>
      <c r="PBM33" s="2434"/>
      <c r="PBN33" s="2434"/>
      <c r="PBO33" s="2434"/>
      <c r="PBP33" s="2434"/>
      <c r="PBQ33" s="2434"/>
      <c r="PBR33" s="2434"/>
      <c r="PBS33" s="2434"/>
      <c r="PBT33" s="2434"/>
      <c r="PBU33" s="2434"/>
      <c r="PBV33" s="2434"/>
      <c r="PBW33" s="2434"/>
      <c r="PBX33" s="2434"/>
      <c r="PBY33" s="2434"/>
      <c r="PBZ33" s="2434"/>
      <c r="PCA33" s="2434"/>
      <c r="PCB33" s="2434"/>
      <c r="PCC33" s="2434"/>
      <c r="PCD33" s="2434"/>
      <c r="PCE33" s="2434"/>
      <c r="PCF33" s="2434"/>
      <c r="PCG33" s="2434"/>
      <c r="PCH33" s="2434"/>
      <c r="PCI33" s="2434"/>
      <c r="PCJ33" s="2434"/>
      <c r="PCK33" s="2434"/>
      <c r="PCL33" s="2434"/>
      <c r="PCM33" s="2434"/>
      <c r="PCN33" s="2434"/>
      <c r="PCO33" s="2434"/>
      <c r="PCP33" s="2434"/>
      <c r="PCQ33" s="2434"/>
      <c r="PCR33" s="2434"/>
      <c r="PCS33" s="2434"/>
      <c r="PCT33" s="2434"/>
      <c r="PCU33" s="2434"/>
      <c r="PCV33" s="2434"/>
      <c r="PCW33" s="2434"/>
      <c r="PCX33" s="2434"/>
      <c r="PCY33" s="2434"/>
      <c r="PCZ33" s="2434"/>
      <c r="PDA33" s="2434"/>
      <c r="PDB33" s="2434"/>
      <c r="PDC33" s="2434"/>
      <c r="PDD33" s="2434"/>
      <c r="PDE33" s="2434"/>
      <c r="PDF33" s="2434"/>
      <c r="PDG33" s="2434"/>
      <c r="PDH33" s="2434"/>
      <c r="PDI33" s="2434"/>
      <c r="PDJ33" s="2434"/>
      <c r="PDK33" s="2434"/>
      <c r="PDL33" s="2434"/>
      <c r="PDM33" s="2434"/>
      <c r="PDN33" s="2434"/>
      <c r="PDO33" s="2434"/>
      <c r="PDP33" s="2434"/>
      <c r="PDQ33" s="2434"/>
      <c r="PDR33" s="2434"/>
      <c r="PDS33" s="2434"/>
      <c r="PDT33" s="2434"/>
      <c r="PDU33" s="2434"/>
      <c r="PDV33" s="2434"/>
      <c r="PDW33" s="2434"/>
      <c r="PDX33" s="2434"/>
      <c r="PDY33" s="2434"/>
      <c r="PDZ33" s="2434"/>
      <c r="PEA33" s="2434"/>
      <c r="PEB33" s="2434"/>
      <c r="PEC33" s="2434"/>
      <c r="PED33" s="2434"/>
      <c r="PEE33" s="2434"/>
      <c r="PEF33" s="2434"/>
      <c r="PEG33" s="2434"/>
      <c r="PEH33" s="2434"/>
      <c r="PEI33" s="2434"/>
      <c r="PEJ33" s="2434"/>
      <c r="PEK33" s="2434"/>
      <c r="PEL33" s="2434"/>
      <c r="PEM33" s="2434"/>
      <c r="PEN33" s="2434"/>
      <c r="PEO33" s="2434"/>
      <c r="PEP33" s="2434"/>
      <c r="PEQ33" s="2434"/>
      <c r="PER33" s="2434"/>
      <c r="PES33" s="2434"/>
      <c r="PET33" s="2434"/>
      <c r="PEU33" s="2434"/>
      <c r="PEV33" s="2434"/>
      <c r="PEW33" s="2434"/>
      <c r="PEX33" s="2434"/>
      <c r="PEY33" s="2434"/>
      <c r="PEZ33" s="2434"/>
      <c r="PFA33" s="2434"/>
      <c r="PFB33" s="2434"/>
      <c r="PFC33" s="2434"/>
      <c r="PFD33" s="2434"/>
      <c r="PFE33" s="2434"/>
      <c r="PFF33" s="2434"/>
      <c r="PFG33" s="2434"/>
      <c r="PFH33" s="2434"/>
      <c r="PFI33" s="2434"/>
      <c r="PFJ33" s="2434"/>
      <c r="PFK33" s="2434"/>
      <c r="PFL33" s="2434"/>
      <c r="PFM33" s="2434"/>
      <c r="PFN33" s="2434"/>
      <c r="PFO33" s="2434"/>
      <c r="PFP33" s="2434"/>
      <c r="PFQ33" s="2434"/>
      <c r="PFR33" s="2434"/>
      <c r="PFS33" s="2434"/>
      <c r="PFT33" s="2434"/>
      <c r="PFU33" s="2434"/>
      <c r="PFV33" s="2434"/>
      <c r="PFW33" s="2434"/>
      <c r="PFX33" s="2434"/>
      <c r="PFY33" s="2434"/>
      <c r="PFZ33" s="2434"/>
      <c r="PGA33" s="2434"/>
      <c r="PGB33" s="2434"/>
      <c r="PGC33" s="2434"/>
      <c r="PGD33" s="2434"/>
      <c r="PGE33" s="2434"/>
      <c r="PGF33" s="2434"/>
      <c r="PGG33" s="2434"/>
      <c r="PGH33" s="2434"/>
      <c r="PGI33" s="2434"/>
      <c r="PGJ33" s="2434"/>
      <c r="PGK33" s="2434"/>
      <c r="PGL33" s="2434"/>
      <c r="PGM33" s="2434"/>
      <c r="PGN33" s="2434"/>
      <c r="PGO33" s="2434"/>
      <c r="PGP33" s="2434"/>
      <c r="PGQ33" s="2434"/>
      <c r="PGR33" s="2434"/>
      <c r="PGS33" s="2434"/>
      <c r="PGT33" s="2434"/>
      <c r="PGU33" s="2434"/>
      <c r="PGV33" s="2434"/>
      <c r="PGW33" s="2434"/>
      <c r="PGX33" s="2434"/>
      <c r="PGY33" s="2434"/>
      <c r="PGZ33" s="2434"/>
      <c r="PHA33" s="2434"/>
      <c r="PHB33" s="2434"/>
      <c r="PHC33" s="2434"/>
      <c r="PHD33" s="2434"/>
      <c r="PHE33" s="2434"/>
      <c r="PHF33" s="2434"/>
      <c r="PHG33" s="2434"/>
      <c r="PHH33" s="2434"/>
      <c r="PHI33" s="2434"/>
      <c r="PHJ33" s="2434"/>
      <c r="PHK33" s="2434"/>
      <c r="PHL33" s="2434"/>
      <c r="PHM33" s="2434"/>
      <c r="PHN33" s="2434"/>
      <c r="PHO33" s="2434"/>
      <c r="PHP33" s="2434"/>
      <c r="PHQ33" s="2434"/>
      <c r="PHR33" s="2434"/>
      <c r="PHS33" s="2434"/>
      <c r="PHT33" s="2434"/>
      <c r="PHU33" s="2434"/>
      <c r="PHV33" s="2434"/>
      <c r="PHW33" s="2434"/>
      <c r="PHX33" s="2434"/>
      <c r="PHY33" s="2434"/>
      <c r="PHZ33" s="2434"/>
      <c r="PIA33" s="2434"/>
      <c r="PIB33" s="2434"/>
      <c r="PIC33" s="2434"/>
      <c r="PID33" s="2434"/>
      <c r="PIE33" s="2434"/>
      <c r="PIF33" s="2434"/>
      <c r="PIG33" s="2434"/>
      <c r="PIH33" s="2434"/>
      <c r="PII33" s="2434"/>
      <c r="PIJ33" s="2434"/>
      <c r="PIK33" s="2434"/>
      <c r="PIL33" s="2434"/>
      <c r="PIM33" s="2434"/>
      <c r="PIN33" s="2434"/>
      <c r="PIO33" s="2434"/>
      <c r="PIP33" s="2434"/>
      <c r="PIQ33" s="2434"/>
      <c r="PIR33" s="2434"/>
      <c r="PIS33" s="2434"/>
      <c r="PIT33" s="2434"/>
      <c r="PIU33" s="2434"/>
      <c r="PIV33" s="2434"/>
      <c r="PIW33" s="2434"/>
      <c r="PIX33" s="2434"/>
      <c r="PIY33" s="2434"/>
      <c r="PIZ33" s="2434"/>
      <c r="PJA33" s="2434"/>
      <c r="PJB33" s="2434"/>
      <c r="PJC33" s="2434"/>
      <c r="PJD33" s="2434"/>
      <c r="PJE33" s="2434"/>
      <c r="PJF33" s="2434"/>
      <c r="PJG33" s="2434"/>
      <c r="PJH33" s="2434"/>
      <c r="PJI33" s="2434"/>
      <c r="PJJ33" s="2434"/>
      <c r="PJK33" s="2434"/>
      <c r="PJL33" s="2434"/>
      <c r="PJM33" s="2434"/>
      <c r="PJN33" s="2434"/>
      <c r="PJO33" s="2434"/>
      <c r="PJP33" s="2434"/>
      <c r="PJQ33" s="2434"/>
      <c r="PJR33" s="2434"/>
      <c r="PJS33" s="2434"/>
      <c r="PJT33" s="2434"/>
      <c r="PJU33" s="2434"/>
      <c r="PJV33" s="2434"/>
      <c r="PJW33" s="2434"/>
      <c r="PJX33" s="2434"/>
      <c r="PJY33" s="2434"/>
      <c r="PJZ33" s="2434"/>
      <c r="PKA33" s="2434"/>
      <c r="PKB33" s="2434"/>
      <c r="PKC33" s="2434"/>
      <c r="PKD33" s="2434"/>
      <c r="PKE33" s="2434"/>
      <c r="PKF33" s="2434"/>
      <c r="PKG33" s="2434"/>
      <c r="PKH33" s="2434"/>
      <c r="PKI33" s="2434"/>
      <c r="PKJ33" s="2434"/>
      <c r="PKK33" s="2434"/>
      <c r="PKL33" s="2434"/>
      <c r="PKM33" s="2434"/>
      <c r="PKN33" s="2434"/>
      <c r="PKO33" s="2434"/>
      <c r="PKP33" s="2434"/>
      <c r="PKQ33" s="2434"/>
      <c r="PKR33" s="2434"/>
      <c r="PKS33" s="2434"/>
      <c r="PKT33" s="2434"/>
      <c r="PKU33" s="2434"/>
      <c r="PKV33" s="2434"/>
      <c r="PKW33" s="2434"/>
      <c r="PKX33" s="2434"/>
      <c r="PKY33" s="2434"/>
      <c r="PKZ33" s="2434"/>
      <c r="PLA33" s="2434"/>
      <c r="PLB33" s="2434"/>
      <c r="PLC33" s="2434"/>
      <c r="PLD33" s="2434"/>
      <c r="PLE33" s="2434"/>
      <c r="PLF33" s="2434"/>
      <c r="PLG33" s="2434"/>
      <c r="PLH33" s="2434"/>
      <c r="PLI33" s="2434"/>
      <c r="PLJ33" s="2434"/>
      <c r="PLK33" s="2434"/>
      <c r="PLL33" s="2434"/>
      <c r="PLM33" s="2434"/>
      <c r="PLN33" s="2434"/>
      <c r="PLO33" s="2434"/>
      <c r="PLP33" s="2434"/>
      <c r="PLQ33" s="2434"/>
      <c r="PLR33" s="2434"/>
      <c r="PLS33" s="2434"/>
      <c r="PLT33" s="2434"/>
      <c r="PLU33" s="2434"/>
      <c r="PLV33" s="2434"/>
      <c r="PLW33" s="2434"/>
      <c r="PLX33" s="2434"/>
      <c r="PLY33" s="2434"/>
      <c r="PLZ33" s="2434"/>
      <c r="PMA33" s="2434"/>
      <c r="PMB33" s="2434"/>
      <c r="PMC33" s="2434"/>
      <c r="PMD33" s="2434"/>
      <c r="PME33" s="2434"/>
      <c r="PMF33" s="2434"/>
      <c r="PMG33" s="2434"/>
      <c r="PMH33" s="2434"/>
      <c r="PMI33" s="2434"/>
      <c r="PMJ33" s="2434"/>
      <c r="PMK33" s="2434"/>
      <c r="PML33" s="2434"/>
      <c r="PMM33" s="2434"/>
      <c r="PMN33" s="2434"/>
      <c r="PMO33" s="2434"/>
      <c r="PMP33" s="2434"/>
      <c r="PMQ33" s="2434"/>
      <c r="PMR33" s="2434"/>
      <c r="PMS33" s="2434"/>
      <c r="PMT33" s="2434"/>
      <c r="PMU33" s="2434"/>
      <c r="PMV33" s="2434"/>
      <c r="PMW33" s="2434"/>
      <c r="PMX33" s="2434"/>
      <c r="PMY33" s="2434"/>
      <c r="PMZ33" s="2434"/>
      <c r="PNA33" s="2434"/>
      <c r="PNB33" s="2434"/>
      <c r="PNC33" s="2434"/>
      <c r="PND33" s="2434"/>
      <c r="PNE33" s="2434"/>
      <c r="PNF33" s="2434"/>
      <c r="PNG33" s="2434"/>
      <c r="PNH33" s="2434"/>
      <c r="PNI33" s="2434"/>
      <c r="PNJ33" s="2434"/>
      <c r="PNK33" s="2434"/>
      <c r="PNL33" s="2434"/>
      <c r="PNM33" s="2434"/>
      <c r="PNN33" s="2434"/>
      <c r="PNO33" s="2434"/>
      <c r="PNP33" s="2434"/>
      <c r="PNQ33" s="2434"/>
      <c r="PNR33" s="2434"/>
      <c r="PNS33" s="2434"/>
      <c r="PNT33" s="2434"/>
      <c r="PNU33" s="2434"/>
      <c r="PNV33" s="2434"/>
      <c r="PNW33" s="2434"/>
      <c r="PNX33" s="2434"/>
      <c r="PNY33" s="2434"/>
      <c r="PNZ33" s="2434"/>
      <c r="POA33" s="2434"/>
      <c r="POB33" s="2434"/>
      <c r="POC33" s="2434"/>
      <c r="POD33" s="2434"/>
      <c r="POE33" s="2434"/>
      <c r="POF33" s="2434"/>
      <c r="POG33" s="2434"/>
      <c r="POH33" s="2434"/>
      <c r="POI33" s="2434"/>
      <c r="POJ33" s="2434"/>
      <c r="POK33" s="2434"/>
      <c r="POL33" s="2434"/>
      <c r="POM33" s="2434"/>
      <c r="PON33" s="2434"/>
      <c r="POO33" s="2434"/>
      <c r="POP33" s="2434"/>
      <c r="POQ33" s="2434"/>
      <c r="POR33" s="2434"/>
      <c r="POS33" s="2434"/>
      <c r="POT33" s="2434"/>
      <c r="POU33" s="2434"/>
      <c r="POV33" s="2434"/>
      <c r="POW33" s="2434"/>
      <c r="POX33" s="2434"/>
      <c r="POY33" s="2434"/>
      <c r="POZ33" s="2434"/>
      <c r="PPA33" s="2434"/>
      <c r="PPB33" s="2434"/>
      <c r="PPC33" s="2434"/>
      <c r="PPD33" s="2434"/>
      <c r="PPE33" s="2434"/>
      <c r="PPF33" s="2434"/>
      <c r="PPG33" s="2434"/>
      <c r="PPH33" s="2434"/>
      <c r="PPI33" s="2434"/>
      <c r="PPJ33" s="2434"/>
      <c r="PPK33" s="2434"/>
      <c r="PPL33" s="2434"/>
      <c r="PPM33" s="2434"/>
      <c r="PPN33" s="2434"/>
      <c r="PPO33" s="2434"/>
      <c r="PPP33" s="2434"/>
      <c r="PPQ33" s="2434"/>
      <c r="PPR33" s="2434"/>
      <c r="PPS33" s="2434"/>
      <c r="PPT33" s="2434"/>
      <c r="PPU33" s="2434"/>
      <c r="PPV33" s="2434"/>
      <c r="PPW33" s="2434"/>
      <c r="PPX33" s="2434"/>
      <c r="PPY33" s="2434"/>
      <c r="PPZ33" s="2434"/>
      <c r="PQA33" s="2434"/>
      <c r="PQB33" s="2434"/>
      <c r="PQC33" s="2434"/>
      <c r="PQD33" s="2434"/>
      <c r="PQE33" s="2434"/>
      <c r="PQF33" s="2434"/>
      <c r="PQG33" s="2434"/>
      <c r="PQH33" s="2434"/>
      <c r="PQI33" s="2434"/>
      <c r="PQJ33" s="2434"/>
      <c r="PQK33" s="2434"/>
      <c r="PQL33" s="2434"/>
      <c r="PQM33" s="2434"/>
      <c r="PQN33" s="2434"/>
      <c r="PQO33" s="2434"/>
      <c r="PQP33" s="2434"/>
      <c r="PQQ33" s="2434"/>
      <c r="PQR33" s="2434"/>
      <c r="PQS33" s="2434"/>
      <c r="PQT33" s="2434"/>
      <c r="PQU33" s="2434"/>
      <c r="PQV33" s="2434"/>
      <c r="PQW33" s="2434"/>
      <c r="PQX33" s="2434"/>
      <c r="PQY33" s="2434"/>
      <c r="PQZ33" s="2434"/>
      <c r="PRA33" s="2434"/>
      <c r="PRB33" s="2434"/>
      <c r="PRC33" s="2434"/>
      <c r="PRD33" s="2434"/>
      <c r="PRE33" s="2434"/>
      <c r="PRF33" s="2434"/>
      <c r="PRG33" s="2434"/>
      <c r="PRH33" s="2434"/>
      <c r="PRI33" s="2434"/>
      <c r="PRJ33" s="2434"/>
      <c r="PRK33" s="2434"/>
      <c r="PRL33" s="2434"/>
      <c r="PRM33" s="2434"/>
      <c r="PRN33" s="2434"/>
      <c r="PRO33" s="2434"/>
      <c r="PRP33" s="2434"/>
      <c r="PRQ33" s="2434"/>
      <c r="PRR33" s="2434"/>
      <c r="PRS33" s="2434"/>
      <c r="PRT33" s="2434"/>
      <c r="PRU33" s="2434"/>
      <c r="PRV33" s="2434"/>
      <c r="PRW33" s="2434"/>
      <c r="PRX33" s="2434"/>
      <c r="PRY33" s="2434"/>
      <c r="PRZ33" s="2434"/>
      <c r="PSA33" s="2434"/>
      <c r="PSB33" s="2434"/>
      <c r="PSC33" s="2434"/>
      <c r="PSD33" s="2434"/>
      <c r="PSE33" s="2434"/>
      <c r="PSF33" s="2434"/>
      <c r="PSG33" s="2434"/>
      <c r="PSH33" s="2434"/>
      <c r="PSI33" s="2434"/>
      <c r="PSJ33" s="2434"/>
      <c r="PSK33" s="2434"/>
      <c r="PSL33" s="2434"/>
      <c r="PSM33" s="2434"/>
      <c r="PSN33" s="2434"/>
      <c r="PSO33" s="2434"/>
      <c r="PSP33" s="2434"/>
      <c r="PSQ33" s="2434"/>
      <c r="PSR33" s="2434"/>
      <c r="PSS33" s="2434"/>
      <c r="PST33" s="2434"/>
      <c r="PSU33" s="2434"/>
      <c r="PSV33" s="2434"/>
      <c r="PSW33" s="2434"/>
      <c r="PSX33" s="2434"/>
      <c r="PSY33" s="2434"/>
      <c r="PSZ33" s="2434"/>
      <c r="PTA33" s="2434"/>
      <c r="PTB33" s="2434"/>
      <c r="PTC33" s="2434"/>
      <c r="PTD33" s="2434"/>
      <c r="PTE33" s="2434"/>
      <c r="PTF33" s="2434"/>
      <c r="PTG33" s="2434"/>
      <c r="PTH33" s="2434"/>
      <c r="PTI33" s="2434"/>
      <c r="PTJ33" s="2434"/>
      <c r="PTK33" s="2434"/>
      <c r="PTL33" s="2434"/>
      <c r="PTM33" s="2434"/>
      <c r="PTN33" s="2434"/>
      <c r="PTO33" s="2434"/>
      <c r="PTP33" s="2434"/>
      <c r="PTQ33" s="2434"/>
      <c r="PTR33" s="2434"/>
      <c r="PTS33" s="2434"/>
      <c r="PTT33" s="2434"/>
      <c r="PTU33" s="2434"/>
      <c r="PTV33" s="2434"/>
      <c r="PTW33" s="2434"/>
      <c r="PTX33" s="2434"/>
      <c r="PTY33" s="2434"/>
      <c r="PTZ33" s="2434"/>
      <c r="PUA33" s="2434"/>
      <c r="PUB33" s="2434"/>
      <c r="PUC33" s="2434"/>
      <c r="PUD33" s="2434"/>
      <c r="PUE33" s="2434"/>
      <c r="PUF33" s="2434"/>
      <c r="PUG33" s="2434"/>
      <c r="PUH33" s="2434"/>
      <c r="PUI33" s="2434"/>
      <c r="PUJ33" s="2434"/>
      <c r="PUK33" s="2434"/>
      <c r="PUL33" s="2434"/>
      <c r="PUM33" s="2434"/>
      <c r="PUN33" s="2434"/>
      <c r="PUO33" s="2434"/>
      <c r="PUP33" s="2434"/>
      <c r="PUQ33" s="2434"/>
      <c r="PUR33" s="2434"/>
      <c r="PUS33" s="2434"/>
      <c r="PUT33" s="2434"/>
      <c r="PUU33" s="2434"/>
      <c r="PUV33" s="2434"/>
      <c r="PUW33" s="2434"/>
      <c r="PUX33" s="2434"/>
      <c r="PUY33" s="2434"/>
      <c r="PUZ33" s="2434"/>
      <c r="PVA33" s="2434"/>
      <c r="PVB33" s="2434"/>
      <c r="PVC33" s="2434"/>
      <c r="PVD33" s="2434"/>
      <c r="PVE33" s="2434"/>
      <c r="PVF33" s="2434"/>
      <c r="PVG33" s="2434"/>
      <c r="PVH33" s="2434"/>
      <c r="PVI33" s="2434"/>
      <c r="PVJ33" s="2434"/>
      <c r="PVK33" s="2434"/>
      <c r="PVL33" s="2434"/>
      <c r="PVM33" s="2434"/>
      <c r="PVN33" s="2434"/>
      <c r="PVO33" s="2434"/>
      <c r="PVP33" s="2434"/>
      <c r="PVQ33" s="2434"/>
      <c r="PVR33" s="2434"/>
      <c r="PVS33" s="2434"/>
      <c r="PVT33" s="2434"/>
      <c r="PVU33" s="2434"/>
      <c r="PVV33" s="2434"/>
      <c r="PVW33" s="2434"/>
      <c r="PVX33" s="2434"/>
      <c r="PVY33" s="2434"/>
      <c r="PVZ33" s="2434"/>
      <c r="PWA33" s="2434"/>
      <c r="PWB33" s="2434"/>
      <c r="PWC33" s="2434"/>
      <c r="PWD33" s="2434"/>
      <c r="PWE33" s="2434"/>
      <c r="PWF33" s="2434"/>
      <c r="PWG33" s="2434"/>
      <c r="PWH33" s="2434"/>
      <c r="PWI33" s="2434"/>
      <c r="PWJ33" s="2434"/>
      <c r="PWK33" s="2434"/>
      <c r="PWL33" s="2434"/>
      <c r="PWM33" s="2434"/>
      <c r="PWN33" s="2434"/>
      <c r="PWO33" s="2434"/>
      <c r="PWP33" s="2434"/>
      <c r="PWQ33" s="2434"/>
      <c r="PWR33" s="2434"/>
      <c r="PWS33" s="2434"/>
      <c r="PWT33" s="2434"/>
      <c r="PWU33" s="2434"/>
      <c r="PWV33" s="2434"/>
      <c r="PWW33" s="2434"/>
      <c r="PWX33" s="2434"/>
      <c r="PWY33" s="2434"/>
      <c r="PWZ33" s="2434"/>
      <c r="PXA33" s="2434"/>
      <c r="PXB33" s="2434"/>
      <c r="PXC33" s="2434"/>
      <c r="PXD33" s="2434"/>
      <c r="PXE33" s="2434"/>
      <c r="PXF33" s="2434"/>
      <c r="PXG33" s="2434"/>
      <c r="PXH33" s="2434"/>
      <c r="PXI33" s="2434"/>
      <c r="PXJ33" s="2434"/>
      <c r="PXK33" s="2434"/>
      <c r="PXL33" s="2434"/>
      <c r="PXM33" s="2434"/>
      <c r="PXN33" s="2434"/>
      <c r="PXO33" s="2434"/>
      <c r="PXP33" s="2434"/>
      <c r="PXQ33" s="2434"/>
      <c r="PXR33" s="2434"/>
      <c r="PXS33" s="2434"/>
      <c r="PXT33" s="2434"/>
      <c r="PXU33" s="2434"/>
      <c r="PXV33" s="2434"/>
      <c r="PXW33" s="2434"/>
      <c r="PXX33" s="2434"/>
      <c r="PXY33" s="2434"/>
      <c r="PXZ33" s="2434"/>
      <c r="PYA33" s="2434"/>
      <c r="PYB33" s="2434"/>
      <c r="PYC33" s="2434"/>
      <c r="PYD33" s="2434"/>
      <c r="PYE33" s="2434"/>
      <c r="PYF33" s="2434"/>
      <c r="PYG33" s="2434"/>
      <c r="PYH33" s="2434"/>
      <c r="PYI33" s="2434"/>
      <c r="PYJ33" s="2434"/>
      <c r="PYK33" s="2434"/>
      <c r="PYL33" s="2434"/>
      <c r="PYM33" s="2434"/>
      <c r="PYN33" s="2434"/>
      <c r="PYO33" s="2434"/>
      <c r="PYP33" s="2434"/>
      <c r="PYQ33" s="2434"/>
      <c r="PYR33" s="2434"/>
      <c r="PYS33" s="2434"/>
      <c r="PYT33" s="2434"/>
      <c r="PYU33" s="2434"/>
      <c r="PYV33" s="2434"/>
      <c r="PYW33" s="2434"/>
      <c r="PYX33" s="2434"/>
      <c r="PYY33" s="2434"/>
      <c r="PYZ33" s="2434"/>
      <c r="PZA33" s="2434"/>
      <c r="PZB33" s="2434"/>
      <c r="PZC33" s="2434"/>
      <c r="PZD33" s="2434"/>
      <c r="PZE33" s="2434"/>
      <c r="PZF33" s="2434"/>
      <c r="PZG33" s="2434"/>
      <c r="PZH33" s="2434"/>
      <c r="PZI33" s="2434"/>
      <c r="PZJ33" s="2434"/>
      <c r="PZK33" s="2434"/>
      <c r="PZL33" s="2434"/>
      <c r="PZM33" s="2434"/>
      <c r="PZN33" s="2434"/>
      <c r="PZO33" s="2434"/>
      <c r="PZP33" s="2434"/>
      <c r="PZQ33" s="2434"/>
      <c r="PZR33" s="2434"/>
      <c r="PZS33" s="2434"/>
      <c r="PZT33" s="2434"/>
      <c r="PZU33" s="2434"/>
      <c r="PZV33" s="2434"/>
      <c r="PZW33" s="2434"/>
      <c r="PZX33" s="2434"/>
      <c r="PZY33" s="2434"/>
      <c r="PZZ33" s="2434"/>
      <c r="QAA33" s="2434"/>
      <c r="QAB33" s="2434"/>
      <c r="QAC33" s="2434"/>
      <c r="QAD33" s="2434"/>
      <c r="QAE33" s="2434"/>
      <c r="QAF33" s="2434"/>
      <c r="QAG33" s="2434"/>
      <c r="QAH33" s="2434"/>
      <c r="QAI33" s="2434"/>
      <c r="QAJ33" s="2434"/>
      <c r="QAK33" s="2434"/>
      <c r="QAL33" s="2434"/>
      <c r="QAM33" s="2434"/>
      <c r="QAN33" s="2434"/>
      <c r="QAO33" s="2434"/>
      <c r="QAP33" s="2434"/>
      <c r="QAQ33" s="2434"/>
      <c r="QAR33" s="2434"/>
      <c r="QAS33" s="2434"/>
      <c r="QAT33" s="2434"/>
      <c r="QAU33" s="2434"/>
      <c r="QAV33" s="2434"/>
      <c r="QAW33" s="2434"/>
      <c r="QAX33" s="2434"/>
      <c r="QAY33" s="2434"/>
      <c r="QAZ33" s="2434"/>
      <c r="QBA33" s="2434"/>
      <c r="QBB33" s="2434"/>
      <c r="QBC33" s="2434"/>
      <c r="QBD33" s="2434"/>
      <c r="QBE33" s="2434"/>
      <c r="QBF33" s="2434"/>
      <c r="QBG33" s="2434"/>
      <c r="QBH33" s="2434"/>
      <c r="QBI33" s="2434"/>
      <c r="QBJ33" s="2434"/>
      <c r="QBK33" s="2434"/>
      <c r="QBL33" s="2434"/>
      <c r="QBM33" s="2434"/>
      <c r="QBN33" s="2434"/>
      <c r="QBO33" s="2434"/>
      <c r="QBP33" s="2434"/>
      <c r="QBQ33" s="2434"/>
      <c r="QBR33" s="2434"/>
      <c r="QBS33" s="2434"/>
      <c r="QBT33" s="2434"/>
      <c r="QBU33" s="2434"/>
      <c r="QBV33" s="2434"/>
      <c r="QBW33" s="2434"/>
      <c r="QBX33" s="2434"/>
      <c r="QBY33" s="2434"/>
      <c r="QBZ33" s="2434"/>
      <c r="QCA33" s="2434"/>
      <c r="QCB33" s="2434"/>
      <c r="QCC33" s="2434"/>
      <c r="QCD33" s="2434"/>
      <c r="QCE33" s="2434"/>
      <c r="QCF33" s="2434"/>
      <c r="QCG33" s="2434"/>
      <c r="QCH33" s="2434"/>
      <c r="QCI33" s="2434"/>
      <c r="QCJ33" s="2434"/>
      <c r="QCK33" s="2434"/>
      <c r="QCL33" s="2434"/>
      <c r="QCM33" s="2434"/>
      <c r="QCN33" s="2434"/>
      <c r="QCO33" s="2434"/>
      <c r="QCP33" s="2434"/>
      <c r="QCQ33" s="2434"/>
      <c r="QCR33" s="2434"/>
      <c r="QCS33" s="2434"/>
      <c r="QCT33" s="2434"/>
      <c r="QCU33" s="2434"/>
      <c r="QCV33" s="2434"/>
      <c r="QCW33" s="2434"/>
      <c r="QCX33" s="2434"/>
      <c r="QCY33" s="2434"/>
      <c r="QCZ33" s="2434"/>
      <c r="QDA33" s="2434"/>
      <c r="QDB33" s="2434"/>
      <c r="QDC33" s="2434"/>
      <c r="QDD33" s="2434"/>
      <c r="QDE33" s="2434"/>
      <c r="QDF33" s="2434"/>
      <c r="QDG33" s="2434"/>
      <c r="QDH33" s="2434"/>
      <c r="QDI33" s="2434"/>
      <c r="QDJ33" s="2434"/>
      <c r="QDK33" s="2434"/>
      <c r="QDL33" s="2434"/>
      <c r="QDM33" s="2434"/>
      <c r="QDN33" s="2434"/>
      <c r="QDO33" s="2434"/>
      <c r="QDP33" s="2434"/>
      <c r="QDQ33" s="2434"/>
      <c r="QDR33" s="2434"/>
      <c r="QDS33" s="2434"/>
      <c r="QDT33" s="2434"/>
      <c r="QDU33" s="2434"/>
      <c r="QDV33" s="2434"/>
      <c r="QDW33" s="2434"/>
      <c r="QDX33" s="2434"/>
      <c r="QDY33" s="2434"/>
      <c r="QDZ33" s="2434"/>
      <c r="QEA33" s="2434"/>
      <c r="QEB33" s="2434"/>
      <c r="QEC33" s="2434"/>
      <c r="QED33" s="2434"/>
      <c r="QEE33" s="2434"/>
      <c r="QEF33" s="2434"/>
      <c r="QEG33" s="2434"/>
      <c r="QEH33" s="2434"/>
      <c r="QEI33" s="2434"/>
      <c r="QEJ33" s="2434"/>
      <c r="QEK33" s="2434"/>
      <c r="QEL33" s="2434"/>
      <c r="QEM33" s="2434"/>
      <c r="QEN33" s="2434"/>
      <c r="QEO33" s="2434"/>
      <c r="QEP33" s="2434"/>
      <c r="QEQ33" s="2434"/>
      <c r="QER33" s="2434"/>
      <c r="QES33" s="2434"/>
      <c r="QET33" s="2434"/>
      <c r="QEU33" s="2434"/>
      <c r="QEV33" s="2434"/>
      <c r="QEW33" s="2434"/>
      <c r="QEX33" s="2434"/>
      <c r="QEY33" s="2434"/>
      <c r="QEZ33" s="2434"/>
      <c r="QFA33" s="2434"/>
      <c r="QFB33" s="2434"/>
      <c r="QFC33" s="2434"/>
      <c r="QFD33" s="2434"/>
      <c r="QFE33" s="2434"/>
      <c r="QFF33" s="2434"/>
      <c r="QFG33" s="2434"/>
      <c r="QFH33" s="2434"/>
      <c r="QFI33" s="2434"/>
      <c r="QFJ33" s="2434"/>
      <c r="QFK33" s="2434"/>
      <c r="QFL33" s="2434"/>
      <c r="QFM33" s="2434"/>
      <c r="QFN33" s="2434"/>
      <c r="QFO33" s="2434"/>
      <c r="QFP33" s="2434"/>
      <c r="QFQ33" s="2434"/>
      <c r="QFR33" s="2434"/>
      <c r="QFS33" s="2434"/>
      <c r="QFT33" s="2434"/>
      <c r="QFU33" s="2434"/>
      <c r="QFV33" s="2434"/>
      <c r="QFW33" s="2434"/>
      <c r="QFX33" s="2434"/>
      <c r="QFY33" s="2434"/>
      <c r="QFZ33" s="2434"/>
      <c r="QGA33" s="2434"/>
      <c r="QGB33" s="2434"/>
      <c r="QGC33" s="2434"/>
      <c r="QGD33" s="2434"/>
      <c r="QGE33" s="2434"/>
      <c r="QGF33" s="2434"/>
      <c r="QGG33" s="2434"/>
      <c r="QGH33" s="2434"/>
      <c r="QGI33" s="2434"/>
      <c r="QGJ33" s="2434"/>
      <c r="QGK33" s="2434"/>
      <c r="QGL33" s="2434"/>
      <c r="QGM33" s="2434"/>
      <c r="QGN33" s="2434"/>
      <c r="QGO33" s="2434"/>
      <c r="QGP33" s="2434"/>
      <c r="QGQ33" s="2434"/>
      <c r="QGR33" s="2434"/>
      <c r="QGS33" s="2434"/>
      <c r="QGT33" s="2434"/>
      <c r="QGU33" s="2434"/>
      <c r="QGV33" s="2434"/>
      <c r="QGW33" s="2434"/>
      <c r="QGX33" s="2434"/>
      <c r="QGY33" s="2434"/>
      <c r="QGZ33" s="2434"/>
      <c r="QHA33" s="2434"/>
      <c r="QHB33" s="2434"/>
      <c r="QHC33" s="2434"/>
      <c r="QHD33" s="2434"/>
      <c r="QHE33" s="2434"/>
      <c r="QHF33" s="2434"/>
      <c r="QHG33" s="2434"/>
      <c r="QHH33" s="2434"/>
      <c r="QHI33" s="2434"/>
      <c r="QHJ33" s="2434"/>
      <c r="QHK33" s="2434"/>
      <c r="QHL33" s="2434"/>
      <c r="QHM33" s="2434"/>
      <c r="QHN33" s="2434"/>
      <c r="QHO33" s="2434"/>
      <c r="QHP33" s="2434"/>
      <c r="QHQ33" s="2434"/>
      <c r="QHR33" s="2434"/>
      <c r="QHS33" s="2434"/>
      <c r="QHT33" s="2434"/>
      <c r="QHU33" s="2434"/>
      <c r="QHV33" s="2434"/>
      <c r="QHW33" s="2434"/>
      <c r="QHX33" s="2434"/>
      <c r="QHY33" s="2434"/>
      <c r="QHZ33" s="2434"/>
      <c r="QIA33" s="2434"/>
      <c r="QIB33" s="2434"/>
      <c r="QIC33" s="2434"/>
      <c r="QID33" s="2434"/>
      <c r="QIE33" s="2434"/>
      <c r="QIF33" s="2434"/>
      <c r="QIG33" s="2434"/>
      <c r="QIH33" s="2434"/>
      <c r="QII33" s="2434"/>
      <c r="QIJ33" s="2434"/>
      <c r="QIK33" s="2434"/>
      <c r="QIL33" s="2434"/>
      <c r="QIM33" s="2434"/>
      <c r="QIN33" s="2434"/>
      <c r="QIO33" s="2434"/>
      <c r="QIP33" s="2434"/>
      <c r="QIQ33" s="2434"/>
      <c r="QIR33" s="2434"/>
      <c r="QIS33" s="2434"/>
      <c r="QIT33" s="2434"/>
      <c r="QIU33" s="2434"/>
      <c r="QIV33" s="2434"/>
      <c r="QIW33" s="2434"/>
      <c r="QIX33" s="2434"/>
      <c r="QIY33" s="2434"/>
      <c r="QIZ33" s="2434"/>
      <c r="QJA33" s="2434"/>
      <c r="QJB33" s="2434"/>
      <c r="QJC33" s="2434"/>
      <c r="QJD33" s="2434"/>
      <c r="QJE33" s="2434"/>
      <c r="QJF33" s="2434"/>
      <c r="QJG33" s="2434"/>
      <c r="QJH33" s="2434"/>
      <c r="QJI33" s="2434"/>
      <c r="QJJ33" s="2434"/>
      <c r="QJK33" s="2434"/>
      <c r="QJL33" s="2434"/>
      <c r="QJM33" s="2434"/>
      <c r="QJN33" s="2434"/>
      <c r="QJO33" s="2434"/>
      <c r="QJP33" s="2434"/>
      <c r="QJQ33" s="2434"/>
      <c r="QJR33" s="2434"/>
      <c r="QJS33" s="2434"/>
      <c r="QJT33" s="2434"/>
      <c r="QJU33" s="2434"/>
      <c r="QJV33" s="2434"/>
      <c r="QJW33" s="2434"/>
      <c r="QJX33" s="2434"/>
      <c r="QJY33" s="2434"/>
      <c r="QJZ33" s="2434"/>
      <c r="QKA33" s="2434"/>
      <c r="QKB33" s="2434"/>
      <c r="QKC33" s="2434"/>
      <c r="QKD33" s="2434"/>
      <c r="QKE33" s="2434"/>
      <c r="QKF33" s="2434"/>
      <c r="QKG33" s="2434"/>
      <c r="QKH33" s="2434"/>
      <c r="QKI33" s="2434"/>
      <c r="QKJ33" s="2434"/>
      <c r="QKK33" s="2434"/>
      <c r="QKL33" s="2434"/>
      <c r="QKM33" s="2434"/>
      <c r="QKN33" s="2434"/>
      <c r="QKO33" s="2434"/>
      <c r="QKP33" s="2434"/>
      <c r="QKQ33" s="2434"/>
      <c r="QKR33" s="2434"/>
      <c r="QKS33" s="2434"/>
      <c r="QKT33" s="2434"/>
      <c r="QKU33" s="2434"/>
      <c r="QKV33" s="2434"/>
      <c r="QKW33" s="2434"/>
      <c r="QKX33" s="2434"/>
      <c r="QKY33" s="2434"/>
      <c r="QKZ33" s="2434"/>
      <c r="QLA33" s="2434"/>
      <c r="QLB33" s="2434"/>
      <c r="QLC33" s="2434"/>
      <c r="QLD33" s="2434"/>
      <c r="QLE33" s="2434"/>
      <c r="QLF33" s="2434"/>
      <c r="QLG33" s="2434"/>
      <c r="QLH33" s="2434"/>
      <c r="QLI33" s="2434"/>
      <c r="QLJ33" s="2434"/>
      <c r="QLK33" s="2434"/>
      <c r="QLL33" s="2434"/>
      <c r="QLM33" s="2434"/>
      <c r="QLN33" s="2434"/>
      <c r="QLO33" s="2434"/>
      <c r="QLP33" s="2434"/>
      <c r="QLQ33" s="2434"/>
      <c r="QLR33" s="2434"/>
      <c r="QLS33" s="2434"/>
      <c r="QLT33" s="2434"/>
      <c r="QLU33" s="2434"/>
      <c r="QLV33" s="2434"/>
      <c r="QLW33" s="2434"/>
      <c r="QLX33" s="2434"/>
      <c r="QLY33" s="2434"/>
      <c r="QLZ33" s="2434"/>
      <c r="QMA33" s="2434"/>
      <c r="QMB33" s="2434"/>
      <c r="QMC33" s="2434"/>
      <c r="QMD33" s="2434"/>
      <c r="QME33" s="2434"/>
      <c r="QMF33" s="2434"/>
      <c r="QMG33" s="2434"/>
      <c r="QMH33" s="2434"/>
      <c r="QMI33" s="2434"/>
      <c r="QMJ33" s="2434"/>
      <c r="QMK33" s="2434"/>
      <c r="QML33" s="2434"/>
      <c r="QMM33" s="2434"/>
      <c r="QMN33" s="2434"/>
      <c r="QMO33" s="2434"/>
      <c r="QMP33" s="2434"/>
      <c r="QMQ33" s="2434"/>
      <c r="QMR33" s="2434"/>
      <c r="QMS33" s="2434"/>
      <c r="QMT33" s="2434"/>
      <c r="QMU33" s="2434"/>
      <c r="QMV33" s="2434"/>
      <c r="QMW33" s="2434"/>
      <c r="QMX33" s="2434"/>
      <c r="QMY33" s="2434"/>
      <c r="QMZ33" s="2434"/>
      <c r="QNA33" s="2434"/>
      <c r="QNB33" s="2434"/>
      <c r="QNC33" s="2434"/>
      <c r="QND33" s="2434"/>
      <c r="QNE33" s="2434"/>
      <c r="QNF33" s="2434"/>
      <c r="QNG33" s="2434"/>
      <c r="QNH33" s="2434"/>
      <c r="QNI33" s="2434"/>
      <c r="QNJ33" s="2434"/>
      <c r="QNK33" s="2434"/>
      <c r="QNL33" s="2434"/>
      <c r="QNM33" s="2434"/>
      <c r="QNN33" s="2434"/>
      <c r="QNO33" s="2434"/>
      <c r="QNP33" s="2434"/>
      <c r="QNQ33" s="2434"/>
      <c r="QNR33" s="2434"/>
      <c r="QNS33" s="2434"/>
      <c r="QNT33" s="2434"/>
      <c r="QNU33" s="2434"/>
      <c r="QNV33" s="2434"/>
      <c r="QNW33" s="2434"/>
      <c r="QNX33" s="2434"/>
      <c r="QNY33" s="2434"/>
      <c r="QNZ33" s="2434"/>
      <c r="QOA33" s="2434"/>
      <c r="QOB33" s="2434"/>
      <c r="QOC33" s="2434"/>
      <c r="QOD33" s="2434"/>
      <c r="QOE33" s="2434"/>
      <c r="QOF33" s="2434"/>
      <c r="QOG33" s="2434"/>
      <c r="QOH33" s="2434"/>
      <c r="QOI33" s="2434"/>
      <c r="QOJ33" s="2434"/>
      <c r="QOK33" s="2434"/>
      <c r="QOL33" s="2434"/>
      <c r="QOM33" s="2434"/>
      <c r="QON33" s="2434"/>
      <c r="QOO33" s="2434"/>
      <c r="QOP33" s="2434"/>
      <c r="QOQ33" s="2434"/>
      <c r="QOR33" s="2434"/>
      <c r="QOS33" s="2434"/>
      <c r="QOT33" s="2434"/>
      <c r="QOU33" s="2434"/>
      <c r="QOV33" s="2434"/>
      <c r="QOW33" s="2434"/>
      <c r="QOX33" s="2434"/>
      <c r="QOY33" s="2434"/>
      <c r="QOZ33" s="2434"/>
      <c r="QPA33" s="2434"/>
      <c r="QPB33" s="2434"/>
      <c r="QPC33" s="2434"/>
      <c r="QPD33" s="2434"/>
      <c r="QPE33" s="2434"/>
      <c r="QPF33" s="2434"/>
      <c r="QPG33" s="2434"/>
      <c r="QPH33" s="2434"/>
      <c r="QPI33" s="2434"/>
      <c r="QPJ33" s="2434"/>
      <c r="QPK33" s="2434"/>
      <c r="QPL33" s="2434"/>
      <c r="QPM33" s="2434"/>
      <c r="QPN33" s="2434"/>
      <c r="QPO33" s="2434"/>
      <c r="QPP33" s="2434"/>
      <c r="QPQ33" s="2434"/>
      <c r="QPR33" s="2434"/>
      <c r="QPS33" s="2434"/>
      <c r="QPT33" s="2434"/>
      <c r="QPU33" s="2434"/>
      <c r="QPV33" s="2434"/>
      <c r="QPW33" s="2434"/>
      <c r="QPX33" s="2434"/>
      <c r="QPY33" s="2434"/>
      <c r="QPZ33" s="2434"/>
      <c r="QQA33" s="2434"/>
      <c r="QQB33" s="2434"/>
      <c r="QQC33" s="2434"/>
      <c r="QQD33" s="2434"/>
      <c r="QQE33" s="2434"/>
      <c r="QQF33" s="2434"/>
      <c r="QQG33" s="2434"/>
      <c r="QQH33" s="2434"/>
      <c r="QQI33" s="2434"/>
      <c r="QQJ33" s="2434"/>
      <c r="QQK33" s="2434"/>
      <c r="QQL33" s="2434"/>
      <c r="QQM33" s="2434"/>
      <c r="QQN33" s="2434"/>
      <c r="QQO33" s="2434"/>
      <c r="QQP33" s="2434"/>
      <c r="QQQ33" s="2434"/>
      <c r="QQR33" s="2434"/>
      <c r="QQS33" s="2434"/>
      <c r="QQT33" s="2434"/>
      <c r="QQU33" s="2434"/>
      <c r="QQV33" s="2434"/>
      <c r="QQW33" s="2434"/>
      <c r="QQX33" s="2434"/>
      <c r="QQY33" s="2434"/>
      <c r="QQZ33" s="2434"/>
      <c r="QRA33" s="2434"/>
      <c r="QRB33" s="2434"/>
      <c r="QRC33" s="2434"/>
      <c r="QRD33" s="2434"/>
      <c r="QRE33" s="2434"/>
      <c r="QRF33" s="2434"/>
      <c r="QRG33" s="2434"/>
      <c r="QRH33" s="2434"/>
      <c r="QRI33" s="2434"/>
      <c r="QRJ33" s="2434"/>
      <c r="QRK33" s="2434"/>
      <c r="QRL33" s="2434"/>
      <c r="QRM33" s="2434"/>
      <c r="QRN33" s="2434"/>
      <c r="QRO33" s="2434"/>
      <c r="QRP33" s="2434"/>
      <c r="QRQ33" s="2434"/>
      <c r="QRR33" s="2434"/>
      <c r="QRS33" s="2434"/>
      <c r="QRT33" s="2434"/>
      <c r="QRU33" s="2434"/>
      <c r="QRV33" s="2434"/>
      <c r="QRW33" s="2434"/>
      <c r="QRX33" s="2434"/>
      <c r="QRY33" s="2434"/>
      <c r="QRZ33" s="2434"/>
      <c r="QSA33" s="2434"/>
      <c r="QSB33" s="2434"/>
      <c r="QSC33" s="2434"/>
      <c r="QSD33" s="2434"/>
      <c r="QSE33" s="2434"/>
      <c r="QSF33" s="2434"/>
      <c r="QSG33" s="2434"/>
      <c r="QSH33" s="2434"/>
      <c r="QSI33" s="2434"/>
      <c r="QSJ33" s="2434"/>
      <c r="QSK33" s="2434"/>
      <c r="QSL33" s="2434"/>
      <c r="QSM33" s="2434"/>
      <c r="QSN33" s="2434"/>
      <c r="QSO33" s="2434"/>
      <c r="QSP33" s="2434"/>
      <c r="QSQ33" s="2434"/>
      <c r="QSR33" s="2434"/>
      <c r="QSS33" s="2434"/>
      <c r="QST33" s="2434"/>
      <c r="QSU33" s="2434"/>
      <c r="QSV33" s="2434"/>
      <c r="QSW33" s="2434"/>
      <c r="QSX33" s="2434"/>
      <c r="QSY33" s="2434"/>
      <c r="QSZ33" s="2434"/>
      <c r="QTA33" s="2434"/>
      <c r="QTB33" s="2434"/>
      <c r="QTC33" s="2434"/>
      <c r="QTD33" s="2434"/>
      <c r="QTE33" s="2434"/>
      <c r="QTF33" s="2434"/>
      <c r="QTG33" s="2434"/>
      <c r="QTH33" s="2434"/>
      <c r="QTI33" s="2434"/>
      <c r="QTJ33" s="2434"/>
      <c r="QTK33" s="2434"/>
      <c r="QTL33" s="2434"/>
      <c r="QTM33" s="2434"/>
      <c r="QTN33" s="2434"/>
      <c r="QTO33" s="2434"/>
      <c r="QTP33" s="2434"/>
      <c r="QTQ33" s="2434"/>
      <c r="QTR33" s="2434"/>
      <c r="QTS33" s="2434"/>
      <c r="QTT33" s="2434"/>
      <c r="QTU33" s="2434"/>
      <c r="QTV33" s="2434"/>
      <c r="QTW33" s="2434"/>
      <c r="QTX33" s="2434"/>
      <c r="QTY33" s="2434"/>
      <c r="QTZ33" s="2434"/>
      <c r="QUA33" s="2434"/>
      <c r="QUB33" s="2434"/>
      <c r="QUC33" s="2434"/>
      <c r="QUD33" s="2434"/>
      <c r="QUE33" s="2434"/>
      <c r="QUF33" s="2434"/>
      <c r="QUG33" s="2434"/>
      <c r="QUH33" s="2434"/>
      <c r="QUI33" s="2434"/>
      <c r="QUJ33" s="2434"/>
      <c r="QUK33" s="2434"/>
      <c r="QUL33" s="2434"/>
      <c r="QUM33" s="2434"/>
      <c r="QUN33" s="2434"/>
      <c r="QUO33" s="2434"/>
      <c r="QUP33" s="2434"/>
      <c r="QUQ33" s="2434"/>
      <c r="QUR33" s="2434"/>
      <c r="QUS33" s="2434"/>
      <c r="QUT33" s="2434"/>
      <c r="QUU33" s="2434"/>
      <c r="QUV33" s="2434"/>
      <c r="QUW33" s="2434"/>
      <c r="QUX33" s="2434"/>
      <c r="QUY33" s="2434"/>
      <c r="QUZ33" s="2434"/>
      <c r="QVA33" s="2434"/>
      <c r="QVB33" s="2434"/>
      <c r="QVC33" s="2434"/>
      <c r="QVD33" s="2434"/>
      <c r="QVE33" s="2434"/>
      <c r="QVF33" s="2434"/>
      <c r="QVG33" s="2434"/>
      <c r="QVH33" s="2434"/>
      <c r="QVI33" s="2434"/>
      <c r="QVJ33" s="2434"/>
      <c r="QVK33" s="2434"/>
      <c r="QVL33" s="2434"/>
      <c r="QVM33" s="2434"/>
      <c r="QVN33" s="2434"/>
      <c r="QVO33" s="2434"/>
      <c r="QVP33" s="2434"/>
      <c r="QVQ33" s="2434"/>
      <c r="QVR33" s="2434"/>
      <c r="QVS33" s="2434"/>
      <c r="QVT33" s="2434"/>
      <c r="QVU33" s="2434"/>
      <c r="QVV33" s="2434"/>
      <c r="QVW33" s="2434"/>
      <c r="QVX33" s="2434"/>
      <c r="QVY33" s="2434"/>
      <c r="QVZ33" s="2434"/>
      <c r="QWA33" s="2434"/>
      <c r="QWB33" s="2434"/>
      <c r="QWC33" s="2434"/>
      <c r="QWD33" s="2434"/>
      <c r="QWE33" s="2434"/>
      <c r="QWF33" s="2434"/>
      <c r="QWG33" s="2434"/>
      <c r="QWH33" s="2434"/>
      <c r="QWI33" s="2434"/>
      <c r="QWJ33" s="2434"/>
      <c r="QWK33" s="2434"/>
      <c r="QWL33" s="2434"/>
      <c r="QWM33" s="2434"/>
      <c r="QWN33" s="2434"/>
      <c r="QWO33" s="2434"/>
      <c r="QWP33" s="2434"/>
      <c r="QWQ33" s="2434"/>
      <c r="QWR33" s="2434"/>
      <c r="QWS33" s="2434"/>
      <c r="QWT33" s="2434"/>
      <c r="QWU33" s="2434"/>
      <c r="QWV33" s="2434"/>
      <c r="QWW33" s="2434"/>
      <c r="QWX33" s="2434"/>
      <c r="QWY33" s="2434"/>
      <c r="QWZ33" s="2434"/>
      <c r="QXA33" s="2434"/>
      <c r="QXB33" s="2434"/>
      <c r="QXC33" s="2434"/>
      <c r="QXD33" s="2434"/>
      <c r="QXE33" s="2434"/>
      <c r="QXF33" s="2434"/>
      <c r="QXG33" s="2434"/>
      <c r="QXH33" s="2434"/>
      <c r="QXI33" s="2434"/>
      <c r="QXJ33" s="2434"/>
      <c r="QXK33" s="2434"/>
      <c r="QXL33" s="2434"/>
      <c r="QXM33" s="2434"/>
      <c r="QXN33" s="2434"/>
      <c r="QXO33" s="2434"/>
      <c r="QXP33" s="2434"/>
      <c r="QXQ33" s="2434"/>
      <c r="QXR33" s="2434"/>
      <c r="QXS33" s="2434"/>
      <c r="QXT33" s="2434"/>
      <c r="QXU33" s="2434"/>
      <c r="QXV33" s="2434"/>
      <c r="QXW33" s="2434"/>
      <c r="QXX33" s="2434"/>
      <c r="QXY33" s="2434"/>
      <c r="QXZ33" s="2434"/>
      <c r="QYA33" s="2434"/>
      <c r="QYB33" s="2434"/>
      <c r="QYC33" s="2434"/>
      <c r="QYD33" s="2434"/>
      <c r="QYE33" s="2434"/>
      <c r="QYF33" s="2434"/>
      <c r="QYG33" s="2434"/>
      <c r="QYH33" s="2434"/>
      <c r="QYI33" s="2434"/>
      <c r="QYJ33" s="2434"/>
      <c r="QYK33" s="2434"/>
      <c r="QYL33" s="2434"/>
      <c r="QYM33" s="2434"/>
      <c r="QYN33" s="2434"/>
      <c r="QYO33" s="2434"/>
      <c r="QYP33" s="2434"/>
      <c r="QYQ33" s="2434"/>
      <c r="QYR33" s="2434"/>
      <c r="QYS33" s="2434"/>
      <c r="QYT33" s="2434"/>
      <c r="QYU33" s="2434"/>
      <c r="QYV33" s="2434"/>
      <c r="QYW33" s="2434"/>
      <c r="QYX33" s="2434"/>
      <c r="QYY33" s="2434"/>
      <c r="QYZ33" s="2434"/>
      <c r="QZA33" s="2434"/>
      <c r="QZB33" s="2434"/>
      <c r="QZC33" s="2434"/>
      <c r="QZD33" s="2434"/>
      <c r="QZE33" s="2434"/>
      <c r="QZF33" s="2434"/>
      <c r="QZG33" s="2434"/>
      <c r="QZH33" s="2434"/>
      <c r="QZI33" s="2434"/>
      <c r="QZJ33" s="2434"/>
      <c r="QZK33" s="2434"/>
      <c r="QZL33" s="2434"/>
      <c r="QZM33" s="2434"/>
      <c r="QZN33" s="2434"/>
      <c r="QZO33" s="2434"/>
      <c r="QZP33" s="2434"/>
      <c r="QZQ33" s="2434"/>
      <c r="QZR33" s="2434"/>
      <c r="QZS33" s="2434"/>
      <c r="QZT33" s="2434"/>
      <c r="QZU33" s="2434"/>
      <c r="QZV33" s="2434"/>
      <c r="QZW33" s="2434"/>
      <c r="QZX33" s="2434"/>
      <c r="QZY33" s="2434"/>
      <c r="QZZ33" s="2434"/>
      <c r="RAA33" s="2434"/>
      <c r="RAB33" s="2434"/>
      <c r="RAC33" s="2434"/>
      <c r="RAD33" s="2434"/>
      <c r="RAE33" s="2434"/>
      <c r="RAF33" s="2434"/>
      <c r="RAG33" s="2434"/>
      <c r="RAH33" s="2434"/>
      <c r="RAI33" s="2434"/>
      <c r="RAJ33" s="2434"/>
      <c r="RAK33" s="2434"/>
      <c r="RAL33" s="2434"/>
      <c r="RAM33" s="2434"/>
      <c r="RAN33" s="2434"/>
      <c r="RAO33" s="2434"/>
      <c r="RAP33" s="2434"/>
      <c r="RAQ33" s="2434"/>
      <c r="RAR33" s="2434"/>
      <c r="RAS33" s="2434"/>
      <c r="RAT33" s="2434"/>
      <c r="RAU33" s="2434"/>
      <c r="RAV33" s="2434"/>
      <c r="RAW33" s="2434"/>
      <c r="RAX33" s="2434"/>
      <c r="RAY33" s="2434"/>
      <c r="RAZ33" s="2434"/>
      <c r="RBA33" s="2434"/>
      <c r="RBB33" s="2434"/>
      <c r="RBC33" s="2434"/>
      <c r="RBD33" s="2434"/>
      <c r="RBE33" s="2434"/>
      <c r="RBF33" s="2434"/>
      <c r="RBG33" s="2434"/>
      <c r="RBH33" s="2434"/>
      <c r="RBI33" s="2434"/>
      <c r="RBJ33" s="2434"/>
      <c r="RBK33" s="2434"/>
      <c r="RBL33" s="2434"/>
      <c r="RBM33" s="2434"/>
      <c r="RBN33" s="2434"/>
      <c r="RBO33" s="2434"/>
      <c r="RBP33" s="2434"/>
      <c r="RBQ33" s="2434"/>
      <c r="RBR33" s="2434"/>
      <c r="RBS33" s="2434"/>
      <c r="RBT33" s="2434"/>
      <c r="RBU33" s="2434"/>
      <c r="RBV33" s="2434"/>
      <c r="RBW33" s="2434"/>
      <c r="RBX33" s="2434"/>
      <c r="RBY33" s="2434"/>
      <c r="RBZ33" s="2434"/>
      <c r="RCA33" s="2434"/>
      <c r="RCB33" s="2434"/>
      <c r="RCC33" s="2434"/>
      <c r="RCD33" s="2434"/>
      <c r="RCE33" s="2434"/>
      <c r="RCF33" s="2434"/>
      <c r="RCG33" s="2434"/>
      <c r="RCH33" s="2434"/>
      <c r="RCI33" s="2434"/>
      <c r="RCJ33" s="2434"/>
      <c r="RCK33" s="2434"/>
      <c r="RCL33" s="2434"/>
      <c r="RCM33" s="2434"/>
      <c r="RCN33" s="2434"/>
      <c r="RCO33" s="2434"/>
      <c r="RCP33" s="2434"/>
      <c r="RCQ33" s="2434"/>
      <c r="RCR33" s="2434"/>
      <c r="RCS33" s="2434"/>
      <c r="RCT33" s="2434"/>
      <c r="RCU33" s="2434"/>
      <c r="RCV33" s="2434"/>
      <c r="RCW33" s="2434"/>
      <c r="RCX33" s="2434"/>
      <c r="RCY33" s="2434"/>
      <c r="RCZ33" s="2434"/>
      <c r="RDA33" s="2434"/>
      <c r="RDB33" s="2434"/>
      <c r="RDC33" s="2434"/>
      <c r="RDD33" s="2434"/>
      <c r="RDE33" s="2434"/>
      <c r="RDF33" s="2434"/>
      <c r="RDG33" s="2434"/>
      <c r="RDH33" s="2434"/>
      <c r="RDI33" s="2434"/>
      <c r="RDJ33" s="2434"/>
      <c r="RDK33" s="2434"/>
      <c r="RDL33" s="2434"/>
      <c r="RDM33" s="2434"/>
      <c r="RDN33" s="2434"/>
      <c r="RDO33" s="2434"/>
      <c r="RDP33" s="2434"/>
      <c r="RDQ33" s="2434"/>
      <c r="RDR33" s="2434"/>
      <c r="RDS33" s="2434"/>
      <c r="RDT33" s="2434"/>
      <c r="RDU33" s="2434"/>
      <c r="RDV33" s="2434"/>
      <c r="RDW33" s="2434"/>
      <c r="RDX33" s="2434"/>
      <c r="RDY33" s="2434"/>
      <c r="RDZ33" s="2434"/>
      <c r="REA33" s="2434"/>
      <c r="REB33" s="2434"/>
      <c r="REC33" s="2434"/>
      <c r="RED33" s="2434"/>
      <c r="REE33" s="2434"/>
      <c r="REF33" s="2434"/>
      <c r="REG33" s="2434"/>
      <c r="REH33" s="2434"/>
      <c r="REI33" s="2434"/>
      <c r="REJ33" s="2434"/>
      <c r="REK33" s="2434"/>
      <c r="REL33" s="2434"/>
      <c r="REM33" s="2434"/>
      <c r="REN33" s="2434"/>
      <c r="REO33" s="2434"/>
      <c r="REP33" s="2434"/>
      <c r="REQ33" s="2434"/>
      <c r="RER33" s="2434"/>
      <c r="RES33" s="2434"/>
      <c r="RET33" s="2434"/>
      <c r="REU33" s="2434"/>
      <c r="REV33" s="2434"/>
      <c r="REW33" s="2434"/>
      <c r="REX33" s="2434"/>
      <c r="REY33" s="2434"/>
      <c r="REZ33" s="2434"/>
      <c r="RFA33" s="2434"/>
      <c r="RFB33" s="2434"/>
      <c r="RFC33" s="2434"/>
      <c r="RFD33" s="2434"/>
      <c r="RFE33" s="2434"/>
      <c r="RFF33" s="2434"/>
      <c r="RFG33" s="2434"/>
      <c r="RFH33" s="2434"/>
      <c r="RFI33" s="2434"/>
      <c r="RFJ33" s="2434"/>
      <c r="RFK33" s="2434"/>
      <c r="RFL33" s="2434"/>
      <c r="RFM33" s="2434"/>
      <c r="RFN33" s="2434"/>
      <c r="RFO33" s="2434"/>
      <c r="RFP33" s="2434"/>
      <c r="RFQ33" s="2434"/>
      <c r="RFR33" s="2434"/>
      <c r="RFS33" s="2434"/>
      <c r="RFT33" s="2434"/>
      <c r="RFU33" s="2434"/>
      <c r="RFV33" s="2434"/>
      <c r="RFW33" s="2434"/>
      <c r="RFX33" s="2434"/>
      <c r="RFY33" s="2434"/>
      <c r="RFZ33" s="2434"/>
      <c r="RGA33" s="2434"/>
      <c r="RGB33" s="2434"/>
      <c r="RGC33" s="2434"/>
      <c r="RGD33" s="2434"/>
      <c r="RGE33" s="2434"/>
      <c r="RGF33" s="2434"/>
      <c r="RGG33" s="2434"/>
      <c r="RGH33" s="2434"/>
      <c r="RGI33" s="2434"/>
      <c r="RGJ33" s="2434"/>
      <c r="RGK33" s="2434"/>
      <c r="RGL33" s="2434"/>
      <c r="RGM33" s="2434"/>
      <c r="RGN33" s="2434"/>
      <c r="RGO33" s="2434"/>
      <c r="RGP33" s="2434"/>
      <c r="RGQ33" s="2434"/>
      <c r="RGR33" s="2434"/>
      <c r="RGS33" s="2434"/>
      <c r="RGT33" s="2434"/>
      <c r="RGU33" s="2434"/>
      <c r="RGV33" s="2434"/>
      <c r="RGW33" s="2434"/>
      <c r="RGX33" s="2434"/>
      <c r="RGY33" s="2434"/>
      <c r="RGZ33" s="2434"/>
      <c r="RHA33" s="2434"/>
      <c r="RHB33" s="2434"/>
      <c r="RHC33" s="2434"/>
      <c r="RHD33" s="2434"/>
      <c r="RHE33" s="2434"/>
      <c r="RHF33" s="2434"/>
      <c r="RHG33" s="2434"/>
      <c r="RHH33" s="2434"/>
      <c r="RHI33" s="2434"/>
      <c r="RHJ33" s="2434"/>
      <c r="RHK33" s="2434"/>
      <c r="RHL33" s="2434"/>
      <c r="RHM33" s="2434"/>
      <c r="RHN33" s="2434"/>
      <c r="RHO33" s="2434"/>
      <c r="RHP33" s="2434"/>
      <c r="RHQ33" s="2434"/>
      <c r="RHR33" s="2434"/>
      <c r="RHS33" s="2434"/>
      <c r="RHT33" s="2434"/>
      <c r="RHU33" s="2434"/>
      <c r="RHV33" s="2434"/>
      <c r="RHW33" s="2434"/>
      <c r="RHX33" s="2434"/>
      <c r="RHY33" s="2434"/>
      <c r="RHZ33" s="2434"/>
      <c r="RIA33" s="2434"/>
      <c r="RIB33" s="2434"/>
      <c r="RIC33" s="2434"/>
      <c r="RID33" s="2434"/>
      <c r="RIE33" s="2434"/>
      <c r="RIF33" s="2434"/>
      <c r="RIG33" s="2434"/>
      <c r="RIH33" s="2434"/>
      <c r="RII33" s="2434"/>
      <c r="RIJ33" s="2434"/>
      <c r="RIK33" s="2434"/>
      <c r="RIL33" s="2434"/>
      <c r="RIM33" s="2434"/>
      <c r="RIN33" s="2434"/>
      <c r="RIO33" s="2434"/>
      <c r="RIP33" s="2434"/>
      <c r="RIQ33" s="2434"/>
      <c r="RIR33" s="2434"/>
      <c r="RIS33" s="2434"/>
      <c r="RIT33" s="2434"/>
      <c r="RIU33" s="2434"/>
      <c r="RIV33" s="2434"/>
      <c r="RIW33" s="2434"/>
      <c r="RIX33" s="2434"/>
      <c r="RIY33" s="2434"/>
      <c r="RIZ33" s="2434"/>
      <c r="RJA33" s="2434"/>
      <c r="RJB33" s="2434"/>
      <c r="RJC33" s="2434"/>
      <c r="RJD33" s="2434"/>
      <c r="RJE33" s="2434"/>
      <c r="RJF33" s="2434"/>
      <c r="RJG33" s="2434"/>
      <c r="RJH33" s="2434"/>
      <c r="RJI33" s="2434"/>
      <c r="RJJ33" s="2434"/>
      <c r="RJK33" s="2434"/>
      <c r="RJL33" s="2434"/>
      <c r="RJM33" s="2434"/>
      <c r="RJN33" s="2434"/>
      <c r="RJO33" s="2434"/>
      <c r="RJP33" s="2434"/>
      <c r="RJQ33" s="2434"/>
      <c r="RJR33" s="2434"/>
      <c r="RJS33" s="2434"/>
      <c r="RJT33" s="2434"/>
      <c r="RJU33" s="2434"/>
      <c r="RJV33" s="2434"/>
      <c r="RJW33" s="2434"/>
      <c r="RJX33" s="2434"/>
      <c r="RJY33" s="2434"/>
      <c r="RJZ33" s="2434"/>
      <c r="RKA33" s="2434"/>
      <c r="RKB33" s="2434"/>
      <c r="RKC33" s="2434"/>
      <c r="RKD33" s="2434"/>
      <c r="RKE33" s="2434"/>
      <c r="RKF33" s="2434"/>
      <c r="RKG33" s="2434"/>
      <c r="RKH33" s="2434"/>
      <c r="RKI33" s="2434"/>
      <c r="RKJ33" s="2434"/>
      <c r="RKK33" s="2434"/>
      <c r="RKL33" s="2434"/>
      <c r="RKM33" s="2434"/>
      <c r="RKN33" s="2434"/>
      <c r="RKO33" s="2434"/>
      <c r="RKP33" s="2434"/>
      <c r="RKQ33" s="2434"/>
      <c r="RKR33" s="2434"/>
      <c r="RKS33" s="2434"/>
      <c r="RKT33" s="2434"/>
      <c r="RKU33" s="2434"/>
      <c r="RKV33" s="2434"/>
      <c r="RKW33" s="2434"/>
      <c r="RKX33" s="2434"/>
      <c r="RKY33" s="2434"/>
      <c r="RKZ33" s="2434"/>
      <c r="RLA33" s="2434"/>
      <c r="RLB33" s="2434"/>
      <c r="RLC33" s="2434"/>
      <c r="RLD33" s="2434"/>
      <c r="RLE33" s="2434"/>
      <c r="RLF33" s="2434"/>
      <c r="RLG33" s="2434"/>
      <c r="RLH33" s="2434"/>
      <c r="RLI33" s="2434"/>
      <c r="RLJ33" s="2434"/>
      <c r="RLK33" s="2434"/>
      <c r="RLL33" s="2434"/>
      <c r="RLM33" s="2434"/>
      <c r="RLN33" s="2434"/>
      <c r="RLO33" s="2434"/>
      <c r="RLP33" s="2434"/>
      <c r="RLQ33" s="2434"/>
      <c r="RLR33" s="2434"/>
      <c r="RLS33" s="2434"/>
      <c r="RLT33" s="2434"/>
      <c r="RLU33" s="2434"/>
      <c r="RLV33" s="2434"/>
      <c r="RLW33" s="2434"/>
      <c r="RLX33" s="2434"/>
      <c r="RLY33" s="2434"/>
      <c r="RLZ33" s="2434"/>
      <c r="RMA33" s="2434"/>
      <c r="RMB33" s="2434"/>
      <c r="RMC33" s="2434"/>
      <c r="RMD33" s="2434"/>
      <c r="RME33" s="2434"/>
      <c r="RMF33" s="2434"/>
      <c r="RMG33" s="2434"/>
      <c r="RMH33" s="2434"/>
      <c r="RMI33" s="2434"/>
      <c r="RMJ33" s="2434"/>
      <c r="RMK33" s="2434"/>
      <c r="RML33" s="2434"/>
      <c r="RMM33" s="2434"/>
      <c r="RMN33" s="2434"/>
      <c r="RMO33" s="2434"/>
      <c r="RMP33" s="2434"/>
      <c r="RMQ33" s="2434"/>
      <c r="RMR33" s="2434"/>
      <c r="RMS33" s="2434"/>
      <c r="RMT33" s="2434"/>
      <c r="RMU33" s="2434"/>
      <c r="RMV33" s="2434"/>
      <c r="RMW33" s="2434"/>
      <c r="RMX33" s="2434"/>
      <c r="RMY33" s="2434"/>
      <c r="RMZ33" s="2434"/>
      <c r="RNA33" s="2434"/>
      <c r="RNB33" s="2434"/>
      <c r="RNC33" s="2434"/>
      <c r="RND33" s="2434"/>
      <c r="RNE33" s="2434"/>
      <c r="RNF33" s="2434"/>
      <c r="RNG33" s="2434"/>
      <c r="RNH33" s="2434"/>
      <c r="RNI33" s="2434"/>
      <c r="RNJ33" s="2434"/>
      <c r="RNK33" s="2434"/>
      <c r="RNL33" s="2434"/>
      <c r="RNM33" s="2434"/>
      <c r="RNN33" s="2434"/>
      <c r="RNO33" s="2434"/>
      <c r="RNP33" s="2434"/>
      <c r="RNQ33" s="2434"/>
      <c r="RNR33" s="2434"/>
      <c r="RNS33" s="2434"/>
      <c r="RNT33" s="2434"/>
      <c r="RNU33" s="2434"/>
      <c r="RNV33" s="2434"/>
      <c r="RNW33" s="2434"/>
      <c r="RNX33" s="2434"/>
      <c r="RNY33" s="2434"/>
      <c r="RNZ33" s="2434"/>
      <c r="ROA33" s="2434"/>
      <c r="ROB33" s="2434"/>
      <c r="ROC33" s="2434"/>
      <c r="ROD33" s="2434"/>
      <c r="ROE33" s="2434"/>
      <c r="ROF33" s="2434"/>
      <c r="ROG33" s="2434"/>
      <c r="ROH33" s="2434"/>
      <c r="ROI33" s="2434"/>
      <c r="ROJ33" s="2434"/>
      <c r="ROK33" s="2434"/>
      <c r="ROL33" s="2434"/>
      <c r="ROM33" s="2434"/>
      <c r="RON33" s="2434"/>
      <c r="ROO33" s="2434"/>
      <c r="ROP33" s="2434"/>
      <c r="ROQ33" s="2434"/>
      <c r="ROR33" s="2434"/>
      <c r="ROS33" s="2434"/>
      <c r="ROT33" s="2434"/>
      <c r="ROU33" s="2434"/>
      <c r="ROV33" s="2434"/>
      <c r="ROW33" s="2434"/>
      <c r="ROX33" s="2434"/>
      <c r="ROY33" s="2434"/>
      <c r="ROZ33" s="2434"/>
      <c r="RPA33" s="2434"/>
      <c r="RPB33" s="2434"/>
      <c r="RPC33" s="2434"/>
      <c r="RPD33" s="2434"/>
      <c r="RPE33" s="2434"/>
      <c r="RPF33" s="2434"/>
      <c r="RPG33" s="2434"/>
      <c r="RPH33" s="2434"/>
      <c r="RPI33" s="2434"/>
      <c r="RPJ33" s="2434"/>
      <c r="RPK33" s="2434"/>
      <c r="RPL33" s="2434"/>
      <c r="RPM33" s="2434"/>
      <c r="RPN33" s="2434"/>
      <c r="RPO33" s="2434"/>
      <c r="RPP33" s="2434"/>
      <c r="RPQ33" s="2434"/>
      <c r="RPR33" s="2434"/>
      <c r="RPS33" s="2434"/>
      <c r="RPT33" s="2434"/>
      <c r="RPU33" s="2434"/>
      <c r="RPV33" s="2434"/>
      <c r="RPW33" s="2434"/>
      <c r="RPX33" s="2434"/>
      <c r="RPY33" s="2434"/>
      <c r="RPZ33" s="2434"/>
      <c r="RQA33" s="2434"/>
      <c r="RQB33" s="2434"/>
      <c r="RQC33" s="2434"/>
      <c r="RQD33" s="2434"/>
      <c r="RQE33" s="2434"/>
      <c r="RQF33" s="2434"/>
      <c r="RQG33" s="2434"/>
      <c r="RQH33" s="2434"/>
      <c r="RQI33" s="2434"/>
      <c r="RQJ33" s="2434"/>
      <c r="RQK33" s="2434"/>
      <c r="RQL33" s="2434"/>
      <c r="RQM33" s="2434"/>
      <c r="RQN33" s="2434"/>
      <c r="RQO33" s="2434"/>
      <c r="RQP33" s="2434"/>
      <c r="RQQ33" s="2434"/>
      <c r="RQR33" s="2434"/>
      <c r="RQS33" s="2434"/>
      <c r="RQT33" s="2434"/>
      <c r="RQU33" s="2434"/>
      <c r="RQV33" s="2434"/>
      <c r="RQW33" s="2434"/>
      <c r="RQX33" s="2434"/>
      <c r="RQY33" s="2434"/>
      <c r="RQZ33" s="2434"/>
      <c r="RRA33" s="2434"/>
      <c r="RRB33" s="2434"/>
      <c r="RRC33" s="2434"/>
      <c r="RRD33" s="2434"/>
      <c r="RRE33" s="2434"/>
      <c r="RRF33" s="2434"/>
      <c r="RRG33" s="2434"/>
      <c r="RRH33" s="2434"/>
      <c r="RRI33" s="2434"/>
      <c r="RRJ33" s="2434"/>
      <c r="RRK33" s="2434"/>
      <c r="RRL33" s="2434"/>
      <c r="RRM33" s="2434"/>
      <c r="RRN33" s="2434"/>
      <c r="RRO33" s="2434"/>
      <c r="RRP33" s="2434"/>
      <c r="RRQ33" s="2434"/>
      <c r="RRR33" s="2434"/>
      <c r="RRS33" s="2434"/>
      <c r="RRT33" s="2434"/>
      <c r="RRU33" s="2434"/>
      <c r="RRV33" s="2434"/>
      <c r="RRW33" s="2434"/>
      <c r="RRX33" s="2434"/>
      <c r="RRY33" s="2434"/>
      <c r="RRZ33" s="2434"/>
      <c r="RSA33" s="2434"/>
      <c r="RSB33" s="2434"/>
      <c r="RSC33" s="2434"/>
      <c r="RSD33" s="2434"/>
      <c r="RSE33" s="2434"/>
      <c r="RSF33" s="2434"/>
      <c r="RSG33" s="2434"/>
      <c r="RSH33" s="2434"/>
      <c r="RSI33" s="2434"/>
      <c r="RSJ33" s="2434"/>
      <c r="RSK33" s="2434"/>
      <c r="RSL33" s="2434"/>
      <c r="RSM33" s="2434"/>
      <c r="RSN33" s="2434"/>
      <c r="RSO33" s="2434"/>
      <c r="RSP33" s="2434"/>
      <c r="RSQ33" s="2434"/>
      <c r="RSR33" s="2434"/>
      <c r="RSS33" s="2434"/>
      <c r="RST33" s="2434"/>
      <c r="RSU33" s="2434"/>
      <c r="RSV33" s="2434"/>
      <c r="RSW33" s="2434"/>
      <c r="RSX33" s="2434"/>
      <c r="RSY33" s="2434"/>
      <c r="RSZ33" s="2434"/>
      <c r="RTA33" s="2434"/>
      <c r="RTB33" s="2434"/>
      <c r="RTC33" s="2434"/>
      <c r="RTD33" s="2434"/>
      <c r="RTE33" s="2434"/>
      <c r="RTF33" s="2434"/>
      <c r="RTG33" s="2434"/>
      <c r="RTH33" s="2434"/>
      <c r="RTI33" s="2434"/>
      <c r="RTJ33" s="2434"/>
      <c r="RTK33" s="2434"/>
      <c r="RTL33" s="2434"/>
      <c r="RTM33" s="2434"/>
      <c r="RTN33" s="2434"/>
      <c r="RTO33" s="2434"/>
      <c r="RTP33" s="2434"/>
      <c r="RTQ33" s="2434"/>
      <c r="RTR33" s="2434"/>
      <c r="RTS33" s="2434"/>
      <c r="RTT33" s="2434"/>
      <c r="RTU33" s="2434"/>
      <c r="RTV33" s="2434"/>
      <c r="RTW33" s="2434"/>
      <c r="RTX33" s="2434"/>
      <c r="RTY33" s="2434"/>
      <c r="RTZ33" s="2434"/>
      <c r="RUA33" s="2434"/>
      <c r="RUB33" s="2434"/>
      <c r="RUC33" s="2434"/>
      <c r="RUD33" s="2434"/>
      <c r="RUE33" s="2434"/>
      <c r="RUF33" s="2434"/>
      <c r="RUG33" s="2434"/>
      <c r="RUH33" s="2434"/>
      <c r="RUI33" s="2434"/>
      <c r="RUJ33" s="2434"/>
      <c r="RUK33" s="2434"/>
      <c r="RUL33" s="2434"/>
      <c r="RUM33" s="2434"/>
      <c r="RUN33" s="2434"/>
      <c r="RUO33" s="2434"/>
      <c r="RUP33" s="2434"/>
      <c r="RUQ33" s="2434"/>
      <c r="RUR33" s="2434"/>
      <c r="RUS33" s="2434"/>
      <c r="RUT33" s="2434"/>
      <c r="RUU33" s="2434"/>
      <c r="RUV33" s="2434"/>
      <c r="RUW33" s="2434"/>
      <c r="RUX33" s="2434"/>
      <c r="RUY33" s="2434"/>
      <c r="RUZ33" s="2434"/>
      <c r="RVA33" s="2434"/>
      <c r="RVB33" s="2434"/>
      <c r="RVC33" s="2434"/>
      <c r="RVD33" s="2434"/>
      <c r="RVE33" s="2434"/>
      <c r="RVF33" s="2434"/>
      <c r="RVG33" s="2434"/>
      <c r="RVH33" s="2434"/>
      <c r="RVI33" s="2434"/>
      <c r="RVJ33" s="2434"/>
      <c r="RVK33" s="2434"/>
      <c r="RVL33" s="2434"/>
      <c r="RVM33" s="2434"/>
      <c r="RVN33" s="2434"/>
      <c r="RVO33" s="2434"/>
      <c r="RVP33" s="2434"/>
      <c r="RVQ33" s="2434"/>
      <c r="RVR33" s="2434"/>
      <c r="RVS33" s="2434"/>
      <c r="RVT33" s="2434"/>
      <c r="RVU33" s="2434"/>
      <c r="RVV33" s="2434"/>
      <c r="RVW33" s="2434"/>
      <c r="RVX33" s="2434"/>
      <c r="RVY33" s="2434"/>
      <c r="RVZ33" s="2434"/>
      <c r="RWA33" s="2434"/>
      <c r="RWB33" s="2434"/>
      <c r="RWC33" s="2434"/>
      <c r="RWD33" s="2434"/>
      <c r="RWE33" s="2434"/>
      <c r="RWF33" s="2434"/>
      <c r="RWG33" s="2434"/>
      <c r="RWH33" s="2434"/>
      <c r="RWI33" s="2434"/>
      <c r="RWJ33" s="2434"/>
      <c r="RWK33" s="2434"/>
      <c r="RWL33" s="2434"/>
      <c r="RWM33" s="2434"/>
      <c r="RWN33" s="2434"/>
      <c r="RWO33" s="2434"/>
      <c r="RWP33" s="2434"/>
      <c r="RWQ33" s="2434"/>
      <c r="RWR33" s="2434"/>
      <c r="RWS33" s="2434"/>
      <c r="RWT33" s="2434"/>
      <c r="RWU33" s="2434"/>
      <c r="RWV33" s="2434"/>
      <c r="RWW33" s="2434"/>
      <c r="RWX33" s="2434"/>
      <c r="RWY33" s="2434"/>
      <c r="RWZ33" s="2434"/>
      <c r="RXA33" s="2434"/>
      <c r="RXB33" s="2434"/>
      <c r="RXC33" s="2434"/>
      <c r="RXD33" s="2434"/>
      <c r="RXE33" s="2434"/>
      <c r="RXF33" s="2434"/>
      <c r="RXG33" s="2434"/>
      <c r="RXH33" s="2434"/>
      <c r="RXI33" s="2434"/>
      <c r="RXJ33" s="2434"/>
      <c r="RXK33" s="2434"/>
      <c r="RXL33" s="2434"/>
      <c r="RXM33" s="2434"/>
      <c r="RXN33" s="2434"/>
      <c r="RXO33" s="2434"/>
      <c r="RXP33" s="2434"/>
      <c r="RXQ33" s="2434"/>
      <c r="RXR33" s="2434"/>
      <c r="RXS33" s="2434"/>
      <c r="RXT33" s="2434"/>
      <c r="RXU33" s="2434"/>
      <c r="RXV33" s="2434"/>
      <c r="RXW33" s="2434"/>
      <c r="RXX33" s="2434"/>
      <c r="RXY33" s="2434"/>
      <c r="RXZ33" s="2434"/>
      <c r="RYA33" s="2434"/>
      <c r="RYB33" s="2434"/>
      <c r="RYC33" s="2434"/>
      <c r="RYD33" s="2434"/>
      <c r="RYE33" s="2434"/>
      <c r="RYF33" s="2434"/>
      <c r="RYG33" s="2434"/>
      <c r="RYH33" s="2434"/>
      <c r="RYI33" s="2434"/>
      <c r="RYJ33" s="2434"/>
      <c r="RYK33" s="2434"/>
      <c r="RYL33" s="2434"/>
      <c r="RYM33" s="2434"/>
      <c r="RYN33" s="2434"/>
      <c r="RYO33" s="2434"/>
      <c r="RYP33" s="2434"/>
      <c r="RYQ33" s="2434"/>
      <c r="RYR33" s="2434"/>
      <c r="RYS33" s="2434"/>
      <c r="RYT33" s="2434"/>
      <c r="RYU33" s="2434"/>
      <c r="RYV33" s="2434"/>
      <c r="RYW33" s="2434"/>
      <c r="RYX33" s="2434"/>
      <c r="RYY33" s="2434"/>
      <c r="RYZ33" s="2434"/>
      <c r="RZA33" s="2434"/>
      <c r="RZB33" s="2434"/>
      <c r="RZC33" s="2434"/>
      <c r="RZD33" s="2434"/>
      <c r="RZE33" s="2434"/>
      <c r="RZF33" s="2434"/>
      <c r="RZG33" s="2434"/>
      <c r="RZH33" s="2434"/>
      <c r="RZI33" s="2434"/>
      <c r="RZJ33" s="2434"/>
      <c r="RZK33" s="2434"/>
      <c r="RZL33" s="2434"/>
      <c r="RZM33" s="2434"/>
      <c r="RZN33" s="2434"/>
      <c r="RZO33" s="2434"/>
      <c r="RZP33" s="2434"/>
      <c r="RZQ33" s="2434"/>
      <c r="RZR33" s="2434"/>
      <c r="RZS33" s="2434"/>
      <c r="RZT33" s="2434"/>
      <c r="RZU33" s="2434"/>
      <c r="RZV33" s="2434"/>
      <c r="RZW33" s="2434"/>
      <c r="RZX33" s="2434"/>
      <c r="RZY33" s="2434"/>
      <c r="RZZ33" s="2434"/>
      <c r="SAA33" s="2434"/>
      <c r="SAB33" s="2434"/>
      <c r="SAC33" s="2434"/>
      <c r="SAD33" s="2434"/>
      <c r="SAE33" s="2434"/>
      <c r="SAF33" s="2434"/>
      <c r="SAG33" s="2434"/>
      <c r="SAH33" s="2434"/>
      <c r="SAI33" s="2434"/>
      <c r="SAJ33" s="2434"/>
      <c r="SAK33" s="2434"/>
      <c r="SAL33" s="2434"/>
      <c r="SAM33" s="2434"/>
      <c r="SAN33" s="2434"/>
      <c r="SAO33" s="2434"/>
      <c r="SAP33" s="2434"/>
      <c r="SAQ33" s="2434"/>
      <c r="SAR33" s="2434"/>
      <c r="SAS33" s="2434"/>
      <c r="SAT33" s="2434"/>
      <c r="SAU33" s="2434"/>
      <c r="SAV33" s="2434"/>
      <c r="SAW33" s="2434"/>
      <c r="SAX33" s="2434"/>
      <c r="SAY33" s="2434"/>
      <c r="SAZ33" s="2434"/>
      <c r="SBA33" s="2434"/>
      <c r="SBB33" s="2434"/>
      <c r="SBC33" s="2434"/>
      <c r="SBD33" s="2434"/>
      <c r="SBE33" s="2434"/>
      <c r="SBF33" s="2434"/>
      <c r="SBG33" s="2434"/>
      <c r="SBH33" s="2434"/>
      <c r="SBI33" s="2434"/>
      <c r="SBJ33" s="2434"/>
      <c r="SBK33" s="2434"/>
      <c r="SBL33" s="2434"/>
      <c r="SBM33" s="2434"/>
      <c r="SBN33" s="2434"/>
      <c r="SBO33" s="2434"/>
      <c r="SBP33" s="2434"/>
      <c r="SBQ33" s="2434"/>
      <c r="SBR33" s="2434"/>
      <c r="SBS33" s="2434"/>
      <c r="SBT33" s="2434"/>
      <c r="SBU33" s="2434"/>
      <c r="SBV33" s="2434"/>
      <c r="SBW33" s="2434"/>
      <c r="SBX33" s="2434"/>
      <c r="SBY33" s="2434"/>
      <c r="SBZ33" s="2434"/>
      <c r="SCA33" s="2434"/>
      <c r="SCB33" s="2434"/>
      <c r="SCC33" s="2434"/>
      <c r="SCD33" s="2434"/>
      <c r="SCE33" s="2434"/>
      <c r="SCF33" s="2434"/>
      <c r="SCG33" s="2434"/>
      <c r="SCH33" s="2434"/>
      <c r="SCI33" s="2434"/>
      <c r="SCJ33" s="2434"/>
      <c r="SCK33" s="2434"/>
      <c r="SCL33" s="2434"/>
      <c r="SCM33" s="2434"/>
      <c r="SCN33" s="2434"/>
      <c r="SCO33" s="2434"/>
      <c r="SCP33" s="2434"/>
      <c r="SCQ33" s="2434"/>
      <c r="SCR33" s="2434"/>
      <c r="SCS33" s="2434"/>
      <c r="SCT33" s="2434"/>
      <c r="SCU33" s="2434"/>
      <c r="SCV33" s="2434"/>
      <c r="SCW33" s="2434"/>
      <c r="SCX33" s="2434"/>
      <c r="SCY33" s="2434"/>
      <c r="SCZ33" s="2434"/>
      <c r="SDA33" s="2434"/>
      <c r="SDB33" s="2434"/>
      <c r="SDC33" s="2434"/>
      <c r="SDD33" s="2434"/>
      <c r="SDE33" s="2434"/>
      <c r="SDF33" s="2434"/>
      <c r="SDG33" s="2434"/>
      <c r="SDH33" s="2434"/>
      <c r="SDI33" s="2434"/>
      <c r="SDJ33" s="2434"/>
      <c r="SDK33" s="2434"/>
      <c r="SDL33" s="2434"/>
      <c r="SDM33" s="2434"/>
      <c r="SDN33" s="2434"/>
      <c r="SDO33" s="2434"/>
      <c r="SDP33" s="2434"/>
      <c r="SDQ33" s="2434"/>
      <c r="SDR33" s="2434"/>
      <c r="SDS33" s="2434"/>
      <c r="SDT33" s="2434"/>
      <c r="SDU33" s="2434"/>
      <c r="SDV33" s="2434"/>
      <c r="SDW33" s="2434"/>
      <c r="SDX33" s="2434"/>
      <c r="SDY33" s="2434"/>
      <c r="SDZ33" s="2434"/>
      <c r="SEA33" s="2434"/>
      <c r="SEB33" s="2434"/>
      <c r="SEC33" s="2434"/>
      <c r="SED33" s="2434"/>
      <c r="SEE33" s="2434"/>
      <c r="SEF33" s="2434"/>
      <c r="SEG33" s="2434"/>
      <c r="SEH33" s="2434"/>
      <c r="SEI33" s="2434"/>
      <c r="SEJ33" s="2434"/>
      <c r="SEK33" s="2434"/>
      <c r="SEL33" s="2434"/>
      <c r="SEM33" s="2434"/>
      <c r="SEN33" s="2434"/>
      <c r="SEO33" s="2434"/>
      <c r="SEP33" s="2434"/>
      <c r="SEQ33" s="2434"/>
      <c r="SER33" s="2434"/>
      <c r="SES33" s="2434"/>
      <c r="SET33" s="2434"/>
      <c r="SEU33" s="2434"/>
      <c r="SEV33" s="2434"/>
      <c r="SEW33" s="2434"/>
      <c r="SEX33" s="2434"/>
      <c r="SEY33" s="2434"/>
      <c r="SEZ33" s="2434"/>
      <c r="SFA33" s="2434"/>
      <c r="SFB33" s="2434"/>
      <c r="SFC33" s="2434"/>
      <c r="SFD33" s="2434"/>
      <c r="SFE33" s="2434"/>
      <c r="SFF33" s="2434"/>
      <c r="SFG33" s="2434"/>
      <c r="SFH33" s="2434"/>
      <c r="SFI33" s="2434"/>
      <c r="SFJ33" s="2434"/>
      <c r="SFK33" s="2434"/>
      <c r="SFL33" s="2434"/>
      <c r="SFM33" s="2434"/>
      <c r="SFN33" s="2434"/>
      <c r="SFO33" s="2434"/>
      <c r="SFP33" s="2434"/>
      <c r="SFQ33" s="2434"/>
      <c r="SFR33" s="2434"/>
      <c r="SFS33" s="2434"/>
      <c r="SFT33" s="2434"/>
      <c r="SFU33" s="2434"/>
      <c r="SFV33" s="2434"/>
      <c r="SFW33" s="2434"/>
      <c r="SFX33" s="2434"/>
      <c r="SFY33" s="2434"/>
      <c r="SFZ33" s="2434"/>
      <c r="SGA33" s="2434"/>
      <c r="SGB33" s="2434"/>
      <c r="SGC33" s="2434"/>
      <c r="SGD33" s="2434"/>
      <c r="SGE33" s="2434"/>
      <c r="SGF33" s="2434"/>
      <c r="SGG33" s="2434"/>
      <c r="SGH33" s="2434"/>
      <c r="SGI33" s="2434"/>
      <c r="SGJ33" s="2434"/>
      <c r="SGK33" s="2434"/>
      <c r="SGL33" s="2434"/>
      <c r="SGM33" s="2434"/>
      <c r="SGN33" s="2434"/>
      <c r="SGO33" s="2434"/>
      <c r="SGP33" s="2434"/>
      <c r="SGQ33" s="2434"/>
      <c r="SGR33" s="2434"/>
      <c r="SGS33" s="2434"/>
      <c r="SGT33" s="2434"/>
      <c r="SGU33" s="2434"/>
      <c r="SGV33" s="2434"/>
      <c r="SGW33" s="2434"/>
      <c r="SGX33" s="2434"/>
      <c r="SGY33" s="2434"/>
      <c r="SGZ33" s="2434"/>
      <c r="SHA33" s="2434"/>
      <c r="SHB33" s="2434"/>
      <c r="SHC33" s="2434"/>
      <c r="SHD33" s="2434"/>
      <c r="SHE33" s="2434"/>
      <c r="SHF33" s="2434"/>
      <c r="SHG33" s="2434"/>
      <c r="SHH33" s="2434"/>
      <c r="SHI33" s="2434"/>
      <c r="SHJ33" s="2434"/>
      <c r="SHK33" s="2434"/>
      <c r="SHL33" s="2434"/>
      <c r="SHM33" s="2434"/>
      <c r="SHN33" s="2434"/>
      <c r="SHO33" s="2434"/>
      <c r="SHP33" s="2434"/>
      <c r="SHQ33" s="2434"/>
      <c r="SHR33" s="2434"/>
      <c r="SHS33" s="2434"/>
      <c r="SHT33" s="2434"/>
      <c r="SHU33" s="2434"/>
      <c r="SHV33" s="2434"/>
      <c r="SHW33" s="2434"/>
      <c r="SHX33" s="2434"/>
      <c r="SHY33" s="2434"/>
      <c r="SHZ33" s="2434"/>
      <c r="SIA33" s="2434"/>
      <c r="SIB33" s="2434"/>
      <c r="SIC33" s="2434"/>
      <c r="SID33" s="2434"/>
      <c r="SIE33" s="2434"/>
      <c r="SIF33" s="2434"/>
      <c r="SIG33" s="2434"/>
      <c r="SIH33" s="2434"/>
      <c r="SII33" s="2434"/>
      <c r="SIJ33" s="2434"/>
      <c r="SIK33" s="2434"/>
      <c r="SIL33" s="2434"/>
      <c r="SIM33" s="2434"/>
      <c r="SIN33" s="2434"/>
      <c r="SIO33" s="2434"/>
      <c r="SIP33" s="2434"/>
      <c r="SIQ33" s="2434"/>
      <c r="SIR33" s="2434"/>
      <c r="SIS33" s="2434"/>
      <c r="SIT33" s="2434"/>
      <c r="SIU33" s="2434"/>
      <c r="SIV33" s="2434"/>
      <c r="SIW33" s="2434"/>
      <c r="SIX33" s="2434"/>
      <c r="SIY33" s="2434"/>
      <c r="SIZ33" s="2434"/>
      <c r="SJA33" s="2434"/>
      <c r="SJB33" s="2434"/>
      <c r="SJC33" s="2434"/>
      <c r="SJD33" s="2434"/>
      <c r="SJE33" s="2434"/>
      <c r="SJF33" s="2434"/>
      <c r="SJG33" s="2434"/>
      <c r="SJH33" s="2434"/>
      <c r="SJI33" s="2434"/>
      <c r="SJJ33" s="2434"/>
      <c r="SJK33" s="2434"/>
      <c r="SJL33" s="2434"/>
      <c r="SJM33" s="2434"/>
      <c r="SJN33" s="2434"/>
      <c r="SJO33" s="2434"/>
      <c r="SJP33" s="2434"/>
      <c r="SJQ33" s="2434"/>
      <c r="SJR33" s="2434"/>
      <c r="SJS33" s="2434"/>
      <c r="SJT33" s="2434"/>
      <c r="SJU33" s="2434"/>
      <c r="SJV33" s="2434"/>
      <c r="SJW33" s="2434"/>
      <c r="SJX33" s="2434"/>
      <c r="SJY33" s="2434"/>
      <c r="SJZ33" s="2434"/>
      <c r="SKA33" s="2434"/>
      <c r="SKB33" s="2434"/>
      <c r="SKC33" s="2434"/>
      <c r="SKD33" s="2434"/>
      <c r="SKE33" s="2434"/>
      <c r="SKF33" s="2434"/>
      <c r="SKG33" s="2434"/>
      <c r="SKH33" s="2434"/>
      <c r="SKI33" s="2434"/>
      <c r="SKJ33" s="2434"/>
      <c r="SKK33" s="2434"/>
      <c r="SKL33" s="2434"/>
      <c r="SKM33" s="2434"/>
      <c r="SKN33" s="2434"/>
      <c r="SKO33" s="2434"/>
      <c r="SKP33" s="2434"/>
      <c r="SKQ33" s="2434"/>
      <c r="SKR33" s="2434"/>
      <c r="SKS33" s="2434"/>
      <c r="SKT33" s="2434"/>
      <c r="SKU33" s="2434"/>
      <c r="SKV33" s="2434"/>
      <c r="SKW33" s="2434"/>
      <c r="SKX33" s="2434"/>
      <c r="SKY33" s="2434"/>
      <c r="SKZ33" s="2434"/>
      <c r="SLA33" s="2434"/>
      <c r="SLB33" s="2434"/>
      <c r="SLC33" s="2434"/>
      <c r="SLD33" s="2434"/>
      <c r="SLE33" s="2434"/>
      <c r="SLF33" s="2434"/>
      <c r="SLG33" s="2434"/>
      <c r="SLH33" s="2434"/>
      <c r="SLI33" s="2434"/>
      <c r="SLJ33" s="2434"/>
      <c r="SLK33" s="2434"/>
      <c r="SLL33" s="2434"/>
      <c r="SLM33" s="2434"/>
      <c r="SLN33" s="2434"/>
      <c r="SLO33" s="2434"/>
      <c r="SLP33" s="2434"/>
      <c r="SLQ33" s="2434"/>
      <c r="SLR33" s="2434"/>
      <c r="SLS33" s="2434"/>
      <c r="SLT33" s="2434"/>
      <c r="SLU33" s="2434"/>
      <c r="SLV33" s="2434"/>
      <c r="SLW33" s="2434"/>
      <c r="SLX33" s="2434"/>
      <c r="SLY33" s="2434"/>
      <c r="SLZ33" s="2434"/>
      <c r="SMA33" s="2434"/>
      <c r="SMB33" s="2434"/>
      <c r="SMC33" s="2434"/>
      <c r="SMD33" s="2434"/>
      <c r="SME33" s="2434"/>
      <c r="SMF33" s="2434"/>
      <c r="SMG33" s="2434"/>
      <c r="SMH33" s="2434"/>
      <c r="SMI33" s="2434"/>
      <c r="SMJ33" s="2434"/>
      <c r="SMK33" s="2434"/>
      <c r="SML33" s="2434"/>
      <c r="SMM33" s="2434"/>
      <c r="SMN33" s="2434"/>
      <c r="SMO33" s="2434"/>
      <c r="SMP33" s="2434"/>
      <c r="SMQ33" s="2434"/>
      <c r="SMR33" s="2434"/>
      <c r="SMS33" s="2434"/>
      <c r="SMT33" s="2434"/>
      <c r="SMU33" s="2434"/>
      <c r="SMV33" s="2434"/>
      <c r="SMW33" s="2434"/>
      <c r="SMX33" s="2434"/>
      <c r="SMY33" s="2434"/>
      <c r="SMZ33" s="2434"/>
      <c r="SNA33" s="2434"/>
      <c r="SNB33" s="2434"/>
      <c r="SNC33" s="2434"/>
      <c r="SND33" s="2434"/>
      <c r="SNE33" s="2434"/>
      <c r="SNF33" s="2434"/>
      <c r="SNG33" s="2434"/>
      <c r="SNH33" s="2434"/>
      <c r="SNI33" s="2434"/>
      <c r="SNJ33" s="2434"/>
      <c r="SNK33" s="2434"/>
      <c r="SNL33" s="2434"/>
      <c r="SNM33" s="2434"/>
      <c r="SNN33" s="2434"/>
      <c r="SNO33" s="2434"/>
      <c r="SNP33" s="2434"/>
      <c r="SNQ33" s="2434"/>
      <c r="SNR33" s="2434"/>
      <c r="SNS33" s="2434"/>
      <c r="SNT33" s="2434"/>
      <c r="SNU33" s="2434"/>
      <c r="SNV33" s="2434"/>
      <c r="SNW33" s="2434"/>
      <c r="SNX33" s="2434"/>
      <c r="SNY33" s="2434"/>
      <c r="SNZ33" s="2434"/>
      <c r="SOA33" s="2434"/>
      <c r="SOB33" s="2434"/>
      <c r="SOC33" s="2434"/>
      <c r="SOD33" s="2434"/>
      <c r="SOE33" s="2434"/>
      <c r="SOF33" s="2434"/>
      <c r="SOG33" s="2434"/>
      <c r="SOH33" s="2434"/>
      <c r="SOI33" s="2434"/>
      <c r="SOJ33" s="2434"/>
      <c r="SOK33" s="2434"/>
      <c r="SOL33" s="2434"/>
      <c r="SOM33" s="2434"/>
      <c r="SON33" s="2434"/>
      <c r="SOO33" s="2434"/>
      <c r="SOP33" s="2434"/>
      <c r="SOQ33" s="2434"/>
      <c r="SOR33" s="2434"/>
      <c r="SOS33" s="2434"/>
      <c r="SOT33" s="2434"/>
      <c r="SOU33" s="2434"/>
      <c r="SOV33" s="2434"/>
      <c r="SOW33" s="2434"/>
      <c r="SOX33" s="2434"/>
      <c r="SOY33" s="2434"/>
      <c r="SOZ33" s="2434"/>
      <c r="SPA33" s="2434"/>
      <c r="SPB33" s="2434"/>
      <c r="SPC33" s="2434"/>
      <c r="SPD33" s="2434"/>
      <c r="SPE33" s="2434"/>
      <c r="SPF33" s="2434"/>
      <c r="SPG33" s="2434"/>
      <c r="SPH33" s="2434"/>
      <c r="SPI33" s="2434"/>
      <c r="SPJ33" s="2434"/>
      <c r="SPK33" s="2434"/>
      <c r="SPL33" s="2434"/>
      <c r="SPM33" s="2434"/>
      <c r="SPN33" s="2434"/>
      <c r="SPO33" s="2434"/>
      <c r="SPP33" s="2434"/>
      <c r="SPQ33" s="2434"/>
      <c r="SPR33" s="2434"/>
      <c r="SPS33" s="2434"/>
      <c r="SPT33" s="2434"/>
      <c r="SPU33" s="2434"/>
      <c r="SPV33" s="2434"/>
      <c r="SPW33" s="2434"/>
      <c r="SPX33" s="2434"/>
      <c r="SPY33" s="2434"/>
      <c r="SPZ33" s="2434"/>
      <c r="SQA33" s="2434"/>
      <c r="SQB33" s="2434"/>
      <c r="SQC33" s="2434"/>
      <c r="SQD33" s="2434"/>
      <c r="SQE33" s="2434"/>
      <c r="SQF33" s="2434"/>
      <c r="SQG33" s="2434"/>
      <c r="SQH33" s="2434"/>
      <c r="SQI33" s="2434"/>
      <c r="SQJ33" s="2434"/>
      <c r="SQK33" s="2434"/>
      <c r="SQL33" s="2434"/>
      <c r="SQM33" s="2434"/>
      <c r="SQN33" s="2434"/>
      <c r="SQO33" s="2434"/>
      <c r="SQP33" s="2434"/>
      <c r="SQQ33" s="2434"/>
      <c r="SQR33" s="2434"/>
      <c r="SQS33" s="2434"/>
      <c r="SQT33" s="2434"/>
      <c r="SQU33" s="2434"/>
      <c r="SQV33" s="2434"/>
      <c r="SQW33" s="2434"/>
      <c r="SQX33" s="2434"/>
      <c r="SQY33" s="2434"/>
      <c r="SQZ33" s="2434"/>
      <c r="SRA33" s="2434"/>
      <c r="SRB33" s="2434"/>
      <c r="SRC33" s="2434"/>
      <c r="SRD33" s="2434"/>
      <c r="SRE33" s="2434"/>
      <c r="SRF33" s="2434"/>
      <c r="SRG33" s="2434"/>
      <c r="SRH33" s="2434"/>
      <c r="SRI33" s="2434"/>
      <c r="SRJ33" s="2434"/>
      <c r="SRK33" s="2434"/>
      <c r="SRL33" s="2434"/>
      <c r="SRM33" s="2434"/>
      <c r="SRN33" s="2434"/>
      <c r="SRO33" s="2434"/>
      <c r="SRP33" s="2434"/>
      <c r="SRQ33" s="2434"/>
      <c r="SRR33" s="2434"/>
      <c r="SRS33" s="2434"/>
      <c r="SRT33" s="2434"/>
      <c r="SRU33" s="2434"/>
      <c r="SRV33" s="2434"/>
      <c r="SRW33" s="2434"/>
      <c r="SRX33" s="2434"/>
      <c r="SRY33" s="2434"/>
      <c r="SRZ33" s="2434"/>
      <c r="SSA33" s="2434"/>
      <c r="SSB33" s="2434"/>
      <c r="SSC33" s="2434"/>
      <c r="SSD33" s="2434"/>
      <c r="SSE33" s="2434"/>
      <c r="SSF33" s="2434"/>
      <c r="SSG33" s="2434"/>
      <c r="SSH33" s="2434"/>
      <c r="SSI33" s="2434"/>
      <c r="SSJ33" s="2434"/>
      <c r="SSK33" s="2434"/>
      <c r="SSL33" s="2434"/>
      <c r="SSM33" s="2434"/>
      <c r="SSN33" s="2434"/>
      <c r="SSO33" s="2434"/>
      <c r="SSP33" s="2434"/>
      <c r="SSQ33" s="2434"/>
      <c r="SSR33" s="2434"/>
      <c r="SSS33" s="2434"/>
      <c r="SST33" s="2434"/>
      <c r="SSU33" s="2434"/>
      <c r="SSV33" s="2434"/>
      <c r="SSW33" s="2434"/>
      <c r="SSX33" s="2434"/>
      <c r="SSY33" s="2434"/>
      <c r="SSZ33" s="2434"/>
      <c r="STA33" s="2434"/>
      <c r="STB33" s="2434"/>
      <c r="STC33" s="2434"/>
      <c r="STD33" s="2434"/>
      <c r="STE33" s="2434"/>
      <c r="STF33" s="2434"/>
      <c r="STG33" s="2434"/>
      <c r="STH33" s="2434"/>
      <c r="STI33" s="2434"/>
      <c r="STJ33" s="2434"/>
      <c r="STK33" s="2434"/>
      <c r="STL33" s="2434"/>
      <c r="STM33" s="2434"/>
      <c r="STN33" s="2434"/>
      <c r="STO33" s="2434"/>
      <c r="STP33" s="2434"/>
      <c r="STQ33" s="2434"/>
      <c r="STR33" s="2434"/>
      <c r="STS33" s="2434"/>
      <c r="STT33" s="2434"/>
      <c r="STU33" s="2434"/>
      <c r="STV33" s="2434"/>
      <c r="STW33" s="2434"/>
      <c r="STX33" s="2434"/>
      <c r="STY33" s="2434"/>
      <c r="STZ33" s="2434"/>
      <c r="SUA33" s="2434"/>
      <c r="SUB33" s="2434"/>
      <c r="SUC33" s="2434"/>
      <c r="SUD33" s="2434"/>
      <c r="SUE33" s="2434"/>
      <c r="SUF33" s="2434"/>
      <c r="SUG33" s="2434"/>
      <c r="SUH33" s="2434"/>
      <c r="SUI33" s="2434"/>
      <c r="SUJ33" s="2434"/>
      <c r="SUK33" s="2434"/>
      <c r="SUL33" s="2434"/>
      <c r="SUM33" s="2434"/>
      <c r="SUN33" s="2434"/>
      <c r="SUO33" s="2434"/>
      <c r="SUP33" s="2434"/>
      <c r="SUQ33" s="2434"/>
      <c r="SUR33" s="2434"/>
      <c r="SUS33" s="2434"/>
      <c r="SUT33" s="2434"/>
      <c r="SUU33" s="2434"/>
      <c r="SUV33" s="2434"/>
      <c r="SUW33" s="2434"/>
      <c r="SUX33" s="2434"/>
      <c r="SUY33" s="2434"/>
      <c r="SUZ33" s="2434"/>
      <c r="SVA33" s="2434"/>
      <c r="SVB33" s="2434"/>
      <c r="SVC33" s="2434"/>
      <c r="SVD33" s="2434"/>
      <c r="SVE33" s="2434"/>
      <c r="SVF33" s="2434"/>
      <c r="SVG33" s="2434"/>
      <c r="SVH33" s="2434"/>
      <c r="SVI33" s="2434"/>
      <c r="SVJ33" s="2434"/>
      <c r="SVK33" s="2434"/>
      <c r="SVL33" s="2434"/>
      <c r="SVM33" s="2434"/>
      <c r="SVN33" s="2434"/>
      <c r="SVO33" s="2434"/>
      <c r="SVP33" s="2434"/>
      <c r="SVQ33" s="2434"/>
      <c r="SVR33" s="2434"/>
      <c r="SVS33" s="2434"/>
      <c r="SVT33" s="2434"/>
      <c r="SVU33" s="2434"/>
      <c r="SVV33" s="2434"/>
      <c r="SVW33" s="2434"/>
      <c r="SVX33" s="2434"/>
      <c r="SVY33" s="2434"/>
      <c r="SVZ33" s="2434"/>
      <c r="SWA33" s="2434"/>
      <c r="SWB33" s="2434"/>
      <c r="SWC33" s="2434"/>
      <c r="SWD33" s="2434"/>
      <c r="SWE33" s="2434"/>
      <c r="SWF33" s="2434"/>
      <c r="SWG33" s="2434"/>
      <c r="SWH33" s="2434"/>
      <c r="SWI33" s="2434"/>
      <c r="SWJ33" s="2434"/>
      <c r="SWK33" s="2434"/>
      <c r="SWL33" s="2434"/>
      <c r="SWM33" s="2434"/>
      <c r="SWN33" s="2434"/>
      <c r="SWO33" s="2434"/>
      <c r="SWP33" s="2434"/>
      <c r="SWQ33" s="2434"/>
      <c r="SWR33" s="2434"/>
      <c r="SWS33" s="2434"/>
      <c r="SWT33" s="2434"/>
      <c r="SWU33" s="2434"/>
      <c r="SWV33" s="2434"/>
      <c r="SWW33" s="2434"/>
      <c r="SWX33" s="2434"/>
      <c r="SWY33" s="2434"/>
      <c r="SWZ33" s="2434"/>
      <c r="SXA33" s="2434"/>
      <c r="SXB33" s="2434"/>
      <c r="SXC33" s="2434"/>
      <c r="SXD33" s="2434"/>
      <c r="SXE33" s="2434"/>
      <c r="SXF33" s="2434"/>
      <c r="SXG33" s="2434"/>
      <c r="SXH33" s="2434"/>
      <c r="SXI33" s="2434"/>
      <c r="SXJ33" s="2434"/>
      <c r="SXK33" s="2434"/>
      <c r="SXL33" s="2434"/>
      <c r="SXM33" s="2434"/>
      <c r="SXN33" s="2434"/>
      <c r="SXO33" s="2434"/>
      <c r="SXP33" s="2434"/>
      <c r="SXQ33" s="2434"/>
      <c r="SXR33" s="2434"/>
      <c r="SXS33" s="2434"/>
      <c r="SXT33" s="2434"/>
      <c r="SXU33" s="2434"/>
      <c r="SXV33" s="2434"/>
      <c r="SXW33" s="2434"/>
      <c r="SXX33" s="2434"/>
      <c r="SXY33" s="2434"/>
      <c r="SXZ33" s="2434"/>
      <c r="SYA33" s="2434"/>
      <c r="SYB33" s="2434"/>
      <c r="SYC33" s="2434"/>
      <c r="SYD33" s="2434"/>
      <c r="SYE33" s="2434"/>
      <c r="SYF33" s="2434"/>
      <c r="SYG33" s="2434"/>
      <c r="SYH33" s="2434"/>
      <c r="SYI33" s="2434"/>
      <c r="SYJ33" s="2434"/>
      <c r="SYK33" s="2434"/>
      <c r="SYL33" s="2434"/>
      <c r="SYM33" s="2434"/>
      <c r="SYN33" s="2434"/>
      <c r="SYO33" s="2434"/>
      <c r="SYP33" s="2434"/>
      <c r="SYQ33" s="2434"/>
      <c r="SYR33" s="2434"/>
      <c r="SYS33" s="2434"/>
      <c r="SYT33" s="2434"/>
      <c r="SYU33" s="2434"/>
      <c r="SYV33" s="2434"/>
      <c r="SYW33" s="2434"/>
      <c r="SYX33" s="2434"/>
      <c r="SYY33" s="2434"/>
      <c r="SYZ33" s="2434"/>
      <c r="SZA33" s="2434"/>
      <c r="SZB33" s="2434"/>
      <c r="SZC33" s="2434"/>
      <c r="SZD33" s="2434"/>
      <c r="SZE33" s="2434"/>
      <c r="SZF33" s="2434"/>
      <c r="SZG33" s="2434"/>
      <c r="SZH33" s="2434"/>
      <c r="SZI33" s="2434"/>
      <c r="SZJ33" s="2434"/>
      <c r="SZK33" s="2434"/>
      <c r="SZL33" s="2434"/>
      <c r="SZM33" s="2434"/>
      <c r="SZN33" s="2434"/>
      <c r="SZO33" s="2434"/>
      <c r="SZP33" s="2434"/>
      <c r="SZQ33" s="2434"/>
      <c r="SZR33" s="2434"/>
      <c r="SZS33" s="2434"/>
      <c r="SZT33" s="2434"/>
      <c r="SZU33" s="2434"/>
      <c r="SZV33" s="2434"/>
      <c r="SZW33" s="2434"/>
      <c r="SZX33" s="2434"/>
      <c r="SZY33" s="2434"/>
      <c r="SZZ33" s="2434"/>
      <c r="TAA33" s="2434"/>
      <c r="TAB33" s="2434"/>
      <c r="TAC33" s="2434"/>
      <c r="TAD33" s="2434"/>
      <c r="TAE33" s="2434"/>
      <c r="TAF33" s="2434"/>
      <c r="TAG33" s="2434"/>
      <c r="TAH33" s="2434"/>
      <c r="TAI33" s="2434"/>
      <c r="TAJ33" s="2434"/>
      <c r="TAK33" s="2434"/>
      <c r="TAL33" s="2434"/>
      <c r="TAM33" s="2434"/>
      <c r="TAN33" s="2434"/>
      <c r="TAO33" s="2434"/>
      <c r="TAP33" s="2434"/>
      <c r="TAQ33" s="2434"/>
      <c r="TAR33" s="2434"/>
      <c r="TAS33" s="2434"/>
      <c r="TAT33" s="2434"/>
      <c r="TAU33" s="2434"/>
      <c r="TAV33" s="2434"/>
      <c r="TAW33" s="2434"/>
      <c r="TAX33" s="2434"/>
      <c r="TAY33" s="2434"/>
      <c r="TAZ33" s="2434"/>
      <c r="TBA33" s="2434"/>
      <c r="TBB33" s="2434"/>
      <c r="TBC33" s="2434"/>
      <c r="TBD33" s="2434"/>
      <c r="TBE33" s="2434"/>
      <c r="TBF33" s="2434"/>
      <c r="TBG33" s="2434"/>
      <c r="TBH33" s="2434"/>
      <c r="TBI33" s="2434"/>
      <c r="TBJ33" s="2434"/>
      <c r="TBK33" s="2434"/>
      <c r="TBL33" s="2434"/>
      <c r="TBM33" s="2434"/>
      <c r="TBN33" s="2434"/>
      <c r="TBO33" s="2434"/>
      <c r="TBP33" s="2434"/>
      <c r="TBQ33" s="2434"/>
      <c r="TBR33" s="2434"/>
      <c r="TBS33" s="2434"/>
      <c r="TBT33" s="2434"/>
      <c r="TBU33" s="2434"/>
      <c r="TBV33" s="2434"/>
      <c r="TBW33" s="2434"/>
      <c r="TBX33" s="2434"/>
      <c r="TBY33" s="2434"/>
      <c r="TBZ33" s="2434"/>
      <c r="TCA33" s="2434"/>
      <c r="TCB33" s="2434"/>
      <c r="TCC33" s="2434"/>
      <c r="TCD33" s="2434"/>
      <c r="TCE33" s="2434"/>
      <c r="TCF33" s="2434"/>
      <c r="TCG33" s="2434"/>
      <c r="TCH33" s="2434"/>
      <c r="TCI33" s="2434"/>
      <c r="TCJ33" s="2434"/>
      <c r="TCK33" s="2434"/>
      <c r="TCL33" s="2434"/>
      <c r="TCM33" s="2434"/>
      <c r="TCN33" s="2434"/>
      <c r="TCO33" s="2434"/>
      <c r="TCP33" s="2434"/>
      <c r="TCQ33" s="2434"/>
      <c r="TCR33" s="2434"/>
      <c r="TCS33" s="2434"/>
      <c r="TCT33" s="2434"/>
      <c r="TCU33" s="2434"/>
      <c r="TCV33" s="2434"/>
      <c r="TCW33" s="2434"/>
      <c r="TCX33" s="2434"/>
      <c r="TCY33" s="2434"/>
      <c r="TCZ33" s="2434"/>
      <c r="TDA33" s="2434"/>
      <c r="TDB33" s="2434"/>
      <c r="TDC33" s="2434"/>
      <c r="TDD33" s="2434"/>
      <c r="TDE33" s="2434"/>
      <c r="TDF33" s="2434"/>
      <c r="TDG33" s="2434"/>
      <c r="TDH33" s="2434"/>
      <c r="TDI33" s="2434"/>
      <c r="TDJ33" s="2434"/>
      <c r="TDK33" s="2434"/>
      <c r="TDL33" s="2434"/>
      <c r="TDM33" s="2434"/>
      <c r="TDN33" s="2434"/>
      <c r="TDO33" s="2434"/>
      <c r="TDP33" s="2434"/>
      <c r="TDQ33" s="2434"/>
      <c r="TDR33" s="2434"/>
      <c r="TDS33" s="2434"/>
      <c r="TDT33" s="2434"/>
      <c r="TDU33" s="2434"/>
      <c r="TDV33" s="2434"/>
      <c r="TDW33" s="2434"/>
      <c r="TDX33" s="2434"/>
      <c r="TDY33" s="2434"/>
      <c r="TDZ33" s="2434"/>
      <c r="TEA33" s="2434"/>
      <c r="TEB33" s="2434"/>
      <c r="TEC33" s="2434"/>
      <c r="TED33" s="2434"/>
      <c r="TEE33" s="2434"/>
      <c r="TEF33" s="2434"/>
      <c r="TEG33" s="2434"/>
      <c r="TEH33" s="2434"/>
      <c r="TEI33" s="2434"/>
      <c r="TEJ33" s="2434"/>
      <c r="TEK33" s="2434"/>
      <c r="TEL33" s="2434"/>
      <c r="TEM33" s="2434"/>
      <c r="TEN33" s="2434"/>
      <c r="TEO33" s="2434"/>
      <c r="TEP33" s="2434"/>
      <c r="TEQ33" s="2434"/>
      <c r="TER33" s="2434"/>
      <c r="TES33" s="2434"/>
      <c r="TET33" s="2434"/>
      <c r="TEU33" s="2434"/>
      <c r="TEV33" s="2434"/>
      <c r="TEW33" s="2434"/>
      <c r="TEX33" s="2434"/>
      <c r="TEY33" s="2434"/>
      <c r="TEZ33" s="2434"/>
      <c r="TFA33" s="2434"/>
      <c r="TFB33" s="2434"/>
      <c r="TFC33" s="2434"/>
      <c r="TFD33" s="2434"/>
      <c r="TFE33" s="2434"/>
      <c r="TFF33" s="2434"/>
      <c r="TFG33" s="2434"/>
      <c r="TFH33" s="2434"/>
      <c r="TFI33" s="2434"/>
      <c r="TFJ33" s="2434"/>
      <c r="TFK33" s="2434"/>
      <c r="TFL33" s="2434"/>
      <c r="TFM33" s="2434"/>
      <c r="TFN33" s="2434"/>
      <c r="TFO33" s="2434"/>
      <c r="TFP33" s="2434"/>
      <c r="TFQ33" s="2434"/>
      <c r="TFR33" s="2434"/>
      <c r="TFS33" s="2434"/>
      <c r="TFT33" s="2434"/>
      <c r="TFU33" s="2434"/>
      <c r="TFV33" s="2434"/>
      <c r="TFW33" s="2434"/>
      <c r="TFX33" s="2434"/>
      <c r="TFY33" s="2434"/>
      <c r="TFZ33" s="2434"/>
      <c r="TGA33" s="2434"/>
      <c r="TGB33" s="2434"/>
      <c r="TGC33" s="2434"/>
      <c r="TGD33" s="2434"/>
      <c r="TGE33" s="2434"/>
      <c r="TGF33" s="2434"/>
      <c r="TGG33" s="2434"/>
      <c r="TGH33" s="2434"/>
      <c r="TGI33" s="2434"/>
      <c r="TGJ33" s="2434"/>
      <c r="TGK33" s="2434"/>
      <c r="TGL33" s="2434"/>
      <c r="TGM33" s="2434"/>
      <c r="TGN33" s="2434"/>
      <c r="TGO33" s="2434"/>
      <c r="TGP33" s="2434"/>
      <c r="TGQ33" s="2434"/>
      <c r="TGR33" s="2434"/>
      <c r="TGS33" s="2434"/>
      <c r="TGT33" s="2434"/>
      <c r="TGU33" s="2434"/>
      <c r="TGV33" s="2434"/>
      <c r="TGW33" s="2434"/>
      <c r="TGX33" s="2434"/>
      <c r="TGY33" s="2434"/>
      <c r="TGZ33" s="2434"/>
      <c r="THA33" s="2434"/>
      <c r="THB33" s="2434"/>
      <c r="THC33" s="2434"/>
      <c r="THD33" s="2434"/>
      <c r="THE33" s="2434"/>
      <c r="THF33" s="2434"/>
      <c r="THG33" s="2434"/>
      <c r="THH33" s="2434"/>
      <c r="THI33" s="2434"/>
      <c r="THJ33" s="2434"/>
      <c r="THK33" s="2434"/>
      <c r="THL33" s="2434"/>
      <c r="THM33" s="2434"/>
      <c r="THN33" s="2434"/>
      <c r="THO33" s="2434"/>
      <c r="THP33" s="2434"/>
      <c r="THQ33" s="2434"/>
      <c r="THR33" s="2434"/>
      <c r="THS33" s="2434"/>
      <c r="THT33" s="2434"/>
      <c r="THU33" s="2434"/>
      <c r="THV33" s="2434"/>
      <c r="THW33" s="2434"/>
      <c r="THX33" s="2434"/>
      <c r="THY33" s="2434"/>
      <c r="THZ33" s="2434"/>
      <c r="TIA33" s="2434"/>
      <c r="TIB33" s="2434"/>
      <c r="TIC33" s="2434"/>
      <c r="TID33" s="2434"/>
      <c r="TIE33" s="2434"/>
      <c r="TIF33" s="2434"/>
      <c r="TIG33" s="2434"/>
      <c r="TIH33" s="2434"/>
      <c r="TII33" s="2434"/>
      <c r="TIJ33" s="2434"/>
      <c r="TIK33" s="2434"/>
      <c r="TIL33" s="2434"/>
      <c r="TIM33" s="2434"/>
      <c r="TIN33" s="2434"/>
      <c r="TIO33" s="2434"/>
      <c r="TIP33" s="2434"/>
      <c r="TIQ33" s="2434"/>
      <c r="TIR33" s="2434"/>
      <c r="TIS33" s="2434"/>
      <c r="TIT33" s="2434"/>
      <c r="TIU33" s="2434"/>
      <c r="TIV33" s="2434"/>
      <c r="TIW33" s="2434"/>
      <c r="TIX33" s="2434"/>
      <c r="TIY33" s="2434"/>
      <c r="TIZ33" s="2434"/>
      <c r="TJA33" s="2434"/>
      <c r="TJB33" s="2434"/>
      <c r="TJC33" s="2434"/>
      <c r="TJD33" s="2434"/>
      <c r="TJE33" s="2434"/>
      <c r="TJF33" s="2434"/>
      <c r="TJG33" s="2434"/>
      <c r="TJH33" s="2434"/>
      <c r="TJI33" s="2434"/>
      <c r="TJJ33" s="2434"/>
      <c r="TJK33" s="2434"/>
      <c r="TJL33" s="2434"/>
      <c r="TJM33" s="2434"/>
      <c r="TJN33" s="2434"/>
      <c r="TJO33" s="2434"/>
      <c r="TJP33" s="2434"/>
      <c r="TJQ33" s="2434"/>
      <c r="TJR33" s="2434"/>
      <c r="TJS33" s="2434"/>
      <c r="TJT33" s="2434"/>
      <c r="TJU33" s="2434"/>
      <c r="TJV33" s="2434"/>
      <c r="TJW33" s="2434"/>
      <c r="TJX33" s="2434"/>
      <c r="TJY33" s="2434"/>
      <c r="TJZ33" s="2434"/>
      <c r="TKA33" s="2434"/>
      <c r="TKB33" s="2434"/>
      <c r="TKC33" s="2434"/>
      <c r="TKD33" s="2434"/>
      <c r="TKE33" s="2434"/>
      <c r="TKF33" s="2434"/>
      <c r="TKG33" s="2434"/>
      <c r="TKH33" s="2434"/>
      <c r="TKI33" s="2434"/>
      <c r="TKJ33" s="2434"/>
      <c r="TKK33" s="2434"/>
      <c r="TKL33" s="2434"/>
      <c r="TKM33" s="2434"/>
      <c r="TKN33" s="2434"/>
      <c r="TKO33" s="2434"/>
      <c r="TKP33" s="2434"/>
      <c r="TKQ33" s="2434"/>
      <c r="TKR33" s="2434"/>
      <c r="TKS33" s="2434"/>
      <c r="TKT33" s="2434"/>
      <c r="TKU33" s="2434"/>
      <c r="TKV33" s="2434"/>
      <c r="TKW33" s="2434"/>
      <c r="TKX33" s="2434"/>
      <c r="TKY33" s="2434"/>
      <c r="TKZ33" s="2434"/>
      <c r="TLA33" s="2434"/>
      <c r="TLB33" s="2434"/>
      <c r="TLC33" s="2434"/>
      <c r="TLD33" s="2434"/>
      <c r="TLE33" s="2434"/>
      <c r="TLF33" s="2434"/>
      <c r="TLG33" s="2434"/>
      <c r="TLH33" s="2434"/>
      <c r="TLI33" s="2434"/>
      <c r="TLJ33" s="2434"/>
      <c r="TLK33" s="2434"/>
      <c r="TLL33" s="2434"/>
      <c r="TLM33" s="2434"/>
      <c r="TLN33" s="2434"/>
      <c r="TLO33" s="2434"/>
      <c r="TLP33" s="2434"/>
      <c r="TLQ33" s="2434"/>
      <c r="TLR33" s="2434"/>
      <c r="TLS33" s="2434"/>
      <c r="TLT33" s="2434"/>
      <c r="TLU33" s="2434"/>
      <c r="TLV33" s="2434"/>
      <c r="TLW33" s="2434"/>
      <c r="TLX33" s="2434"/>
      <c r="TLY33" s="2434"/>
      <c r="TLZ33" s="2434"/>
      <c r="TMA33" s="2434"/>
      <c r="TMB33" s="2434"/>
      <c r="TMC33" s="2434"/>
      <c r="TMD33" s="2434"/>
      <c r="TME33" s="2434"/>
      <c r="TMF33" s="2434"/>
      <c r="TMG33" s="2434"/>
      <c r="TMH33" s="2434"/>
      <c r="TMI33" s="2434"/>
      <c r="TMJ33" s="2434"/>
      <c r="TMK33" s="2434"/>
      <c r="TML33" s="2434"/>
      <c r="TMM33" s="2434"/>
      <c r="TMN33" s="2434"/>
      <c r="TMO33" s="2434"/>
      <c r="TMP33" s="2434"/>
      <c r="TMQ33" s="2434"/>
      <c r="TMR33" s="2434"/>
      <c r="TMS33" s="2434"/>
      <c r="TMT33" s="2434"/>
      <c r="TMU33" s="2434"/>
      <c r="TMV33" s="2434"/>
      <c r="TMW33" s="2434"/>
      <c r="TMX33" s="2434"/>
      <c r="TMY33" s="2434"/>
      <c r="TMZ33" s="2434"/>
      <c r="TNA33" s="2434"/>
      <c r="TNB33" s="2434"/>
      <c r="TNC33" s="2434"/>
      <c r="TND33" s="2434"/>
      <c r="TNE33" s="2434"/>
      <c r="TNF33" s="2434"/>
      <c r="TNG33" s="2434"/>
      <c r="TNH33" s="2434"/>
      <c r="TNI33" s="2434"/>
      <c r="TNJ33" s="2434"/>
      <c r="TNK33" s="2434"/>
      <c r="TNL33" s="2434"/>
      <c r="TNM33" s="2434"/>
      <c r="TNN33" s="2434"/>
      <c r="TNO33" s="2434"/>
      <c r="TNP33" s="2434"/>
      <c r="TNQ33" s="2434"/>
      <c r="TNR33" s="2434"/>
      <c r="TNS33" s="2434"/>
      <c r="TNT33" s="2434"/>
      <c r="TNU33" s="2434"/>
      <c r="TNV33" s="2434"/>
      <c r="TNW33" s="2434"/>
      <c r="TNX33" s="2434"/>
      <c r="TNY33" s="2434"/>
      <c r="TNZ33" s="2434"/>
      <c r="TOA33" s="2434"/>
      <c r="TOB33" s="2434"/>
      <c r="TOC33" s="2434"/>
      <c r="TOD33" s="2434"/>
      <c r="TOE33" s="2434"/>
      <c r="TOF33" s="2434"/>
      <c r="TOG33" s="2434"/>
      <c r="TOH33" s="2434"/>
      <c r="TOI33" s="2434"/>
      <c r="TOJ33" s="2434"/>
      <c r="TOK33" s="2434"/>
      <c r="TOL33" s="2434"/>
      <c r="TOM33" s="2434"/>
      <c r="TON33" s="2434"/>
      <c r="TOO33" s="2434"/>
      <c r="TOP33" s="2434"/>
      <c r="TOQ33" s="2434"/>
      <c r="TOR33" s="2434"/>
      <c r="TOS33" s="2434"/>
      <c r="TOT33" s="2434"/>
      <c r="TOU33" s="2434"/>
      <c r="TOV33" s="2434"/>
      <c r="TOW33" s="2434"/>
      <c r="TOX33" s="2434"/>
      <c r="TOY33" s="2434"/>
      <c r="TOZ33" s="2434"/>
      <c r="TPA33" s="2434"/>
      <c r="TPB33" s="2434"/>
      <c r="TPC33" s="2434"/>
      <c r="TPD33" s="2434"/>
      <c r="TPE33" s="2434"/>
      <c r="TPF33" s="2434"/>
      <c r="TPG33" s="2434"/>
      <c r="TPH33" s="2434"/>
      <c r="TPI33" s="2434"/>
      <c r="TPJ33" s="2434"/>
      <c r="TPK33" s="2434"/>
      <c r="TPL33" s="2434"/>
      <c r="TPM33" s="2434"/>
      <c r="TPN33" s="2434"/>
      <c r="TPO33" s="2434"/>
      <c r="TPP33" s="2434"/>
      <c r="TPQ33" s="2434"/>
      <c r="TPR33" s="2434"/>
      <c r="TPS33" s="2434"/>
      <c r="TPT33" s="2434"/>
      <c r="TPU33" s="2434"/>
      <c r="TPV33" s="2434"/>
      <c r="TPW33" s="2434"/>
      <c r="TPX33" s="2434"/>
      <c r="TPY33" s="2434"/>
      <c r="TPZ33" s="2434"/>
      <c r="TQA33" s="2434"/>
      <c r="TQB33" s="2434"/>
      <c r="TQC33" s="2434"/>
      <c r="TQD33" s="2434"/>
      <c r="TQE33" s="2434"/>
      <c r="TQF33" s="2434"/>
      <c r="TQG33" s="2434"/>
      <c r="TQH33" s="2434"/>
      <c r="TQI33" s="2434"/>
      <c r="TQJ33" s="2434"/>
      <c r="TQK33" s="2434"/>
      <c r="TQL33" s="2434"/>
      <c r="TQM33" s="2434"/>
      <c r="TQN33" s="2434"/>
      <c r="TQO33" s="2434"/>
      <c r="TQP33" s="2434"/>
      <c r="TQQ33" s="2434"/>
      <c r="TQR33" s="2434"/>
      <c r="TQS33" s="2434"/>
      <c r="TQT33" s="2434"/>
      <c r="TQU33" s="2434"/>
      <c r="TQV33" s="2434"/>
      <c r="TQW33" s="2434"/>
      <c r="TQX33" s="2434"/>
      <c r="TQY33" s="2434"/>
      <c r="TQZ33" s="2434"/>
      <c r="TRA33" s="2434"/>
      <c r="TRB33" s="2434"/>
      <c r="TRC33" s="2434"/>
      <c r="TRD33" s="2434"/>
      <c r="TRE33" s="2434"/>
      <c r="TRF33" s="2434"/>
      <c r="TRG33" s="2434"/>
      <c r="TRH33" s="2434"/>
      <c r="TRI33" s="2434"/>
      <c r="TRJ33" s="2434"/>
      <c r="TRK33" s="2434"/>
      <c r="TRL33" s="2434"/>
      <c r="TRM33" s="2434"/>
      <c r="TRN33" s="2434"/>
      <c r="TRO33" s="2434"/>
      <c r="TRP33" s="2434"/>
      <c r="TRQ33" s="2434"/>
      <c r="TRR33" s="2434"/>
      <c r="TRS33" s="2434"/>
      <c r="TRT33" s="2434"/>
      <c r="TRU33" s="2434"/>
      <c r="TRV33" s="2434"/>
      <c r="TRW33" s="2434"/>
      <c r="TRX33" s="2434"/>
      <c r="TRY33" s="2434"/>
      <c r="TRZ33" s="2434"/>
      <c r="TSA33" s="2434"/>
      <c r="TSB33" s="2434"/>
      <c r="TSC33" s="2434"/>
      <c r="TSD33" s="2434"/>
      <c r="TSE33" s="2434"/>
      <c r="TSF33" s="2434"/>
      <c r="TSG33" s="2434"/>
      <c r="TSH33" s="2434"/>
      <c r="TSI33" s="2434"/>
      <c r="TSJ33" s="2434"/>
      <c r="TSK33" s="2434"/>
      <c r="TSL33" s="2434"/>
      <c r="TSM33" s="2434"/>
      <c r="TSN33" s="2434"/>
      <c r="TSO33" s="2434"/>
      <c r="TSP33" s="2434"/>
      <c r="TSQ33" s="2434"/>
      <c r="TSR33" s="2434"/>
      <c r="TSS33" s="2434"/>
      <c r="TST33" s="2434"/>
      <c r="TSU33" s="2434"/>
      <c r="TSV33" s="2434"/>
      <c r="TSW33" s="2434"/>
      <c r="TSX33" s="2434"/>
      <c r="TSY33" s="2434"/>
      <c r="TSZ33" s="2434"/>
      <c r="TTA33" s="2434"/>
      <c r="TTB33" s="2434"/>
      <c r="TTC33" s="2434"/>
      <c r="TTD33" s="2434"/>
      <c r="TTE33" s="2434"/>
      <c r="TTF33" s="2434"/>
      <c r="TTG33" s="2434"/>
      <c r="TTH33" s="2434"/>
      <c r="TTI33" s="2434"/>
      <c r="TTJ33" s="2434"/>
      <c r="TTK33" s="2434"/>
      <c r="TTL33" s="2434"/>
      <c r="TTM33" s="2434"/>
      <c r="TTN33" s="2434"/>
      <c r="TTO33" s="2434"/>
      <c r="TTP33" s="2434"/>
      <c r="TTQ33" s="2434"/>
      <c r="TTR33" s="2434"/>
      <c r="TTS33" s="2434"/>
      <c r="TTT33" s="2434"/>
      <c r="TTU33" s="2434"/>
      <c r="TTV33" s="2434"/>
      <c r="TTW33" s="2434"/>
      <c r="TTX33" s="2434"/>
      <c r="TTY33" s="2434"/>
      <c r="TTZ33" s="2434"/>
      <c r="TUA33" s="2434"/>
      <c r="TUB33" s="2434"/>
      <c r="TUC33" s="2434"/>
      <c r="TUD33" s="2434"/>
      <c r="TUE33" s="2434"/>
      <c r="TUF33" s="2434"/>
      <c r="TUG33" s="2434"/>
      <c r="TUH33" s="2434"/>
      <c r="TUI33" s="2434"/>
      <c r="TUJ33" s="2434"/>
      <c r="TUK33" s="2434"/>
      <c r="TUL33" s="2434"/>
      <c r="TUM33" s="2434"/>
      <c r="TUN33" s="2434"/>
      <c r="TUO33" s="2434"/>
      <c r="TUP33" s="2434"/>
      <c r="TUQ33" s="2434"/>
      <c r="TUR33" s="2434"/>
      <c r="TUS33" s="2434"/>
      <c r="TUT33" s="2434"/>
      <c r="TUU33" s="2434"/>
      <c r="TUV33" s="2434"/>
      <c r="TUW33" s="2434"/>
      <c r="TUX33" s="2434"/>
      <c r="TUY33" s="2434"/>
      <c r="TUZ33" s="2434"/>
      <c r="TVA33" s="2434"/>
      <c r="TVB33" s="2434"/>
      <c r="TVC33" s="2434"/>
      <c r="TVD33" s="2434"/>
      <c r="TVE33" s="2434"/>
      <c r="TVF33" s="2434"/>
      <c r="TVG33" s="2434"/>
      <c r="TVH33" s="2434"/>
      <c r="TVI33" s="2434"/>
      <c r="TVJ33" s="2434"/>
      <c r="TVK33" s="2434"/>
      <c r="TVL33" s="2434"/>
      <c r="TVM33" s="2434"/>
      <c r="TVN33" s="2434"/>
      <c r="TVO33" s="2434"/>
      <c r="TVP33" s="2434"/>
      <c r="TVQ33" s="2434"/>
      <c r="TVR33" s="2434"/>
      <c r="TVS33" s="2434"/>
      <c r="TVT33" s="2434"/>
      <c r="TVU33" s="2434"/>
      <c r="TVV33" s="2434"/>
      <c r="TVW33" s="2434"/>
      <c r="TVX33" s="2434"/>
      <c r="TVY33" s="2434"/>
      <c r="TVZ33" s="2434"/>
      <c r="TWA33" s="2434"/>
      <c r="TWB33" s="2434"/>
      <c r="TWC33" s="2434"/>
      <c r="TWD33" s="2434"/>
      <c r="TWE33" s="2434"/>
      <c r="TWF33" s="2434"/>
      <c r="TWG33" s="2434"/>
      <c r="TWH33" s="2434"/>
      <c r="TWI33" s="2434"/>
      <c r="TWJ33" s="2434"/>
      <c r="TWK33" s="2434"/>
      <c r="TWL33" s="2434"/>
      <c r="TWM33" s="2434"/>
      <c r="TWN33" s="2434"/>
      <c r="TWO33" s="2434"/>
      <c r="TWP33" s="2434"/>
      <c r="TWQ33" s="2434"/>
      <c r="TWR33" s="2434"/>
      <c r="TWS33" s="2434"/>
      <c r="TWT33" s="2434"/>
      <c r="TWU33" s="2434"/>
      <c r="TWV33" s="2434"/>
      <c r="TWW33" s="2434"/>
      <c r="TWX33" s="2434"/>
      <c r="TWY33" s="2434"/>
      <c r="TWZ33" s="2434"/>
      <c r="TXA33" s="2434"/>
      <c r="TXB33" s="2434"/>
      <c r="TXC33" s="2434"/>
      <c r="TXD33" s="2434"/>
      <c r="TXE33" s="2434"/>
      <c r="TXF33" s="2434"/>
      <c r="TXG33" s="2434"/>
      <c r="TXH33" s="2434"/>
      <c r="TXI33" s="2434"/>
      <c r="TXJ33" s="2434"/>
      <c r="TXK33" s="2434"/>
      <c r="TXL33" s="2434"/>
      <c r="TXM33" s="2434"/>
      <c r="TXN33" s="2434"/>
      <c r="TXO33" s="2434"/>
      <c r="TXP33" s="2434"/>
      <c r="TXQ33" s="2434"/>
      <c r="TXR33" s="2434"/>
      <c r="TXS33" s="2434"/>
      <c r="TXT33" s="2434"/>
      <c r="TXU33" s="2434"/>
      <c r="TXV33" s="2434"/>
      <c r="TXW33" s="2434"/>
      <c r="TXX33" s="2434"/>
      <c r="TXY33" s="2434"/>
      <c r="TXZ33" s="2434"/>
      <c r="TYA33" s="2434"/>
      <c r="TYB33" s="2434"/>
      <c r="TYC33" s="2434"/>
      <c r="TYD33" s="2434"/>
      <c r="TYE33" s="2434"/>
      <c r="TYF33" s="2434"/>
      <c r="TYG33" s="2434"/>
      <c r="TYH33" s="2434"/>
      <c r="TYI33" s="2434"/>
      <c r="TYJ33" s="2434"/>
      <c r="TYK33" s="2434"/>
      <c r="TYL33" s="2434"/>
      <c r="TYM33" s="2434"/>
      <c r="TYN33" s="2434"/>
      <c r="TYO33" s="2434"/>
      <c r="TYP33" s="2434"/>
      <c r="TYQ33" s="2434"/>
      <c r="TYR33" s="2434"/>
      <c r="TYS33" s="2434"/>
      <c r="TYT33" s="2434"/>
      <c r="TYU33" s="2434"/>
      <c r="TYV33" s="2434"/>
      <c r="TYW33" s="2434"/>
      <c r="TYX33" s="2434"/>
      <c r="TYY33" s="2434"/>
      <c r="TYZ33" s="2434"/>
      <c r="TZA33" s="2434"/>
      <c r="TZB33" s="2434"/>
      <c r="TZC33" s="2434"/>
      <c r="TZD33" s="2434"/>
      <c r="TZE33" s="2434"/>
      <c r="TZF33" s="2434"/>
      <c r="TZG33" s="2434"/>
      <c r="TZH33" s="2434"/>
      <c r="TZI33" s="2434"/>
      <c r="TZJ33" s="2434"/>
      <c r="TZK33" s="2434"/>
      <c r="TZL33" s="2434"/>
      <c r="TZM33" s="2434"/>
      <c r="TZN33" s="2434"/>
      <c r="TZO33" s="2434"/>
      <c r="TZP33" s="2434"/>
      <c r="TZQ33" s="2434"/>
      <c r="TZR33" s="2434"/>
      <c r="TZS33" s="2434"/>
      <c r="TZT33" s="2434"/>
      <c r="TZU33" s="2434"/>
      <c r="TZV33" s="2434"/>
      <c r="TZW33" s="2434"/>
      <c r="TZX33" s="2434"/>
      <c r="TZY33" s="2434"/>
      <c r="TZZ33" s="2434"/>
      <c r="UAA33" s="2434"/>
      <c r="UAB33" s="2434"/>
      <c r="UAC33" s="2434"/>
      <c r="UAD33" s="2434"/>
      <c r="UAE33" s="2434"/>
      <c r="UAF33" s="2434"/>
      <c r="UAG33" s="2434"/>
      <c r="UAH33" s="2434"/>
      <c r="UAI33" s="2434"/>
      <c r="UAJ33" s="2434"/>
      <c r="UAK33" s="2434"/>
      <c r="UAL33" s="2434"/>
      <c r="UAM33" s="2434"/>
      <c r="UAN33" s="2434"/>
      <c r="UAO33" s="2434"/>
      <c r="UAP33" s="2434"/>
      <c r="UAQ33" s="2434"/>
      <c r="UAR33" s="2434"/>
      <c r="UAS33" s="2434"/>
      <c r="UAT33" s="2434"/>
      <c r="UAU33" s="2434"/>
      <c r="UAV33" s="2434"/>
      <c r="UAW33" s="2434"/>
      <c r="UAX33" s="2434"/>
      <c r="UAY33" s="2434"/>
      <c r="UAZ33" s="2434"/>
      <c r="UBA33" s="2434"/>
      <c r="UBB33" s="2434"/>
      <c r="UBC33" s="2434"/>
      <c r="UBD33" s="2434"/>
      <c r="UBE33" s="2434"/>
      <c r="UBF33" s="2434"/>
      <c r="UBG33" s="2434"/>
      <c r="UBH33" s="2434"/>
      <c r="UBI33" s="2434"/>
      <c r="UBJ33" s="2434"/>
      <c r="UBK33" s="2434"/>
      <c r="UBL33" s="2434"/>
      <c r="UBM33" s="2434"/>
      <c r="UBN33" s="2434"/>
      <c r="UBO33" s="2434"/>
      <c r="UBP33" s="2434"/>
      <c r="UBQ33" s="2434"/>
      <c r="UBR33" s="2434"/>
      <c r="UBS33" s="2434"/>
      <c r="UBT33" s="2434"/>
      <c r="UBU33" s="2434"/>
      <c r="UBV33" s="2434"/>
      <c r="UBW33" s="2434"/>
      <c r="UBX33" s="2434"/>
      <c r="UBY33" s="2434"/>
      <c r="UBZ33" s="2434"/>
      <c r="UCA33" s="2434"/>
      <c r="UCB33" s="2434"/>
      <c r="UCC33" s="2434"/>
      <c r="UCD33" s="2434"/>
      <c r="UCE33" s="2434"/>
      <c r="UCF33" s="2434"/>
      <c r="UCG33" s="2434"/>
      <c r="UCH33" s="2434"/>
      <c r="UCI33" s="2434"/>
      <c r="UCJ33" s="2434"/>
      <c r="UCK33" s="2434"/>
      <c r="UCL33" s="2434"/>
      <c r="UCM33" s="2434"/>
      <c r="UCN33" s="2434"/>
      <c r="UCO33" s="2434"/>
      <c r="UCP33" s="2434"/>
      <c r="UCQ33" s="2434"/>
      <c r="UCR33" s="2434"/>
      <c r="UCS33" s="2434"/>
      <c r="UCT33" s="2434"/>
      <c r="UCU33" s="2434"/>
      <c r="UCV33" s="2434"/>
      <c r="UCW33" s="2434"/>
      <c r="UCX33" s="2434"/>
      <c r="UCY33" s="2434"/>
      <c r="UCZ33" s="2434"/>
      <c r="UDA33" s="2434"/>
      <c r="UDB33" s="2434"/>
      <c r="UDC33" s="2434"/>
      <c r="UDD33" s="2434"/>
      <c r="UDE33" s="2434"/>
      <c r="UDF33" s="2434"/>
      <c r="UDG33" s="2434"/>
      <c r="UDH33" s="2434"/>
      <c r="UDI33" s="2434"/>
      <c r="UDJ33" s="2434"/>
      <c r="UDK33" s="2434"/>
      <c r="UDL33" s="2434"/>
      <c r="UDM33" s="2434"/>
      <c r="UDN33" s="2434"/>
      <c r="UDO33" s="2434"/>
      <c r="UDP33" s="2434"/>
      <c r="UDQ33" s="2434"/>
      <c r="UDR33" s="2434"/>
      <c r="UDS33" s="2434"/>
      <c r="UDT33" s="2434"/>
      <c r="UDU33" s="2434"/>
      <c r="UDV33" s="2434"/>
      <c r="UDW33" s="2434"/>
      <c r="UDX33" s="2434"/>
      <c r="UDY33" s="2434"/>
      <c r="UDZ33" s="2434"/>
      <c r="UEA33" s="2434"/>
      <c r="UEB33" s="2434"/>
      <c r="UEC33" s="2434"/>
      <c r="UED33" s="2434"/>
      <c r="UEE33" s="2434"/>
      <c r="UEF33" s="2434"/>
      <c r="UEG33" s="2434"/>
      <c r="UEH33" s="2434"/>
      <c r="UEI33" s="2434"/>
      <c r="UEJ33" s="2434"/>
      <c r="UEK33" s="2434"/>
      <c r="UEL33" s="2434"/>
      <c r="UEM33" s="2434"/>
      <c r="UEN33" s="2434"/>
      <c r="UEO33" s="2434"/>
      <c r="UEP33" s="2434"/>
      <c r="UEQ33" s="2434"/>
      <c r="UER33" s="2434"/>
      <c r="UES33" s="2434"/>
      <c r="UET33" s="2434"/>
      <c r="UEU33" s="2434"/>
      <c r="UEV33" s="2434"/>
      <c r="UEW33" s="2434"/>
      <c r="UEX33" s="2434"/>
      <c r="UEY33" s="2434"/>
      <c r="UEZ33" s="2434"/>
      <c r="UFA33" s="2434"/>
      <c r="UFB33" s="2434"/>
      <c r="UFC33" s="2434"/>
      <c r="UFD33" s="2434"/>
      <c r="UFE33" s="2434"/>
      <c r="UFF33" s="2434"/>
      <c r="UFG33" s="2434"/>
      <c r="UFH33" s="2434"/>
      <c r="UFI33" s="2434"/>
      <c r="UFJ33" s="2434"/>
      <c r="UFK33" s="2434"/>
      <c r="UFL33" s="2434"/>
      <c r="UFM33" s="2434"/>
      <c r="UFN33" s="2434"/>
      <c r="UFO33" s="2434"/>
      <c r="UFP33" s="2434"/>
      <c r="UFQ33" s="2434"/>
      <c r="UFR33" s="2434"/>
      <c r="UFS33" s="2434"/>
      <c r="UFT33" s="2434"/>
      <c r="UFU33" s="2434"/>
      <c r="UFV33" s="2434"/>
      <c r="UFW33" s="2434"/>
      <c r="UFX33" s="2434"/>
      <c r="UFY33" s="2434"/>
      <c r="UFZ33" s="2434"/>
      <c r="UGA33" s="2434"/>
      <c r="UGB33" s="2434"/>
      <c r="UGC33" s="2434"/>
      <c r="UGD33" s="2434"/>
      <c r="UGE33" s="2434"/>
      <c r="UGF33" s="2434"/>
      <c r="UGG33" s="2434"/>
      <c r="UGH33" s="2434"/>
      <c r="UGI33" s="2434"/>
      <c r="UGJ33" s="2434"/>
      <c r="UGK33" s="2434"/>
      <c r="UGL33" s="2434"/>
      <c r="UGM33" s="2434"/>
      <c r="UGN33" s="2434"/>
      <c r="UGO33" s="2434"/>
      <c r="UGP33" s="2434"/>
      <c r="UGQ33" s="2434"/>
      <c r="UGR33" s="2434"/>
      <c r="UGS33" s="2434"/>
      <c r="UGT33" s="2434"/>
      <c r="UGU33" s="2434"/>
      <c r="UGV33" s="2434"/>
      <c r="UGW33" s="2434"/>
      <c r="UGX33" s="2434"/>
      <c r="UGY33" s="2434"/>
      <c r="UGZ33" s="2434"/>
      <c r="UHA33" s="2434"/>
      <c r="UHB33" s="2434"/>
      <c r="UHC33" s="2434"/>
      <c r="UHD33" s="2434"/>
      <c r="UHE33" s="2434"/>
      <c r="UHF33" s="2434"/>
      <c r="UHG33" s="2434"/>
      <c r="UHH33" s="2434"/>
      <c r="UHI33" s="2434"/>
      <c r="UHJ33" s="2434"/>
      <c r="UHK33" s="2434"/>
      <c r="UHL33" s="2434"/>
      <c r="UHM33" s="2434"/>
      <c r="UHN33" s="2434"/>
      <c r="UHO33" s="2434"/>
      <c r="UHP33" s="2434"/>
      <c r="UHQ33" s="2434"/>
      <c r="UHR33" s="2434"/>
      <c r="UHS33" s="2434"/>
      <c r="UHT33" s="2434"/>
      <c r="UHU33" s="2434"/>
      <c r="UHV33" s="2434"/>
      <c r="UHW33" s="2434"/>
      <c r="UHX33" s="2434"/>
      <c r="UHY33" s="2434"/>
      <c r="UHZ33" s="2434"/>
      <c r="UIA33" s="2434"/>
      <c r="UIB33" s="2434"/>
      <c r="UIC33" s="2434"/>
      <c r="UID33" s="2434"/>
      <c r="UIE33" s="2434"/>
      <c r="UIF33" s="2434"/>
      <c r="UIG33" s="2434"/>
      <c r="UIH33" s="2434"/>
      <c r="UII33" s="2434"/>
      <c r="UIJ33" s="2434"/>
      <c r="UIK33" s="2434"/>
      <c r="UIL33" s="2434"/>
      <c r="UIM33" s="2434"/>
      <c r="UIN33" s="2434"/>
      <c r="UIO33" s="2434"/>
      <c r="UIP33" s="2434"/>
      <c r="UIQ33" s="2434"/>
      <c r="UIR33" s="2434"/>
      <c r="UIS33" s="2434"/>
      <c r="UIT33" s="2434"/>
      <c r="UIU33" s="2434"/>
      <c r="UIV33" s="2434"/>
      <c r="UIW33" s="2434"/>
      <c r="UIX33" s="2434"/>
      <c r="UIY33" s="2434"/>
      <c r="UIZ33" s="2434"/>
      <c r="UJA33" s="2434"/>
      <c r="UJB33" s="2434"/>
      <c r="UJC33" s="2434"/>
      <c r="UJD33" s="2434"/>
      <c r="UJE33" s="2434"/>
      <c r="UJF33" s="2434"/>
      <c r="UJG33" s="2434"/>
      <c r="UJH33" s="2434"/>
      <c r="UJI33" s="2434"/>
      <c r="UJJ33" s="2434"/>
      <c r="UJK33" s="2434"/>
      <c r="UJL33" s="2434"/>
      <c r="UJM33" s="2434"/>
      <c r="UJN33" s="2434"/>
      <c r="UJO33" s="2434"/>
      <c r="UJP33" s="2434"/>
      <c r="UJQ33" s="2434"/>
      <c r="UJR33" s="2434"/>
      <c r="UJS33" s="2434"/>
      <c r="UJT33" s="2434"/>
      <c r="UJU33" s="2434"/>
      <c r="UJV33" s="2434"/>
      <c r="UJW33" s="2434"/>
      <c r="UJX33" s="2434"/>
      <c r="UJY33" s="2434"/>
      <c r="UJZ33" s="2434"/>
      <c r="UKA33" s="2434"/>
      <c r="UKB33" s="2434"/>
      <c r="UKC33" s="2434"/>
      <c r="UKD33" s="2434"/>
      <c r="UKE33" s="2434"/>
      <c r="UKF33" s="2434"/>
      <c r="UKG33" s="2434"/>
      <c r="UKH33" s="2434"/>
      <c r="UKI33" s="2434"/>
      <c r="UKJ33" s="2434"/>
      <c r="UKK33" s="2434"/>
      <c r="UKL33" s="2434"/>
      <c r="UKM33" s="2434"/>
      <c r="UKN33" s="2434"/>
      <c r="UKO33" s="2434"/>
      <c r="UKP33" s="2434"/>
      <c r="UKQ33" s="2434"/>
      <c r="UKR33" s="2434"/>
      <c r="UKS33" s="2434"/>
      <c r="UKT33" s="2434"/>
      <c r="UKU33" s="2434"/>
      <c r="UKV33" s="2434"/>
      <c r="UKW33" s="2434"/>
      <c r="UKX33" s="2434"/>
      <c r="UKY33" s="2434"/>
      <c r="UKZ33" s="2434"/>
      <c r="ULA33" s="2434"/>
      <c r="ULB33" s="2434"/>
      <c r="ULC33" s="2434"/>
      <c r="ULD33" s="2434"/>
      <c r="ULE33" s="2434"/>
      <c r="ULF33" s="2434"/>
      <c r="ULG33" s="2434"/>
      <c r="ULH33" s="2434"/>
      <c r="ULI33" s="2434"/>
      <c r="ULJ33" s="2434"/>
      <c r="ULK33" s="2434"/>
      <c r="ULL33" s="2434"/>
      <c r="ULM33" s="2434"/>
      <c r="ULN33" s="2434"/>
      <c r="ULO33" s="2434"/>
      <c r="ULP33" s="2434"/>
      <c r="ULQ33" s="2434"/>
      <c r="ULR33" s="2434"/>
      <c r="ULS33" s="2434"/>
      <c r="ULT33" s="2434"/>
      <c r="ULU33" s="2434"/>
      <c r="ULV33" s="2434"/>
      <c r="ULW33" s="2434"/>
      <c r="ULX33" s="2434"/>
      <c r="ULY33" s="2434"/>
      <c r="ULZ33" s="2434"/>
      <c r="UMA33" s="2434"/>
      <c r="UMB33" s="2434"/>
      <c r="UMC33" s="2434"/>
      <c r="UMD33" s="2434"/>
      <c r="UME33" s="2434"/>
      <c r="UMF33" s="2434"/>
      <c r="UMG33" s="2434"/>
      <c r="UMH33" s="2434"/>
      <c r="UMI33" s="2434"/>
      <c r="UMJ33" s="2434"/>
      <c r="UMK33" s="2434"/>
      <c r="UML33" s="2434"/>
      <c r="UMM33" s="2434"/>
      <c r="UMN33" s="2434"/>
      <c r="UMO33" s="2434"/>
      <c r="UMP33" s="2434"/>
      <c r="UMQ33" s="2434"/>
      <c r="UMR33" s="2434"/>
      <c r="UMS33" s="2434"/>
      <c r="UMT33" s="2434"/>
      <c r="UMU33" s="2434"/>
      <c r="UMV33" s="2434"/>
      <c r="UMW33" s="2434"/>
      <c r="UMX33" s="2434"/>
      <c r="UMY33" s="2434"/>
      <c r="UMZ33" s="2434"/>
      <c r="UNA33" s="2434"/>
      <c r="UNB33" s="2434"/>
      <c r="UNC33" s="2434"/>
      <c r="UND33" s="2434"/>
      <c r="UNE33" s="2434"/>
      <c r="UNF33" s="2434"/>
      <c r="UNG33" s="2434"/>
      <c r="UNH33" s="2434"/>
      <c r="UNI33" s="2434"/>
      <c r="UNJ33" s="2434"/>
      <c r="UNK33" s="2434"/>
      <c r="UNL33" s="2434"/>
      <c r="UNM33" s="2434"/>
      <c r="UNN33" s="2434"/>
      <c r="UNO33" s="2434"/>
      <c r="UNP33" s="2434"/>
      <c r="UNQ33" s="2434"/>
      <c r="UNR33" s="2434"/>
      <c r="UNS33" s="2434"/>
      <c r="UNT33" s="2434"/>
      <c r="UNU33" s="2434"/>
      <c r="UNV33" s="2434"/>
      <c r="UNW33" s="2434"/>
      <c r="UNX33" s="2434"/>
      <c r="UNY33" s="2434"/>
      <c r="UNZ33" s="2434"/>
      <c r="UOA33" s="2434"/>
      <c r="UOB33" s="2434"/>
      <c r="UOC33" s="2434"/>
      <c r="UOD33" s="2434"/>
      <c r="UOE33" s="2434"/>
      <c r="UOF33" s="2434"/>
      <c r="UOG33" s="2434"/>
      <c r="UOH33" s="2434"/>
      <c r="UOI33" s="2434"/>
      <c r="UOJ33" s="2434"/>
      <c r="UOK33" s="2434"/>
      <c r="UOL33" s="2434"/>
      <c r="UOM33" s="2434"/>
      <c r="UON33" s="2434"/>
      <c r="UOO33" s="2434"/>
      <c r="UOP33" s="2434"/>
      <c r="UOQ33" s="2434"/>
      <c r="UOR33" s="2434"/>
      <c r="UOS33" s="2434"/>
      <c r="UOT33" s="2434"/>
      <c r="UOU33" s="2434"/>
      <c r="UOV33" s="2434"/>
      <c r="UOW33" s="2434"/>
      <c r="UOX33" s="2434"/>
      <c r="UOY33" s="2434"/>
      <c r="UOZ33" s="2434"/>
      <c r="UPA33" s="2434"/>
      <c r="UPB33" s="2434"/>
      <c r="UPC33" s="2434"/>
      <c r="UPD33" s="2434"/>
      <c r="UPE33" s="2434"/>
      <c r="UPF33" s="2434"/>
      <c r="UPG33" s="2434"/>
      <c r="UPH33" s="2434"/>
      <c r="UPI33" s="2434"/>
      <c r="UPJ33" s="2434"/>
      <c r="UPK33" s="2434"/>
      <c r="UPL33" s="2434"/>
      <c r="UPM33" s="2434"/>
      <c r="UPN33" s="2434"/>
      <c r="UPO33" s="2434"/>
      <c r="UPP33" s="2434"/>
      <c r="UPQ33" s="2434"/>
      <c r="UPR33" s="2434"/>
      <c r="UPS33" s="2434"/>
      <c r="UPT33" s="2434"/>
      <c r="UPU33" s="2434"/>
      <c r="UPV33" s="2434"/>
      <c r="UPW33" s="2434"/>
      <c r="UPX33" s="2434"/>
      <c r="UPY33" s="2434"/>
      <c r="UPZ33" s="2434"/>
      <c r="UQA33" s="2434"/>
      <c r="UQB33" s="2434"/>
      <c r="UQC33" s="2434"/>
      <c r="UQD33" s="2434"/>
      <c r="UQE33" s="2434"/>
      <c r="UQF33" s="2434"/>
      <c r="UQG33" s="2434"/>
      <c r="UQH33" s="2434"/>
      <c r="UQI33" s="2434"/>
      <c r="UQJ33" s="2434"/>
      <c r="UQK33" s="2434"/>
      <c r="UQL33" s="2434"/>
      <c r="UQM33" s="2434"/>
      <c r="UQN33" s="2434"/>
      <c r="UQO33" s="2434"/>
      <c r="UQP33" s="2434"/>
      <c r="UQQ33" s="2434"/>
      <c r="UQR33" s="2434"/>
      <c r="UQS33" s="2434"/>
      <c r="UQT33" s="2434"/>
      <c r="UQU33" s="2434"/>
      <c r="UQV33" s="2434"/>
      <c r="UQW33" s="2434"/>
      <c r="UQX33" s="2434"/>
      <c r="UQY33" s="2434"/>
      <c r="UQZ33" s="2434"/>
      <c r="URA33" s="2434"/>
      <c r="URB33" s="2434"/>
      <c r="URC33" s="2434"/>
      <c r="URD33" s="2434"/>
      <c r="URE33" s="2434"/>
      <c r="URF33" s="2434"/>
      <c r="URG33" s="2434"/>
      <c r="URH33" s="2434"/>
      <c r="URI33" s="2434"/>
      <c r="URJ33" s="2434"/>
      <c r="URK33" s="2434"/>
      <c r="URL33" s="2434"/>
      <c r="URM33" s="2434"/>
      <c r="URN33" s="2434"/>
      <c r="URO33" s="2434"/>
      <c r="URP33" s="2434"/>
      <c r="URQ33" s="2434"/>
      <c r="URR33" s="2434"/>
      <c r="URS33" s="2434"/>
      <c r="URT33" s="2434"/>
      <c r="URU33" s="2434"/>
      <c r="URV33" s="2434"/>
      <c r="URW33" s="2434"/>
      <c r="URX33" s="2434"/>
      <c r="URY33" s="2434"/>
      <c r="URZ33" s="2434"/>
      <c r="USA33" s="2434"/>
      <c r="USB33" s="2434"/>
      <c r="USC33" s="2434"/>
      <c r="USD33" s="2434"/>
      <c r="USE33" s="2434"/>
      <c r="USF33" s="2434"/>
      <c r="USG33" s="2434"/>
      <c r="USH33" s="2434"/>
      <c r="USI33" s="2434"/>
      <c r="USJ33" s="2434"/>
      <c r="USK33" s="2434"/>
      <c r="USL33" s="2434"/>
      <c r="USM33" s="2434"/>
      <c r="USN33" s="2434"/>
      <c r="USO33" s="2434"/>
      <c r="USP33" s="2434"/>
      <c r="USQ33" s="2434"/>
      <c r="USR33" s="2434"/>
      <c r="USS33" s="2434"/>
      <c r="UST33" s="2434"/>
      <c r="USU33" s="2434"/>
      <c r="USV33" s="2434"/>
      <c r="USW33" s="2434"/>
      <c r="USX33" s="2434"/>
      <c r="USY33" s="2434"/>
      <c r="USZ33" s="2434"/>
      <c r="UTA33" s="2434"/>
      <c r="UTB33" s="2434"/>
      <c r="UTC33" s="2434"/>
      <c r="UTD33" s="2434"/>
      <c r="UTE33" s="2434"/>
      <c r="UTF33" s="2434"/>
      <c r="UTG33" s="2434"/>
      <c r="UTH33" s="2434"/>
      <c r="UTI33" s="2434"/>
      <c r="UTJ33" s="2434"/>
      <c r="UTK33" s="2434"/>
      <c r="UTL33" s="2434"/>
      <c r="UTM33" s="2434"/>
      <c r="UTN33" s="2434"/>
      <c r="UTO33" s="2434"/>
      <c r="UTP33" s="2434"/>
      <c r="UTQ33" s="2434"/>
      <c r="UTR33" s="2434"/>
      <c r="UTS33" s="2434"/>
      <c r="UTT33" s="2434"/>
      <c r="UTU33" s="2434"/>
      <c r="UTV33" s="2434"/>
      <c r="UTW33" s="2434"/>
      <c r="UTX33" s="2434"/>
      <c r="UTY33" s="2434"/>
      <c r="UTZ33" s="2434"/>
      <c r="UUA33" s="2434"/>
      <c r="UUB33" s="2434"/>
      <c r="UUC33" s="2434"/>
      <c r="UUD33" s="2434"/>
      <c r="UUE33" s="2434"/>
      <c r="UUF33" s="2434"/>
      <c r="UUG33" s="2434"/>
      <c r="UUH33" s="2434"/>
      <c r="UUI33" s="2434"/>
      <c r="UUJ33" s="2434"/>
      <c r="UUK33" s="2434"/>
      <c r="UUL33" s="2434"/>
      <c r="UUM33" s="2434"/>
      <c r="UUN33" s="2434"/>
      <c r="UUO33" s="2434"/>
      <c r="UUP33" s="2434"/>
      <c r="UUQ33" s="2434"/>
      <c r="UUR33" s="2434"/>
      <c r="UUS33" s="2434"/>
      <c r="UUT33" s="2434"/>
      <c r="UUU33" s="2434"/>
      <c r="UUV33" s="2434"/>
      <c r="UUW33" s="2434"/>
      <c r="UUX33" s="2434"/>
      <c r="UUY33" s="2434"/>
      <c r="UUZ33" s="2434"/>
      <c r="UVA33" s="2434"/>
      <c r="UVB33" s="2434"/>
      <c r="UVC33" s="2434"/>
      <c r="UVD33" s="2434"/>
      <c r="UVE33" s="2434"/>
      <c r="UVF33" s="2434"/>
      <c r="UVG33" s="2434"/>
      <c r="UVH33" s="2434"/>
      <c r="UVI33" s="2434"/>
      <c r="UVJ33" s="2434"/>
      <c r="UVK33" s="2434"/>
      <c r="UVL33" s="2434"/>
      <c r="UVM33" s="2434"/>
      <c r="UVN33" s="2434"/>
      <c r="UVO33" s="2434"/>
      <c r="UVP33" s="2434"/>
      <c r="UVQ33" s="2434"/>
      <c r="UVR33" s="2434"/>
      <c r="UVS33" s="2434"/>
      <c r="UVT33" s="2434"/>
      <c r="UVU33" s="2434"/>
      <c r="UVV33" s="2434"/>
      <c r="UVW33" s="2434"/>
      <c r="UVX33" s="2434"/>
      <c r="UVY33" s="2434"/>
      <c r="UVZ33" s="2434"/>
      <c r="UWA33" s="2434"/>
      <c r="UWB33" s="2434"/>
      <c r="UWC33" s="2434"/>
      <c r="UWD33" s="2434"/>
      <c r="UWE33" s="2434"/>
      <c r="UWF33" s="2434"/>
      <c r="UWG33" s="2434"/>
      <c r="UWH33" s="2434"/>
      <c r="UWI33" s="2434"/>
      <c r="UWJ33" s="2434"/>
      <c r="UWK33" s="2434"/>
      <c r="UWL33" s="2434"/>
      <c r="UWM33" s="2434"/>
      <c r="UWN33" s="2434"/>
      <c r="UWO33" s="2434"/>
      <c r="UWP33" s="2434"/>
      <c r="UWQ33" s="2434"/>
      <c r="UWR33" s="2434"/>
      <c r="UWS33" s="2434"/>
      <c r="UWT33" s="2434"/>
      <c r="UWU33" s="2434"/>
      <c r="UWV33" s="2434"/>
      <c r="UWW33" s="2434"/>
      <c r="UWX33" s="2434"/>
      <c r="UWY33" s="2434"/>
      <c r="UWZ33" s="2434"/>
      <c r="UXA33" s="2434"/>
      <c r="UXB33" s="2434"/>
      <c r="UXC33" s="2434"/>
      <c r="UXD33" s="2434"/>
      <c r="UXE33" s="2434"/>
      <c r="UXF33" s="2434"/>
      <c r="UXG33" s="2434"/>
      <c r="UXH33" s="2434"/>
      <c r="UXI33" s="2434"/>
      <c r="UXJ33" s="2434"/>
      <c r="UXK33" s="2434"/>
      <c r="UXL33" s="2434"/>
      <c r="UXM33" s="2434"/>
      <c r="UXN33" s="2434"/>
      <c r="UXO33" s="2434"/>
      <c r="UXP33" s="2434"/>
      <c r="UXQ33" s="2434"/>
      <c r="UXR33" s="2434"/>
      <c r="UXS33" s="2434"/>
      <c r="UXT33" s="2434"/>
      <c r="UXU33" s="2434"/>
      <c r="UXV33" s="2434"/>
      <c r="UXW33" s="2434"/>
      <c r="UXX33" s="2434"/>
      <c r="UXY33" s="2434"/>
      <c r="UXZ33" s="2434"/>
      <c r="UYA33" s="2434"/>
      <c r="UYB33" s="2434"/>
      <c r="UYC33" s="2434"/>
      <c r="UYD33" s="2434"/>
      <c r="UYE33" s="2434"/>
      <c r="UYF33" s="2434"/>
      <c r="UYG33" s="2434"/>
      <c r="UYH33" s="2434"/>
      <c r="UYI33" s="2434"/>
      <c r="UYJ33" s="2434"/>
      <c r="UYK33" s="2434"/>
      <c r="UYL33" s="2434"/>
      <c r="UYM33" s="2434"/>
      <c r="UYN33" s="2434"/>
      <c r="UYO33" s="2434"/>
      <c r="UYP33" s="2434"/>
      <c r="UYQ33" s="2434"/>
      <c r="UYR33" s="2434"/>
      <c r="UYS33" s="2434"/>
      <c r="UYT33" s="2434"/>
      <c r="UYU33" s="2434"/>
      <c r="UYV33" s="2434"/>
      <c r="UYW33" s="2434"/>
      <c r="UYX33" s="2434"/>
      <c r="UYY33" s="2434"/>
      <c r="UYZ33" s="2434"/>
      <c r="UZA33" s="2434"/>
      <c r="UZB33" s="2434"/>
      <c r="UZC33" s="2434"/>
      <c r="UZD33" s="2434"/>
      <c r="UZE33" s="2434"/>
      <c r="UZF33" s="2434"/>
      <c r="UZG33" s="2434"/>
      <c r="UZH33" s="2434"/>
      <c r="UZI33" s="2434"/>
      <c r="UZJ33" s="2434"/>
      <c r="UZK33" s="2434"/>
      <c r="UZL33" s="2434"/>
      <c r="UZM33" s="2434"/>
      <c r="UZN33" s="2434"/>
      <c r="UZO33" s="2434"/>
      <c r="UZP33" s="2434"/>
      <c r="UZQ33" s="2434"/>
      <c r="UZR33" s="2434"/>
      <c r="UZS33" s="2434"/>
      <c r="UZT33" s="2434"/>
      <c r="UZU33" s="2434"/>
      <c r="UZV33" s="2434"/>
      <c r="UZW33" s="2434"/>
      <c r="UZX33" s="2434"/>
      <c r="UZY33" s="2434"/>
      <c r="UZZ33" s="2434"/>
      <c r="VAA33" s="2434"/>
      <c r="VAB33" s="2434"/>
      <c r="VAC33" s="2434"/>
      <c r="VAD33" s="2434"/>
      <c r="VAE33" s="2434"/>
      <c r="VAF33" s="2434"/>
      <c r="VAG33" s="2434"/>
      <c r="VAH33" s="2434"/>
      <c r="VAI33" s="2434"/>
      <c r="VAJ33" s="2434"/>
      <c r="VAK33" s="2434"/>
      <c r="VAL33" s="2434"/>
      <c r="VAM33" s="2434"/>
      <c r="VAN33" s="2434"/>
      <c r="VAO33" s="2434"/>
      <c r="VAP33" s="2434"/>
      <c r="VAQ33" s="2434"/>
      <c r="VAR33" s="2434"/>
      <c r="VAS33" s="2434"/>
      <c r="VAT33" s="2434"/>
      <c r="VAU33" s="2434"/>
      <c r="VAV33" s="2434"/>
      <c r="VAW33" s="2434"/>
      <c r="VAX33" s="2434"/>
      <c r="VAY33" s="2434"/>
      <c r="VAZ33" s="2434"/>
      <c r="VBA33" s="2434"/>
      <c r="VBB33" s="2434"/>
      <c r="VBC33" s="2434"/>
      <c r="VBD33" s="2434"/>
      <c r="VBE33" s="2434"/>
      <c r="VBF33" s="2434"/>
      <c r="VBG33" s="2434"/>
      <c r="VBH33" s="2434"/>
      <c r="VBI33" s="2434"/>
      <c r="VBJ33" s="2434"/>
      <c r="VBK33" s="2434"/>
      <c r="VBL33" s="2434"/>
      <c r="VBM33" s="2434"/>
      <c r="VBN33" s="2434"/>
      <c r="VBO33" s="2434"/>
      <c r="VBP33" s="2434"/>
      <c r="VBQ33" s="2434"/>
      <c r="VBR33" s="2434"/>
      <c r="VBS33" s="2434"/>
      <c r="VBT33" s="2434"/>
      <c r="VBU33" s="2434"/>
      <c r="VBV33" s="2434"/>
      <c r="VBW33" s="2434"/>
      <c r="VBX33" s="2434"/>
      <c r="VBY33" s="2434"/>
      <c r="VBZ33" s="2434"/>
      <c r="VCA33" s="2434"/>
      <c r="VCB33" s="2434"/>
      <c r="VCC33" s="2434"/>
      <c r="VCD33" s="2434"/>
      <c r="VCE33" s="2434"/>
      <c r="VCF33" s="2434"/>
      <c r="VCG33" s="2434"/>
      <c r="VCH33" s="2434"/>
      <c r="VCI33" s="2434"/>
      <c r="VCJ33" s="2434"/>
      <c r="VCK33" s="2434"/>
      <c r="VCL33" s="2434"/>
      <c r="VCM33" s="2434"/>
      <c r="VCN33" s="2434"/>
      <c r="VCO33" s="2434"/>
      <c r="VCP33" s="2434"/>
      <c r="VCQ33" s="2434"/>
      <c r="VCR33" s="2434"/>
      <c r="VCS33" s="2434"/>
      <c r="VCT33" s="2434"/>
      <c r="VCU33" s="2434"/>
      <c r="VCV33" s="2434"/>
      <c r="VCW33" s="2434"/>
      <c r="VCX33" s="2434"/>
      <c r="VCY33" s="2434"/>
      <c r="VCZ33" s="2434"/>
      <c r="VDA33" s="2434"/>
      <c r="VDB33" s="2434"/>
      <c r="VDC33" s="2434"/>
      <c r="VDD33" s="2434"/>
      <c r="VDE33" s="2434"/>
      <c r="VDF33" s="2434"/>
      <c r="VDG33" s="2434"/>
      <c r="VDH33" s="2434"/>
      <c r="VDI33" s="2434"/>
      <c r="VDJ33" s="2434"/>
      <c r="VDK33" s="2434"/>
      <c r="VDL33" s="2434"/>
      <c r="VDM33" s="2434"/>
      <c r="VDN33" s="2434"/>
      <c r="VDO33" s="2434"/>
      <c r="VDP33" s="2434"/>
      <c r="VDQ33" s="2434"/>
      <c r="VDR33" s="2434"/>
      <c r="VDS33" s="2434"/>
      <c r="VDT33" s="2434"/>
      <c r="VDU33" s="2434"/>
      <c r="VDV33" s="2434"/>
      <c r="VDW33" s="2434"/>
      <c r="VDX33" s="2434"/>
      <c r="VDY33" s="2434"/>
      <c r="VDZ33" s="2434"/>
      <c r="VEA33" s="2434"/>
      <c r="VEB33" s="2434"/>
      <c r="VEC33" s="2434"/>
      <c r="VED33" s="2434"/>
      <c r="VEE33" s="2434"/>
      <c r="VEF33" s="2434"/>
      <c r="VEG33" s="2434"/>
      <c r="VEH33" s="2434"/>
      <c r="VEI33" s="2434"/>
      <c r="VEJ33" s="2434"/>
      <c r="VEK33" s="2434"/>
      <c r="VEL33" s="2434"/>
      <c r="VEM33" s="2434"/>
      <c r="VEN33" s="2434"/>
      <c r="VEO33" s="2434"/>
      <c r="VEP33" s="2434"/>
      <c r="VEQ33" s="2434"/>
      <c r="VER33" s="2434"/>
      <c r="VES33" s="2434"/>
      <c r="VET33" s="2434"/>
      <c r="VEU33" s="2434"/>
      <c r="VEV33" s="2434"/>
      <c r="VEW33" s="2434"/>
      <c r="VEX33" s="2434"/>
      <c r="VEY33" s="2434"/>
      <c r="VEZ33" s="2434"/>
      <c r="VFA33" s="2434"/>
      <c r="VFB33" s="2434"/>
      <c r="VFC33" s="2434"/>
      <c r="VFD33" s="2434"/>
      <c r="VFE33" s="2434"/>
      <c r="VFF33" s="2434"/>
      <c r="VFG33" s="2434"/>
      <c r="VFH33" s="2434"/>
      <c r="VFI33" s="2434"/>
      <c r="VFJ33" s="2434"/>
      <c r="VFK33" s="2434"/>
      <c r="VFL33" s="2434"/>
      <c r="VFM33" s="2434"/>
      <c r="VFN33" s="2434"/>
      <c r="VFO33" s="2434"/>
      <c r="VFP33" s="2434"/>
      <c r="VFQ33" s="2434"/>
      <c r="VFR33" s="2434"/>
      <c r="VFS33" s="2434"/>
      <c r="VFT33" s="2434"/>
      <c r="VFU33" s="2434"/>
      <c r="VFV33" s="2434"/>
      <c r="VFW33" s="2434"/>
      <c r="VFX33" s="2434"/>
      <c r="VFY33" s="2434"/>
      <c r="VFZ33" s="2434"/>
      <c r="VGA33" s="2434"/>
      <c r="VGB33" s="2434"/>
      <c r="VGC33" s="2434"/>
      <c r="VGD33" s="2434"/>
      <c r="VGE33" s="2434"/>
      <c r="VGF33" s="2434"/>
      <c r="VGG33" s="2434"/>
      <c r="VGH33" s="2434"/>
      <c r="VGI33" s="2434"/>
      <c r="VGJ33" s="2434"/>
      <c r="VGK33" s="2434"/>
      <c r="VGL33" s="2434"/>
      <c r="VGM33" s="2434"/>
      <c r="VGN33" s="2434"/>
      <c r="VGO33" s="2434"/>
      <c r="VGP33" s="2434"/>
      <c r="VGQ33" s="2434"/>
      <c r="VGR33" s="2434"/>
      <c r="VGS33" s="2434"/>
      <c r="VGT33" s="2434"/>
      <c r="VGU33" s="2434"/>
      <c r="VGV33" s="2434"/>
      <c r="VGW33" s="2434"/>
      <c r="VGX33" s="2434"/>
      <c r="VGY33" s="2434"/>
      <c r="VGZ33" s="2434"/>
      <c r="VHA33" s="2434"/>
      <c r="VHB33" s="2434"/>
      <c r="VHC33" s="2434"/>
      <c r="VHD33" s="2434"/>
      <c r="VHE33" s="2434"/>
      <c r="VHF33" s="2434"/>
      <c r="VHG33" s="2434"/>
      <c r="VHH33" s="2434"/>
      <c r="VHI33" s="2434"/>
      <c r="VHJ33" s="2434"/>
      <c r="VHK33" s="2434"/>
      <c r="VHL33" s="2434"/>
      <c r="VHM33" s="2434"/>
      <c r="VHN33" s="2434"/>
      <c r="VHO33" s="2434"/>
      <c r="VHP33" s="2434"/>
      <c r="VHQ33" s="2434"/>
      <c r="VHR33" s="2434"/>
      <c r="VHS33" s="2434"/>
      <c r="VHT33" s="2434"/>
      <c r="VHU33" s="2434"/>
      <c r="VHV33" s="2434"/>
      <c r="VHW33" s="2434"/>
      <c r="VHX33" s="2434"/>
      <c r="VHY33" s="2434"/>
      <c r="VHZ33" s="2434"/>
      <c r="VIA33" s="2434"/>
      <c r="VIB33" s="2434"/>
      <c r="VIC33" s="2434"/>
      <c r="VID33" s="2434"/>
      <c r="VIE33" s="2434"/>
      <c r="VIF33" s="2434"/>
      <c r="VIG33" s="2434"/>
      <c r="VIH33" s="2434"/>
      <c r="VII33" s="2434"/>
      <c r="VIJ33" s="2434"/>
      <c r="VIK33" s="2434"/>
      <c r="VIL33" s="2434"/>
      <c r="VIM33" s="2434"/>
      <c r="VIN33" s="2434"/>
      <c r="VIO33" s="2434"/>
      <c r="VIP33" s="2434"/>
      <c r="VIQ33" s="2434"/>
      <c r="VIR33" s="2434"/>
      <c r="VIS33" s="2434"/>
      <c r="VIT33" s="2434"/>
      <c r="VIU33" s="2434"/>
      <c r="VIV33" s="2434"/>
      <c r="VIW33" s="2434"/>
      <c r="VIX33" s="2434"/>
      <c r="VIY33" s="2434"/>
      <c r="VIZ33" s="2434"/>
      <c r="VJA33" s="2434"/>
      <c r="VJB33" s="2434"/>
      <c r="VJC33" s="2434"/>
      <c r="VJD33" s="2434"/>
      <c r="VJE33" s="2434"/>
      <c r="VJF33" s="2434"/>
      <c r="VJG33" s="2434"/>
      <c r="VJH33" s="2434"/>
      <c r="VJI33" s="2434"/>
      <c r="VJJ33" s="2434"/>
      <c r="VJK33" s="2434"/>
      <c r="VJL33" s="2434"/>
      <c r="VJM33" s="2434"/>
      <c r="VJN33" s="2434"/>
      <c r="VJO33" s="2434"/>
      <c r="VJP33" s="2434"/>
      <c r="VJQ33" s="2434"/>
      <c r="VJR33" s="2434"/>
      <c r="VJS33" s="2434"/>
      <c r="VJT33" s="2434"/>
      <c r="VJU33" s="2434"/>
      <c r="VJV33" s="2434"/>
      <c r="VJW33" s="2434"/>
      <c r="VJX33" s="2434"/>
      <c r="VJY33" s="2434"/>
      <c r="VJZ33" s="2434"/>
      <c r="VKA33" s="2434"/>
      <c r="VKB33" s="2434"/>
      <c r="VKC33" s="2434"/>
      <c r="VKD33" s="2434"/>
      <c r="VKE33" s="2434"/>
      <c r="VKF33" s="2434"/>
      <c r="VKG33" s="2434"/>
      <c r="VKH33" s="2434"/>
      <c r="VKI33" s="2434"/>
      <c r="VKJ33" s="2434"/>
      <c r="VKK33" s="2434"/>
      <c r="VKL33" s="2434"/>
      <c r="VKM33" s="2434"/>
      <c r="VKN33" s="2434"/>
      <c r="VKO33" s="2434"/>
      <c r="VKP33" s="2434"/>
      <c r="VKQ33" s="2434"/>
      <c r="VKR33" s="2434"/>
      <c r="VKS33" s="2434"/>
      <c r="VKT33" s="2434"/>
      <c r="VKU33" s="2434"/>
      <c r="VKV33" s="2434"/>
      <c r="VKW33" s="2434"/>
      <c r="VKX33" s="2434"/>
      <c r="VKY33" s="2434"/>
      <c r="VKZ33" s="2434"/>
      <c r="VLA33" s="2434"/>
      <c r="VLB33" s="2434"/>
      <c r="VLC33" s="2434"/>
      <c r="VLD33" s="2434"/>
      <c r="VLE33" s="2434"/>
      <c r="VLF33" s="2434"/>
      <c r="VLG33" s="2434"/>
      <c r="VLH33" s="2434"/>
      <c r="VLI33" s="2434"/>
      <c r="VLJ33" s="2434"/>
      <c r="VLK33" s="2434"/>
      <c r="VLL33" s="2434"/>
      <c r="VLM33" s="2434"/>
      <c r="VLN33" s="2434"/>
      <c r="VLO33" s="2434"/>
      <c r="VLP33" s="2434"/>
      <c r="VLQ33" s="2434"/>
      <c r="VLR33" s="2434"/>
      <c r="VLS33" s="2434"/>
      <c r="VLT33" s="2434"/>
      <c r="VLU33" s="2434"/>
      <c r="VLV33" s="2434"/>
      <c r="VLW33" s="2434"/>
      <c r="VLX33" s="2434"/>
      <c r="VLY33" s="2434"/>
      <c r="VLZ33" s="2434"/>
      <c r="VMA33" s="2434"/>
      <c r="VMB33" s="2434"/>
      <c r="VMC33" s="2434"/>
      <c r="VMD33" s="2434"/>
      <c r="VME33" s="2434"/>
      <c r="VMF33" s="2434"/>
      <c r="VMG33" s="2434"/>
      <c r="VMH33" s="2434"/>
      <c r="VMI33" s="2434"/>
      <c r="VMJ33" s="2434"/>
      <c r="VMK33" s="2434"/>
      <c r="VML33" s="2434"/>
      <c r="VMM33" s="2434"/>
      <c r="VMN33" s="2434"/>
      <c r="VMO33" s="2434"/>
      <c r="VMP33" s="2434"/>
      <c r="VMQ33" s="2434"/>
      <c r="VMR33" s="2434"/>
      <c r="VMS33" s="2434"/>
      <c r="VMT33" s="2434"/>
      <c r="VMU33" s="2434"/>
      <c r="VMV33" s="2434"/>
      <c r="VMW33" s="2434"/>
      <c r="VMX33" s="2434"/>
      <c r="VMY33" s="2434"/>
      <c r="VMZ33" s="2434"/>
      <c r="VNA33" s="2434"/>
      <c r="VNB33" s="2434"/>
      <c r="VNC33" s="2434"/>
      <c r="VND33" s="2434"/>
      <c r="VNE33" s="2434"/>
      <c r="VNF33" s="2434"/>
      <c r="VNG33" s="2434"/>
      <c r="VNH33" s="2434"/>
      <c r="VNI33" s="2434"/>
      <c r="VNJ33" s="2434"/>
      <c r="VNK33" s="2434"/>
      <c r="VNL33" s="2434"/>
      <c r="VNM33" s="2434"/>
      <c r="VNN33" s="2434"/>
      <c r="VNO33" s="2434"/>
      <c r="VNP33" s="2434"/>
      <c r="VNQ33" s="2434"/>
      <c r="VNR33" s="2434"/>
      <c r="VNS33" s="2434"/>
      <c r="VNT33" s="2434"/>
      <c r="VNU33" s="2434"/>
      <c r="VNV33" s="2434"/>
      <c r="VNW33" s="2434"/>
      <c r="VNX33" s="2434"/>
      <c r="VNY33" s="2434"/>
      <c r="VNZ33" s="2434"/>
      <c r="VOA33" s="2434"/>
      <c r="VOB33" s="2434"/>
      <c r="VOC33" s="2434"/>
      <c r="VOD33" s="2434"/>
      <c r="VOE33" s="2434"/>
      <c r="VOF33" s="2434"/>
      <c r="VOG33" s="2434"/>
      <c r="VOH33" s="2434"/>
      <c r="VOI33" s="2434"/>
      <c r="VOJ33" s="2434"/>
      <c r="VOK33" s="2434"/>
      <c r="VOL33" s="2434"/>
      <c r="VOM33" s="2434"/>
      <c r="VON33" s="2434"/>
      <c r="VOO33" s="2434"/>
      <c r="VOP33" s="2434"/>
      <c r="VOQ33" s="2434"/>
      <c r="VOR33" s="2434"/>
      <c r="VOS33" s="2434"/>
      <c r="VOT33" s="2434"/>
      <c r="VOU33" s="2434"/>
      <c r="VOV33" s="2434"/>
      <c r="VOW33" s="2434"/>
      <c r="VOX33" s="2434"/>
      <c r="VOY33" s="2434"/>
      <c r="VOZ33" s="2434"/>
      <c r="VPA33" s="2434"/>
      <c r="VPB33" s="2434"/>
      <c r="VPC33" s="2434"/>
      <c r="VPD33" s="2434"/>
      <c r="VPE33" s="2434"/>
      <c r="VPF33" s="2434"/>
      <c r="VPG33" s="2434"/>
      <c r="VPH33" s="2434"/>
      <c r="VPI33" s="2434"/>
      <c r="VPJ33" s="2434"/>
      <c r="VPK33" s="2434"/>
      <c r="VPL33" s="2434"/>
      <c r="VPM33" s="2434"/>
      <c r="VPN33" s="2434"/>
      <c r="VPO33" s="2434"/>
      <c r="VPP33" s="2434"/>
      <c r="VPQ33" s="2434"/>
      <c r="VPR33" s="2434"/>
      <c r="VPS33" s="2434"/>
      <c r="VPT33" s="2434"/>
      <c r="VPU33" s="2434"/>
      <c r="VPV33" s="2434"/>
      <c r="VPW33" s="2434"/>
      <c r="VPX33" s="2434"/>
      <c r="VPY33" s="2434"/>
      <c r="VPZ33" s="2434"/>
      <c r="VQA33" s="2434"/>
      <c r="VQB33" s="2434"/>
      <c r="VQC33" s="2434"/>
      <c r="VQD33" s="2434"/>
      <c r="VQE33" s="2434"/>
      <c r="VQF33" s="2434"/>
      <c r="VQG33" s="2434"/>
      <c r="VQH33" s="2434"/>
      <c r="VQI33" s="2434"/>
      <c r="VQJ33" s="2434"/>
      <c r="VQK33" s="2434"/>
      <c r="VQL33" s="2434"/>
      <c r="VQM33" s="2434"/>
      <c r="VQN33" s="2434"/>
      <c r="VQO33" s="2434"/>
      <c r="VQP33" s="2434"/>
      <c r="VQQ33" s="2434"/>
      <c r="VQR33" s="2434"/>
      <c r="VQS33" s="2434"/>
      <c r="VQT33" s="2434"/>
      <c r="VQU33" s="2434"/>
      <c r="VQV33" s="2434"/>
      <c r="VQW33" s="2434"/>
      <c r="VQX33" s="2434"/>
      <c r="VQY33" s="2434"/>
      <c r="VQZ33" s="2434"/>
      <c r="VRA33" s="2434"/>
      <c r="VRB33" s="2434"/>
      <c r="VRC33" s="2434"/>
      <c r="VRD33" s="2434"/>
      <c r="VRE33" s="2434"/>
      <c r="VRF33" s="2434"/>
      <c r="VRG33" s="2434"/>
      <c r="VRH33" s="2434"/>
      <c r="VRI33" s="2434"/>
      <c r="VRJ33" s="2434"/>
      <c r="VRK33" s="2434"/>
      <c r="VRL33" s="2434"/>
      <c r="VRM33" s="2434"/>
      <c r="VRN33" s="2434"/>
      <c r="VRO33" s="2434"/>
      <c r="VRP33" s="2434"/>
      <c r="VRQ33" s="2434"/>
      <c r="VRR33" s="2434"/>
      <c r="VRS33" s="2434"/>
      <c r="VRT33" s="2434"/>
      <c r="VRU33" s="2434"/>
      <c r="VRV33" s="2434"/>
      <c r="VRW33" s="2434"/>
      <c r="VRX33" s="2434"/>
      <c r="VRY33" s="2434"/>
      <c r="VRZ33" s="2434"/>
      <c r="VSA33" s="2434"/>
      <c r="VSB33" s="2434"/>
      <c r="VSC33" s="2434"/>
      <c r="VSD33" s="2434"/>
      <c r="VSE33" s="2434"/>
      <c r="VSF33" s="2434"/>
      <c r="VSG33" s="2434"/>
      <c r="VSH33" s="2434"/>
      <c r="VSI33" s="2434"/>
      <c r="VSJ33" s="2434"/>
      <c r="VSK33" s="2434"/>
      <c r="VSL33" s="2434"/>
      <c r="VSM33" s="2434"/>
      <c r="VSN33" s="2434"/>
      <c r="VSO33" s="2434"/>
      <c r="VSP33" s="2434"/>
      <c r="VSQ33" s="2434"/>
      <c r="VSR33" s="2434"/>
      <c r="VSS33" s="2434"/>
      <c r="VST33" s="2434"/>
      <c r="VSU33" s="2434"/>
      <c r="VSV33" s="2434"/>
      <c r="VSW33" s="2434"/>
      <c r="VSX33" s="2434"/>
      <c r="VSY33" s="2434"/>
      <c r="VSZ33" s="2434"/>
      <c r="VTA33" s="2434"/>
      <c r="VTB33" s="2434"/>
      <c r="VTC33" s="2434"/>
      <c r="VTD33" s="2434"/>
      <c r="VTE33" s="2434"/>
      <c r="VTF33" s="2434"/>
      <c r="VTG33" s="2434"/>
      <c r="VTH33" s="2434"/>
      <c r="VTI33" s="2434"/>
      <c r="VTJ33" s="2434"/>
      <c r="VTK33" s="2434"/>
      <c r="VTL33" s="2434"/>
      <c r="VTM33" s="2434"/>
      <c r="VTN33" s="2434"/>
      <c r="VTO33" s="2434"/>
      <c r="VTP33" s="2434"/>
      <c r="VTQ33" s="2434"/>
      <c r="VTR33" s="2434"/>
      <c r="VTS33" s="2434"/>
      <c r="VTT33" s="2434"/>
      <c r="VTU33" s="2434"/>
      <c r="VTV33" s="2434"/>
      <c r="VTW33" s="2434"/>
      <c r="VTX33" s="2434"/>
      <c r="VTY33" s="2434"/>
      <c r="VTZ33" s="2434"/>
      <c r="VUA33" s="2434"/>
      <c r="VUB33" s="2434"/>
      <c r="VUC33" s="2434"/>
      <c r="VUD33" s="2434"/>
      <c r="VUE33" s="2434"/>
      <c r="VUF33" s="2434"/>
      <c r="VUG33" s="2434"/>
      <c r="VUH33" s="2434"/>
      <c r="VUI33" s="2434"/>
      <c r="VUJ33" s="2434"/>
      <c r="VUK33" s="2434"/>
      <c r="VUL33" s="2434"/>
      <c r="VUM33" s="2434"/>
      <c r="VUN33" s="2434"/>
      <c r="VUO33" s="2434"/>
      <c r="VUP33" s="2434"/>
      <c r="VUQ33" s="2434"/>
      <c r="VUR33" s="2434"/>
      <c r="VUS33" s="2434"/>
      <c r="VUT33" s="2434"/>
      <c r="VUU33" s="2434"/>
      <c r="VUV33" s="2434"/>
      <c r="VUW33" s="2434"/>
      <c r="VUX33" s="2434"/>
      <c r="VUY33" s="2434"/>
      <c r="VUZ33" s="2434"/>
      <c r="VVA33" s="2434"/>
      <c r="VVB33" s="2434"/>
      <c r="VVC33" s="2434"/>
      <c r="VVD33" s="2434"/>
      <c r="VVE33" s="2434"/>
      <c r="VVF33" s="2434"/>
      <c r="VVG33" s="2434"/>
      <c r="VVH33" s="2434"/>
      <c r="VVI33" s="2434"/>
      <c r="VVJ33" s="2434"/>
      <c r="VVK33" s="2434"/>
      <c r="VVL33" s="2434"/>
      <c r="VVM33" s="2434"/>
      <c r="VVN33" s="2434"/>
      <c r="VVO33" s="2434"/>
      <c r="VVP33" s="2434"/>
      <c r="VVQ33" s="2434"/>
      <c r="VVR33" s="2434"/>
      <c r="VVS33" s="2434"/>
      <c r="VVT33" s="2434"/>
      <c r="VVU33" s="2434"/>
      <c r="VVV33" s="2434"/>
      <c r="VVW33" s="2434"/>
      <c r="VVX33" s="2434"/>
      <c r="VVY33" s="2434"/>
      <c r="VVZ33" s="2434"/>
      <c r="VWA33" s="2434"/>
      <c r="VWB33" s="2434"/>
      <c r="VWC33" s="2434"/>
      <c r="VWD33" s="2434"/>
      <c r="VWE33" s="2434"/>
      <c r="VWF33" s="2434"/>
      <c r="VWG33" s="2434"/>
      <c r="VWH33" s="2434"/>
      <c r="VWI33" s="2434"/>
      <c r="VWJ33" s="2434"/>
      <c r="VWK33" s="2434"/>
      <c r="VWL33" s="2434"/>
      <c r="VWM33" s="2434"/>
      <c r="VWN33" s="2434"/>
      <c r="VWO33" s="2434"/>
      <c r="VWP33" s="2434"/>
      <c r="VWQ33" s="2434"/>
      <c r="VWR33" s="2434"/>
      <c r="VWS33" s="2434"/>
      <c r="VWT33" s="2434"/>
      <c r="VWU33" s="2434"/>
      <c r="VWV33" s="2434"/>
      <c r="VWW33" s="2434"/>
      <c r="VWX33" s="2434"/>
      <c r="VWY33" s="2434"/>
      <c r="VWZ33" s="2434"/>
      <c r="VXA33" s="2434"/>
      <c r="VXB33" s="2434"/>
      <c r="VXC33" s="2434"/>
      <c r="VXD33" s="2434"/>
      <c r="VXE33" s="2434"/>
      <c r="VXF33" s="2434"/>
      <c r="VXG33" s="2434"/>
      <c r="VXH33" s="2434"/>
      <c r="VXI33" s="2434"/>
      <c r="VXJ33" s="2434"/>
      <c r="VXK33" s="2434"/>
      <c r="VXL33" s="2434"/>
      <c r="VXM33" s="2434"/>
      <c r="VXN33" s="2434"/>
      <c r="VXO33" s="2434"/>
      <c r="VXP33" s="2434"/>
      <c r="VXQ33" s="2434"/>
      <c r="VXR33" s="2434"/>
      <c r="VXS33" s="2434"/>
      <c r="VXT33" s="2434"/>
      <c r="VXU33" s="2434"/>
      <c r="VXV33" s="2434"/>
      <c r="VXW33" s="2434"/>
      <c r="VXX33" s="2434"/>
      <c r="VXY33" s="2434"/>
      <c r="VXZ33" s="2434"/>
      <c r="VYA33" s="2434"/>
      <c r="VYB33" s="2434"/>
      <c r="VYC33" s="2434"/>
      <c r="VYD33" s="2434"/>
      <c r="VYE33" s="2434"/>
      <c r="VYF33" s="2434"/>
      <c r="VYG33" s="2434"/>
      <c r="VYH33" s="2434"/>
      <c r="VYI33" s="2434"/>
      <c r="VYJ33" s="2434"/>
      <c r="VYK33" s="2434"/>
      <c r="VYL33" s="2434"/>
      <c r="VYM33" s="2434"/>
      <c r="VYN33" s="2434"/>
      <c r="VYO33" s="2434"/>
      <c r="VYP33" s="2434"/>
      <c r="VYQ33" s="2434"/>
      <c r="VYR33" s="2434"/>
      <c r="VYS33" s="2434"/>
      <c r="VYT33" s="2434"/>
      <c r="VYU33" s="2434"/>
      <c r="VYV33" s="2434"/>
      <c r="VYW33" s="2434"/>
      <c r="VYX33" s="2434"/>
      <c r="VYY33" s="2434"/>
      <c r="VYZ33" s="2434"/>
      <c r="VZA33" s="2434"/>
      <c r="VZB33" s="2434"/>
      <c r="VZC33" s="2434"/>
      <c r="VZD33" s="2434"/>
      <c r="VZE33" s="2434"/>
      <c r="VZF33" s="2434"/>
      <c r="VZG33" s="2434"/>
      <c r="VZH33" s="2434"/>
      <c r="VZI33" s="2434"/>
      <c r="VZJ33" s="2434"/>
      <c r="VZK33" s="2434"/>
      <c r="VZL33" s="2434"/>
      <c r="VZM33" s="2434"/>
      <c r="VZN33" s="2434"/>
      <c r="VZO33" s="2434"/>
      <c r="VZP33" s="2434"/>
      <c r="VZQ33" s="2434"/>
      <c r="VZR33" s="2434"/>
      <c r="VZS33" s="2434"/>
      <c r="VZT33" s="2434"/>
      <c r="VZU33" s="2434"/>
      <c r="VZV33" s="2434"/>
      <c r="VZW33" s="2434"/>
      <c r="VZX33" s="2434"/>
      <c r="VZY33" s="2434"/>
      <c r="VZZ33" s="2434"/>
      <c r="WAA33" s="2434"/>
      <c r="WAB33" s="2434"/>
      <c r="WAC33" s="2434"/>
      <c r="WAD33" s="2434"/>
      <c r="WAE33" s="2434"/>
      <c r="WAF33" s="2434"/>
      <c r="WAG33" s="2434"/>
      <c r="WAH33" s="2434"/>
      <c r="WAI33" s="2434"/>
      <c r="WAJ33" s="2434"/>
      <c r="WAK33" s="2434"/>
      <c r="WAL33" s="2434"/>
      <c r="WAM33" s="2434"/>
      <c r="WAN33" s="2434"/>
      <c r="WAO33" s="2434"/>
      <c r="WAP33" s="2434"/>
      <c r="WAQ33" s="2434"/>
      <c r="WAR33" s="2434"/>
      <c r="WAS33" s="2434"/>
      <c r="WAT33" s="2434"/>
      <c r="WAU33" s="2434"/>
      <c r="WAV33" s="2434"/>
      <c r="WAW33" s="2434"/>
      <c r="WAX33" s="2434"/>
      <c r="WAY33" s="2434"/>
      <c r="WAZ33" s="2434"/>
      <c r="WBA33" s="2434"/>
      <c r="WBB33" s="2434"/>
      <c r="WBC33" s="2434"/>
      <c r="WBD33" s="2434"/>
      <c r="WBE33" s="2434"/>
      <c r="WBF33" s="2434"/>
      <c r="WBG33" s="2434"/>
      <c r="WBH33" s="2434"/>
      <c r="WBI33" s="2434"/>
      <c r="WBJ33" s="2434"/>
      <c r="WBK33" s="2434"/>
      <c r="WBL33" s="2434"/>
      <c r="WBM33" s="2434"/>
      <c r="WBN33" s="2434"/>
      <c r="WBO33" s="2434"/>
      <c r="WBP33" s="2434"/>
      <c r="WBQ33" s="2434"/>
      <c r="WBR33" s="2434"/>
      <c r="WBS33" s="2434"/>
      <c r="WBT33" s="2434"/>
      <c r="WBU33" s="2434"/>
      <c r="WBV33" s="2434"/>
      <c r="WBW33" s="2434"/>
      <c r="WBX33" s="2434"/>
      <c r="WBY33" s="2434"/>
      <c r="WBZ33" s="2434"/>
      <c r="WCA33" s="2434"/>
      <c r="WCB33" s="2434"/>
      <c r="WCC33" s="2434"/>
      <c r="WCD33" s="2434"/>
      <c r="WCE33" s="2434"/>
      <c r="WCF33" s="2434"/>
      <c r="WCG33" s="2434"/>
      <c r="WCH33" s="2434"/>
      <c r="WCI33" s="2434"/>
      <c r="WCJ33" s="2434"/>
      <c r="WCK33" s="2434"/>
      <c r="WCL33" s="2434"/>
      <c r="WCM33" s="2434"/>
      <c r="WCN33" s="2434"/>
      <c r="WCO33" s="2434"/>
      <c r="WCP33" s="2434"/>
      <c r="WCQ33" s="2434"/>
      <c r="WCR33" s="2434"/>
      <c r="WCS33" s="2434"/>
      <c r="WCT33" s="2434"/>
      <c r="WCU33" s="2434"/>
      <c r="WCV33" s="2434"/>
      <c r="WCW33" s="2434"/>
      <c r="WCX33" s="2434"/>
      <c r="WCY33" s="2434"/>
      <c r="WCZ33" s="2434"/>
      <c r="WDA33" s="2434"/>
      <c r="WDB33" s="2434"/>
      <c r="WDC33" s="2434"/>
      <c r="WDD33" s="2434"/>
      <c r="WDE33" s="2434"/>
      <c r="WDF33" s="2434"/>
      <c r="WDG33" s="2434"/>
      <c r="WDH33" s="2434"/>
      <c r="WDI33" s="2434"/>
      <c r="WDJ33" s="2434"/>
      <c r="WDK33" s="2434"/>
      <c r="WDL33" s="2434"/>
      <c r="WDM33" s="2434"/>
      <c r="WDN33" s="2434"/>
      <c r="WDO33" s="2434"/>
      <c r="WDP33" s="2434"/>
      <c r="WDQ33" s="2434"/>
      <c r="WDR33" s="2434"/>
      <c r="WDS33" s="2434"/>
      <c r="WDT33" s="2434"/>
      <c r="WDU33" s="2434"/>
      <c r="WDV33" s="2434"/>
      <c r="WDW33" s="2434"/>
      <c r="WDX33" s="2434"/>
      <c r="WDY33" s="2434"/>
      <c r="WDZ33" s="2434"/>
      <c r="WEA33" s="2434"/>
      <c r="WEB33" s="2434"/>
      <c r="WEC33" s="2434"/>
      <c r="WED33" s="2434"/>
      <c r="WEE33" s="2434"/>
      <c r="WEF33" s="2434"/>
      <c r="WEG33" s="2434"/>
      <c r="WEH33" s="2434"/>
      <c r="WEI33" s="2434"/>
      <c r="WEJ33" s="2434"/>
      <c r="WEK33" s="2434"/>
      <c r="WEL33" s="2434"/>
      <c r="WEM33" s="2434"/>
      <c r="WEN33" s="2434"/>
      <c r="WEO33" s="2434"/>
      <c r="WEP33" s="2434"/>
      <c r="WEQ33" s="2434"/>
      <c r="WER33" s="2434"/>
      <c r="WES33" s="2434"/>
      <c r="WET33" s="2434"/>
      <c r="WEU33" s="2434"/>
      <c r="WEV33" s="2434"/>
      <c r="WEW33" s="2434"/>
      <c r="WEX33" s="2434"/>
      <c r="WEY33" s="2434"/>
      <c r="WEZ33" s="2434"/>
      <c r="WFA33" s="2434"/>
      <c r="WFB33" s="2434"/>
      <c r="WFC33" s="2434"/>
      <c r="WFD33" s="2434"/>
      <c r="WFE33" s="2434"/>
      <c r="WFF33" s="2434"/>
      <c r="WFG33" s="2434"/>
      <c r="WFH33" s="2434"/>
      <c r="WFI33" s="2434"/>
      <c r="WFJ33" s="2434"/>
      <c r="WFK33" s="2434"/>
      <c r="WFL33" s="2434"/>
      <c r="WFM33" s="2434"/>
      <c r="WFN33" s="2434"/>
      <c r="WFO33" s="2434"/>
      <c r="WFP33" s="2434"/>
      <c r="WFQ33" s="2434"/>
      <c r="WFR33" s="2434"/>
      <c r="WFS33" s="2434"/>
      <c r="WFT33" s="2434"/>
      <c r="WFU33" s="2434"/>
      <c r="WFV33" s="2434"/>
      <c r="WFW33" s="2434"/>
      <c r="WFX33" s="2434"/>
      <c r="WFY33" s="2434"/>
      <c r="WFZ33" s="2434"/>
      <c r="WGA33" s="2434"/>
      <c r="WGB33" s="2434"/>
      <c r="WGC33" s="2434"/>
      <c r="WGD33" s="2434"/>
      <c r="WGE33" s="2434"/>
      <c r="WGF33" s="2434"/>
      <c r="WGG33" s="2434"/>
      <c r="WGH33" s="2434"/>
      <c r="WGI33" s="2434"/>
      <c r="WGJ33" s="2434"/>
      <c r="WGK33" s="2434"/>
      <c r="WGL33" s="2434"/>
      <c r="WGM33" s="2434"/>
      <c r="WGN33" s="2434"/>
      <c r="WGO33" s="2434"/>
      <c r="WGP33" s="2434"/>
      <c r="WGQ33" s="2434"/>
      <c r="WGR33" s="2434"/>
      <c r="WGS33" s="2434"/>
      <c r="WGT33" s="2434"/>
      <c r="WGU33" s="2434"/>
      <c r="WGV33" s="2434"/>
      <c r="WGW33" s="2434"/>
      <c r="WGX33" s="2434"/>
      <c r="WGY33" s="2434"/>
      <c r="WGZ33" s="2434"/>
      <c r="WHA33" s="2434"/>
      <c r="WHB33" s="2434"/>
      <c r="WHC33" s="2434"/>
      <c r="WHD33" s="2434"/>
      <c r="WHE33" s="2434"/>
      <c r="WHF33" s="2434"/>
      <c r="WHG33" s="2434"/>
      <c r="WHH33" s="2434"/>
      <c r="WHI33" s="2434"/>
      <c r="WHJ33" s="2434"/>
      <c r="WHK33" s="2434"/>
      <c r="WHL33" s="2434"/>
      <c r="WHM33" s="2434"/>
      <c r="WHN33" s="2434"/>
      <c r="WHO33" s="2434"/>
      <c r="WHP33" s="2434"/>
      <c r="WHQ33" s="2434"/>
      <c r="WHR33" s="2434"/>
      <c r="WHS33" s="2434"/>
      <c r="WHT33" s="2434"/>
      <c r="WHU33" s="2434"/>
      <c r="WHV33" s="2434"/>
      <c r="WHW33" s="2434"/>
      <c r="WHX33" s="2434"/>
      <c r="WHY33" s="2434"/>
      <c r="WHZ33" s="2434"/>
      <c r="WIA33" s="2434"/>
      <c r="WIB33" s="2434"/>
      <c r="WIC33" s="2434"/>
      <c r="WID33" s="2434"/>
      <c r="WIE33" s="2434"/>
      <c r="WIF33" s="2434"/>
      <c r="WIG33" s="2434"/>
      <c r="WIH33" s="2434"/>
      <c r="WII33" s="2434"/>
      <c r="WIJ33" s="2434"/>
      <c r="WIK33" s="2434"/>
      <c r="WIL33" s="2434"/>
      <c r="WIM33" s="2434"/>
      <c r="WIN33" s="2434"/>
      <c r="WIO33" s="2434"/>
      <c r="WIP33" s="2434"/>
      <c r="WIQ33" s="2434"/>
      <c r="WIR33" s="2434"/>
      <c r="WIS33" s="2434"/>
      <c r="WIT33" s="2434"/>
      <c r="WIU33" s="2434"/>
      <c r="WIV33" s="2434"/>
      <c r="WIW33" s="2434"/>
      <c r="WIX33" s="2434"/>
      <c r="WIY33" s="2434"/>
      <c r="WIZ33" s="2434"/>
      <c r="WJA33" s="2434"/>
      <c r="WJB33" s="2434"/>
      <c r="WJC33" s="2434"/>
      <c r="WJD33" s="2434"/>
      <c r="WJE33" s="2434"/>
      <c r="WJF33" s="2434"/>
      <c r="WJG33" s="2434"/>
      <c r="WJH33" s="2434"/>
      <c r="WJI33" s="2434"/>
      <c r="WJJ33" s="2434"/>
      <c r="WJK33" s="2434"/>
      <c r="WJL33" s="2434"/>
      <c r="WJM33" s="2434"/>
      <c r="WJN33" s="2434"/>
      <c r="WJO33" s="2434"/>
      <c r="WJP33" s="2434"/>
      <c r="WJQ33" s="2434"/>
      <c r="WJR33" s="2434"/>
      <c r="WJS33" s="2434"/>
      <c r="WJT33" s="2434"/>
      <c r="WJU33" s="2434"/>
      <c r="WJV33" s="2434"/>
      <c r="WJW33" s="2434"/>
      <c r="WJX33" s="2434"/>
      <c r="WJY33" s="2434"/>
      <c r="WJZ33" s="2434"/>
      <c r="WKA33" s="2434"/>
      <c r="WKB33" s="2434"/>
      <c r="WKC33" s="2434"/>
      <c r="WKD33" s="2434"/>
      <c r="WKE33" s="2434"/>
      <c r="WKF33" s="2434"/>
      <c r="WKG33" s="2434"/>
      <c r="WKH33" s="2434"/>
      <c r="WKI33" s="2434"/>
      <c r="WKJ33" s="2434"/>
      <c r="WKK33" s="2434"/>
      <c r="WKL33" s="2434"/>
      <c r="WKM33" s="2434"/>
      <c r="WKN33" s="2434"/>
      <c r="WKO33" s="2434"/>
      <c r="WKP33" s="2434"/>
      <c r="WKQ33" s="2434"/>
      <c r="WKR33" s="2434"/>
      <c r="WKS33" s="2434"/>
      <c r="WKT33" s="2434"/>
      <c r="WKU33" s="2434"/>
      <c r="WKV33" s="2434"/>
      <c r="WKW33" s="2434"/>
      <c r="WKX33" s="2434"/>
      <c r="WKY33" s="2434"/>
      <c r="WKZ33" s="2434"/>
      <c r="WLA33" s="2434"/>
      <c r="WLB33" s="2434"/>
      <c r="WLC33" s="2434"/>
      <c r="WLD33" s="2434"/>
      <c r="WLE33" s="2434"/>
      <c r="WLF33" s="2434"/>
      <c r="WLG33" s="2434"/>
      <c r="WLH33" s="2434"/>
      <c r="WLI33" s="2434"/>
      <c r="WLJ33" s="2434"/>
      <c r="WLK33" s="2434"/>
      <c r="WLL33" s="2434"/>
      <c r="WLM33" s="2434"/>
      <c r="WLN33" s="2434"/>
      <c r="WLO33" s="2434"/>
      <c r="WLP33" s="2434"/>
      <c r="WLQ33" s="2434"/>
      <c r="WLR33" s="2434"/>
      <c r="WLS33" s="2434"/>
      <c r="WLT33" s="2434"/>
      <c r="WLU33" s="2434"/>
      <c r="WLV33" s="2434"/>
      <c r="WLW33" s="2434"/>
      <c r="WLX33" s="2434"/>
      <c r="WLY33" s="2434"/>
      <c r="WLZ33" s="2434"/>
      <c r="WMA33" s="2434"/>
      <c r="WMB33" s="2434"/>
      <c r="WMC33" s="2434"/>
      <c r="WMD33" s="2434"/>
      <c r="WME33" s="2434"/>
      <c r="WMF33" s="2434"/>
      <c r="WMG33" s="2434"/>
      <c r="WMH33" s="2434"/>
      <c r="WMI33" s="2434"/>
      <c r="WMJ33" s="2434"/>
      <c r="WMK33" s="2434"/>
      <c r="WML33" s="2434"/>
      <c r="WMM33" s="2434"/>
      <c r="WMN33" s="2434"/>
      <c r="WMO33" s="2434"/>
      <c r="WMP33" s="2434"/>
      <c r="WMQ33" s="2434"/>
      <c r="WMR33" s="2434"/>
      <c r="WMS33" s="2434"/>
      <c r="WMT33" s="2434"/>
      <c r="WMU33" s="2434"/>
      <c r="WMV33" s="2434"/>
      <c r="WMW33" s="2434"/>
      <c r="WMX33" s="2434"/>
      <c r="WMY33" s="2434"/>
      <c r="WMZ33" s="2434"/>
      <c r="WNA33" s="2434"/>
      <c r="WNB33" s="2434"/>
      <c r="WNC33" s="2434"/>
      <c r="WND33" s="2434"/>
      <c r="WNE33" s="2434"/>
      <c r="WNF33" s="2434"/>
      <c r="WNG33" s="2434"/>
      <c r="WNH33" s="2434"/>
      <c r="WNI33" s="2434"/>
      <c r="WNJ33" s="2434"/>
      <c r="WNK33" s="2434"/>
      <c r="WNL33" s="2434"/>
      <c r="WNM33" s="2434"/>
      <c r="WNN33" s="2434"/>
      <c r="WNO33" s="2434"/>
      <c r="WNP33" s="2434"/>
      <c r="WNQ33" s="2434"/>
      <c r="WNR33" s="2434"/>
      <c r="WNS33" s="2434"/>
      <c r="WNT33" s="2434"/>
      <c r="WNU33" s="2434"/>
      <c r="WNV33" s="2434"/>
      <c r="WNW33" s="2434"/>
      <c r="WNX33" s="2434"/>
      <c r="WNY33" s="2434"/>
      <c r="WNZ33" s="2434"/>
      <c r="WOA33" s="2434"/>
      <c r="WOB33" s="2434"/>
      <c r="WOC33" s="2434"/>
      <c r="WOD33" s="2434"/>
      <c r="WOE33" s="2434"/>
      <c r="WOF33" s="2434"/>
      <c r="WOG33" s="2434"/>
      <c r="WOH33" s="2434"/>
      <c r="WOI33" s="2434"/>
      <c r="WOJ33" s="2434"/>
      <c r="WOK33" s="2434"/>
      <c r="WOL33" s="2434"/>
      <c r="WOM33" s="2434"/>
      <c r="WON33" s="2434"/>
      <c r="WOO33" s="2434"/>
      <c r="WOP33" s="2434"/>
      <c r="WOQ33" s="2434"/>
      <c r="WOR33" s="2434"/>
      <c r="WOS33" s="2434"/>
      <c r="WOT33" s="2434"/>
      <c r="WOU33" s="2434"/>
      <c r="WOV33" s="2434"/>
      <c r="WOW33" s="2434"/>
      <c r="WOX33" s="2434"/>
      <c r="WOY33" s="2434"/>
      <c r="WOZ33" s="2434"/>
      <c r="WPA33" s="2434"/>
      <c r="WPB33" s="2434"/>
      <c r="WPC33" s="2434"/>
      <c r="WPD33" s="2434"/>
      <c r="WPE33" s="2434"/>
      <c r="WPF33" s="2434"/>
      <c r="WPG33" s="2434"/>
      <c r="WPH33" s="2434"/>
      <c r="WPI33" s="2434"/>
      <c r="WPJ33" s="2434"/>
      <c r="WPK33" s="2434"/>
      <c r="WPL33" s="2434"/>
      <c r="WPM33" s="2434"/>
      <c r="WPN33" s="2434"/>
      <c r="WPO33" s="2434"/>
      <c r="WPP33" s="2434"/>
      <c r="WPQ33" s="2434"/>
      <c r="WPR33" s="2434"/>
      <c r="WPS33" s="2434"/>
      <c r="WPT33" s="2434"/>
      <c r="WPU33" s="2434"/>
      <c r="WPV33" s="2434"/>
      <c r="WPW33" s="2434"/>
      <c r="WPX33" s="2434"/>
      <c r="WPY33" s="2434"/>
      <c r="WPZ33" s="2434"/>
      <c r="WQA33" s="2434"/>
      <c r="WQB33" s="2434"/>
      <c r="WQC33" s="2434"/>
      <c r="WQD33" s="2434"/>
      <c r="WQE33" s="2434"/>
      <c r="WQF33" s="2434"/>
      <c r="WQG33" s="2434"/>
      <c r="WQH33" s="2434"/>
      <c r="WQI33" s="2434"/>
      <c r="WQJ33" s="2434"/>
      <c r="WQK33" s="2434"/>
      <c r="WQL33" s="2434"/>
      <c r="WQM33" s="2434"/>
      <c r="WQN33" s="2434"/>
      <c r="WQO33" s="2434"/>
      <c r="WQP33" s="2434"/>
      <c r="WQQ33" s="2434"/>
      <c r="WQR33" s="2434"/>
      <c r="WQS33" s="2434"/>
      <c r="WQT33" s="2434"/>
      <c r="WQU33" s="2434"/>
      <c r="WQV33" s="2434"/>
      <c r="WQW33" s="2434"/>
      <c r="WQX33" s="2434"/>
      <c r="WQY33" s="2434"/>
      <c r="WQZ33" s="2434"/>
      <c r="WRA33" s="2434"/>
      <c r="WRB33" s="2434"/>
      <c r="WRC33" s="2434"/>
      <c r="WRD33" s="2434"/>
      <c r="WRE33" s="2434"/>
      <c r="WRF33" s="2434"/>
      <c r="WRG33" s="2434"/>
      <c r="WRH33" s="2434"/>
      <c r="WRI33" s="2434"/>
      <c r="WRJ33" s="2434"/>
      <c r="WRK33" s="2434"/>
      <c r="WRL33" s="2434"/>
      <c r="WRM33" s="2434"/>
      <c r="WRN33" s="2434"/>
      <c r="WRO33" s="2434"/>
      <c r="WRP33" s="2434"/>
      <c r="WRQ33" s="2434"/>
      <c r="WRR33" s="2434"/>
      <c r="WRS33" s="2434"/>
      <c r="WRT33" s="2434"/>
      <c r="WRU33" s="2434"/>
      <c r="WRV33" s="2434"/>
      <c r="WRW33" s="2434"/>
      <c r="WRX33" s="2434"/>
      <c r="WRY33" s="2434"/>
      <c r="WRZ33" s="2434"/>
      <c r="WSA33" s="2434"/>
      <c r="WSB33" s="2434"/>
      <c r="WSC33" s="2434"/>
      <c r="WSD33" s="2434"/>
      <c r="WSE33" s="2434"/>
      <c r="WSF33" s="2434"/>
      <c r="WSG33" s="2434"/>
      <c r="WSH33" s="2434"/>
      <c r="WSI33" s="2434"/>
      <c r="WSJ33" s="2434"/>
      <c r="WSK33" s="2434"/>
      <c r="WSL33" s="2434"/>
      <c r="WSM33" s="2434"/>
      <c r="WSN33" s="2434"/>
      <c r="WSO33" s="2434"/>
      <c r="WSP33" s="2434"/>
      <c r="WSQ33" s="2434"/>
      <c r="WSR33" s="2434"/>
      <c r="WSS33" s="2434"/>
      <c r="WST33" s="2434"/>
      <c r="WSU33" s="2434"/>
      <c r="WSV33" s="2434"/>
      <c r="WSW33" s="2434"/>
      <c r="WSX33" s="2434"/>
      <c r="WSY33" s="2434"/>
      <c r="WSZ33" s="2434"/>
      <c r="WTA33" s="2434"/>
      <c r="WTB33" s="2434"/>
      <c r="WTC33" s="2434"/>
      <c r="WTD33" s="2434"/>
      <c r="WTE33" s="2434"/>
      <c r="WTF33" s="2434"/>
      <c r="WTG33" s="2434"/>
      <c r="WTH33" s="2434"/>
      <c r="WTI33" s="2434"/>
      <c r="WTJ33" s="2434"/>
      <c r="WTK33" s="2434"/>
      <c r="WTL33" s="2434"/>
      <c r="WTM33" s="2434"/>
      <c r="WTN33" s="2434"/>
      <c r="WTO33" s="2434"/>
      <c r="WTP33" s="2434"/>
      <c r="WTQ33" s="2434"/>
      <c r="WTR33" s="2434"/>
      <c r="WTS33" s="2434"/>
      <c r="WTT33" s="2434"/>
      <c r="WTU33" s="2434"/>
      <c r="WTV33" s="2434"/>
      <c r="WTW33" s="2434"/>
      <c r="WTX33" s="2434"/>
      <c r="WTY33" s="2434"/>
      <c r="WTZ33" s="2434"/>
      <c r="WUA33" s="2434"/>
      <c r="WUB33" s="2434"/>
      <c r="WUC33" s="2434"/>
      <c r="WUD33" s="2434"/>
      <c r="WUE33" s="2434"/>
      <c r="WUF33" s="2434"/>
      <c r="WUG33" s="2434"/>
      <c r="WUH33" s="2434"/>
      <c r="WUI33" s="2434"/>
      <c r="WUJ33" s="2434"/>
      <c r="WUK33" s="2434"/>
      <c r="WUL33" s="2434"/>
      <c r="WUM33" s="2434"/>
      <c r="WUN33" s="2434"/>
      <c r="WUO33" s="2434"/>
      <c r="WUP33" s="2434"/>
      <c r="WUQ33" s="2434"/>
      <c r="WUR33" s="2434"/>
      <c r="WUS33" s="2434"/>
      <c r="WUT33" s="2434"/>
      <c r="WUU33" s="2434"/>
      <c r="WUV33" s="2434"/>
      <c r="WUW33" s="2434"/>
      <c r="WUX33" s="2434"/>
      <c r="WUY33" s="2434"/>
      <c r="WUZ33" s="2434"/>
      <c r="WVA33" s="2434"/>
      <c r="WVB33" s="2434"/>
      <c r="WVC33" s="2434"/>
      <c r="WVD33" s="2434"/>
      <c r="WVE33" s="2434"/>
      <c r="WVF33" s="2434"/>
      <c r="WVG33" s="2434"/>
      <c r="WVH33" s="2434"/>
      <c r="WVI33" s="2434"/>
      <c r="WVJ33" s="2434"/>
      <c r="WVK33" s="2434"/>
      <c r="WVL33" s="2434"/>
      <c r="WVM33" s="2434"/>
      <c r="WVN33" s="2434"/>
      <c r="WVO33" s="2434"/>
      <c r="WVP33" s="2434"/>
      <c r="WVQ33" s="2434"/>
      <c r="WVR33" s="2434"/>
      <c r="WVS33" s="2434"/>
      <c r="WVT33" s="2434"/>
      <c r="WVU33" s="2434"/>
      <c r="WVV33" s="2434"/>
      <c r="WVW33" s="2434"/>
      <c r="WVX33" s="2434"/>
      <c r="WVY33" s="2434"/>
      <c r="WVZ33" s="2434"/>
      <c r="WWA33" s="2434"/>
      <c r="WWB33" s="2434"/>
      <c r="WWC33" s="2434"/>
      <c r="WWD33" s="2434"/>
      <c r="WWE33" s="2434"/>
      <c r="WWF33" s="2434"/>
      <c r="WWG33" s="2434"/>
      <c r="WWH33" s="2434"/>
      <c r="WWI33" s="2434"/>
      <c r="WWJ33" s="2434"/>
      <c r="WWK33" s="2434"/>
      <c r="WWL33" s="2434"/>
      <c r="WWM33" s="2434"/>
      <c r="WWN33" s="2434"/>
      <c r="WWO33" s="2434"/>
      <c r="WWP33" s="2434"/>
      <c r="WWQ33" s="2434"/>
      <c r="WWR33" s="2434"/>
      <c r="WWS33" s="2434"/>
      <c r="WWT33" s="2434"/>
      <c r="WWU33" s="2434"/>
      <c r="WWV33" s="2434"/>
      <c r="WWW33" s="2434"/>
      <c r="WWX33" s="2434"/>
      <c r="WWY33" s="2434"/>
      <c r="WWZ33" s="2434"/>
      <c r="WXA33" s="2434"/>
      <c r="WXB33" s="2434"/>
      <c r="WXC33" s="2434"/>
      <c r="WXD33" s="2434"/>
      <c r="WXE33" s="2434"/>
      <c r="WXF33" s="2434"/>
      <c r="WXG33" s="2434"/>
      <c r="WXH33" s="2434"/>
      <c r="WXI33" s="2434"/>
      <c r="WXJ33" s="2434"/>
      <c r="WXK33" s="2434"/>
      <c r="WXL33" s="2434"/>
      <c r="WXM33" s="2434"/>
      <c r="WXN33" s="2434"/>
      <c r="WXO33" s="2434"/>
      <c r="WXP33" s="2434"/>
      <c r="WXQ33" s="2434"/>
      <c r="WXR33" s="2434"/>
      <c r="WXS33" s="2434"/>
      <c r="WXT33" s="2434"/>
      <c r="WXU33" s="2434"/>
      <c r="WXV33" s="2434"/>
      <c r="WXW33" s="2434"/>
      <c r="WXX33" s="2434"/>
      <c r="WXY33" s="2434"/>
      <c r="WXZ33" s="2434"/>
      <c r="WYA33" s="2434"/>
      <c r="WYB33" s="2434"/>
      <c r="WYC33" s="2434"/>
      <c r="WYD33" s="2434"/>
      <c r="WYE33" s="2434"/>
      <c r="WYF33" s="2434"/>
      <c r="WYG33" s="2434"/>
      <c r="WYH33" s="2434"/>
      <c r="WYI33" s="2434"/>
      <c r="WYJ33" s="2434"/>
      <c r="WYK33" s="2434"/>
      <c r="WYL33" s="2434"/>
      <c r="WYM33" s="2434"/>
      <c r="WYN33" s="2434"/>
      <c r="WYO33" s="2434"/>
      <c r="WYP33" s="2434"/>
      <c r="WYQ33" s="2434"/>
      <c r="WYR33" s="2434"/>
      <c r="WYS33" s="2434"/>
      <c r="WYT33" s="2434"/>
      <c r="WYU33" s="2434"/>
      <c r="WYV33" s="2434"/>
      <c r="WYW33" s="2434"/>
      <c r="WYX33" s="2434"/>
      <c r="WYY33" s="2434"/>
      <c r="WYZ33" s="2434"/>
      <c r="WZA33" s="2434"/>
      <c r="WZB33" s="2434"/>
      <c r="WZC33" s="2434"/>
      <c r="WZD33" s="2434"/>
      <c r="WZE33" s="2434"/>
      <c r="WZF33" s="2434"/>
      <c r="WZG33" s="2434"/>
      <c r="WZH33" s="2434"/>
      <c r="WZI33" s="2434"/>
      <c r="WZJ33" s="2434"/>
      <c r="WZK33" s="2434"/>
      <c r="WZL33" s="2434"/>
      <c r="WZM33" s="2434"/>
      <c r="WZN33" s="2434"/>
      <c r="WZO33" s="2434"/>
      <c r="WZP33" s="2434"/>
      <c r="WZQ33" s="2434"/>
      <c r="WZR33" s="2434"/>
      <c r="WZS33" s="2434"/>
      <c r="WZT33" s="2434"/>
      <c r="WZU33" s="2434"/>
      <c r="WZV33" s="2434"/>
      <c r="WZW33" s="2434"/>
      <c r="WZX33" s="2434"/>
      <c r="WZY33" s="2434"/>
      <c r="WZZ33" s="2434"/>
      <c r="XAA33" s="2434"/>
      <c r="XAB33" s="2434"/>
      <c r="XAC33" s="2434"/>
      <c r="XAD33" s="2434"/>
      <c r="XAE33" s="2434"/>
      <c r="XAF33" s="2434"/>
      <c r="XAG33" s="2434"/>
      <c r="XAH33" s="2434"/>
      <c r="XAI33" s="2434"/>
      <c r="XAJ33" s="2434"/>
      <c r="XAK33" s="2434"/>
      <c r="XAL33" s="2434"/>
      <c r="XAM33" s="2434"/>
      <c r="XAN33" s="2434"/>
      <c r="XAO33" s="2434"/>
      <c r="XAP33" s="2434"/>
      <c r="XAQ33" s="2434"/>
      <c r="XAR33" s="2434"/>
      <c r="XAS33" s="2434"/>
      <c r="XAT33" s="2434"/>
      <c r="XAU33" s="2434"/>
      <c r="XAV33" s="2434"/>
      <c r="XAW33" s="2434"/>
      <c r="XAX33" s="2434"/>
      <c r="XAY33" s="2434"/>
      <c r="XAZ33" s="2434"/>
      <c r="XBA33" s="2434"/>
      <c r="XBB33" s="2434"/>
      <c r="XBC33" s="2434"/>
      <c r="XBD33" s="2434"/>
      <c r="XBE33" s="2434"/>
      <c r="XBF33" s="2434"/>
      <c r="XBG33" s="2434"/>
      <c r="XBH33" s="2434"/>
      <c r="XBI33" s="2434"/>
      <c r="XBJ33" s="2434"/>
      <c r="XBK33" s="2434"/>
      <c r="XBL33" s="2434"/>
      <c r="XBM33" s="2434"/>
      <c r="XBN33" s="2434"/>
      <c r="XBO33" s="2434"/>
      <c r="XBP33" s="2434"/>
      <c r="XBQ33" s="2434"/>
      <c r="XBR33" s="2434"/>
      <c r="XBS33" s="2434"/>
      <c r="XBT33" s="2434"/>
      <c r="XBU33" s="2434"/>
      <c r="XBV33" s="2434"/>
      <c r="XBW33" s="2434"/>
      <c r="XBX33" s="2434"/>
      <c r="XBY33" s="2434"/>
      <c r="XBZ33" s="2434"/>
      <c r="XCA33" s="2434"/>
      <c r="XCB33" s="2434"/>
      <c r="XCC33" s="2434"/>
      <c r="XCD33" s="2434"/>
      <c r="XCE33" s="2434"/>
      <c r="XCF33" s="2434"/>
      <c r="XCG33" s="2434"/>
      <c r="XCH33" s="2434"/>
      <c r="XCI33" s="2434"/>
      <c r="XCJ33" s="2434"/>
      <c r="XCK33" s="2434"/>
      <c r="XCL33" s="2434"/>
      <c r="XCM33" s="2434"/>
      <c r="XCN33" s="2434"/>
      <c r="XCO33" s="2434"/>
      <c r="XCP33" s="2434"/>
      <c r="XCQ33" s="2434"/>
      <c r="XCR33" s="2434"/>
      <c r="XCS33" s="2434"/>
      <c r="XCT33" s="2434"/>
      <c r="XCU33" s="2434"/>
      <c r="XCV33" s="2434"/>
      <c r="XCW33" s="2434"/>
      <c r="XCX33" s="2434"/>
      <c r="XCY33" s="2434"/>
      <c r="XCZ33" s="2434"/>
      <c r="XDA33" s="2434"/>
      <c r="XDB33" s="2434"/>
      <c r="XDC33" s="2434"/>
      <c r="XDD33" s="2434"/>
      <c r="XDE33" s="2434"/>
      <c r="XDF33" s="2434"/>
      <c r="XDG33" s="2434"/>
      <c r="XDH33" s="2434"/>
      <c r="XDI33" s="2434"/>
      <c r="XDJ33" s="2434"/>
      <c r="XDK33" s="2434"/>
      <c r="XDL33" s="2434"/>
      <c r="XDM33" s="2434"/>
      <c r="XDN33" s="2434"/>
      <c r="XDO33" s="2434"/>
      <c r="XDP33" s="2434"/>
      <c r="XDQ33" s="2434"/>
      <c r="XDR33" s="2434"/>
      <c r="XDS33" s="2434"/>
      <c r="XDT33" s="2434"/>
      <c r="XDU33" s="2434"/>
      <c r="XDV33" s="2434"/>
      <c r="XDW33" s="2434"/>
      <c r="XDX33" s="2434"/>
      <c r="XDY33" s="2434"/>
      <c r="XDZ33" s="2434"/>
      <c r="XEA33" s="2434"/>
      <c r="XEB33" s="2434"/>
      <c r="XEC33" s="2434"/>
      <c r="XED33" s="2434"/>
      <c r="XEE33" s="2434"/>
      <c r="XEF33" s="2434"/>
      <c r="XEG33" s="2434"/>
      <c r="XEH33" s="2434"/>
      <c r="XEI33" s="2434"/>
      <c r="XEJ33" s="2434"/>
      <c r="XEK33" s="2434"/>
      <c r="XEL33" s="2434"/>
      <c r="XEM33" s="2434"/>
      <c r="XEN33" s="2434"/>
      <c r="XEO33" s="2434"/>
      <c r="XEP33" s="2434"/>
      <c r="XEQ33" s="2434"/>
      <c r="XER33" s="2434"/>
      <c r="XES33" s="2434"/>
      <c r="XET33" s="2434"/>
      <c r="XEU33" s="2434"/>
      <c r="XEV33" s="2434"/>
      <c r="XEW33" s="2434"/>
      <c r="XEX33" s="2434"/>
      <c r="XEY33" s="2434"/>
      <c r="XEZ33" s="2434"/>
      <c r="XFA33" s="2434"/>
      <c r="XFB33" s="2434"/>
      <c r="XFC33" s="2434"/>
    </row>
    <row r="34" spans="1:16384" ht="13.5" thickBot="1" x14ac:dyDescent="0.25">
      <c r="A34" s="958"/>
      <c r="B34" s="328" t="s">
        <v>2317</v>
      </c>
      <c r="C34" s="959">
        <f>C33</f>
        <v>32286.219999999998</v>
      </c>
      <c r="D34" s="959">
        <f t="shared" ref="D34:AI34" si="16">D33+C34</f>
        <v>99989.23000000001</v>
      </c>
      <c r="E34" s="959">
        <f t="shared" si="16"/>
        <v>175829.86000000002</v>
      </c>
      <c r="F34" s="959">
        <f t="shared" si="16"/>
        <v>227303.48</v>
      </c>
      <c r="G34" s="959">
        <f t="shared" si="16"/>
        <v>298783.29818181822</v>
      </c>
      <c r="H34" s="959">
        <f t="shared" si="16"/>
        <v>357942.78</v>
      </c>
      <c r="I34" s="959">
        <f t="shared" si="16"/>
        <v>453356.68000000005</v>
      </c>
      <c r="J34" s="959">
        <f t="shared" si="16"/>
        <v>532840.72000000009</v>
      </c>
      <c r="K34" s="959">
        <f t="shared" si="16"/>
        <v>606065.28</v>
      </c>
      <c r="L34" s="959">
        <f t="shared" si="16"/>
        <v>669771.6</v>
      </c>
      <c r="M34" s="959">
        <f t="shared" si="16"/>
        <v>737289.47</v>
      </c>
      <c r="N34" s="959">
        <f t="shared" si="16"/>
        <v>820968.44</v>
      </c>
      <c r="O34" s="959">
        <f t="shared" si="16"/>
        <v>890541.47</v>
      </c>
      <c r="P34" s="959">
        <f t="shared" si="16"/>
        <v>959548.89999999991</v>
      </c>
      <c r="Q34" s="959">
        <f t="shared" si="16"/>
        <v>1020536.7699999999</v>
      </c>
      <c r="R34" s="959">
        <f t="shared" si="16"/>
        <v>1034486.3799999999</v>
      </c>
      <c r="S34" s="959">
        <f t="shared" si="16"/>
        <v>1125602.3999999999</v>
      </c>
      <c r="T34" s="959">
        <f t="shared" si="16"/>
        <v>1199614.0899999999</v>
      </c>
      <c r="U34" s="959">
        <f t="shared" si="16"/>
        <v>1236116.7399999998</v>
      </c>
      <c r="V34" s="959">
        <f t="shared" si="16"/>
        <v>1324221.3599999999</v>
      </c>
      <c r="W34" s="959">
        <f t="shared" si="16"/>
        <v>1355005.68</v>
      </c>
      <c r="X34" s="959">
        <f t="shared" si="16"/>
        <v>1424188.1199999999</v>
      </c>
      <c r="Y34" s="959">
        <f t="shared" si="16"/>
        <v>1482671.9</v>
      </c>
      <c r="Z34" s="959">
        <f t="shared" si="16"/>
        <v>1550922.51</v>
      </c>
      <c r="AA34" s="959">
        <f t="shared" si="16"/>
        <v>1623314.96</v>
      </c>
      <c r="AB34" s="959">
        <f t="shared" si="16"/>
        <v>1707955.3</v>
      </c>
      <c r="AC34" s="959">
        <f t="shared" si="16"/>
        <v>1731237.1400000001</v>
      </c>
      <c r="AD34" s="959">
        <f t="shared" si="16"/>
        <v>1822646.33</v>
      </c>
      <c r="AE34" s="959">
        <f t="shared" si="16"/>
        <v>1897528.3800000001</v>
      </c>
      <c r="AF34" s="959">
        <f t="shared" si="16"/>
        <v>1897528.3800000001</v>
      </c>
      <c r="AG34" s="959">
        <f t="shared" si="16"/>
        <v>1897528.3800000001</v>
      </c>
      <c r="AH34" s="959">
        <f t="shared" si="16"/>
        <v>1897528.3800000001</v>
      </c>
      <c r="AI34" s="959">
        <f t="shared" si="16"/>
        <v>1898310.62</v>
      </c>
      <c r="AJ34" s="959">
        <f t="shared" ref="AJ34:BA34" si="17">AJ33+AI34</f>
        <v>1970076.7100000002</v>
      </c>
      <c r="AK34" s="959">
        <f t="shared" si="17"/>
        <v>2048400.1300000001</v>
      </c>
      <c r="AL34" s="959">
        <f t="shared" si="17"/>
        <v>2134952.66</v>
      </c>
      <c r="AM34" s="959">
        <f t="shared" si="17"/>
        <v>2201296.0900000003</v>
      </c>
      <c r="AN34" s="959">
        <f t="shared" si="17"/>
        <v>2257800.4000000004</v>
      </c>
      <c r="AO34" s="959">
        <f t="shared" si="17"/>
        <v>2325433.6900000004</v>
      </c>
      <c r="AP34" s="959">
        <f t="shared" si="17"/>
        <v>2371715.4000000004</v>
      </c>
      <c r="AQ34" s="959">
        <f t="shared" si="17"/>
        <v>2439078.7900000005</v>
      </c>
      <c r="AR34" s="959">
        <f t="shared" si="17"/>
        <v>2439078.7900000005</v>
      </c>
      <c r="AS34" s="959">
        <f t="shared" si="17"/>
        <v>2439078.7900000005</v>
      </c>
      <c r="AT34" s="959">
        <f t="shared" si="17"/>
        <v>2439078.7900000005</v>
      </c>
      <c r="AU34" s="959">
        <f t="shared" si="17"/>
        <v>2439078.7900000005</v>
      </c>
      <c r="AV34" s="959">
        <f t="shared" si="17"/>
        <v>2439078.7900000005</v>
      </c>
      <c r="AW34" s="959">
        <f t="shared" si="17"/>
        <v>2439078.7900000005</v>
      </c>
      <c r="AX34" s="959">
        <f t="shared" si="17"/>
        <v>2439078.7900000005</v>
      </c>
      <c r="AY34" s="959">
        <f t="shared" si="17"/>
        <v>2439078.7900000005</v>
      </c>
      <c r="AZ34" s="959">
        <f t="shared" si="17"/>
        <v>2439078.7900000005</v>
      </c>
      <c r="BA34" s="959">
        <f t="shared" si="17"/>
        <v>2439078.7900000005</v>
      </c>
      <c r="BB34" s="328"/>
      <c r="BC34" s="321"/>
      <c r="BD34" s="321"/>
      <c r="BE34" s="321"/>
      <c r="BF34" s="321"/>
      <c r="BG34" s="321"/>
      <c r="BH34" s="321"/>
      <c r="BI34" s="321"/>
      <c r="BJ34" s="321"/>
      <c r="BK34" s="321"/>
      <c r="BL34" s="321"/>
      <c r="BM34" s="321"/>
      <c r="BN34" s="321"/>
      <c r="BO34" s="321"/>
      <c r="BP34" s="321"/>
      <c r="BQ34" s="321"/>
      <c r="BR34" s="321"/>
      <c r="BS34" s="321"/>
      <c r="BT34" s="321"/>
      <c r="BU34" s="321"/>
      <c r="BV34" s="321"/>
      <c r="BW34" s="321"/>
      <c r="BX34" s="321"/>
      <c r="BY34" s="321"/>
      <c r="BZ34" s="321"/>
      <c r="CA34" s="321"/>
      <c r="CB34" s="321"/>
      <c r="CC34" s="321"/>
      <c r="CD34" s="321"/>
      <c r="CE34" s="321"/>
      <c r="CF34" s="321"/>
      <c r="CG34" s="321"/>
      <c r="CH34" s="321"/>
      <c r="CI34" s="321"/>
      <c r="CJ34" s="321"/>
      <c r="CK34" s="321"/>
      <c r="CL34" s="321"/>
      <c r="CM34" s="321"/>
      <c r="CN34" s="321"/>
      <c r="CO34" s="321"/>
      <c r="CP34" s="321"/>
      <c r="CQ34" s="321"/>
      <c r="CR34" s="321"/>
      <c r="CS34" s="321"/>
      <c r="CT34" s="321"/>
      <c r="CU34" s="321"/>
      <c r="CV34" s="321"/>
      <c r="CW34" s="321"/>
      <c r="CX34" s="321"/>
      <c r="CY34" s="321"/>
      <c r="CZ34" s="321"/>
      <c r="DA34" s="321"/>
      <c r="DB34" s="321"/>
      <c r="DC34" s="321"/>
      <c r="DD34" s="321"/>
      <c r="DE34" s="321"/>
      <c r="DF34" s="321"/>
      <c r="DG34" s="321"/>
      <c r="DH34" s="321"/>
      <c r="DI34" s="321"/>
      <c r="DJ34" s="321"/>
      <c r="DK34" s="321"/>
      <c r="DL34" s="321"/>
      <c r="DM34" s="321"/>
      <c r="DN34" s="321"/>
      <c r="DO34" s="321"/>
      <c r="DP34" s="321"/>
      <c r="DQ34" s="321"/>
      <c r="DR34" s="321"/>
      <c r="DS34" s="321"/>
      <c r="DT34" s="321"/>
      <c r="DU34" s="321"/>
      <c r="DV34" s="321"/>
      <c r="DW34" s="321"/>
      <c r="DX34" s="321"/>
      <c r="DY34" s="321"/>
      <c r="DZ34" s="321"/>
      <c r="EA34" s="321"/>
      <c r="EB34" s="321"/>
      <c r="EC34" s="321"/>
      <c r="ED34" s="321"/>
      <c r="EE34" s="321"/>
      <c r="EF34" s="321"/>
      <c r="EG34" s="321"/>
      <c r="EH34" s="321"/>
      <c r="EI34" s="321"/>
      <c r="EJ34" s="321"/>
      <c r="EK34" s="321"/>
      <c r="EL34" s="321"/>
      <c r="EM34" s="321"/>
      <c r="EN34" s="321"/>
      <c r="EO34" s="321"/>
      <c r="EP34" s="321"/>
      <c r="EQ34" s="321"/>
      <c r="ER34" s="321"/>
      <c r="ES34" s="321"/>
      <c r="ET34" s="321"/>
      <c r="EU34" s="321"/>
      <c r="EV34" s="321"/>
      <c r="EW34" s="321"/>
      <c r="EX34" s="321"/>
      <c r="EY34" s="321"/>
      <c r="EZ34" s="321"/>
      <c r="FA34" s="321"/>
      <c r="FB34" s="321"/>
      <c r="FC34" s="321"/>
      <c r="FD34" s="321"/>
      <c r="FE34" s="321"/>
      <c r="FF34" s="321"/>
      <c r="FG34" s="321"/>
      <c r="FH34" s="321"/>
      <c r="FI34" s="321"/>
      <c r="FJ34" s="321"/>
      <c r="FK34" s="321"/>
      <c r="FL34" s="321"/>
      <c r="FM34" s="321"/>
      <c r="FN34" s="321"/>
      <c r="FO34" s="321"/>
      <c r="FP34" s="321"/>
      <c r="FQ34" s="321"/>
      <c r="FR34" s="321"/>
      <c r="FS34" s="321"/>
      <c r="FT34" s="321"/>
      <c r="FU34" s="321"/>
      <c r="FV34" s="321"/>
      <c r="FW34" s="321"/>
      <c r="FX34" s="321"/>
      <c r="FY34" s="321"/>
      <c r="FZ34" s="321"/>
      <c r="GA34" s="321"/>
      <c r="GB34" s="321"/>
      <c r="GC34" s="321"/>
      <c r="GD34" s="321"/>
      <c r="GE34" s="321"/>
      <c r="GF34" s="321"/>
      <c r="GG34" s="321"/>
      <c r="GH34" s="321"/>
      <c r="GI34" s="321"/>
      <c r="GJ34" s="321"/>
      <c r="GK34" s="321"/>
      <c r="GL34" s="321"/>
      <c r="GM34" s="321"/>
      <c r="GN34" s="321"/>
      <c r="GO34" s="321"/>
      <c r="GP34" s="321"/>
      <c r="GQ34" s="321"/>
      <c r="GR34" s="321"/>
      <c r="GS34" s="321"/>
      <c r="GT34" s="321"/>
      <c r="GU34" s="321"/>
      <c r="GV34" s="321"/>
      <c r="GW34" s="321"/>
      <c r="GX34" s="321"/>
      <c r="GY34" s="321"/>
      <c r="GZ34" s="321"/>
      <c r="HA34" s="321"/>
      <c r="HB34" s="321"/>
      <c r="HC34" s="321"/>
      <c r="HD34" s="321"/>
      <c r="HE34" s="321"/>
      <c r="HF34" s="321"/>
      <c r="HG34" s="321"/>
      <c r="HH34" s="321"/>
      <c r="HI34" s="321"/>
      <c r="HJ34" s="321"/>
      <c r="HK34" s="321"/>
      <c r="HL34" s="321"/>
      <c r="HM34" s="321"/>
      <c r="HN34" s="321"/>
      <c r="HO34" s="321"/>
      <c r="HP34" s="321"/>
      <c r="HQ34" s="321"/>
      <c r="HR34" s="321"/>
      <c r="HS34" s="321"/>
      <c r="HT34" s="321"/>
      <c r="HU34" s="321"/>
      <c r="HV34" s="321"/>
      <c r="HW34" s="321"/>
      <c r="HX34" s="321"/>
      <c r="HY34" s="321"/>
      <c r="HZ34" s="321"/>
      <c r="IA34" s="321"/>
      <c r="IB34" s="321"/>
      <c r="IC34" s="321"/>
      <c r="ID34" s="321"/>
      <c r="IE34" s="321"/>
      <c r="IF34" s="321"/>
      <c r="IG34" s="321"/>
      <c r="IH34" s="321"/>
      <c r="II34" s="321"/>
      <c r="IJ34" s="321"/>
      <c r="IK34" s="321"/>
      <c r="IL34" s="321"/>
      <c r="IM34" s="321"/>
      <c r="IN34" s="321"/>
      <c r="IO34" s="321"/>
      <c r="IP34" s="321"/>
      <c r="IQ34" s="321"/>
      <c r="IR34" s="321"/>
      <c r="IS34" s="321"/>
      <c r="IT34" s="321"/>
      <c r="IU34" s="321"/>
      <c r="IV34" s="321"/>
      <c r="IW34" s="321"/>
      <c r="IX34" s="321"/>
      <c r="IY34" s="321"/>
      <c r="IZ34" s="321"/>
      <c r="JA34" s="321"/>
      <c r="JB34" s="321"/>
      <c r="JC34" s="321"/>
      <c r="JD34" s="321"/>
      <c r="JE34" s="321"/>
      <c r="JF34" s="321"/>
      <c r="JG34" s="321"/>
      <c r="JH34" s="321"/>
      <c r="JI34" s="321"/>
      <c r="JJ34" s="321"/>
      <c r="JK34" s="321"/>
      <c r="JL34" s="321"/>
      <c r="JM34" s="321"/>
      <c r="JN34" s="321"/>
      <c r="JO34" s="321"/>
      <c r="JP34" s="321"/>
      <c r="JQ34" s="321"/>
      <c r="JR34" s="321"/>
      <c r="JS34" s="321"/>
      <c r="JT34" s="321"/>
      <c r="JU34" s="321"/>
      <c r="JV34" s="321"/>
      <c r="JW34" s="321"/>
      <c r="JX34" s="321"/>
      <c r="JY34" s="321"/>
      <c r="JZ34" s="321"/>
      <c r="KA34" s="321"/>
      <c r="KB34" s="321"/>
      <c r="KC34" s="321"/>
      <c r="KD34" s="321"/>
      <c r="KE34" s="321"/>
      <c r="KF34" s="321"/>
      <c r="KG34" s="321"/>
      <c r="KH34" s="321"/>
      <c r="KI34" s="321"/>
      <c r="KJ34" s="321"/>
      <c r="KK34" s="321"/>
      <c r="KL34" s="321"/>
      <c r="KM34" s="321"/>
      <c r="KN34" s="321"/>
      <c r="KO34" s="321"/>
      <c r="KP34" s="321"/>
      <c r="KQ34" s="321"/>
      <c r="KR34" s="321"/>
      <c r="KS34" s="321"/>
      <c r="KT34" s="321"/>
      <c r="KU34" s="321"/>
      <c r="KV34" s="321"/>
      <c r="KW34" s="321"/>
      <c r="KX34" s="321"/>
      <c r="KY34" s="321"/>
      <c r="KZ34" s="321"/>
      <c r="LA34" s="321"/>
      <c r="LB34" s="321"/>
      <c r="LC34" s="321"/>
      <c r="LD34" s="321"/>
      <c r="LE34" s="321"/>
      <c r="LF34" s="321"/>
      <c r="LG34" s="321"/>
      <c r="LH34" s="321"/>
      <c r="LI34" s="321"/>
      <c r="LJ34" s="321"/>
      <c r="LK34" s="321"/>
      <c r="LL34" s="321"/>
      <c r="LM34" s="321"/>
      <c r="LN34" s="321"/>
      <c r="LO34" s="321"/>
      <c r="LP34" s="321"/>
      <c r="LQ34" s="321"/>
      <c r="LR34" s="321"/>
      <c r="LS34" s="321"/>
      <c r="LT34" s="321"/>
      <c r="LU34" s="321"/>
      <c r="LV34" s="321"/>
      <c r="LW34" s="321"/>
      <c r="LX34" s="321"/>
      <c r="LY34" s="321"/>
      <c r="LZ34" s="321"/>
      <c r="MA34" s="321"/>
      <c r="MB34" s="321"/>
      <c r="MC34" s="321"/>
      <c r="MD34" s="321"/>
      <c r="ME34" s="321"/>
      <c r="MF34" s="321"/>
      <c r="MG34" s="321"/>
      <c r="MH34" s="321"/>
      <c r="MI34" s="321"/>
      <c r="MJ34" s="321"/>
      <c r="MK34" s="321"/>
      <c r="ML34" s="321"/>
      <c r="MM34" s="321"/>
      <c r="MN34" s="321"/>
      <c r="MO34" s="321"/>
      <c r="MP34" s="321"/>
      <c r="MQ34" s="321"/>
      <c r="MR34" s="321"/>
      <c r="MS34" s="321"/>
      <c r="MT34" s="321"/>
      <c r="MU34" s="321"/>
      <c r="MV34" s="321"/>
      <c r="MW34" s="321"/>
      <c r="MX34" s="321"/>
      <c r="MY34" s="321"/>
      <c r="MZ34" s="321"/>
      <c r="NA34" s="321"/>
      <c r="NB34" s="321"/>
      <c r="NC34" s="321"/>
      <c r="ND34" s="321"/>
      <c r="NE34" s="321"/>
      <c r="NF34" s="321"/>
      <c r="NG34" s="321"/>
      <c r="NH34" s="321"/>
      <c r="NI34" s="321"/>
      <c r="NJ34" s="321"/>
      <c r="NK34" s="321"/>
      <c r="NL34" s="321"/>
      <c r="NM34" s="321"/>
      <c r="NN34" s="321"/>
      <c r="NO34" s="321"/>
      <c r="NP34" s="321"/>
      <c r="NQ34" s="321"/>
      <c r="NR34" s="321"/>
      <c r="NS34" s="321"/>
      <c r="NT34" s="321"/>
      <c r="NU34" s="321"/>
      <c r="NV34" s="321"/>
      <c r="NW34" s="321"/>
      <c r="NX34" s="321"/>
      <c r="NY34" s="321"/>
      <c r="NZ34" s="321"/>
      <c r="OA34" s="321"/>
      <c r="OB34" s="321"/>
      <c r="OC34" s="321"/>
      <c r="OD34" s="321"/>
      <c r="OE34" s="321"/>
      <c r="OF34" s="321"/>
      <c r="OG34" s="321"/>
      <c r="OH34" s="321"/>
      <c r="OI34" s="321"/>
      <c r="OJ34" s="321"/>
      <c r="OK34" s="321"/>
      <c r="OL34" s="321"/>
      <c r="OM34" s="321"/>
      <c r="ON34" s="321"/>
      <c r="OO34" s="321"/>
      <c r="OP34" s="321"/>
      <c r="OQ34" s="321"/>
      <c r="OR34" s="321"/>
      <c r="OS34" s="321"/>
      <c r="OT34" s="321"/>
      <c r="OU34" s="321"/>
      <c r="OV34" s="321"/>
      <c r="OW34" s="321"/>
      <c r="OX34" s="321"/>
      <c r="OY34" s="321"/>
      <c r="OZ34" s="321"/>
      <c r="PA34" s="321"/>
      <c r="PB34" s="321"/>
      <c r="PC34" s="321"/>
      <c r="PD34" s="321"/>
      <c r="PE34" s="321"/>
      <c r="PF34" s="321"/>
      <c r="PG34" s="321"/>
      <c r="PH34" s="321"/>
      <c r="PI34" s="321"/>
      <c r="PJ34" s="321"/>
      <c r="PK34" s="321"/>
      <c r="PL34" s="321"/>
      <c r="PM34" s="321"/>
      <c r="PN34" s="321"/>
      <c r="PO34" s="321"/>
      <c r="PP34" s="321"/>
      <c r="PQ34" s="321"/>
      <c r="PR34" s="321"/>
      <c r="PS34" s="321"/>
      <c r="PT34" s="321"/>
      <c r="PU34" s="321"/>
      <c r="PV34" s="321"/>
      <c r="PW34" s="321"/>
      <c r="PX34" s="321"/>
      <c r="PY34" s="321"/>
      <c r="PZ34" s="321"/>
      <c r="QA34" s="321"/>
      <c r="QB34" s="321"/>
      <c r="QC34" s="321"/>
      <c r="QD34" s="321"/>
      <c r="QE34" s="321"/>
      <c r="QF34" s="321"/>
      <c r="QG34" s="321"/>
      <c r="QH34" s="321"/>
      <c r="QI34" s="321"/>
      <c r="QJ34" s="321"/>
      <c r="QK34" s="321"/>
      <c r="QL34" s="321"/>
      <c r="QM34" s="321"/>
      <c r="QN34" s="321"/>
      <c r="QO34" s="321"/>
      <c r="QP34" s="321"/>
      <c r="QQ34" s="321"/>
      <c r="QR34" s="321"/>
      <c r="QS34" s="321"/>
      <c r="QT34" s="321"/>
      <c r="QU34" s="321"/>
      <c r="QV34" s="321"/>
      <c r="QW34" s="321"/>
      <c r="QX34" s="321"/>
      <c r="QY34" s="321"/>
      <c r="QZ34" s="321"/>
      <c r="RA34" s="321"/>
      <c r="RB34" s="321"/>
      <c r="RC34" s="321"/>
      <c r="RD34" s="321"/>
      <c r="RE34" s="321"/>
      <c r="RF34" s="321"/>
      <c r="RG34" s="321"/>
      <c r="RH34" s="321"/>
      <c r="RI34" s="321"/>
      <c r="RJ34" s="321"/>
      <c r="RK34" s="321"/>
      <c r="RL34" s="321"/>
      <c r="RM34" s="321"/>
      <c r="RN34" s="321"/>
      <c r="RO34" s="321"/>
      <c r="RP34" s="321"/>
      <c r="RQ34" s="321"/>
      <c r="RR34" s="321"/>
      <c r="RS34" s="321"/>
      <c r="RT34" s="321"/>
      <c r="RU34" s="321"/>
      <c r="RV34" s="321"/>
      <c r="RW34" s="321"/>
      <c r="RX34" s="321"/>
      <c r="RY34" s="321"/>
      <c r="RZ34" s="321"/>
      <c r="SA34" s="321"/>
      <c r="SB34" s="321"/>
      <c r="SC34" s="321"/>
      <c r="SD34" s="321"/>
      <c r="SE34" s="321"/>
      <c r="SF34" s="321"/>
      <c r="SG34" s="321"/>
      <c r="SH34" s="321"/>
      <c r="SI34" s="321"/>
      <c r="SJ34" s="321"/>
      <c r="SK34" s="321"/>
      <c r="SL34" s="321"/>
      <c r="SM34" s="321"/>
      <c r="SN34" s="321"/>
      <c r="SO34" s="321"/>
      <c r="SP34" s="321"/>
      <c r="SQ34" s="321"/>
      <c r="SR34" s="321"/>
      <c r="SS34" s="321"/>
      <c r="ST34" s="321"/>
      <c r="SU34" s="321"/>
      <c r="SV34" s="321"/>
      <c r="SW34" s="321"/>
      <c r="SX34" s="321"/>
      <c r="SY34" s="321"/>
      <c r="SZ34" s="321"/>
      <c r="TA34" s="321"/>
      <c r="TB34" s="321"/>
      <c r="TC34" s="321"/>
      <c r="TD34" s="321"/>
      <c r="TE34" s="321"/>
      <c r="TF34" s="321"/>
      <c r="TG34" s="321"/>
      <c r="TH34" s="321"/>
      <c r="TI34" s="321"/>
      <c r="TJ34" s="321"/>
      <c r="TK34" s="321"/>
      <c r="TL34" s="321"/>
      <c r="TM34" s="321"/>
      <c r="TN34" s="321"/>
      <c r="TO34" s="321"/>
      <c r="TP34" s="321"/>
      <c r="TQ34" s="321"/>
      <c r="TR34" s="321"/>
      <c r="TS34" s="321"/>
      <c r="TT34" s="321"/>
      <c r="TU34" s="321"/>
      <c r="TV34" s="321"/>
      <c r="TW34" s="321"/>
      <c r="TX34" s="321"/>
      <c r="TY34" s="321"/>
      <c r="TZ34" s="321"/>
      <c r="UA34" s="321"/>
      <c r="UB34" s="321"/>
      <c r="UC34" s="321"/>
      <c r="UD34" s="321"/>
      <c r="UE34" s="321"/>
      <c r="UF34" s="321"/>
      <c r="UG34" s="321"/>
      <c r="UH34" s="321"/>
      <c r="UI34" s="321"/>
      <c r="UJ34" s="321"/>
      <c r="UK34" s="321"/>
      <c r="UL34" s="321"/>
      <c r="UM34" s="321"/>
      <c r="UN34" s="321"/>
      <c r="UO34" s="321"/>
      <c r="UP34" s="321"/>
      <c r="UQ34" s="321"/>
      <c r="UR34" s="321"/>
      <c r="US34" s="321"/>
      <c r="UT34" s="321"/>
      <c r="UU34" s="321"/>
      <c r="UV34" s="321"/>
      <c r="UW34" s="321"/>
      <c r="UX34" s="321"/>
      <c r="UY34" s="321"/>
      <c r="UZ34" s="321"/>
      <c r="VA34" s="321"/>
      <c r="VB34" s="321"/>
      <c r="VC34" s="321"/>
      <c r="VD34" s="321"/>
      <c r="VE34" s="321"/>
      <c r="VF34" s="321"/>
      <c r="VG34" s="321"/>
      <c r="VH34" s="321"/>
      <c r="VI34" s="321"/>
      <c r="VJ34" s="321"/>
      <c r="VK34" s="321"/>
      <c r="VL34" s="321"/>
      <c r="VM34" s="321"/>
      <c r="VN34" s="321"/>
      <c r="VO34" s="321"/>
      <c r="VP34" s="321"/>
      <c r="VQ34" s="321"/>
      <c r="VR34" s="321"/>
      <c r="VS34" s="321"/>
      <c r="VT34" s="321"/>
      <c r="VU34" s="321"/>
      <c r="VV34" s="321"/>
      <c r="VW34" s="321"/>
      <c r="VX34" s="321"/>
      <c r="VY34" s="321"/>
      <c r="VZ34" s="321"/>
      <c r="WA34" s="321"/>
      <c r="WB34" s="321"/>
      <c r="WC34" s="321"/>
      <c r="WD34" s="321"/>
      <c r="WE34" s="321"/>
      <c r="WF34" s="321"/>
      <c r="WG34" s="321"/>
      <c r="WH34" s="321"/>
      <c r="WI34" s="321"/>
      <c r="WJ34" s="321"/>
      <c r="WK34" s="321"/>
      <c r="WL34" s="321"/>
      <c r="WM34" s="321"/>
      <c r="WN34" s="321"/>
      <c r="WO34" s="321"/>
      <c r="WP34" s="321"/>
      <c r="WQ34" s="321"/>
      <c r="WR34" s="321"/>
      <c r="WS34" s="321"/>
      <c r="WT34" s="321"/>
      <c r="WU34" s="321"/>
      <c r="WV34" s="321"/>
      <c r="WW34" s="321"/>
      <c r="WX34" s="321"/>
      <c r="WY34" s="321"/>
      <c r="WZ34" s="321"/>
      <c r="XA34" s="321"/>
      <c r="XB34" s="321"/>
      <c r="XC34" s="321"/>
      <c r="XD34" s="321"/>
      <c r="XE34" s="321"/>
      <c r="XF34" s="321"/>
      <c r="XG34" s="321"/>
      <c r="XH34" s="321"/>
      <c r="XI34" s="321"/>
      <c r="XJ34" s="321"/>
      <c r="XK34" s="321"/>
      <c r="XL34" s="321"/>
      <c r="XM34" s="321"/>
      <c r="XN34" s="321"/>
      <c r="XO34" s="321"/>
      <c r="XP34" s="321"/>
      <c r="XQ34" s="321"/>
      <c r="XR34" s="321"/>
      <c r="XS34" s="321"/>
      <c r="XT34" s="321"/>
      <c r="XU34" s="321"/>
      <c r="XV34" s="321"/>
      <c r="XW34" s="321"/>
      <c r="XX34" s="321"/>
      <c r="XY34" s="321"/>
      <c r="XZ34" s="321"/>
      <c r="YA34" s="321"/>
      <c r="YB34" s="321"/>
      <c r="YC34" s="321"/>
      <c r="YD34" s="321"/>
      <c r="YE34" s="321"/>
      <c r="YF34" s="321"/>
      <c r="YG34" s="321"/>
      <c r="YH34" s="321"/>
      <c r="YI34" s="321"/>
      <c r="YJ34" s="321"/>
      <c r="YK34" s="321"/>
      <c r="YL34" s="321"/>
      <c r="YM34" s="321"/>
      <c r="YN34" s="321"/>
      <c r="YO34" s="321"/>
      <c r="YP34" s="321"/>
      <c r="YQ34" s="321"/>
      <c r="YR34" s="321"/>
      <c r="YS34" s="321"/>
      <c r="YT34" s="321"/>
      <c r="YU34" s="321"/>
      <c r="YV34" s="321"/>
      <c r="YW34" s="321"/>
      <c r="YX34" s="321"/>
      <c r="YY34" s="321"/>
      <c r="YZ34" s="321"/>
      <c r="ZA34" s="321"/>
      <c r="ZB34" s="321"/>
      <c r="ZC34" s="321"/>
      <c r="ZD34" s="321"/>
      <c r="ZE34" s="321"/>
      <c r="ZF34" s="321"/>
      <c r="ZG34" s="321"/>
      <c r="ZH34" s="321"/>
      <c r="ZI34" s="321"/>
      <c r="ZJ34" s="321"/>
      <c r="ZK34" s="321"/>
      <c r="ZL34" s="321"/>
      <c r="ZM34" s="321"/>
      <c r="ZN34" s="321"/>
      <c r="ZO34" s="321"/>
      <c r="ZP34" s="321"/>
      <c r="ZQ34" s="321"/>
      <c r="ZR34" s="321"/>
      <c r="ZS34" s="321"/>
      <c r="ZT34" s="321"/>
      <c r="ZU34" s="321"/>
      <c r="ZV34" s="321"/>
      <c r="ZW34" s="321"/>
      <c r="ZX34" s="321"/>
      <c r="ZY34" s="321"/>
      <c r="ZZ34" s="321"/>
      <c r="AAA34" s="321"/>
      <c r="AAB34" s="321"/>
      <c r="AAC34" s="321"/>
      <c r="AAD34" s="321"/>
      <c r="AAE34" s="321"/>
      <c r="AAF34" s="321"/>
      <c r="AAG34" s="321"/>
      <c r="AAH34" s="321"/>
      <c r="AAI34" s="321"/>
      <c r="AAJ34" s="321"/>
      <c r="AAK34" s="321"/>
      <c r="AAL34" s="321"/>
      <c r="AAM34" s="321"/>
      <c r="AAN34" s="321"/>
      <c r="AAO34" s="321"/>
      <c r="AAP34" s="321"/>
      <c r="AAQ34" s="321"/>
      <c r="AAR34" s="321"/>
      <c r="AAS34" s="321"/>
      <c r="AAT34" s="321"/>
      <c r="AAU34" s="321"/>
      <c r="AAV34" s="321"/>
      <c r="AAW34" s="321"/>
      <c r="AAX34" s="321"/>
      <c r="AAY34" s="321"/>
      <c r="AAZ34" s="321"/>
      <c r="ABA34" s="321"/>
      <c r="ABB34" s="321"/>
      <c r="ABC34" s="321"/>
      <c r="ABD34" s="321"/>
      <c r="ABE34" s="321"/>
      <c r="ABF34" s="321"/>
      <c r="ABG34" s="321"/>
      <c r="ABH34" s="321"/>
      <c r="ABI34" s="321"/>
      <c r="ABJ34" s="321"/>
      <c r="ABK34" s="321"/>
      <c r="ABL34" s="321"/>
      <c r="ABM34" s="321"/>
      <c r="ABN34" s="321"/>
      <c r="ABO34" s="321"/>
      <c r="ABP34" s="321"/>
      <c r="ABQ34" s="321"/>
      <c r="ABR34" s="321"/>
      <c r="ABS34" s="321"/>
      <c r="ABT34" s="321"/>
      <c r="ABU34" s="321"/>
      <c r="ABV34" s="321"/>
      <c r="ABW34" s="321"/>
      <c r="ABX34" s="321"/>
      <c r="ABY34" s="321"/>
      <c r="ABZ34" s="321"/>
      <c r="ACA34" s="321"/>
      <c r="ACB34" s="321"/>
      <c r="ACC34" s="321"/>
      <c r="ACD34" s="321"/>
      <c r="ACE34" s="321"/>
      <c r="ACF34" s="321"/>
      <c r="ACG34" s="321"/>
      <c r="ACH34" s="321"/>
      <c r="ACI34" s="321"/>
      <c r="ACJ34" s="321"/>
      <c r="ACK34" s="321"/>
      <c r="ACL34" s="321"/>
      <c r="ACM34" s="321"/>
      <c r="ACN34" s="321"/>
      <c r="ACO34" s="321"/>
      <c r="ACP34" s="321"/>
      <c r="ACQ34" s="321"/>
      <c r="ACR34" s="321"/>
      <c r="ACS34" s="321"/>
      <c r="ACT34" s="321"/>
      <c r="ACU34" s="321"/>
      <c r="ACV34" s="321"/>
      <c r="ACW34" s="321"/>
      <c r="ACX34" s="321"/>
      <c r="ACY34" s="321"/>
      <c r="ACZ34" s="321"/>
      <c r="ADA34" s="321"/>
      <c r="ADB34" s="321"/>
      <c r="ADC34" s="321"/>
      <c r="ADD34" s="321"/>
      <c r="ADE34" s="321"/>
      <c r="ADF34" s="321"/>
      <c r="ADG34" s="321"/>
      <c r="ADH34" s="321"/>
      <c r="ADI34" s="321"/>
      <c r="ADJ34" s="321"/>
      <c r="ADK34" s="321"/>
      <c r="ADL34" s="321"/>
      <c r="ADM34" s="321"/>
      <c r="ADN34" s="321"/>
      <c r="ADO34" s="321"/>
      <c r="ADP34" s="321"/>
      <c r="ADQ34" s="321"/>
      <c r="ADR34" s="321"/>
      <c r="ADS34" s="321"/>
      <c r="ADT34" s="321"/>
      <c r="ADU34" s="321"/>
      <c r="ADV34" s="321"/>
      <c r="ADW34" s="321"/>
      <c r="ADX34" s="321"/>
      <c r="ADY34" s="321"/>
      <c r="ADZ34" s="321"/>
      <c r="AEA34" s="321"/>
      <c r="AEB34" s="321"/>
      <c r="AEC34" s="321"/>
      <c r="AED34" s="321"/>
      <c r="AEE34" s="321"/>
      <c r="AEF34" s="321"/>
      <c r="AEG34" s="321"/>
      <c r="AEH34" s="321"/>
      <c r="AEI34" s="321"/>
      <c r="AEJ34" s="321"/>
      <c r="AEK34" s="321"/>
      <c r="AEL34" s="321"/>
      <c r="AEM34" s="321"/>
      <c r="AEN34" s="321"/>
      <c r="AEO34" s="321"/>
      <c r="AEP34" s="321"/>
      <c r="AEQ34" s="321"/>
      <c r="AER34" s="321"/>
      <c r="AES34" s="321"/>
      <c r="AET34" s="321"/>
      <c r="AEU34" s="321"/>
      <c r="AEV34" s="321"/>
      <c r="AEW34" s="321"/>
      <c r="AEX34" s="321"/>
      <c r="AEY34" s="321"/>
      <c r="AEZ34" s="321"/>
      <c r="AFA34" s="321"/>
      <c r="AFB34" s="321"/>
      <c r="AFC34" s="321"/>
      <c r="AFD34" s="321"/>
      <c r="AFE34" s="321"/>
      <c r="AFF34" s="321"/>
      <c r="AFG34" s="321"/>
      <c r="AFH34" s="321"/>
      <c r="AFI34" s="321"/>
      <c r="AFJ34" s="321"/>
      <c r="AFK34" s="321"/>
      <c r="AFL34" s="321"/>
      <c r="AFM34" s="321"/>
      <c r="AFN34" s="321"/>
      <c r="AFO34" s="321"/>
      <c r="AFP34" s="321"/>
      <c r="AFQ34" s="321"/>
      <c r="AFR34" s="321"/>
      <c r="AFS34" s="321"/>
      <c r="AFT34" s="321"/>
      <c r="AFU34" s="321"/>
      <c r="AFV34" s="321"/>
      <c r="AFW34" s="321"/>
      <c r="AFX34" s="321"/>
      <c r="AFY34" s="321"/>
      <c r="AFZ34" s="321"/>
      <c r="AGA34" s="321"/>
      <c r="AGB34" s="321"/>
      <c r="AGC34" s="321"/>
      <c r="AGD34" s="321"/>
      <c r="AGE34" s="321"/>
      <c r="AGF34" s="321"/>
      <c r="AGG34" s="321"/>
      <c r="AGH34" s="321"/>
      <c r="AGI34" s="321"/>
      <c r="AGJ34" s="321"/>
      <c r="AGK34" s="321"/>
      <c r="AGL34" s="321"/>
      <c r="AGM34" s="321"/>
      <c r="AGN34" s="321"/>
      <c r="AGO34" s="321"/>
      <c r="AGP34" s="321"/>
      <c r="AGQ34" s="321"/>
      <c r="AGR34" s="321"/>
      <c r="AGS34" s="321"/>
      <c r="AGT34" s="321"/>
      <c r="AGU34" s="321"/>
      <c r="AGV34" s="321"/>
      <c r="AGW34" s="321"/>
      <c r="AGX34" s="321"/>
      <c r="AGY34" s="321"/>
      <c r="AGZ34" s="321"/>
      <c r="AHA34" s="321"/>
      <c r="AHB34" s="321"/>
      <c r="AHC34" s="321"/>
      <c r="AHD34" s="321"/>
      <c r="AHE34" s="321"/>
      <c r="AHF34" s="321"/>
      <c r="AHG34" s="321"/>
      <c r="AHH34" s="321"/>
      <c r="AHI34" s="321"/>
      <c r="AHJ34" s="321"/>
      <c r="AHK34" s="321"/>
      <c r="AHL34" s="321"/>
      <c r="AHM34" s="321"/>
      <c r="AHN34" s="321"/>
      <c r="AHO34" s="321"/>
      <c r="AHP34" s="321"/>
      <c r="AHQ34" s="321"/>
      <c r="AHR34" s="321"/>
      <c r="AHS34" s="321"/>
      <c r="AHT34" s="321"/>
      <c r="AHU34" s="321"/>
      <c r="AHV34" s="321"/>
      <c r="AHW34" s="321"/>
      <c r="AHX34" s="321"/>
      <c r="AHY34" s="321"/>
      <c r="AHZ34" s="321"/>
      <c r="AIA34" s="321"/>
      <c r="AIB34" s="321"/>
      <c r="AIC34" s="321"/>
      <c r="AID34" s="321"/>
      <c r="AIE34" s="321"/>
      <c r="AIF34" s="321"/>
      <c r="AIG34" s="321"/>
      <c r="AIH34" s="321"/>
      <c r="AII34" s="321"/>
      <c r="AIJ34" s="321"/>
      <c r="AIK34" s="321"/>
      <c r="AIL34" s="321"/>
      <c r="AIM34" s="321"/>
      <c r="AIN34" s="321"/>
      <c r="AIO34" s="321"/>
      <c r="AIP34" s="321"/>
      <c r="AIQ34" s="321"/>
      <c r="AIR34" s="321"/>
      <c r="AIS34" s="321"/>
      <c r="AIT34" s="321"/>
      <c r="AIU34" s="321"/>
      <c r="AIV34" s="321"/>
      <c r="AIW34" s="321"/>
      <c r="AIX34" s="321"/>
      <c r="AIY34" s="321"/>
      <c r="AIZ34" s="321"/>
      <c r="AJA34" s="321"/>
      <c r="AJB34" s="321"/>
      <c r="AJC34" s="321"/>
      <c r="AJD34" s="321"/>
      <c r="AJE34" s="321"/>
      <c r="AJF34" s="321"/>
      <c r="AJG34" s="321"/>
      <c r="AJH34" s="321"/>
      <c r="AJI34" s="321"/>
      <c r="AJJ34" s="321"/>
      <c r="AJK34" s="321"/>
      <c r="AJL34" s="321"/>
      <c r="AJM34" s="321"/>
      <c r="AJN34" s="321"/>
      <c r="AJO34" s="321"/>
      <c r="AJP34" s="321"/>
      <c r="AJQ34" s="321"/>
      <c r="AJR34" s="321"/>
      <c r="AJS34" s="321"/>
      <c r="AJT34" s="321"/>
      <c r="AJU34" s="321"/>
      <c r="AJV34" s="321"/>
      <c r="AJW34" s="321"/>
      <c r="AJX34" s="321"/>
      <c r="AJY34" s="321"/>
      <c r="AJZ34" s="321"/>
      <c r="AKA34" s="321"/>
      <c r="AKB34" s="321"/>
      <c r="AKC34" s="321"/>
      <c r="AKD34" s="321"/>
      <c r="AKE34" s="321"/>
      <c r="AKF34" s="321"/>
      <c r="AKG34" s="321"/>
      <c r="AKH34" s="321"/>
      <c r="AKI34" s="321"/>
      <c r="AKJ34" s="321"/>
      <c r="AKK34" s="321"/>
      <c r="AKL34" s="321"/>
      <c r="AKM34" s="321"/>
      <c r="AKN34" s="321"/>
      <c r="AKO34" s="321"/>
      <c r="AKP34" s="321"/>
      <c r="AKQ34" s="321"/>
      <c r="AKR34" s="321"/>
      <c r="AKS34" s="321"/>
      <c r="AKT34" s="321"/>
      <c r="AKU34" s="321"/>
      <c r="AKV34" s="321"/>
      <c r="AKW34" s="321"/>
      <c r="AKX34" s="321"/>
      <c r="AKY34" s="321"/>
      <c r="AKZ34" s="321"/>
      <c r="ALA34" s="321"/>
      <c r="ALB34" s="321"/>
      <c r="ALC34" s="321"/>
      <c r="ALD34" s="321"/>
      <c r="ALE34" s="321"/>
      <c r="ALF34" s="321"/>
      <c r="ALG34" s="321"/>
      <c r="ALH34" s="321"/>
      <c r="ALI34" s="321"/>
      <c r="ALJ34" s="321"/>
      <c r="ALK34" s="321"/>
      <c r="ALL34" s="321"/>
      <c r="ALM34" s="321"/>
      <c r="ALN34" s="321"/>
      <c r="ALO34" s="321"/>
      <c r="ALP34" s="321"/>
      <c r="ALQ34" s="321"/>
      <c r="ALR34" s="321"/>
      <c r="ALS34" s="321"/>
      <c r="ALT34" s="321"/>
      <c r="ALU34" s="321"/>
      <c r="ALV34" s="321"/>
      <c r="ALW34" s="321"/>
      <c r="ALX34" s="321"/>
      <c r="ALY34" s="321"/>
      <c r="ALZ34" s="321"/>
      <c r="AMA34" s="321"/>
      <c r="AMB34" s="321"/>
      <c r="AMC34" s="321"/>
      <c r="AMD34" s="321"/>
      <c r="AME34" s="321"/>
      <c r="AMF34" s="321"/>
      <c r="AMG34" s="321"/>
      <c r="AMH34" s="321"/>
      <c r="AMI34" s="321"/>
      <c r="AMJ34" s="321"/>
      <c r="AMK34" s="321"/>
      <c r="AML34" s="321"/>
      <c r="AMM34" s="321"/>
      <c r="AMN34" s="321"/>
      <c r="AMO34" s="321"/>
      <c r="AMP34" s="321"/>
      <c r="AMQ34" s="321"/>
      <c r="AMR34" s="321"/>
      <c r="AMS34" s="321"/>
      <c r="AMT34" s="321"/>
      <c r="AMU34" s="321"/>
      <c r="AMV34" s="321"/>
      <c r="AMW34" s="321"/>
      <c r="AMX34" s="321"/>
      <c r="AMY34" s="321"/>
      <c r="AMZ34" s="321"/>
      <c r="ANA34" s="321"/>
      <c r="ANB34" s="321"/>
      <c r="ANC34" s="321"/>
      <c r="AND34" s="321"/>
      <c r="ANE34" s="321"/>
      <c r="ANF34" s="321"/>
      <c r="ANG34" s="321"/>
      <c r="ANH34" s="321"/>
      <c r="ANI34" s="321"/>
      <c r="ANJ34" s="321"/>
      <c r="ANK34" s="321"/>
      <c r="ANL34" s="321"/>
      <c r="ANM34" s="321"/>
      <c r="ANN34" s="321"/>
      <c r="ANO34" s="321"/>
      <c r="ANP34" s="321"/>
      <c r="ANQ34" s="321"/>
      <c r="ANR34" s="321"/>
      <c r="ANS34" s="321"/>
      <c r="ANT34" s="321"/>
      <c r="ANU34" s="321"/>
      <c r="ANV34" s="321"/>
      <c r="ANW34" s="321"/>
      <c r="ANX34" s="321"/>
      <c r="ANY34" s="321"/>
      <c r="ANZ34" s="321"/>
      <c r="AOA34" s="321"/>
      <c r="AOB34" s="321"/>
      <c r="AOC34" s="321"/>
      <c r="AOD34" s="321"/>
      <c r="AOE34" s="321"/>
      <c r="AOF34" s="321"/>
      <c r="AOG34" s="321"/>
      <c r="AOH34" s="321"/>
      <c r="AOI34" s="321"/>
      <c r="AOJ34" s="321"/>
      <c r="AOK34" s="321"/>
      <c r="AOL34" s="321"/>
      <c r="AOM34" s="321"/>
      <c r="AON34" s="321"/>
      <c r="AOO34" s="321"/>
      <c r="AOP34" s="321"/>
      <c r="AOQ34" s="321"/>
      <c r="AOR34" s="321"/>
      <c r="AOS34" s="321"/>
      <c r="AOT34" s="321"/>
      <c r="AOU34" s="321"/>
      <c r="AOV34" s="321"/>
      <c r="AOW34" s="321"/>
      <c r="AOX34" s="321"/>
      <c r="AOY34" s="321"/>
      <c r="AOZ34" s="321"/>
      <c r="APA34" s="321"/>
      <c r="APB34" s="321"/>
      <c r="APC34" s="321"/>
      <c r="APD34" s="321"/>
      <c r="APE34" s="321"/>
      <c r="APF34" s="321"/>
      <c r="APG34" s="321"/>
      <c r="APH34" s="321"/>
      <c r="API34" s="321"/>
      <c r="APJ34" s="321"/>
      <c r="APK34" s="321"/>
      <c r="APL34" s="321"/>
      <c r="APM34" s="321"/>
      <c r="APN34" s="321"/>
      <c r="APO34" s="321"/>
      <c r="APP34" s="321"/>
      <c r="APQ34" s="321"/>
      <c r="APR34" s="321"/>
      <c r="APS34" s="321"/>
      <c r="APT34" s="321"/>
      <c r="APU34" s="321"/>
      <c r="APV34" s="321"/>
      <c r="APW34" s="321"/>
      <c r="APX34" s="321"/>
      <c r="APY34" s="321"/>
      <c r="APZ34" s="321"/>
      <c r="AQA34" s="321"/>
      <c r="AQB34" s="321"/>
      <c r="AQC34" s="321"/>
      <c r="AQD34" s="321"/>
      <c r="AQE34" s="321"/>
      <c r="AQF34" s="321"/>
      <c r="AQG34" s="321"/>
      <c r="AQH34" s="321"/>
      <c r="AQI34" s="321"/>
      <c r="AQJ34" s="321"/>
      <c r="AQK34" s="321"/>
      <c r="AQL34" s="321"/>
      <c r="AQM34" s="321"/>
      <c r="AQN34" s="321"/>
      <c r="AQO34" s="321"/>
      <c r="AQP34" s="321"/>
      <c r="AQQ34" s="321"/>
      <c r="AQR34" s="321"/>
      <c r="AQS34" s="321"/>
      <c r="AQT34" s="321"/>
      <c r="AQU34" s="321"/>
      <c r="AQV34" s="321"/>
      <c r="AQW34" s="321"/>
      <c r="AQX34" s="321"/>
      <c r="AQY34" s="321"/>
      <c r="AQZ34" s="321"/>
      <c r="ARA34" s="321"/>
      <c r="ARB34" s="321"/>
      <c r="ARC34" s="321"/>
      <c r="ARD34" s="321"/>
      <c r="ARE34" s="321"/>
      <c r="ARF34" s="321"/>
      <c r="ARG34" s="321"/>
      <c r="ARH34" s="321"/>
      <c r="ARI34" s="321"/>
      <c r="ARJ34" s="321"/>
      <c r="ARK34" s="321"/>
      <c r="ARL34" s="321"/>
      <c r="ARM34" s="321"/>
      <c r="ARN34" s="321"/>
      <c r="ARO34" s="321"/>
      <c r="ARP34" s="321"/>
      <c r="ARQ34" s="321"/>
      <c r="ARR34" s="321"/>
      <c r="ARS34" s="321"/>
      <c r="ART34" s="321"/>
      <c r="ARU34" s="321"/>
      <c r="ARV34" s="321"/>
      <c r="ARW34" s="321"/>
      <c r="ARX34" s="321"/>
      <c r="ARY34" s="321"/>
      <c r="ARZ34" s="321"/>
      <c r="ASA34" s="321"/>
      <c r="ASB34" s="321"/>
      <c r="ASC34" s="321"/>
      <c r="ASD34" s="321"/>
      <c r="ASE34" s="321"/>
      <c r="ASF34" s="321"/>
      <c r="ASG34" s="321"/>
      <c r="ASH34" s="321"/>
      <c r="ASI34" s="321"/>
      <c r="ASJ34" s="321"/>
      <c r="ASK34" s="321"/>
      <c r="ASL34" s="321"/>
      <c r="ASM34" s="321"/>
      <c r="ASN34" s="321"/>
      <c r="ASO34" s="321"/>
      <c r="ASP34" s="321"/>
      <c r="ASQ34" s="321"/>
      <c r="ASR34" s="321"/>
      <c r="ASS34" s="321"/>
      <c r="AST34" s="321"/>
      <c r="ASU34" s="321"/>
      <c r="ASV34" s="321"/>
      <c r="ASW34" s="321"/>
      <c r="ASX34" s="321"/>
      <c r="ASY34" s="321"/>
      <c r="ASZ34" s="321"/>
      <c r="ATA34" s="321"/>
      <c r="ATB34" s="321"/>
      <c r="ATC34" s="321"/>
      <c r="ATD34" s="321"/>
      <c r="ATE34" s="321"/>
      <c r="ATF34" s="321"/>
      <c r="ATG34" s="321"/>
      <c r="ATH34" s="321"/>
      <c r="ATI34" s="321"/>
      <c r="ATJ34" s="321"/>
      <c r="ATK34" s="321"/>
      <c r="ATL34" s="321"/>
      <c r="ATM34" s="321"/>
      <c r="ATN34" s="321"/>
      <c r="ATO34" s="321"/>
      <c r="ATP34" s="321"/>
      <c r="ATQ34" s="321"/>
      <c r="ATR34" s="321"/>
      <c r="ATS34" s="321"/>
      <c r="ATT34" s="321"/>
      <c r="ATU34" s="321"/>
      <c r="ATV34" s="321"/>
      <c r="ATW34" s="321"/>
      <c r="ATX34" s="321"/>
      <c r="ATY34" s="321"/>
      <c r="ATZ34" s="321"/>
      <c r="AUA34" s="321"/>
      <c r="AUB34" s="321"/>
      <c r="AUC34" s="321"/>
      <c r="AUD34" s="321"/>
      <c r="AUE34" s="321"/>
      <c r="AUF34" s="321"/>
      <c r="AUG34" s="321"/>
      <c r="AUH34" s="321"/>
      <c r="AUI34" s="321"/>
      <c r="AUJ34" s="321"/>
      <c r="AUK34" s="321"/>
      <c r="AUL34" s="321"/>
      <c r="AUM34" s="321"/>
      <c r="AUN34" s="321"/>
      <c r="AUO34" s="321"/>
      <c r="AUP34" s="321"/>
      <c r="AUQ34" s="321"/>
      <c r="AUR34" s="321"/>
      <c r="AUS34" s="321"/>
      <c r="AUT34" s="321"/>
      <c r="AUU34" s="321"/>
      <c r="AUV34" s="321"/>
      <c r="AUW34" s="321"/>
      <c r="AUX34" s="321"/>
      <c r="AUY34" s="321"/>
      <c r="AUZ34" s="321"/>
      <c r="AVA34" s="321"/>
      <c r="AVB34" s="321"/>
      <c r="AVC34" s="321"/>
      <c r="AVD34" s="321"/>
      <c r="AVE34" s="321"/>
      <c r="AVF34" s="321"/>
      <c r="AVG34" s="321"/>
      <c r="AVH34" s="321"/>
      <c r="AVI34" s="321"/>
      <c r="AVJ34" s="321"/>
      <c r="AVK34" s="321"/>
      <c r="AVL34" s="321"/>
      <c r="AVM34" s="321"/>
      <c r="AVN34" s="321"/>
      <c r="AVO34" s="321"/>
      <c r="AVP34" s="321"/>
      <c r="AVQ34" s="321"/>
      <c r="AVR34" s="321"/>
      <c r="AVS34" s="321"/>
      <c r="AVT34" s="321"/>
      <c r="AVU34" s="321"/>
      <c r="AVV34" s="321"/>
      <c r="AVW34" s="321"/>
      <c r="AVX34" s="321"/>
      <c r="AVY34" s="321"/>
      <c r="AVZ34" s="321"/>
      <c r="AWA34" s="321"/>
      <c r="AWB34" s="321"/>
      <c r="AWC34" s="321"/>
      <c r="AWD34" s="321"/>
      <c r="AWE34" s="321"/>
      <c r="AWF34" s="321"/>
      <c r="AWG34" s="321"/>
      <c r="AWH34" s="321"/>
      <c r="AWI34" s="321"/>
      <c r="AWJ34" s="321"/>
      <c r="AWK34" s="321"/>
      <c r="AWL34" s="321"/>
      <c r="AWM34" s="321"/>
      <c r="AWN34" s="321"/>
      <c r="AWO34" s="321"/>
      <c r="AWP34" s="321"/>
      <c r="AWQ34" s="321"/>
      <c r="AWR34" s="321"/>
      <c r="AWS34" s="321"/>
      <c r="AWT34" s="321"/>
      <c r="AWU34" s="321"/>
      <c r="AWV34" s="321"/>
      <c r="AWW34" s="321"/>
      <c r="AWX34" s="321"/>
      <c r="AWY34" s="321"/>
      <c r="AWZ34" s="321"/>
      <c r="AXA34" s="321"/>
      <c r="AXB34" s="321"/>
      <c r="AXC34" s="321"/>
      <c r="AXD34" s="321"/>
      <c r="AXE34" s="321"/>
      <c r="AXF34" s="321"/>
      <c r="AXG34" s="321"/>
      <c r="AXH34" s="321"/>
      <c r="AXI34" s="321"/>
      <c r="AXJ34" s="321"/>
      <c r="AXK34" s="321"/>
      <c r="AXL34" s="321"/>
      <c r="AXM34" s="321"/>
      <c r="AXN34" s="321"/>
      <c r="AXO34" s="321"/>
      <c r="AXP34" s="321"/>
      <c r="AXQ34" s="321"/>
      <c r="AXR34" s="321"/>
      <c r="AXS34" s="321"/>
      <c r="AXT34" s="321"/>
      <c r="AXU34" s="321"/>
      <c r="AXV34" s="321"/>
      <c r="AXW34" s="321"/>
      <c r="AXX34" s="321"/>
      <c r="AXY34" s="321"/>
      <c r="AXZ34" s="321"/>
      <c r="AYA34" s="321"/>
      <c r="AYB34" s="321"/>
      <c r="AYC34" s="321"/>
      <c r="AYD34" s="321"/>
      <c r="AYE34" s="321"/>
      <c r="AYF34" s="321"/>
      <c r="AYG34" s="321"/>
      <c r="AYH34" s="321"/>
      <c r="AYI34" s="321"/>
      <c r="AYJ34" s="321"/>
      <c r="AYK34" s="321"/>
      <c r="AYL34" s="321"/>
      <c r="AYM34" s="321"/>
      <c r="AYN34" s="321"/>
      <c r="AYO34" s="321"/>
      <c r="AYP34" s="321"/>
      <c r="AYQ34" s="321"/>
      <c r="AYR34" s="321"/>
      <c r="AYS34" s="321"/>
      <c r="AYT34" s="321"/>
      <c r="AYU34" s="321"/>
      <c r="AYV34" s="321"/>
      <c r="AYW34" s="321"/>
      <c r="AYX34" s="321"/>
      <c r="AYY34" s="321"/>
      <c r="AYZ34" s="321"/>
      <c r="AZA34" s="321"/>
      <c r="AZB34" s="321"/>
      <c r="AZC34" s="321"/>
      <c r="AZD34" s="321"/>
      <c r="AZE34" s="321"/>
      <c r="AZF34" s="321"/>
      <c r="AZG34" s="321"/>
      <c r="AZH34" s="321"/>
      <c r="AZI34" s="321"/>
      <c r="AZJ34" s="321"/>
      <c r="AZK34" s="321"/>
      <c r="AZL34" s="321"/>
      <c r="AZM34" s="321"/>
      <c r="AZN34" s="321"/>
      <c r="AZO34" s="321"/>
      <c r="AZP34" s="321"/>
      <c r="AZQ34" s="321"/>
      <c r="AZR34" s="321"/>
      <c r="AZS34" s="321"/>
      <c r="AZT34" s="321"/>
      <c r="AZU34" s="321"/>
      <c r="AZV34" s="321"/>
      <c r="AZW34" s="321"/>
      <c r="AZX34" s="321"/>
      <c r="AZY34" s="321"/>
      <c r="AZZ34" s="321"/>
      <c r="BAA34" s="321"/>
      <c r="BAB34" s="321"/>
      <c r="BAC34" s="321"/>
      <c r="BAD34" s="321"/>
      <c r="BAE34" s="321"/>
      <c r="BAF34" s="321"/>
      <c r="BAG34" s="321"/>
      <c r="BAH34" s="321"/>
      <c r="BAI34" s="321"/>
      <c r="BAJ34" s="321"/>
      <c r="BAK34" s="321"/>
      <c r="BAL34" s="321"/>
      <c r="BAM34" s="321"/>
      <c r="BAN34" s="321"/>
      <c r="BAO34" s="321"/>
      <c r="BAP34" s="321"/>
      <c r="BAQ34" s="321"/>
      <c r="BAR34" s="321"/>
      <c r="BAS34" s="321"/>
      <c r="BAT34" s="321"/>
      <c r="BAU34" s="321"/>
      <c r="BAV34" s="321"/>
      <c r="BAW34" s="321"/>
      <c r="BAX34" s="321"/>
      <c r="BAY34" s="321"/>
      <c r="BAZ34" s="321"/>
      <c r="BBA34" s="321"/>
      <c r="BBB34" s="321"/>
      <c r="BBC34" s="321"/>
      <c r="BBD34" s="321"/>
      <c r="BBE34" s="321"/>
      <c r="BBF34" s="321"/>
      <c r="BBG34" s="321"/>
      <c r="BBH34" s="321"/>
      <c r="BBI34" s="321"/>
      <c r="BBJ34" s="321"/>
      <c r="BBK34" s="321"/>
      <c r="BBL34" s="321"/>
      <c r="BBM34" s="321"/>
      <c r="BBN34" s="321"/>
      <c r="BBO34" s="321"/>
      <c r="BBP34" s="321"/>
      <c r="BBQ34" s="321"/>
      <c r="BBR34" s="321"/>
      <c r="BBS34" s="321"/>
      <c r="BBT34" s="321"/>
      <c r="BBU34" s="321"/>
      <c r="BBV34" s="321"/>
      <c r="BBW34" s="321"/>
      <c r="BBX34" s="321"/>
      <c r="BBY34" s="321"/>
      <c r="BBZ34" s="321"/>
      <c r="BCA34" s="321"/>
      <c r="BCB34" s="321"/>
      <c r="BCC34" s="321"/>
      <c r="BCD34" s="321"/>
      <c r="BCE34" s="321"/>
      <c r="BCF34" s="321"/>
      <c r="BCG34" s="321"/>
      <c r="BCH34" s="321"/>
      <c r="BCI34" s="321"/>
      <c r="BCJ34" s="321"/>
      <c r="BCK34" s="321"/>
      <c r="BCL34" s="321"/>
      <c r="BCM34" s="321"/>
      <c r="BCN34" s="321"/>
      <c r="BCO34" s="321"/>
      <c r="BCP34" s="321"/>
      <c r="BCQ34" s="321"/>
      <c r="BCR34" s="321"/>
      <c r="BCS34" s="321"/>
      <c r="BCT34" s="321"/>
      <c r="BCU34" s="321"/>
      <c r="BCV34" s="321"/>
      <c r="BCW34" s="321"/>
      <c r="BCX34" s="321"/>
      <c r="BCY34" s="321"/>
      <c r="BCZ34" s="321"/>
      <c r="BDA34" s="321"/>
      <c r="BDB34" s="321"/>
      <c r="BDC34" s="321"/>
      <c r="BDD34" s="321"/>
      <c r="BDE34" s="321"/>
      <c r="BDF34" s="321"/>
      <c r="BDG34" s="321"/>
      <c r="BDH34" s="321"/>
      <c r="BDI34" s="321"/>
      <c r="BDJ34" s="321"/>
      <c r="BDK34" s="321"/>
      <c r="BDL34" s="321"/>
      <c r="BDM34" s="321"/>
      <c r="BDN34" s="321"/>
      <c r="BDO34" s="321"/>
      <c r="BDP34" s="321"/>
      <c r="BDQ34" s="321"/>
      <c r="BDR34" s="321"/>
      <c r="BDS34" s="321"/>
      <c r="BDT34" s="321"/>
      <c r="BDU34" s="321"/>
      <c r="BDV34" s="321"/>
      <c r="BDW34" s="321"/>
      <c r="BDX34" s="321"/>
      <c r="BDY34" s="321"/>
      <c r="BDZ34" s="321"/>
      <c r="BEA34" s="321"/>
      <c r="BEB34" s="321"/>
      <c r="BEC34" s="321"/>
      <c r="BED34" s="321"/>
      <c r="BEE34" s="321"/>
      <c r="BEF34" s="321"/>
      <c r="BEG34" s="321"/>
      <c r="BEH34" s="321"/>
      <c r="BEI34" s="321"/>
      <c r="BEJ34" s="321"/>
      <c r="BEK34" s="321"/>
      <c r="BEL34" s="321"/>
      <c r="BEM34" s="321"/>
      <c r="BEN34" s="321"/>
      <c r="BEO34" s="321"/>
      <c r="BEP34" s="321"/>
      <c r="BEQ34" s="321"/>
      <c r="BER34" s="321"/>
      <c r="BES34" s="321"/>
      <c r="BET34" s="321"/>
      <c r="BEU34" s="321"/>
      <c r="BEV34" s="321"/>
      <c r="BEW34" s="321"/>
      <c r="BEX34" s="321"/>
      <c r="BEY34" s="321"/>
      <c r="BEZ34" s="321"/>
      <c r="BFA34" s="321"/>
      <c r="BFB34" s="321"/>
      <c r="BFC34" s="321"/>
      <c r="BFD34" s="321"/>
      <c r="BFE34" s="321"/>
      <c r="BFF34" s="321"/>
      <c r="BFG34" s="321"/>
      <c r="BFH34" s="321"/>
      <c r="BFI34" s="321"/>
      <c r="BFJ34" s="321"/>
      <c r="BFK34" s="321"/>
      <c r="BFL34" s="321"/>
      <c r="BFM34" s="321"/>
      <c r="BFN34" s="321"/>
      <c r="BFO34" s="321"/>
      <c r="BFP34" s="321"/>
      <c r="BFQ34" s="321"/>
      <c r="BFR34" s="321"/>
      <c r="BFS34" s="321"/>
      <c r="BFT34" s="321"/>
      <c r="BFU34" s="321"/>
      <c r="BFV34" s="321"/>
      <c r="BFW34" s="321"/>
      <c r="BFX34" s="321"/>
      <c r="BFY34" s="321"/>
      <c r="BFZ34" s="321"/>
      <c r="BGA34" s="321"/>
      <c r="BGB34" s="321"/>
      <c r="BGC34" s="321"/>
      <c r="BGD34" s="321"/>
      <c r="BGE34" s="321"/>
      <c r="BGF34" s="321"/>
      <c r="BGG34" s="321"/>
      <c r="BGH34" s="321"/>
      <c r="BGI34" s="321"/>
      <c r="BGJ34" s="321"/>
      <c r="BGK34" s="321"/>
      <c r="BGL34" s="321"/>
      <c r="BGM34" s="321"/>
      <c r="BGN34" s="321"/>
      <c r="BGO34" s="321"/>
      <c r="BGP34" s="321"/>
      <c r="BGQ34" s="321"/>
      <c r="BGR34" s="321"/>
      <c r="BGS34" s="321"/>
      <c r="BGT34" s="321"/>
      <c r="BGU34" s="321"/>
      <c r="BGV34" s="321"/>
      <c r="BGW34" s="321"/>
      <c r="BGX34" s="321"/>
      <c r="BGY34" s="321"/>
      <c r="BGZ34" s="321"/>
      <c r="BHA34" s="321"/>
      <c r="BHB34" s="321"/>
      <c r="BHC34" s="321"/>
      <c r="BHD34" s="321"/>
      <c r="BHE34" s="321"/>
      <c r="BHF34" s="321"/>
      <c r="BHG34" s="321"/>
      <c r="BHH34" s="321"/>
      <c r="BHI34" s="321"/>
      <c r="BHJ34" s="321"/>
      <c r="BHK34" s="321"/>
      <c r="BHL34" s="321"/>
      <c r="BHM34" s="321"/>
      <c r="BHN34" s="321"/>
      <c r="BHO34" s="321"/>
      <c r="BHP34" s="321"/>
      <c r="BHQ34" s="321"/>
      <c r="BHR34" s="321"/>
      <c r="BHS34" s="321"/>
      <c r="BHT34" s="321"/>
      <c r="BHU34" s="321"/>
      <c r="BHV34" s="321"/>
      <c r="BHW34" s="321"/>
      <c r="BHX34" s="321"/>
      <c r="BHY34" s="321"/>
      <c r="BHZ34" s="321"/>
      <c r="BIA34" s="321"/>
      <c r="BIB34" s="321"/>
      <c r="BIC34" s="321"/>
      <c r="BID34" s="321"/>
      <c r="BIE34" s="321"/>
      <c r="BIF34" s="321"/>
      <c r="BIG34" s="321"/>
      <c r="BIH34" s="321"/>
      <c r="BII34" s="321"/>
      <c r="BIJ34" s="321"/>
      <c r="BIK34" s="321"/>
      <c r="BIL34" s="321"/>
      <c r="BIM34" s="321"/>
      <c r="BIN34" s="321"/>
      <c r="BIO34" s="321"/>
      <c r="BIP34" s="321"/>
      <c r="BIQ34" s="321"/>
      <c r="BIR34" s="321"/>
      <c r="BIS34" s="321"/>
      <c r="BIT34" s="321"/>
      <c r="BIU34" s="321"/>
      <c r="BIV34" s="321"/>
      <c r="BIW34" s="321"/>
      <c r="BIX34" s="321"/>
      <c r="BIY34" s="321"/>
      <c r="BIZ34" s="321"/>
      <c r="BJA34" s="321"/>
      <c r="BJB34" s="321"/>
      <c r="BJC34" s="321"/>
      <c r="BJD34" s="321"/>
      <c r="BJE34" s="321"/>
      <c r="BJF34" s="321"/>
      <c r="BJG34" s="321"/>
      <c r="BJH34" s="321"/>
      <c r="BJI34" s="321"/>
      <c r="BJJ34" s="321"/>
      <c r="BJK34" s="321"/>
      <c r="BJL34" s="321"/>
      <c r="BJM34" s="321"/>
      <c r="BJN34" s="321"/>
      <c r="BJO34" s="321"/>
      <c r="BJP34" s="321"/>
      <c r="BJQ34" s="321"/>
      <c r="BJR34" s="321"/>
      <c r="BJS34" s="321"/>
      <c r="BJT34" s="321"/>
      <c r="BJU34" s="321"/>
      <c r="BJV34" s="321"/>
      <c r="BJW34" s="321"/>
      <c r="BJX34" s="321"/>
      <c r="BJY34" s="321"/>
      <c r="BJZ34" s="321"/>
      <c r="BKA34" s="321"/>
      <c r="BKB34" s="321"/>
      <c r="BKC34" s="321"/>
      <c r="BKD34" s="321"/>
      <c r="BKE34" s="321"/>
      <c r="BKF34" s="321"/>
      <c r="BKG34" s="321"/>
      <c r="BKH34" s="321"/>
      <c r="BKI34" s="321"/>
      <c r="BKJ34" s="321"/>
      <c r="BKK34" s="321"/>
      <c r="BKL34" s="321"/>
      <c r="BKM34" s="321"/>
      <c r="BKN34" s="321"/>
      <c r="BKO34" s="321"/>
      <c r="BKP34" s="321"/>
      <c r="BKQ34" s="321"/>
      <c r="BKR34" s="321"/>
      <c r="BKS34" s="321"/>
      <c r="BKT34" s="321"/>
      <c r="BKU34" s="321"/>
      <c r="BKV34" s="321"/>
      <c r="BKW34" s="321"/>
      <c r="BKX34" s="321"/>
      <c r="BKY34" s="321"/>
      <c r="BKZ34" s="321"/>
      <c r="BLA34" s="321"/>
      <c r="BLB34" s="321"/>
      <c r="BLC34" s="321"/>
      <c r="BLD34" s="321"/>
      <c r="BLE34" s="321"/>
      <c r="BLF34" s="321"/>
      <c r="BLG34" s="321"/>
      <c r="BLH34" s="321"/>
      <c r="BLI34" s="321"/>
      <c r="BLJ34" s="321"/>
      <c r="BLK34" s="321"/>
      <c r="BLL34" s="321"/>
      <c r="BLM34" s="321"/>
      <c r="BLN34" s="321"/>
      <c r="BLO34" s="321"/>
      <c r="BLP34" s="321"/>
      <c r="BLQ34" s="321"/>
      <c r="BLR34" s="321"/>
      <c r="BLS34" s="321"/>
      <c r="BLT34" s="321"/>
      <c r="BLU34" s="321"/>
      <c r="BLV34" s="321"/>
      <c r="BLW34" s="321"/>
      <c r="BLX34" s="321"/>
      <c r="BLY34" s="321"/>
      <c r="BLZ34" s="321"/>
      <c r="BMA34" s="321"/>
      <c r="BMB34" s="321"/>
      <c r="BMC34" s="321"/>
      <c r="BMD34" s="321"/>
      <c r="BME34" s="321"/>
      <c r="BMF34" s="321"/>
      <c r="BMG34" s="321"/>
      <c r="BMH34" s="321"/>
      <c r="BMI34" s="321"/>
      <c r="BMJ34" s="321"/>
      <c r="BMK34" s="321"/>
      <c r="BML34" s="321"/>
      <c r="BMM34" s="321"/>
      <c r="BMN34" s="321"/>
      <c r="BMO34" s="321"/>
      <c r="BMP34" s="321"/>
      <c r="BMQ34" s="321"/>
      <c r="BMR34" s="321"/>
      <c r="BMS34" s="321"/>
      <c r="BMT34" s="321"/>
      <c r="BMU34" s="321"/>
      <c r="BMV34" s="321"/>
      <c r="BMW34" s="321"/>
      <c r="BMX34" s="321"/>
      <c r="BMY34" s="321"/>
      <c r="BMZ34" s="321"/>
      <c r="BNA34" s="321"/>
      <c r="BNB34" s="321"/>
      <c r="BNC34" s="321"/>
      <c r="BND34" s="321"/>
      <c r="BNE34" s="321"/>
      <c r="BNF34" s="321"/>
      <c r="BNG34" s="321"/>
      <c r="BNH34" s="321"/>
      <c r="BNI34" s="321"/>
      <c r="BNJ34" s="321"/>
      <c r="BNK34" s="321"/>
      <c r="BNL34" s="321"/>
      <c r="BNM34" s="321"/>
      <c r="BNN34" s="321"/>
      <c r="BNO34" s="321"/>
      <c r="BNP34" s="321"/>
      <c r="BNQ34" s="321"/>
      <c r="BNR34" s="321"/>
      <c r="BNS34" s="321"/>
      <c r="BNT34" s="321"/>
      <c r="BNU34" s="321"/>
      <c r="BNV34" s="321"/>
      <c r="BNW34" s="321"/>
      <c r="BNX34" s="321"/>
      <c r="BNY34" s="321"/>
      <c r="BNZ34" s="321"/>
      <c r="BOA34" s="321"/>
      <c r="BOB34" s="321"/>
      <c r="BOC34" s="321"/>
      <c r="BOD34" s="321"/>
      <c r="BOE34" s="321"/>
      <c r="BOF34" s="321"/>
      <c r="BOG34" s="321"/>
      <c r="BOH34" s="321"/>
      <c r="BOI34" s="321"/>
      <c r="BOJ34" s="321"/>
      <c r="BOK34" s="321"/>
      <c r="BOL34" s="321"/>
      <c r="BOM34" s="321"/>
      <c r="BON34" s="321"/>
      <c r="BOO34" s="321"/>
      <c r="BOP34" s="321"/>
      <c r="BOQ34" s="321"/>
      <c r="BOR34" s="321"/>
      <c r="BOS34" s="321"/>
      <c r="BOT34" s="321"/>
      <c r="BOU34" s="321"/>
      <c r="BOV34" s="321"/>
      <c r="BOW34" s="321"/>
      <c r="BOX34" s="321"/>
      <c r="BOY34" s="321"/>
      <c r="BOZ34" s="321"/>
      <c r="BPA34" s="321"/>
      <c r="BPB34" s="321"/>
      <c r="BPC34" s="321"/>
      <c r="BPD34" s="321"/>
      <c r="BPE34" s="321"/>
      <c r="BPF34" s="321"/>
      <c r="BPG34" s="321"/>
      <c r="BPH34" s="321"/>
      <c r="BPI34" s="321"/>
      <c r="BPJ34" s="321"/>
      <c r="BPK34" s="321"/>
      <c r="BPL34" s="321"/>
      <c r="BPM34" s="321"/>
      <c r="BPN34" s="321"/>
      <c r="BPO34" s="321"/>
      <c r="BPP34" s="321"/>
      <c r="BPQ34" s="321"/>
      <c r="BPR34" s="321"/>
      <c r="BPS34" s="321"/>
      <c r="BPT34" s="321"/>
      <c r="BPU34" s="321"/>
      <c r="BPV34" s="321"/>
      <c r="BPW34" s="321"/>
      <c r="BPX34" s="321"/>
      <c r="BPY34" s="321"/>
      <c r="BPZ34" s="321"/>
      <c r="BQA34" s="321"/>
      <c r="BQB34" s="321"/>
      <c r="BQC34" s="321"/>
      <c r="BQD34" s="321"/>
      <c r="BQE34" s="321"/>
      <c r="BQF34" s="321"/>
      <c r="BQG34" s="321"/>
      <c r="BQH34" s="321"/>
      <c r="BQI34" s="321"/>
      <c r="BQJ34" s="321"/>
      <c r="BQK34" s="321"/>
      <c r="BQL34" s="321"/>
      <c r="BQM34" s="321"/>
      <c r="BQN34" s="321"/>
      <c r="BQO34" s="321"/>
      <c r="BQP34" s="321"/>
      <c r="BQQ34" s="321"/>
      <c r="BQR34" s="321"/>
      <c r="BQS34" s="321"/>
      <c r="BQT34" s="321"/>
      <c r="BQU34" s="321"/>
      <c r="BQV34" s="321"/>
      <c r="BQW34" s="321"/>
      <c r="BQX34" s="321"/>
      <c r="BQY34" s="321"/>
      <c r="BQZ34" s="321"/>
      <c r="BRA34" s="321"/>
      <c r="BRB34" s="321"/>
      <c r="BRC34" s="321"/>
      <c r="BRD34" s="321"/>
      <c r="BRE34" s="321"/>
      <c r="BRF34" s="321"/>
      <c r="BRG34" s="321"/>
      <c r="BRH34" s="321"/>
      <c r="BRI34" s="321"/>
      <c r="BRJ34" s="321"/>
      <c r="BRK34" s="321"/>
      <c r="BRL34" s="321"/>
      <c r="BRM34" s="321"/>
      <c r="BRN34" s="321"/>
      <c r="BRO34" s="321"/>
      <c r="BRP34" s="321"/>
      <c r="BRQ34" s="321"/>
      <c r="BRR34" s="321"/>
      <c r="BRS34" s="321"/>
      <c r="BRT34" s="321"/>
      <c r="BRU34" s="321"/>
      <c r="BRV34" s="321"/>
      <c r="BRW34" s="321"/>
      <c r="BRX34" s="321"/>
      <c r="BRY34" s="321"/>
      <c r="BRZ34" s="321"/>
      <c r="BSA34" s="321"/>
      <c r="BSB34" s="321"/>
      <c r="BSC34" s="321"/>
      <c r="BSD34" s="321"/>
      <c r="BSE34" s="321"/>
      <c r="BSF34" s="321"/>
      <c r="BSG34" s="321"/>
      <c r="BSH34" s="321"/>
      <c r="BSI34" s="321"/>
      <c r="BSJ34" s="321"/>
      <c r="BSK34" s="321"/>
      <c r="BSL34" s="321"/>
      <c r="BSM34" s="321"/>
      <c r="BSN34" s="321"/>
      <c r="BSO34" s="321"/>
      <c r="BSP34" s="321"/>
      <c r="BSQ34" s="321"/>
      <c r="BSR34" s="321"/>
      <c r="BSS34" s="321"/>
      <c r="BST34" s="321"/>
      <c r="BSU34" s="321"/>
      <c r="BSV34" s="321"/>
      <c r="BSW34" s="321"/>
      <c r="BSX34" s="321"/>
      <c r="BSY34" s="321"/>
      <c r="BSZ34" s="321"/>
      <c r="BTA34" s="321"/>
      <c r="BTB34" s="321"/>
      <c r="BTC34" s="321"/>
      <c r="BTD34" s="321"/>
      <c r="BTE34" s="321"/>
      <c r="BTF34" s="321"/>
      <c r="BTG34" s="321"/>
      <c r="BTH34" s="321"/>
      <c r="BTI34" s="321"/>
      <c r="BTJ34" s="321"/>
      <c r="BTK34" s="321"/>
      <c r="BTL34" s="321"/>
      <c r="BTM34" s="321"/>
      <c r="BTN34" s="321"/>
      <c r="BTO34" s="321"/>
      <c r="BTP34" s="321"/>
      <c r="BTQ34" s="321"/>
      <c r="BTR34" s="321"/>
      <c r="BTS34" s="321"/>
      <c r="BTT34" s="321"/>
      <c r="BTU34" s="321"/>
      <c r="BTV34" s="321"/>
      <c r="BTW34" s="321"/>
      <c r="BTX34" s="321"/>
      <c r="BTY34" s="321"/>
      <c r="BTZ34" s="321"/>
      <c r="BUA34" s="321"/>
      <c r="BUB34" s="321"/>
      <c r="BUC34" s="321"/>
      <c r="BUD34" s="321"/>
      <c r="BUE34" s="321"/>
      <c r="BUF34" s="321"/>
      <c r="BUG34" s="321"/>
      <c r="BUH34" s="321"/>
      <c r="BUI34" s="321"/>
      <c r="BUJ34" s="321"/>
      <c r="BUK34" s="321"/>
      <c r="BUL34" s="321"/>
      <c r="BUM34" s="321"/>
      <c r="BUN34" s="321"/>
      <c r="BUO34" s="321"/>
      <c r="BUP34" s="321"/>
      <c r="BUQ34" s="321"/>
      <c r="BUR34" s="321"/>
      <c r="BUS34" s="321"/>
      <c r="BUT34" s="321"/>
      <c r="BUU34" s="321"/>
      <c r="BUV34" s="321"/>
      <c r="BUW34" s="321"/>
      <c r="BUX34" s="321"/>
      <c r="BUY34" s="321"/>
      <c r="BUZ34" s="321"/>
      <c r="BVA34" s="321"/>
      <c r="BVB34" s="321"/>
      <c r="BVC34" s="321"/>
      <c r="BVD34" s="321"/>
      <c r="BVE34" s="321"/>
      <c r="BVF34" s="321"/>
      <c r="BVG34" s="321"/>
      <c r="BVH34" s="321"/>
      <c r="BVI34" s="321"/>
      <c r="BVJ34" s="321"/>
      <c r="BVK34" s="321"/>
      <c r="BVL34" s="321"/>
      <c r="BVM34" s="321"/>
      <c r="BVN34" s="321"/>
      <c r="BVO34" s="321"/>
      <c r="BVP34" s="321"/>
      <c r="BVQ34" s="321"/>
      <c r="BVR34" s="321"/>
      <c r="BVS34" s="321"/>
      <c r="BVT34" s="321"/>
      <c r="BVU34" s="321"/>
      <c r="BVV34" s="321"/>
      <c r="BVW34" s="321"/>
      <c r="BVX34" s="321"/>
      <c r="BVY34" s="321"/>
      <c r="BVZ34" s="321"/>
      <c r="BWA34" s="321"/>
      <c r="BWB34" s="321"/>
      <c r="BWC34" s="321"/>
      <c r="BWD34" s="321"/>
      <c r="BWE34" s="321"/>
      <c r="BWF34" s="321"/>
      <c r="BWG34" s="321"/>
      <c r="BWH34" s="321"/>
      <c r="BWI34" s="321"/>
      <c r="BWJ34" s="321"/>
      <c r="BWK34" s="321"/>
      <c r="BWL34" s="321"/>
      <c r="BWM34" s="321"/>
      <c r="BWN34" s="321"/>
      <c r="BWO34" s="321"/>
      <c r="BWP34" s="321"/>
      <c r="BWQ34" s="321"/>
      <c r="BWR34" s="321"/>
      <c r="BWS34" s="321"/>
      <c r="BWT34" s="321"/>
      <c r="BWU34" s="321"/>
      <c r="BWV34" s="321"/>
      <c r="BWW34" s="321"/>
      <c r="BWX34" s="321"/>
      <c r="BWY34" s="321"/>
      <c r="BWZ34" s="321"/>
      <c r="BXA34" s="321"/>
      <c r="BXB34" s="321"/>
      <c r="BXC34" s="321"/>
      <c r="BXD34" s="321"/>
      <c r="BXE34" s="321"/>
      <c r="BXF34" s="321"/>
      <c r="BXG34" s="321"/>
      <c r="BXH34" s="321"/>
      <c r="BXI34" s="321"/>
      <c r="BXJ34" s="321"/>
      <c r="BXK34" s="321"/>
      <c r="BXL34" s="321"/>
      <c r="BXM34" s="321"/>
      <c r="BXN34" s="321"/>
      <c r="BXO34" s="321"/>
      <c r="BXP34" s="321"/>
      <c r="BXQ34" s="321"/>
      <c r="BXR34" s="321"/>
      <c r="BXS34" s="321"/>
      <c r="BXT34" s="321"/>
      <c r="BXU34" s="321"/>
      <c r="BXV34" s="321"/>
      <c r="BXW34" s="321"/>
      <c r="BXX34" s="321"/>
      <c r="BXY34" s="321"/>
      <c r="BXZ34" s="321"/>
      <c r="BYA34" s="321"/>
      <c r="BYB34" s="321"/>
      <c r="BYC34" s="321"/>
      <c r="BYD34" s="321"/>
      <c r="BYE34" s="321"/>
      <c r="BYF34" s="321"/>
      <c r="BYG34" s="321"/>
      <c r="BYH34" s="321"/>
      <c r="BYI34" s="321"/>
      <c r="BYJ34" s="321"/>
      <c r="BYK34" s="321"/>
      <c r="BYL34" s="321"/>
      <c r="BYM34" s="321"/>
      <c r="BYN34" s="321"/>
      <c r="BYO34" s="321"/>
      <c r="BYP34" s="321"/>
      <c r="BYQ34" s="321"/>
      <c r="BYR34" s="321"/>
      <c r="BYS34" s="321"/>
      <c r="BYT34" s="321"/>
      <c r="BYU34" s="321"/>
      <c r="BYV34" s="321"/>
      <c r="BYW34" s="321"/>
      <c r="BYX34" s="321"/>
      <c r="BYY34" s="321"/>
      <c r="BYZ34" s="321"/>
      <c r="BZA34" s="321"/>
      <c r="BZB34" s="321"/>
      <c r="BZC34" s="321"/>
      <c r="BZD34" s="321"/>
      <c r="BZE34" s="321"/>
      <c r="BZF34" s="321"/>
      <c r="BZG34" s="321"/>
      <c r="BZH34" s="321"/>
      <c r="BZI34" s="321"/>
      <c r="BZJ34" s="321"/>
      <c r="BZK34" s="321"/>
      <c r="BZL34" s="321"/>
      <c r="BZM34" s="321"/>
      <c r="BZN34" s="321"/>
      <c r="BZO34" s="321"/>
      <c r="BZP34" s="321"/>
      <c r="BZQ34" s="321"/>
      <c r="BZR34" s="321"/>
      <c r="BZS34" s="321"/>
      <c r="BZT34" s="321"/>
      <c r="BZU34" s="321"/>
      <c r="BZV34" s="321"/>
      <c r="BZW34" s="321"/>
      <c r="BZX34" s="321"/>
      <c r="BZY34" s="321"/>
      <c r="BZZ34" s="321"/>
      <c r="CAA34" s="321"/>
      <c r="CAB34" s="321"/>
      <c r="CAC34" s="321"/>
      <c r="CAD34" s="321"/>
      <c r="CAE34" s="321"/>
      <c r="CAF34" s="321"/>
      <c r="CAG34" s="321"/>
      <c r="CAH34" s="321"/>
      <c r="CAI34" s="321"/>
      <c r="CAJ34" s="321"/>
      <c r="CAK34" s="321"/>
      <c r="CAL34" s="321"/>
      <c r="CAM34" s="321"/>
      <c r="CAN34" s="321"/>
      <c r="CAO34" s="321"/>
      <c r="CAP34" s="321"/>
      <c r="CAQ34" s="321"/>
      <c r="CAR34" s="321"/>
      <c r="CAS34" s="321"/>
      <c r="CAT34" s="321"/>
      <c r="CAU34" s="321"/>
      <c r="CAV34" s="321"/>
      <c r="CAW34" s="321"/>
      <c r="CAX34" s="321"/>
      <c r="CAY34" s="321"/>
      <c r="CAZ34" s="321"/>
      <c r="CBA34" s="321"/>
      <c r="CBB34" s="321"/>
      <c r="CBC34" s="321"/>
      <c r="CBD34" s="321"/>
      <c r="CBE34" s="321"/>
      <c r="CBF34" s="321"/>
      <c r="CBG34" s="321"/>
      <c r="CBH34" s="321"/>
      <c r="CBI34" s="321"/>
      <c r="CBJ34" s="321"/>
      <c r="CBK34" s="321"/>
      <c r="CBL34" s="321"/>
      <c r="CBM34" s="321"/>
      <c r="CBN34" s="321"/>
      <c r="CBO34" s="321"/>
      <c r="CBP34" s="321"/>
      <c r="CBQ34" s="321"/>
      <c r="CBR34" s="321"/>
      <c r="CBS34" s="321"/>
      <c r="CBT34" s="321"/>
      <c r="CBU34" s="321"/>
      <c r="CBV34" s="321"/>
      <c r="CBW34" s="321"/>
      <c r="CBX34" s="321"/>
      <c r="CBY34" s="321"/>
      <c r="CBZ34" s="321"/>
      <c r="CCA34" s="321"/>
      <c r="CCB34" s="321"/>
      <c r="CCC34" s="321"/>
      <c r="CCD34" s="321"/>
      <c r="CCE34" s="321"/>
      <c r="CCF34" s="321"/>
      <c r="CCG34" s="321"/>
      <c r="CCH34" s="321"/>
      <c r="CCI34" s="321"/>
      <c r="CCJ34" s="321"/>
      <c r="CCK34" s="321"/>
      <c r="CCL34" s="321"/>
      <c r="CCM34" s="321"/>
      <c r="CCN34" s="321"/>
      <c r="CCO34" s="321"/>
      <c r="CCP34" s="321"/>
      <c r="CCQ34" s="321"/>
      <c r="CCR34" s="321"/>
      <c r="CCS34" s="321"/>
      <c r="CCT34" s="321"/>
      <c r="CCU34" s="321"/>
      <c r="CCV34" s="321"/>
      <c r="CCW34" s="321"/>
      <c r="CCX34" s="321"/>
      <c r="CCY34" s="321"/>
      <c r="CCZ34" s="321"/>
      <c r="CDA34" s="321"/>
      <c r="CDB34" s="321"/>
      <c r="CDC34" s="321"/>
      <c r="CDD34" s="321"/>
      <c r="CDE34" s="321"/>
      <c r="CDF34" s="321"/>
      <c r="CDG34" s="321"/>
      <c r="CDH34" s="321"/>
      <c r="CDI34" s="321"/>
      <c r="CDJ34" s="321"/>
      <c r="CDK34" s="321"/>
      <c r="CDL34" s="321"/>
      <c r="CDM34" s="321"/>
      <c r="CDN34" s="321"/>
      <c r="CDO34" s="321"/>
      <c r="CDP34" s="321"/>
      <c r="CDQ34" s="321"/>
      <c r="CDR34" s="321"/>
      <c r="CDS34" s="321"/>
      <c r="CDT34" s="321"/>
      <c r="CDU34" s="321"/>
      <c r="CDV34" s="321"/>
      <c r="CDW34" s="321"/>
      <c r="CDX34" s="321"/>
      <c r="CDY34" s="321"/>
      <c r="CDZ34" s="321"/>
      <c r="CEA34" s="321"/>
      <c r="CEB34" s="321"/>
      <c r="CEC34" s="321"/>
      <c r="CED34" s="321"/>
      <c r="CEE34" s="321"/>
      <c r="CEF34" s="321"/>
      <c r="CEG34" s="321"/>
      <c r="CEH34" s="321"/>
      <c r="CEI34" s="321"/>
      <c r="CEJ34" s="321"/>
      <c r="CEK34" s="321"/>
      <c r="CEL34" s="321"/>
      <c r="CEM34" s="321"/>
      <c r="CEN34" s="321"/>
      <c r="CEO34" s="321"/>
      <c r="CEP34" s="321"/>
      <c r="CEQ34" s="321"/>
      <c r="CER34" s="321"/>
      <c r="CES34" s="321"/>
      <c r="CET34" s="321"/>
      <c r="CEU34" s="321"/>
      <c r="CEV34" s="321"/>
      <c r="CEW34" s="321"/>
      <c r="CEX34" s="321"/>
      <c r="CEY34" s="321"/>
      <c r="CEZ34" s="321"/>
      <c r="CFA34" s="321"/>
      <c r="CFB34" s="321"/>
      <c r="CFC34" s="321"/>
      <c r="CFD34" s="321"/>
      <c r="CFE34" s="321"/>
      <c r="CFF34" s="321"/>
      <c r="CFG34" s="321"/>
      <c r="CFH34" s="321"/>
      <c r="CFI34" s="321"/>
      <c r="CFJ34" s="321"/>
      <c r="CFK34" s="321"/>
      <c r="CFL34" s="321"/>
      <c r="CFM34" s="321"/>
      <c r="CFN34" s="321"/>
      <c r="CFO34" s="321"/>
      <c r="CFP34" s="321"/>
      <c r="CFQ34" s="321"/>
      <c r="CFR34" s="321"/>
      <c r="CFS34" s="321"/>
      <c r="CFT34" s="321"/>
      <c r="CFU34" s="321"/>
      <c r="CFV34" s="321"/>
      <c r="CFW34" s="321"/>
      <c r="CFX34" s="321"/>
      <c r="CFY34" s="321"/>
      <c r="CFZ34" s="321"/>
      <c r="CGA34" s="321"/>
      <c r="CGB34" s="321"/>
      <c r="CGC34" s="321"/>
      <c r="CGD34" s="321"/>
      <c r="CGE34" s="321"/>
      <c r="CGF34" s="321"/>
      <c r="CGG34" s="321"/>
      <c r="CGH34" s="321"/>
      <c r="CGI34" s="321"/>
      <c r="CGJ34" s="321"/>
      <c r="CGK34" s="321"/>
      <c r="CGL34" s="321"/>
      <c r="CGM34" s="321"/>
      <c r="CGN34" s="321"/>
      <c r="CGO34" s="321"/>
      <c r="CGP34" s="321"/>
      <c r="CGQ34" s="321"/>
      <c r="CGR34" s="321"/>
      <c r="CGS34" s="321"/>
      <c r="CGT34" s="321"/>
      <c r="CGU34" s="321"/>
      <c r="CGV34" s="321"/>
      <c r="CGW34" s="321"/>
      <c r="CGX34" s="321"/>
      <c r="CGY34" s="321"/>
      <c r="CGZ34" s="321"/>
      <c r="CHA34" s="321"/>
      <c r="CHB34" s="321"/>
      <c r="CHC34" s="321"/>
      <c r="CHD34" s="321"/>
      <c r="CHE34" s="321"/>
      <c r="CHF34" s="321"/>
      <c r="CHG34" s="321"/>
      <c r="CHH34" s="321"/>
      <c r="CHI34" s="321"/>
      <c r="CHJ34" s="321"/>
      <c r="CHK34" s="321"/>
      <c r="CHL34" s="321"/>
      <c r="CHM34" s="321"/>
      <c r="CHN34" s="321"/>
      <c r="CHO34" s="321"/>
      <c r="CHP34" s="321"/>
      <c r="CHQ34" s="321"/>
      <c r="CHR34" s="321"/>
      <c r="CHS34" s="321"/>
      <c r="CHT34" s="321"/>
      <c r="CHU34" s="321"/>
      <c r="CHV34" s="321"/>
      <c r="CHW34" s="321"/>
      <c r="CHX34" s="321"/>
      <c r="CHY34" s="321"/>
      <c r="CHZ34" s="321"/>
      <c r="CIA34" s="321"/>
      <c r="CIB34" s="321"/>
      <c r="CIC34" s="321"/>
      <c r="CID34" s="321"/>
      <c r="CIE34" s="321"/>
      <c r="CIF34" s="321"/>
      <c r="CIG34" s="321"/>
      <c r="CIH34" s="321"/>
      <c r="CII34" s="321"/>
      <c r="CIJ34" s="321"/>
      <c r="CIK34" s="321"/>
      <c r="CIL34" s="321"/>
      <c r="CIM34" s="321"/>
      <c r="CIN34" s="321"/>
      <c r="CIO34" s="321"/>
      <c r="CIP34" s="321"/>
      <c r="CIQ34" s="321"/>
      <c r="CIR34" s="321"/>
      <c r="CIS34" s="321"/>
      <c r="CIT34" s="321"/>
      <c r="CIU34" s="321"/>
      <c r="CIV34" s="321"/>
      <c r="CIW34" s="321"/>
      <c r="CIX34" s="321"/>
      <c r="CIY34" s="321"/>
      <c r="CIZ34" s="321"/>
      <c r="CJA34" s="321"/>
      <c r="CJB34" s="321"/>
      <c r="CJC34" s="321"/>
      <c r="CJD34" s="321"/>
      <c r="CJE34" s="321"/>
      <c r="CJF34" s="321"/>
      <c r="CJG34" s="321"/>
      <c r="CJH34" s="321"/>
      <c r="CJI34" s="321"/>
      <c r="CJJ34" s="321"/>
      <c r="CJK34" s="321"/>
      <c r="CJL34" s="321"/>
      <c r="CJM34" s="321"/>
      <c r="CJN34" s="321"/>
      <c r="CJO34" s="321"/>
      <c r="CJP34" s="321"/>
      <c r="CJQ34" s="321"/>
      <c r="CJR34" s="321"/>
      <c r="CJS34" s="321"/>
      <c r="CJT34" s="321"/>
      <c r="CJU34" s="321"/>
      <c r="CJV34" s="321"/>
      <c r="CJW34" s="321"/>
      <c r="CJX34" s="321"/>
      <c r="CJY34" s="321"/>
      <c r="CJZ34" s="321"/>
      <c r="CKA34" s="321"/>
      <c r="CKB34" s="321"/>
      <c r="CKC34" s="321"/>
      <c r="CKD34" s="321"/>
      <c r="CKE34" s="321"/>
      <c r="CKF34" s="321"/>
      <c r="CKG34" s="321"/>
      <c r="CKH34" s="321"/>
      <c r="CKI34" s="321"/>
      <c r="CKJ34" s="321"/>
      <c r="CKK34" s="321"/>
      <c r="CKL34" s="321"/>
      <c r="CKM34" s="321"/>
      <c r="CKN34" s="321"/>
      <c r="CKO34" s="321"/>
      <c r="CKP34" s="321"/>
      <c r="CKQ34" s="321"/>
      <c r="CKR34" s="321"/>
      <c r="CKS34" s="321"/>
      <c r="CKT34" s="321"/>
      <c r="CKU34" s="321"/>
      <c r="CKV34" s="321"/>
      <c r="CKW34" s="321"/>
      <c r="CKX34" s="321"/>
      <c r="CKY34" s="321"/>
      <c r="CKZ34" s="321"/>
      <c r="CLA34" s="321"/>
      <c r="CLB34" s="321"/>
      <c r="CLC34" s="321"/>
      <c r="CLD34" s="321"/>
      <c r="CLE34" s="321"/>
      <c r="CLF34" s="321"/>
      <c r="CLG34" s="321"/>
      <c r="CLH34" s="321"/>
      <c r="CLI34" s="321"/>
      <c r="CLJ34" s="321"/>
      <c r="CLK34" s="321"/>
      <c r="CLL34" s="321"/>
      <c r="CLM34" s="321"/>
      <c r="CLN34" s="321"/>
      <c r="CLO34" s="321"/>
      <c r="CLP34" s="321"/>
      <c r="CLQ34" s="321"/>
      <c r="CLR34" s="321"/>
      <c r="CLS34" s="321"/>
      <c r="CLT34" s="321"/>
      <c r="CLU34" s="321"/>
      <c r="CLV34" s="321"/>
      <c r="CLW34" s="321"/>
      <c r="CLX34" s="321"/>
      <c r="CLY34" s="321"/>
      <c r="CLZ34" s="321"/>
      <c r="CMA34" s="321"/>
      <c r="CMB34" s="321"/>
      <c r="CMC34" s="321"/>
      <c r="CMD34" s="321"/>
      <c r="CME34" s="321"/>
      <c r="CMF34" s="321"/>
      <c r="CMG34" s="321"/>
      <c r="CMH34" s="321"/>
      <c r="CMI34" s="321"/>
      <c r="CMJ34" s="321"/>
      <c r="CMK34" s="321"/>
      <c r="CML34" s="321"/>
      <c r="CMM34" s="321"/>
      <c r="CMN34" s="321"/>
      <c r="CMO34" s="321"/>
      <c r="CMP34" s="321"/>
      <c r="CMQ34" s="321"/>
      <c r="CMR34" s="321"/>
      <c r="CMS34" s="321"/>
      <c r="CMT34" s="321"/>
      <c r="CMU34" s="321"/>
      <c r="CMV34" s="321"/>
      <c r="CMW34" s="321"/>
      <c r="CMX34" s="321"/>
      <c r="CMY34" s="321"/>
      <c r="CMZ34" s="321"/>
      <c r="CNA34" s="321"/>
      <c r="CNB34" s="321"/>
      <c r="CNC34" s="321"/>
      <c r="CND34" s="321"/>
      <c r="CNE34" s="321"/>
      <c r="CNF34" s="321"/>
      <c r="CNG34" s="321"/>
      <c r="CNH34" s="321"/>
      <c r="CNI34" s="321"/>
      <c r="CNJ34" s="321"/>
      <c r="CNK34" s="321"/>
      <c r="CNL34" s="321"/>
      <c r="CNM34" s="321"/>
      <c r="CNN34" s="321"/>
      <c r="CNO34" s="321"/>
      <c r="CNP34" s="321"/>
      <c r="CNQ34" s="321"/>
      <c r="CNR34" s="321"/>
      <c r="CNS34" s="321"/>
      <c r="CNT34" s="321"/>
      <c r="CNU34" s="321"/>
      <c r="CNV34" s="321"/>
      <c r="CNW34" s="321"/>
      <c r="CNX34" s="321"/>
      <c r="CNY34" s="321"/>
      <c r="CNZ34" s="321"/>
      <c r="COA34" s="321"/>
      <c r="COB34" s="321"/>
      <c r="COC34" s="321"/>
      <c r="COD34" s="321"/>
      <c r="COE34" s="321"/>
      <c r="COF34" s="321"/>
      <c r="COG34" s="321"/>
      <c r="COH34" s="321"/>
      <c r="COI34" s="321"/>
      <c r="COJ34" s="321"/>
      <c r="COK34" s="321"/>
      <c r="COL34" s="321"/>
      <c r="COM34" s="321"/>
      <c r="CON34" s="321"/>
      <c r="COO34" s="321"/>
      <c r="COP34" s="321"/>
      <c r="COQ34" s="321"/>
      <c r="COR34" s="321"/>
      <c r="COS34" s="321"/>
      <c r="COT34" s="321"/>
      <c r="COU34" s="321"/>
      <c r="COV34" s="321"/>
      <c r="COW34" s="321"/>
      <c r="COX34" s="321"/>
      <c r="COY34" s="321"/>
      <c r="COZ34" s="321"/>
      <c r="CPA34" s="321"/>
      <c r="CPB34" s="321"/>
      <c r="CPC34" s="321"/>
      <c r="CPD34" s="321"/>
      <c r="CPE34" s="321"/>
      <c r="CPF34" s="321"/>
      <c r="CPG34" s="321"/>
      <c r="CPH34" s="321"/>
      <c r="CPI34" s="321"/>
      <c r="CPJ34" s="321"/>
      <c r="CPK34" s="321"/>
      <c r="CPL34" s="321"/>
      <c r="CPM34" s="321"/>
      <c r="CPN34" s="321"/>
      <c r="CPO34" s="321"/>
      <c r="CPP34" s="321"/>
      <c r="CPQ34" s="321"/>
      <c r="CPR34" s="321"/>
      <c r="CPS34" s="321"/>
      <c r="CPT34" s="321"/>
      <c r="CPU34" s="321"/>
      <c r="CPV34" s="321"/>
      <c r="CPW34" s="321"/>
      <c r="CPX34" s="321"/>
      <c r="CPY34" s="321"/>
      <c r="CPZ34" s="321"/>
      <c r="CQA34" s="321"/>
      <c r="CQB34" s="321"/>
      <c r="CQC34" s="321"/>
      <c r="CQD34" s="321"/>
      <c r="CQE34" s="321"/>
      <c r="CQF34" s="321"/>
      <c r="CQG34" s="321"/>
      <c r="CQH34" s="321"/>
      <c r="CQI34" s="321"/>
      <c r="CQJ34" s="321"/>
      <c r="CQK34" s="321"/>
      <c r="CQL34" s="321"/>
      <c r="CQM34" s="321"/>
      <c r="CQN34" s="321"/>
      <c r="CQO34" s="321"/>
      <c r="CQP34" s="321"/>
      <c r="CQQ34" s="321"/>
      <c r="CQR34" s="321"/>
      <c r="CQS34" s="321"/>
      <c r="CQT34" s="321"/>
      <c r="CQU34" s="321"/>
      <c r="CQV34" s="321"/>
      <c r="CQW34" s="321"/>
      <c r="CQX34" s="321"/>
      <c r="CQY34" s="321"/>
      <c r="CQZ34" s="321"/>
      <c r="CRA34" s="321"/>
      <c r="CRB34" s="321"/>
      <c r="CRC34" s="321"/>
      <c r="CRD34" s="321"/>
      <c r="CRE34" s="321"/>
      <c r="CRF34" s="321"/>
      <c r="CRG34" s="321"/>
      <c r="CRH34" s="321"/>
      <c r="CRI34" s="321"/>
      <c r="CRJ34" s="321"/>
      <c r="CRK34" s="321"/>
      <c r="CRL34" s="321"/>
      <c r="CRM34" s="321"/>
      <c r="CRN34" s="321"/>
      <c r="CRO34" s="321"/>
      <c r="CRP34" s="321"/>
      <c r="CRQ34" s="321"/>
      <c r="CRR34" s="321"/>
      <c r="CRS34" s="321"/>
      <c r="CRT34" s="321"/>
      <c r="CRU34" s="321"/>
      <c r="CRV34" s="321"/>
      <c r="CRW34" s="321"/>
      <c r="CRX34" s="321"/>
      <c r="CRY34" s="321"/>
      <c r="CRZ34" s="321"/>
      <c r="CSA34" s="321"/>
      <c r="CSB34" s="321"/>
      <c r="CSC34" s="321"/>
      <c r="CSD34" s="321"/>
      <c r="CSE34" s="321"/>
      <c r="CSF34" s="321"/>
      <c r="CSG34" s="321"/>
      <c r="CSH34" s="321"/>
      <c r="CSI34" s="321"/>
      <c r="CSJ34" s="321"/>
      <c r="CSK34" s="321"/>
      <c r="CSL34" s="321"/>
      <c r="CSM34" s="321"/>
      <c r="CSN34" s="321"/>
      <c r="CSO34" s="321"/>
      <c r="CSP34" s="321"/>
      <c r="CSQ34" s="321"/>
      <c r="CSR34" s="321"/>
      <c r="CSS34" s="321"/>
      <c r="CST34" s="321"/>
      <c r="CSU34" s="321"/>
      <c r="CSV34" s="321"/>
      <c r="CSW34" s="321"/>
      <c r="CSX34" s="321"/>
      <c r="CSY34" s="321"/>
      <c r="CSZ34" s="321"/>
      <c r="CTA34" s="321"/>
      <c r="CTB34" s="321"/>
      <c r="CTC34" s="321"/>
      <c r="CTD34" s="321"/>
      <c r="CTE34" s="321"/>
      <c r="CTF34" s="321"/>
      <c r="CTG34" s="321"/>
      <c r="CTH34" s="321"/>
      <c r="CTI34" s="321"/>
      <c r="CTJ34" s="321"/>
      <c r="CTK34" s="321"/>
      <c r="CTL34" s="321"/>
      <c r="CTM34" s="321"/>
      <c r="CTN34" s="321"/>
      <c r="CTO34" s="321"/>
      <c r="CTP34" s="321"/>
      <c r="CTQ34" s="321"/>
      <c r="CTR34" s="321"/>
      <c r="CTS34" s="321"/>
      <c r="CTT34" s="321"/>
      <c r="CTU34" s="321"/>
      <c r="CTV34" s="321"/>
      <c r="CTW34" s="321"/>
      <c r="CTX34" s="321"/>
      <c r="CTY34" s="321"/>
      <c r="CTZ34" s="321"/>
      <c r="CUA34" s="321"/>
      <c r="CUB34" s="321"/>
      <c r="CUC34" s="321"/>
      <c r="CUD34" s="321"/>
      <c r="CUE34" s="321"/>
      <c r="CUF34" s="321"/>
      <c r="CUG34" s="321"/>
      <c r="CUH34" s="321"/>
      <c r="CUI34" s="321"/>
      <c r="CUJ34" s="321"/>
      <c r="CUK34" s="321"/>
      <c r="CUL34" s="321"/>
      <c r="CUM34" s="321"/>
      <c r="CUN34" s="321"/>
      <c r="CUO34" s="321"/>
      <c r="CUP34" s="321"/>
      <c r="CUQ34" s="321"/>
      <c r="CUR34" s="321"/>
      <c r="CUS34" s="321"/>
      <c r="CUT34" s="321"/>
      <c r="CUU34" s="321"/>
      <c r="CUV34" s="321"/>
      <c r="CUW34" s="321"/>
      <c r="CUX34" s="321"/>
      <c r="CUY34" s="321"/>
      <c r="CUZ34" s="321"/>
      <c r="CVA34" s="321"/>
      <c r="CVB34" s="321"/>
      <c r="CVC34" s="321"/>
      <c r="CVD34" s="321"/>
      <c r="CVE34" s="321"/>
      <c r="CVF34" s="321"/>
      <c r="CVG34" s="321"/>
      <c r="CVH34" s="321"/>
      <c r="CVI34" s="321"/>
      <c r="CVJ34" s="321"/>
      <c r="CVK34" s="321"/>
      <c r="CVL34" s="321"/>
      <c r="CVM34" s="321"/>
      <c r="CVN34" s="321"/>
      <c r="CVO34" s="321"/>
      <c r="CVP34" s="321"/>
      <c r="CVQ34" s="321"/>
      <c r="CVR34" s="321"/>
      <c r="CVS34" s="321"/>
      <c r="CVT34" s="321"/>
      <c r="CVU34" s="321"/>
      <c r="CVV34" s="321"/>
      <c r="CVW34" s="321"/>
      <c r="CVX34" s="321"/>
      <c r="CVY34" s="321"/>
      <c r="CVZ34" s="321"/>
      <c r="CWA34" s="321"/>
      <c r="CWB34" s="321"/>
      <c r="CWC34" s="321"/>
      <c r="CWD34" s="321"/>
      <c r="CWE34" s="321"/>
      <c r="CWF34" s="321"/>
      <c r="CWG34" s="321"/>
      <c r="CWH34" s="321"/>
      <c r="CWI34" s="321"/>
      <c r="CWJ34" s="321"/>
      <c r="CWK34" s="321"/>
      <c r="CWL34" s="321"/>
      <c r="CWM34" s="321"/>
      <c r="CWN34" s="321"/>
      <c r="CWO34" s="321"/>
      <c r="CWP34" s="321"/>
      <c r="CWQ34" s="321"/>
      <c r="CWR34" s="321"/>
      <c r="CWS34" s="321"/>
      <c r="CWT34" s="321"/>
      <c r="CWU34" s="321"/>
      <c r="CWV34" s="321"/>
      <c r="CWW34" s="321"/>
      <c r="CWX34" s="321"/>
      <c r="CWY34" s="321"/>
      <c r="CWZ34" s="321"/>
      <c r="CXA34" s="321"/>
      <c r="CXB34" s="321"/>
      <c r="CXC34" s="321"/>
      <c r="CXD34" s="321"/>
      <c r="CXE34" s="321"/>
      <c r="CXF34" s="321"/>
      <c r="CXG34" s="321"/>
      <c r="CXH34" s="321"/>
      <c r="CXI34" s="321"/>
      <c r="CXJ34" s="321"/>
      <c r="CXK34" s="321"/>
      <c r="CXL34" s="321"/>
      <c r="CXM34" s="321"/>
      <c r="CXN34" s="321"/>
      <c r="CXO34" s="321"/>
      <c r="CXP34" s="321"/>
      <c r="CXQ34" s="321"/>
      <c r="CXR34" s="321"/>
      <c r="CXS34" s="321"/>
      <c r="CXT34" s="321"/>
      <c r="CXU34" s="321"/>
      <c r="CXV34" s="321"/>
      <c r="CXW34" s="321"/>
      <c r="CXX34" s="321"/>
      <c r="CXY34" s="321"/>
      <c r="CXZ34" s="321"/>
      <c r="CYA34" s="321"/>
      <c r="CYB34" s="321"/>
      <c r="CYC34" s="321"/>
      <c r="CYD34" s="321"/>
      <c r="CYE34" s="321"/>
      <c r="CYF34" s="321"/>
      <c r="CYG34" s="321"/>
      <c r="CYH34" s="321"/>
      <c r="CYI34" s="321"/>
      <c r="CYJ34" s="321"/>
      <c r="CYK34" s="321"/>
      <c r="CYL34" s="321"/>
      <c r="CYM34" s="321"/>
      <c r="CYN34" s="321"/>
      <c r="CYO34" s="321"/>
      <c r="CYP34" s="321"/>
      <c r="CYQ34" s="321"/>
      <c r="CYR34" s="321"/>
      <c r="CYS34" s="321"/>
      <c r="CYT34" s="321"/>
      <c r="CYU34" s="321"/>
      <c r="CYV34" s="321"/>
      <c r="CYW34" s="321"/>
      <c r="CYX34" s="321"/>
      <c r="CYY34" s="321"/>
      <c r="CYZ34" s="321"/>
      <c r="CZA34" s="321"/>
      <c r="CZB34" s="321"/>
      <c r="CZC34" s="321"/>
      <c r="CZD34" s="321"/>
      <c r="CZE34" s="321"/>
      <c r="CZF34" s="321"/>
      <c r="CZG34" s="321"/>
      <c r="CZH34" s="321"/>
      <c r="CZI34" s="321"/>
      <c r="CZJ34" s="321"/>
      <c r="CZK34" s="321"/>
      <c r="CZL34" s="321"/>
      <c r="CZM34" s="321"/>
      <c r="CZN34" s="321"/>
      <c r="CZO34" s="321"/>
      <c r="CZP34" s="321"/>
      <c r="CZQ34" s="321"/>
      <c r="CZR34" s="321"/>
      <c r="CZS34" s="321"/>
      <c r="CZT34" s="321"/>
      <c r="CZU34" s="321"/>
      <c r="CZV34" s="321"/>
      <c r="CZW34" s="321"/>
      <c r="CZX34" s="321"/>
      <c r="CZY34" s="321"/>
      <c r="CZZ34" s="321"/>
      <c r="DAA34" s="321"/>
      <c r="DAB34" s="321"/>
      <c r="DAC34" s="321"/>
      <c r="DAD34" s="321"/>
      <c r="DAE34" s="321"/>
      <c r="DAF34" s="321"/>
      <c r="DAG34" s="321"/>
      <c r="DAH34" s="321"/>
      <c r="DAI34" s="321"/>
      <c r="DAJ34" s="321"/>
      <c r="DAK34" s="321"/>
      <c r="DAL34" s="321"/>
      <c r="DAM34" s="321"/>
      <c r="DAN34" s="321"/>
      <c r="DAO34" s="321"/>
      <c r="DAP34" s="321"/>
      <c r="DAQ34" s="321"/>
      <c r="DAR34" s="321"/>
      <c r="DAS34" s="321"/>
      <c r="DAT34" s="321"/>
      <c r="DAU34" s="321"/>
      <c r="DAV34" s="321"/>
      <c r="DAW34" s="321"/>
      <c r="DAX34" s="321"/>
      <c r="DAY34" s="321"/>
      <c r="DAZ34" s="321"/>
      <c r="DBA34" s="321"/>
      <c r="DBB34" s="321"/>
      <c r="DBC34" s="321"/>
      <c r="DBD34" s="321"/>
      <c r="DBE34" s="321"/>
      <c r="DBF34" s="321"/>
      <c r="DBG34" s="321"/>
      <c r="DBH34" s="321"/>
      <c r="DBI34" s="321"/>
      <c r="DBJ34" s="321"/>
      <c r="DBK34" s="321"/>
      <c r="DBL34" s="321"/>
      <c r="DBM34" s="321"/>
      <c r="DBN34" s="321"/>
      <c r="DBO34" s="321"/>
      <c r="DBP34" s="321"/>
      <c r="DBQ34" s="321"/>
      <c r="DBR34" s="321"/>
      <c r="DBS34" s="321"/>
      <c r="DBT34" s="321"/>
      <c r="DBU34" s="321"/>
      <c r="DBV34" s="321"/>
      <c r="DBW34" s="321"/>
      <c r="DBX34" s="321"/>
      <c r="DBY34" s="321"/>
      <c r="DBZ34" s="321"/>
      <c r="DCA34" s="321"/>
      <c r="DCB34" s="321"/>
      <c r="DCC34" s="321"/>
      <c r="DCD34" s="321"/>
      <c r="DCE34" s="321"/>
      <c r="DCF34" s="321"/>
      <c r="DCG34" s="321"/>
      <c r="DCH34" s="321"/>
      <c r="DCI34" s="321"/>
      <c r="DCJ34" s="321"/>
      <c r="DCK34" s="321"/>
      <c r="DCL34" s="321"/>
      <c r="DCM34" s="321"/>
      <c r="DCN34" s="321"/>
      <c r="DCO34" s="321"/>
      <c r="DCP34" s="321"/>
      <c r="DCQ34" s="321"/>
      <c r="DCR34" s="321"/>
      <c r="DCS34" s="321"/>
      <c r="DCT34" s="321"/>
      <c r="DCU34" s="321"/>
      <c r="DCV34" s="321"/>
      <c r="DCW34" s="321"/>
      <c r="DCX34" s="321"/>
      <c r="DCY34" s="321"/>
      <c r="DCZ34" s="321"/>
      <c r="DDA34" s="321"/>
      <c r="DDB34" s="321"/>
      <c r="DDC34" s="321"/>
      <c r="DDD34" s="321"/>
      <c r="DDE34" s="321"/>
      <c r="DDF34" s="321"/>
      <c r="DDG34" s="321"/>
      <c r="DDH34" s="321"/>
      <c r="DDI34" s="321"/>
      <c r="DDJ34" s="321"/>
      <c r="DDK34" s="321"/>
      <c r="DDL34" s="321"/>
      <c r="DDM34" s="321"/>
      <c r="DDN34" s="321"/>
      <c r="DDO34" s="321"/>
      <c r="DDP34" s="321"/>
      <c r="DDQ34" s="321"/>
      <c r="DDR34" s="321"/>
      <c r="DDS34" s="321"/>
      <c r="DDT34" s="321"/>
      <c r="DDU34" s="321"/>
      <c r="DDV34" s="321"/>
      <c r="DDW34" s="321"/>
      <c r="DDX34" s="321"/>
      <c r="DDY34" s="321"/>
      <c r="DDZ34" s="321"/>
      <c r="DEA34" s="321"/>
      <c r="DEB34" s="321"/>
      <c r="DEC34" s="321"/>
      <c r="DED34" s="321"/>
      <c r="DEE34" s="321"/>
      <c r="DEF34" s="321"/>
      <c r="DEG34" s="321"/>
      <c r="DEH34" s="321"/>
      <c r="DEI34" s="321"/>
      <c r="DEJ34" s="321"/>
      <c r="DEK34" s="321"/>
      <c r="DEL34" s="321"/>
      <c r="DEM34" s="321"/>
      <c r="DEN34" s="321"/>
      <c r="DEO34" s="321"/>
      <c r="DEP34" s="321"/>
      <c r="DEQ34" s="321"/>
      <c r="DER34" s="321"/>
      <c r="DES34" s="321"/>
      <c r="DET34" s="321"/>
      <c r="DEU34" s="321"/>
      <c r="DEV34" s="321"/>
      <c r="DEW34" s="321"/>
      <c r="DEX34" s="321"/>
      <c r="DEY34" s="321"/>
      <c r="DEZ34" s="321"/>
      <c r="DFA34" s="321"/>
      <c r="DFB34" s="321"/>
      <c r="DFC34" s="321"/>
      <c r="DFD34" s="321"/>
      <c r="DFE34" s="321"/>
      <c r="DFF34" s="321"/>
      <c r="DFG34" s="321"/>
      <c r="DFH34" s="321"/>
      <c r="DFI34" s="321"/>
      <c r="DFJ34" s="321"/>
      <c r="DFK34" s="321"/>
      <c r="DFL34" s="321"/>
      <c r="DFM34" s="321"/>
      <c r="DFN34" s="321"/>
      <c r="DFO34" s="321"/>
      <c r="DFP34" s="321"/>
      <c r="DFQ34" s="321"/>
      <c r="DFR34" s="321"/>
      <c r="DFS34" s="321"/>
      <c r="DFT34" s="321"/>
      <c r="DFU34" s="321"/>
      <c r="DFV34" s="321"/>
      <c r="DFW34" s="321"/>
      <c r="DFX34" s="321"/>
      <c r="DFY34" s="321"/>
      <c r="DFZ34" s="321"/>
      <c r="DGA34" s="321"/>
      <c r="DGB34" s="321"/>
      <c r="DGC34" s="321"/>
      <c r="DGD34" s="321"/>
      <c r="DGE34" s="321"/>
      <c r="DGF34" s="321"/>
      <c r="DGG34" s="321"/>
      <c r="DGH34" s="321"/>
      <c r="DGI34" s="321"/>
      <c r="DGJ34" s="321"/>
      <c r="DGK34" s="321"/>
      <c r="DGL34" s="321"/>
      <c r="DGM34" s="321"/>
      <c r="DGN34" s="321"/>
      <c r="DGO34" s="321"/>
      <c r="DGP34" s="321"/>
      <c r="DGQ34" s="321"/>
      <c r="DGR34" s="321"/>
      <c r="DGS34" s="321"/>
      <c r="DGT34" s="321"/>
      <c r="DGU34" s="321"/>
      <c r="DGV34" s="321"/>
      <c r="DGW34" s="321"/>
      <c r="DGX34" s="321"/>
      <c r="DGY34" s="321"/>
      <c r="DGZ34" s="321"/>
      <c r="DHA34" s="321"/>
      <c r="DHB34" s="321"/>
      <c r="DHC34" s="321"/>
      <c r="DHD34" s="321"/>
      <c r="DHE34" s="321"/>
      <c r="DHF34" s="321"/>
      <c r="DHG34" s="321"/>
      <c r="DHH34" s="321"/>
      <c r="DHI34" s="321"/>
      <c r="DHJ34" s="321"/>
      <c r="DHK34" s="321"/>
      <c r="DHL34" s="321"/>
      <c r="DHM34" s="321"/>
      <c r="DHN34" s="321"/>
      <c r="DHO34" s="321"/>
      <c r="DHP34" s="321"/>
      <c r="DHQ34" s="321"/>
      <c r="DHR34" s="321"/>
      <c r="DHS34" s="321"/>
      <c r="DHT34" s="321"/>
      <c r="DHU34" s="321"/>
      <c r="DHV34" s="321"/>
      <c r="DHW34" s="321"/>
      <c r="DHX34" s="321"/>
      <c r="DHY34" s="321"/>
      <c r="DHZ34" s="321"/>
      <c r="DIA34" s="321"/>
      <c r="DIB34" s="321"/>
      <c r="DIC34" s="321"/>
      <c r="DID34" s="321"/>
      <c r="DIE34" s="321"/>
      <c r="DIF34" s="321"/>
      <c r="DIG34" s="321"/>
      <c r="DIH34" s="321"/>
      <c r="DII34" s="321"/>
      <c r="DIJ34" s="321"/>
      <c r="DIK34" s="321"/>
      <c r="DIL34" s="321"/>
      <c r="DIM34" s="321"/>
      <c r="DIN34" s="321"/>
      <c r="DIO34" s="321"/>
      <c r="DIP34" s="321"/>
      <c r="DIQ34" s="321"/>
      <c r="DIR34" s="321"/>
      <c r="DIS34" s="321"/>
      <c r="DIT34" s="321"/>
      <c r="DIU34" s="321"/>
      <c r="DIV34" s="321"/>
      <c r="DIW34" s="321"/>
      <c r="DIX34" s="321"/>
      <c r="DIY34" s="321"/>
      <c r="DIZ34" s="321"/>
      <c r="DJA34" s="321"/>
      <c r="DJB34" s="321"/>
      <c r="DJC34" s="321"/>
      <c r="DJD34" s="321"/>
      <c r="DJE34" s="321"/>
      <c r="DJF34" s="321"/>
      <c r="DJG34" s="321"/>
      <c r="DJH34" s="321"/>
      <c r="DJI34" s="321"/>
      <c r="DJJ34" s="321"/>
      <c r="DJK34" s="321"/>
      <c r="DJL34" s="321"/>
      <c r="DJM34" s="321"/>
      <c r="DJN34" s="321"/>
      <c r="DJO34" s="321"/>
      <c r="DJP34" s="321"/>
      <c r="DJQ34" s="321"/>
      <c r="DJR34" s="321"/>
      <c r="DJS34" s="321"/>
      <c r="DJT34" s="321"/>
      <c r="DJU34" s="321"/>
      <c r="DJV34" s="321"/>
      <c r="DJW34" s="321"/>
      <c r="DJX34" s="321"/>
      <c r="DJY34" s="321"/>
      <c r="DJZ34" s="321"/>
      <c r="DKA34" s="321"/>
      <c r="DKB34" s="321"/>
      <c r="DKC34" s="321"/>
      <c r="DKD34" s="321"/>
      <c r="DKE34" s="321"/>
      <c r="DKF34" s="321"/>
      <c r="DKG34" s="321"/>
      <c r="DKH34" s="321"/>
      <c r="DKI34" s="321"/>
      <c r="DKJ34" s="321"/>
      <c r="DKK34" s="321"/>
      <c r="DKL34" s="321"/>
      <c r="DKM34" s="321"/>
      <c r="DKN34" s="321"/>
      <c r="DKO34" s="321"/>
      <c r="DKP34" s="321"/>
      <c r="DKQ34" s="321"/>
      <c r="DKR34" s="321"/>
      <c r="DKS34" s="321"/>
      <c r="DKT34" s="321"/>
      <c r="DKU34" s="321"/>
      <c r="DKV34" s="321"/>
      <c r="DKW34" s="321"/>
      <c r="DKX34" s="321"/>
      <c r="DKY34" s="321"/>
      <c r="DKZ34" s="321"/>
      <c r="DLA34" s="321"/>
      <c r="DLB34" s="321"/>
      <c r="DLC34" s="321"/>
      <c r="DLD34" s="321"/>
      <c r="DLE34" s="321"/>
      <c r="DLF34" s="321"/>
      <c r="DLG34" s="321"/>
      <c r="DLH34" s="321"/>
      <c r="DLI34" s="321"/>
      <c r="DLJ34" s="321"/>
      <c r="DLK34" s="321"/>
      <c r="DLL34" s="321"/>
      <c r="DLM34" s="321"/>
      <c r="DLN34" s="321"/>
      <c r="DLO34" s="321"/>
      <c r="DLP34" s="321"/>
      <c r="DLQ34" s="321"/>
      <c r="DLR34" s="321"/>
      <c r="DLS34" s="321"/>
      <c r="DLT34" s="321"/>
      <c r="DLU34" s="321"/>
      <c r="DLV34" s="321"/>
      <c r="DLW34" s="321"/>
      <c r="DLX34" s="321"/>
      <c r="DLY34" s="321"/>
      <c r="DLZ34" s="321"/>
      <c r="DMA34" s="321"/>
      <c r="DMB34" s="321"/>
      <c r="DMC34" s="321"/>
      <c r="DMD34" s="321"/>
      <c r="DME34" s="321"/>
      <c r="DMF34" s="321"/>
      <c r="DMG34" s="321"/>
      <c r="DMH34" s="321"/>
      <c r="DMI34" s="321"/>
      <c r="DMJ34" s="321"/>
      <c r="DMK34" s="321"/>
      <c r="DML34" s="321"/>
      <c r="DMM34" s="321"/>
      <c r="DMN34" s="321"/>
      <c r="DMO34" s="321"/>
      <c r="DMP34" s="321"/>
      <c r="DMQ34" s="321"/>
      <c r="DMR34" s="321"/>
      <c r="DMS34" s="321"/>
      <c r="DMT34" s="321"/>
      <c r="DMU34" s="321"/>
      <c r="DMV34" s="321"/>
      <c r="DMW34" s="321"/>
      <c r="DMX34" s="321"/>
      <c r="DMY34" s="321"/>
      <c r="DMZ34" s="321"/>
      <c r="DNA34" s="321"/>
      <c r="DNB34" s="321"/>
      <c r="DNC34" s="321"/>
      <c r="DND34" s="321"/>
      <c r="DNE34" s="321"/>
      <c r="DNF34" s="321"/>
      <c r="DNG34" s="321"/>
      <c r="DNH34" s="321"/>
      <c r="DNI34" s="321"/>
      <c r="DNJ34" s="321"/>
      <c r="DNK34" s="321"/>
      <c r="DNL34" s="321"/>
      <c r="DNM34" s="321"/>
      <c r="DNN34" s="321"/>
      <c r="DNO34" s="321"/>
      <c r="DNP34" s="321"/>
      <c r="DNQ34" s="321"/>
      <c r="DNR34" s="321"/>
      <c r="DNS34" s="321"/>
      <c r="DNT34" s="321"/>
      <c r="DNU34" s="321"/>
      <c r="DNV34" s="321"/>
      <c r="DNW34" s="321"/>
      <c r="DNX34" s="321"/>
      <c r="DNY34" s="321"/>
      <c r="DNZ34" s="321"/>
      <c r="DOA34" s="321"/>
      <c r="DOB34" s="321"/>
      <c r="DOC34" s="321"/>
      <c r="DOD34" s="321"/>
      <c r="DOE34" s="321"/>
      <c r="DOF34" s="321"/>
      <c r="DOG34" s="321"/>
      <c r="DOH34" s="321"/>
      <c r="DOI34" s="321"/>
      <c r="DOJ34" s="321"/>
      <c r="DOK34" s="321"/>
      <c r="DOL34" s="321"/>
      <c r="DOM34" s="321"/>
      <c r="DON34" s="321"/>
      <c r="DOO34" s="321"/>
      <c r="DOP34" s="321"/>
      <c r="DOQ34" s="321"/>
      <c r="DOR34" s="321"/>
      <c r="DOS34" s="321"/>
      <c r="DOT34" s="321"/>
      <c r="DOU34" s="321"/>
      <c r="DOV34" s="321"/>
      <c r="DOW34" s="321"/>
      <c r="DOX34" s="321"/>
      <c r="DOY34" s="321"/>
      <c r="DOZ34" s="321"/>
      <c r="DPA34" s="321"/>
      <c r="DPB34" s="321"/>
      <c r="DPC34" s="321"/>
      <c r="DPD34" s="321"/>
      <c r="DPE34" s="321"/>
      <c r="DPF34" s="321"/>
      <c r="DPG34" s="321"/>
      <c r="DPH34" s="321"/>
      <c r="DPI34" s="321"/>
      <c r="DPJ34" s="321"/>
      <c r="DPK34" s="321"/>
      <c r="DPL34" s="321"/>
      <c r="DPM34" s="321"/>
      <c r="DPN34" s="321"/>
      <c r="DPO34" s="321"/>
      <c r="DPP34" s="321"/>
      <c r="DPQ34" s="321"/>
      <c r="DPR34" s="321"/>
      <c r="DPS34" s="321"/>
      <c r="DPT34" s="321"/>
      <c r="DPU34" s="321"/>
      <c r="DPV34" s="321"/>
      <c r="DPW34" s="321"/>
      <c r="DPX34" s="321"/>
      <c r="DPY34" s="321"/>
      <c r="DPZ34" s="321"/>
      <c r="DQA34" s="321"/>
      <c r="DQB34" s="321"/>
      <c r="DQC34" s="321"/>
      <c r="DQD34" s="321"/>
      <c r="DQE34" s="321"/>
      <c r="DQF34" s="321"/>
      <c r="DQG34" s="321"/>
      <c r="DQH34" s="321"/>
      <c r="DQI34" s="321"/>
      <c r="DQJ34" s="321"/>
      <c r="DQK34" s="321"/>
      <c r="DQL34" s="321"/>
      <c r="DQM34" s="321"/>
      <c r="DQN34" s="321"/>
      <c r="DQO34" s="321"/>
      <c r="DQP34" s="321"/>
      <c r="DQQ34" s="321"/>
      <c r="DQR34" s="321"/>
      <c r="DQS34" s="321"/>
      <c r="DQT34" s="321"/>
      <c r="DQU34" s="321"/>
      <c r="DQV34" s="321"/>
      <c r="DQW34" s="321"/>
      <c r="DQX34" s="321"/>
      <c r="DQY34" s="321"/>
      <c r="DQZ34" s="321"/>
      <c r="DRA34" s="321"/>
      <c r="DRB34" s="321"/>
      <c r="DRC34" s="321"/>
      <c r="DRD34" s="321"/>
      <c r="DRE34" s="321"/>
      <c r="DRF34" s="321"/>
      <c r="DRG34" s="321"/>
      <c r="DRH34" s="321"/>
      <c r="DRI34" s="321"/>
      <c r="DRJ34" s="321"/>
      <c r="DRK34" s="321"/>
      <c r="DRL34" s="321"/>
      <c r="DRM34" s="321"/>
      <c r="DRN34" s="321"/>
      <c r="DRO34" s="321"/>
      <c r="DRP34" s="321"/>
      <c r="DRQ34" s="321"/>
      <c r="DRR34" s="321"/>
      <c r="DRS34" s="321"/>
      <c r="DRT34" s="321"/>
      <c r="DRU34" s="321"/>
      <c r="DRV34" s="321"/>
      <c r="DRW34" s="321"/>
      <c r="DRX34" s="321"/>
      <c r="DRY34" s="321"/>
      <c r="DRZ34" s="321"/>
      <c r="DSA34" s="321"/>
      <c r="DSB34" s="321"/>
      <c r="DSC34" s="321"/>
      <c r="DSD34" s="321"/>
      <c r="DSE34" s="321"/>
      <c r="DSF34" s="321"/>
      <c r="DSG34" s="321"/>
      <c r="DSH34" s="321"/>
      <c r="DSI34" s="321"/>
      <c r="DSJ34" s="321"/>
      <c r="DSK34" s="321"/>
      <c r="DSL34" s="321"/>
      <c r="DSM34" s="321"/>
      <c r="DSN34" s="321"/>
      <c r="DSO34" s="321"/>
      <c r="DSP34" s="321"/>
      <c r="DSQ34" s="321"/>
      <c r="DSR34" s="321"/>
      <c r="DSS34" s="321"/>
      <c r="DST34" s="321"/>
      <c r="DSU34" s="321"/>
      <c r="DSV34" s="321"/>
      <c r="DSW34" s="321"/>
      <c r="DSX34" s="321"/>
      <c r="DSY34" s="321"/>
      <c r="DSZ34" s="321"/>
      <c r="DTA34" s="321"/>
      <c r="DTB34" s="321"/>
      <c r="DTC34" s="321"/>
      <c r="DTD34" s="321"/>
      <c r="DTE34" s="321"/>
      <c r="DTF34" s="321"/>
      <c r="DTG34" s="321"/>
      <c r="DTH34" s="321"/>
      <c r="DTI34" s="321"/>
      <c r="DTJ34" s="321"/>
      <c r="DTK34" s="321"/>
      <c r="DTL34" s="321"/>
      <c r="DTM34" s="321"/>
      <c r="DTN34" s="321"/>
      <c r="DTO34" s="321"/>
      <c r="DTP34" s="321"/>
      <c r="DTQ34" s="321"/>
      <c r="DTR34" s="321"/>
      <c r="DTS34" s="321"/>
      <c r="DTT34" s="321"/>
      <c r="DTU34" s="321"/>
      <c r="DTV34" s="321"/>
      <c r="DTW34" s="321"/>
      <c r="DTX34" s="321"/>
      <c r="DTY34" s="321"/>
      <c r="DTZ34" s="321"/>
      <c r="DUA34" s="321"/>
      <c r="DUB34" s="321"/>
      <c r="DUC34" s="321"/>
      <c r="DUD34" s="321"/>
      <c r="DUE34" s="321"/>
      <c r="DUF34" s="321"/>
      <c r="DUG34" s="321"/>
      <c r="DUH34" s="321"/>
      <c r="DUI34" s="321"/>
      <c r="DUJ34" s="321"/>
      <c r="DUK34" s="321"/>
      <c r="DUL34" s="321"/>
      <c r="DUM34" s="321"/>
      <c r="DUN34" s="321"/>
      <c r="DUO34" s="321"/>
      <c r="DUP34" s="321"/>
      <c r="DUQ34" s="321"/>
      <c r="DUR34" s="321"/>
      <c r="DUS34" s="321"/>
      <c r="DUT34" s="321"/>
      <c r="DUU34" s="321"/>
      <c r="DUV34" s="321"/>
      <c r="DUW34" s="321"/>
      <c r="DUX34" s="321"/>
      <c r="DUY34" s="321"/>
      <c r="DUZ34" s="321"/>
      <c r="DVA34" s="321"/>
      <c r="DVB34" s="321"/>
      <c r="DVC34" s="321"/>
      <c r="DVD34" s="321"/>
      <c r="DVE34" s="321"/>
      <c r="DVF34" s="321"/>
      <c r="DVG34" s="321"/>
      <c r="DVH34" s="321"/>
      <c r="DVI34" s="321"/>
      <c r="DVJ34" s="321"/>
      <c r="DVK34" s="321"/>
      <c r="DVL34" s="321"/>
      <c r="DVM34" s="321"/>
      <c r="DVN34" s="321"/>
      <c r="DVO34" s="321"/>
      <c r="DVP34" s="321"/>
      <c r="DVQ34" s="321"/>
      <c r="DVR34" s="321"/>
      <c r="DVS34" s="321"/>
      <c r="DVT34" s="321"/>
      <c r="DVU34" s="321"/>
      <c r="DVV34" s="321"/>
      <c r="DVW34" s="321"/>
      <c r="DVX34" s="321"/>
      <c r="DVY34" s="321"/>
      <c r="DVZ34" s="321"/>
      <c r="DWA34" s="321"/>
      <c r="DWB34" s="321"/>
      <c r="DWC34" s="321"/>
      <c r="DWD34" s="321"/>
      <c r="DWE34" s="321"/>
      <c r="DWF34" s="321"/>
      <c r="DWG34" s="321"/>
      <c r="DWH34" s="321"/>
      <c r="DWI34" s="321"/>
      <c r="DWJ34" s="321"/>
      <c r="DWK34" s="321"/>
      <c r="DWL34" s="321"/>
      <c r="DWM34" s="321"/>
      <c r="DWN34" s="321"/>
      <c r="DWO34" s="321"/>
      <c r="DWP34" s="321"/>
      <c r="DWQ34" s="321"/>
      <c r="DWR34" s="321"/>
      <c r="DWS34" s="321"/>
      <c r="DWT34" s="321"/>
      <c r="DWU34" s="321"/>
      <c r="DWV34" s="321"/>
      <c r="DWW34" s="321"/>
      <c r="DWX34" s="321"/>
      <c r="DWY34" s="321"/>
      <c r="DWZ34" s="321"/>
      <c r="DXA34" s="321"/>
      <c r="DXB34" s="321"/>
      <c r="DXC34" s="321"/>
      <c r="DXD34" s="321"/>
      <c r="DXE34" s="321"/>
      <c r="DXF34" s="321"/>
      <c r="DXG34" s="321"/>
      <c r="DXH34" s="321"/>
      <c r="DXI34" s="321"/>
      <c r="DXJ34" s="321"/>
      <c r="DXK34" s="321"/>
      <c r="DXL34" s="321"/>
      <c r="DXM34" s="321"/>
      <c r="DXN34" s="321"/>
      <c r="DXO34" s="321"/>
      <c r="DXP34" s="321"/>
      <c r="DXQ34" s="321"/>
      <c r="DXR34" s="321"/>
      <c r="DXS34" s="321"/>
      <c r="DXT34" s="321"/>
      <c r="DXU34" s="321"/>
      <c r="DXV34" s="321"/>
      <c r="DXW34" s="321"/>
      <c r="DXX34" s="321"/>
      <c r="DXY34" s="321"/>
      <c r="DXZ34" s="321"/>
      <c r="DYA34" s="321"/>
      <c r="DYB34" s="321"/>
      <c r="DYC34" s="321"/>
      <c r="DYD34" s="321"/>
      <c r="DYE34" s="321"/>
      <c r="DYF34" s="321"/>
      <c r="DYG34" s="321"/>
      <c r="DYH34" s="321"/>
      <c r="DYI34" s="321"/>
      <c r="DYJ34" s="321"/>
      <c r="DYK34" s="321"/>
      <c r="DYL34" s="321"/>
      <c r="DYM34" s="321"/>
      <c r="DYN34" s="321"/>
      <c r="DYO34" s="321"/>
      <c r="DYP34" s="321"/>
      <c r="DYQ34" s="321"/>
      <c r="DYR34" s="321"/>
      <c r="DYS34" s="321"/>
      <c r="DYT34" s="321"/>
      <c r="DYU34" s="321"/>
      <c r="DYV34" s="321"/>
      <c r="DYW34" s="321"/>
      <c r="DYX34" s="321"/>
      <c r="DYY34" s="321"/>
      <c r="DYZ34" s="321"/>
      <c r="DZA34" s="321"/>
      <c r="DZB34" s="321"/>
      <c r="DZC34" s="321"/>
      <c r="DZD34" s="321"/>
      <c r="DZE34" s="321"/>
      <c r="DZF34" s="321"/>
      <c r="DZG34" s="321"/>
      <c r="DZH34" s="321"/>
      <c r="DZI34" s="321"/>
      <c r="DZJ34" s="321"/>
      <c r="DZK34" s="321"/>
      <c r="DZL34" s="321"/>
      <c r="DZM34" s="321"/>
      <c r="DZN34" s="321"/>
      <c r="DZO34" s="321"/>
      <c r="DZP34" s="321"/>
      <c r="DZQ34" s="321"/>
      <c r="DZR34" s="321"/>
      <c r="DZS34" s="321"/>
      <c r="DZT34" s="321"/>
      <c r="DZU34" s="321"/>
      <c r="DZV34" s="321"/>
      <c r="DZW34" s="321"/>
      <c r="DZX34" s="321"/>
      <c r="DZY34" s="321"/>
      <c r="DZZ34" s="321"/>
      <c r="EAA34" s="321"/>
      <c r="EAB34" s="321"/>
      <c r="EAC34" s="321"/>
      <c r="EAD34" s="321"/>
      <c r="EAE34" s="321"/>
      <c r="EAF34" s="321"/>
      <c r="EAG34" s="321"/>
      <c r="EAH34" s="321"/>
      <c r="EAI34" s="321"/>
      <c r="EAJ34" s="321"/>
      <c r="EAK34" s="321"/>
      <c r="EAL34" s="321"/>
      <c r="EAM34" s="321"/>
      <c r="EAN34" s="321"/>
      <c r="EAO34" s="321"/>
      <c r="EAP34" s="321"/>
      <c r="EAQ34" s="321"/>
      <c r="EAR34" s="321"/>
      <c r="EAS34" s="321"/>
      <c r="EAT34" s="321"/>
      <c r="EAU34" s="321"/>
      <c r="EAV34" s="321"/>
      <c r="EAW34" s="321"/>
      <c r="EAX34" s="321"/>
      <c r="EAY34" s="321"/>
      <c r="EAZ34" s="321"/>
      <c r="EBA34" s="321"/>
      <c r="EBB34" s="321"/>
      <c r="EBC34" s="321"/>
      <c r="EBD34" s="321"/>
      <c r="EBE34" s="321"/>
      <c r="EBF34" s="321"/>
      <c r="EBG34" s="321"/>
      <c r="EBH34" s="321"/>
      <c r="EBI34" s="321"/>
      <c r="EBJ34" s="321"/>
      <c r="EBK34" s="321"/>
      <c r="EBL34" s="321"/>
      <c r="EBM34" s="321"/>
      <c r="EBN34" s="321"/>
      <c r="EBO34" s="321"/>
      <c r="EBP34" s="321"/>
      <c r="EBQ34" s="321"/>
      <c r="EBR34" s="321"/>
      <c r="EBS34" s="321"/>
      <c r="EBT34" s="321"/>
      <c r="EBU34" s="321"/>
      <c r="EBV34" s="321"/>
      <c r="EBW34" s="321"/>
      <c r="EBX34" s="321"/>
      <c r="EBY34" s="321"/>
      <c r="EBZ34" s="321"/>
      <c r="ECA34" s="321"/>
      <c r="ECB34" s="321"/>
      <c r="ECC34" s="321"/>
      <c r="ECD34" s="321"/>
      <c r="ECE34" s="321"/>
      <c r="ECF34" s="321"/>
      <c r="ECG34" s="321"/>
      <c r="ECH34" s="321"/>
      <c r="ECI34" s="321"/>
      <c r="ECJ34" s="321"/>
      <c r="ECK34" s="321"/>
      <c r="ECL34" s="321"/>
      <c r="ECM34" s="321"/>
      <c r="ECN34" s="321"/>
      <c r="ECO34" s="321"/>
      <c r="ECP34" s="321"/>
      <c r="ECQ34" s="321"/>
      <c r="ECR34" s="321"/>
      <c r="ECS34" s="321"/>
      <c r="ECT34" s="321"/>
      <c r="ECU34" s="321"/>
      <c r="ECV34" s="321"/>
      <c r="ECW34" s="321"/>
      <c r="ECX34" s="321"/>
      <c r="ECY34" s="321"/>
      <c r="ECZ34" s="321"/>
      <c r="EDA34" s="321"/>
      <c r="EDB34" s="321"/>
      <c r="EDC34" s="321"/>
      <c r="EDD34" s="321"/>
      <c r="EDE34" s="321"/>
      <c r="EDF34" s="321"/>
      <c r="EDG34" s="321"/>
      <c r="EDH34" s="321"/>
      <c r="EDI34" s="321"/>
      <c r="EDJ34" s="321"/>
      <c r="EDK34" s="321"/>
      <c r="EDL34" s="321"/>
      <c r="EDM34" s="321"/>
      <c r="EDN34" s="321"/>
      <c r="EDO34" s="321"/>
      <c r="EDP34" s="321"/>
      <c r="EDQ34" s="321"/>
      <c r="EDR34" s="321"/>
      <c r="EDS34" s="321"/>
      <c r="EDT34" s="321"/>
      <c r="EDU34" s="321"/>
      <c r="EDV34" s="321"/>
      <c r="EDW34" s="321"/>
      <c r="EDX34" s="321"/>
      <c r="EDY34" s="321"/>
      <c r="EDZ34" s="321"/>
      <c r="EEA34" s="321"/>
      <c r="EEB34" s="321"/>
      <c r="EEC34" s="321"/>
      <c r="EED34" s="321"/>
      <c r="EEE34" s="321"/>
      <c r="EEF34" s="321"/>
      <c r="EEG34" s="321"/>
      <c r="EEH34" s="321"/>
      <c r="EEI34" s="321"/>
      <c r="EEJ34" s="321"/>
      <c r="EEK34" s="321"/>
      <c r="EEL34" s="321"/>
      <c r="EEM34" s="321"/>
      <c r="EEN34" s="321"/>
      <c r="EEO34" s="321"/>
      <c r="EEP34" s="321"/>
      <c r="EEQ34" s="321"/>
      <c r="EER34" s="321"/>
      <c r="EES34" s="321"/>
      <c r="EET34" s="321"/>
      <c r="EEU34" s="321"/>
      <c r="EEV34" s="321"/>
      <c r="EEW34" s="321"/>
      <c r="EEX34" s="321"/>
      <c r="EEY34" s="321"/>
      <c r="EEZ34" s="321"/>
      <c r="EFA34" s="321"/>
      <c r="EFB34" s="321"/>
      <c r="EFC34" s="321"/>
      <c r="EFD34" s="321"/>
      <c r="EFE34" s="321"/>
      <c r="EFF34" s="321"/>
      <c r="EFG34" s="321"/>
      <c r="EFH34" s="321"/>
      <c r="EFI34" s="321"/>
      <c r="EFJ34" s="321"/>
      <c r="EFK34" s="321"/>
      <c r="EFL34" s="321"/>
      <c r="EFM34" s="321"/>
      <c r="EFN34" s="321"/>
      <c r="EFO34" s="321"/>
      <c r="EFP34" s="321"/>
      <c r="EFQ34" s="321"/>
      <c r="EFR34" s="321"/>
      <c r="EFS34" s="321"/>
      <c r="EFT34" s="321"/>
      <c r="EFU34" s="321"/>
      <c r="EFV34" s="321"/>
      <c r="EFW34" s="321"/>
      <c r="EFX34" s="321"/>
      <c r="EFY34" s="321"/>
      <c r="EFZ34" s="321"/>
      <c r="EGA34" s="321"/>
      <c r="EGB34" s="321"/>
      <c r="EGC34" s="321"/>
      <c r="EGD34" s="321"/>
      <c r="EGE34" s="321"/>
      <c r="EGF34" s="321"/>
      <c r="EGG34" s="321"/>
      <c r="EGH34" s="321"/>
      <c r="EGI34" s="321"/>
      <c r="EGJ34" s="321"/>
      <c r="EGK34" s="321"/>
      <c r="EGL34" s="321"/>
      <c r="EGM34" s="321"/>
      <c r="EGN34" s="321"/>
      <c r="EGO34" s="321"/>
      <c r="EGP34" s="321"/>
      <c r="EGQ34" s="321"/>
      <c r="EGR34" s="321"/>
      <c r="EGS34" s="321"/>
      <c r="EGT34" s="321"/>
      <c r="EGU34" s="321"/>
      <c r="EGV34" s="321"/>
      <c r="EGW34" s="321"/>
      <c r="EGX34" s="321"/>
      <c r="EGY34" s="321"/>
      <c r="EGZ34" s="321"/>
      <c r="EHA34" s="321"/>
      <c r="EHB34" s="321"/>
      <c r="EHC34" s="321"/>
      <c r="EHD34" s="321"/>
      <c r="EHE34" s="321"/>
      <c r="EHF34" s="321"/>
      <c r="EHG34" s="321"/>
      <c r="EHH34" s="321"/>
      <c r="EHI34" s="321"/>
      <c r="EHJ34" s="321"/>
      <c r="EHK34" s="321"/>
      <c r="EHL34" s="321"/>
      <c r="EHM34" s="321"/>
      <c r="EHN34" s="321"/>
      <c r="EHO34" s="321"/>
      <c r="EHP34" s="321"/>
      <c r="EHQ34" s="321"/>
      <c r="EHR34" s="321"/>
      <c r="EHS34" s="321"/>
      <c r="EHT34" s="321"/>
      <c r="EHU34" s="321"/>
      <c r="EHV34" s="321"/>
      <c r="EHW34" s="321"/>
      <c r="EHX34" s="321"/>
      <c r="EHY34" s="321"/>
      <c r="EHZ34" s="321"/>
      <c r="EIA34" s="321"/>
      <c r="EIB34" s="321"/>
      <c r="EIC34" s="321"/>
      <c r="EID34" s="321"/>
      <c r="EIE34" s="321"/>
      <c r="EIF34" s="321"/>
      <c r="EIG34" s="321"/>
      <c r="EIH34" s="321"/>
      <c r="EII34" s="321"/>
      <c r="EIJ34" s="321"/>
      <c r="EIK34" s="321"/>
      <c r="EIL34" s="321"/>
      <c r="EIM34" s="321"/>
      <c r="EIN34" s="321"/>
      <c r="EIO34" s="321"/>
      <c r="EIP34" s="321"/>
      <c r="EIQ34" s="321"/>
      <c r="EIR34" s="321"/>
      <c r="EIS34" s="321"/>
      <c r="EIT34" s="321"/>
      <c r="EIU34" s="321"/>
      <c r="EIV34" s="321"/>
      <c r="EIW34" s="321"/>
      <c r="EIX34" s="321"/>
      <c r="EIY34" s="321"/>
      <c r="EIZ34" s="321"/>
      <c r="EJA34" s="321"/>
      <c r="EJB34" s="321"/>
      <c r="EJC34" s="321"/>
      <c r="EJD34" s="321"/>
      <c r="EJE34" s="321"/>
      <c r="EJF34" s="321"/>
      <c r="EJG34" s="321"/>
      <c r="EJH34" s="321"/>
      <c r="EJI34" s="321"/>
      <c r="EJJ34" s="321"/>
      <c r="EJK34" s="321"/>
      <c r="EJL34" s="321"/>
      <c r="EJM34" s="321"/>
      <c r="EJN34" s="321"/>
      <c r="EJO34" s="321"/>
      <c r="EJP34" s="321"/>
      <c r="EJQ34" s="321"/>
      <c r="EJR34" s="321"/>
      <c r="EJS34" s="321"/>
      <c r="EJT34" s="321"/>
      <c r="EJU34" s="321"/>
      <c r="EJV34" s="321"/>
      <c r="EJW34" s="321"/>
      <c r="EJX34" s="321"/>
      <c r="EJY34" s="321"/>
      <c r="EJZ34" s="321"/>
      <c r="EKA34" s="321"/>
      <c r="EKB34" s="321"/>
      <c r="EKC34" s="321"/>
      <c r="EKD34" s="321"/>
      <c r="EKE34" s="321"/>
      <c r="EKF34" s="321"/>
      <c r="EKG34" s="321"/>
      <c r="EKH34" s="321"/>
      <c r="EKI34" s="321"/>
      <c r="EKJ34" s="321"/>
      <c r="EKK34" s="321"/>
      <c r="EKL34" s="321"/>
      <c r="EKM34" s="321"/>
      <c r="EKN34" s="321"/>
      <c r="EKO34" s="321"/>
      <c r="EKP34" s="321"/>
      <c r="EKQ34" s="321"/>
      <c r="EKR34" s="321"/>
      <c r="EKS34" s="321"/>
      <c r="EKT34" s="321"/>
      <c r="EKU34" s="321"/>
      <c r="EKV34" s="321"/>
      <c r="EKW34" s="321"/>
      <c r="EKX34" s="321"/>
      <c r="EKY34" s="321"/>
      <c r="EKZ34" s="321"/>
      <c r="ELA34" s="321"/>
      <c r="ELB34" s="321"/>
      <c r="ELC34" s="321"/>
      <c r="ELD34" s="321"/>
      <c r="ELE34" s="321"/>
      <c r="ELF34" s="321"/>
      <c r="ELG34" s="321"/>
      <c r="ELH34" s="321"/>
      <c r="ELI34" s="321"/>
      <c r="ELJ34" s="321"/>
      <c r="ELK34" s="321"/>
      <c r="ELL34" s="321"/>
      <c r="ELM34" s="321"/>
      <c r="ELN34" s="321"/>
      <c r="ELO34" s="321"/>
      <c r="ELP34" s="321"/>
      <c r="ELQ34" s="321"/>
      <c r="ELR34" s="321"/>
      <c r="ELS34" s="321"/>
      <c r="ELT34" s="321"/>
      <c r="ELU34" s="321"/>
      <c r="ELV34" s="321"/>
      <c r="ELW34" s="321"/>
      <c r="ELX34" s="321"/>
      <c r="ELY34" s="321"/>
      <c r="ELZ34" s="321"/>
      <c r="EMA34" s="321"/>
      <c r="EMB34" s="321"/>
      <c r="EMC34" s="321"/>
      <c r="EMD34" s="321"/>
      <c r="EME34" s="321"/>
      <c r="EMF34" s="321"/>
      <c r="EMG34" s="321"/>
      <c r="EMH34" s="321"/>
      <c r="EMI34" s="321"/>
      <c r="EMJ34" s="321"/>
      <c r="EMK34" s="321"/>
      <c r="EML34" s="321"/>
      <c r="EMM34" s="321"/>
      <c r="EMN34" s="321"/>
      <c r="EMO34" s="321"/>
      <c r="EMP34" s="321"/>
      <c r="EMQ34" s="321"/>
      <c r="EMR34" s="321"/>
      <c r="EMS34" s="321"/>
      <c r="EMT34" s="321"/>
      <c r="EMU34" s="321"/>
      <c r="EMV34" s="321"/>
      <c r="EMW34" s="321"/>
      <c r="EMX34" s="321"/>
      <c r="EMY34" s="321"/>
      <c r="EMZ34" s="321"/>
      <c r="ENA34" s="321"/>
      <c r="ENB34" s="321"/>
      <c r="ENC34" s="321"/>
      <c r="END34" s="321"/>
      <c r="ENE34" s="321"/>
      <c r="ENF34" s="321"/>
      <c r="ENG34" s="321"/>
      <c r="ENH34" s="321"/>
      <c r="ENI34" s="321"/>
      <c r="ENJ34" s="321"/>
      <c r="ENK34" s="321"/>
      <c r="ENL34" s="321"/>
      <c r="ENM34" s="321"/>
      <c r="ENN34" s="321"/>
      <c r="ENO34" s="321"/>
      <c r="ENP34" s="321"/>
      <c r="ENQ34" s="321"/>
      <c r="ENR34" s="321"/>
      <c r="ENS34" s="321"/>
      <c r="ENT34" s="321"/>
      <c r="ENU34" s="321"/>
      <c r="ENV34" s="321"/>
      <c r="ENW34" s="321"/>
      <c r="ENX34" s="321"/>
      <c r="ENY34" s="321"/>
      <c r="ENZ34" s="321"/>
      <c r="EOA34" s="321"/>
      <c r="EOB34" s="321"/>
      <c r="EOC34" s="321"/>
      <c r="EOD34" s="321"/>
      <c r="EOE34" s="321"/>
      <c r="EOF34" s="321"/>
      <c r="EOG34" s="321"/>
      <c r="EOH34" s="321"/>
      <c r="EOI34" s="321"/>
      <c r="EOJ34" s="321"/>
      <c r="EOK34" s="321"/>
      <c r="EOL34" s="321"/>
      <c r="EOM34" s="321"/>
      <c r="EON34" s="321"/>
      <c r="EOO34" s="321"/>
      <c r="EOP34" s="321"/>
      <c r="EOQ34" s="321"/>
      <c r="EOR34" s="321"/>
      <c r="EOS34" s="321"/>
      <c r="EOT34" s="321"/>
      <c r="EOU34" s="321"/>
      <c r="EOV34" s="321"/>
      <c r="EOW34" s="321"/>
      <c r="EOX34" s="321"/>
      <c r="EOY34" s="321"/>
      <c r="EOZ34" s="321"/>
      <c r="EPA34" s="321"/>
      <c r="EPB34" s="321"/>
      <c r="EPC34" s="321"/>
      <c r="EPD34" s="321"/>
      <c r="EPE34" s="321"/>
      <c r="EPF34" s="321"/>
      <c r="EPG34" s="321"/>
      <c r="EPH34" s="321"/>
      <c r="EPI34" s="321"/>
      <c r="EPJ34" s="321"/>
      <c r="EPK34" s="321"/>
      <c r="EPL34" s="321"/>
      <c r="EPM34" s="321"/>
      <c r="EPN34" s="321"/>
      <c r="EPO34" s="321"/>
      <c r="EPP34" s="321"/>
      <c r="EPQ34" s="321"/>
      <c r="EPR34" s="321"/>
      <c r="EPS34" s="321"/>
      <c r="EPT34" s="321"/>
      <c r="EPU34" s="321"/>
      <c r="EPV34" s="321"/>
      <c r="EPW34" s="321"/>
      <c r="EPX34" s="321"/>
      <c r="EPY34" s="321"/>
      <c r="EPZ34" s="321"/>
      <c r="EQA34" s="321"/>
      <c r="EQB34" s="321"/>
      <c r="EQC34" s="321"/>
      <c r="EQD34" s="321"/>
      <c r="EQE34" s="321"/>
      <c r="EQF34" s="321"/>
      <c r="EQG34" s="321"/>
      <c r="EQH34" s="321"/>
      <c r="EQI34" s="321"/>
      <c r="EQJ34" s="321"/>
      <c r="EQK34" s="321"/>
      <c r="EQL34" s="321"/>
      <c r="EQM34" s="321"/>
      <c r="EQN34" s="321"/>
      <c r="EQO34" s="321"/>
      <c r="EQP34" s="321"/>
      <c r="EQQ34" s="321"/>
      <c r="EQR34" s="321"/>
      <c r="EQS34" s="321"/>
      <c r="EQT34" s="321"/>
      <c r="EQU34" s="321"/>
      <c r="EQV34" s="321"/>
      <c r="EQW34" s="321"/>
      <c r="EQX34" s="321"/>
      <c r="EQY34" s="321"/>
      <c r="EQZ34" s="321"/>
      <c r="ERA34" s="321"/>
      <c r="ERB34" s="321"/>
      <c r="ERC34" s="321"/>
      <c r="ERD34" s="321"/>
      <c r="ERE34" s="321"/>
      <c r="ERF34" s="321"/>
      <c r="ERG34" s="321"/>
      <c r="ERH34" s="321"/>
      <c r="ERI34" s="321"/>
      <c r="ERJ34" s="321"/>
      <c r="ERK34" s="321"/>
      <c r="ERL34" s="321"/>
      <c r="ERM34" s="321"/>
      <c r="ERN34" s="321"/>
      <c r="ERO34" s="321"/>
      <c r="ERP34" s="321"/>
      <c r="ERQ34" s="321"/>
      <c r="ERR34" s="321"/>
      <c r="ERS34" s="321"/>
      <c r="ERT34" s="321"/>
      <c r="ERU34" s="321"/>
      <c r="ERV34" s="321"/>
      <c r="ERW34" s="321"/>
      <c r="ERX34" s="321"/>
      <c r="ERY34" s="321"/>
      <c r="ERZ34" s="321"/>
      <c r="ESA34" s="321"/>
      <c r="ESB34" s="321"/>
      <c r="ESC34" s="321"/>
      <c r="ESD34" s="321"/>
      <c r="ESE34" s="321"/>
      <c r="ESF34" s="321"/>
      <c r="ESG34" s="321"/>
      <c r="ESH34" s="321"/>
      <c r="ESI34" s="321"/>
      <c r="ESJ34" s="321"/>
      <c r="ESK34" s="321"/>
      <c r="ESL34" s="321"/>
      <c r="ESM34" s="321"/>
      <c r="ESN34" s="321"/>
      <c r="ESO34" s="321"/>
      <c r="ESP34" s="321"/>
      <c r="ESQ34" s="321"/>
      <c r="ESR34" s="321"/>
      <c r="ESS34" s="321"/>
      <c r="EST34" s="321"/>
      <c r="ESU34" s="321"/>
      <c r="ESV34" s="321"/>
      <c r="ESW34" s="321"/>
      <c r="ESX34" s="321"/>
      <c r="ESY34" s="321"/>
      <c r="ESZ34" s="321"/>
      <c r="ETA34" s="321"/>
      <c r="ETB34" s="321"/>
      <c r="ETC34" s="321"/>
      <c r="ETD34" s="321"/>
      <c r="ETE34" s="321"/>
      <c r="ETF34" s="321"/>
      <c r="ETG34" s="321"/>
      <c r="ETH34" s="321"/>
      <c r="ETI34" s="321"/>
      <c r="ETJ34" s="321"/>
      <c r="ETK34" s="321"/>
      <c r="ETL34" s="321"/>
      <c r="ETM34" s="321"/>
      <c r="ETN34" s="321"/>
      <c r="ETO34" s="321"/>
      <c r="ETP34" s="321"/>
      <c r="ETQ34" s="321"/>
      <c r="ETR34" s="321"/>
      <c r="ETS34" s="321"/>
      <c r="ETT34" s="321"/>
      <c r="ETU34" s="321"/>
      <c r="ETV34" s="321"/>
      <c r="ETW34" s="321"/>
      <c r="ETX34" s="321"/>
      <c r="ETY34" s="321"/>
      <c r="ETZ34" s="321"/>
      <c r="EUA34" s="321"/>
      <c r="EUB34" s="321"/>
      <c r="EUC34" s="321"/>
      <c r="EUD34" s="321"/>
      <c r="EUE34" s="321"/>
      <c r="EUF34" s="321"/>
      <c r="EUG34" s="321"/>
      <c r="EUH34" s="321"/>
      <c r="EUI34" s="321"/>
      <c r="EUJ34" s="321"/>
      <c r="EUK34" s="321"/>
      <c r="EUL34" s="321"/>
      <c r="EUM34" s="321"/>
      <c r="EUN34" s="321"/>
      <c r="EUO34" s="321"/>
      <c r="EUP34" s="321"/>
      <c r="EUQ34" s="321"/>
      <c r="EUR34" s="321"/>
      <c r="EUS34" s="321"/>
      <c r="EUT34" s="321"/>
      <c r="EUU34" s="321"/>
      <c r="EUV34" s="321"/>
      <c r="EUW34" s="321"/>
      <c r="EUX34" s="321"/>
      <c r="EUY34" s="321"/>
      <c r="EUZ34" s="321"/>
      <c r="EVA34" s="321"/>
      <c r="EVB34" s="321"/>
      <c r="EVC34" s="321"/>
      <c r="EVD34" s="321"/>
      <c r="EVE34" s="321"/>
      <c r="EVF34" s="321"/>
      <c r="EVG34" s="321"/>
      <c r="EVH34" s="321"/>
      <c r="EVI34" s="321"/>
      <c r="EVJ34" s="321"/>
      <c r="EVK34" s="321"/>
      <c r="EVL34" s="321"/>
      <c r="EVM34" s="321"/>
      <c r="EVN34" s="321"/>
      <c r="EVO34" s="321"/>
      <c r="EVP34" s="321"/>
      <c r="EVQ34" s="321"/>
      <c r="EVR34" s="321"/>
      <c r="EVS34" s="321"/>
      <c r="EVT34" s="321"/>
      <c r="EVU34" s="321"/>
      <c r="EVV34" s="321"/>
      <c r="EVW34" s="321"/>
      <c r="EVX34" s="321"/>
      <c r="EVY34" s="321"/>
      <c r="EVZ34" s="321"/>
      <c r="EWA34" s="321"/>
      <c r="EWB34" s="321"/>
      <c r="EWC34" s="321"/>
      <c r="EWD34" s="321"/>
      <c r="EWE34" s="321"/>
      <c r="EWF34" s="321"/>
      <c r="EWG34" s="321"/>
      <c r="EWH34" s="321"/>
      <c r="EWI34" s="321"/>
      <c r="EWJ34" s="321"/>
      <c r="EWK34" s="321"/>
      <c r="EWL34" s="321"/>
      <c r="EWM34" s="321"/>
      <c r="EWN34" s="321"/>
      <c r="EWO34" s="321"/>
      <c r="EWP34" s="321"/>
      <c r="EWQ34" s="321"/>
      <c r="EWR34" s="321"/>
      <c r="EWS34" s="321"/>
      <c r="EWT34" s="321"/>
      <c r="EWU34" s="321"/>
      <c r="EWV34" s="321"/>
      <c r="EWW34" s="321"/>
      <c r="EWX34" s="321"/>
      <c r="EWY34" s="321"/>
      <c r="EWZ34" s="321"/>
      <c r="EXA34" s="321"/>
      <c r="EXB34" s="321"/>
      <c r="EXC34" s="321"/>
      <c r="EXD34" s="321"/>
      <c r="EXE34" s="321"/>
      <c r="EXF34" s="321"/>
      <c r="EXG34" s="321"/>
      <c r="EXH34" s="321"/>
      <c r="EXI34" s="321"/>
      <c r="EXJ34" s="321"/>
      <c r="EXK34" s="321"/>
      <c r="EXL34" s="321"/>
      <c r="EXM34" s="321"/>
      <c r="EXN34" s="321"/>
      <c r="EXO34" s="321"/>
      <c r="EXP34" s="321"/>
      <c r="EXQ34" s="321"/>
      <c r="EXR34" s="321"/>
      <c r="EXS34" s="321"/>
      <c r="EXT34" s="321"/>
      <c r="EXU34" s="321"/>
      <c r="EXV34" s="321"/>
      <c r="EXW34" s="321"/>
      <c r="EXX34" s="321"/>
      <c r="EXY34" s="321"/>
      <c r="EXZ34" s="321"/>
      <c r="EYA34" s="321"/>
      <c r="EYB34" s="321"/>
      <c r="EYC34" s="321"/>
      <c r="EYD34" s="321"/>
      <c r="EYE34" s="321"/>
      <c r="EYF34" s="321"/>
      <c r="EYG34" s="321"/>
      <c r="EYH34" s="321"/>
      <c r="EYI34" s="321"/>
      <c r="EYJ34" s="321"/>
      <c r="EYK34" s="321"/>
      <c r="EYL34" s="321"/>
      <c r="EYM34" s="321"/>
      <c r="EYN34" s="321"/>
      <c r="EYO34" s="321"/>
      <c r="EYP34" s="321"/>
      <c r="EYQ34" s="321"/>
      <c r="EYR34" s="321"/>
      <c r="EYS34" s="321"/>
      <c r="EYT34" s="321"/>
      <c r="EYU34" s="321"/>
      <c r="EYV34" s="321"/>
      <c r="EYW34" s="321"/>
      <c r="EYX34" s="321"/>
      <c r="EYY34" s="321"/>
      <c r="EYZ34" s="321"/>
      <c r="EZA34" s="321"/>
      <c r="EZB34" s="321"/>
      <c r="EZC34" s="321"/>
      <c r="EZD34" s="321"/>
      <c r="EZE34" s="321"/>
      <c r="EZF34" s="321"/>
      <c r="EZG34" s="321"/>
      <c r="EZH34" s="321"/>
      <c r="EZI34" s="321"/>
      <c r="EZJ34" s="321"/>
      <c r="EZK34" s="321"/>
      <c r="EZL34" s="321"/>
      <c r="EZM34" s="321"/>
      <c r="EZN34" s="321"/>
      <c r="EZO34" s="321"/>
      <c r="EZP34" s="321"/>
      <c r="EZQ34" s="321"/>
      <c r="EZR34" s="321"/>
      <c r="EZS34" s="321"/>
      <c r="EZT34" s="321"/>
      <c r="EZU34" s="321"/>
      <c r="EZV34" s="321"/>
      <c r="EZW34" s="321"/>
      <c r="EZX34" s="321"/>
      <c r="EZY34" s="321"/>
      <c r="EZZ34" s="321"/>
      <c r="FAA34" s="321"/>
      <c r="FAB34" s="321"/>
      <c r="FAC34" s="321"/>
      <c r="FAD34" s="321"/>
      <c r="FAE34" s="321"/>
      <c r="FAF34" s="321"/>
      <c r="FAG34" s="321"/>
      <c r="FAH34" s="321"/>
      <c r="FAI34" s="321"/>
      <c r="FAJ34" s="321"/>
      <c r="FAK34" s="321"/>
      <c r="FAL34" s="321"/>
      <c r="FAM34" s="321"/>
      <c r="FAN34" s="321"/>
      <c r="FAO34" s="321"/>
      <c r="FAP34" s="321"/>
      <c r="FAQ34" s="321"/>
      <c r="FAR34" s="321"/>
      <c r="FAS34" s="321"/>
      <c r="FAT34" s="321"/>
      <c r="FAU34" s="321"/>
      <c r="FAV34" s="321"/>
      <c r="FAW34" s="321"/>
      <c r="FAX34" s="321"/>
      <c r="FAY34" s="321"/>
      <c r="FAZ34" s="321"/>
      <c r="FBA34" s="321"/>
      <c r="FBB34" s="321"/>
      <c r="FBC34" s="321"/>
      <c r="FBD34" s="321"/>
      <c r="FBE34" s="321"/>
      <c r="FBF34" s="321"/>
      <c r="FBG34" s="321"/>
      <c r="FBH34" s="321"/>
      <c r="FBI34" s="321"/>
      <c r="FBJ34" s="321"/>
      <c r="FBK34" s="321"/>
      <c r="FBL34" s="321"/>
      <c r="FBM34" s="321"/>
      <c r="FBN34" s="321"/>
      <c r="FBO34" s="321"/>
      <c r="FBP34" s="321"/>
      <c r="FBQ34" s="321"/>
      <c r="FBR34" s="321"/>
      <c r="FBS34" s="321"/>
      <c r="FBT34" s="321"/>
      <c r="FBU34" s="321"/>
      <c r="FBV34" s="321"/>
      <c r="FBW34" s="321"/>
      <c r="FBX34" s="321"/>
      <c r="FBY34" s="321"/>
      <c r="FBZ34" s="321"/>
      <c r="FCA34" s="321"/>
      <c r="FCB34" s="321"/>
      <c r="FCC34" s="321"/>
      <c r="FCD34" s="321"/>
      <c r="FCE34" s="321"/>
      <c r="FCF34" s="321"/>
      <c r="FCG34" s="321"/>
      <c r="FCH34" s="321"/>
      <c r="FCI34" s="321"/>
      <c r="FCJ34" s="321"/>
      <c r="FCK34" s="321"/>
      <c r="FCL34" s="321"/>
      <c r="FCM34" s="321"/>
      <c r="FCN34" s="321"/>
      <c r="FCO34" s="321"/>
      <c r="FCP34" s="321"/>
      <c r="FCQ34" s="321"/>
      <c r="FCR34" s="321"/>
      <c r="FCS34" s="321"/>
      <c r="FCT34" s="321"/>
      <c r="FCU34" s="321"/>
      <c r="FCV34" s="321"/>
      <c r="FCW34" s="321"/>
      <c r="FCX34" s="321"/>
      <c r="FCY34" s="321"/>
      <c r="FCZ34" s="321"/>
      <c r="FDA34" s="321"/>
      <c r="FDB34" s="321"/>
      <c r="FDC34" s="321"/>
      <c r="FDD34" s="321"/>
      <c r="FDE34" s="321"/>
      <c r="FDF34" s="321"/>
      <c r="FDG34" s="321"/>
      <c r="FDH34" s="321"/>
      <c r="FDI34" s="321"/>
      <c r="FDJ34" s="321"/>
      <c r="FDK34" s="321"/>
      <c r="FDL34" s="321"/>
      <c r="FDM34" s="321"/>
      <c r="FDN34" s="321"/>
      <c r="FDO34" s="321"/>
      <c r="FDP34" s="321"/>
      <c r="FDQ34" s="321"/>
      <c r="FDR34" s="321"/>
      <c r="FDS34" s="321"/>
      <c r="FDT34" s="321"/>
      <c r="FDU34" s="321"/>
      <c r="FDV34" s="321"/>
      <c r="FDW34" s="321"/>
      <c r="FDX34" s="321"/>
      <c r="FDY34" s="321"/>
      <c r="FDZ34" s="321"/>
      <c r="FEA34" s="321"/>
      <c r="FEB34" s="321"/>
      <c r="FEC34" s="321"/>
      <c r="FED34" s="321"/>
      <c r="FEE34" s="321"/>
      <c r="FEF34" s="321"/>
      <c r="FEG34" s="321"/>
      <c r="FEH34" s="321"/>
      <c r="FEI34" s="321"/>
      <c r="FEJ34" s="321"/>
      <c r="FEK34" s="321"/>
      <c r="FEL34" s="321"/>
      <c r="FEM34" s="321"/>
      <c r="FEN34" s="321"/>
      <c r="FEO34" s="321"/>
      <c r="FEP34" s="321"/>
      <c r="FEQ34" s="321"/>
      <c r="FER34" s="321"/>
      <c r="FES34" s="321"/>
      <c r="FET34" s="321"/>
      <c r="FEU34" s="321"/>
      <c r="FEV34" s="321"/>
      <c r="FEW34" s="321"/>
      <c r="FEX34" s="321"/>
      <c r="FEY34" s="321"/>
      <c r="FEZ34" s="321"/>
      <c r="FFA34" s="321"/>
      <c r="FFB34" s="321"/>
      <c r="FFC34" s="321"/>
      <c r="FFD34" s="321"/>
      <c r="FFE34" s="321"/>
      <c r="FFF34" s="321"/>
      <c r="FFG34" s="321"/>
      <c r="FFH34" s="321"/>
      <c r="FFI34" s="321"/>
      <c r="FFJ34" s="321"/>
      <c r="FFK34" s="321"/>
      <c r="FFL34" s="321"/>
      <c r="FFM34" s="321"/>
      <c r="FFN34" s="321"/>
      <c r="FFO34" s="321"/>
      <c r="FFP34" s="321"/>
      <c r="FFQ34" s="321"/>
      <c r="FFR34" s="321"/>
      <c r="FFS34" s="321"/>
      <c r="FFT34" s="321"/>
      <c r="FFU34" s="321"/>
      <c r="FFV34" s="321"/>
      <c r="FFW34" s="321"/>
      <c r="FFX34" s="321"/>
      <c r="FFY34" s="321"/>
      <c r="FFZ34" s="321"/>
      <c r="FGA34" s="321"/>
      <c r="FGB34" s="321"/>
      <c r="FGC34" s="321"/>
      <c r="FGD34" s="321"/>
      <c r="FGE34" s="321"/>
      <c r="FGF34" s="321"/>
      <c r="FGG34" s="321"/>
      <c r="FGH34" s="321"/>
      <c r="FGI34" s="321"/>
      <c r="FGJ34" s="321"/>
      <c r="FGK34" s="321"/>
      <c r="FGL34" s="321"/>
      <c r="FGM34" s="321"/>
      <c r="FGN34" s="321"/>
      <c r="FGO34" s="321"/>
      <c r="FGP34" s="321"/>
      <c r="FGQ34" s="321"/>
      <c r="FGR34" s="321"/>
      <c r="FGS34" s="321"/>
      <c r="FGT34" s="321"/>
      <c r="FGU34" s="321"/>
      <c r="FGV34" s="321"/>
      <c r="FGW34" s="321"/>
      <c r="FGX34" s="321"/>
      <c r="FGY34" s="321"/>
      <c r="FGZ34" s="321"/>
      <c r="FHA34" s="321"/>
      <c r="FHB34" s="321"/>
      <c r="FHC34" s="321"/>
      <c r="FHD34" s="321"/>
      <c r="FHE34" s="321"/>
      <c r="FHF34" s="321"/>
      <c r="FHG34" s="321"/>
      <c r="FHH34" s="321"/>
      <c r="FHI34" s="321"/>
      <c r="FHJ34" s="321"/>
      <c r="FHK34" s="321"/>
      <c r="FHL34" s="321"/>
      <c r="FHM34" s="321"/>
      <c r="FHN34" s="321"/>
      <c r="FHO34" s="321"/>
      <c r="FHP34" s="321"/>
      <c r="FHQ34" s="321"/>
      <c r="FHR34" s="321"/>
      <c r="FHS34" s="321"/>
      <c r="FHT34" s="321"/>
      <c r="FHU34" s="321"/>
      <c r="FHV34" s="321"/>
      <c r="FHW34" s="321"/>
      <c r="FHX34" s="321"/>
      <c r="FHY34" s="321"/>
      <c r="FHZ34" s="321"/>
      <c r="FIA34" s="321"/>
      <c r="FIB34" s="321"/>
      <c r="FIC34" s="321"/>
      <c r="FID34" s="321"/>
      <c r="FIE34" s="321"/>
      <c r="FIF34" s="321"/>
      <c r="FIG34" s="321"/>
      <c r="FIH34" s="321"/>
      <c r="FII34" s="321"/>
      <c r="FIJ34" s="321"/>
      <c r="FIK34" s="321"/>
      <c r="FIL34" s="321"/>
      <c r="FIM34" s="321"/>
      <c r="FIN34" s="321"/>
      <c r="FIO34" s="321"/>
      <c r="FIP34" s="321"/>
      <c r="FIQ34" s="321"/>
      <c r="FIR34" s="321"/>
      <c r="FIS34" s="321"/>
      <c r="FIT34" s="321"/>
      <c r="FIU34" s="321"/>
      <c r="FIV34" s="321"/>
      <c r="FIW34" s="321"/>
      <c r="FIX34" s="321"/>
      <c r="FIY34" s="321"/>
      <c r="FIZ34" s="321"/>
      <c r="FJA34" s="321"/>
      <c r="FJB34" s="321"/>
      <c r="FJC34" s="321"/>
      <c r="FJD34" s="321"/>
      <c r="FJE34" s="321"/>
      <c r="FJF34" s="321"/>
      <c r="FJG34" s="321"/>
      <c r="FJH34" s="321"/>
      <c r="FJI34" s="321"/>
      <c r="FJJ34" s="321"/>
      <c r="FJK34" s="321"/>
      <c r="FJL34" s="321"/>
      <c r="FJM34" s="321"/>
      <c r="FJN34" s="321"/>
      <c r="FJO34" s="321"/>
      <c r="FJP34" s="321"/>
      <c r="FJQ34" s="321"/>
      <c r="FJR34" s="321"/>
      <c r="FJS34" s="321"/>
      <c r="FJT34" s="321"/>
      <c r="FJU34" s="321"/>
      <c r="FJV34" s="321"/>
      <c r="FJW34" s="321"/>
      <c r="FJX34" s="321"/>
      <c r="FJY34" s="321"/>
      <c r="FJZ34" s="321"/>
      <c r="FKA34" s="321"/>
      <c r="FKB34" s="321"/>
      <c r="FKC34" s="321"/>
      <c r="FKD34" s="321"/>
      <c r="FKE34" s="321"/>
      <c r="FKF34" s="321"/>
      <c r="FKG34" s="321"/>
      <c r="FKH34" s="321"/>
      <c r="FKI34" s="321"/>
      <c r="FKJ34" s="321"/>
      <c r="FKK34" s="321"/>
      <c r="FKL34" s="321"/>
      <c r="FKM34" s="321"/>
      <c r="FKN34" s="321"/>
      <c r="FKO34" s="321"/>
      <c r="FKP34" s="321"/>
      <c r="FKQ34" s="321"/>
      <c r="FKR34" s="321"/>
      <c r="FKS34" s="321"/>
      <c r="FKT34" s="321"/>
      <c r="FKU34" s="321"/>
      <c r="FKV34" s="321"/>
      <c r="FKW34" s="321"/>
      <c r="FKX34" s="321"/>
      <c r="FKY34" s="321"/>
      <c r="FKZ34" s="321"/>
      <c r="FLA34" s="321"/>
      <c r="FLB34" s="321"/>
      <c r="FLC34" s="321"/>
      <c r="FLD34" s="321"/>
      <c r="FLE34" s="321"/>
      <c r="FLF34" s="321"/>
      <c r="FLG34" s="321"/>
      <c r="FLH34" s="321"/>
      <c r="FLI34" s="321"/>
      <c r="FLJ34" s="321"/>
      <c r="FLK34" s="321"/>
      <c r="FLL34" s="321"/>
      <c r="FLM34" s="321"/>
      <c r="FLN34" s="321"/>
      <c r="FLO34" s="321"/>
      <c r="FLP34" s="321"/>
      <c r="FLQ34" s="321"/>
      <c r="FLR34" s="321"/>
      <c r="FLS34" s="321"/>
      <c r="FLT34" s="321"/>
      <c r="FLU34" s="321"/>
      <c r="FLV34" s="321"/>
      <c r="FLW34" s="321"/>
      <c r="FLX34" s="321"/>
      <c r="FLY34" s="321"/>
      <c r="FLZ34" s="321"/>
      <c r="FMA34" s="321"/>
      <c r="FMB34" s="321"/>
      <c r="FMC34" s="321"/>
      <c r="FMD34" s="321"/>
      <c r="FME34" s="321"/>
      <c r="FMF34" s="321"/>
      <c r="FMG34" s="321"/>
      <c r="FMH34" s="321"/>
      <c r="FMI34" s="321"/>
      <c r="FMJ34" s="321"/>
      <c r="FMK34" s="321"/>
      <c r="FML34" s="321"/>
      <c r="FMM34" s="321"/>
      <c r="FMN34" s="321"/>
      <c r="FMO34" s="321"/>
      <c r="FMP34" s="321"/>
      <c r="FMQ34" s="321"/>
      <c r="FMR34" s="321"/>
      <c r="FMS34" s="321"/>
      <c r="FMT34" s="321"/>
      <c r="FMU34" s="321"/>
      <c r="FMV34" s="321"/>
      <c r="FMW34" s="321"/>
      <c r="FMX34" s="321"/>
      <c r="FMY34" s="321"/>
      <c r="FMZ34" s="321"/>
      <c r="FNA34" s="321"/>
      <c r="FNB34" s="321"/>
      <c r="FNC34" s="321"/>
      <c r="FND34" s="321"/>
      <c r="FNE34" s="321"/>
      <c r="FNF34" s="321"/>
      <c r="FNG34" s="321"/>
      <c r="FNH34" s="321"/>
      <c r="FNI34" s="321"/>
      <c r="FNJ34" s="321"/>
      <c r="FNK34" s="321"/>
      <c r="FNL34" s="321"/>
      <c r="FNM34" s="321"/>
      <c r="FNN34" s="321"/>
      <c r="FNO34" s="321"/>
      <c r="FNP34" s="321"/>
      <c r="FNQ34" s="321"/>
      <c r="FNR34" s="321"/>
      <c r="FNS34" s="321"/>
      <c r="FNT34" s="321"/>
      <c r="FNU34" s="321"/>
      <c r="FNV34" s="321"/>
      <c r="FNW34" s="321"/>
      <c r="FNX34" s="321"/>
      <c r="FNY34" s="321"/>
      <c r="FNZ34" s="321"/>
      <c r="FOA34" s="321"/>
      <c r="FOB34" s="321"/>
      <c r="FOC34" s="321"/>
      <c r="FOD34" s="321"/>
      <c r="FOE34" s="321"/>
      <c r="FOF34" s="321"/>
      <c r="FOG34" s="321"/>
      <c r="FOH34" s="321"/>
      <c r="FOI34" s="321"/>
      <c r="FOJ34" s="321"/>
      <c r="FOK34" s="321"/>
      <c r="FOL34" s="321"/>
      <c r="FOM34" s="321"/>
      <c r="FON34" s="321"/>
      <c r="FOO34" s="321"/>
      <c r="FOP34" s="321"/>
      <c r="FOQ34" s="321"/>
      <c r="FOR34" s="321"/>
      <c r="FOS34" s="321"/>
      <c r="FOT34" s="321"/>
      <c r="FOU34" s="321"/>
      <c r="FOV34" s="321"/>
      <c r="FOW34" s="321"/>
      <c r="FOX34" s="321"/>
      <c r="FOY34" s="321"/>
      <c r="FOZ34" s="321"/>
      <c r="FPA34" s="321"/>
      <c r="FPB34" s="321"/>
      <c r="FPC34" s="321"/>
      <c r="FPD34" s="321"/>
      <c r="FPE34" s="321"/>
      <c r="FPF34" s="321"/>
      <c r="FPG34" s="321"/>
      <c r="FPH34" s="321"/>
      <c r="FPI34" s="321"/>
      <c r="FPJ34" s="321"/>
      <c r="FPK34" s="321"/>
      <c r="FPL34" s="321"/>
      <c r="FPM34" s="321"/>
      <c r="FPN34" s="321"/>
      <c r="FPO34" s="321"/>
      <c r="FPP34" s="321"/>
      <c r="FPQ34" s="321"/>
      <c r="FPR34" s="321"/>
      <c r="FPS34" s="321"/>
      <c r="FPT34" s="321"/>
      <c r="FPU34" s="321"/>
      <c r="FPV34" s="321"/>
      <c r="FPW34" s="321"/>
      <c r="FPX34" s="321"/>
      <c r="FPY34" s="321"/>
      <c r="FPZ34" s="321"/>
      <c r="FQA34" s="321"/>
      <c r="FQB34" s="321"/>
      <c r="FQC34" s="321"/>
      <c r="FQD34" s="321"/>
      <c r="FQE34" s="321"/>
      <c r="FQF34" s="321"/>
      <c r="FQG34" s="321"/>
      <c r="FQH34" s="321"/>
      <c r="FQI34" s="321"/>
      <c r="FQJ34" s="321"/>
      <c r="FQK34" s="321"/>
      <c r="FQL34" s="321"/>
      <c r="FQM34" s="321"/>
      <c r="FQN34" s="321"/>
      <c r="FQO34" s="321"/>
      <c r="FQP34" s="321"/>
      <c r="FQQ34" s="321"/>
      <c r="FQR34" s="321"/>
      <c r="FQS34" s="321"/>
      <c r="FQT34" s="321"/>
      <c r="FQU34" s="321"/>
      <c r="FQV34" s="321"/>
      <c r="FQW34" s="321"/>
      <c r="FQX34" s="321"/>
      <c r="FQY34" s="321"/>
      <c r="FQZ34" s="321"/>
      <c r="FRA34" s="321"/>
      <c r="FRB34" s="321"/>
      <c r="FRC34" s="321"/>
      <c r="FRD34" s="321"/>
      <c r="FRE34" s="321"/>
      <c r="FRF34" s="321"/>
      <c r="FRG34" s="321"/>
      <c r="FRH34" s="321"/>
      <c r="FRI34" s="321"/>
      <c r="FRJ34" s="321"/>
      <c r="FRK34" s="321"/>
      <c r="FRL34" s="321"/>
      <c r="FRM34" s="321"/>
      <c r="FRN34" s="321"/>
      <c r="FRO34" s="321"/>
      <c r="FRP34" s="321"/>
      <c r="FRQ34" s="321"/>
      <c r="FRR34" s="321"/>
      <c r="FRS34" s="321"/>
      <c r="FRT34" s="321"/>
      <c r="FRU34" s="321"/>
      <c r="FRV34" s="321"/>
      <c r="FRW34" s="321"/>
      <c r="FRX34" s="321"/>
      <c r="FRY34" s="321"/>
      <c r="FRZ34" s="321"/>
      <c r="FSA34" s="321"/>
      <c r="FSB34" s="321"/>
      <c r="FSC34" s="321"/>
      <c r="FSD34" s="321"/>
      <c r="FSE34" s="321"/>
      <c r="FSF34" s="321"/>
      <c r="FSG34" s="321"/>
      <c r="FSH34" s="321"/>
      <c r="FSI34" s="321"/>
      <c r="FSJ34" s="321"/>
      <c r="FSK34" s="321"/>
      <c r="FSL34" s="321"/>
      <c r="FSM34" s="321"/>
      <c r="FSN34" s="321"/>
      <c r="FSO34" s="321"/>
      <c r="FSP34" s="321"/>
      <c r="FSQ34" s="321"/>
      <c r="FSR34" s="321"/>
      <c r="FSS34" s="321"/>
      <c r="FST34" s="321"/>
      <c r="FSU34" s="321"/>
      <c r="FSV34" s="321"/>
      <c r="FSW34" s="321"/>
      <c r="FSX34" s="321"/>
      <c r="FSY34" s="321"/>
      <c r="FSZ34" s="321"/>
      <c r="FTA34" s="321"/>
      <c r="FTB34" s="321"/>
      <c r="FTC34" s="321"/>
      <c r="FTD34" s="321"/>
      <c r="FTE34" s="321"/>
      <c r="FTF34" s="321"/>
      <c r="FTG34" s="321"/>
      <c r="FTH34" s="321"/>
      <c r="FTI34" s="321"/>
      <c r="FTJ34" s="321"/>
      <c r="FTK34" s="321"/>
      <c r="FTL34" s="321"/>
      <c r="FTM34" s="321"/>
      <c r="FTN34" s="321"/>
      <c r="FTO34" s="321"/>
      <c r="FTP34" s="321"/>
      <c r="FTQ34" s="321"/>
      <c r="FTR34" s="321"/>
      <c r="FTS34" s="321"/>
      <c r="FTT34" s="321"/>
      <c r="FTU34" s="321"/>
      <c r="FTV34" s="321"/>
      <c r="FTW34" s="321"/>
      <c r="FTX34" s="321"/>
      <c r="FTY34" s="321"/>
      <c r="FTZ34" s="321"/>
      <c r="FUA34" s="321"/>
      <c r="FUB34" s="321"/>
      <c r="FUC34" s="321"/>
      <c r="FUD34" s="321"/>
      <c r="FUE34" s="321"/>
      <c r="FUF34" s="321"/>
      <c r="FUG34" s="321"/>
      <c r="FUH34" s="321"/>
      <c r="FUI34" s="321"/>
      <c r="FUJ34" s="321"/>
      <c r="FUK34" s="321"/>
      <c r="FUL34" s="321"/>
      <c r="FUM34" s="321"/>
      <c r="FUN34" s="321"/>
      <c r="FUO34" s="321"/>
      <c r="FUP34" s="321"/>
      <c r="FUQ34" s="321"/>
      <c r="FUR34" s="321"/>
      <c r="FUS34" s="321"/>
      <c r="FUT34" s="321"/>
      <c r="FUU34" s="321"/>
      <c r="FUV34" s="321"/>
      <c r="FUW34" s="321"/>
      <c r="FUX34" s="321"/>
      <c r="FUY34" s="321"/>
      <c r="FUZ34" s="321"/>
      <c r="FVA34" s="321"/>
      <c r="FVB34" s="321"/>
      <c r="FVC34" s="321"/>
      <c r="FVD34" s="321"/>
      <c r="FVE34" s="321"/>
      <c r="FVF34" s="321"/>
      <c r="FVG34" s="321"/>
      <c r="FVH34" s="321"/>
      <c r="FVI34" s="321"/>
      <c r="FVJ34" s="321"/>
      <c r="FVK34" s="321"/>
      <c r="FVL34" s="321"/>
      <c r="FVM34" s="321"/>
      <c r="FVN34" s="321"/>
      <c r="FVO34" s="321"/>
      <c r="FVP34" s="321"/>
      <c r="FVQ34" s="321"/>
      <c r="FVR34" s="321"/>
      <c r="FVS34" s="321"/>
      <c r="FVT34" s="321"/>
      <c r="FVU34" s="321"/>
      <c r="FVV34" s="321"/>
      <c r="FVW34" s="321"/>
      <c r="FVX34" s="321"/>
      <c r="FVY34" s="321"/>
      <c r="FVZ34" s="321"/>
      <c r="FWA34" s="321"/>
      <c r="FWB34" s="321"/>
      <c r="FWC34" s="321"/>
      <c r="FWD34" s="321"/>
      <c r="FWE34" s="321"/>
      <c r="FWF34" s="321"/>
      <c r="FWG34" s="321"/>
      <c r="FWH34" s="321"/>
      <c r="FWI34" s="321"/>
      <c r="FWJ34" s="321"/>
      <c r="FWK34" s="321"/>
      <c r="FWL34" s="321"/>
      <c r="FWM34" s="321"/>
      <c r="FWN34" s="321"/>
      <c r="FWO34" s="321"/>
      <c r="FWP34" s="321"/>
      <c r="FWQ34" s="321"/>
      <c r="FWR34" s="321"/>
      <c r="FWS34" s="321"/>
      <c r="FWT34" s="321"/>
      <c r="FWU34" s="321"/>
      <c r="FWV34" s="321"/>
      <c r="FWW34" s="321"/>
      <c r="FWX34" s="321"/>
      <c r="FWY34" s="321"/>
      <c r="FWZ34" s="321"/>
      <c r="FXA34" s="321"/>
      <c r="FXB34" s="321"/>
      <c r="FXC34" s="321"/>
      <c r="FXD34" s="321"/>
      <c r="FXE34" s="321"/>
      <c r="FXF34" s="321"/>
      <c r="FXG34" s="321"/>
      <c r="FXH34" s="321"/>
      <c r="FXI34" s="321"/>
      <c r="FXJ34" s="321"/>
      <c r="FXK34" s="321"/>
      <c r="FXL34" s="321"/>
      <c r="FXM34" s="321"/>
      <c r="FXN34" s="321"/>
      <c r="FXO34" s="321"/>
      <c r="FXP34" s="321"/>
      <c r="FXQ34" s="321"/>
      <c r="FXR34" s="321"/>
      <c r="FXS34" s="321"/>
      <c r="FXT34" s="321"/>
      <c r="FXU34" s="321"/>
      <c r="FXV34" s="321"/>
      <c r="FXW34" s="321"/>
      <c r="FXX34" s="321"/>
      <c r="FXY34" s="321"/>
      <c r="FXZ34" s="321"/>
      <c r="FYA34" s="321"/>
      <c r="FYB34" s="321"/>
      <c r="FYC34" s="321"/>
      <c r="FYD34" s="321"/>
      <c r="FYE34" s="321"/>
      <c r="FYF34" s="321"/>
      <c r="FYG34" s="321"/>
      <c r="FYH34" s="321"/>
      <c r="FYI34" s="321"/>
      <c r="FYJ34" s="321"/>
      <c r="FYK34" s="321"/>
      <c r="FYL34" s="321"/>
      <c r="FYM34" s="321"/>
      <c r="FYN34" s="321"/>
      <c r="FYO34" s="321"/>
      <c r="FYP34" s="321"/>
      <c r="FYQ34" s="321"/>
      <c r="FYR34" s="321"/>
      <c r="FYS34" s="321"/>
      <c r="FYT34" s="321"/>
      <c r="FYU34" s="321"/>
      <c r="FYV34" s="321"/>
      <c r="FYW34" s="321"/>
      <c r="FYX34" s="321"/>
      <c r="FYY34" s="321"/>
      <c r="FYZ34" s="321"/>
      <c r="FZA34" s="321"/>
      <c r="FZB34" s="321"/>
      <c r="FZC34" s="321"/>
      <c r="FZD34" s="321"/>
      <c r="FZE34" s="321"/>
      <c r="FZF34" s="321"/>
      <c r="FZG34" s="321"/>
      <c r="FZH34" s="321"/>
      <c r="FZI34" s="321"/>
      <c r="FZJ34" s="321"/>
      <c r="FZK34" s="321"/>
      <c r="FZL34" s="321"/>
      <c r="FZM34" s="321"/>
      <c r="FZN34" s="321"/>
      <c r="FZO34" s="321"/>
      <c r="FZP34" s="321"/>
      <c r="FZQ34" s="321"/>
      <c r="FZR34" s="321"/>
      <c r="FZS34" s="321"/>
      <c r="FZT34" s="321"/>
      <c r="FZU34" s="321"/>
      <c r="FZV34" s="321"/>
      <c r="FZW34" s="321"/>
      <c r="FZX34" s="321"/>
      <c r="FZY34" s="321"/>
      <c r="FZZ34" s="321"/>
      <c r="GAA34" s="321"/>
      <c r="GAB34" s="321"/>
      <c r="GAC34" s="321"/>
      <c r="GAD34" s="321"/>
      <c r="GAE34" s="321"/>
      <c r="GAF34" s="321"/>
      <c r="GAG34" s="321"/>
      <c r="GAH34" s="321"/>
      <c r="GAI34" s="321"/>
      <c r="GAJ34" s="321"/>
      <c r="GAK34" s="321"/>
      <c r="GAL34" s="321"/>
      <c r="GAM34" s="321"/>
      <c r="GAN34" s="321"/>
      <c r="GAO34" s="321"/>
      <c r="GAP34" s="321"/>
      <c r="GAQ34" s="321"/>
      <c r="GAR34" s="321"/>
      <c r="GAS34" s="321"/>
      <c r="GAT34" s="321"/>
      <c r="GAU34" s="321"/>
      <c r="GAV34" s="321"/>
      <c r="GAW34" s="321"/>
      <c r="GAX34" s="321"/>
      <c r="GAY34" s="321"/>
      <c r="GAZ34" s="321"/>
      <c r="GBA34" s="321"/>
      <c r="GBB34" s="321"/>
      <c r="GBC34" s="321"/>
      <c r="GBD34" s="321"/>
      <c r="GBE34" s="321"/>
      <c r="GBF34" s="321"/>
      <c r="GBG34" s="321"/>
      <c r="GBH34" s="321"/>
      <c r="GBI34" s="321"/>
      <c r="GBJ34" s="321"/>
      <c r="GBK34" s="321"/>
      <c r="GBL34" s="321"/>
      <c r="GBM34" s="321"/>
      <c r="GBN34" s="321"/>
      <c r="GBO34" s="321"/>
      <c r="GBP34" s="321"/>
      <c r="GBQ34" s="321"/>
      <c r="GBR34" s="321"/>
      <c r="GBS34" s="321"/>
      <c r="GBT34" s="321"/>
      <c r="GBU34" s="321"/>
      <c r="GBV34" s="321"/>
      <c r="GBW34" s="321"/>
      <c r="GBX34" s="321"/>
      <c r="GBY34" s="321"/>
      <c r="GBZ34" s="321"/>
      <c r="GCA34" s="321"/>
      <c r="GCB34" s="321"/>
      <c r="GCC34" s="321"/>
      <c r="GCD34" s="321"/>
      <c r="GCE34" s="321"/>
      <c r="GCF34" s="321"/>
      <c r="GCG34" s="321"/>
      <c r="GCH34" s="321"/>
      <c r="GCI34" s="321"/>
      <c r="GCJ34" s="321"/>
      <c r="GCK34" s="321"/>
      <c r="GCL34" s="321"/>
      <c r="GCM34" s="321"/>
      <c r="GCN34" s="321"/>
      <c r="GCO34" s="321"/>
      <c r="GCP34" s="321"/>
      <c r="GCQ34" s="321"/>
      <c r="GCR34" s="321"/>
      <c r="GCS34" s="321"/>
      <c r="GCT34" s="321"/>
      <c r="GCU34" s="321"/>
      <c r="GCV34" s="321"/>
      <c r="GCW34" s="321"/>
      <c r="GCX34" s="321"/>
      <c r="GCY34" s="321"/>
      <c r="GCZ34" s="321"/>
      <c r="GDA34" s="321"/>
      <c r="GDB34" s="321"/>
      <c r="GDC34" s="321"/>
      <c r="GDD34" s="321"/>
      <c r="GDE34" s="321"/>
      <c r="GDF34" s="321"/>
      <c r="GDG34" s="321"/>
      <c r="GDH34" s="321"/>
      <c r="GDI34" s="321"/>
      <c r="GDJ34" s="321"/>
      <c r="GDK34" s="321"/>
      <c r="GDL34" s="321"/>
      <c r="GDM34" s="321"/>
      <c r="GDN34" s="321"/>
      <c r="GDO34" s="321"/>
      <c r="GDP34" s="321"/>
      <c r="GDQ34" s="321"/>
      <c r="GDR34" s="321"/>
      <c r="GDS34" s="321"/>
      <c r="GDT34" s="321"/>
      <c r="GDU34" s="321"/>
      <c r="GDV34" s="321"/>
      <c r="GDW34" s="321"/>
      <c r="GDX34" s="321"/>
      <c r="GDY34" s="321"/>
      <c r="GDZ34" s="321"/>
      <c r="GEA34" s="321"/>
      <c r="GEB34" s="321"/>
      <c r="GEC34" s="321"/>
      <c r="GED34" s="321"/>
      <c r="GEE34" s="321"/>
      <c r="GEF34" s="321"/>
      <c r="GEG34" s="321"/>
      <c r="GEH34" s="321"/>
      <c r="GEI34" s="321"/>
      <c r="GEJ34" s="321"/>
      <c r="GEK34" s="321"/>
      <c r="GEL34" s="321"/>
      <c r="GEM34" s="321"/>
      <c r="GEN34" s="321"/>
      <c r="GEO34" s="321"/>
      <c r="GEP34" s="321"/>
      <c r="GEQ34" s="321"/>
      <c r="GER34" s="321"/>
      <c r="GES34" s="321"/>
      <c r="GET34" s="321"/>
      <c r="GEU34" s="321"/>
      <c r="GEV34" s="321"/>
      <c r="GEW34" s="321"/>
      <c r="GEX34" s="321"/>
      <c r="GEY34" s="321"/>
      <c r="GEZ34" s="321"/>
      <c r="GFA34" s="321"/>
      <c r="GFB34" s="321"/>
      <c r="GFC34" s="321"/>
      <c r="GFD34" s="321"/>
      <c r="GFE34" s="321"/>
      <c r="GFF34" s="321"/>
      <c r="GFG34" s="321"/>
      <c r="GFH34" s="321"/>
      <c r="GFI34" s="321"/>
      <c r="GFJ34" s="321"/>
      <c r="GFK34" s="321"/>
      <c r="GFL34" s="321"/>
      <c r="GFM34" s="321"/>
      <c r="GFN34" s="321"/>
      <c r="GFO34" s="321"/>
      <c r="GFP34" s="321"/>
      <c r="GFQ34" s="321"/>
      <c r="GFR34" s="321"/>
      <c r="GFS34" s="321"/>
      <c r="GFT34" s="321"/>
      <c r="GFU34" s="321"/>
      <c r="GFV34" s="321"/>
      <c r="GFW34" s="321"/>
      <c r="GFX34" s="321"/>
      <c r="GFY34" s="321"/>
      <c r="GFZ34" s="321"/>
      <c r="GGA34" s="321"/>
      <c r="GGB34" s="321"/>
      <c r="GGC34" s="321"/>
      <c r="GGD34" s="321"/>
      <c r="GGE34" s="321"/>
      <c r="GGF34" s="321"/>
      <c r="GGG34" s="321"/>
      <c r="GGH34" s="321"/>
      <c r="GGI34" s="321"/>
      <c r="GGJ34" s="321"/>
      <c r="GGK34" s="321"/>
      <c r="GGL34" s="321"/>
      <c r="GGM34" s="321"/>
      <c r="GGN34" s="321"/>
      <c r="GGO34" s="321"/>
      <c r="GGP34" s="321"/>
      <c r="GGQ34" s="321"/>
      <c r="GGR34" s="321"/>
      <c r="GGS34" s="321"/>
      <c r="GGT34" s="321"/>
      <c r="GGU34" s="321"/>
      <c r="GGV34" s="321"/>
      <c r="GGW34" s="321"/>
      <c r="GGX34" s="321"/>
      <c r="GGY34" s="321"/>
      <c r="GGZ34" s="321"/>
      <c r="GHA34" s="321"/>
      <c r="GHB34" s="321"/>
      <c r="GHC34" s="321"/>
      <c r="GHD34" s="321"/>
      <c r="GHE34" s="321"/>
      <c r="GHF34" s="321"/>
      <c r="GHG34" s="321"/>
      <c r="GHH34" s="321"/>
      <c r="GHI34" s="321"/>
      <c r="GHJ34" s="321"/>
      <c r="GHK34" s="321"/>
      <c r="GHL34" s="321"/>
      <c r="GHM34" s="321"/>
      <c r="GHN34" s="321"/>
      <c r="GHO34" s="321"/>
      <c r="GHP34" s="321"/>
      <c r="GHQ34" s="321"/>
      <c r="GHR34" s="321"/>
      <c r="GHS34" s="321"/>
      <c r="GHT34" s="321"/>
      <c r="GHU34" s="321"/>
      <c r="GHV34" s="321"/>
      <c r="GHW34" s="321"/>
      <c r="GHX34" s="321"/>
      <c r="GHY34" s="321"/>
      <c r="GHZ34" s="321"/>
      <c r="GIA34" s="321"/>
      <c r="GIB34" s="321"/>
      <c r="GIC34" s="321"/>
      <c r="GID34" s="321"/>
      <c r="GIE34" s="321"/>
      <c r="GIF34" s="321"/>
      <c r="GIG34" s="321"/>
      <c r="GIH34" s="321"/>
      <c r="GII34" s="321"/>
      <c r="GIJ34" s="321"/>
      <c r="GIK34" s="321"/>
      <c r="GIL34" s="321"/>
      <c r="GIM34" s="321"/>
      <c r="GIN34" s="321"/>
      <c r="GIO34" s="321"/>
      <c r="GIP34" s="321"/>
      <c r="GIQ34" s="321"/>
      <c r="GIR34" s="321"/>
      <c r="GIS34" s="321"/>
      <c r="GIT34" s="321"/>
      <c r="GIU34" s="321"/>
      <c r="GIV34" s="321"/>
      <c r="GIW34" s="321"/>
      <c r="GIX34" s="321"/>
      <c r="GIY34" s="321"/>
      <c r="GIZ34" s="321"/>
      <c r="GJA34" s="321"/>
      <c r="GJB34" s="321"/>
      <c r="GJC34" s="321"/>
      <c r="GJD34" s="321"/>
      <c r="GJE34" s="321"/>
      <c r="GJF34" s="321"/>
      <c r="GJG34" s="321"/>
      <c r="GJH34" s="321"/>
      <c r="GJI34" s="321"/>
      <c r="GJJ34" s="321"/>
      <c r="GJK34" s="321"/>
      <c r="GJL34" s="321"/>
      <c r="GJM34" s="321"/>
      <c r="GJN34" s="321"/>
      <c r="GJO34" s="321"/>
      <c r="GJP34" s="321"/>
      <c r="GJQ34" s="321"/>
      <c r="GJR34" s="321"/>
      <c r="GJS34" s="321"/>
      <c r="GJT34" s="321"/>
      <c r="GJU34" s="321"/>
      <c r="GJV34" s="321"/>
      <c r="GJW34" s="321"/>
      <c r="GJX34" s="321"/>
      <c r="GJY34" s="321"/>
      <c r="GJZ34" s="321"/>
      <c r="GKA34" s="321"/>
      <c r="GKB34" s="321"/>
      <c r="GKC34" s="321"/>
      <c r="GKD34" s="321"/>
      <c r="GKE34" s="321"/>
      <c r="GKF34" s="321"/>
      <c r="GKG34" s="321"/>
      <c r="GKH34" s="321"/>
      <c r="GKI34" s="321"/>
      <c r="GKJ34" s="321"/>
      <c r="GKK34" s="321"/>
      <c r="GKL34" s="321"/>
      <c r="GKM34" s="321"/>
      <c r="GKN34" s="321"/>
      <c r="GKO34" s="321"/>
      <c r="GKP34" s="321"/>
      <c r="GKQ34" s="321"/>
      <c r="GKR34" s="321"/>
      <c r="GKS34" s="321"/>
      <c r="GKT34" s="321"/>
      <c r="GKU34" s="321"/>
      <c r="GKV34" s="321"/>
      <c r="GKW34" s="321"/>
      <c r="GKX34" s="321"/>
      <c r="GKY34" s="321"/>
      <c r="GKZ34" s="321"/>
      <c r="GLA34" s="321"/>
      <c r="GLB34" s="321"/>
      <c r="GLC34" s="321"/>
      <c r="GLD34" s="321"/>
      <c r="GLE34" s="321"/>
      <c r="GLF34" s="321"/>
      <c r="GLG34" s="321"/>
      <c r="GLH34" s="321"/>
      <c r="GLI34" s="321"/>
      <c r="GLJ34" s="321"/>
      <c r="GLK34" s="321"/>
      <c r="GLL34" s="321"/>
      <c r="GLM34" s="321"/>
      <c r="GLN34" s="321"/>
      <c r="GLO34" s="321"/>
      <c r="GLP34" s="321"/>
      <c r="GLQ34" s="321"/>
      <c r="GLR34" s="321"/>
      <c r="GLS34" s="321"/>
      <c r="GLT34" s="321"/>
      <c r="GLU34" s="321"/>
      <c r="GLV34" s="321"/>
      <c r="GLW34" s="321"/>
      <c r="GLX34" s="321"/>
      <c r="GLY34" s="321"/>
      <c r="GLZ34" s="321"/>
      <c r="GMA34" s="321"/>
      <c r="GMB34" s="321"/>
      <c r="GMC34" s="321"/>
      <c r="GMD34" s="321"/>
      <c r="GME34" s="321"/>
      <c r="GMF34" s="321"/>
      <c r="GMG34" s="321"/>
      <c r="GMH34" s="321"/>
      <c r="GMI34" s="321"/>
      <c r="GMJ34" s="321"/>
      <c r="GMK34" s="321"/>
      <c r="GML34" s="321"/>
      <c r="GMM34" s="321"/>
      <c r="GMN34" s="321"/>
      <c r="GMO34" s="321"/>
      <c r="GMP34" s="321"/>
      <c r="GMQ34" s="321"/>
      <c r="GMR34" s="321"/>
      <c r="GMS34" s="321"/>
      <c r="GMT34" s="321"/>
      <c r="GMU34" s="321"/>
      <c r="GMV34" s="321"/>
      <c r="GMW34" s="321"/>
      <c r="GMX34" s="321"/>
      <c r="GMY34" s="321"/>
      <c r="GMZ34" s="321"/>
      <c r="GNA34" s="321"/>
      <c r="GNB34" s="321"/>
      <c r="GNC34" s="321"/>
      <c r="GND34" s="321"/>
      <c r="GNE34" s="321"/>
      <c r="GNF34" s="321"/>
      <c r="GNG34" s="321"/>
      <c r="GNH34" s="321"/>
      <c r="GNI34" s="321"/>
      <c r="GNJ34" s="321"/>
      <c r="GNK34" s="321"/>
      <c r="GNL34" s="321"/>
      <c r="GNM34" s="321"/>
      <c r="GNN34" s="321"/>
      <c r="GNO34" s="321"/>
      <c r="GNP34" s="321"/>
      <c r="GNQ34" s="321"/>
      <c r="GNR34" s="321"/>
      <c r="GNS34" s="321"/>
      <c r="GNT34" s="321"/>
      <c r="GNU34" s="321"/>
      <c r="GNV34" s="321"/>
      <c r="GNW34" s="321"/>
      <c r="GNX34" s="321"/>
      <c r="GNY34" s="321"/>
      <c r="GNZ34" s="321"/>
      <c r="GOA34" s="321"/>
      <c r="GOB34" s="321"/>
      <c r="GOC34" s="321"/>
      <c r="GOD34" s="321"/>
      <c r="GOE34" s="321"/>
      <c r="GOF34" s="321"/>
      <c r="GOG34" s="321"/>
      <c r="GOH34" s="321"/>
      <c r="GOI34" s="321"/>
      <c r="GOJ34" s="321"/>
      <c r="GOK34" s="321"/>
      <c r="GOL34" s="321"/>
      <c r="GOM34" s="321"/>
      <c r="GON34" s="321"/>
      <c r="GOO34" s="321"/>
      <c r="GOP34" s="321"/>
      <c r="GOQ34" s="321"/>
      <c r="GOR34" s="321"/>
      <c r="GOS34" s="321"/>
      <c r="GOT34" s="321"/>
      <c r="GOU34" s="321"/>
      <c r="GOV34" s="321"/>
      <c r="GOW34" s="321"/>
      <c r="GOX34" s="321"/>
      <c r="GOY34" s="321"/>
      <c r="GOZ34" s="321"/>
      <c r="GPA34" s="321"/>
      <c r="GPB34" s="321"/>
      <c r="GPC34" s="321"/>
      <c r="GPD34" s="321"/>
      <c r="GPE34" s="321"/>
      <c r="GPF34" s="321"/>
      <c r="GPG34" s="321"/>
      <c r="GPH34" s="321"/>
      <c r="GPI34" s="321"/>
      <c r="GPJ34" s="321"/>
      <c r="GPK34" s="321"/>
      <c r="GPL34" s="321"/>
      <c r="GPM34" s="321"/>
      <c r="GPN34" s="321"/>
      <c r="GPO34" s="321"/>
      <c r="GPP34" s="321"/>
      <c r="GPQ34" s="321"/>
      <c r="GPR34" s="321"/>
      <c r="GPS34" s="321"/>
      <c r="GPT34" s="321"/>
      <c r="GPU34" s="321"/>
      <c r="GPV34" s="321"/>
      <c r="GPW34" s="321"/>
      <c r="GPX34" s="321"/>
      <c r="GPY34" s="321"/>
      <c r="GPZ34" s="321"/>
      <c r="GQA34" s="321"/>
      <c r="GQB34" s="321"/>
      <c r="GQC34" s="321"/>
      <c r="GQD34" s="321"/>
      <c r="GQE34" s="321"/>
      <c r="GQF34" s="321"/>
      <c r="GQG34" s="321"/>
      <c r="GQH34" s="321"/>
      <c r="GQI34" s="321"/>
      <c r="GQJ34" s="321"/>
      <c r="GQK34" s="321"/>
      <c r="GQL34" s="321"/>
      <c r="GQM34" s="321"/>
      <c r="GQN34" s="321"/>
      <c r="GQO34" s="321"/>
      <c r="GQP34" s="321"/>
      <c r="GQQ34" s="321"/>
      <c r="GQR34" s="321"/>
      <c r="GQS34" s="321"/>
      <c r="GQT34" s="321"/>
      <c r="GQU34" s="321"/>
      <c r="GQV34" s="321"/>
      <c r="GQW34" s="321"/>
      <c r="GQX34" s="321"/>
      <c r="GQY34" s="321"/>
      <c r="GQZ34" s="321"/>
      <c r="GRA34" s="321"/>
      <c r="GRB34" s="321"/>
      <c r="GRC34" s="321"/>
      <c r="GRD34" s="321"/>
      <c r="GRE34" s="321"/>
      <c r="GRF34" s="321"/>
      <c r="GRG34" s="321"/>
      <c r="GRH34" s="321"/>
      <c r="GRI34" s="321"/>
      <c r="GRJ34" s="321"/>
      <c r="GRK34" s="321"/>
      <c r="GRL34" s="321"/>
      <c r="GRM34" s="321"/>
      <c r="GRN34" s="321"/>
      <c r="GRO34" s="321"/>
      <c r="GRP34" s="321"/>
      <c r="GRQ34" s="321"/>
      <c r="GRR34" s="321"/>
      <c r="GRS34" s="321"/>
      <c r="GRT34" s="321"/>
      <c r="GRU34" s="321"/>
      <c r="GRV34" s="321"/>
      <c r="GRW34" s="321"/>
      <c r="GRX34" s="321"/>
      <c r="GRY34" s="321"/>
      <c r="GRZ34" s="321"/>
      <c r="GSA34" s="321"/>
      <c r="GSB34" s="321"/>
      <c r="GSC34" s="321"/>
      <c r="GSD34" s="321"/>
      <c r="GSE34" s="321"/>
      <c r="GSF34" s="321"/>
      <c r="GSG34" s="321"/>
      <c r="GSH34" s="321"/>
      <c r="GSI34" s="321"/>
      <c r="GSJ34" s="321"/>
      <c r="GSK34" s="321"/>
      <c r="GSL34" s="321"/>
      <c r="GSM34" s="321"/>
      <c r="GSN34" s="321"/>
      <c r="GSO34" s="321"/>
      <c r="GSP34" s="321"/>
      <c r="GSQ34" s="321"/>
      <c r="GSR34" s="321"/>
      <c r="GSS34" s="321"/>
      <c r="GST34" s="321"/>
      <c r="GSU34" s="321"/>
      <c r="GSV34" s="321"/>
      <c r="GSW34" s="321"/>
      <c r="GSX34" s="321"/>
      <c r="GSY34" s="321"/>
      <c r="GSZ34" s="321"/>
      <c r="GTA34" s="321"/>
      <c r="GTB34" s="321"/>
      <c r="GTC34" s="321"/>
      <c r="GTD34" s="321"/>
      <c r="GTE34" s="321"/>
      <c r="GTF34" s="321"/>
      <c r="GTG34" s="321"/>
      <c r="GTH34" s="321"/>
      <c r="GTI34" s="321"/>
      <c r="GTJ34" s="321"/>
      <c r="GTK34" s="321"/>
      <c r="GTL34" s="321"/>
      <c r="GTM34" s="321"/>
      <c r="GTN34" s="321"/>
      <c r="GTO34" s="321"/>
      <c r="GTP34" s="321"/>
      <c r="GTQ34" s="321"/>
      <c r="GTR34" s="321"/>
      <c r="GTS34" s="321"/>
      <c r="GTT34" s="321"/>
      <c r="GTU34" s="321"/>
      <c r="GTV34" s="321"/>
      <c r="GTW34" s="321"/>
      <c r="GTX34" s="321"/>
      <c r="GTY34" s="321"/>
      <c r="GTZ34" s="321"/>
      <c r="GUA34" s="321"/>
      <c r="GUB34" s="321"/>
      <c r="GUC34" s="321"/>
      <c r="GUD34" s="321"/>
      <c r="GUE34" s="321"/>
      <c r="GUF34" s="321"/>
      <c r="GUG34" s="321"/>
      <c r="GUH34" s="321"/>
      <c r="GUI34" s="321"/>
      <c r="GUJ34" s="321"/>
      <c r="GUK34" s="321"/>
      <c r="GUL34" s="321"/>
      <c r="GUM34" s="321"/>
      <c r="GUN34" s="321"/>
      <c r="GUO34" s="321"/>
      <c r="GUP34" s="321"/>
      <c r="GUQ34" s="321"/>
      <c r="GUR34" s="321"/>
      <c r="GUS34" s="321"/>
      <c r="GUT34" s="321"/>
      <c r="GUU34" s="321"/>
      <c r="GUV34" s="321"/>
      <c r="GUW34" s="321"/>
      <c r="GUX34" s="321"/>
      <c r="GUY34" s="321"/>
      <c r="GUZ34" s="321"/>
      <c r="GVA34" s="321"/>
      <c r="GVB34" s="321"/>
      <c r="GVC34" s="321"/>
      <c r="GVD34" s="321"/>
      <c r="GVE34" s="321"/>
      <c r="GVF34" s="321"/>
      <c r="GVG34" s="321"/>
      <c r="GVH34" s="321"/>
      <c r="GVI34" s="321"/>
      <c r="GVJ34" s="321"/>
      <c r="GVK34" s="321"/>
      <c r="GVL34" s="321"/>
      <c r="GVM34" s="321"/>
      <c r="GVN34" s="321"/>
      <c r="GVO34" s="321"/>
      <c r="GVP34" s="321"/>
      <c r="GVQ34" s="321"/>
      <c r="GVR34" s="321"/>
      <c r="GVS34" s="321"/>
      <c r="GVT34" s="321"/>
      <c r="GVU34" s="321"/>
      <c r="GVV34" s="321"/>
      <c r="GVW34" s="321"/>
      <c r="GVX34" s="321"/>
      <c r="GVY34" s="321"/>
      <c r="GVZ34" s="321"/>
      <c r="GWA34" s="321"/>
      <c r="GWB34" s="321"/>
      <c r="GWC34" s="321"/>
      <c r="GWD34" s="321"/>
      <c r="GWE34" s="321"/>
      <c r="GWF34" s="321"/>
      <c r="GWG34" s="321"/>
      <c r="GWH34" s="321"/>
      <c r="GWI34" s="321"/>
      <c r="GWJ34" s="321"/>
      <c r="GWK34" s="321"/>
      <c r="GWL34" s="321"/>
      <c r="GWM34" s="321"/>
      <c r="GWN34" s="321"/>
      <c r="GWO34" s="321"/>
      <c r="GWP34" s="321"/>
      <c r="GWQ34" s="321"/>
      <c r="GWR34" s="321"/>
      <c r="GWS34" s="321"/>
      <c r="GWT34" s="321"/>
      <c r="GWU34" s="321"/>
      <c r="GWV34" s="321"/>
      <c r="GWW34" s="321"/>
      <c r="GWX34" s="321"/>
      <c r="GWY34" s="321"/>
      <c r="GWZ34" s="321"/>
      <c r="GXA34" s="321"/>
      <c r="GXB34" s="321"/>
      <c r="GXC34" s="321"/>
      <c r="GXD34" s="321"/>
      <c r="GXE34" s="321"/>
      <c r="GXF34" s="321"/>
      <c r="GXG34" s="321"/>
      <c r="GXH34" s="321"/>
      <c r="GXI34" s="321"/>
      <c r="GXJ34" s="321"/>
      <c r="GXK34" s="321"/>
      <c r="GXL34" s="321"/>
      <c r="GXM34" s="321"/>
      <c r="GXN34" s="321"/>
      <c r="GXO34" s="321"/>
      <c r="GXP34" s="321"/>
      <c r="GXQ34" s="321"/>
      <c r="GXR34" s="321"/>
      <c r="GXS34" s="321"/>
      <c r="GXT34" s="321"/>
      <c r="GXU34" s="321"/>
      <c r="GXV34" s="321"/>
      <c r="GXW34" s="321"/>
      <c r="GXX34" s="321"/>
      <c r="GXY34" s="321"/>
      <c r="GXZ34" s="321"/>
      <c r="GYA34" s="321"/>
      <c r="GYB34" s="321"/>
      <c r="GYC34" s="321"/>
      <c r="GYD34" s="321"/>
      <c r="GYE34" s="321"/>
      <c r="GYF34" s="321"/>
      <c r="GYG34" s="321"/>
      <c r="GYH34" s="321"/>
      <c r="GYI34" s="321"/>
      <c r="GYJ34" s="321"/>
      <c r="GYK34" s="321"/>
      <c r="GYL34" s="321"/>
      <c r="GYM34" s="321"/>
      <c r="GYN34" s="321"/>
      <c r="GYO34" s="321"/>
      <c r="GYP34" s="321"/>
      <c r="GYQ34" s="321"/>
      <c r="GYR34" s="321"/>
      <c r="GYS34" s="321"/>
      <c r="GYT34" s="321"/>
      <c r="GYU34" s="321"/>
      <c r="GYV34" s="321"/>
      <c r="GYW34" s="321"/>
      <c r="GYX34" s="321"/>
      <c r="GYY34" s="321"/>
      <c r="GYZ34" s="321"/>
      <c r="GZA34" s="321"/>
      <c r="GZB34" s="321"/>
      <c r="GZC34" s="321"/>
      <c r="GZD34" s="321"/>
      <c r="GZE34" s="321"/>
      <c r="GZF34" s="321"/>
      <c r="GZG34" s="321"/>
      <c r="GZH34" s="321"/>
      <c r="GZI34" s="321"/>
      <c r="GZJ34" s="321"/>
      <c r="GZK34" s="321"/>
      <c r="GZL34" s="321"/>
      <c r="GZM34" s="321"/>
      <c r="GZN34" s="321"/>
      <c r="GZO34" s="321"/>
      <c r="GZP34" s="321"/>
      <c r="GZQ34" s="321"/>
      <c r="GZR34" s="321"/>
      <c r="GZS34" s="321"/>
      <c r="GZT34" s="321"/>
      <c r="GZU34" s="321"/>
      <c r="GZV34" s="321"/>
      <c r="GZW34" s="321"/>
      <c r="GZX34" s="321"/>
      <c r="GZY34" s="321"/>
      <c r="GZZ34" s="321"/>
      <c r="HAA34" s="321"/>
      <c r="HAB34" s="321"/>
      <c r="HAC34" s="321"/>
      <c r="HAD34" s="321"/>
      <c r="HAE34" s="321"/>
      <c r="HAF34" s="321"/>
      <c r="HAG34" s="321"/>
      <c r="HAH34" s="321"/>
      <c r="HAI34" s="321"/>
      <c r="HAJ34" s="321"/>
      <c r="HAK34" s="321"/>
      <c r="HAL34" s="321"/>
      <c r="HAM34" s="321"/>
      <c r="HAN34" s="321"/>
      <c r="HAO34" s="321"/>
      <c r="HAP34" s="321"/>
      <c r="HAQ34" s="321"/>
      <c r="HAR34" s="321"/>
      <c r="HAS34" s="321"/>
      <c r="HAT34" s="321"/>
      <c r="HAU34" s="321"/>
      <c r="HAV34" s="321"/>
      <c r="HAW34" s="321"/>
      <c r="HAX34" s="321"/>
      <c r="HAY34" s="321"/>
      <c r="HAZ34" s="321"/>
      <c r="HBA34" s="321"/>
      <c r="HBB34" s="321"/>
      <c r="HBC34" s="321"/>
      <c r="HBD34" s="321"/>
      <c r="HBE34" s="321"/>
      <c r="HBF34" s="321"/>
      <c r="HBG34" s="321"/>
      <c r="HBH34" s="321"/>
      <c r="HBI34" s="321"/>
      <c r="HBJ34" s="321"/>
      <c r="HBK34" s="321"/>
      <c r="HBL34" s="321"/>
      <c r="HBM34" s="321"/>
      <c r="HBN34" s="321"/>
      <c r="HBO34" s="321"/>
      <c r="HBP34" s="321"/>
      <c r="HBQ34" s="321"/>
      <c r="HBR34" s="321"/>
      <c r="HBS34" s="321"/>
      <c r="HBT34" s="321"/>
      <c r="HBU34" s="321"/>
      <c r="HBV34" s="321"/>
      <c r="HBW34" s="321"/>
      <c r="HBX34" s="321"/>
      <c r="HBY34" s="321"/>
      <c r="HBZ34" s="321"/>
      <c r="HCA34" s="321"/>
      <c r="HCB34" s="321"/>
      <c r="HCC34" s="321"/>
      <c r="HCD34" s="321"/>
      <c r="HCE34" s="321"/>
      <c r="HCF34" s="321"/>
      <c r="HCG34" s="321"/>
      <c r="HCH34" s="321"/>
      <c r="HCI34" s="321"/>
      <c r="HCJ34" s="321"/>
      <c r="HCK34" s="321"/>
      <c r="HCL34" s="321"/>
      <c r="HCM34" s="321"/>
      <c r="HCN34" s="321"/>
      <c r="HCO34" s="321"/>
      <c r="HCP34" s="321"/>
      <c r="HCQ34" s="321"/>
      <c r="HCR34" s="321"/>
      <c r="HCS34" s="321"/>
      <c r="HCT34" s="321"/>
      <c r="HCU34" s="321"/>
      <c r="HCV34" s="321"/>
      <c r="HCW34" s="321"/>
      <c r="HCX34" s="321"/>
      <c r="HCY34" s="321"/>
      <c r="HCZ34" s="321"/>
      <c r="HDA34" s="321"/>
      <c r="HDB34" s="321"/>
      <c r="HDC34" s="321"/>
      <c r="HDD34" s="321"/>
      <c r="HDE34" s="321"/>
      <c r="HDF34" s="321"/>
      <c r="HDG34" s="321"/>
      <c r="HDH34" s="321"/>
      <c r="HDI34" s="321"/>
      <c r="HDJ34" s="321"/>
      <c r="HDK34" s="321"/>
      <c r="HDL34" s="321"/>
      <c r="HDM34" s="321"/>
      <c r="HDN34" s="321"/>
      <c r="HDO34" s="321"/>
      <c r="HDP34" s="321"/>
      <c r="HDQ34" s="321"/>
      <c r="HDR34" s="321"/>
      <c r="HDS34" s="321"/>
      <c r="HDT34" s="321"/>
      <c r="HDU34" s="321"/>
      <c r="HDV34" s="321"/>
      <c r="HDW34" s="321"/>
      <c r="HDX34" s="321"/>
      <c r="HDY34" s="321"/>
      <c r="HDZ34" s="321"/>
      <c r="HEA34" s="321"/>
      <c r="HEB34" s="321"/>
      <c r="HEC34" s="321"/>
      <c r="HED34" s="321"/>
      <c r="HEE34" s="321"/>
      <c r="HEF34" s="321"/>
      <c r="HEG34" s="321"/>
      <c r="HEH34" s="321"/>
      <c r="HEI34" s="321"/>
      <c r="HEJ34" s="321"/>
      <c r="HEK34" s="321"/>
      <c r="HEL34" s="321"/>
      <c r="HEM34" s="321"/>
      <c r="HEN34" s="321"/>
      <c r="HEO34" s="321"/>
      <c r="HEP34" s="321"/>
      <c r="HEQ34" s="321"/>
      <c r="HER34" s="321"/>
      <c r="HES34" s="321"/>
      <c r="HET34" s="321"/>
      <c r="HEU34" s="321"/>
      <c r="HEV34" s="321"/>
      <c r="HEW34" s="321"/>
      <c r="HEX34" s="321"/>
      <c r="HEY34" s="321"/>
      <c r="HEZ34" s="321"/>
      <c r="HFA34" s="321"/>
      <c r="HFB34" s="321"/>
      <c r="HFC34" s="321"/>
      <c r="HFD34" s="321"/>
      <c r="HFE34" s="321"/>
      <c r="HFF34" s="321"/>
      <c r="HFG34" s="321"/>
      <c r="HFH34" s="321"/>
      <c r="HFI34" s="321"/>
      <c r="HFJ34" s="321"/>
      <c r="HFK34" s="321"/>
      <c r="HFL34" s="321"/>
      <c r="HFM34" s="321"/>
      <c r="HFN34" s="321"/>
      <c r="HFO34" s="321"/>
      <c r="HFP34" s="321"/>
      <c r="HFQ34" s="321"/>
      <c r="HFR34" s="321"/>
      <c r="HFS34" s="321"/>
      <c r="HFT34" s="321"/>
      <c r="HFU34" s="321"/>
      <c r="HFV34" s="321"/>
      <c r="HFW34" s="321"/>
      <c r="HFX34" s="321"/>
      <c r="HFY34" s="321"/>
      <c r="HFZ34" s="321"/>
      <c r="HGA34" s="321"/>
      <c r="HGB34" s="321"/>
      <c r="HGC34" s="321"/>
      <c r="HGD34" s="321"/>
      <c r="HGE34" s="321"/>
      <c r="HGF34" s="321"/>
      <c r="HGG34" s="321"/>
      <c r="HGH34" s="321"/>
      <c r="HGI34" s="321"/>
      <c r="HGJ34" s="321"/>
      <c r="HGK34" s="321"/>
      <c r="HGL34" s="321"/>
      <c r="HGM34" s="321"/>
      <c r="HGN34" s="321"/>
      <c r="HGO34" s="321"/>
      <c r="HGP34" s="321"/>
      <c r="HGQ34" s="321"/>
      <c r="HGR34" s="321"/>
      <c r="HGS34" s="321"/>
      <c r="HGT34" s="321"/>
      <c r="HGU34" s="321"/>
      <c r="HGV34" s="321"/>
      <c r="HGW34" s="321"/>
      <c r="HGX34" s="321"/>
      <c r="HGY34" s="321"/>
      <c r="HGZ34" s="321"/>
      <c r="HHA34" s="321"/>
      <c r="HHB34" s="321"/>
      <c r="HHC34" s="321"/>
      <c r="HHD34" s="321"/>
      <c r="HHE34" s="321"/>
      <c r="HHF34" s="321"/>
      <c r="HHG34" s="321"/>
      <c r="HHH34" s="321"/>
      <c r="HHI34" s="321"/>
      <c r="HHJ34" s="321"/>
      <c r="HHK34" s="321"/>
      <c r="HHL34" s="321"/>
      <c r="HHM34" s="321"/>
      <c r="HHN34" s="321"/>
      <c r="HHO34" s="321"/>
      <c r="HHP34" s="321"/>
      <c r="HHQ34" s="321"/>
      <c r="HHR34" s="321"/>
      <c r="HHS34" s="321"/>
      <c r="HHT34" s="321"/>
      <c r="HHU34" s="321"/>
      <c r="HHV34" s="321"/>
      <c r="HHW34" s="321"/>
      <c r="HHX34" s="321"/>
      <c r="HHY34" s="321"/>
      <c r="HHZ34" s="321"/>
      <c r="HIA34" s="321"/>
      <c r="HIB34" s="321"/>
      <c r="HIC34" s="321"/>
      <c r="HID34" s="321"/>
      <c r="HIE34" s="321"/>
      <c r="HIF34" s="321"/>
      <c r="HIG34" s="321"/>
      <c r="HIH34" s="321"/>
      <c r="HII34" s="321"/>
      <c r="HIJ34" s="321"/>
      <c r="HIK34" s="321"/>
      <c r="HIL34" s="321"/>
      <c r="HIM34" s="321"/>
      <c r="HIN34" s="321"/>
      <c r="HIO34" s="321"/>
      <c r="HIP34" s="321"/>
      <c r="HIQ34" s="321"/>
      <c r="HIR34" s="321"/>
      <c r="HIS34" s="321"/>
      <c r="HIT34" s="321"/>
      <c r="HIU34" s="321"/>
      <c r="HIV34" s="321"/>
      <c r="HIW34" s="321"/>
      <c r="HIX34" s="321"/>
      <c r="HIY34" s="321"/>
      <c r="HIZ34" s="321"/>
      <c r="HJA34" s="321"/>
      <c r="HJB34" s="321"/>
      <c r="HJC34" s="321"/>
      <c r="HJD34" s="321"/>
      <c r="HJE34" s="321"/>
      <c r="HJF34" s="321"/>
      <c r="HJG34" s="321"/>
      <c r="HJH34" s="321"/>
      <c r="HJI34" s="321"/>
      <c r="HJJ34" s="321"/>
      <c r="HJK34" s="321"/>
      <c r="HJL34" s="321"/>
      <c r="HJM34" s="321"/>
      <c r="HJN34" s="321"/>
      <c r="HJO34" s="321"/>
      <c r="HJP34" s="321"/>
      <c r="HJQ34" s="321"/>
      <c r="HJR34" s="321"/>
      <c r="HJS34" s="321"/>
      <c r="HJT34" s="321"/>
      <c r="HJU34" s="321"/>
      <c r="HJV34" s="321"/>
      <c r="HJW34" s="321"/>
      <c r="HJX34" s="321"/>
      <c r="HJY34" s="321"/>
      <c r="HJZ34" s="321"/>
      <c r="HKA34" s="321"/>
      <c r="HKB34" s="321"/>
      <c r="HKC34" s="321"/>
      <c r="HKD34" s="321"/>
      <c r="HKE34" s="321"/>
      <c r="HKF34" s="321"/>
      <c r="HKG34" s="321"/>
      <c r="HKH34" s="321"/>
      <c r="HKI34" s="321"/>
      <c r="HKJ34" s="321"/>
      <c r="HKK34" s="321"/>
      <c r="HKL34" s="321"/>
      <c r="HKM34" s="321"/>
      <c r="HKN34" s="321"/>
      <c r="HKO34" s="321"/>
      <c r="HKP34" s="321"/>
      <c r="HKQ34" s="321"/>
      <c r="HKR34" s="321"/>
      <c r="HKS34" s="321"/>
      <c r="HKT34" s="321"/>
      <c r="HKU34" s="321"/>
      <c r="HKV34" s="321"/>
      <c r="HKW34" s="321"/>
      <c r="HKX34" s="321"/>
      <c r="HKY34" s="321"/>
      <c r="HKZ34" s="321"/>
      <c r="HLA34" s="321"/>
      <c r="HLB34" s="321"/>
      <c r="HLC34" s="321"/>
      <c r="HLD34" s="321"/>
      <c r="HLE34" s="321"/>
      <c r="HLF34" s="321"/>
      <c r="HLG34" s="321"/>
      <c r="HLH34" s="321"/>
      <c r="HLI34" s="321"/>
      <c r="HLJ34" s="321"/>
      <c r="HLK34" s="321"/>
      <c r="HLL34" s="321"/>
      <c r="HLM34" s="321"/>
      <c r="HLN34" s="321"/>
      <c r="HLO34" s="321"/>
      <c r="HLP34" s="321"/>
      <c r="HLQ34" s="321"/>
      <c r="HLR34" s="321"/>
      <c r="HLS34" s="321"/>
      <c r="HLT34" s="321"/>
      <c r="HLU34" s="321"/>
      <c r="HLV34" s="321"/>
      <c r="HLW34" s="321"/>
      <c r="HLX34" s="321"/>
      <c r="HLY34" s="321"/>
      <c r="HLZ34" s="321"/>
      <c r="HMA34" s="321"/>
      <c r="HMB34" s="321"/>
      <c r="HMC34" s="321"/>
      <c r="HMD34" s="321"/>
      <c r="HME34" s="321"/>
      <c r="HMF34" s="321"/>
      <c r="HMG34" s="321"/>
      <c r="HMH34" s="321"/>
      <c r="HMI34" s="321"/>
      <c r="HMJ34" s="321"/>
      <c r="HMK34" s="321"/>
      <c r="HML34" s="321"/>
      <c r="HMM34" s="321"/>
      <c r="HMN34" s="321"/>
      <c r="HMO34" s="321"/>
      <c r="HMP34" s="321"/>
      <c r="HMQ34" s="321"/>
      <c r="HMR34" s="321"/>
      <c r="HMS34" s="321"/>
      <c r="HMT34" s="321"/>
      <c r="HMU34" s="321"/>
      <c r="HMV34" s="321"/>
      <c r="HMW34" s="321"/>
      <c r="HMX34" s="321"/>
      <c r="HMY34" s="321"/>
      <c r="HMZ34" s="321"/>
      <c r="HNA34" s="321"/>
      <c r="HNB34" s="321"/>
      <c r="HNC34" s="321"/>
      <c r="HND34" s="321"/>
      <c r="HNE34" s="321"/>
      <c r="HNF34" s="321"/>
      <c r="HNG34" s="321"/>
      <c r="HNH34" s="321"/>
      <c r="HNI34" s="321"/>
      <c r="HNJ34" s="321"/>
      <c r="HNK34" s="321"/>
      <c r="HNL34" s="321"/>
      <c r="HNM34" s="321"/>
      <c r="HNN34" s="321"/>
      <c r="HNO34" s="321"/>
      <c r="HNP34" s="321"/>
      <c r="HNQ34" s="321"/>
      <c r="HNR34" s="321"/>
      <c r="HNS34" s="321"/>
      <c r="HNT34" s="321"/>
      <c r="HNU34" s="321"/>
      <c r="HNV34" s="321"/>
      <c r="HNW34" s="321"/>
      <c r="HNX34" s="321"/>
      <c r="HNY34" s="321"/>
      <c r="HNZ34" s="321"/>
      <c r="HOA34" s="321"/>
      <c r="HOB34" s="321"/>
      <c r="HOC34" s="321"/>
      <c r="HOD34" s="321"/>
      <c r="HOE34" s="321"/>
      <c r="HOF34" s="321"/>
      <c r="HOG34" s="321"/>
      <c r="HOH34" s="321"/>
      <c r="HOI34" s="321"/>
      <c r="HOJ34" s="321"/>
      <c r="HOK34" s="321"/>
      <c r="HOL34" s="321"/>
      <c r="HOM34" s="321"/>
      <c r="HON34" s="321"/>
      <c r="HOO34" s="321"/>
      <c r="HOP34" s="321"/>
      <c r="HOQ34" s="321"/>
      <c r="HOR34" s="321"/>
      <c r="HOS34" s="321"/>
      <c r="HOT34" s="321"/>
      <c r="HOU34" s="321"/>
      <c r="HOV34" s="321"/>
      <c r="HOW34" s="321"/>
      <c r="HOX34" s="321"/>
      <c r="HOY34" s="321"/>
      <c r="HOZ34" s="321"/>
      <c r="HPA34" s="321"/>
      <c r="HPB34" s="321"/>
      <c r="HPC34" s="321"/>
      <c r="HPD34" s="321"/>
      <c r="HPE34" s="321"/>
      <c r="HPF34" s="321"/>
      <c r="HPG34" s="321"/>
      <c r="HPH34" s="321"/>
      <c r="HPI34" s="321"/>
      <c r="HPJ34" s="321"/>
      <c r="HPK34" s="321"/>
      <c r="HPL34" s="321"/>
      <c r="HPM34" s="321"/>
      <c r="HPN34" s="321"/>
      <c r="HPO34" s="321"/>
      <c r="HPP34" s="321"/>
      <c r="HPQ34" s="321"/>
      <c r="HPR34" s="321"/>
      <c r="HPS34" s="321"/>
      <c r="HPT34" s="321"/>
      <c r="HPU34" s="321"/>
      <c r="HPV34" s="321"/>
      <c r="HPW34" s="321"/>
      <c r="HPX34" s="321"/>
      <c r="HPY34" s="321"/>
      <c r="HPZ34" s="321"/>
      <c r="HQA34" s="321"/>
      <c r="HQB34" s="321"/>
      <c r="HQC34" s="321"/>
      <c r="HQD34" s="321"/>
      <c r="HQE34" s="321"/>
      <c r="HQF34" s="321"/>
      <c r="HQG34" s="321"/>
      <c r="HQH34" s="321"/>
      <c r="HQI34" s="321"/>
      <c r="HQJ34" s="321"/>
      <c r="HQK34" s="321"/>
      <c r="HQL34" s="321"/>
      <c r="HQM34" s="321"/>
      <c r="HQN34" s="321"/>
      <c r="HQO34" s="321"/>
      <c r="HQP34" s="321"/>
      <c r="HQQ34" s="321"/>
      <c r="HQR34" s="321"/>
      <c r="HQS34" s="321"/>
      <c r="HQT34" s="321"/>
      <c r="HQU34" s="321"/>
      <c r="HQV34" s="321"/>
      <c r="HQW34" s="321"/>
      <c r="HQX34" s="321"/>
      <c r="HQY34" s="321"/>
      <c r="HQZ34" s="321"/>
      <c r="HRA34" s="321"/>
      <c r="HRB34" s="321"/>
      <c r="HRC34" s="321"/>
      <c r="HRD34" s="321"/>
      <c r="HRE34" s="321"/>
      <c r="HRF34" s="321"/>
      <c r="HRG34" s="321"/>
      <c r="HRH34" s="321"/>
      <c r="HRI34" s="321"/>
      <c r="HRJ34" s="321"/>
      <c r="HRK34" s="321"/>
      <c r="HRL34" s="321"/>
      <c r="HRM34" s="321"/>
      <c r="HRN34" s="321"/>
      <c r="HRO34" s="321"/>
      <c r="HRP34" s="321"/>
      <c r="HRQ34" s="321"/>
      <c r="HRR34" s="321"/>
      <c r="HRS34" s="321"/>
      <c r="HRT34" s="321"/>
      <c r="HRU34" s="321"/>
      <c r="HRV34" s="321"/>
      <c r="HRW34" s="321"/>
      <c r="HRX34" s="321"/>
      <c r="HRY34" s="321"/>
      <c r="HRZ34" s="321"/>
      <c r="HSA34" s="321"/>
      <c r="HSB34" s="321"/>
      <c r="HSC34" s="321"/>
      <c r="HSD34" s="321"/>
      <c r="HSE34" s="321"/>
      <c r="HSF34" s="321"/>
      <c r="HSG34" s="321"/>
      <c r="HSH34" s="321"/>
      <c r="HSI34" s="321"/>
      <c r="HSJ34" s="321"/>
      <c r="HSK34" s="321"/>
      <c r="HSL34" s="321"/>
      <c r="HSM34" s="321"/>
      <c r="HSN34" s="321"/>
      <c r="HSO34" s="321"/>
      <c r="HSP34" s="321"/>
      <c r="HSQ34" s="321"/>
      <c r="HSR34" s="321"/>
      <c r="HSS34" s="321"/>
      <c r="HST34" s="321"/>
      <c r="HSU34" s="321"/>
      <c r="HSV34" s="321"/>
      <c r="HSW34" s="321"/>
      <c r="HSX34" s="321"/>
      <c r="HSY34" s="321"/>
      <c r="HSZ34" s="321"/>
      <c r="HTA34" s="321"/>
      <c r="HTB34" s="321"/>
      <c r="HTC34" s="321"/>
      <c r="HTD34" s="321"/>
      <c r="HTE34" s="321"/>
      <c r="HTF34" s="321"/>
      <c r="HTG34" s="321"/>
      <c r="HTH34" s="321"/>
      <c r="HTI34" s="321"/>
      <c r="HTJ34" s="321"/>
      <c r="HTK34" s="321"/>
      <c r="HTL34" s="321"/>
      <c r="HTM34" s="321"/>
      <c r="HTN34" s="321"/>
      <c r="HTO34" s="321"/>
      <c r="HTP34" s="321"/>
      <c r="HTQ34" s="321"/>
      <c r="HTR34" s="321"/>
      <c r="HTS34" s="321"/>
      <c r="HTT34" s="321"/>
      <c r="HTU34" s="321"/>
      <c r="HTV34" s="321"/>
      <c r="HTW34" s="321"/>
      <c r="HTX34" s="321"/>
      <c r="HTY34" s="321"/>
      <c r="HTZ34" s="321"/>
      <c r="HUA34" s="321"/>
      <c r="HUB34" s="321"/>
      <c r="HUC34" s="321"/>
      <c r="HUD34" s="321"/>
      <c r="HUE34" s="321"/>
      <c r="HUF34" s="321"/>
      <c r="HUG34" s="321"/>
      <c r="HUH34" s="321"/>
      <c r="HUI34" s="321"/>
      <c r="HUJ34" s="321"/>
      <c r="HUK34" s="321"/>
      <c r="HUL34" s="321"/>
      <c r="HUM34" s="321"/>
      <c r="HUN34" s="321"/>
      <c r="HUO34" s="321"/>
      <c r="HUP34" s="321"/>
      <c r="HUQ34" s="321"/>
      <c r="HUR34" s="321"/>
      <c r="HUS34" s="321"/>
      <c r="HUT34" s="321"/>
      <c r="HUU34" s="321"/>
      <c r="HUV34" s="321"/>
      <c r="HUW34" s="321"/>
      <c r="HUX34" s="321"/>
      <c r="HUY34" s="321"/>
      <c r="HUZ34" s="321"/>
      <c r="HVA34" s="321"/>
      <c r="HVB34" s="321"/>
      <c r="HVC34" s="321"/>
      <c r="HVD34" s="321"/>
      <c r="HVE34" s="321"/>
      <c r="HVF34" s="321"/>
      <c r="HVG34" s="321"/>
      <c r="HVH34" s="321"/>
      <c r="HVI34" s="321"/>
      <c r="HVJ34" s="321"/>
      <c r="HVK34" s="321"/>
      <c r="HVL34" s="321"/>
      <c r="HVM34" s="321"/>
      <c r="HVN34" s="321"/>
      <c r="HVO34" s="321"/>
      <c r="HVP34" s="321"/>
      <c r="HVQ34" s="321"/>
      <c r="HVR34" s="321"/>
      <c r="HVS34" s="321"/>
      <c r="HVT34" s="321"/>
      <c r="HVU34" s="321"/>
      <c r="HVV34" s="321"/>
      <c r="HVW34" s="321"/>
      <c r="HVX34" s="321"/>
      <c r="HVY34" s="321"/>
      <c r="HVZ34" s="321"/>
      <c r="HWA34" s="321"/>
      <c r="HWB34" s="321"/>
      <c r="HWC34" s="321"/>
      <c r="HWD34" s="321"/>
      <c r="HWE34" s="321"/>
      <c r="HWF34" s="321"/>
      <c r="HWG34" s="321"/>
      <c r="HWH34" s="321"/>
      <c r="HWI34" s="321"/>
      <c r="HWJ34" s="321"/>
      <c r="HWK34" s="321"/>
      <c r="HWL34" s="321"/>
      <c r="HWM34" s="321"/>
      <c r="HWN34" s="321"/>
      <c r="HWO34" s="321"/>
      <c r="HWP34" s="321"/>
      <c r="HWQ34" s="321"/>
      <c r="HWR34" s="321"/>
      <c r="HWS34" s="321"/>
      <c r="HWT34" s="321"/>
      <c r="HWU34" s="321"/>
      <c r="HWV34" s="321"/>
      <c r="HWW34" s="321"/>
      <c r="HWX34" s="321"/>
      <c r="HWY34" s="321"/>
      <c r="HWZ34" s="321"/>
      <c r="HXA34" s="321"/>
      <c r="HXB34" s="321"/>
      <c r="HXC34" s="321"/>
      <c r="HXD34" s="321"/>
      <c r="HXE34" s="321"/>
      <c r="HXF34" s="321"/>
      <c r="HXG34" s="321"/>
      <c r="HXH34" s="321"/>
      <c r="HXI34" s="321"/>
      <c r="HXJ34" s="321"/>
      <c r="HXK34" s="321"/>
      <c r="HXL34" s="321"/>
      <c r="HXM34" s="321"/>
      <c r="HXN34" s="321"/>
      <c r="HXO34" s="321"/>
      <c r="HXP34" s="321"/>
      <c r="HXQ34" s="321"/>
      <c r="HXR34" s="321"/>
      <c r="HXS34" s="321"/>
      <c r="HXT34" s="321"/>
      <c r="HXU34" s="321"/>
      <c r="HXV34" s="321"/>
      <c r="HXW34" s="321"/>
      <c r="HXX34" s="321"/>
      <c r="HXY34" s="321"/>
      <c r="HXZ34" s="321"/>
      <c r="HYA34" s="321"/>
      <c r="HYB34" s="321"/>
      <c r="HYC34" s="321"/>
      <c r="HYD34" s="321"/>
      <c r="HYE34" s="321"/>
      <c r="HYF34" s="321"/>
      <c r="HYG34" s="321"/>
      <c r="HYH34" s="321"/>
      <c r="HYI34" s="321"/>
      <c r="HYJ34" s="321"/>
      <c r="HYK34" s="321"/>
      <c r="HYL34" s="321"/>
      <c r="HYM34" s="321"/>
      <c r="HYN34" s="321"/>
      <c r="HYO34" s="321"/>
      <c r="HYP34" s="321"/>
      <c r="HYQ34" s="321"/>
      <c r="HYR34" s="321"/>
      <c r="HYS34" s="321"/>
      <c r="HYT34" s="321"/>
      <c r="HYU34" s="321"/>
      <c r="HYV34" s="321"/>
      <c r="HYW34" s="321"/>
      <c r="HYX34" s="321"/>
      <c r="HYY34" s="321"/>
      <c r="HYZ34" s="321"/>
      <c r="HZA34" s="321"/>
      <c r="HZB34" s="321"/>
      <c r="HZC34" s="321"/>
      <c r="HZD34" s="321"/>
      <c r="HZE34" s="321"/>
      <c r="HZF34" s="321"/>
      <c r="HZG34" s="321"/>
      <c r="HZH34" s="321"/>
      <c r="HZI34" s="321"/>
      <c r="HZJ34" s="321"/>
      <c r="HZK34" s="321"/>
      <c r="HZL34" s="321"/>
      <c r="HZM34" s="321"/>
      <c r="HZN34" s="321"/>
      <c r="HZO34" s="321"/>
      <c r="HZP34" s="321"/>
      <c r="HZQ34" s="321"/>
      <c r="HZR34" s="321"/>
      <c r="HZS34" s="321"/>
      <c r="HZT34" s="321"/>
      <c r="HZU34" s="321"/>
      <c r="HZV34" s="321"/>
      <c r="HZW34" s="321"/>
      <c r="HZX34" s="321"/>
      <c r="HZY34" s="321"/>
      <c r="HZZ34" s="321"/>
      <c r="IAA34" s="321"/>
      <c r="IAB34" s="321"/>
      <c r="IAC34" s="321"/>
      <c r="IAD34" s="321"/>
      <c r="IAE34" s="321"/>
      <c r="IAF34" s="321"/>
      <c r="IAG34" s="321"/>
      <c r="IAH34" s="321"/>
      <c r="IAI34" s="321"/>
      <c r="IAJ34" s="321"/>
      <c r="IAK34" s="321"/>
      <c r="IAL34" s="321"/>
      <c r="IAM34" s="321"/>
      <c r="IAN34" s="321"/>
      <c r="IAO34" s="321"/>
      <c r="IAP34" s="321"/>
      <c r="IAQ34" s="321"/>
      <c r="IAR34" s="321"/>
      <c r="IAS34" s="321"/>
      <c r="IAT34" s="321"/>
      <c r="IAU34" s="321"/>
      <c r="IAV34" s="321"/>
      <c r="IAW34" s="321"/>
      <c r="IAX34" s="321"/>
      <c r="IAY34" s="321"/>
      <c r="IAZ34" s="321"/>
      <c r="IBA34" s="321"/>
      <c r="IBB34" s="321"/>
      <c r="IBC34" s="321"/>
      <c r="IBD34" s="321"/>
      <c r="IBE34" s="321"/>
      <c r="IBF34" s="321"/>
      <c r="IBG34" s="321"/>
      <c r="IBH34" s="321"/>
      <c r="IBI34" s="321"/>
      <c r="IBJ34" s="321"/>
      <c r="IBK34" s="321"/>
      <c r="IBL34" s="321"/>
      <c r="IBM34" s="321"/>
      <c r="IBN34" s="321"/>
      <c r="IBO34" s="321"/>
      <c r="IBP34" s="321"/>
      <c r="IBQ34" s="321"/>
      <c r="IBR34" s="321"/>
      <c r="IBS34" s="321"/>
      <c r="IBT34" s="321"/>
      <c r="IBU34" s="321"/>
      <c r="IBV34" s="321"/>
      <c r="IBW34" s="321"/>
      <c r="IBX34" s="321"/>
      <c r="IBY34" s="321"/>
      <c r="IBZ34" s="321"/>
      <c r="ICA34" s="321"/>
      <c r="ICB34" s="321"/>
      <c r="ICC34" s="321"/>
      <c r="ICD34" s="321"/>
      <c r="ICE34" s="321"/>
      <c r="ICF34" s="321"/>
      <c r="ICG34" s="321"/>
      <c r="ICH34" s="321"/>
      <c r="ICI34" s="321"/>
      <c r="ICJ34" s="321"/>
      <c r="ICK34" s="321"/>
      <c r="ICL34" s="321"/>
      <c r="ICM34" s="321"/>
      <c r="ICN34" s="321"/>
      <c r="ICO34" s="321"/>
      <c r="ICP34" s="321"/>
      <c r="ICQ34" s="321"/>
      <c r="ICR34" s="321"/>
      <c r="ICS34" s="321"/>
      <c r="ICT34" s="321"/>
      <c r="ICU34" s="321"/>
      <c r="ICV34" s="321"/>
      <c r="ICW34" s="321"/>
      <c r="ICX34" s="321"/>
      <c r="ICY34" s="321"/>
      <c r="ICZ34" s="321"/>
      <c r="IDA34" s="321"/>
      <c r="IDB34" s="321"/>
      <c r="IDC34" s="321"/>
      <c r="IDD34" s="321"/>
      <c r="IDE34" s="321"/>
      <c r="IDF34" s="321"/>
      <c r="IDG34" s="321"/>
      <c r="IDH34" s="321"/>
      <c r="IDI34" s="321"/>
      <c r="IDJ34" s="321"/>
      <c r="IDK34" s="321"/>
      <c r="IDL34" s="321"/>
      <c r="IDM34" s="321"/>
      <c r="IDN34" s="321"/>
      <c r="IDO34" s="321"/>
      <c r="IDP34" s="321"/>
      <c r="IDQ34" s="321"/>
      <c r="IDR34" s="321"/>
      <c r="IDS34" s="321"/>
      <c r="IDT34" s="321"/>
      <c r="IDU34" s="321"/>
      <c r="IDV34" s="321"/>
      <c r="IDW34" s="321"/>
      <c r="IDX34" s="321"/>
      <c r="IDY34" s="321"/>
      <c r="IDZ34" s="321"/>
      <c r="IEA34" s="321"/>
      <c r="IEB34" s="321"/>
      <c r="IEC34" s="321"/>
      <c r="IED34" s="321"/>
      <c r="IEE34" s="321"/>
      <c r="IEF34" s="321"/>
      <c r="IEG34" s="321"/>
      <c r="IEH34" s="321"/>
      <c r="IEI34" s="321"/>
      <c r="IEJ34" s="321"/>
      <c r="IEK34" s="321"/>
      <c r="IEL34" s="321"/>
      <c r="IEM34" s="321"/>
      <c r="IEN34" s="321"/>
      <c r="IEO34" s="321"/>
      <c r="IEP34" s="321"/>
      <c r="IEQ34" s="321"/>
      <c r="IER34" s="321"/>
      <c r="IES34" s="321"/>
      <c r="IET34" s="321"/>
      <c r="IEU34" s="321"/>
      <c r="IEV34" s="321"/>
      <c r="IEW34" s="321"/>
      <c r="IEX34" s="321"/>
      <c r="IEY34" s="321"/>
      <c r="IEZ34" s="321"/>
      <c r="IFA34" s="321"/>
      <c r="IFB34" s="321"/>
      <c r="IFC34" s="321"/>
      <c r="IFD34" s="321"/>
      <c r="IFE34" s="321"/>
      <c r="IFF34" s="321"/>
      <c r="IFG34" s="321"/>
      <c r="IFH34" s="321"/>
      <c r="IFI34" s="321"/>
      <c r="IFJ34" s="321"/>
      <c r="IFK34" s="321"/>
      <c r="IFL34" s="321"/>
      <c r="IFM34" s="321"/>
      <c r="IFN34" s="321"/>
      <c r="IFO34" s="321"/>
      <c r="IFP34" s="321"/>
      <c r="IFQ34" s="321"/>
      <c r="IFR34" s="321"/>
      <c r="IFS34" s="321"/>
      <c r="IFT34" s="321"/>
      <c r="IFU34" s="321"/>
      <c r="IFV34" s="321"/>
      <c r="IFW34" s="321"/>
      <c r="IFX34" s="321"/>
      <c r="IFY34" s="321"/>
      <c r="IFZ34" s="321"/>
      <c r="IGA34" s="321"/>
      <c r="IGB34" s="321"/>
      <c r="IGC34" s="321"/>
      <c r="IGD34" s="321"/>
      <c r="IGE34" s="321"/>
      <c r="IGF34" s="321"/>
      <c r="IGG34" s="321"/>
      <c r="IGH34" s="321"/>
      <c r="IGI34" s="321"/>
      <c r="IGJ34" s="321"/>
      <c r="IGK34" s="321"/>
      <c r="IGL34" s="321"/>
      <c r="IGM34" s="321"/>
      <c r="IGN34" s="321"/>
      <c r="IGO34" s="321"/>
      <c r="IGP34" s="321"/>
      <c r="IGQ34" s="321"/>
      <c r="IGR34" s="321"/>
      <c r="IGS34" s="321"/>
      <c r="IGT34" s="321"/>
      <c r="IGU34" s="321"/>
      <c r="IGV34" s="321"/>
      <c r="IGW34" s="321"/>
      <c r="IGX34" s="321"/>
      <c r="IGY34" s="321"/>
      <c r="IGZ34" s="321"/>
      <c r="IHA34" s="321"/>
      <c r="IHB34" s="321"/>
      <c r="IHC34" s="321"/>
      <c r="IHD34" s="321"/>
      <c r="IHE34" s="321"/>
      <c r="IHF34" s="321"/>
      <c r="IHG34" s="321"/>
      <c r="IHH34" s="321"/>
      <c r="IHI34" s="321"/>
      <c r="IHJ34" s="321"/>
      <c r="IHK34" s="321"/>
      <c r="IHL34" s="321"/>
      <c r="IHM34" s="321"/>
      <c r="IHN34" s="321"/>
      <c r="IHO34" s="321"/>
      <c r="IHP34" s="321"/>
      <c r="IHQ34" s="321"/>
      <c r="IHR34" s="321"/>
      <c r="IHS34" s="321"/>
      <c r="IHT34" s="321"/>
      <c r="IHU34" s="321"/>
      <c r="IHV34" s="321"/>
      <c r="IHW34" s="321"/>
      <c r="IHX34" s="321"/>
      <c r="IHY34" s="321"/>
      <c r="IHZ34" s="321"/>
      <c r="IIA34" s="321"/>
      <c r="IIB34" s="321"/>
      <c r="IIC34" s="321"/>
      <c r="IID34" s="321"/>
      <c r="IIE34" s="321"/>
      <c r="IIF34" s="321"/>
      <c r="IIG34" s="321"/>
      <c r="IIH34" s="321"/>
      <c r="III34" s="321"/>
      <c r="IIJ34" s="321"/>
      <c r="IIK34" s="321"/>
      <c r="IIL34" s="321"/>
      <c r="IIM34" s="321"/>
      <c r="IIN34" s="321"/>
      <c r="IIO34" s="321"/>
      <c r="IIP34" s="321"/>
      <c r="IIQ34" s="321"/>
      <c r="IIR34" s="321"/>
      <c r="IIS34" s="321"/>
      <c r="IIT34" s="321"/>
      <c r="IIU34" s="321"/>
      <c r="IIV34" s="321"/>
      <c r="IIW34" s="321"/>
      <c r="IIX34" s="321"/>
      <c r="IIY34" s="321"/>
      <c r="IIZ34" s="321"/>
      <c r="IJA34" s="321"/>
      <c r="IJB34" s="321"/>
      <c r="IJC34" s="321"/>
      <c r="IJD34" s="321"/>
      <c r="IJE34" s="321"/>
      <c r="IJF34" s="321"/>
      <c r="IJG34" s="321"/>
      <c r="IJH34" s="321"/>
      <c r="IJI34" s="321"/>
      <c r="IJJ34" s="321"/>
      <c r="IJK34" s="321"/>
      <c r="IJL34" s="321"/>
      <c r="IJM34" s="321"/>
      <c r="IJN34" s="321"/>
      <c r="IJO34" s="321"/>
      <c r="IJP34" s="321"/>
      <c r="IJQ34" s="321"/>
      <c r="IJR34" s="321"/>
      <c r="IJS34" s="321"/>
      <c r="IJT34" s="321"/>
      <c r="IJU34" s="321"/>
      <c r="IJV34" s="321"/>
      <c r="IJW34" s="321"/>
      <c r="IJX34" s="321"/>
      <c r="IJY34" s="321"/>
      <c r="IJZ34" s="321"/>
      <c r="IKA34" s="321"/>
      <c r="IKB34" s="321"/>
      <c r="IKC34" s="321"/>
      <c r="IKD34" s="321"/>
      <c r="IKE34" s="321"/>
      <c r="IKF34" s="321"/>
      <c r="IKG34" s="321"/>
      <c r="IKH34" s="321"/>
      <c r="IKI34" s="321"/>
      <c r="IKJ34" s="321"/>
      <c r="IKK34" s="321"/>
      <c r="IKL34" s="321"/>
      <c r="IKM34" s="321"/>
      <c r="IKN34" s="321"/>
      <c r="IKO34" s="321"/>
      <c r="IKP34" s="321"/>
      <c r="IKQ34" s="321"/>
      <c r="IKR34" s="321"/>
      <c r="IKS34" s="321"/>
      <c r="IKT34" s="321"/>
      <c r="IKU34" s="321"/>
      <c r="IKV34" s="321"/>
      <c r="IKW34" s="321"/>
      <c r="IKX34" s="321"/>
      <c r="IKY34" s="321"/>
      <c r="IKZ34" s="321"/>
      <c r="ILA34" s="321"/>
      <c r="ILB34" s="321"/>
      <c r="ILC34" s="321"/>
      <c r="ILD34" s="321"/>
      <c r="ILE34" s="321"/>
      <c r="ILF34" s="321"/>
      <c r="ILG34" s="321"/>
      <c r="ILH34" s="321"/>
      <c r="ILI34" s="321"/>
      <c r="ILJ34" s="321"/>
      <c r="ILK34" s="321"/>
      <c r="ILL34" s="321"/>
      <c r="ILM34" s="321"/>
      <c r="ILN34" s="321"/>
      <c r="ILO34" s="321"/>
      <c r="ILP34" s="321"/>
      <c r="ILQ34" s="321"/>
      <c r="ILR34" s="321"/>
      <c r="ILS34" s="321"/>
      <c r="ILT34" s="321"/>
      <c r="ILU34" s="321"/>
      <c r="ILV34" s="321"/>
      <c r="ILW34" s="321"/>
      <c r="ILX34" s="321"/>
      <c r="ILY34" s="321"/>
      <c r="ILZ34" s="321"/>
      <c r="IMA34" s="321"/>
      <c r="IMB34" s="321"/>
      <c r="IMC34" s="321"/>
      <c r="IMD34" s="321"/>
      <c r="IME34" s="321"/>
      <c r="IMF34" s="321"/>
      <c r="IMG34" s="321"/>
      <c r="IMH34" s="321"/>
      <c r="IMI34" s="321"/>
      <c r="IMJ34" s="321"/>
      <c r="IMK34" s="321"/>
      <c r="IML34" s="321"/>
      <c r="IMM34" s="321"/>
      <c r="IMN34" s="321"/>
      <c r="IMO34" s="321"/>
      <c r="IMP34" s="321"/>
      <c r="IMQ34" s="321"/>
      <c r="IMR34" s="321"/>
      <c r="IMS34" s="321"/>
      <c r="IMT34" s="321"/>
      <c r="IMU34" s="321"/>
      <c r="IMV34" s="321"/>
      <c r="IMW34" s="321"/>
      <c r="IMX34" s="321"/>
      <c r="IMY34" s="321"/>
      <c r="IMZ34" s="321"/>
      <c r="INA34" s="321"/>
      <c r="INB34" s="321"/>
      <c r="INC34" s="321"/>
      <c r="IND34" s="321"/>
      <c r="INE34" s="321"/>
      <c r="INF34" s="321"/>
      <c r="ING34" s="321"/>
      <c r="INH34" s="321"/>
      <c r="INI34" s="321"/>
      <c r="INJ34" s="321"/>
      <c r="INK34" s="321"/>
      <c r="INL34" s="321"/>
      <c r="INM34" s="321"/>
      <c r="INN34" s="321"/>
      <c r="INO34" s="321"/>
      <c r="INP34" s="321"/>
      <c r="INQ34" s="321"/>
      <c r="INR34" s="321"/>
      <c r="INS34" s="321"/>
      <c r="INT34" s="321"/>
      <c r="INU34" s="321"/>
      <c r="INV34" s="321"/>
      <c r="INW34" s="321"/>
      <c r="INX34" s="321"/>
      <c r="INY34" s="321"/>
      <c r="INZ34" s="321"/>
      <c r="IOA34" s="321"/>
      <c r="IOB34" s="321"/>
      <c r="IOC34" s="321"/>
      <c r="IOD34" s="321"/>
      <c r="IOE34" s="321"/>
      <c r="IOF34" s="321"/>
      <c r="IOG34" s="321"/>
      <c r="IOH34" s="321"/>
      <c r="IOI34" s="321"/>
      <c r="IOJ34" s="321"/>
      <c r="IOK34" s="321"/>
      <c r="IOL34" s="321"/>
      <c r="IOM34" s="321"/>
      <c r="ION34" s="321"/>
      <c r="IOO34" s="321"/>
      <c r="IOP34" s="321"/>
      <c r="IOQ34" s="321"/>
      <c r="IOR34" s="321"/>
      <c r="IOS34" s="321"/>
      <c r="IOT34" s="321"/>
      <c r="IOU34" s="321"/>
      <c r="IOV34" s="321"/>
      <c r="IOW34" s="321"/>
      <c r="IOX34" s="321"/>
      <c r="IOY34" s="321"/>
      <c r="IOZ34" s="321"/>
      <c r="IPA34" s="321"/>
      <c r="IPB34" s="321"/>
      <c r="IPC34" s="321"/>
      <c r="IPD34" s="321"/>
      <c r="IPE34" s="321"/>
      <c r="IPF34" s="321"/>
      <c r="IPG34" s="321"/>
      <c r="IPH34" s="321"/>
      <c r="IPI34" s="321"/>
      <c r="IPJ34" s="321"/>
      <c r="IPK34" s="321"/>
      <c r="IPL34" s="321"/>
      <c r="IPM34" s="321"/>
      <c r="IPN34" s="321"/>
      <c r="IPO34" s="321"/>
      <c r="IPP34" s="321"/>
      <c r="IPQ34" s="321"/>
      <c r="IPR34" s="321"/>
      <c r="IPS34" s="321"/>
      <c r="IPT34" s="321"/>
      <c r="IPU34" s="321"/>
      <c r="IPV34" s="321"/>
      <c r="IPW34" s="321"/>
      <c r="IPX34" s="321"/>
      <c r="IPY34" s="321"/>
      <c r="IPZ34" s="321"/>
      <c r="IQA34" s="321"/>
      <c r="IQB34" s="321"/>
      <c r="IQC34" s="321"/>
      <c r="IQD34" s="321"/>
      <c r="IQE34" s="321"/>
      <c r="IQF34" s="321"/>
      <c r="IQG34" s="321"/>
      <c r="IQH34" s="321"/>
      <c r="IQI34" s="321"/>
      <c r="IQJ34" s="321"/>
      <c r="IQK34" s="321"/>
      <c r="IQL34" s="321"/>
      <c r="IQM34" s="321"/>
      <c r="IQN34" s="321"/>
      <c r="IQO34" s="321"/>
      <c r="IQP34" s="321"/>
      <c r="IQQ34" s="321"/>
      <c r="IQR34" s="321"/>
      <c r="IQS34" s="321"/>
      <c r="IQT34" s="321"/>
      <c r="IQU34" s="321"/>
      <c r="IQV34" s="321"/>
      <c r="IQW34" s="321"/>
      <c r="IQX34" s="321"/>
      <c r="IQY34" s="321"/>
      <c r="IQZ34" s="321"/>
      <c r="IRA34" s="321"/>
      <c r="IRB34" s="321"/>
      <c r="IRC34" s="321"/>
      <c r="IRD34" s="321"/>
      <c r="IRE34" s="321"/>
      <c r="IRF34" s="321"/>
      <c r="IRG34" s="321"/>
      <c r="IRH34" s="321"/>
      <c r="IRI34" s="321"/>
      <c r="IRJ34" s="321"/>
      <c r="IRK34" s="321"/>
      <c r="IRL34" s="321"/>
      <c r="IRM34" s="321"/>
      <c r="IRN34" s="321"/>
      <c r="IRO34" s="321"/>
      <c r="IRP34" s="321"/>
      <c r="IRQ34" s="321"/>
      <c r="IRR34" s="321"/>
      <c r="IRS34" s="321"/>
      <c r="IRT34" s="321"/>
      <c r="IRU34" s="321"/>
      <c r="IRV34" s="321"/>
      <c r="IRW34" s="321"/>
      <c r="IRX34" s="321"/>
      <c r="IRY34" s="321"/>
      <c r="IRZ34" s="321"/>
      <c r="ISA34" s="321"/>
      <c r="ISB34" s="321"/>
      <c r="ISC34" s="321"/>
      <c r="ISD34" s="321"/>
      <c r="ISE34" s="321"/>
      <c r="ISF34" s="321"/>
      <c r="ISG34" s="321"/>
      <c r="ISH34" s="321"/>
      <c r="ISI34" s="321"/>
      <c r="ISJ34" s="321"/>
      <c r="ISK34" s="321"/>
      <c r="ISL34" s="321"/>
      <c r="ISM34" s="321"/>
      <c r="ISN34" s="321"/>
      <c r="ISO34" s="321"/>
      <c r="ISP34" s="321"/>
      <c r="ISQ34" s="321"/>
      <c r="ISR34" s="321"/>
      <c r="ISS34" s="321"/>
      <c r="IST34" s="321"/>
      <c r="ISU34" s="321"/>
      <c r="ISV34" s="321"/>
      <c r="ISW34" s="321"/>
      <c r="ISX34" s="321"/>
      <c r="ISY34" s="321"/>
      <c r="ISZ34" s="321"/>
      <c r="ITA34" s="321"/>
      <c r="ITB34" s="321"/>
      <c r="ITC34" s="321"/>
      <c r="ITD34" s="321"/>
      <c r="ITE34" s="321"/>
      <c r="ITF34" s="321"/>
      <c r="ITG34" s="321"/>
      <c r="ITH34" s="321"/>
      <c r="ITI34" s="321"/>
      <c r="ITJ34" s="321"/>
      <c r="ITK34" s="321"/>
      <c r="ITL34" s="321"/>
      <c r="ITM34" s="321"/>
      <c r="ITN34" s="321"/>
      <c r="ITO34" s="321"/>
      <c r="ITP34" s="321"/>
      <c r="ITQ34" s="321"/>
      <c r="ITR34" s="321"/>
      <c r="ITS34" s="321"/>
      <c r="ITT34" s="321"/>
      <c r="ITU34" s="321"/>
      <c r="ITV34" s="321"/>
      <c r="ITW34" s="321"/>
      <c r="ITX34" s="321"/>
      <c r="ITY34" s="321"/>
      <c r="ITZ34" s="321"/>
      <c r="IUA34" s="321"/>
      <c r="IUB34" s="321"/>
      <c r="IUC34" s="321"/>
      <c r="IUD34" s="321"/>
      <c r="IUE34" s="321"/>
      <c r="IUF34" s="321"/>
      <c r="IUG34" s="321"/>
      <c r="IUH34" s="321"/>
      <c r="IUI34" s="321"/>
      <c r="IUJ34" s="321"/>
      <c r="IUK34" s="321"/>
      <c r="IUL34" s="321"/>
      <c r="IUM34" s="321"/>
      <c r="IUN34" s="321"/>
      <c r="IUO34" s="321"/>
      <c r="IUP34" s="321"/>
      <c r="IUQ34" s="321"/>
      <c r="IUR34" s="321"/>
      <c r="IUS34" s="321"/>
      <c r="IUT34" s="321"/>
      <c r="IUU34" s="321"/>
      <c r="IUV34" s="321"/>
      <c r="IUW34" s="321"/>
      <c r="IUX34" s="321"/>
      <c r="IUY34" s="321"/>
      <c r="IUZ34" s="321"/>
      <c r="IVA34" s="321"/>
      <c r="IVB34" s="321"/>
      <c r="IVC34" s="321"/>
      <c r="IVD34" s="321"/>
      <c r="IVE34" s="321"/>
      <c r="IVF34" s="321"/>
      <c r="IVG34" s="321"/>
      <c r="IVH34" s="321"/>
      <c r="IVI34" s="321"/>
      <c r="IVJ34" s="321"/>
      <c r="IVK34" s="321"/>
      <c r="IVL34" s="321"/>
      <c r="IVM34" s="321"/>
      <c r="IVN34" s="321"/>
      <c r="IVO34" s="321"/>
      <c r="IVP34" s="321"/>
      <c r="IVQ34" s="321"/>
      <c r="IVR34" s="321"/>
      <c r="IVS34" s="321"/>
      <c r="IVT34" s="321"/>
      <c r="IVU34" s="321"/>
      <c r="IVV34" s="321"/>
      <c r="IVW34" s="321"/>
      <c r="IVX34" s="321"/>
      <c r="IVY34" s="321"/>
      <c r="IVZ34" s="321"/>
      <c r="IWA34" s="321"/>
      <c r="IWB34" s="321"/>
      <c r="IWC34" s="321"/>
      <c r="IWD34" s="321"/>
      <c r="IWE34" s="321"/>
      <c r="IWF34" s="321"/>
      <c r="IWG34" s="321"/>
      <c r="IWH34" s="321"/>
      <c r="IWI34" s="321"/>
      <c r="IWJ34" s="321"/>
      <c r="IWK34" s="321"/>
      <c r="IWL34" s="321"/>
      <c r="IWM34" s="321"/>
      <c r="IWN34" s="321"/>
      <c r="IWO34" s="321"/>
      <c r="IWP34" s="321"/>
      <c r="IWQ34" s="321"/>
      <c r="IWR34" s="321"/>
      <c r="IWS34" s="321"/>
      <c r="IWT34" s="321"/>
      <c r="IWU34" s="321"/>
      <c r="IWV34" s="321"/>
      <c r="IWW34" s="321"/>
      <c r="IWX34" s="321"/>
      <c r="IWY34" s="321"/>
      <c r="IWZ34" s="321"/>
      <c r="IXA34" s="321"/>
      <c r="IXB34" s="321"/>
      <c r="IXC34" s="321"/>
      <c r="IXD34" s="321"/>
      <c r="IXE34" s="321"/>
      <c r="IXF34" s="321"/>
      <c r="IXG34" s="321"/>
      <c r="IXH34" s="321"/>
      <c r="IXI34" s="321"/>
      <c r="IXJ34" s="321"/>
      <c r="IXK34" s="321"/>
      <c r="IXL34" s="321"/>
      <c r="IXM34" s="321"/>
      <c r="IXN34" s="321"/>
      <c r="IXO34" s="321"/>
      <c r="IXP34" s="321"/>
      <c r="IXQ34" s="321"/>
      <c r="IXR34" s="321"/>
      <c r="IXS34" s="321"/>
      <c r="IXT34" s="321"/>
      <c r="IXU34" s="321"/>
      <c r="IXV34" s="321"/>
      <c r="IXW34" s="321"/>
      <c r="IXX34" s="321"/>
      <c r="IXY34" s="321"/>
      <c r="IXZ34" s="321"/>
      <c r="IYA34" s="321"/>
      <c r="IYB34" s="321"/>
      <c r="IYC34" s="321"/>
      <c r="IYD34" s="321"/>
      <c r="IYE34" s="321"/>
      <c r="IYF34" s="321"/>
      <c r="IYG34" s="321"/>
      <c r="IYH34" s="321"/>
      <c r="IYI34" s="321"/>
      <c r="IYJ34" s="321"/>
      <c r="IYK34" s="321"/>
      <c r="IYL34" s="321"/>
      <c r="IYM34" s="321"/>
      <c r="IYN34" s="321"/>
      <c r="IYO34" s="321"/>
      <c r="IYP34" s="321"/>
      <c r="IYQ34" s="321"/>
      <c r="IYR34" s="321"/>
      <c r="IYS34" s="321"/>
      <c r="IYT34" s="321"/>
      <c r="IYU34" s="321"/>
      <c r="IYV34" s="321"/>
      <c r="IYW34" s="321"/>
      <c r="IYX34" s="321"/>
      <c r="IYY34" s="321"/>
      <c r="IYZ34" s="321"/>
      <c r="IZA34" s="321"/>
      <c r="IZB34" s="321"/>
      <c r="IZC34" s="321"/>
      <c r="IZD34" s="321"/>
      <c r="IZE34" s="321"/>
      <c r="IZF34" s="321"/>
      <c r="IZG34" s="321"/>
      <c r="IZH34" s="321"/>
      <c r="IZI34" s="321"/>
      <c r="IZJ34" s="321"/>
      <c r="IZK34" s="321"/>
      <c r="IZL34" s="321"/>
      <c r="IZM34" s="321"/>
      <c r="IZN34" s="321"/>
      <c r="IZO34" s="321"/>
      <c r="IZP34" s="321"/>
      <c r="IZQ34" s="321"/>
      <c r="IZR34" s="321"/>
      <c r="IZS34" s="321"/>
      <c r="IZT34" s="321"/>
      <c r="IZU34" s="321"/>
      <c r="IZV34" s="321"/>
      <c r="IZW34" s="321"/>
      <c r="IZX34" s="321"/>
      <c r="IZY34" s="321"/>
      <c r="IZZ34" s="321"/>
      <c r="JAA34" s="321"/>
      <c r="JAB34" s="321"/>
      <c r="JAC34" s="321"/>
      <c r="JAD34" s="321"/>
      <c r="JAE34" s="321"/>
      <c r="JAF34" s="321"/>
      <c r="JAG34" s="321"/>
      <c r="JAH34" s="321"/>
      <c r="JAI34" s="321"/>
      <c r="JAJ34" s="321"/>
      <c r="JAK34" s="321"/>
      <c r="JAL34" s="321"/>
      <c r="JAM34" s="321"/>
      <c r="JAN34" s="321"/>
      <c r="JAO34" s="321"/>
      <c r="JAP34" s="321"/>
      <c r="JAQ34" s="321"/>
      <c r="JAR34" s="321"/>
      <c r="JAS34" s="321"/>
      <c r="JAT34" s="321"/>
      <c r="JAU34" s="321"/>
      <c r="JAV34" s="321"/>
      <c r="JAW34" s="321"/>
      <c r="JAX34" s="321"/>
      <c r="JAY34" s="321"/>
      <c r="JAZ34" s="321"/>
      <c r="JBA34" s="321"/>
      <c r="JBB34" s="321"/>
      <c r="JBC34" s="321"/>
      <c r="JBD34" s="321"/>
      <c r="JBE34" s="321"/>
      <c r="JBF34" s="321"/>
      <c r="JBG34" s="321"/>
      <c r="JBH34" s="321"/>
      <c r="JBI34" s="321"/>
      <c r="JBJ34" s="321"/>
      <c r="JBK34" s="321"/>
      <c r="JBL34" s="321"/>
      <c r="JBM34" s="321"/>
      <c r="JBN34" s="321"/>
      <c r="JBO34" s="321"/>
      <c r="JBP34" s="321"/>
      <c r="JBQ34" s="321"/>
      <c r="JBR34" s="321"/>
      <c r="JBS34" s="321"/>
      <c r="JBT34" s="321"/>
      <c r="JBU34" s="321"/>
      <c r="JBV34" s="321"/>
      <c r="JBW34" s="321"/>
      <c r="JBX34" s="321"/>
      <c r="JBY34" s="321"/>
      <c r="JBZ34" s="321"/>
      <c r="JCA34" s="321"/>
      <c r="JCB34" s="321"/>
      <c r="JCC34" s="321"/>
      <c r="JCD34" s="321"/>
      <c r="JCE34" s="321"/>
      <c r="JCF34" s="321"/>
      <c r="JCG34" s="321"/>
      <c r="JCH34" s="321"/>
      <c r="JCI34" s="321"/>
      <c r="JCJ34" s="321"/>
      <c r="JCK34" s="321"/>
      <c r="JCL34" s="321"/>
      <c r="JCM34" s="321"/>
      <c r="JCN34" s="321"/>
      <c r="JCO34" s="321"/>
      <c r="JCP34" s="321"/>
      <c r="JCQ34" s="321"/>
      <c r="JCR34" s="321"/>
      <c r="JCS34" s="321"/>
      <c r="JCT34" s="321"/>
      <c r="JCU34" s="321"/>
      <c r="JCV34" s="321"/>
      <c r="JCW34" s="321"/>
      <c r="JCX34" s="321"/>
      <c r="JCY34" s="321"/>
      <c r="JCZ34" s="321"/>
      <c r="JDA34" s="321"/>
      <c r="JDB34" s="321"/>
      <c r="JDC34" s="321"/>
      <c r="JDD34" s="321"/>
      <c r="JDE34" s="321"/>
      <c r="JDF34" s="321"/>
      <c r="JDG34" s="321"/>
      <c r="JDH34" s="321"/>
      <c r="JDI34" s="321"/>
      <c r="JDJ34" s="321"/>
      <c r="JDK34" s="321"/>
      <c r="JDL34" s="321"/>
      <c r="JDM34" s="321"/>
      <c r="JDN34" s="321"/>
      <c r="JDO34" s="321"/>
      <c r="JDP34" s="321"/>
      <c r="JDQ34" s="321"/>
      <c r="JDR34" s="321"/>
      <c r="JDS34" s="321"/>
      <c r="JDT34" s="321"/>
      <c r="JDU34" s="321"/>
      <c r="JDV34" s="321"/>
      <c r="JDW34" s="321"/>
      <c r="JDX34" s="321"/>
      <c r="JDY34" s="321"/>
      <c r="JDZ34" s="321"/>
      <c r="JEA34" s="321"/>
      <c r="JEB34" s="321"/>
      <c r="JEC34" s="321"/>
      <c r="JED34" s="321"/>
      <c r="JEE34" s="321"/>
      <c r="JEF34" s="321"/>
      <c r="JEG34" s="321"/>
      <c r="JEH34" s="321"/>
      <c r="JEI34" s="321"/>
      <c r="JEJ34" s="321"/>
      <c r="JEK34" s="321"/>
      <c r="JEL34" s="321"/>
      <c r="JEM34" s="321"/>
      <c r="JEN34" s="321"/>
      <c r="JEO34" s="321"/>
      <c r="JEP34" s="321"/>
      <c r="JEQ34" s="321"/>
      <c r="JER34" s="321"/>
      <c r="JES34" s="321"/>
      <c r="JET34" s="321"/>
      <c r="JEU34" s="321"/>
      <c r="JEV34" s="321"/>
      <c r="JEW34" s="321"/>
      <c r="JEX34" s="321"/>
      <c r="JEY34" s="321"/>
      <c r="JEZ34" s="321"/>
      <c r="JFA34" s="321"/>
      <c r="JFB34" s="321"/>
      <c r="JFC34" s="321"/>
      <c r="JFD34" s="321"/>
      <c r="JFE34" s="321"/>
      <c r="JFF34" s="321"/>
      <c r="JFG34" s="321"/>
      <c r="JFH34" s="321"/>
      <c r="JFI34" s="321"/>
      <c r="JFJ34" s="321"/>
      <c r="JFK34" s="321"/>
      <c r="JFL34" s="321"/>
      <c r="JFM34" s="321"/>
      <c r="JFN34" s="321"/>
      <c r="JFO34" s="321"/>
      <c r="JFP34" s="321"/>
      <c r="JFQ34" s="321"/>
      <c r="JFR34" s="321"/>
      <c r="JFS34" s="321"/>
      <c r="JFT34" s="321"/>
      <c r="JFU34" s="321"/>
      <c r="JFV34" s="321"/>
      <c r="JFW34" s="321"/>
      <c r="JFX34" s="321"/>
      <c r="JFY34" s="321"/>
      <c r="JFZ34" s="321"/>
      <c r="JGA34" s="321"/>
      <c r="JGB34" s="321"/>
      <c r="JGC34" s="321"/>
      <c r="JGD34" s="321"/>
      <c r="JGE34" s="321"/>
      <c r="JGF34" s="321"/>
      <c r="JGG34" s="321"/>
      <c r="JGH34" s="321"/>
      <c r="JGI34" s="321"/>
      <c r="JGJ34" s="321"/>
      <c r="JGK34" s="321"/>
      <c r="JGL34" s="321"/>
      <c r="JGM34" s="321"/>
      <c r="JGN34" s="321"/>
      <c r="JGO34" s="321"/>
      <c r="JGP34" s="321"/>
      <c r="JGQ34" s="321"/>
      <c r="JGR34" s="321"/>
      <c r="JGS34" s="321"/>
      <c r="JGT34" s="321"/>
      <c r="JGU34" s="321"/>
      <c r="JGV34" s="321"/>
      <c r="JGW34" s="321"/>
      <c r="JGX34" s="321"/>
      <c r="JGY34" s="321"/>
      <c r="JGZ34" s="321"/>
      <c r="JHA34" s="321"/>
      <c r="JHB34" s="321"/>
      <c r="JHC34" s="321"/>
      <c r="JHD34" s="321"/>
      <c r="JHE34" s="321"/>
      <c r="JHF34" s="321"/>
      <c r="JHG34" s="321"/>
      <c r="JHH34" s="321"/>
      <c r="JHI34" s="321"/>
      <c r="JHJ34" s="321"/>
      <c r="JHK34" s="321"/>
      <c r="JHL34" s="321"/>
      <c r="JHM34" s="321"/>
      <c r="JHN34" s="321"/>
      <c r="JHO34" s="321"/>
      <c r="JHP34" s="321"/>
      <c r="JHQ34" s="321"/>
      <c r="JHR34" s="321"/>
      <c r="JHS34" s="321"/>
      <c r="JHT34" s="321"/>
      <c r="JHU34" s="321"/>
      <c r="JHV34" s="321"/>
      <c r="JHW34" s="321"/>
      <c r="JHX34" s="321"/>
      <c r="JHY34" s="321"/>
      <c r="JHZ34" s="321"/>
      <c r="JIA34" s="321"/>
      <c r="JIB34" s="321"/>
      <c r="JIC34" s="321"/>
      <c r="JID34" s="321"/>
      <c r="JIE34" s="321"/>
      <c r="JIF34" s="321"/>
      <c r="JIG34" s="321"/>
      <c r="JIH34" s="321"/>
      <c r="JII34" s="321"/>
      <c r="JIJ34" s="321"/>
      <c r="JIK34" s="321"/>
      <c r="JIL34" s="321"/>
      <c r="JIM34" s="321"/>
      <c r="JIN34" s="321"/>
      <c r="JIO34" s="321"/>
      <c r="JIP34" s="321"/>
      <c r="JIQ34" s="321"/>
      <c r="JIR34" s="321"/>
      <c r="JIS34" s="321"/>
      <c r="JIT34" s="321"/>
      <c r="JIU34" s="321"/>
      <c r="JIV34" s="321"/>
      <c r="JIW34" s="321"/>
      <c r="JIX34" s="321"/>
      <c r="JIY34" s="321"/>
      <c r="JIZ34" s="321"/>
      <c r="JJA34" s="321"/>
      <c r="JJB34" s="321"/>
      <c r="JJC34" s="321"/>
      <c r="JJD34" s="321"/>
      <c r="JJE34" s="321"/>
      <c r="JJF34" s="321"/>
      <c r="JJG34" s="321"/>
      <c r="JJH34" s="321"/>
      <c r="JJI34" s="321"/>
      <c r="JJJ34" s="321"/>
      <c r="JJK34" s="321"/>
      <c r="JJL34" s="321"/>
      <c r="JJM34" s="321"/>
      <c r="JJN34" s="321"/>
      <c r="JJO34" s="321"/>
      <c r="JJP34" s="321"/>
      <c r="JJQ34" s="321"/>
      <c r="JJR34" s="321"/>
      <c r="JJS34" s="321"/>
      <c r="JJT34" s="321"/>
      <c r="JJU34" s="321"/>
      <c r="JJV34" s="321"/>
      <c r="JJW34" s="321"/>
      <c r="JJX34" s="321"/>
      <c r="JJY34" s="321"/>
      <c r="JJZ34" s="321"/>
      <c r="JKA34" s="321"/>
      <c r="JKB34" s="321"/>
      <c r="JKC34" s="321"/>
      <c r="JKD34" s="321"/>
      <c r="JKE34" s="321"/>
      <c r="JKF34" s="321"/>
      <c r="JKG34" s="321"/>
      <c r="JKH34" s="321"/>
      <c r="JKI34" s="321"/>
      <c r="JKJ34" s="321"/>
      <c r="JKK34" s="321"/>
      <c r="JKL34" s="321"/>
      <c r="JKM34" s="321"/>
      <c r="JKN34" s="321"/>
      <c r="JKO34" s="321"/>
      <c r="JKP34" s="321"/>
      <c r="JKQ34" s="321"/>
      <c r="JKR34" s="321"/>
      <c r="JKS34" s="321"/>
      <c r="JKT34" s="321"/>
      <c r="JKU34" s="321"/>
      <c r="JKV34" s="321"/>
      <c r="JKW34" s="321"/>
      <c r="JKX34" s="321"/>
      <c r="JKY34" s="321"/>
      <c r="JKZ34" s="321"/>
      <c r="JLA34" s="321"/>
      <c r="JLB34" s="321"/>
      <c r="JLC34" s="321"/>
      <c r="JLD34" s="321"/>
      <c r="JLE34" s="321"/>
      <c r="JLF34" s="321"/>
      <c r="JLG34" s="321"/>
      <c r="JLH34" s="321"/>
      <c r="JLI34" s="321"/>
      <c r="JLJ34" s="321"/>
      <c r="JLK34" s="321"/>
      <c r="JLL34" s="321"/>
      <c r="JLM34" s="321"/>
      <c r="JLN34" s="321"/>
      <c r="JLO34" s="321"/>
      <c r="JLP34" s="321"/>
      <c r="JLQ34" s="321"/>
      <c r="JLR34" s="321"/>
      <c r="JLS34" s="321"/>
      <c r="JLT34" s="321"/>
      <c r="JLU34" s="321"/>
      <c r="JLV34" s="321"/>
      <c r="JLW34" s="321"/>
      <c r="JLX34" s="321"/>
      <c r="JLY34" s="321"/>
      <c r="JLZ34" s="321"/>
      <c r="JMA34" s="321"/>
      <c r="JMB34" s="321"/>
      <c r="JMC34" s="321"/>
      <c r="JMD34" s="321"/>
      <c r="JME34" s="321"/>
      <c r="JMF34" s="321"/>
      <c r="JMG34" s="321"/>
      <c r="JMH34" s="321"/>
      <c r="JMI34" s="321"/>
      <c r="JMJ34" s="321"/>
      <c r="JMK34" s="321"/>
      <c r="JML34" s="321"/>
      <c r="JMM34" s="321"/>
      <c r="JMN34" s="321"/>
      <c r="JMO34" s="321"/>
      <c r="JMP34" s="321"/>
      <c r="JMQ34" s="321"/>
      <c r="JMR34" s="321"/>
      <c r="JMS34" s="321"/>
      <c r="JMT34" s="321"/>
      <c r="JMU34" s="321"/>
      <c r="JMV34" s="321"/>
      <c r="JMW34" s="321"/>
      <c r="JMX34" s="321"/>
      <c r="JMY34" s="321"/>
      <c r="JMZ34" s="321"/>
      <c r="JNA34" s="321"/>
      <c r="JNB34" s="321"/>
      <c r="JNC34" s="321"/>
      <c r="JND34" s="321"/>
      <c r="JNE34" s="321"/>
      <c r="JNF34" s="321"/>
      <c r="JNG34" s="321"/>
      <c r="JNH34" s="321"/>
      <c r="JNI34" s="321"/>
      <c r="JNJ34" s="321"/>
      <c r="JNK34" s="321"/>
      <c r="JNL34" s="321"/>
      <c r="JNM34" s="321"/>
      <c r="JNN34" s="321"/>
      <c r="JNO34" s="321"/>
      <c r="JNP34" s="321"/>
      <c r="JNQ34" s="321"/>
      <c r="JNR34" s="321"/>
      <c r="JNS34" s="321"/>
      <c r="JNT34" s="321"/>
      <c r="JNU34" s="321"/>
      <c r="JNV34" s="321"/>
      <c r="JNW34" s="321"/>
      <c r="JNX34" s="321"/>
      <c r="JNY34" s="321"/>
      <c r="JNZ34" s="321"/>
      <c r="JOA34" s="321"/>
      <c r="JOB34" s="321"/>
      <c r="JOC34" s="321"/>
      <c r="JOD34" s="321"/>
      <c r="JOE34" s="321"/>
      <c r="JOF34" s="321"/>
      <c r="JOG34" s="321"/>
      <c r="JOH34" s="321"/>
      <c r="JOI34" s="321"/>
      <c r="JOJ34" s="321"/>
      <c r="JOK34" s="321"/>
      <c r="JOL34" s="321"/>
      <c r="JOM34" s="321"/>
      <c r="JON34" s="321"/>
      <c r="JOO34" s="321"/>
      <c r="JOP34" s="321"/>
      <c r="JOQ34" s="321"/>
      <c r="JOR34" s="321"/>
      <c r="JOS34" s="321"/>
      <c r="JOT34" s="321"/>
      <c r="JOU34" s="321"/>
      <c r="JOV34" s="321"/>
      <c r="JOW34" s="321"/>
      <c r="JOX34" s="321"/>
      <c r="JOY34" s="321"/>
      <c r="JOZ34" s="321"/>
      <c r="JPA34" s="321"/>
      <c r="JPB34" s="321"/>
      <c r="JPC34" s="321"/>
      <c r="JPD34" s="321"/>
      <c r="JPE34" s="321"/>
      <c r="JPF34" s="321"/>
      <c r="JPG34" s="321"/>
      <c r="JPH34" s="321"/>
      <c r="JPI34" s="321"/>
      <c r="JPJ34" s="321"/>
      <c r="JPK34" s="321"/>
      <c r="JPL34" s="321"/>
      <c r="JPM34" s="321"/>
      <c r="JPN34" s="321"/>
      <c r="JPO34" s="321"/>
      <c r="JPP34" s="321"/>
      <c r="JPQ34" s="321"/>
      <c r="JPR34" s="321"/>
      <c r="JPS34" s="321"/>
      <c r="JPT34" s="321"/>
      <c r="JPU34" s="321"/>
      <c r="JPV34" s="321"/>
      <c r="JPW34" s="321"/>
      <c r="JPX34" s="321"/>
      <c r="JPY34" s="321"/>
      <c r="JPZ34" s="321"/>
      <c r="JQA34" s="321"/>
      <c r="JQB34" s="321"/>
      <c r="JQC34" s="321"/>
      <c r="JQD34" s="321"/>
      <c r="JQE34" s="321"/>
      <c r="JQF34" s="321"/>
      <c r="JQG34" s="321"/>
      <c r="JQH34" s="321"/>
      <c r="JQI34" s="321"/>
      <c r="JQJ34" s="321"/>
      <c r="JQK34" s="321"/>
      <c r="JQL34" s="321"/>
      <c r="JQM34" s="321"/>
      <c r="JQN34" s="321"/>
      <c r="JQO34" s="321"/>
      <c r="JQP34" s="321"/>
      <c r="JQQ34" s="321"/>
      <c r="JQR34" s="321"/>
      <c r="JQS34" s="321"/>
      <c r="JQT34" s="321"/>
      <c r="JQU34" s="321"/>
      <c r="JQV34" s="321"/>
      <c r="JQW34" s="321"/>
      <c r="JQX34" s="321"/>
      <c r="JQY34" s="321"/>
      <c r="JQZ34" s="321"/>
      <c r="JRA34" s="321"/>
      <c r="JRB34" s="321"/>
      <c r="JRC34" s="321"/>
      <c r="JRD34" s="321"/>
      <c r="JRE34" s="321"/>
      <c r="JRF34" s="321"/>
      <c r="JRG34" s="321"/>
      <c r="JRH34" s="321"/>
      <c r="JRI34" s="321"/>
      <c r="JRJ34" s="321"/>
      <c r="JRK34" s="321"/>
      <c r="JRL34" s="321"/>
      <c r="JRM34" s="321"/>
      <c r="JRN34" s="321"/>
      <c r="JRO34" s="321"/>
      <c r="JRP34" s="321"/>
      <c r="JRQ34" s="321"/>
      <c r="JRR34" s="321"/>
      <c r="JRS34" s="321"/>
      <c r="JRT34" s="321"/>
      <c r="JRU34" s="321"/>
      <c r="JRV34" s="321"/>
      <c r="JRW34" s="321"/>
      <c r="JRX34" s="321"/>
      <c r="JRY34" s="321"/>
      <c r="JRZ34" s="321"/>
      <c r="JSA34" s="321"/>
      <c r="JSB34" s="321"/>
      <c r="JSC34" s="321"/>
      <c r="JSD34" s="321"/>
      <c r="JSE34" s="321"/>
      <c r="JSF34" s="321"/>
      <c r="JSG34" s="321"/>
      <c r="JSH34" s="321"/>
      <c r="JSI34" s="321"/>
      <c r="JSJ34" s="321"/>
      <c r="JSK34" s="321"/>
      <c r="JSL34" s="321"/>
      <c r="JSM34" s="321"/>
      <c r="JSN34" s="321"/>
      <c r="JSO34" s="321"/>
      <c r="JSP34" s="321"/>
      <c r="JSQ34" s="321"/>
      <c r="JSR34" s="321"/>
      <c r="JSS34" s="321"/>
      <c r="JST34" s="321"/>
      <c r="JSU34" s="321"/>
      <c r="JSV34" s="321"/>
      <c r="JSW34" s="321"/>
      <c r="JSX34" s="321"/>
      <c r="JSY34" s="321"/>
      <c r="JSZ34" s="321"/>
      <c r="JTA34" s="321"/>
      <c r="JTB34" s="321"/>
      <c r="JTC34" s="321"/>
      <c r="JTD34" s="321"/>
      <c r="JTE34" s="321"/>
      <c r="JTF34" s="321"/>
      <c r="JTG34" s="321"/>
      <c r="JTH34" s="321"/>
      <c r="JTI34" s="321"/>
      <c r="JTJ34" s="321"/>
      <c r="JTK34" s="321"/>
      <c r="JTL34" s="321"/>
      <c r="JTM34" s="321"/>
      <c r="JTN34" s="321"/>
      <c r="JTO34" s="321"/>
      <c r="JTP34" s="321"/>
      <c r="JTQ34" s="321"/>
      <c r="JTR34" s="321"/>
      <c r="JTS34" s="321"/>
      <c r="JTT34" s="321"/>
      <c r="JTU34" s="321"/>
      <c r="JTV34" s="321"/>
      <c r="JTW34" s="321"/>
      <c r="JTX34" s="321"/>
      <c r="JTY34" s="321"/>
      <c r="JTZ34" s="321"/>
      <c r="JUA34" s="321"/>
      <c r="JUB34" s="321"/>
      <c r="JUC34" s="321"/>
      <c r="JUD34" s="321"/>
      <c r="JUE34" s="321"/>
      <c r="JUF34" s="321"/>
      <c r="JUG34" s="321"/>
      <c r="JUH34" s="321"/>
      <c r="JUI34" s="321"/>
      <c r="JUJ34" s="321"/>
      <c r="JUK34" s="321"/>
      <c r="JUL34" s="321"/>
      <c r="JUM34" s="321"/>
      <c r="JUN34" s="321"/>
      <c r="JUO34" s="321"/>
      <c r="JUP34" s="321"/>
      <c r="JUQ34" s="321"/>
      <c r="JUR34" s="321"/>
      <c r="JUS34" s="321"/>
      <c r="JUT34" s="321"/>
      <c r="JUU34" s="321"/>
      <c r="JUV34" s="321"/>
      <c r="JUW34" s="321"/>
      <c r="JUX34" s="321"/>
      <c r="JUY34" s="321"/>
      <c r="JUZ34" s="321"/>
      <c r="JVA34" s="321"/>
      <c r="JVB34" s="321"/>
      <c r="JVC34" s="321"/>
      <c r="JVD34" s="321"/>
      <c r="JVE34" s="321"/>
      <c r="JVF34" s="321"/>
      <c r="JVG34" s="321"/>
      <c r="JVH34" s="321"/>
      <c r="JVI34" s="321"/>
      <c r="JVJ34" s="321"/>
      <c r="JVK34" s="321"/>
      <c r="JVL34" s="321"/>
      <c r="JVM34" s="321"/>
      <c r="JVN34" s="321"/>
      <c r="JVO34" s="321"/>
      <c r="JVP34" s="321"/>
      <c r="JVQ34" s="321"/>
      <c r="JVR34" s="321"/>
      <c r="JVS34" s="321"/>
      <c r="JVT34" s="321"/>
      <c r="JVU34" s="321"/>
      <c r="JVV34" s="321"/>
      <c r="JVW34" s="321"/>
      <c r="JVX34" s="321"/>
      <c r="JVY34" s="321"/>
      <c r="JVZ34" s="321"/>
      <c r="JWA34" s="321"/>
      <c r="JWB34" s="321"/>
      <c r="JWC34" s="321"/>
      <c r="JWD34" s="321"/>
      <c r="JWE34" s="321"/>
      <c r="JWF34" s="321"/>
      <c r="JWG34" s="321"/>
      <c r="JWH34" s="321"/>
      <c r="JWI34" s="321"/>
      <c r="JWJ34" s="321"/>
      <c r="JWK34" s="321"/>
      <c r="JWL34" s="321"/>
      <c r="JWM34" s="321"/>
      <c r="JWN34" s="321"/>
      <c r="JWO34" s="321"/>
      <c r="JWP34" s="321"/>
      <c r="JWQ34" s="321"/>
      <c r="JWR34" s="321"/>
      <c r="JWS34" s="321"/>
      <c r="JWT34" s="321"/>
      <c r="JWU34" s="321"/>
      <c r="JWV34" s="321"/>
      <c r="JWW34" s="321"/>
      <c r="JWX34" s="321"/>
      <c r="JWY34" s="321"/>
      <c r="JWZ34" s="321"/>
      <c r="JXA34" s="321"/>
      <c r="JXB34" s="321"/>
      <c r="JXC34" s="321"/>
      <c r="JXD34" s="321"/>
      <c r="JXE34" s="321"/>
      <c r="JXF34" s="321"/>
      <c r="JXG34" s="321"/>
      <c r="JXH34" s="321"/>
      <c r="JXI34" s="321"/>
      <c r="JXJ34" s="321"/>
      <c r="JXK34" s="321"/>
      <c r="JXL34" s="321"/>
      <c r="JXM34" s="321"/>
      <c r="JXN34" s="321"/>
      <c r="JXO34" s="321"/>
      <c r="JXP34" s="321"/>
      <c r="JXQ34" s="321"/>
      <c r="JXR34" s="321"/>
      <c r="JXS34" s="321"/>
      <c r="JXT34" s="321"/>
      <c r="JXU34" s="321"/>
      <c r="JXV34" s="321"/>
      <c r="JXW34" s="321"/>
      <c r="JXX34" s="321"/>
      <c r="JXY34" s="321"/>
      <c r="JXZ34" s="321"/>
      <c r="JYA34" s="321"/>
      <c r="JYB34" s="321"/>
      <c r="JYC34" s="321"/>
      <c r="JYD34" s="321"/>
      <c r="JYE34" s="321"/>
      <c r="JYF34" s="321"/>
      <c r="JYG34" s="321"/>
      <c r="JYH34" s="321"/>
      <c r="JYI34" s="321"/>
      <c r="JYJ34" s="321"/>
      <c r="JYK34" s="321"/>
      <c r="JYL34" s="321"/>
      <c r="JYM34" s="321"/>
      <c r="JYN34" s="321"/>
      <c r="JYO34" s="321"/>
      <c r="JYP34" s="321"/>
      <c r="JYQ34" s="321"/>
      <c r="JYR34" s="321"/>
      <c r="JYS34" s="321"/>
      <c r="JYT34" s="321"/>
      <c r="JYU34" s="321"/>
      <c r="JYV34" s="321"/>
      <c r="JYW34" s="321"/>
      <c r="JYX34" s="321"/>
      <c r="JYY34" s="321"/>
      <c r="JYZ34" s="321"/>
      <c r="JZA34" s="321"/>
      <c r="JZB34" s="321"/>
      <c r="JZC34" s="321"/>
      <c r="JZD34" s="321"/>
      <c r="JZE34" s="321"/>
      <c r="JZF34" s="321"/>
      <c r="JZG34" s="321"/>
      <c r="JZH34" s="321"/>
      <c r="JZI34" s="321"/>
      <c r="JZJ34" s="321"/>
      <c r="JZK34" s="321"/>
      <c r="JZL34" s="321"/>
      <c r="JZM34" s="321"/>
      <c r="JZN34" s="321"/>
      <c r="JZO34" s="321"/>
      <c r="JZP34" s="321"/>
      <c r="JZQ34" s="321"/>
      <c r="JZR34" s="321"/>
      <c r="JZS34" s="321"/>
      <c r="JZT34" s="321"/>
      <c r="JZU34" s="321"/>
      <c r="JZV34" s="321"/>
      <c r="JZW34" s="321"/>
      <c r="JZX34" s="321"/>
      <c r="JZY34" s="321"/>
      <c r="JZZ34" s="321"/>
      <c r="KAA34" s="321"/>
      <c r="KAB34" s="321"/>
      <c r="KAC34" s="321"/>
      <c r="KAD34" s="321"/>
      <c r="KAE34" s="321"/>
      <c r="KAF34" s="321"/>
      <c r="KAG34" s="321"/>
      <c r="KAH34" s="321"/>
      <c r="KAI34" s="321"/>
      <c r="KAJ34" s="321"/>
      <c r="KAK34" s="321"/>
      <c r="KAL34" s="321"/>
      <c r="KAM34" s="321"/>
      <c r="KAN34" s="321"/>
      <c r="KAO34" s="321"/>
      <c r="KAP34" s="321"/>
      <c r="KAQ34" s="321"/>
      <c r="KAR34" s="321"/>
      <c r="KAS34" s="321"/>
      <c r="KAT34" s="321"/>
      <c r="KAU34" s="321"/>
      <c r="KAV34" s="321"/>
      <c r="KAW34" s="321"/>
      <c r="KAX34" s="321"/>
      <c r="KAY34" s="321"/>
      <c r="KAZ34" s="321"/>
      <c r="KBA34" s="321"/>
      <c r="KBB34" s="321"/>
      <c r="KBC34" s="321"/>
      <c r="KBD34" s="321"/>
      <c r="KBE34" s="321"/>
      <c r="KBF34" s="321"/>
      <c r="KBG34" s="321"/>
      <c r="KBH34" s="321"/>
      <c r="KBI34" s="321"/>
      <c r="KBJ34" s="321"/>
      <c r="KBK34" s="321"/>
      <c r="KBL34" s="321"/>
      <c r="KBM34" s="321"/>
      <c r="KBN34" s="321"/>
      <c r="KBO34" s="321"/>
      <c r="KBP34" s="321"/>
      <c r="KBQ34" s="321"/>
      <c r="KBR34" s="321"/>
      <c r="KBS34" s="321"/>
      <c r="KBT34" s="321"/>
      <c r="KBU34" s="321"/>
      <c r="KBV34" s="321"/>
      <c r="KBW34" s="321"/>
      <c r="KBX34" s="321"/>
      <c r="KBY34" s="321"/>
      <c r="KBZ34" s="321"/>
      <c r="KCA34" s="321"/>
      <c r="KCB34" s="321"/>
      <c r="KCC34" s="321"/>
      <c r="KCD34" s="321"/>
      <c r="KCE34" s="321"/>
      <c r="KCF34" s="321"/>
      <c r="KCG34" s="321"/>
      <c r="KCH34" s="321"/>
      <c r="KCI34" s="321"/>
      <c r="KCJ34" s="321"/>
      <c r="KCK34" s="321"/>
      <c r="KCL34" s="321"/>
      <c r="KCM34" s="321"/>
      <c r="KCN34" s="321"/>
      <c r="KCO34" s="321"/>
      <c r="KCP34" s="321"/>
      <c r="KCQ34" s="321"/>
      <c r="KCR34" s="321"/>
      <c r="KCS34" s="321"/>
      <c r="KCT34" s="321"/>
      <c r="KCU34" s="321"/>
      <c r="KCV34" s="321"/>
      <c r="KCW34" s="321"/>
      <c r="KCX34" s="321"/>
      <c r="KCY34" s="321"/>
      <c r="KCZ34" s="321"/>
      <c r="KDA34" s="321"/>
      <c r="KDB34" s="321"/>
      <c r="KDC34" s="321"/>
      <c r="KDD34" s="321"/>
      <c r="KDE34" s="321"/>
      <c r="KDF34" s="321"/>
      <c r="KDG34" s="321"/>
      <c r="KDH34" s="321"/>
      <c r="KDI34" s="321"/>
      <c r="KDJ34" s="321"/>
      <c r="KDK34" s="321"/>
      <c r="KDL34" s="321"/>
      <c r="KDM34" s="321"/>
      <c r="KDN34" s="321"/>
      <c r="KDO34" s="321"/>
      <c r="KDP34" s="321"/>
      <c r="KDQ34" s="321"/>
      <c r="KDR34" s="321"/>
      <c r="KDS34" s="321"/>
      <c r="KDT34" s="321"/>
      <c r="KDU34" s="321"/>
      <c r="KDV34" s="321"/>
      <c r="KDW34" s="321"/>
      <c r="KDX34" s="321"/>
      <c r="KDY34" s="321"/>
      <c r="KDZ34" s="321"/>
      <c r="KEA34" s="321"/>
      <c r="KEB34" s="321"/>
      <c r="KEC34" s="321"/>
      <c r="KED34" s="321"/>
      <c r="KEE34" s="321"/>
      <c r="KEF34" s="321"/>
      <c r="KEG34" s="321"/>
      <c r="KEH34" s="321"/>
      <c r="KEI34" s="321"/>
      <c r="KEJ34" s="321"/>
      <c r="KEK34" s="321"/>
      <c r="KEL34" s="321"/>
      <c r="KEM34" s="321"/>
      <c r="KEN34" s="321"/>
      <c r="KEO34" s="321"/>
      <c r="KEP34" s="321"/>
      <c r="KEQ34" s="321"/>
      <c r="KER34" s="321"/>
      <c r="KES34" s="321"/>
      <c r="KET34" s="321"/>
      <c r="KEU34" s="321"/>
      <c r="KEV34" s="321"/>
      <c r="KEW34" s="321"/>
      <c r="KEX34" s="321"/>
      <c r="KEY34" s="321"/>
      <c r="KEZ34" s="321"/>
      <c r="KFA34" s="321"/>
      <c r="KFB34" s="321"/>
      <c r="KFC34" s="321"/>
      <c r="KFD34" s="321"/>
      <c r="KFE34" s="321"/>
      <c r="KFF34" s="321"/>
      <c r="KFG34" s="321"/>
      <c r="KFH34" s="321"/>
      <c r="KFI34" s="321"/>
      <c r="KFJ34" s="321"/>
      <c r="KFK34" s="321"/>
      <c r="KFL34" s="321"/>
      <c r="KFM34" s="321"/>
      <c r="KFN34" s="321"/>
      <c r="KFO34" s="321"/>
      <c r="KFP34" s="321"/>
      <c r="KFQ34" s="321"/>
      <c r="KFR34" s="321"/>
      <c r="KFS34" s="321"/>
      <c r="KFT34" s="321"/>
      <c r="KFU34" s="321"/>
      <c r="KFV34" s="321"/>
      <c r="KFW34" s="321"/>
      <c r="KFX34" s="321"/>
      <c r="KFY34" s="321"/>
      <c r="KFZ34" s="321"/>
      <c r="KGA34" s="321"/>
      <c r="KGB34" s="321"/>
      <c r="KGC34" s="321"/>
      <c r="KGD34" s="321"/>
      <c r="KGE34" s="321"/>
      <c r="KGF34" s="321"/>
      <c r="KGG34" s="321"/>
      <c r="KGH34" s="321"/>
      <c r="KGI34" s="321"/>
      <c r="KGJ34" s="321"/>
      <c r="KGK34" s="321"/>
      <c r="KGL34" s="321"/>
      <c r="KGM34" s="321"/>
      <c r="KGN34" s="321"/>
      <c r="KGO34" s="321"/>
      <c r="KGP34" s="321"/>
      <c r="KGQ34" s="321"/>
      <c r="KGR34" s="321"/>
      <c r="KGS34" s="321"/>
      <c r="KGT34" s="321"/>
      <c r="KGU34" s="321"/>
      <c r="KGV34" s="321"/>
      <c r="KGW34" s="321"/>
      <c r="KGX34" s="321"/>
      <c r="KGY34" s="321"/>
      <c r="KGZ34" s="321"/>
      <c r="KHA34" s="321"/>
      <c r="KHB34" s="321"/>
      <c r="KHC34" s="321"/>
      <c r="KHD34" s="321"/>
      <c r="KHE34" s="321"/>
      <c r="KHF34" s="321"/>
      <c r="KHG34" s="321"/>
      <c r="KHH34" s="321"/>
      <c r="KHI34" s="321"/>
      <c r="KHJ34" s="321"/>
      <c r="KHK34" s="321"/>
      <c r="KHL34" s="321"/>
      <c r="KHM34" s="321"/>
      <c r="KHN34" s="321"/>
      <c r="KHO34" s="321"/>
      <c r="KHP34" s="321"/>
      <c r="KHQ34" s="321"/>
      <c r="KHR34" s="321"/>
      <c r="KHS34" s="321"/>
      <c r="KHT34" s="321"/>
      <c r="KHU34" s="321"/>
      <c r="KHV34" s="321"/>
      <c r="KHW34" s="321"/>
      <c r="KHX34" s="321"/>
      <c r="KHY34" s="321"/>
      <c r="KHZ34" s="321"/>
      <c r="KIA34" s="321"/>
      <c r="KIB34" s="321"/>
      <c r="KIC34" s="321"/>
      <c r="KID34" s="321"/>
      <c r="KIE34" s="321"/>
      <c r="KIF34" s="321"/>
      <c r="KIG34" s="321"/>
      <c r="KIH34" s="321"/>
      <c r="KII34" s="321"/>
      <c r="KIJ34" s="321"/>
      <c r="KIK34" s="321"/>
      <c r="KIL34" s="321"/>
      <c r="KIM34" s="321"/>
      <c r="KIN34" s="321"/>
      <c r="KIO34" s="321"/>
      <c r="KIP34" s="321"/>
      <c r="KIQ34" s="321"/>
      <c r="KIR34" s="321"/>
      <c r="KIS34" s="321"/>
      <c r="KIT34" s="321"/>
      <c r="KIU34" s="321"/>
      <c r="KIV34" s="321"/>
      <c r="KIW34" s="321"/>
      <c r="KIX34" s="321"/>
      <c r="KIY34" s="321"/>
      <c r="KIZ34" s="321"/>
      <c r="KJA34" s="321"/>
      <c r="KJB34" s="321"/>
      <c r="KJC34" s="321"/>
      <c r="KJD34" s="321"/>
      <c r="KJE34" s="321"/>
      <c r="KJF34" s="321"/>
      <c r="KJG34" s="321"/>
      <c r="KJH34" s="321"/>
      <c r="KJI34" s="321"/>
      <c r="KJJ34" s="321"/>
      <c r="KJK34" s="321"/>
      <c r="KJL34" s="321"/>
      <c r="KJM34" s="321"/>
      <c r="KJN34" s="321"/>
      <c r="KJO34" s="321"/>
      <c r="KJP34" s="321"/>
      <c r="KJQ34" s="321"/>
      <c r="KJR34" s="321"/>
      <c r="KJS34" s="321"/>
      <c r="KJT34" s="321"/>
      <c r="KJU34" s="321"/>
      <c r="KJV34" s="321"/>
      <c r="KJW34" s="321"/>
      <c r="KJX34" s="321"/>
      <c r="KJY34" s="321"/>
      <c r="KJZ34" s="321"/>
      <c r="KKA34" s="321"/>
      <c r="KKB34" s="321"/>
      <c r="KKC34" s="321"/>
      <c r="KKD34" s="321"/>
      <c r="KKE34" s="321"/>
      <c r="KKF34" s="321"/>
      <c r="KKG34" s="321"/>
      <c r="KKH34" s="321"/>
      <c r="KKI34" s="321"/>
      <c r="KKJ34" s="321"/>
      <c r="KKK34" s="321"/>
      <c r="KKL34" s="321"/>
      <c r="KKM34" s="321"/>
      <c r="KKN34" s="321"/>
      <c r="KKO34" s="321"/>
      <c r="KKP34" s="321"/>
      <c r="KKQ34" s="321"/>
      <c r="KKR34" s="321"/>
      <c r="KKS34" s="321"/>
      <c r="KKT34" s="321"/>
      <c r="KKU34" s="321"/>
      <c r="KKV34" s="321"/>
      <c r="KKW34" s="321"/>
      <c r="KKX34" s="321"/>
      <c r="KKY34" s="321"/>
      <c r="KKZ34" s="321"/>
      <c r="KLA34" s="321"/>
      <c r="KLB34" s="321"/>
      <c r="KLC34" s="321"/>
      <c r="KLD34" s="321"/>
      <c r="KLE34" s="321"/>
      <c r="KLF34" s="321"/>
      <c r="KLG34" s="321"/>
      <c r="KLH34" s="321"/>
      <c r="KLI34" s="321"/>
      <c r="KLJ34" s="321"/>
      <c r="KLK34" s="321"/>
      <c r="KLL34" s="321"/>
      <c r="KLM34" s="321"/>
      <c r="KLN34" s="321"/>
      <c r="KLO34" s="321"/>
      <c r="KLP34" s="321"/>
      <c r="KLQ34" s="321"/>
      <c r="KLR34" s="321"/>
      <c r="KLS34" s="321"/>
      <c r="KLT34" s="321"/>
      <c r="KLU34" s="321"/>
      <c r="KLV34" s="321"/>
      <c r="KLW34" s="321"/>
      <c r="KLX34" s="321"/>
      <c r="KLY34" s="321"/>
      <c r="KLZ34" s="321"/>
      <c r="KMA34" s="321"/>
      <c r="KMB34" s="321"/>
      <c r="KMC34" s="321"/>
      <c r="KMD34" s="321"/>
      <c r="KME34" s="321"/>
      <c r="KMF34" s="321"/>
      <c r="KMG34" s="321"/>
      <c r="KMH34" s="321"/>
      <c r="KMI34" s="321"/>
      <c r="KMJ34" s="321"/>
      <c r="KMK34" s="321"/>
      <c r="KML34" s="321"/>
      <c r="KMM34" s="321"/>
      <c r="KMN34" s="321"/>
      <c r="KMO34" s="321"/>
      <c r="KMP34" s="321"/>
      <c r="KMQ34" s="321"/>
      <c r="KMR34" s="321"/>
      <c r="KMS34" s="321"/>
      <c r="KMT34" s="321"/>
      <c r="KMU34" s="321"/>
      <c r="KMV34" s="321"/>
      <c r="KMW34" s="321"/>
      <c r="KMX34" s="321"/>
      <c r="KMY34" s="321"/>
      <c r="KMZ34" s="321"/>
      <c r="KNA34" s="321"/>
      <c r="KNB34" s="321"/>
      <c r="KNC34" s="321"/>
      <c r="KND34" s="321"/>
      <c r="KNE34" s="321"/>
      <c r="KNF34" s="321"/>
      <c r="KNG34" s="321"/>
      <c r="KNH34" s="321"/>
      <c r="KNI34" s="321"/>
      <c r="KNJ34" s="321"/>
      <c r="KNK34" s="321"/>
      <c r="KNL34" s="321"/>
      <c r="KNM34" s="321"/>
      <c r="KNN34" s="321"/>
      <c r="KNO34" s="321"/>
      <c r="KNP34" s="321"/>
      <c r="KNQ34" s="321"/>
      <c r="KNR34" s="321"/>
      <c r="KNS34" s="321"/>
      <c r="KNT34" s="321"/>
      <c r="KNU34" s="321"/>
      <c r="KNV34" s="321"/>
      <c r="KNW34" s="321"/>
      <c r="KNX34" s="321"/>
      <c r="KNY34" s="321"/>
      <c r="KNZ34" s="321"/>
      <c r="KOA34" s="321"/>
      <c r="KOB34" s="321"/>
      <c r="KOC34" s="321"/>
      <c r="KOD34" s="321"/>
      <c r="KOE34" s="321"/>
      <c r="KOF34" s="321"/>
      <c r="KOG34" s="321"/>
      <c r="KOH34" s="321"/>
      <c r="KOI34" s="321"/>
      <c r="KOJ34" s="321"/>
      <c r="KOK34" s="321"/>
      <c r="KOL34" s="321"/>
      <c r="KOM34" s="321"/>
      <c r="KON34" s="321"/>
      <c r="KOO34" s="321"/>
      <c r="KOP34" s="321"/>
      <c r="KOQ34" s="321"/>
      <c r="KOR34" s="321"/>
      <c r="KOS34" s="321"/>
      <c r="KOT34" s="321"/>
      <c r="KOU34" s="321"/>
      <c r="KOV34" s="321"/>
      <c r="KOW34" s="321"/>
      <c r="KOX34" s="321"/>
      <c r="KOY34" s="321"/>
      <c r="KOZ34" s="321"/>
      <c r="KPA34" s="321"/>
      <c r="KPB34" s="321"/>
      <c r="KPC34" s="321"/>
      <c r="KPD34" s="321"/>
      <c r="KPE34" s="321"/>
      <c r="KPF34" s="321"/>
      <c r="KPG34" s="321"/>
      <c r="KPH34" s="321"/>
      <c r="KPI34" s="321"/>
      <c r="KPJ34" s="321"/>
      <c r="KPK34" s="321"/>
      <c r="KPL34" s="321"/>
      <c r="KPM34" s="321"/>
      <c r="KPN34" s="321"/>
      <c r="KPO34" s="321"/>
      <c r="KPP34" s="321"/>
      <c r="KPQ34" s="321"/>
      <c r="KPR34" s="321"/>
      <c r="KPS34" s="321"/>
      <c r="KPT34" s="321"/>
      <c r="KPU34" s="321"/>
      <c r="KPV34" s="321"/>
      <c r="KPW34" s="321"/>
      <c r="KPX34" s="321"/>
      <c r="KPY34" s="321"/>
      <c r="KPZ34" s="321"/>
      <c r="KQA34" s="321"/>
      <c r="KQB34" s="321"/>
      <c r="KQC34" s="321"/>
      <c r="KQD34" s="321"/>
      <c r="KQE34" s="321"/>
      <c r="KQF34" s="321"/>
      <c r="KQG34" s="321"/>
      <c r="KQH34" s="321"/>
      <c r="KQI34" s="321"/>
      <c r="KQJ34" s="321"/>
      <c r="KQK34" s="321"/>
      <c r="KQL34" s="321"/>
      <c r="KQM34" s="321"/>
      <c r="KQN34" s="321"/>
      <c r="KQO34" s="321"/>
      <c r="KQP34" s="321"/>
      <c r="KQQ34" s="321"/>
      <c r="KQR34" s="321"/>
      <c r="KQS34" s="321"/>
      <c r="KQT34" s="321"/>
      <c r="KQU34" s="321"/>
      <c r="KQV34" s="321"/>
      <c r="KQW34" s="321"/>
      <c r="KQX34" s="321"/>
      <c r="KQY34" s="321"/>
      <c r="KQZ34" s="321"/>
      <c r="KRA34" s="321"/>
      <c r="KRB34" s="321"/>
      <c r="KRC34" s="321"/>
      <c r="KRD34" s="321"/>
      <c r="KRE34" s="321"/>
      <c r="KRF34" s="321"/>
      <c r="KRG34" s="321"/>
      <c r="KRH34" s="321"/>
      <c r="KRI34" s="321"/>
      <c r="KRJ34" s="321"/>
      <c r="KRK34" s="321"/>
      <c r="KRL34" s="321"/>
      <c r="KRM34" s="321"/>
      <c r="KRN34" s="321"/>
      <c r="KRO34" s="321"/>
      <c r="KRP34" s="321"/>
      <c r="KRQ34" s="321"/>
      <c r="KRR34" s="321"/>
      <c r="KRS34" s="321"/>
      <c r="KRT34" s="321"/>
      <c r="KRU34" s="321"/>
      <c r="KRV34" s="321"/>
      <c r="KRW34" s="321"/>
      <c r="KRX34" s="321"/>
      <c r="KRY34" s="321"/>
      <c r="KRZ34" s="321"/>
      <c r="KSA34" s="321"/>
      <c r="KSB34" s="321"/>
      <c r="KSC34" s="321"/>
      <c r="KSD34" s="321"/>
      <c r="KSE34" s="321"/>
      <c r="KSF34" s="321"/>
      <c r="KSG34" s="321"/>
      <c r="KSH34" s="321"/>
      <c r="KSI34" s="321"/>
      <c r="KSJ34" s="321"/>
      <c r="KSK34" s="321"/>
      <c r="KSL34" s="321"/>
      <c r="KSM34" s="321"/>
      <c r="KSN34" s="321"/>
      <c r="KSO34" s="321"/>
      <c r="KSP34" s="321"/>
      <c r="KSQ34" s="321"/>
      <c r="KSR34" s="321"/>
      <c r="KSS34" s="321"/>
      <c r="KST34" s="321"/>
      <c r="KSU34" s="321"/>
      <c r="KSV34" s="321"/>
      <c r="KSW34" s="321"/>
      <c r="KSX34" s="321"/>
      <c r="KSY34" s="321"/>
      <c r="KSZ34" s="321"/>
      <c r="KTA34" s="321"/>
      <c r="KTB34" s="321"/>
      <c r="KTC34" s="321"/>
      <c r="KTD34" s="321"/>
      <c r="KTE34" s="321"/>
      <c r="KTF34" s="321"/>
      <c r="KTG34" s="321"/>
      <c r="KTH34" s="321"/>
      <c r="KTI34" s="321"/>
      <c r="KTJ34" s="321"/>
      <c r="KTK34" s="321"/>
      <c r="KTL34" s="321"/>
      <c r="KTM34" s="321"/>
      <c r="KTN34" s="321"/>
      <c r="KTO34" s="321"/>
      <c r="KTP34" s="321"/>
      <c r="KTQ34" s="321"/>
      <c r="KTR34" s="321"/>
      <c r="KTS34" s="321"/>
      <c r="KTT34" s="321"/>
      <c r="KTU34" s="321"/>
      <c r="KTV34" s="321"/>
      <c r="KTW34" s="321"/>
      <c r="KTX34" s="321"/>
      <c r="KTY34" s="321"/>
      <c r="KTZ34" s="321"/>
      <c r="KUA34" s="321"/>
      <c r="KUB34" s="321"/>
      <c r="KUC34" s="321"/>
      <c r="KUD34" s="321"/>
      <c r="KUE34" s="321"/>
      <c r="KUF34" s="321"/>
      <c r="KUG34" s="321"/>
      <c r="KUH34" s="321"/>
      <c r="KUI34" s="321"/>
      <c r="KUJ34" s="321"/>
      <c r="KUK34" s="321"/>
      <c r="KUL34" s="321"/>
      <c r="KUM34" s="321"/>
      <c r="KUN34" s="321"/>
      <c r="KUO34" s="321"/>
      <c r="KUP34" s="321"/>
      <c r="KUQ34" s="321"/>
      <c r="KUR34" s="321"/>
      <c r="KUS34" s="321"/>
      <c r="KUT34" s="321"/>
      <c r="KUU34" s="321"/>
      <c r="KUV34" s="321"/>
      <c r="KUW34" s="321"/>
      <c r="KUX34" s="321"/>
      <c r="KUY34" s="321"/>
      <c r="KUZ34" s="321"/>
      <c r="KVA34" s="321"/>
      <c r="KVB34" s="321"/>
      <c r="KVC34" s="321"/>
      <c r="KVD34" s="321"/>
      <c r="KVE34" s="321"/>
      <c r="KVF34" s="321"/>
      <c r="KVG34" s="321"/>
      <c r="KVH34" s="321"/>
      <c r="KVI34" s="321"/>
      <c r="KVJ34" s="321"/>
      <c r="KVK34" s="321"/>
      <c r="KVL34" s="321"/>
      <c r="KVM34" s="321"/>
      <c r="KVN34" s="321"/>
      <c r="KVO34" s="321"/>
      <c r="KVP34" s="321"/>
      <c r="KVQ34" s="321"/>
      <c r="KVR34" s="321"/>
      <c r="KVS34" s="321"/>
      <c r="KVT34" s="321"/>
      <c r="KVU34" s="321"/>
      <c r="KVV34" s="321"/>
      <c r="KVW34" s="321"/>
      <c r="KVX34" s="321"/>
      <c r="KVY34" s="321"/>
      <c r="KVZ34" s="321"/>
      <c r="KWA34" s="321"/>
      <c r="KWB34" s="321"/>
      <c r="KWC34" s="321"/>
      <c r="KWD34" s="321"/>
      <c r="KWE34" s="321"/>
      <c r="KWF34" s="321"/>
      <c r="KWG34" s="321"/>
      <c r="KWH34" s="321"/>
      <c r="KWI34" s="321"/>
      <c r="KWJ34" s="321"/>
      <c r="KWK34" s="321"/>
      <c r="KWL34" s="321"/>
      <c r="KWM34" s="321"/>
      <c r="KWN34" s="321"/>
      <c r="KWO34" s="321"/>
      <c r="KWP34" s="321"/>
      <c r="KWQ34" s="321"/>
      <c r="KWR34" s="321"/>
      <c r="KWS34" s="321"/>
      <c r="KWT34" s="321"/>
      <c r="KWU34" s="321"/>
      <c r="KWV34" s="321"/>
      <c r="KWW34" s="321"/>
      <c r="KWX34" s="321"/>
      <c r="KWY34" s="321"/>
      <c r="KWZ34" s="321"/>
      <c r="KXA34" s="321"/>
      <c r="KXB34" s="321"/>
      <c r="KXC34" s="321"/>
      <c r="KXD34" s="321"/>
      <c r="KXE34" s="321"/>
      <c r="KXF34" s="321"/>
      <c r="KXG34" s="321"/>
      <c r="KXH34" s="321"/>
      <c r="KXI34" s="321"/>
      <c r="KXJ34" s="321"/>
      <c r="KXK34" s="321"/>
      <c r="KXL34" s="321"/>
      <c r="KXM34" s="321"/>
      <c r="KXN34" s="321"/>
      <c r="KXO34" s="321"/>
      <c r="KXP34" s="321"/>
      <c r="KXQ34" s="321"/>
      <c r="KXR34" s="321"/>
      <c r="KXS34" s="321"/>
      <c r="KXT34" s="321"/>
      <c r="KXU34" s="321"/>
      <c r="KXV34" s="321"/>
      <c r="KXW34" s="321"/>
      <c r="KXX34" s="321"/>
      <c r="KXY34" s="321"/>
      <c r="KXZ34" s="321"/>
      <c r="KYA34" s="321"/>
      <c r="KYB34" s="321"/>
      <c r="KYC34" s="321"/>
      <c r="KYD34" s="321"/>
      <c r="KYE34" s="321"/>
      <c r="KYF34" s="321"/>
      <c r="KYG34" s="321"/>
      <c r="KYH34" s="321"/>
      <c r="KYI34" s="321"/>
      <c r="KYJ34" s="321"/>
      <c r="KYK34" s="321"/>
      <c r="KYL34" s="321"/>
      <c r="KYM34" s="321"/>
      <c r="KYN34" s="321"/>
      <c r="KYO34" s="321"/>
      <c r="KYP34" s="321"/>
      <c r="KYQ34" s="321"/>
      <c r="KYR34" s="321"/>
      <c r="KYS34" s="321"/>
      <c r="KYT34" s="321"/>
      <c r="KYU34" s="321"/>
      <c r="KYV34" s="321"/>
      <c r="KYW34" s="321"/>
      <c r="KYX34" s="321"/>
      <c r="KYY34" s="321"/>
      <c r="KYZ34" s="321"/>
      <c r="KZA34" s="321"/>
      <c r="KZB34" s="321"/>
      <c r="KZC34" s="321"/>
      <c r="KZD34" s="321"/>
      <c r="KZE34" s="321"/>
      <c r="KZF34" s="321"/>
      <c r="KZG34" s="321"/>
      <c r="KZH34" s="321"/>
      <c r="KZI34" s="321"/>
      <c r="KZJ34" s="321"/>
      <c r="KZK34" s="321"/>
      <c r="KZL34" s="321"/>
      <c r="KZM34" s="321"/>
      <c r="KZN34" s="321"/>
      <c r="KZO34" s="321"/>
      <c r="KZP34" s="321"/>
      <c r="KZQ34" s="321"/>
      <c r="KZR34" s="321"/>
      <c r="KZS34" s="321"/>
      <c r="KZT34" s="321"/>
      <c r="KZU34" s="321"/>
      <c r="KZV34" s="321"/>
      <c r="KZW34" s="321"/>
      <c r="KZX34" s="321"/>
      <c r="KZY34" s="321"/>
      <c r="KZZ34" s="321"/>
      <c r="LAA34" s="321"/>
      <c r="LAB34" s="321"/>
      <c r="LAC34" s="321"/>
      <c r="LAD34" s="321"/>
      <c r="LAE34" s="321"/>
      <c r="LAF34" s="321"/>
      <c r="LAG34" s="321"/>
      <c r="LAH34" s="321"/>
      <c r="LAI34" s="321"/>
      <c r="LAJ34" s="321"/>
      <c r="LAK34" s="321"/>
      <c r="LAL34" s="321"/>
      <c r="LAM34" s="321"/>
      <c r="LAN34" s="321"/>
      <c r="LAO34" s="321"/>
      <c r="LAP34" s="321"/>
      <c r="LAQ34" s="321"/>
      <c r="LAR34" s="321"/>
      <c r="LAS34" s="321"/>
      <c r="LAT34" s="321"/>
      <c r="LAU34" s="321"/>
      <c r="LAV34" s="321"/>
      <c r="LAW34" s="321"/>
      <c r="LAX34" s="321"/>
      <c r="LAY34" s="321"/>
      <c r="LAZ34" s="321"/>
      <c r="LBA34" s="321"/>
      <c r="LBB34" s="321"/>
      <c r="LBC34" s="321"/>
      <c r="LBD34" s="321"/>
      <c r="LBE34" s="321"/>
      <c r="LBF34" s="321"/>
      <c r="LBG34" s="321"/>
      <c r="LBH34" s="321"/>
      <c r="LBI34" s="321"/>
      <c r="LBJ34" s="321"/>
      <c r="LBK34" s="321"/>
      <c r="LBL34" s="321"/>
      <c r="LBM34" s="321"/>
      <c r="LBN34" s="321"/>
      <c r="LBO34" s="321"/>
      <c r="LBP34" s="321"/>
      <c r="LBQ34" s="321"/>
      <c r="LBR34" s="321"/>
      <c r="LBS34" s="321"/>
      <c r="LBT34" s="321"/>
      <c r="LBU34" s="321"/>
      <c r="LBV34" s="321"/>
      <c r="LBW34" s="321"/>
      <c r="LBX34" s="321"/>
      <c r="LBY34" s="321"/>
      <c r="LBZ34" s="321"/>
      <c r="LCA34" s="321"/>
      <c r="LCB34" s="321"/>
      <c r="LCC34" s="321"/>
      <c r="LCD34" s="321"/>
      <c r="LCE34" s="321"/>
      <c r="LCF34" s="321"/>
      <c r="LCG34" s="321"/>
      <c r="LCH34" s="321"/>
      <c r="LCI34" s="321"/>
      <c r="LCJ34" s="321"/>
      <c r="LCK34" s="321"/>
      <c r="LCL34" s="321"/>
      <c r="LCM34" s="321"/>
      <c r="LCN34" s="321"/>
      <c r="LCO34" s="321"/>
      <c r="LCP34" s="321"/>
      <c r="LCQ34" s="321"/>
      <c r="LCR34" s="321"/>
      <c r="LCS34" s="321"/>
      <c r="LCT34" s="321"/>
      <c r="LCU34" s="321"/>
      <c r="LCV34" s="321"/>
      <c r="LCW34" s="321"/>
      <c r="LCX34" s="321"/>
      <c r="LCY34" s="321"/>
      <c r="LCZ34" s="321"/>
      <c r="LDA34" s="321"/>
      <c r="LDB34" s="321"/>
      <c r="LDC34" s="321"/>
      <c r="LDD34" s="321"/>
      <c r="LDE34" s="321"/>
      <c r="LDF34" s="321"/>
      <c r="LDG34" s="321"/>
      <c r="LDH34" s="321"/>
      <c r="LDI34" s="321"/>
      <c r="LDJ34" s="321"/>
      <c r="LDK34" s="321"/>
      <c r="LDL34" s="321"/>
      <c r="LDM34" s="321"/>
      <c r="LDN34" s="321"/>
      <c r="LDO34" s="321"/>
      <c r="LDP34" s="321"/>
      <c r="LDQ34" s="321"/>
      <c r="LDR34" s="321"/>
      <c r="LDS34" s="321"/>
      <c r="LDT34" s="321"/>
      <c r="LDU34" s="321"/>
      <c r="LDV34" s="321"/>
      <c r="LDW34" s="321"/>
      <c r="LDX34" s="321"/>
      <c r="LDY34" s="321"/>
      <c r="LDZ34" s="321"/>
      <c r="LEA34" s="321"/>
      <c r="LEB34" s="321"/>
      <c r="LEC34" s="321"/>
      <c r="LED34" s="321"/>
      <c r="LEE34" s="321"/>
      <c r="LEF34" s="321"/>
      <c r="LEG34" s="321"/>
      <c r="LEH34" s="321"/>
      <c r="LEI34" s="321"/>
      <c r="LEJ34" s="321"/>
      <c r="LEK34" s="321"/>
      <c r="LEL34" s="321"/>
      <c r="LEM34" s="321"/>
      <c r="LEN34" s="321"/>
      <c r="LEO34" s="321"/>
      <c r="LEP34" s="321"/>
      <c r="LEQ34" s="321"/>
      <c r="LER34" s="321"/>
      <c r="LES34" s="321"/>
      <c r="LET34" s="321"/>
      <c r="LEU34" s="321"/>
      <c r="LEV34" s="321"/>
      <c r="LEW34" s="321"/>
      <c r="LEX34" s="321"/>
      <c r="LEY34" s="321"/>
      <c r="LEZ34" s="321"/>
      <c r="LFA34" s="321"/>
      <c r="LFB34" s="321"/>
      <c r="LFC34" s="321"/>
      <c r="LFD34" s="321"/>
      <c r="LFE34" s="321"/>
      <c r="LFF34" s="321"/>
      <c r="LFG34" s="321"/>
      <c r="LFH34" s="321"/>
      <c r="LFI34" s="321"/>
      <c r="LFJ34" s="321"/>
      <c r="LFK34" s="321"/>
      <c r="LFL34" s="321"/>
      <c r="LFM34" s="321"/>
      <c r="LFN34" s="321"/>
      <c r="LFO34" s="321"/>
      <c r="LFP34" s="321"/>
      <c r="LFQ34" s="321"/>
      <c r="LFR34" s="321"/>
      <c r="LFS34" s="321"/>
      <c r="LFT34" s="321"/>
      <c r="LFU34" s="321"/>
      <c r="LFV34" s="321"/>
      <c r="LFW34" s="321"/>
      <c r="LFX34" s="321"/>
      <c r="LFY34" s="321"/>
      <c r="LFZ34" s="321"/>
      <c r="LGA34" s="321"/>
      <c r="LGB34" s="321"/>
      <c r="LGC34" s="321"/>
      <c r="LGD34" s="321"/>
      <c r="LGE34" s="321"/>
      <c r="LGF34" s="321"/>
      <c r="LGG34" s="321"/>
      <c r="LGH34" s="321"/>
      <c r="LGI34" s="321"/>
      <c r="LGJ34" s="321"/>
      <c r="LGK34" s="321"/>
      <c r="LGL34" s="321"/>
      <c r="LGM34" s="321"/>
      <c r="LGN34" s="321"/>
      <c r="LGO34" s="321"/>
      <c r="LGP34" s="321"/>
      <c r="LGQ34" s="321"/>
      <c r="LGR34" s="321"/>
      <c r="LGS34" s="321"/>
      <c r="LGT34" s="321"/>
      <c r="LGU34" s="321"/>
      <c r="LGV34" s="321"/>
      <c r="LGW34" s="321"/>
      <c r="LGX34" s="321"/>
      <c r="LGY34" s="321"/>
      <c r="LGZ34" s="321"/>
      <c r="LHA34" s="321"/>
      <c r="LHB34" s="321"/>
      <c r="LHC34" s="321"/>
      <c r="LHD34" s="321"/>
      <c r="LHE34" s="321"/>
      <c r="LHF34" s="321"/>
      <c r="LHG34" s="321"/>
      <c r="LHH34" s="321"/>
      <c r="LHI34" s="321"/>
      <c r="LHJ34" s="321"/>
      <c r="LHK34" s="321"/>
      <c r="LHL34" s="321"/>
      <c r="LHM34" s="321"/>
      <c r="LHN34" s="321"/>
      <c r="LHO34" s="321"/>
      <c r="LHP34" s="321"/>
      <c r="LHQ34" s="321"/>
      <c r="LHR34" s="321"/>
      <c r="LHS34" s="321"/>
      <c r="LHT34" s="321"/>
      <c r="LHU34" s="321"/>
      <c r="LHV34" s="321"/>
      <c r="LHW34" s="321"/>
      <c r="LHX34" s="321"/>
      <c r="LHY34" s="321"/>
      <c r="LHZ34" s="321"/>
      <c r="LIA34" s="321"/>
      <c r="LIB34" s="321"/>
      <c r="LIC34" s="321"/>
      <c r="LID34" s="321"/>
      <c r="LIE34" s="321"/>
      <c r="LIF34" s="321"/>
      <c r="LIG34" s="321"/>
      <c r="LIH34" s="321"/>
      <c r="LII34" s="321"/>
      <c r="LIJ34" s="321"/>
      <c r="LIK34" s="321"/>
      <c r="LIL34" s="321"/>
      <c r="LIM34" s="321"/>
      <c r="LIN34" s="321"/>
      <c r="LIO34" s="321"/>
      <c r="LIP34" s="321"/>
      <c r="LIQ34" s="321"/>
      <c r="LIR34" s="321"/>
      <c r="LIS34" s="321"/>
      <c r="LIT34" s="321"/>
      <c r="LIU34" s="321"/>
      <c r="LIV34" s="321"/>
      <c r="LIW34" s="321"/>
      <c r="LIX34" s="321"/>
      <c r="LIY34" s="321"/>
      <c r="LIZ34" s="321"/>
      <c r="LJA34" s="321"/>
      <c r="LJB34" s="321"/>
      <c r="LJC34" s="321"/>
      <c r="LJD34" s="321"/>
      <c r="LJE34" s="321"/>
      <c r="LJF34" s="321"/>
      <c r="LJG34" s="321"/>
      <c r="LJH34" s="321"/>
      <c r="LJI34" s="321"/>
      <c r="LJJ34" s="321"/>
      <c r="LJK34" s="321"/>
      <c r="LJL34" s="321"/>
      <c r="LJM34" s="321"/>
      <c r="LJN34" s="321"/>
      <c r="LJO34" s="321"/>
      <c r="LJP34" s="321"/>
      <c r="LJQ34" s="321"/>
      <c r="LJR34" s="321"/>
      <c r="LJS34" s="321"/>
      <c r="LJT34" s="321"/>
      <c r="LJU34" s="321"/>
      <c r="LJV34" s="321"/>
      <c r="LJW34" s="321"/>
      <c r="LJX34" s="321"/>
      <c r="LJY34" s="321"/>
      <c r="LJZ34" s="321"/>
      <c r="LKA34" s="321"/>
      <c r="LKB34" s="321"/>
      <c r="LKC34" s="321"/>
      <c r="LKD34" s="321"/>
      <c r="LKE34" s="321"/>
      <c r="LKF34" s="321"/>
      <c r="LKG34" s="321"/>
      <c r="LKH34" s="321"/>
      <c r="LKI34" s="321"/>
      <c r="LKJ34" s="321"/>
      <c r="LKK34" s="321"/>
      <c r="LKL34" s="321"/>
      <c r="LKM34" s="321"/>
      <c r="LKN34" s="321"/>
      <c r="LKO34" s="321"/>
      <c r="LKP34" s="321"/>
      <c r="LKQ34" s="321"/>
      <c r="LKR34" s="321"/>
      <c r="LKS34" s="321"/>
      <c r="LKT34" s="321"/>
      <c r="LKU34" s="321"/>
      <c r="LKV34" s="321"/>
      <c r="LKW34" s="321"/>
      <c r="LKX34" s="321"/>
      <c r="LKY34" s="321"/>
      <c r="LKZ34" s="321"/>
      <c r="LLA34" s="321"/>
      <c r="LLB34" s="321"/>
      <c r="LLC34" s="321"/>
      <c r="LLD34" s="321"/>
      <c r="LLE34" s="321"/>
      <c r="LLF34" s="321"/>
      <c r="LLG34" s="321"/>
      <c r="LLH34" s="321"/>
      <c r="LLI34" s="321"/>
      <c r="LLJ34" s="321"/>
      <c r="LLK34" s="321"/>
      <c r="LLL34" s="321"/>
      <c r="LLM34" s="321"/>
      <c r="LLN34" s="321"/>
      <c r="LLO34" s="321"/>
      <c r="LLP34" s="321"/>
      <c r="LLQ34" s="321"/>
      <c r="LLR34" s="321"/>
      <c r="LLS34" s="321"/>
      <c r="LLT34" s="321"/>
      <c r="LLU34" s="321"/>
      <c r="LLV34" s="321"/>
      <c r="LLW34" s="321"/>
      <c r="LLX34" s="321"/>
      <c r="LLY34" s="321"/>
      <c r="LLZ34" s="321"/>
      <c r="LMA34" s="321"/>
      <c r="LMB34" s="321"/>
      <c r="LMC34" s="321"/>
      <c r="LMD34" s="321"/>
      <c r="LME34" s="321"/>
      <c r="LMF34" s="321"/>
      <c r="LMG34" s="321"/>
      <c r="LMH34" s="321"/>
      <c r="LMI34" s="321"/>
      <c r="LMJ34" s="321"/>
      <c r="LMK34" s="321"/>
      <c r="LML34" s="321"/>
      <c r="LMM34" s="321"/>
      <c r="LMN34" s="321"/>
      <c r="LMO34" s="321"/>
      <c r="LMP34" s="321"/>
      <c r="LMQ34" s="321"/>
      <c r="LMR34" s="321"/>
      <c r="LMS34" s="321"/>
      <c r="LMT34" s="321"/>
      <c r="LMU34" s="321"/>
      <c r="LMV34" s="321"/>
      <c r="LMW34" s="321"/>
      <c r="LMX34" s="321"/>
      <c r="LMY34" s="321"/>
      <c r="LMZ34" s="321"/>
      <c r="LNA34" s="321"/>
      <c r="LNB34" s="321"/>
      <c r="LNC34" s="321"/>
      <c r="LND34" s="321"/>
      <c r="LNE34" s="321"/>
      <c r="LNF34" s="321"/>
      <c r="LNG34" s="321"/>
      <c r="LNH34" s="321"/>
      <c r="LNI34" s="321"/>
      <c r="LNJ34" s="321"/>
      <c r="LNK34" s="321"/>
      <c r="LNL34" s="321"/>
      <c r="LNM34" s="321"/>
      <c r="LNN34" s="321"/>
      <c r="LNO34" s="321"/>
      <c r="LNP34" s="321"/>
      <c r="LNQ34" s="321"/>
      <c r="LNR34" s="321"/>
      <c r="LNS34" s="321"/>
      <c r="LNT34" s="321"/>
      <c r="LNU34" s="321"/>
      <c r="LNV34" s="321"/>
      <c r="LNW34" s="321"/>
      <c r="LNX34" s="321"/>
      <c r="LNY34" s="321"/>
      <c r="LNZ34" s="321"/>
      <c r="LOA34" s="321"/>
      <c r="LOB34" s="321"/>
      <c r="LOC34" s="321"/>
      <c r="LOD34" s="321"/>
      <c r="LOE34" s="321"/>
      <c r="LOF34" s="321"/>
      <c r="LOG34" s="321"/>
      <c r="LOH34" s="321"/>
      <c r="LOI34" s="321"/>
      <c r="LOJ34" s="321"/>
      <c r="LOK34" s="321"/>
      <c r="LOL34" s="321"/>
      <c r="LOM34" s="321"/>
      <c r="LON34" s="321"/>
      <c r="LOO34" s="321"/>
      <c r="LOP34" s="321"/>
      <c r="LOQ34" s="321"/>
      <c r="LOR34" s="321"/>
      <c r="LOS34" s="321"/>
      <c r="LOT34" s="321"/>
      <c r="LOU34" s="321"/>
      <c r="LOV34" s="321"/>
      <c r="LOW34" s="321"/>
      <c r="LOX34" s="321"/>
      <c r="LOY34" s="321"/>
      <c r="LOZ34" s="321"/>
      <c r="LPA34" s="321"/>
      <c r="LPB34" s="321"/>
      <c r="LPC34" s="321"/>
      <c r="LPD34" s="321"/>
      <c r="LPE34" s="321"/>
      <c r="LPF34" s="321"/>
      <c r="LPG34" s="321"/>
      <c r="LPH34" s="321"/>
      <c r="LPI34" s="321"/>
      <c r="LPJ34" s="321"/>
      <c r="LPK34" s="321"/>
      <c r="LPL34" s="321"/>
      <c r="LPM34" s="321"/>
      <c r="LPN34" s="321"/>
      <c r="LPO34" s="321"/>
      <c r="LPP34" s="321"/>
      <c r="LPQ34" s="321"/>
      <c r="LPR34" s="321"/>
      <c r="LPS34" s="321"/>
      <c r="LPT34" s="321"/>
      <c r="LPU34" s="321"/>
      <c r="LPV34" s="321"/>
      <c r="LPW34" s="321"/>
      <c r="LPX34" s="321"/>
      <c r="LPY34" s="321"/>
      <c r="LPZ34" s="321"/>
      <c r="LQA34" s="321"/>
      <c r="LQB34" s="321"/>
      <c r="LQC34" s="321"/>
      <c r="LQD34" s="321"/>
      <c r="LQE34" s="321"/>
      <c r="LQF34" s="321"/>
      <c r="LQG34" s="321"/>
      <c r="LQH34" s="321"/>
      <c r="LQI34" s="321"/>
      <c r="LQJ34" s="321"/>
      <c r="LQK34" s="321"/>
      <c r="LQL34" s="321"/>
      <c r="LQM34" s="321"/>
      <c r="LQN34" s="321"/>
      <c r="LQO34" s="321"/>
      <c r="LQP34" s="321"/>
      <c r="LQQ34" s="321"/>
      <c r="LQR34" s="321"/>
      <c r="LQS34" s="321"/>
      <c r="LQT34" s="321"/>
      <c r="LQU34" s="321"/>
      <c r="LQV34" s="321"/>
      <c r="LQW34" s="321"/>
      <c r="LQX34" s="321"/>
      <c r="LQY34" s="321"/>
      <c r="LQZ34" s="321"/>
      <c r="LRA34" s="321"/>
      <c r="LRB34" s="321"/>
      <c r="LRC34" s="321"/>
      <c r="LRD34" s="321"/>
      <c r="LRE34" s="321"/>
      <c r="LRF34" s="321"/>
      <c r="LRG34" s="321"/>
      <c r="LRH34" s="321"/>
      <c r="LRI34" s="321"/>
      <c r="LRJ34" s="321"/>
      <c r="LRK34" s="321"/>
      <c r="LRL34" s="321"/>
      <c r="LRM34" s="321"/>
      <c r="LRN34" s="321"/>
      <c r="LRO34" s="321"/>
      <c r="LRP34" s="321"/>
      <c r="LRQ34" s="321"/>
      <c r="LRR34" s="321"/>
      <c r="LRS34" s="321"/>
      <c r="LRT34" s="321"/>
      <c r="LRU34" s="321"/>
      <c r="LRV34" s="321"/>
      <c r="LRW34" s="321"/>
      <c r="LRX34" s="321"/>
      <c r="LRY34" s="321"/>
      <c r="LRZ34" s="321"/>
      <c r="LSA34" s="321"/>
      <c r="LSB34" s="321"/>
      <c r="LSC34" s="321"/>
      <c r="LSD34" s="321"/>
      <c r="LSE34" s="321"/>
      <c r="LSF34" s="321"/>
      <c r="LSG34" s="321"/>
      <c r="LSH34" s="321"/>
      <c r="LSI34" s="321"/>
      <c r="LSJ34" s="321"/>
      <c r="LSK34" s="321"/>
      <c r="LSL34" s="321"/>
      <c r="LSM34" s="321"/>
      <c r="LSN34" s="321"/>
      <c r="LSO34" s="321"/>
      <c r="LSP34" s="321"/>
      <c r="LSQ34" s="321"/>
      <c r="LSR34" s="321"/>
      <c r="LSS34" s="321"/>
      <c r="LST34" s="321"/>
      <c r="LSU34" s="321"/>
      <c r="LSV34" s="321"/>
      <c r="LSW34" s="321"/>
      <c r="LSX34" s="321"/>
      <c r="LSY34" s="321"/>
      <c r="LSZ34" s="321"/>
      <c r="LTA34" s="321"/>
      <c r="LTB34" s="321"/>
      <c r="LTC34" s="321"/>
      <c r="LTD34" s="321"/>
      <c r="LTE34" s="321"/>
      <c r="LTF34" s="321"/>
      <c r="LTG34" s="321"/>
      <c r="LTH34" s="321"/>
      <c r="LTI34" s="321"/>
      <c r="LTJ34" s="321"/>
      <c r="LTK34" s="321"/>
      <c r="LTL34" s="321"/>
      <c r="LTM34" s="321"/>
      <c r="LTN34" s="321"/>
      <c r="LTO34" s="321"/>
      <c r="LTP34" s="321"/>
      <c r="LTQ34" s="321"/>
      <c r="LTR34" s="321"/>
      <c r="LTS34" s="321"/>
      <c r="LTT34" s="321"/>
      <c r="LTU34" s="321"/>
      <c r="LTV34" s="321"/>
      <c r="LTW34" s="321"/>
      <c r="LTX34" s="321"/>
      <c r="LTY34" s="321"/>
      <c r="LTZ34" s="321"/>
      <c r="LUA34" s="321"/>
      <c r="LUB34" s="321"/>
      <c r="LUC34" s="321"/>
      <c r="LUD34" s="321"/>
      <c r="LUE34" s="321"/>
      <c r="LUF34" s="321"/>
      <c r="LUG34" s="321"/>
      <c r="LUH34" s="321"/>
      <c r="LUI34" s="321"/>
      <c r="LUJ34" s="321"/>
      <c r="LUK34" s="321"/>
      <c r="LUL34" s="321"/>
      <c r="LUM34" s="321"/>
      <c r="LUN34" s="321"/>
      <c r="LUO34" s="321"/>
      <c r="LUP34" s="321"/>
      <c r="LUQ34" s="321"/>
      <c r="LUR34" s="321"/>
      <c r="LUS34" s="321"/>
      <c r="LUT34" s="321"/>
      <c r="LUU34" s="321"/>
      <c r="LUV34" s="321"/>
      <c r="LUW34" s="321"/>
      <c r="LUX34" s="321"/>
      <c r="LUY34" s="321"/>
      <c r="LUZ34" s="321"/>
      <c r="LVA34" s="321"/>
      <c r="LVB34" s="321"/>
      <c r="LVC34" s="321"/>
      <c r="LVD34" s="321"/>
      <c r="LVE34" s="321"/>
      <c r="LVF34" s="321"/>
      <c r="LVG34" s="321"/>
      <c r="LVH34" s="321"/>
      <c r="LVI34" s="321"/>
      <c r="LVJ34" s="321"/>
      <c r="LVK34" s="321"/>
      <c r="LVL34" s="321"/>
      <c r="LVM34" s="321"/>
      <c r="LVN34" s="321"/>
      <c r="LVO34" s="321"/>
      <c r="LVP34" s="321"/>
      <c r="LVQ34" s="321"/>
      <c r="LVR34" s="321"/>
      <c r="LVS34" s="321"/>
      <c r="LVT34" s="321"/>
      <c r="LVU34" s="321"/>
      <c r="LVV34" s="321"/>
      <c r="LVW34" s="321"/>
      <c r="LVX34" s="321"/>
      <c r="LVY34" s="321"/>
      <c r="LVZ34" s="321"/>
      <c r="LWA34" s="321"/>
      <c r="LWB34" s="321"/>
      <c r="LWC34" s="321"/>
      <c r="LWD34" s="321"/>
      <c r="LWE34" s="321"/>
      <c r="LWF34" s="321"/>
      <c r="LWG34" s="321"/>
      <c r="LWH34" s="321"/>
      <c r="LWI34" s="321"/>
      <c r="LWJ34" s="321"/>
      <c r="LWK34" s="321"/>
      <c r="LWL34" s="321"/>
      <c r="LWM34" s="321"/>
      <c r="LWN34" s="321"/>
      <c r="LWO34" s="321"/>
      <c r="LWP34" s="321"/>
      <c r="LWQ34" s="321"/>
      <c r="LWR34" s="321"/>
      <c r="LWS34" s="321"/>
      <c r="LWT34" s="321"/>
      <c r="LWU34" s="321"/>
      <c r="LWV34" s="321"/>
      <c r="LWW34" s="321"/>
      <c r="LWX34" s="321"/>
      <c r="LWY34" s="321"/>
      <c r="LWZ34" s="321"/>
      <c r="LXA34" s="321"/>
      <c r="LXB34" s="321"/>
      <c r="LXC34" s="321"/>
      <c r="LXD34" s="321"/>
      <c r="LXE34" s="321"/>
      <c r="LXF34" s="321"/>
      <c r="LXG34" s="321"/>
      <c r="LXH34" s="321"/>
      <c r="LXI34" s="321"/>
      <c r="LXJ34" s="321"/>
      <c r="LXK34" s="321"/>
      <c r="LXL34" s="321"/>
      <c r="LXM34" s="321"/>
      <c r="LXN34" s="321"/>
      <c r="LXO34" s="321"/>
      <c r="LXP34" s="321"/>
      <c r="LXQ34" s="321"/>
      <c r="LXR34" s="321"/>
      <c r="LXS34" s="321"/>
      <c r="LXT34" s="321"/>
      <c r="LXU34" s="321"/>
      <c r="LXV34" s="321"/>
      <c r="LXW34" s="321"/>
      <c r="LXX34" s="321"/>
      <c r="LXY34" s="321"/>
      <c r="LXZ34" s="321"/>
      <c r="LYA34" s="321"/>
      <c r="LYB34" s="321"/>
      <c r="LYC34" s="321"/>
      <c r="LYD34" s="321"/>
      <c r="LYE34" s="321"/>
      <c r="LYF34" s="321"/>
      <c r="LYG34" s="321"/>
      <c r="LYH34" s="321"/>
      <c r="LYI34" s="321"/>
      <c r="LYJ34" s="321"/>
      <c r="LYK34" s="321"/>
      <c r="LYL34" s="321"/>
      <c r="LYM34" s="321"/>
      <c r="LYN34" s="321"/>
      <c r="LYO34" s="321"/>
      <c r="LYP34" s="321"/>
      <c r="LYQ34" s="321"/>
      <c r="LYR34" s="321"/>
      <c r="LYS34" s="321"/>
      <c r="LYT34" s="321"/>
      <c r="LYU34" s="321"/>
      <c r="LYV34" s="321"/>
      <c r="LYW34" s="321"/>
      <c r="LYX34" s="321"/>
      <c r="LYY34" s="321"/>
      <c r="LYZ34" s="321"/>
      <c r="LZA34" s="321"/>
      <c r="LZB34" s="321"/>
      <c r="LZC34" s="321"/>
      <c r="LZD34" s="321"/>
      <c r="LZE34" s="321"/>
      <c r="LZF34" s="321"/>
      <c r="LZG34" s="321"/>
      <c r="LZH34" s="321"/>
      <c r="LZI34" s="321"/>
      <c r="LZJ34" s="321"/>
      <c r="LZK34" s="321"/>
      <c r="LZL34" s="321"/>
      <c r="LZM34" s="321"/>
      <c r="LZN34" s="321"/>
      <c r="LZO34" s="321"/>
      <c r="LZP34" s="321"/>
      <c r="LZQ34" s="321"/>
      <c r="LZR34" s="321"/>
      <c r="LZS34" s="321"/>
      <c r="LZT34" s="321"/>
      <c r="LZU34" s="321"/>
      <c r="LZV34" s="321"/>
      <c r="LZW34" s="321"/>
      <c r="LZX34" s="321"/>
      <c r="LZY34" s="321"/>
      <c r="LZZ34" s="321"/>
      <c r="MAA34" s="321"/>
      <c r="MAB34" s="321"/>
      <c r="MAC34" s="321"/>
      <c r="MAD34" s="321"/>
      <c r="MAE34" s="321"/>
      <c r="MAF34" s="321"/>
      <c r="MAG34" s="321"/>
      <c r="MAH34" s="321"/>
      <c r="MAI34" s="321"/>
      <c r="MAJ34" s="321"/>
      <c r="MAK34" s="321"/>
      <c r="MAL34" s="321"/>
      <c r="MAM34" s="321"/>
      <c r="MAN34" s="321"/>
      <c r="MAO34" s="321"/>
      <c r="MAP34" s="321"/>
      <c r="MAQ34" s="321"/>
      <c r="MAR34" s="321"/>
      <c r="MAS34" s="321"/>
      <c r="MAT34" s="321"/>
      <c r="MAU34" s="321"/>
      <c r="MAV34" s="321"/>
      <c r="MAW34" s="321"/>
      <c r="MAX34" s="321"/>
      <c r="MAY34" s="321"/>
      <c r="MAZ34" s="321"/>
      <c r="MBA34" s="321"/>
      <c r="MBB34" s="321"/>
      <c r="MBC34" s="321"/>
      <c r="MBD34" s="321"/>
      <c r="MBE34" s="321"/>
      <c r="MBF34" s="321"/>
      <c r="MBG34" s="321"/>
      <c r="MBH34" s="321"/>
      <c r="MBI34" s="321"/>
      <c r="MBJ34" s="321"/>
      <c r="MBK34" s="321"/>
      <c r="MBL34" s="321"/>
      <c r="MBM34" s="321"/>
      <c r="MBN34" s="321"/>
      <c r="MBO34" s="321"/>
      <c r="MBP34" s="321"/>
      <c r="MBQ34" s="321"/>
      <c r="MBR34" s="321"/>
      <c r="MBS34" s="321"/>
      <c r="MBT34" s="321"/>
      <c r="MBU34" s="321"/>
      <c r="MBV34" s="321"/>
      <c r="MBW34" s="321"/>
      <c r="MBX34" s="321"/>
      <c r="MBY34" s="321"/>
      <c r="MBZ34" s="321"/>
      <c r="MCA34" s="321"/>
      <c r="MCB34" s="321"/>
      <c r="MCC34" s="321"/>
      <c r="MCD34" s="321"/>
      <c r="MCE34" s="321"/>
      <c r="MCF34" s="321"/>
      <c r="MCG34" s="321"/>
      <c r="MCH34" s="321"/>
      <c r="MCI34" s="321"/>
      <c r="MCJ34" s="321"/>
      <c r="MCK34" s="321"/>
      <c r="MCL34" s="321"/>
      <c r="MCM34" s="321"/>
      <c r="MCN34" s="321"/>
      <c r="MCO34" s="321"/>
      <c r="MCP34" s="321"/>
      <c r="MCQ34" s="321"/>
      <c r="MCR34" s="321"/>
      <c r="MCS34" s="321"/>
      <c r="MCT34" s="321"/>
      <c r="MCU34" s="321"/>
      <c r="MCV34" s="321"/>
      <c r="MCW34" s="321"/>
      <c r="MCX34" s="321"/>
      <c r="MCY34" s="321"/>
      <c r="MCZ34" s="321"/>
      <c r="MDA34" s="321"/>
      <c r="MDB34" s="321"/>
      <c r="MDC34" s="321"/>
      <c r="MDD34" s="321"/>
      <c r="MDE34" s="321"/>
      <c r="MDF34" s="321"/>
      <c r="MDG34" s="321"/>
      <c r="MDH34" s="321"/>
      <c r="MDI34" s="321"/>
      <c r="MDJ34" s="321"/>
      <c r="MDK34" s="321"/>
      <c r="MDL34" s="321"/>
      <c r="MDM34" s="321"/>
      <c r="MDN34" s="321"/>
      <c r="MDO34" s="321"/>
      <c r="MDP34" s="321"/>
      <c r="MDQ34" s="321"/>
      <c r="MDR34" s="321"/>
      <c r="MDS34" s="321"/>
      <c r="MDT34" s="321"/>
      <c r="MDU34" s="321"/>
      <c r="MDV34" s="321"/>
      <c r="MDW34" s="321"/>
      <c r="MDX34" s="321"/>
      <c r="MDY34" s="321"/>
      <c r="MDZ34" s="321"/>
      <c r="MEA34" s="321"/>
      <c r="MEB34" s="321"/>
      <c r="MEC34" s="321"/>
      <c r="MED34" s="321"/>
      <c r="MEE34" s="321"/>
      <c r="MEF34" s="321"/>
      <c r="MEG34" s="321"/>
      <c r="MEH34" s="321"/>
      <c r="MEI34" s="321"/>
      <c r="MEJ34" s="321"/>
      <c r="MEK34" s="321"/>
      <c r="MEL34" s="321"/>
      <c r="MEM34" s="321"/>
      <c r="MEN34" s="321"/>
      <c r="MEO34" s="321"/>
      <c r="MEP34" s="321"/>
      <c r="MEQ34" s="321"/>
      <c r="MER34" s="321"/>
      <c r="MES34" s="321"/>
      <c r="MET34" s="321"/>
      <c r="MEU34" s="321"/>
      <c r="MEV34" s="321"/>
      <c r="MEW34" s="321"/>
      <c r="MEX34" s="321"/>
      <c r="MEY34" s="321"/>
      <c r="MEZ34" s="321"/>
      <c r="MFA34" s="321"/>
      <c r="MFB34" s="321"/>
      <c r="MFC34" s="321"/>
      <c r="MFD34" s="321"/>
      <c r="MFE34" s="321"/>
      <c r="MFF34" s="321"/>
      <c r="MFG34" s="321"/>
      <c r="MFH34" s="321"/>
      <c r="MFI34" s="321"/>
      <c r="MFJ34" s="321"/>
      <c r="MFK34" s="321"/>
      <c r="MFL34" s="321"/>
      <c r="MFM34" s="321"/>
      <c r="MFN34" s="321"/>
      <c r="MFO34" s="321"/>
      <c r="MFP34" s="321"/>
      <c r="MFQ34" s="321"/>
      <c r="MFR34" s="321"/>
      <c r="MFS34" s="321"/>
      <c r="MFT34" s="321"/>
      <c r="MFU34" s="321"/>
      <c r="MFV34" s="321"/>
      <c r="MFW34" s="321"/>
      <c r="MFX34" s="321"/>
      <c r="MFY34" s="321"/>
      <c r="MFZ34" s="321"/>
      <c r="MGA34" s="321"/>
      <c r="MGB34" s="321"/>
      <c r="MGC34" s="321"/>
      <c r="MGD34" s="321"/>
      <c r="MGE34" s="321"/>
      <c r="MGF34" s="321"/>
      <c r="MGG34" s="321"/>
      <c r="MGH34" s="321"/>
      <c r="MGI34" s="321"/>
      <c r="MGJ34" s="321"/>
      <c r="MGK34" s="321"/>
      <c r="MGL34" s="321"/>
      <c r="MGM34" s="321"/>
      <c r="MGN34" s="321"/>
      <c r="MGO34" s="321"/>
      <c r="MGP34" s="321"/>
      <c r="MGQ34" s="321"/>
      <c r="MGR34" s="321"/>
      <c r="MGS34" s="321"/>
      <c r="MGT34" s="321"/>
      <c r="MGU34" s="321"/>
      <c r="MGV34" s="321"/>
      <c r="MGW34" s="321"/>
      <c r="MGX34" s="321"/>
      <c r="MGY34" s="321"/>
      <c r="MGZ34" s="321"/>
      <c r="MHA34" s="321"/>
      <c r="MHB34" s="321"/>
      <c r="MHC34" s="321"/>
      <c r="MHD34" s="321"/>
      <c r="MHE34" s="321"/>
      <c r="MHF34" s="321"/>
      <c r="MHG34" s="321"/>
      <c r="MHH34" s="321"/>
      <c r="MHI34" s="321"/>
      <c r="MHJ34" s="321"/>
      <c r="MHK34" s="321"/>
      <c r="MHL34" s="321"/>
      <c r="MHM34" s="321"/>
      <c r="MHN34" s="321"/>
      <c r="MHO34" s="321"/>
      <c r="MHP34" s="321"/>
      <c r="MHQ34" s="321"/>
      <c r="MHR34" s="321"/>
      <c r="MHS34" s="321"/>
      <c r="MHT34" s="321"/>
      <c r="MHU34" s="321"/>
      <c r="MHV34" s="321"/>
      <c r="MHW34" s="321"/>
      <c r="MHX34" s="321"/>
      <c r="MHY34" s="321"/>
      <c r="MHZ34" s="321"/>
      <c r="MIA34" s="321"/>
      <c r="MIB34" s="321"/>
      <c r="MIC34" s="321"/>
      <c r="MID34" s="321"/>
      <c r="MIE34" s="321"/>
      <c r="MIF34" s="321"/>
      <c r="MIG34" s="321"/>
      <c r="MIH34" s="321"/>
      <c r="MII34" s="321"/>
      <c r="MIJ34" s="321"/>
      <c r="MIK34" s="321"/>
      <c r="MIL34" s="321"/>
      <c r="MIM34" s="321"/>
      <c r="MIN34" s="321"/>
      <c r="MIO34" s="321"/>
      <c r="MIP34" s="321"/>
      <c r="MIQ34" s="321"/>
      <c r="MIR34" s="321"/>
      <c r="MIS34" s="321"/>
      <c r="MIT34" s="321"/>
      <c r="MIU34" s="321"/>
      <c r="MIV34" s="321"/>
      <c r="MIW34" s="321"/>
      <c r="MIX34" s="321"/>
      <c r="MIY34" s="321"/>
      <c r="MIZ34" s="321"/>
      <c r="MJA34" s="321"/>
      <c r="MJB34" s="321"/>
      <c r="MJC34" s="321"/>
      <c r="MJD34" s="321"/>
      <c r="MJE34" s="321"/>
      <c r="MJF34" s="321"/>
      <c r="MJG34" s="321"/>
      <c r="MJH34" s="321"/>
      <c r="MJI34" s="321"/>
      <c r="MJJ34" s="321"/>
      <c r="MJK34" s="321"/>
      <c r="MJL34" s="321"/>
      <c r="MJM34" s="321"/>
      <c r="MJN34" s="321"/>
      <c r="MJO34" s="321"/>
      <c r="MJP34" s="321"/>
      <c r="MJQ34" s="321"/>
      <c r="MJR34" s="321"/>
      <c r="MJS34" s="321"/>
      <c r="MJT34" s="321"/>
      <c r="MJU34" s="321"/>
      <c r="MJV34" s="321"/>
      <c r="MJW34" s="321"/>
      <c r="MJX34" s="321"/>
      <c r="MJY34" s="321"/>
      <c r="MJZ34" s="321"/>
      <c r="MKA34" s="321"/>
      <c r="MKB34" s="321"/>
      <c r="MKC34" s="321"/>
      <c r="MKD34" s="321"/>
      <c r="MKE34" s="321"/>
      <c r="MKF34" s="321"/>
      <c r="MKG34" s="321"/>
      <c r="MKH34" s="321"/>
      <c r="MKI34" s="321"/>
      <c r="MKJ34" s="321"/>
      <c r="MKK34" s="321"/>
      <c r="MKL34" s="321"/>
      <c r="MKM34" s="321"/>
      <c r="MKN34" s="321"/>
      <c r="MKO34" s="321"/>
      <c r="MKP34" s="321"/>
      <c r="MKQ34" s="321"/>
      <c r="MKR34" s="321"/>
      <c r="MKS34" s="321"/>
      <c r="MKT34" s="321"/>
      <c r="MKU34" s="321"/>
      <c r="MKV34" s="321"/>
      <c r="MKW34" s="321"/>
      <c r="MKX34" s="321"/>
      <c r="MKY34" s="321"/>
      <c r="MKZ34" s="321"/>
      <c r="MLA34" s="321"/>
      <c r="MLB34" s="321"/>
      <c r="MLC34" s="321"/>
      <c r="MLD34" s="321"/>
      <c r="MLE34" s="321"/>
      <c r="MLF34" s="321"/>
      <c r="MLG34" s="321"/>
      <c r="MLH34" s="321"/>
      <c r="MLI34" s="321"/>
      <c r="MLJ34" s="321"/>
      <c r="MLK34" s="321"/>
      <c r="MLL34" s="321"/>
      <c r="MLM34" s="321"/>
      <c r="MLN34" s="321"/>
      <c r="MLO34" s="321"/>
      <c r="MLP34" s="321"/>
      <c r="MLQ34" s="321"/>
      <c r="MLR34" s="321"/>
      <c r="MLS34" s="321"/>
      <c r="MLT34" s="321"/>
      <c r="MLU34" s="321"/>
      <c r="MLV34" s="321"/>
      <c r="MLW34" s="321"/>
      <c r="MLX34" s="321"/>
      <c r="MLY34" s="321"/>
      <c r="MLZ34" s="321"/>
      <c r="MMA34" s="321"/>
      <c r="MMB34" s="321"/>
      <c r="MMC34" s="321"/>
      <c r="MMD34" s="321"/>
      <c r="MME34" s="321"/>
      <c r="MMF34" s="321"/>
      <c r="MMG34" s="321"/>
      <c r="MMH34" s="321"/>
      <c r="MMI34" s="321"/>
      <c r="MMJ34" s="321"/>
      <c r="MMK34" s="321"/>
      <c r="MML34" s="321"/>
      <c r="MMM34" s="321"/>
      <c r="MMN34" s="321"/>
      <c r="MMO34" s="321"/>
      <c r="MMP34" s="321"/>
      <c r="MMQ34" s="321"/>
      <c r="MMR34" s="321"/>
      <c r="MMS34" s="321"/>
      <c r="MMT34" s="321"/>
      <c r="MMU34" s="321"/>
      <c r="MMV34" s="321"/>
      <c r="MMW34" s="321"/>
      <c r="MMX34" s="321"/>
      <c r="MMY34" s="321"/>
      <c r="MMZ34" s="321"/>
      <c r="MNA34" s="321"/>
      <c r="MNB34" s="321"/>
      <c r="MNC34" s="321"/>
      <c r="MND34" s="321"/>
      <c r="MNE34" s="321"/>
      <c r="MNF34" s="321"/>
      <c r="MNG34" s="321"/>
      <c r="MNH34" s="321"/>
      <c r="MNI34" s="321"/>
      <c r="MNJ34" s="321"/>
      <c r="MNK34" s="321"/>
      <c r="MNL34" s="321"/>
      <c r="MNM34" s="321"/>
      <c r="MNN34" s="321"/>
      <c r="MNO34" s="321"/>
      <c r="MNP34" s="321"/>
      <c r="MNQ34" s="321"/>
      <c r="MNR34" s="321"/>
      <c r="MNS34" s="321"/>
      <c r="MNT34" s="321"/>
      <c r="MNU34" s="321"/>
      <c r="MNV34" s="321"/>
      <c r="MNW34" s="321"/>
      <c r="MNX34" s="321"/>
      <c r="MNY34" s="321"/>
      <c r="MNZ34" s="321"/>
      <c r="MOA34" s="321"/>
      <c r="MOB34" s="321"/>
      <c r="MOC34" s="321"/>
      <c r="MOD34" s="321"/>
      <c r="MOE34" s="321"/>
      <c r="MOF34" s="321"/>
      <c r="MOG34" s="321"/>
      <c r="MOH34" s="321"/>
      <c r="MOI34" s="321"/>
      <c r="MOJ34" s="321"/>
      <c r="MOK34" s="321"/>
      <c r="MOL34" s="321"/>
      <c r="MOM34" s="321"/>
      <c r="MON34" s="321"/>
      <c r="MOO34" s="321"/>
      <c r="MOP34" s="321"/>
      <c r="MOQ34" s="321"/>
      <c r="MOR34" s="321"/>
      <c r="MOS34" s="321"/>
      <c r="MOT34" s="321"/>
      <c r="MOU34" s="321"/>
      <c r="MOV34" s="321"/>
      <c r="MOW34" s="321"/>
      <c r="MOX34" s="321"/>
      <c r="MOY34" s="321"/>
      <c r="MOZ34" s="321"/>
      <c r="MPA34" s="321"/>
      <c r="MPB34" s="321"/>
      <c r="MPC34" s="321"/>
      <c r="MPD34" s="321"/>
      <c r="MPE34" s="321"/>
      <c r="MPF34" s="321"/>
      <c r="MPG34" s="321"/>
      <c r="MPH34" s="321"/>
      <c r="MPI34" s="321"/>
      <c r="MPJ34" s="321"/>
      <c r="MPK34" s="321"/>
      <c r="MPL34" s="321"/>
      <c r="MPM34" s="321"/>
      <c r="MPN34" s="321"/>
      <c r="MPO34" s="321"/>
      <c r="MPP34" s="321"/>
      <c r="MPQ34" s="321"/>
      <c r="MPR34" s="321"/>
      <c r="MPS34" s="321"/>
      <c r="MPT34" s="321"/>
      <c r="MPU34" s="321"/>
      <c r="MPV34" s="321"/>
      <c r="MPW34" s="321"/>
      <c r="MPX34" s="321"/>
      <c r="MPY34" s="321"/>
      <c r="MPZ34" s="321"/>
      <c r="MQA34" s="321"/>
      <c r="MQB34" s="321"/>
      <c r="MQC34" s="321"/>
      <c r="MQD34" s="321"/>
      <c r="MQE34" s="321"/>
      <c r="MQF34" s="321"/>
      <c r="MQG34" s="321"/>
      <c r="MQH34" s="321"/>
      <c r="MQI34" s="321"/>
      <c r="MQJ34" s="321"/>
      <c r="MQK34" s="321"/>
      <c r="MQL34" s="321"/>
      <c r="MQM34" s="321"/>
      <c r="MQN34" s="321"/>
      <c r="MQO34" s="321"/>
      <c r="MQP34" s="321"/>
      <c r="MQQ34" s="321"/>
      <c r="MQR34" s="321"/>
      <c r="MQS34" s="321"/>
      <c r="MQT34" s="321"/>
      <c r="MQU34" s="321"/>
      <c r="MQV34" s="321"/>
      <c r="MQW34" s="321"/>
      <c r="MQX34" s="321"/>
      <c r="MQY34" s="321"/>
      <c r="MQZ34" s="321"/>
      <c r="MRA34" s="321"/>
      <c r="MRB34" s="321"/>
      <c r="MRC34" s="321"/>
      <c r="MRD34" s="321"/>
      <c r="MRE34" s="321"/>
      <c r="MRF34" s="321"/>
      <c r="MRG34" s="321"/>
      <c r="MRH34" s="321"/>
      <c r="MRI34" s="321"/>
      <c r="MRJ34" s="321"/>
      <c r="MRK34" s="321"/>
      <c r="MRL34" s="321"/>
      <c r="MRM34" s="321"/>
      <c r="MRN34" s="321"/>
      <c r="MRO34" s="321"/>
      <c r="MRP34" s="321"/>
      <c r="MRQ34" s="321"/>
      <c r="MRR34" s="321"/>
      <c r="MRS34" s="321"/>
      <c r="MRT34" s="321"/>
      <c r="MRU34" s="321"/>
      <c r="MRV34" s="321"/>
      <c r="MRW34" s="321"/>
      <c r="MRX34" s="321"/>
      <c r="MRY34" s="321"/>
      <c r="MRZ34" s="321"/>
      <c r="MSA34" s="321"/>
      <c r="MSB34" s="321"/>
      <c r="MSC34" s="321"/>
      <c r="MSD34" s="321"/>
      <c r="MSE34" s="321"/>
      <c r="MSF34" s="321"/>
      <c r="MSG34" s="321"/>
      <c r="MSH34" s="321"/>
      <c r="MSI34" s="321"/>
      <c r="MSJ34" s="321"/>
      <c r="MSK34" s="321"/>
      <c r="MSL34" s="321"/>
      <c r="MSM34" s="321"/>
      <c r="MSN34" s="321"/>
      <c r="MSO34" s="321"/>
      <c r="MSP34" s="321"/>
      <c r="MSQ34" s="321"/>
      <c r="MSR34" s="321"/>
      <c r="MSS34" s="321"/>
      <c r="MST34" s="321"/>
      <c r="MSU34" s="321"/>
      <c r="MSV34" s="321"/>
      <c r="MSW34" s="321"/>
      <c r="MSX34" s="321"/>
      <c r="MSY34" s="321"/>
      <c r="MSZ34" s="321"/>
      <c r="MTA34" s="321"/>
      <c r="MTB34" s="321"/>
      <c r="MTC34" s="321"/>
      <c r="MTD34" s="321"/>
      <c r="MTE34" s="321"/>
      <c r="MTF34" s="321"/>
      <c r="MTG34" s="321"/>
      <c r="MTH34" s="321"/>
      <c r="MTI34" s="321"/>
      <c r="MTJ34" s="321"/>
      <c r="MTK34" s="321"/>
      <c r="MTL34" s="321"/>
      <c r="MTM34" s="321"/>
      <c r="MTN34" s="321"/>
      <c r="MTO34" s="321"/>
      <c r="MTP34" s="321"/>
      <c r="MTQ34" s="321"/>
      <c r="MTR34" s="321"/>
      <c r="MTS34" s="321"/>
      <c r="MTT34" s="321"/>
      <c r="MTU34" s="321"/>
      <c r="MTV34" s="321"/>
      <c r="MTW34" s="321"/>
      <c r="MTX34" s="321"/>
      <c r="MTY34" s="321"/>
      <c r="MTZ34" s="321"/>
      <c r="MUA34" s="321"/>
      <c r="MUB34" s="321"/>
      <c r="MUC34" s="321"/>
      <c r="MUD34" s="321"/>
      <c r="MUE34" s="321"/>
      <c r="MUF34" s="321"/>
      <c r="MUG34" s="321"/>
      <c r="MUH34" s="321"/>
      <c r="MUI34" s="321"/>
      <c r="MUJ34" s="321"/>
      <c r="MUK34" s="321"/>
      <c r="MUL34" s="321"/>
      <c r="MUM34" s="321"/>
      <c r="MUN34" s="321"/>
      <c r="MUO34" s="321"/>
      <c r="MUP34" s="321"/>
      <c r="MUQ34" s="321"/>
      <c r="MUR34" s="321"/>
      <c r="MUS34" s="321"/>
      <c r="MUT34" s="321"/>
      <c r="MUU34" s="321"/>
      <c r="MUV34" s="321"/>
      <c r="MUW34" s="321"/>
      <c r="MUX34" s="321"/>
      <c r="MUY34" s="321"/>
      <c r="MUZ34" s="321"/>
      <c r="MVA34" s="321"/>
      <c r="MVB34" s="321"/>
      <c r="MVC34" s="321"/>
      <c r="MVD34" s="321"/>
      <c r="MVE34" s="321"/>
      <c r="MVF34" s="321"/>
      <c r="MVG34" s="321"/>
      <c r="MVH34" s="321"/>
      <c r="MVI34" s="321"/>
      <c r="MVJ34" s="321"/>
      <c r="MVK34" s="321"/>
      <c r="MVL34" s="321"/>
      <c r="MVM34" s="321"/>
      <c r="MVN34" s="321"/>
      <c r="MVO34" s="321"/>
      <c r="MVP34" s="321"/>
      <c r="MVQ34" s="321"/>
      <c r="MVR34" s="321"/>
      <c r="MVS34" s="321"/>
      <c r="MVT34" s="321"/>
      <c r="MVU34" s="321"/>
      <c r="MVV34" s="321"/>
      <c r="MVW34" s="321"/>
      <c r="MVX34" s="321"/>
      <c r="MVY34" s="321"/>
      <c r="MVZ34" s="321"/>
      <c r="MWA34" s="321"/>
      <c r="MWB34" s="321"/>
      <c r="MWC34" s="321"/>
      <c r="MWD34" s="321"/>
      <c r="MWE34" s="321"/>
      <c r="MWF34" s="321"/>
      <c r="MWG34" s="321"/>
      <c r="MWH34" s="321"/>
      <c r="MWI34" s="321"/>
      <c r="MWJ34" s="321"/>
      <c r="MWK34" s="321"/>
      <c r="MWL34" s="321"/>
      <c r="MWM34" s="321"/>
      <c r="MWN34" s="321"/>
      <c r="MWO34" s="321"/>
      <c r="MWP34" s="321"/>
      <c r="MWQ34" s="321"/>
      <c r="MWR34" s="321"/>
      <c r="MWS34" s="321"/>
      <c r="MWT34" s="321"/>
      <c r="MWU34" s="321"/>
      <c r="MWV34" s="321"/>
      <c r="MWW34" s="321"/>
      <c r="MWX34" s="321"/>
      <c r="MWY34" s="321"/>
      <c r="MWZ34" s="321"/>
      <c r="MXA34" s="321"/>
      <c r="MXB34" s="321"/>
      <c r="MXC34" s="321"/>
      <c r="MXD34" s="321"/>
      <c r="MXE34" s="321"/>
      <c r="MXF34" s="321"/>
      <c r="MXG34" s="321"/>
      <c r="MXH34" s="321"/>
      <c r="MXI34" s="321"/>
      <c r="MXJ34" s="321"/>
      <c r="MXK34" s="321"/>
      <c r="MXL34" s="321"/>
      <c r="MXM34" s="321"/>
      <c r="MXN34" s="321"/>
      <c r="MXO34" s="321"/>
      <c r="MXP34" s="321"/>
      <c r="MXQ34" s="321"/>
      <c r="MXR34" s="321"/>
      <c r="MXS34" s="321"/>
      <c r="MXT34" s="321"/>
      <c r="MXU34" s="321"/>
      <c r="MXV34" s="321"/>
      <c r="MXW34" s="321"/>
      <c r="MXX34" s="321"/>
      <c r="MXY34" s="321"/>
      <c r="MXZ34" s="321"/>
      <c r="MYA34" s="321"/>
      <c r="MYB34" s="321"/>
      <c r="MYC34" s="321"/>
      <c r="MYD34" s="321"/>
      <c r="MYE34" s="321"/>
      <c r="MYF34" s="321"/>
      <c r="MYG34" s="321"/>
      <c r="MYH34" s="321"/>
      <c r="MYI34" s="321"/>
      <c r="MYJ34" s="321"/>
      <c r="MYK34" s="321"/>
      <c r="MYL34" s="321"/>
      <c r="MYM34" s="321"/>
      <c r="MYN34" s="321"/>
      <c r="MYO34" s="321"/>
      <c r="MYP34" s="321"/>
      <c r="MYQ34" s="321"/>
      <c r="MYR34" s="321"/>
      <c r="MYS34" s="321"/>
      <c r="MYT34" s="321"/>
      <c r="MYU34" s="321"/>
      <c r="MYV34" s="321"/>
      <c r="MYW34" s="321"/>
      <c r="MYX34" s="321"/>
      <c r="MYY34" s="321"/>
      <c r="MYZ34" s="321"/>
      <c r="MZA34" s="321"/>
      <c r="MZB34" s="321"/>
      <c r="MZC34" s="321"/>
      <c r="MZD34" s="321"/>
      <c r="MZE34" s="321"/>
      <c r="MZF34" s="321"/>
      <c r="MZG34" s="321"/>
      <c r="MZH34" s="321"/>
      <c r="MZI34" s="321"/>
      <c r="MZJ34" s="321"/>
      <c r="MZK34" s="321"/>
      <c r="MZL34" s="321"/>
      <c r="MZM34" s="321"/>
      <c r="MZN34" s="321"/>
      <c r="MZO34" s="321"/>
      <c r="MZP34" s="321"/>
      <c r="MZQ34" s="321"/>
      <c r="MZR34" s="321"/>
      <c r="MZS34" s="321"/>
      <c r="MZT34" s="321"/>
      <c r="MZU34" s="321"/>
      <c r="MZV34" s="321"/>
      <c r="MZW34" s="321"/>
      <c r="MZX34" s="321"/>
      <c r="MZY34" s="321"/>
      <c r="MZZ34" s="321"/>
      <c r="NAA34" s="321"/>
      <c r="NAB34" s="321"/>
      <c r="NAC34" s="321"/>
      <c r="NAD34" s="321"/>
      <c r="NAE34" s="321"/>
      <c r="NAF34" s="321"/>
      <c r="NAG34" s="321"/>
      <c r="NAH34" s="321"/>
      <c r="NAI34" s="321"/>
      <c r="NAJ34" s="321"/>
      <c r="NAK34" s="321"/>
      <c r="NAL34" s="321"/>
      <c r="NAM34" s="321"/>
      <c r="NAN34" s="321"/>
      <c r="NAO34" s="321"/>
      <c r="NAP34" s="321"/>
      <c r="NAQ34" s="321"/>
      <c r="NAR34" s="321"/>
      <c r="NAS34" s="321"/>
      <c r="NAT34" s="321"/>
      <c r="NAU34" s="321"/>
      <c r="NAV34" s="321"/>
      <c r="NAW34" s="321"/>
      <c r="NAX34" s="321"/>
      <c r="NAY34" s="321"/>
      <c r="NAZ34" s="321"/>
      <c r="NBA34" s="321"/>
      <c r="NBB34" s="321"/>
      <c r="NBC34" s="321"/>
      <c r="NBD34" s="321"/>
      <c r="NBE34" s="321"/>
      <c r="NBF34" s="321"/>
      <c r="NBG34" s="321"/>
      <c r="NBH34" s="321"/>
      <c r="NBI34" s="321"/>
      <c r="NBJ34" s="321"/>
      <c r="NBK34" s="321"/>
      <c r="NBL34" s="321"/>
      <c r="NBM34" s="321"/>
      <c r="NBN34" s="321"/>
      <c r="NBO34" s="321"/>
      <c r="NBP34" s="321"/>
      <c r="NBQ34" s="321"/>
      <c r="NBR34" s="321"/>
      <c r="NBS34" s="321"/>
      <c r="NBT34" s="321"/>
      <c r="NBU34" s="321"/>
      <c r="NBV34" s="321"/>
      <c r="NBW34" s="321"/>
      <c r="NBX34" s="321"/>
      <c r="NBY34" s="321"/>
      <c r="NBZ34" s="321"/>
      <c r="NCA34" s="321"/>
      <c r="NCB34" s="321"/>
      <c r="NCC34" s="321"/>
      <c r="NCD34" s="321"/>
      <c r="NCE34" s="321"/>
      <c r="NCF34" s="321"/>
      <c r="NCG34" s="321"/>
      <c r="NCH34" s="321"/>
      <c r="NCI34" s="321"/>
      <c r="NCJ34" s="321"/>
      <c r="NCK34" s="321"/>
      <c r="NCL34" s="321"/>
      <c r="NCM34" s="321"/>
      <c r="NCN34" s="321"/>
      <c r="NCO34" s="321"/>
      <c r="NCP34" s="321"/>
      <c r="NCQ34" s="321"/>
      <c r="NCR34" s="321"/>
      <c r="NCS34" s="321"/>
      <c r="NCT34" s="321"/>
      <c r="NCU34" s="321"/>
      <c r="NCV34" s="321"/>
      <c r="NCW34" s="321"/>
      <c r="NCX34" s="321"/>
      <c r="NCY34" s="321"/>
      <c r="NCZ34" s="321"/>
      <c r="NDA34" s="321"/>
      <c r="NDB34" s="321"/>
      <c r="NDC34" s="321"/>
      <c r="NDD34" s="321"/>
      <c r="NDE34" s="321"/>
      <c r="NDF34" s="321"/>
      <c r="NDG34" s="321"/>
      <c r="NDH34" s="321"/>
      <c r="NDI34" s="321"/>
      <c r="NDJ34" s="321"/>
      <c r="NDK34" s="321"/>
      <c r="NDL34" s="321"/>
      <c r="NDM34" s="321"/>
      <c r="NDN34" s="321"/>
      <c r="NDO34" s="321"/>
      <c r="NDP34" s="321"/>
      <c r="NDQ34" s="321"/>
      <c r="NDR34" s="321"/>
      <c r="NDS34" s="321"/>
      <c r="NDT34" s="321"/>
      <c r="NDU34" s="321"/>
      <c r="NDV34" s="321"/>
      <c r="NDW34" s="321"/>
      <c r="NDX34" s="321"/>
      <c r="NDY34" s="321"/>
      <c r="NDZ34" s="321"/>
      <c r="NEA34" s="321"/>
      <c r="NEB34" s="321"/>
      <c r="NEC34" s="321"/>
      <c r="NED34" s="321"/>
      <c r="NEE34" s="321"/>
      <c r="NEF34" s="321"/>
      <c r="NEG34" s="321"/>
      <c r="NEH34" s="321"/>
      <c r="NEI34" s="321"/>
      <c r="NEJ34" s="321"/>
      <c r="NEK34" s="321"/>
      <c r="NEL34" s="321"/>
      <c r="NEM34" s="321"/>
      <c r="NEN34" s="321"/>
      <c r="NEO34" s="321"/>
      <c r="NEP34" s="321"/>
      <c r="NEQ34" s="321"/>
      <c r="NER34" s="321"/>
      <c r="NES34" s="321"/>
      <c r="NET34" s="321"/>
      <c r="NEU34" s="321"/>
      <c r="NEV34" s="321"/>
      <c r="NEW34" s="321"/>
      <c r="NEX34" s="321"/>
      <c r="NEY34" s="321"/>
      <c r="NEZ34" s="321"/>
      <c r="NFA34" s="321"/>
      <c r="NFB34" s="321"/>
      <c r="NFC34" s="321"/>
      <c r="NFD34" s="321"/>
      <c r="NFE34" s="321"/>
      <c r="NFF34" s="321"/>
      <c r="NFG34" s="321"/>
      <c r="NFH34" s="321"/>
      <c r="NFI34" s="321"/>
      <c r="NFJ34" s="321"/>
      <c r="NFK34" s="321"/>
      <c r="NFL34" s="321"/>
      <c r="NFM34" s="321"/>
      <c r="NFN34" s="321"/>
      <c r="NFO34" s="321"/>
      <c r="NFP34" s="321"/>
      <c r="NFQ34" s="321"/>
      <c r="NFR34" s="321"/>
      <c r="NFS34" s="321"/>
      <c r="NFT34" s="321"/>
      <c r="NFU34" s="321"/>
      <c r="NFV34" s="321"/>
      <c r="NFW34" s="321"/>
      <c r="NFX34" s="321"/>
      <c r="NFY34" s="321"/>
      <c r="NFZ34" s="321"/>
      <c r="NGA34" s="321"/>
      <c r="NGB34" s="321"/>
      <c r="NGC34" s="321"/>
      <c r="NGD34" s="321"/>
      <c r="NGE34" s="321"/>
      <c r="NGF34" s="321"/>
      <c r="NGG34" s="321"/>
      <c r="NGH34" s="321"/>
      <c r="NGI34" s="321"/>
      <c r="NGJ34" s="321"/>
      <c r="NGK34" s="321"/>
      <c r="NGL34" s="321"/>
      <c r="NGM34" s="321"/>
      <c r="NGN34" s="321"/>
      <c r="NGO34" s="321"/>
      <c r="NGP34" s="321"/>
      <c r="NGQ34" s="321"/>
      <c r="NGR34" s="321"/>
      <c r="NGS34" s="321"/>
      <c r="NGT34" s="321"/>
      <c r="NGU34" s="321"/>
      <c r="NGV34" s="321"/>
      <c r="NGW34" s="321"/>
      <c r="NGX34" s="321"/>
      <c r="NGY34" s="321"/>
      <c r="NGZ34" s="321"/>
      <c r="NHA34" s="321"/>
      <c r="NHB34" s="321"/>
      <c r="NHC34" s="321"/>
      <c r="NHD34" s="321"/>
      <c r="NHE34" s="321"/>
      <c r="NHF34" s="321"/>
      <c r="NHG34" s="321"/>
      <c r="NHH34" s="321"/>
      <c r="NHI34" s="321"/>
      <c r="NHJ34" s="321"/>
      <c r="NHK34" s="321"/>
      <c r="NHL34" s="321"/>
      <c r="NHM34" s="321"/>
      <c r="NHN34" s="321"/>
      <c r="NHO34" s="321"/>
      <c r="NHP34" s="321"/>
      <c r="NHQ34" s="321"/>
      <c r="NHR34" s="321"/>
      <c r="NHS34" s="321"/>
      <c r="NHT34" s="321"/>
      <c r="NHU34" s="321"/>
      <c r="NHV34" s="321"/>
      <c r="NHW34" s="321"/>
      <c r="NHX34" s="321"/>
      <c r="NHY34" s="321"/>
      <c r="NHZ34" s="321"/>
      <c r="NIA34" s="321"/>
      <c r="NIB34" s="321"/>
      <c r="NIC34" s="321"/>
      <c r="NID34" s="321"/>
      <c r="NIE34" s="321"/>
      <c r="NIF34" s="321"/>
      <c r="NIG34" s="321"/>
      <c r="NIH34" s="321"/>
      <c r="NII34" s="321"/>
      <c r="NIJ34" s="321"/>
      <c r="NIK34" s="321"/>
      <c r="NIL34" s="321"/>
      <c r="NIM34" s="321"/>
      <c r="NIN34" s="321"/>
      <c r="NIO34" s="321"/>
      <c r="NIP34" s="321"/>
      <c r="NIQ34" s="321"/>
      <c r="NIR34" s="321"/>
      <c r="NIS34" s="321"/>
      <c r="NIT34" s="321"/>
      <c r="NIU34" s="321"/>
      <c r="NIV34" s="321"/>
      <c r="NIW34" s="321"/>
      <c r="NIX34" s="321"/>
      <c r="NIY34" s="321"/>
      <c r="NIZ34" s="321"/>
      <c r="NJA34" s="321"/>
      <c r="NJB34" s="321"/>
      <c r="NJC34" s="321"/>
      <c r="NJD34" s="321"/>
      <c r="NJE34" s="321"/>
      <c r="NJF34" s="321"/>
      <c r="NJG34" s="321"/>
      <c r="NJH34" s="321"/>
      <c r="NJI34" s="321"/>
      <c r="NJJ34" s="321"/>
      <c r="NJK34" s="321"/>
      <c r="NJL34" s="321"/>
      <c r="NJM34" s="321"/>
      <c r="NJN34" s="321"/>
      <c r="NJO34" s="321"/>
      <c r="NJP34" s="321"/>
      <c r="NJQ34" s="321"/>
      <c r="NJR34" s="321"/>
      <c r="NJS34" s="321"/>
      <c r="NJT34" s="321"/>
      <c r="NJU34" s="321"/>
      <c r="NJV34" s="321"/>
      <c r="NJW34" s="321"/>
      <c r="NJX34" s="321"/>
      <c r="NJY34" s="321"/>
      <c r="NJZ34" s="321"/>
      <c r="NKA34" s="321"/>
      <c r="NKB34" s="321"/>
      <c r="NKC34" s="321"/>
      <c r="NKD34" s="321"/>
      <c r="NKE34" s="321"/>
      <c r="NKF34" s="321"/>
      <c r="NKG34" s="321"/>
      <c r="NKH34" s="321"/>
      <c r="NKI34" s="321"/>
      <c r="NKJ34" s="321"/>
      <c r="NKK34" s="321"/>
      <c r="NKL34" s="321"/>
      <c r="NKM34" s="321"/>
      <c r="NKN34" s="321"/>
      <c r="NKO34" s="321"/>
      <c r="NKP34" s="321"/>
      <c r="NKQ34" s="321"/>
      <c r="NKR34" s="321"/>
      <c r="NKS34" s="321"/>
      <c r="NKT34" s="321"/>
      <c r="NKU34" s="321"/>
      <c r="NKV34" s="321"/>
      <c r="NKW34" s="321"/>
      <c r="NKX34" s="321"/>
      <c r="NKY34" s="321"/>
      <c r="NKZ34" s="321"/>
      <c r="NLA34" s="321"/>
      <c r="NLB34" s="321"/>
      <c r="NLC34" s="321"/>
      <c r="NLD34" s="321"/>
      <c r="NLE34" s="321"/>
      <c r="NLF34" s="321"/>
      <c r="NLG34" s="321"/>
      <c r="NLH34" s="321"/>
      <c r="NLI34" s="321"/>
      <c r="NLJ34" s="321"/>
      <c r="NLK34" s="321"/>
      <c r="NLL34" s="321"/>
      <c r="NLM34" s="321"/>
      <c r="NLN34" s="321"/>
      <c r="NLO34" s="321"/>
      <c r="NLP34" s="321"/>
      <c r="NLQ34" s="321"/>
      <c r="NLR34" s="321"/>
      <c r="NLS34" s="321"/>
      <c r="NLT34" s="321"/>
      <c r="NLU34" s="321"/>
      <c r="NLV34" s="321"/>
      <c r="NLW34" s="321"/>
      <c r="NLX34" s="321"/>
      <c r="NLY34" s="321"/>
      <c r="NLZ34" s="321"/>
      <c r="NMA34" s="321"/>
      <c r="NMB34" s="321"/>
      <c r="NMC34" s="321"/>
      <c r="NMD34" s="321"/>
      <c r="NME34" s="321"/>
      <c r="NMF34" s="321"/>
      <c r="NMG34" s="321"/>
      <c r="NMH34" s="321"/>
      <c r="NMI34" s="321"/>
      <c r="NMJ34" s="321"/>
      <c r="NMK34" s="321"/>
      <c r="NML34" s="321"/>
      <c r="NMM34" s="321"/>
      <c r="NMN34" s="321"/>
      <c r="NMO34" s="321"/>
      <c r="NMP34" s="321"/>
      <c r="NMQ34" s="321"/>
      <c r="NMR34" s="321"/>
      <c r="NMS34" s="321"/>
      <c r="NMT34" s="321"/>
      <c r="NMU34" s="321"/>
      <c r="NMV34" s="321"/>
      <c r="NMW34" s="321"/>
      <c r="NMX34" s="321"/>
      <c r="NMY34" s="321"/>
      <c r="NMZ34" s="321"/>
      <c r="NNA34" s="321"/>
      <c r="NNB34" s="321"/>
      <c r="NNC34" s="321"/>
      <c r="NND34" s="321"/>
      <c r="NNE34" s="321"/>
      <c r="NNF34" s="321"/>
      <c r="NNG34" s="321"/>
      <c r="NNH34" s="321"/>
      <c r="NNI34" s="321"/>
      <c r="NNJ34" s="321"/>
      <c r="NNK34" s="321"/>
      <c r="NNL34" s="321"/>
      <c r="NNM34" s="321"/>
      <c r="NNN34" s="321"/>
      <c r="NNO34" s="321"/>
      <c r="NNP34" s="321"/>
      <c r="NNQ34" s="321"/>
      <c r="NNR34" s="321"/>
      <c r="NNS34" s="321"/>
      <c r="NNT34" s="321"/>
      <c r="NNU34" s="321"/>
      <c r="NNV34" s="321"/>
      <c r="NNW34" s="321"/>
      <c r="NNX34" s="321"/>
      <c r="NNY34" s="321"/>
      <c r="NNZ34" s="321"/>
      <c r="NOA34" s="321"/>
      <c r="NOB34" s="321"/>
      <c r="NOC34" s="321"/>
      <c r="NOD34" s="321"/>
      <c r="NOE34" s="321"/>
      <c r="NOF34" s="321"/>
      <c r="NOG34" s="321"/>
      <c r="NOH34" s="321"/>
      <c r="NOI34" s="321"/>
      <c r="NOJ34" s="321"/>
      <c r="NOK34" s="321"/>
      <c r="NOL34" s="321"/>
      <c r="NOM34" s="321"/>
      <c r="NON34" s="321"/>
      <c r="NOO34" s="321"/>
      <c r="NOP34" s="321"/>
      <c r="NOQ34" s="321"/>
      <c r="NOR34" s="321"/>
      <c r="NOS34" s="321"/>
      <c r="NOT34" s="321"/>
      <c r="NOU34" s="321"/>
      <c r="NOV34" s="321"/>
      <c r="NOW34" s="321"/>
      <c r="NOX34" s="321"/>
      <c r="NOY34" s="321"/>
      <c r="NOZ34" s="321"/>
      <c r="NPA34" s="321"/>
      <c r="NPB34" s="321"/>
      <c r="NPC34" s="321"/>
      <c r="NPD34" s="321"/>
      <c r="NPE34" s="321"/>
      <c r="NPF34" s="321"/>
      <c r="NPG34" s="321"/>
      <c r="NPH34" s="321"/>
      <c r="NPI34" s="321"/>
      <c r="NPJ34" s="321"/>
      <c r="NPK34" s="321"/>
      <c r="NPL34" s="321"/>
      <c r="NPM34" s="321"/>
      <c r="NPN34" s="321"/>
      <c r="NPO34" s="321"/>
      <c r="NPP34" s="321"/>
      <c r="NPQ34" s="321"/>
      <c r="NPR34" s="321"/>
      <c r="NPS34" s="321"/>
      <c r="NPT34" s="321"/>
      <c r="NPU34" s="321"/>
      <c r="NPV34" s="321"/>
      <c r="NPW34" s="321"/>
      <c r="NPX34" s="321"/>
      <c r="NPY34" s="321"/>
      <c r="NPZ34" s="321"/>
      <c r="NQA34" s="321"/>
      <c r="NQB34" s="321"/>
      <c r="NQC34" s="321"/>
      <c r="NQD34" s="321"/>
      <c r="NQE34" s="321"/>
      <c r="NQF34" s="321"/>
      <c r="NQG34" s="321"/>
      <c r="NQH34" s="321"/>
      <c r="NQI34" s="321"/>
      <c r="NQJ34" s="321"/>
      <c r="NQK34" s="321"/>
      <c r="NQL34" s="321"/>
      <c r="NQM34" s="321"/>
      <c r="NQN34" s="321"/>
      <c r="NQO34" s="321"/>
      <c r="NQP34" s="321"/>
      <c r="NQQ34" s="321"/>
      <c r="NQR34" s="321"/>
      <c r="NQS34" s="321"/>
      <c r="NQT34" s="321"/>
      <c r="NQU34" s="321"/>
      <c r="NQV34" s="321"/>
      <c r="NQW34" s="321"/>
      <c r="NQX34" s="321"/>
      <c r="NQY34" s="321"/>
      <c r="NQZ34" s="321"/>
      <c r="NRA34" s="321"/>
      <c r="NRB34" s="321"/>
      <c r="NRC34" s="321"/>
      <c r="NRD34" s="321"/>
      <c r="NRE34" s="321"/>
      <c r="NRF34" s="321"/>
      <c r="NRG34" s="321"/>
      <c r="NRH34" s="321"/>
      <c r="NRI34" s="321"/>
      <c r="NRJ34" s="321"/>
      <c r="NRK34" s="321"/>
      <c r="NRL34" s="321"/>
      <c r="NRM34" s="321"/>
      <c r="NRN34" s="321"/>
      <c r="NRO34" s="321"/>
      <c r="NRP34" s="321"/>
      <c r="NRQ34" s="321"/>
      <c r="NRR34" s="321"/>
      <c r="NRS34" s="321"/>
      <c r="NRT34" s="321"/>
      <c r="NRU34" s="321"/>
      <c r="NRV34" s="321"/>
      <c r="NRW34" s="321"/>
      <c r="NRX34" s="321"/>
      <c r="NRY34" s="321"/>
      <c r="NRZ34" s="321"/>
      <c r="NSA34" s="321"/>
      <c r="NSB34" s="321"/>
      <c r="NSC34" s="321"/>
      <c r="NSD34" s="321"/>
      <c r="NSE34" s="321"/>
      <c r="NSF34" s="321"/>
      <c r="NSG34" s="321"/>
      <c r="NSH34" s="321"/>
      <c r="NSI34" s="321"/>
      <c r="NSJ34" s="321"/>
      <c r="NSK34" s="321"/>
      <c r="NSL34" s="321"/>
      <c r="NSM34" s="321"/>
      <c r="NSN34" s="321"/>
      <c r="NSO34" s="321"/>
      <c r="NSP34" s="321"/>
      <c r="NSQ34" s="321"/>
      <c r="NSR34" s="321"/>
      <c r="NSS34" s="321"/>
      <c r="NST34" s="321"/>
      <c r="NSU34" s="321"/>
      <c r="NSV34" s="321"/>
      <c r="NSW34" s="321"/>
      <c r="NSX34" s="321"/>
      <c r="NSY34" s="321"/>
      <c r="NSZ34" s="321"/>
      <c r="NTA34" s="321"/>
      <c r="NTB34" s="321"/>
      <c r="NTC34" s="321"/>
      <c r="NTD34" s="321"/>
      <c r="NTE34" s="321"/>
      <c r="NTF34" s="321"/>
      <c r="NTG34" s="321"/>
      <c r="NTH34" s="321"/>
      <c r="NTI34" s="321"/>
      <c r="NTJ34" s="321"/>
      <c r="NTK34" s="321"/>
      <c r="NTL34" s="321"/>
      <c r="NTM34" s="321"/>
      <c r="NTN34" s="321"/>
      <c r="NTO34" s="321"/>
      <c r="NTP34" s="321"/>
      <c r="NTQ34" s="321"/>
      <c r="NTR34" s="321"/>
      <c r="NTS34" s="321"/>
      <c r="NTT34" s="321"/>
      <c r="NTU34" s="321"/>
      <c r="NTV34" s="321"/>
      <c r="NTW34" s="321"/>
      <c r="NTX34" s="321"/>
      <c r="NTY34" s="321"/>
      <c r="NTZ34" s="321"/>
      <c r="NUA34" s="321"/>
      <c r="NUB34" s="321"/>
      <c r="NUC34" s="321"/>
      <c r="NUD34" s="321"/>
      <c r="NUE34" s="321"/>
      <c r="NUF34" s="321"/>
      <c r="NUG34" s="321"/>
      <c r="NUH34" s="321"/>
      <c r="NUI34" s="321"/>
      <c r="NUJ34" s="321"/>
      <c r="NUK34" s="321"/>
      <c r="NUL34" s="321"/>
      <c r="NUM34" s="321"/>
      <c r="NUN34" s="321"/>
      <c r="NUO34" s="321"/>
      <c r="NUP34" s="321"/>
      <c r="NUQ34" s="321"/>
      <c r="NUR34" s="321"/>
      <c r="NUS34" s="321"/>
      <c r="NUT34" s="321"/>
      <c r="NUU34" s="321"/>
      <c r="NUV34" s="321"/>
      <c r="NUW34" s="321"/>
      <c r="NUX34" s="321"/>
      <c r="NUY34" s="321"/>
      <c r="NUZ34" s="321"/>
      <c r="NVA34" s="321"/>
      <c r="NVB34" s="321"/>
      <c r="NVC34" s="321"/>
      <c r="NVD34" s="321"/>
      <c r="NVE34" s="321"/>
      <c r="NVF34" s="321"/>
      <c r="NVG34" s="321"/>
      <c r="NVH34" s="321"/>
      <c r="NVI34" s="321"/>
      <c r="NVJ34" s="321"/>
      <c r="NVK34" s="321"/>
      <c r="NVL34" s="321"/>
      <c r="NVM34" s="321"/>
      <c r="NVN34" s="321"/>
      <c r="NVO34" s="321"/>
      <c r="NVP34" s="321"/>
      <c r="NVQ34" s="321"/>
      <c r="NVR34" s="321"/>
      <c r="NVS34" s="321"/>
      <c r="NVT34" s="321"/>
      <c r="NVU34" s="321"/>
      <c r="NVV34" s="321"/>
      <c r="NVW34" s="321"/>
      <c r="NVX34" s="321"/>
      <c r="NVY34" s="321"/>
      <c r="NVZ34" s="321"/>
      <c r="NWA34" s="321"/>
      <c r="NWB34" s="321"/>
      <c r="NWC34" s="321"/>
      <c r="NWD34" s="321"/>
      <c r="NWE34" s="321"/>
      <c r="NWF34" s="321"/>
      <c r="NWG34" s="321"/>
      <c r="NWH34" s="321"/>
      <c r="NWI34" s="321"/>
      <c r="NWJ34" s="321"/>
      <c r="NWK34" s="321"/>
      <c r="NWL34" s="321"/>
      <c r="NWM34" s="321"/>
      <c r="NWN34" s="321"/>
      <c r="NWO34" s="321"/>
      <c r="NWP34" s="321"/>
      <c r="NWQ34" s="321"/>
      <c r="NWR34" s="321"/>
      <c r="NWS34" s="321"/>
      <c r="NWT34" s="321"/>
      <c r="NWU34" s="321"/>
      <c r="NWV34" s="321"/>
      <c r="NWW34" s="321"/>
      <c r="NWX34" s="321"/>
      <c r="NWY34" s="321"/>
      <c r="NWZ34" s="321"/>
      <c r="NXA34" s="321"/>
      <c r="NXB34" s="321"/>
      <c r="NXC34" s="321"/>
      <c r="NXD34" s="321"/>
      <c r="NXE34" s="321"/>
      <c r="NXF34" s="321"/>
      <c r="NXG34" s="321"/>
      <c r="NXH34" s="321"/>
      <c r="NXI34" s="321"/>
      <c r="NXJ34" s="321"/>
      <c r="NXK34" s="321"/>
      <c r="NXL34" s="321"/>
      <c r="NXM34" s="321"/>
      <c r="NXN34" s="321"/>
      <c r="NXO34" s="321"/>
      <c r="NXP34" s="321"/>
      <c r="NXQ34" s="321"/>
      <c r="NXR34" s="321"/>
      <c r="NXS34" s="321"/>
      <c r="NXT34" s="321"/>
      <c r="NXU34" s="321"/>
      <c r="NXV34" s="321"/>
      <c r="NXW34" s="321"/>
      <c r="NXX34" s="321"/>
      <c r="NXY34" s="321"/>
      <c r="NXZ34" s="321"/>
      <c r="NYA34" s="321"/>
      <c r="NYB34" s="321"/>
      <c r="NYC34" s="321"/>
      <c r="NYD34" s="321"/>
      <c r="NYE34" s="321"/>
      <c r="NYF34" s="321"/>
      <c r="NYG34" s="321"/>
      <c r="NYH34" s="321"/>
      <c r="NYI34" s="321"/>
      <c r="NYJ34" s="321"/>
      <c r="NYK34" s="321"/>
      <c r="NYL34" s="321"/>
      <c r="NYM34" s="321"/>
      <c r="NYN34" s="321"/>
      <c r="NYO34" s="321"/>
      <c r="NYP34" s="321"/>
      <c r="NYQ34" s="321"/>
      <c r="NYR34" s="321"/>
      <c r="NYS34" s="321"/>
      <c r="NYT34" s="321"/>
      <c r="NYU34" s="321"/>
      <c r="NYV34" s="321"/>
      <c r="NYW34" s="321"/>
      <c r="NYX34" s="321"/>
      <c r="NYY34" s="321"/>
      <c r="NYZ34" s="321"/>
      <c r="NZA34" s="321"/>
      <c r="NZB34" s="321"/>
      <c r="NZC34" s="321"/>
      <c r="NZD34" s="321"/>
      <c r="NZE34" s="321"/>
      <c r="NZF34" s="321"/>
      <c r="NZG34" s="321"/>
      <c r="NZH34" s="321"/>
      <c r="NZI34" s="321"/>
      <c r="NZJ34" s="321"/>
      <c r="NZK34" s="321"/>
      <c r="NZL34" s="321"/>
      <c r="NZM34" s="321"/>
      <c r="NZN34" s="321"/>
      <c r="NZO34" s="321"/>
      <c r="NZP34" s="321"/>
      <c r="NZQ34" s="321"/>
      <c r="NZR34" s="321"/>
      <c r="NZS34" s="321"/>
      <c r="NZT34" s="321"/>
      <c r="NZU34" s="321"/>
      <c r="NZV34" s="321"/>
      <c r="NZW34" s="321"/>
      <c r="NZX34" s="321"/>
      <c r="NZY34" s="321"/>
      <c r="NZZ34" s="321"/>
      <c r="OAA34" s="321"/>
      <c r="OAB34" s="321"/>
      <c r="OAC34" s="321"/>
      <c r="OAD34" s="321"/>
      <c r="OAE34" s="321"/>
      <c r="OAF34" s="321"/>
      <c r="OAG34" s="321"/>
      <c r="OAH34" s="321"/>
      <c r="OAI34" s="321"/>
      <c r="OAJ34" s="321"/>
      <c r="OAK34" s="321"/>
      <c r="OAL34" s="321"/>
      <c r="OAM34" s="321"/>
      <c r="OAN34" s="321"/>
      <c r="OAO34" s="321"/>
      <c r="OAP34" s="321"/>
      <c r="OAQ34" s="321"/>
      <c r="OAR34" s="321"/>
      <c r="OAS34" s="321"/>
      <c r="OAT34" s="321"/>
      <c r="OAU34" s="321"/>
      <c r="OAV34" s="321"/>
      <c r="OAW34" s="321"/>
      <c r="OAX34" s="321"/>
      <c r="OAY34" s="321"/>
      <c r="OAZ34" s="321"/>
      <c r="OBA34" s="321"/>
      <c r="OBB34" s="321"/>
      <c r="OBC34" s="321"/>
      <c r="OBD34" s="321"/>
      <c r="OBE34" s="321"/>
      <c r="OBF34" s="321"/>
      <c r="OBG34" s="321"/>
      <c r="OBH34" s="321"/>
      <c r="OBI34" s="321"/>
      <c r="OBJ34" s="321"/>
      <c r="OBK34" s="321"/>
      <c r="OBL34" s="321"/>
      <c r="OBM34" s="321"/>
      <c r="OBN34" s="321"/>
      <c r="OBO34" s="321"/>
      <c r="OBP34" s="321"/>
      <c r="OBQ34" s="321"/>
      <c r="OBR34" s="321"/>
      <c r="OBS34" s="321"/>
      <c r="OBT34" s="321"/>
      <c r="OBU34" s="321"/>
      <c r="OBV34" s="321"/>
      <c r="OBW34" s="321"/>
      <c r="OBX34" s="321"/>
      <c r="OBY34" s="321"/>
      <c r="OBZ34" s="321"/>
      <c r="OCA34" s="321"/>
      <c r="OCB34" s="321"/>
      <c r="OCC34" s="321"/>
      <c r="OCD34" s="321"/>
      <c r="OCE34" s="321"/>
      <c r="OCF34" s="321"/>
      <c r="OCG34" s="321"/>
      <c r="OCH34" s="321"/>
      <c r="OCI34" s="321"/>
      <c r="OCJ34" s="321"/>
      <c r="OCK34" s="321"/>
      <c r="OCL34" s="321"/>
      <c r="OCM34" s="321"/>
      <c r="OCN34" s="321"/>
      <c r="OCO34" s="321"/>
      <c r="OCP34" s="321"/>
      <c r="OCQ34" s="321"/>
      <c r="OCR34" s="321"/>
      <c r="OCS34" s="321"/>
      <c r="OCT34" s="321"/>
      <c r="OCU34" s="321"/>
      <c r="OCV34" s="321"/>
      <c r="OCW34" s="321"/>
      <c r="OCX34" s="321"/>
      <c r="OCY34" s="321"/>
      <c r="OCZ34" s="321"/>
      <c r="ODA34" s="321"/>
      <c r="ODB34" s="321"/>
      <c r="ODC34" s="321"/>
      <c r="ODD34" s="321"/>
      <c r="ODE34" s="321"/>
      <c r="ODF34" s="321"/>
      <c r="ODG34" s="321"/>
      <c r="ODH34" s="321"/>
      <c r="ODI34" s="321"/>
      <c r="ODJ34" s="321"/>
      <c r="ODK34" s="321"/>
      <c r="ODL34" s="321"/>
      <c r="ODM34" s="321"/>
      <c r="ODN34" s="321"/>
      <c r="ODO34" s="321"/>
      <c r="ODP34" s="321"/>
      <c r="ODQ34" s="321"/>
      <c r="ODR34" s="321"/>
      <c r="ODS34" s="321"/>
      <c r="ODT34" s="321"/>
      <c r="ODU34" s="321"/>
      <c r="ODV34" s="321"/>
      <c r="ODW34" s="321"/>
      <c r="ODX34" s="321"/>
      <c r="ODY34" s="321"/>
      <c r="ODZ34" s="321"/>
      <c r="OEA34" s="321"/>
      <c r="OEB34" s="321"/>
      <c r="OEC34" s="321"/>
      <c r="OED34" s="321"/>
      <c r="OEE34" s="321"/>
      <c r="OEF34" s="321"/>
      <c r="OEG34" s="321"/>
      <c r="OEH34" s="321"/>
      <c r="OEI34" s="321"/>
      <c r="OEJ34" s="321"/>
      <c r="OEK34" s="321"/>
      <c r="OEL34" s="321"/>
      <c r="OEM34" s="321"/>
      <c r="OEN34" s="321"/>
      <c r="OEO34" s="321"/>
      <c r="OEP34" s="321"/>
      <c r="OEQ34" s="321"/>
      <c r="OER34" s="321"/>
      <c r="OES34" s="321"/>
      <c r="OET34" s="321"/>
      <c r="OEU34" s="321"/>
      <c r="OEV34" s="321"/>
      <c r="OEW34" s="321"/>
      <c r="OEX34" s="321"/>
      <c r="OEY34" s="321"/>
      <c r="OEZ34" s="321"/>
      <c r="OFA34" s="321"/>
      <c r="OFB34" s="321"/>
      <c r="OFC34" s="321"/>
      <c r="OFD34" s="321"/>
      <c r="OFE34" s="321"/>
      <c r="OFF34" s="321"/>
      <c r="OFG34" s="321"/>
      <c r="OFH34" s="321"/>
      <c r="OFI34" s="321"/>
      <c r="OFJ34" s="321"/>
      <c r="OFK34" s="321"/>
      <c r="OFL34" s="321"/>
      <c r="OFM34" s="321"/>
      <c r="OFN34" s="321"/>
      <c r="OFO34" s="321"/>
      <c r="OFP34" s="321"/>
      <c r="OFQ34" s="321"/>
      <c r="OFR34" s="321"/>
      <c r="OFS34" s="321"/>
      <c r="OFT34" s="321"/>
      <c r="OFU34" s="321"/>
      <c r="OFV34" s="321"/>
      <c r="OFW34" s="321"/>
      <c r="OFX34" s="321"/>
      <c r="OFY34" s="321"/>
      <c r="OFZ34" s="321"/>
      <c r="OGA34" s="321"/>
      <c r="OGB34" s="321"/>
      <c r="OGC34" s="321"/>
      <c r="OGD34" s="321"/>
      <c r="OGE34" s="321"/>
      <c r="OGF34" s="321"/>
      <c r="OGG34" s="321"/>
      <c r="OGH34" s="321"/>
      <c r="OGI34" s="321"/>
      <c r="OGJ34" s="321"/>
      <c r="OGK34" s="321"/>
      <c r="OGL34" s="321"/>
      <c r="OGM34" s="321"/>
      <c r="OGN34" s="321"/>
      <c r="OGO34" s="321"/>
      <c r="OGP34" s="321"/>
      <c r="OGQ34" s="321"/>
      <c r="OGR34" s="321"/>
      <c r="OGS34" s="321"/>
      <c r="OGT34" s="321"/>
      <c r="OGU34" s="321"/>
      <c r="OGV34" s="321"/>
      <c r="OGW34" s="321"/>
      <c r="OGX34" s="321"/>
      <c r="OGY34" s="321"/>
      <c r="OGZ34" s="321"/>
      <c r="OHA34" s="321"/>
      <c r="OHB34" s="321"/>
      <c r="OHC34" s="321"/>
      <c r="OHD34" s="321"/>
      <c r="OHE34" s="321"/>
      <c r="OHF34" s="321"/>
      <c r="OHG34" s="321"/>
      <c r="OHH34" s="321"/>
      <c r="OHI34" s="321"/>
      <c r="OHJ34" s="321"/>
      <c r="OHK34" s="321"/>
      <c r="OHL34" s="321"/>
      <c r="OHM34" s="321"/>
      <c r="OHN34" s="321"/>
      <c r="OHO34" s="321"/>
      <c r="OHP34" s="321"/>
      <c r="OHQ34" s="321"/>
      <c r="OHR34" s="321"/>
      <c r="OHS34" s="321"/>
      <c r="OHT34" s="321"/>
      <c r="OHU34" s="321"/>
      <c r="OHV34" s="321"/>
      <c r="OHW34" s="321"/>
      <c r="OHX34" s="321"/>
      <c r="OHY34" s="321"/>
      <c r="OHZ34" s="321"/>
      <c r="OIA34" s="321"/>
      <c r="OIB34" s="321"/>
      <c r="OIC34" s="321"/>
      <c r="OID34" s="321"/>
      <c r="OIE34" s="321"/>
      <c r="OIF34" s="321"/>
      <c r="OIG34" s="321"/>
      <c r="OIH34" s="321"/>
      <c r="OII34" s="321"/>
      <c r="OIJ34" s="321"/>
      <c r="OIK34" s="321"/>
      <c r="OIL34" s="321"/>
      <c r="OIM34" s="321"/>
      <c r="OIN34" s="321"/>
      <c r="OIO34" s="321"/>
      <c r="OIP34" s="321"/>
      <c r="OIQ34" s="321"/>
      <c r="OIR34" s="321"/>
      <c r="OIS34" s="321"/>
      <c r="OIT34" s="321"/>
      <c r="OIU34" s="321"/>
      <c r="OIV34" s="321"/>
      <c r="OIW34" s="321"/>
      <c r="OIX34" s="321"/>
      <c r="OIY34" s="321"/>
      <c r="OIZ34" s="321"/>
      <c r="OJA34" s="321"/>
      <c r="OJB34" s="321"/>
      <c r="OJC34" s="321"/>
      <c r="OJD34" s="321"/>
      <c r="OJE34" s="321"/>
      <c r="OJF34" s="321"/>
      <c r="OJG34" s="321"/>
      <c r="OJH34" s="321"/>
      <c r="OJI34" s="321"/>
      <c r="OJJ34" s="321"/>
      <c r="OJK34" s="321"/>
      <c r="OJL34" s="321"/>
      <c r="OJM34" s="321"/>
      <c r="OJN34" s="321"/>
      <c r="OJO34" s="321"/>
      <c r="OJP34" s="321"/>
      <c r="OJQ34" s="321"/>
      <c r="OJR34" s="321"/>
      <c r="OJS34" s="321"/>
      <c r="OJT34" s="321"/>
      <c r="OJU34" s="321"/>
      <c r="OJV34" s="321"/>
      <c r="OJW34" s="321"/>
      <c r="OJX34" s="321"/>
      <c r="OJY34" s="321"/>
      <c r="OJZ34" s="321"/>
      <c r="OKA34" s="321"/>
      <c r="OKB34" s="321"/>
      <c r="OKC34" s="321"/>
      <c r="OKD34" s="321"/>
      <c r="OKE34" s="321"/>
      <c r="OKF34" s="321"/>
      <c r="OKG34" s="321"/>
      <c r="OKH34" s="321"/>
      <c r="OKI34" s="321"/>
      <c r="OKJ34" s="321"/>
      <c r="OKK34" s="321"/>
      <c r="OKL34" s="321"/>
      <c r="OKM34" s="321"/>
      <c r="OKN34" s="321"/>
      <c r="OKO34" s="321"/>
      <c r="OKP34" s="321"/>
      <c r="OKQ34" s="321"/>
      <c r="OKR34" s="321"/>
      <c r="OKS34" s="321"/>
      <c r="OKT34" s="321"/>
      <c r="OKU34" s="321"/>
      <c r="OKV34" s="321"/>
      <c r="OKW34" s="321"/>
      <c r="OKX34" s="321"/>
      <c r="OKY34" s="321"/>
      <c r="OKZ34" s="321"/>
      <c r="OLA34" s="321"/>
      <c r="OLB34" s="321"/>
      <c r="OLC34" s="321"/>
      <c r="OLD34" s="321"/>
      <c r="OLE34" s="321"/>
      <c r="OLF34" s="321"/>
      <c r="OLG34" s="321"/>
      <c r="OLH34" s="321"/>
      <c r="OLI34" s="321"/>
      <c r="OLJ34" s="321"/>
      <c r="OLK34" s="321"/>
      <c r="OLL34" s="321"/>
      <c r="OLM34" s="321"/>
      <c r="OLN34" s="321"/>
      <c r="OLO34" s="321"/>
      <c r="OLP34" s="321"/>
      <c r="OLQ34" s="321"/>
      <c r="OLR34" s="321"/>
      <c r="OLS34" s="321"/>
      <c r="OLT34" s="321"/>
      <c r="OLU34" s="321"/>
      <c r="OLV34" s="321"/>
      <c r="OLW34" s="321"/>
      <c r="OLX34" s="321"/>
      <c r="OLY34" s="321"/>
      <c r="OLZ34" s="321"/>
      <c r="OMA34" s="321"/>
      <c r="OMB34" s="321"/>
      <c r="OMC34" s="321"/>
      <c r="OMD34" s="321"/>
      <c r="OME34" s="321"/>
      <c r="OMF34" s="321"/>
      <c r="OMG34" s="321"/>
      <c r="OMH34" s="321"/>
      <c r="OMI34" s="321"/>
      <c r="OMJ34" s="321"/>
      <c r="OMK34" s="321"/>
      <c r="OML34" s="321"/>
      <c r="OMM34" s="321"/>
      <c r="OMN34" s="321"/>
      <c r="OMO34" s="321"/>
      <c r="OMP34" s="321"/>
      <c r="OMQ34" s="321"/>
      <c r="OMR34" s="321"/>
      <c r="OMS34" s="321"/>
      <c r="OMT34" s="321"/>
      <c r="OMU34" s="321"/>
      <c r="OMV34" s="321"/>
      <c r="OMW34" s="321"/>
      <c r="OMX34" s="321"/>
      <c r="OMY34" s="321"/>
      <c r="OMZ34" s="321"/>
      <c r="ONA34" s="321"/>
      <c r="ONB34" s="321"/>
      <c r="ONC34" s="321"/>
      <c r="OND34" s="321"/>
      <c r="ONE34" s="321"/>
      <c r="ONF34" s="321"/>
      <c r="ONG34" s="321"/>
      <c r="ONH34" s="321"/>
      <c r="ONI34" s="321"/>
      <c r="ONJ34" s="321"/>
      <c r="ONK34" s="321"/>
      <c r="ONL34" s="321"/>
      <c r="ONM34" s="321"/>
      <c r="ONN34" s="321"/>
      <c r="ONO34" s="321"/>
      <c r="ONP34" s="321"/>
      <c r="ONQ34" s="321"/>
      <c r="ONR34" s="321"/>
      <c r="ONS34" s="321"/>
      <c r="ONT34" s="321"/>
      <c r="ONU34" s="321"/>
      <c r="ONV34" s="321"/>
      <c r="ONW34" s="321"/>
      <c r="ONX34" s="321"/>
      <c r="ONY34" s="321"/>
      <c r="ONZ34" s="321"/>
      <c r="OOA34" s="321"/>
      <c r="OOB34" s="321"/>
      <c r="OOC34" s="321"/>
      <c r="OOD34" s="321"/>
      <c r="OOE34" s="321"/>
      <c r="OOF34" s="321"/>
      <c r="OOG34" s="321"/>
      <c r="OOH34" s="321"/>
      <c r="OOI34" s="321"/>
      <c r="OOJ34" s="321"/>
      <c r="OOK34" s="321"/>
      <c r="OOL34" s="321"/>
      <c r="OOM34" s="321"/>
      <c r="OON34" s="321"/>
      <c r="OOO34" s="321"/>
      <c r="OOP34" s="321"/>
      <c r="OOQ34" s="321"/>
      <c r="OOR34" s="321"/>
      <c r="OOS34" s="321"/>
      <c r="OOT34" s="321"/>
      <c r="OOU34" s="321"/>
      <c r="OOV34" s="321"/>
      <c r="OOW34" s="321"/>
      <c r="OOX34" s="321"/>
      <c r="OOY34" s="321"/>
      <c r="OOZ34" s="321"/>
      <c r="OPA34" s="321"/>
      <c r="OPB34" s="321"/>
      <c r="OPC34" s="321"/>
      <c r="OPD34" s="321"/>
      <c r="OPE34" s="321"/>
      <c r="OPF34" s="321"/>
      <c r="OPG34" s="321"/>
      <c r="OPH34" s="321"/>
      <c r="OPI34" s="321"/>
      <c r="OPJ34" s="321"/>
      <c r="OPK34" s="321"/>
      <c r="OPL34" s="321"/>
      <c r="OPM34" s="321"/>
      <c r="OPN34" s="321"/>
      <c r="OPO34" s="321"/>
      <c r="OPP34" s="321"/>
      <c r="OPQ34" s="321"/>
      <c r="OPR34" s="321"/>
      <c r="OPS34" s="321"/>
      <c r="OPT34" s="321"/>
      <c r="OPU34" s="321"/>
      <c r="OPV34" s="321"/>
      <c r="OPW34" s="321"/>
      <c r="OPX34" s="321"/>
      <c r="OPY34" s="321"/>
      <c r="OPZ34" s="321"/>
      <c r="OQA34" s="321"/>
      <c r="OQB34" s="321"/>
      <c r="OQC34" s="321"/>
      <c r="OQD34" s="321"/>
      <c r="OQE34" s="321"/>
      <c r="OQF34" s="321"/>
      <c r="OQG34" s="321"/>
      <c r="OQH34" s="321"/>
      <c r="OQI34" s="321"/>
      <c r="OQJ34" s="321"/>
      <c r="OQK34" s="321"/>
      <c r="OQL34" s="321"/>
      <c r="OQM34" s="321"/>
      <c r="OQN34" s="321"/>
      <c r="OQO34" s="321"/>
      <c r="OQP34" s="321"/>
      <c r="OQQ34" s="321"/>
      <c r="OQR34" s="321"/>
      <c r="OQS34" s="321"/>
      <c r="OQT34" s="321"/>
      <c r="OQU34" s="321"/>
      <c r="OQV34" s="321"/>
      <c r="OQW34" s="321"/>
      <c r="OQX34" s="321"/>
      <c r="OQY34" s="321"/>
      <c r="OQZ34" s="321"/>
      <c r="ORA34" s="321"/>
      <c r="ORB34" s="321"/>
      <c r="ORC34" s="321"/>
      <c r="ORD34" s="321"/>
      <c r="ORE34" s="321"/>
      <c r="ORF34" s="321"/>
      <c r="ORG34" s="321"/>
      <c r="ORH34" s="321"/>
      <c r="ORI34" s="321"/>
      <c r="ORJ34" s="321"/>
      <c r="ORK34" s="321"/>
      <c r="ORL34" s="321"/>
      <c r="ORM34" s="321"/>
      <c r="ORN34" s="321"/>
      <c r="ORO34" s="321"/>
      <c r="ORP34" s="321"/>
      <c r="ORQ34" s="321"/>
      <c r="ORR34" s="321"/>
      <c r="ORS34" s="321"/>
      <c r="ORT34" s="321"/>
      <c r="ORU34" s="321"/>
      <c r="ORV34" s="321"/>
      <c r="ORW34" s="321"/>
      <c r="ORX34" s="321"/>
      <c r="ORY34" s="321"/>
      <c r="ORZ34" s="321"/>
      <c r="OSA34" s="321"/>
      <c r="OSB34" s="321"/>
      <c r="OSC34" s="321"/>
      <c r="OSD34" s="321"/>
      <c r="OSE34" s="321"/>
      <c r="OSF34" s="321"/>
      <c r="OSG34" s="321"/>
      <c r="OSH34" s="321"/>
      <c r="OSI34" s="321"/>
      <c r="OSJ34" s="321"/>
      <c r="OSK34" s="321"/>
      <c r="OSL34" s="321"/>
      <c r="OSM34" s="321"/>
      <c r="OSN34" s="321"/>
      <c r="OSO34" s="321"/>
      <c r="OSP34" s="321"/>
      <c r="OSQ34" s="321"/>
      <c r="OSR34" s="321"/>
      <c r="OSS34" s="321"/>
      <c r="OST34" s="321"/>
      <c r="OSU34" s="321"/>
      <c r="OSV34" s="321"/>
      <c r="OSW34" s="321"/>
      <c r="OSX34" s="321"/>
      <c r="OSY34" s="321"/>
      <c r="OSZ34" s="321"/>
      <c r="OTA34" s="321"/>
      <c r="OTB34" s="321"/>
      <c r="OTC34" s="321"/>
      <c r="OTD34" s="321"/>
      <c r="OTE34" s="321"/>
      <c r="OTF34" s="321"/>
      <c r="OTG34" s="321"/>
      <c r="OTH34" s="321"/>
      <c r="OTI34" s="321"/>
      <c r="OTJ34" s="321"/>
      <c r="OTK34" s="321"/>
      <c r="OTL34" s="321"/>
      <c r="OTM34" s="321"/>
      <c r="OTN34" s="321"/>
      <c r="OTO34" s="321"/>
      <c r="OTP34" s="321"/>
      <c r="OTQ34" s="321"/>
      <c r="OTR34" s="321"/>
      <c r="OTS34" s="321"/>
      <c r="OTT34" s="321"/>
      <c r="OTU34" s="321"/>
      <c r="OTV34" s="321"/>
      <c r="OTW34" s="321"/>
      <c r="OTX34" s="321"/>
      <c r="OTY34" s="321"/>
      <c r="OTZ34" s="321"/>
      <c r="OUA34" s="321"/>
      <c r="OUB34" s="321"/>
      <c r="OUC34" s="321"/>
      <c r="OUD34" s="321"/>
      <c r="OUE34" s="321"/>
      <c r="OUF34" s="321"/>
      <c r="OUG34" s="321"/>
      <c r="OUH34" s="321"/>
      <c r="OUI34" s="321"/>
      <c r="OUJ34" s="321"/>
      <c r="OUK34" s="321"/>
      <c r="OUL34" s="321"/>
      <c r="OUM34" s="321"/>
      <c r="OUN34" s="321"/>
      <c r="OUO34" s="321"/>
      <c r="OUP34" s="321"/>
      <c r="OUQ34" s="321"/>
      <c r="OUR34" s="321"/>
      <c r="OUS34" s="321"/>
      <c r="OUT34" s="321"/>
      <c r="OUU34" s="321"/>
      <c r="OUV34" s="321"/>
      <c r="OUW34" s="321"/>
      <c r="OUX34" s="321"/>
      <c r="OUY34" s="321"/>
      <c r="OUZ34" s="321"/>
      <c r="OVA34" s="321"/>
      <c r="OVB34" s="321"/>
      <c r="OVC34" s="321"/>
      <c r="OVD34" s="321"/>
      <c r="OVE34" s="321"/>
      <c r="OVF34" s="321"/>
      <c r="OVG34" s="321"/>
      <c r="OVH34" s="321"/>
      <c r="OVI34" s="321"/>
      <c r="OVJ34" s="321"/>
      <c r="OVK34" s="321"/>
      <c r="OVL34" s="321"/>
      <c r="OVM34" s="321"/>
      <c r="OVN34" s="321"/>
      <c r="OVO34" s="321"/>
      <c r="OVP34" s="321"/>
      <c r="OVQ34" s="321"/>
      <c r="OVR34" s="321"/>
      <c r="OVS34" s="321"/>
      <c r="OVT34" s="321"/>
      <c r="OVU34" s="321"/>
      <c r="OVV34" s="321"/>
      <c r="OVW34" s="321"/>
      <c r="OVX34" s="321"/>
      <c r="OVY34" s="321"/>
      <c r="OVZ34" s="321"/>
      <c r="OWA34" s="321"/>
      <c r="OWB34" s="321"/>
      <c r="OWC34" s="321"/>
      <c r="OWD34" s="321"/>
      <c r="OWE34" s="321"/>
      <c r="OWF34" s="321"/>
      <c r="OWG34" s="321"/>
      <c r="OWH34" s="321"/>
      <c r="OWI34" s="321"/>
      <c r="OWJ34" s="321"/>
      <c r="OWK34" s="321"/>
      <c r="OWL34" s="321"/>
      <c r="OWM34" s="321"/>
      <c r="OWN34" s="321"/>
      <c r="OWO34" s="321"/>
      <c r="OWP34" s="321"/>
      <c r="OWQ34" s="321"/>
      <c r="OWR34" s="321"/>
      <c r="OWS34" s="321"/>
      <c r="OWT34" s="321"/>
      <c r="OWU34" s="321"/>
      <c r="OWV34" s="321"/>
      <c r="OWW34" s="321"/>
      <c r="OWX34" s="321"/>
      <c r="OWY34" s="321"/>
      <c r="OWZ34" s="321"/>
      <c r="OXA34" s="321"/>
      <c r="OXB34" s="321"/>
      <c r="OXC34" s="321"/>
      <c r="OXD34" s="321"/>
      <c r="OXE34" s="321"/>
      <c r="OXF34" s="321"/>
      <c r="OXG34" s="321"/>
      <c r="OXH34" s="321"/>
      <c r="OXI34" s="321"/>
      <c r="OXJ34" s="321"/>
      <c r="OXK34" s="321"/>
      <c r="OXL34" s="321"/>
      <c r="OXM34" s="321"/>
      <c r="OXN34" s="321"/>
      <c r="OXO34" s="321"/>
      <c r="OXP34" s="321"/>
      <c r="OXQ34" s="321"/>
      <c r="OXR34" s="321"/>
      <c r="OXS34" s="321"/>
      <c r="OXT34" s="321"/>
      <c r="OXU34" s="321"/>
      <c r="OXV34" s="321"/>
      <c r="OXW34" s="321"/>
      <c r="OXX34" s="321"/>
      <c r="OXY34" s="321"/>
      <c r="OXZ34" s="321"/>
      <c r="OYA34" s="321"/>
      <c r="OYB34" s="321"/>
      <c r="OYC34" s="321"/>
      <c r="OYD34" s="321"/>
      <c r="OYE34" s="321"/>
      <c r="OYF34" s="321"/>
      <c r="OYG34" s="321"/>
      <c r="OYH34" s="321"/>
      <c r="OYI34" s="321"/>
      <c r="OYJ34" s="321"/>
      <c r="OYK34" s="321"/>
      <c r="OYL34" s="321"/>
      <c r="OYM34" s="321"/>
      <c r="OYN34" s="321"/>
      <c r="OYO34" s="321"/>
      <c r="OYP34" s="321"/>
      <c r="OYQ34" s="321"/>
      <c r="OYR34" s="321"/>
      <c r="OYS34" s="321"/>
      <c r="OYT34" s="321"/>
      <c r="OYU34" s="321"/>
      <c r="OYV34" s="321"/>
      <c r="OYW34" s="321"/>
      <c r="OYX34" s="321"/>
      <c r="OYY34" s="321"/>
      <c r="OYZ34" s="321"/>
      <c r="OZA34" s="321"/>
      <c r="OZB34" s="321"/>
      <c r="OZC34" s="321"/>
      <c r="OZD34" s="321"/>
      <c r="OZE34" s="321"/>
      <c r="OZF34" s="321"/>
      <c r="OZG34" s="321"/>
      <c r="OZH34" s="321"/>
      <c r="OZI34" s="321"/>
      <c r="OZJ34" s="321"/>
      <c r="OZK34" s="321"/>
      <c r="OZL34" s="321"/>
      <c r="OZM34" s="321"/>
      <c r="OZN34" s="321"/>
      <c r="OZO34" s="321"/>
      <c r="OZP34" s="321"/>
      <c r="OZQ34" s="321"/>
      <c r="OZR34" s="321"/>
      <c r="OZS34" s="321"/>
      <c r="OZT34" s="321"/>
      <c r="OZU34" s="321"/>
      <c r="OZV34" s="321"/>
      <c r="OZW34" s="321"/>
      <c r="OZX34" s="321"/>
      <c r="OZY34" s="321"/>
      <c r="OZZ34" s="321"/>
      <c r="PAA34" s="321"/>
      <c r="PAB34" s="321"/>
      <c r="PAC34" s="321"/>
      <c r="PAD34" s="321"/>
      <c r="PAE34" s="321"/>
      <c r="PAF34" s="321"/>
      <c r="PAG34" s="321"/>
      <c r="PAH34" s="321"/>
      <c r="PAI34" s="321"/>
      <c r="PAJ34" s="321"/>
      <c r="PAK34" s="321"/>
      <c r="PAL34" s="321"/>
      <c r="PAM34" s="321"/>
      <c r="PAN34" s="321"/>
      <c r="PAO34" s="321"/>
      <c r="PAP34" s="321"/>
      <c r="PAQ34" s="321"/>
      <c r="PAR34" s="321"/>
      <c r="PAS34" s="321"/>
      <c r="PAT34" s="321"/>
      <c r="PAU34" s="321"/>
      <c r="PAV34" s="321"/>
      <c r="PAW34" s="321"/>
      <c r="PAX34" s="321"/>
      <c r="PAY34" s="321"/>
      <c r="PAZ34" s="321"/>
      <c r="PBA34" s="321"/>
      <c r="PBB34" s="321"/>
      <c r="PBC34" s="321"/>
      <c r="PBD34" s="321"/>
      <c r="PBE34" s="321"/>
      <c r="PBF34" s="321"/>
      <c r="PBG34" s="321"/>
      <c r="PBH34" s="321"/>
      <c r="PBI34" s="321"/>
      <c r="PBJ34" s="321"/>
      <c r="PBK34" s="321"/>
      <c r="PBL34" s="321"/>
      <c r="PBM34" s="321"/>
      <c r="PBN34" s="321"/>
      <c r="PBO34" s="321"/>
      <c r="PBP34" s="321"/>
      <c r="PBQ34" s="321"/>
      <c r="PBR34" s="321"/>
      <c r="PBS34" s="321"/>
      <c r="PBT34" s="321"/>
      <c r="PBU34" s="321"/>
      <c r="PBV34" s="321"/>
      <c r="PBW34" s="321"/>
      <c r="PBX34" s="321"/>
      <c r="PBY34" s="321"/>
      <c r="PBZ34" s="321"/>
      <c r="PCA34" s="321"/>
      <c r="PCB34" s="321"/>
      <c r="PCC34" s="321"/>
      <c r="PCD34" s="321"/>
      <c r="PCE34" s="321"/>
      <c r="PCF34" s="321"/>
      <c r="PCG34" s="321"/>
      <c r="PCH34" s="321"/>
      <c r="PCI34" s="321"/>
      <c r="PCJ34" s="321"/>
      <c r="PCK34" s="321"/>
      <c r="PCL34" s="321"/>
      <c r="PCM34" s="321"/>
      <c r="PCN34" s="321"/>
      <c r="PCO34" s="321"/>
      <c r="PCP34" s="321"/>
      <c r="PCQ34" s="321"/>
      <c r="PCR34" s="321"/>
      <c r="PCS34" s="321"/>
      <c r="PCT34" s="321"/>
      <c r="PCU34" s="321"/>
      <c r="PCV34" s="321"/>
      <c r="PCW34" s="321"/>
      <c r="PCX34" s="321"/>
      <c r="PCY34" s="321"/>
      <c r="PCZ34" s="321"/>
      <c r="PDA34" s="321"/>
      <c r="PDB34" s="321"/>
      <c r="PDC34" s="321"/>
      <c r="PDD34" s="321"/>
      <c r="PDE34" s="321"/>
      <c r="PDF34" s="321"/>
      <c r="PDG34" s="321"/>
      <c r="PDH34" s="321"/>
      <c r="PDI34" s="321"/>
      <c r="PDJ34" s="321"/>
      <c r="PDK34" s="321"/>
      <c r="PDL34" s="321"/>
      <c r="PDM34" s="321"/>
      <c r="PDN34" s="321"/>
      <c r="PDO34" s="321"/>
      <c r="PDP34" s="321"/>
      <c r="PDQ34" s="321"/>
      <c r="PDR34" s="321"/>
      <c r="PDS34" s="321"/>
      <c r="PDT34" s="321"/>
      <c r="PDU34" s="321"/>
      <c r="PDV34" s="321"/>
      <c r="PDW34" s="321"/>
      <c r="PDX34" s="321"/>
      <c r="PDY34" s="321"/>
      <c r="PDZ34" s="321"/>
      <c r="PEA34" s="321"/>
      <c r="PEB34" s="321"/>
      <c r="PEC34" s="321"/>
      <c r="PED34" s="321"/>
      <c r="PEE34" s="321"/>
      <c r="PEF34" s="321"/>
      <c r="PEG34" s="321"/>
      <c r="PEH34" s="321"/>
      <c r="PEI34" s="321"/>
      <c r="PEJ34" s="321"/>
      <c r="PEK34" s="321"/>
      <c r="PEL34" s="321"/>
      <c r="PEM34" s="321"/>
      <c r="PEN34" s="321"/>
      <c r="PEO34" s="321"/>
      <c r="PEP34" s="321"/>
      <c r="PEQ34" s="321"/>
      <c r="PER34" s="321"/>
      <c r="PES34" s="321"/>
      <c r="PET34" s="321"/>
      <c r="PEU34" s="321"/>
      <c r="PEV34" s="321"/>
      <c r="PEW34" s="321"/>
      <c r="PEX34" s="321"/>
      <c r="PEY34" s="321"/>
      <c r="PEZ34" s="321"/>
      <c r="PFA34" s="321"/>
      <c r="PFB34" s="321"/>
      <c r="PFC34" s="321"/>
      <c r="PFD34" s="321"/>
      <c r="PFE34" s="321"/>
      <c r="PFF34" s="321"/>
      <c r="PFG34" s="321"/>
      <c r="PFH34" s="321"/>
      <c r="PFI34" s="321"/>
      <c r="PFJ34" s="321"/>
      <c r="PFK34" s="321"/>
      <c r="PFL34" s="321"/>
      <c r="PFM34" s="321"/>
      <c r="PFN34" s="321"/>
      <c r="PFO34" s="321"/>
      <c r="PFP34" s="321"/>
      <c r="PFQ34" s="321"/>
      <c r="PFR34" s="321"/>
      <c r="PFS34" s="321"/>
      <c r="PFT34" s="321"/>
      <c r="PFU34" s="321"/>
      <c r="PFV34" s="321"/>
      <c r="PFW34" s="321"/>
      <c r="PFX34" s="321"/>
      <c r="PFY34" s="321"/>
      <c r="PFZ34" s="321"/>
      <c r="PGA34" s="321"/>
      <c r="PGB34" s="321"/>
      <c r="PGC34" s="321"/>
      <c r="PGD34" s="321"/>
      <c r="PGE34" s="321"/>
      <c r="PGF34" s="321"/>
      <c r="PGG34" s="321"/>
      <c r="PGH34" s="321"/>
      <c r="PGI34" s="321"/>
      <c r="PGJ34" s="321"/>
      <c r="PGK34" s="321"/>
      <c r="PGL34" s="321"/>
      <c r="PGM34" s="321"/>
      <c r="PGN34" s="321"/>
      <c r="PGO34" s="321"/>
      <c r="PGP34" s="321"/>
      <c r="PGQ34" s="321"/>
      <c r="PGR34" s="321"/>
      <c r="PGS34" s="321"/>
      <c r="PGT34" s="321"/>
      <c r="PGU34" s="321"/>
      <c r="PGV34" s="321"/>
      <c r="PGW34" s="321"/>
      <c r="PGX34" s="321"/>
      <c r="PGY34" s="321"/>
      <c r="PGZ34" s="321"/>
      <c r="PHA34" s="321"/>
      <c r="PHB34" s="321"/>
      <c r="PHC34" s="321"/>
      <c r="PHD34" s="321"/>
      <c r="PHE34" s="321"/>
      <c r="PHF34" s="321"/>
      <c r="PHG34" s="321"/>
      <c r="PHH34" s="321"/>
      <c r="PHI34" s="321"/>
      <c r="PHJ34" s="321"/>
      <c r="PHK34" s="321"/>
      <c r="PHL34" s="321"/>
      <c r="PHM34" s="321"/>
      <c r="PHN34" s="321"/>
      <c r="PHO34" s="321"/>
      <c r="PHP34" s="321"/>
      <c r="PHQ34" s="321"/>
      <c r="PHR34" s="321"/>
      <c r="PHS34" s="321"/>
      <c r="PHT34" s="321"/>
      <c r="PHU34" s="321"/>
      <c r="PHV34" s="321"/>
      <c r="PHW34" s="321"/>
      <c r="PHX34" s="321"/>
      <c r="PHY34" s="321"/>
      <c r="PHZ34" s="321"/>
      <c r="PIA34" s="321"/>
      <c r="PIB34" s="321"/>
      <c r="PIC34" s="321"/>
      <c r="PID34" s="321"/>
      <c r="PIE34" s="321"/>
      <c r="PIF34" s="321"/>
      <c r="PIG34" s="321"/>
      <c r="PIH34" s="321"/>
      <c r="PII34" s="321"/>
      <c r="PIJ34" s="321"/>
      <c r="PIK34" s="321"/>
      <c r="PIL34" s="321"/>
      <c r="PIM34" s="321"/>
      <c r="PIN34" s="321"/>
      <c r="PIO34" s="321"/>
      <c r="PIP34" s="321"/>
      <c r="PIQ34" s="321"/>
      <c r="PIR34" s="321"/>
      <c r="PIS34" s="321"/>
      <c r="PIT34" s="321"/>
      <c r="PIU34" s="321"/>
      <c r="PIV34" s="321"/>
      <c r="PIW34" s="321"/>
      <c r="PIX34" s="321"/>
      <c r="PIY34" s="321"/>
      <c r="PIZ34" s="321"/>
      <c r="PJA34" s="321"/>
      <c r="PJB34" s="321"/>
      <c r="PJC34" s="321"/>
      <c r="PJD34" s="321"/>
      <c r="PJE34" s="321"/>
      <c r="PJF34" s="321"/>
      <c r="PJG34" s="321"/>
      <c r="PJH34" s="321"/>
      <c r="PJI34" s="321"/>
      <c r="PJJ34" s="321"/>
      <c r="PJK34" s="321"/>
      <c r="PJL34" s="321"/>
      <c r="PJM34" s="321"/>
      <c r="PJN34" s="321"/>
      <c r="PJO34" s="321"/>
      <c r="PJP34" s="321"/>
      <c r="PJQ34" s="321"/>
      <c r="PJR34" s="321"/>
      <c r="PJS34" s="321"/>
      <c r="PJT34" s="321"/>
      <c r="PJU34" s="321"/>
      <c r="PJV34" s="321"/>
      <c r="PJW34" s="321"/>
      <c r="PJX34" s="321"/>
      <c r="PJY34" s="321"/>
      <c r="PJZ34" s="321"/>
      <c r="PKA34" s="321"/>
      <c r="PKB34" s="321"/>
      <c r="PKC34" s="321"/>
      <c r="PKD34" s="321"/>
      <c r="PKE34" s="321"/>
      <c r="PKF34" s="321"/>
      <c r="PKG34" s="321"/>
      <c r="PKH34" s="321"/>
      <c r="PKI34" s="321"/>
      <c r="PKJ34" s="321"/>
      <c r="PKK34" s="321"/>
      <c r="PKL34" s="321"/>
      <c r="PKM34" s="321"/>
      <c r="PKN34" s="321"/>
      <c r="PKO34" s="321"/>
      <c r="PKP34" s="321"/>
      <c r="PKQ34" s="321"/>
      <c r="PKR34" s="321"/>
      <c r="PKS34" s="321"/>
      <c r="PKT34" s="321"/>
      <c r="PKU34" s="321"/>
      <c r="PKV34" s="321"/>
      <c r="PKW34" s="321"/>
      <c r="PKX34" s="321"/>
      <c r="PKY34" s="321"/>
      <c r="PKZ34" s="321"/>
      <c r="PLA34" s="321"/>
      <c r="PLB34" s="321"/>
      <c r="PLC34" s="321"/>
      <c r="PLD34" s="321"/>
      <c r="PLE34" s="321"/>
      <c r="PLF34" s="321"/>
      <c r="PLG34" s="321"/>
      <c r="PLH34" s="321"/>
      <c r="PLI34" s="321"/>
      <c r="PLJ34" s="321"/>
      <c r="PLK34" s="321"/>
      <c r="PLL34" s="321"/>
      <c r="PLM34" s="321"/>
      <c r="PLN34" s="321"/>
      <c r="PLO34" s="321"/>
      <c r="PLP34" s="321"/>
      <c r="PLQ34" s="321"/>
      <c r="PLR34" s="321"/>
      <c r="PLS34" s="321"/>
      <c r="PLT34" s="321"/>
      <c r="PLU34" s="321"/>
      <c r="PLV34" s="321"/>
      <c r="PLW34" s="321"/>
      <c r="PLX34" s="321"/>
      <c r="PLY34" s="321"/>
      <c r="PLZ34" s="321"/>
      <c r="PMA34" s="321"/>
      <c r="PMB34" s="321"/>
      <c r="PMC34" s="321"/>
      <c r="PMD34" s="321"/>
      <c r="PME34" s="321"/>
      <c r="PMF34" s="321"/>
      <c r="PMG34" s="321"/>
      <c r="PMH34" s="321"/>
      <c r="PMI34" s="321"/>
      <c r="PMJ34" s="321"/>
      <c r="PMK34" s="321"/>
      <c r="PML34" s="321"/>
      <c r="PMM34" s="321"/>
      <c r="PMN34" s="321"/>
      <c r="PMO34" s="321"/>
      <c r="PMP34" s="321"/>
      <c r="PMQ34" s="321"/>
      <c r="PMR34" s="321"/>
      <c r="PMS34" s="321"/>
      <c r="PMT34" s="321"/>
      <c r="PMU34" s="321"/>
      <c r="PMV34" s="321"/>
      <c r="PMW34" s="321"/>
      <c r="PMX34" s="321"/>
      <c r="PMY34" s="321"/>
      <c r="PMZ34" s="321"/>
      <c r="PNA34" s="321"/>
      <c r="PNB34" s="321"/>
      <c r="PNC34" s="321"/>
      <c r="PND34" s="321"/>
      <c r="PNE34" s="321"/>
      <c r="PNF34" s="321"/>
      <c r="PNG34" s="321"/>
      <c r="PNH34" s="321"/>
      <c r="PNI34" s="321"/>
      <c r="PNJ34" s="321"/>
      <c r="PNK34" s="321"/>
      <c r="PNL34" s="321"/>
      <c r="PNM34" s="321"/>
      <c r="PNN34" s="321"/>
      <c r="PNO34" s="321"/>
      <c r="PNP34" s="321"/>
      <c r="PNQ34" s="321"/>
      <c r="PNR34" s="321"/>
      <c r="PNS34" s="321"/>
      <c r="PNT34" s="321"/>
      <c r="PNU34" s="321"/>
      <c r="PNV34" s="321"/>
      <c r="PNW34" s="321"/>
      <c r="PNX34" s="321"/>
      <c r="PNY34" s="321"/>
      <c r="PNZ34" s="321"/>
      <c r="POA34" s="321"/>
      <c r="POB34" s="321"/>
      <c r="POC34" s="321"/>
      <c r="POD34" s="321"/>
      <c r="POE34" s="321"/>
      <c r="POF34" s="321"/>
      <c r="POG34" s="321"/>
      <c r="POH34" s="321"/>
      <c r="POI34" s="321"/>
      <c r="POJ34" s="321"/>
      <c r="POK34" s="321"/>
      <c r="POL34" s="321"/>
      <c r="POM34" s="321"/>
      <c r="PON34" s="321"/>
      <c r="POO34" s="321"/>
      <c r="POP34" s="321"/>
      <c r="POQ34" s="321"/>
      <c r="POR34" s="321"/>
      <c r="POS34" s="321"/>
      <c r="POT34" s="321"/>
      <c r="POU34" s="321"/>
      <c r="POV34" s="321"/>
      <c r="POW34" s="321"/>
      <c r="POX34" s="321"/>
      <c r="POY34" s="321"/>
      <c r="POZ34" s="321"/>
      <c r="PPA34" s="321"/>
      <c r="PPB34" s="321"/>
      <c r="PPC34" s="321"/>
      <c r="PPD34" s="321"/>
      <c r="PPE34" s="321"/>
      <c r="PPF34" s="321"/>
      <c r="PPG34" s="321"/>
      <c r="PPH34" s="321"/>
      <c r="PPI34" s="321"/>
      <c r="PPJ34" s="321"/>
      <c r="PPK34" s="321"/>
      <c r="PPL34" s="321"/>
      <c r="PPM34" s="321"/>
      <c r="PPN34" s="321"/>
      <c r="PPO34" s="321"/>
      <c r="PPP34" s="321"/>
      <c r="PPQ34" s="321"/>
      <c r="PPR34" s="321"/>
      <c r="PPS34" s="321"/>
      <c r="PPT34" s="321"/>
      <c r="PPU34" s="321"/>
      <c r="PPV34" s="321"/>
      <c r="PPW34" s="321"/>
      <c r="PPX34" s="321"/>
      <c r="PPY34" s="321"/>
      <c r="PPZ34" s="321"/>
      <c r="PQA34" s="321"/>
      <c r="PQB34" s="321"/>
      <c r="PQC34" s="321"/>
      <c r="PQD34" s="321"/>
      <c r="PQE34" s="321"/>
      <c r="PQF34" s="321"/>
      <c r="PQG34" s="321"/>
      <c r="PQH34" s="321"/>
      <c r="PQI34" s="321"/>
      <c r="PQJ34" s="321"/>
      <c r="PQK34" s="321"/>
      <c r="PQL34" s="321"/>
      <c r="PQM34" s="321"/>
      <c r="PQN34" s="321"/>
      <c r="PQO34" s="321"/>
      <c r="PQP34" s="321"/>
      <c r="PQQ34" s="321"/>
      <c r="PQR34" s="321"/>
      <c r="PQS34" s="321"/>
      <c r="PQT34" s="321"/>
      <c r="PQU34" s="321"/>
      <c r="PQV34" s="321"/>
      <c r="PQW34" s="321"/>
      <c r="PQX34" s="321"/>
      <c r="PQY34" s="321"/>
      <c r="PQZ34" s="321"/>
      <c r="PRA34" s="321"/>
      <c r="PRB34" s="321"/>
      <c r="PRC34" s="321"/>
      <c r="PRD34" s="321"/>
      <c r="PRE34" s="321"/>
      <c r="PRF34" s="321"/>
      <c r="PRG34" s="321"/>
      <c r="PRH34" s="321"/>
      <c r="PRI34" s="321"/>
      <c r="PRJ34" s="321"/>
      <c r="PRK34" s="321"/>
      <c r="PRL34" s="321"/>
      <c r="PRM34" s="321"/>
      <c r="PRN34" s="321"/>
      <c r="PRO34" s="321"/>
      <c r="PRP34" s="321"/>
      <c r="PRQ34" s="321"/>
      <c r="PRR34" s="321"/>
      <c r="PRS34" s="321"/>
      <c r="PRT34" s="321"/>
      <c r="PRU34" s="321"/>
      <c r="PRV34" s="321"/>
      <c r="PRW34" s="321"/>
      <c r="PRX34" s="321"/>
      <c r="PRY34" s="321"/>
      <c r="PRZ34" s="321"/>
      <c r="PSA34" s="321"/>
      <c r="PSB34" s="321"/>
      <c r="PSC34" s="321"/>
      <c r="PSD34" s="321"/>
      <c r="PSE34" s="321"/>
      <c r="PSF34" s="321"/>
      <c r="PSG34" s="321"/>
      <c r="PSH34" s="321"/>
      <c r="PSI34" s="321"/>
      <c r="PSJ34" s="321"/>
      <c r="PSK34" s="321"/>
      <c r="PSL34" s="321"/>
      <c r="PSM34" s="321"/>
      <c r="PSN34" s="321"/>
      <c r="PSO34" s="321"/>
      <c r="PSP34" s="321"/>
      <c r="PSQ34" s="321"/>
      <c r="PSR34" s="321"/>
      <c r="PSS34" s="321"/>
      <c r="PST34" s="321"/>
      <c r="PSU34" s="321"/>
      <c r="PSV34" s="321"/>
      <c r="PSW34" s="321"/>
      <c r="PSX34" s="321"/>
      <c r="PSY34" s="321"/>
      <c r="PSZ34" s="321"/>
      <c r="PTA34" s="321"/>
      <c r="PTB34" s="321"/>
      <c r="PTC34" s="321"/>
      <c r="PTD34" s="321"/>
      <c r="PTE34" s="321"/>
      <c r="PTF34" s="321"/>
      <c r="PTG34" s="321"/>
      <c r="PTH34" s="321"/>
      <c r="PTI34" s="321"/>
      <c r="PTJ34" s="321"/>
      <c r="PTK34" s="321"/>
      <c r="PTL34" s="321"/>
      <c r="PTM34" s="321"/>
      <c r="PTN34" s="321"/>
      <c r="PTO34" s="321"/>
      <c r="PTP34" s="321"/>
      <c r="PTQ34" s="321"/>
      <c r="PTR34" s="321"/>
      <c r="PTS34" s="321"/>
      <c r="PTT34" s="321"/>
      <c r="PTU34" s="321"/>
      <c r="PTV34" s="321"/>
      <c r="PTW34" s="321"/>
      <c r="PTX34" s="321"/>
      <c r="PTY34" s="321"/>
      <c r="PTZ34" s="321"/>
      <c r="PUA34" s="321"/>
      <c r="PUB34" s="321"/>
      <c r="PUC34" s="321"/>
      <c r="PUD34" s="321"/>
      <c r="PUE34" s="321"/>
      <c r="PUF34" s="321"/>
      <c r="PUG34" s="321"/>
      <c r="PUH34" s="321"/>
      <c r="PUI34" s="321"/>
      <c r="PUJ34" s="321"/>
      <c r="PUK34" s="321"/>
      <c r="PUL34" s="321"/>
      <c r="PUM34" s="321"/>
      <c r="PUN34" s="321"/>
      <c r="PUO34" s="321"/>
      <c r="PUP34" s="321"/>
      <c r="PUQ34" s="321"/>
      <c r="PUR34" s="321"/>
      <c r="PUS34" s="321"/>
      <c r="PUT34" s="321"/>
      <c r="PUU34" s="321"/>
      <c r="PUV34" s="321"/>
      <c r="PUW34" s="321"/>
      <c r="PUX34" s="321"/>
      <c r="PUY34" s="321"/>
      <c r="PUZ34" s="321"/>
      <c r="PVA34" s="321"/>
      <c r="PVB34" s="321"/>
      <c r="PVC34" s="321"/>
      <c r="PVD34" s="321"/>
      <c r="PVE34" s="321"/>
      <c r="PVF34" s="321"/>
      <c r="PVG34" s="321"/>
      <c r="PVH34" s="321"/>
      <c r="PVI34" s="321"/>
      <c r="PVJ34" s="321"/>
      <c r="PVK34" s="321"/>
      <c r="PVL34" s="321"/>
      <c r="PVM34" s="321"/>
      <c r="PVN34" s="321"/>
      <c r="PVO34" s="321"/>
      <c r="PVP34" s="321"/>
      <c r="PVQ34" s="321"/>
      <c r="PVR34" s="321"/>
      <c r="PVS34" s="321"/>
      <c r="PVT34" s="321"/>
      <c r="PVU34" s="321"/>
      <c r="PVV34" s="321"/>
      <c r="PVW34" s="321"/>
      <c r="PVX34" s="321"/>
      <c r="PVY34" s="321"/>
      <c r="PVZ34" s="321"/>
      <c r="PWA34" s="321"/>
      <c r="PWB34" s="321"/>
      <c r="PWC34" s="321"/>
      <c r="PWD34" s="321"/>
      <c r="PWE34" s="321"/>
      <c r="PWF34" s="321"/>
      <c r="PWG34" s="321"/>
      <c r="PWH34" s="321"/>
      <c r="PWI34" s="321"/>
      <c r="PWJ34" s="321"/>
      <c r="PWK34" s="321"/>
      <c r="PWL34" s="321"/>
      <c r="PWM34" s="321"/>
      <c r="PWN34" s="321"/>
      <c r="PWO34" s="321"/>
      <c r="PWP34" s="321"/>
      <c r="PWQ34" s="321"/>
      <c r="PWR34" s="321"/>
      <c r="PWS34" s="321"/>
      <c r="PWT34" s="321"/>
      <c r="PWU34" s="321"/>
      <c r="PWV34" s="321"/>
      <c r="PWW34" s="321"/>
      <c r="PWX34" s="321"/>
      <c r="PWY34" s="321"/>
      <c r="PWZ34" s="321"/>
      <c r="PXA34" s="321"/>
      <c r="PXB34" s="321"/>
      <c r="PXC34" s="321"/>
      <c r="PXD34" s="321"/>
      <c r="PXE34" s="321"/>
      <c r="PXF34" s="321"/>
      <c r="PXG34" s="321"/>
      <c r="PXH34" s="321"/>
      <c r="PXI34" s="321"/>
      <c r="PXJ34" s="321"/>
      <c r="PXK34" s="321"/>
      <c r="PXL34" s="321"/>
      <c r="PXM34" s="321"/>
      <c r="PXN34" s="321"/>
      <c r="PXO34" s="321"/>
      <c r="PXP34" s="321"/>
      <c r="PXQ34" s="321"/>
      <c r="PXR34" s="321"/>
      <c r="PXS34" s="321"/>
      <c r="PXT34" s="321"/>
      <c r="PXU34" s="321"/>
      <c r="PXV34" s="321"/>
      <c r="PXW34" s="321"/>
      <c r="PXX34" s="321"/>
      <c r="PXY34" s="321"/>
      <c r="PXZ34" s="321"/>
      <c r="PYA34" s="321"/>
      <c r="PYB34" s="321"/>
      <c r="PYC34" s="321"/>
      <c r="PYD34" s="321"/>
      <c r="PYE34" s="321"/>
      <c r="PYF34" s="321"/>
      <c r="PYG34" s="321"/>
      <c r="PYH34" s="321"/>
      <c r="PYI34" s="321"/>
      <c r="PYJ34" s="321"/>
      <c r="PYK34" s="321"/>
      <c r="PYL34" s="321"/>
      <c r="PYM34" s="321"/>
      <c r="PYN34" s="321"/>
      <c r="PYO34" s="321"/>
      <c r="PYP34" s="321"/>
      <c r="PYQ34" s="321"/>
      <c r="PYR34" s="321"/>
      <c r="PYS34" s="321"/>
      <c r="PYT34" s="321"/>
      <c r="PYU34" s="321"/>
      <c r="PYV34" s="321"/>
      <c r="PYW34" s="321"/>
      <c r="PYX34" s="321"/>
      <c r="PYY34" s="321"/>
      <c r="PYZ34" s="321"/>
      <c r="PZA34" s="321"/>
      <c r="PZB34" s="321"/>
      <c r="PZC34" s="321"/>
      <c r="PZD34" s="321"/>
      <c r="PZE34" s="321"/>
      <c r="PZF34" s="321"/>
      <c r="PZG34" s="321"/>
      <c r="PZH34" s="321"/>
      <c r="PZI34" s="321"/>
      <c r="PZJ34" s="321"/>
      <c r="PZK34" s="321"/>
      <c r="PZL34" s="321"/>
      <c r="PZM34" s="321"/>
      <c r="PZN34" s="321"/>
      <c r="PZO34" s="321"/>
      <c r="PZP34" s="321"/>
      <c r="PZQ34" s="321"/>
      <c r="PZR34" s="321"/>
      <c r="PZS34" s="321"/>
      <c r="PZT34" s="321"/>
      <c r="PZU34" s="321"/>
      <c r="PZV34" s="321"/>
      <c r="PZW34" s="321"/>
      <c r="PZX34" s="321"/>
      <c r="PZY34" s="321"/>
      <c r="PZZ34" s="321"/>
      <c r="QAA34" s="321"/>
      <c r="QAB34" s="321"/>
      <c r="QAC34" s="321"/>
      <c r="QAD34" s="321"/>
      <c r="QAE34" s="321"/>
      <c r="QAF34" s="321"/>
      <c r="QAG34" s="321"/>
      <c r="QAH34" s="321"/>
      <c r="QAI34" s="321"/>
      <c r="QAJ34" s="321"/>
      <c r="QAK34" s="321"/>
      <c r="QAL34" s="321"/>
      <c r="QAM34" s="321"/>
      <c r="QAN34" s="321"/>
      <c r="QAO34" s="321"/>
      <c r="QAP34" s="321"/>
      <c r="QAQ34" s="321"/>
      <c r="QAR34" s="321"/>
      <c r="QAS34" s="321"/>
      <c r="QAT34" s="321"/>
      <c r="QAU34" s="321"/>
      <c r="QAV34" s="321"/>
      <c r="QAW34" s="321"/>
      <c r="QAX34" s="321"/>
      <c r="QAY34" s="321"/>
      <c r="QAZ34" s="321"/>
      <c r="QBA34" s="321"/>
      <c r="QBB34" s="321"/>
      <c r="QBC34" s="321"/>
      <c r="QBD34" s="321"/>
      <c r="QBE34" s="321"/>
      <c r="QBF34" s="321"/>
      <c r="QBG34" s="321"/>
      <c r="QBH34" s="321"/>
      <c r="QBI34" s="321"/>
      <c r="QBJ34" s="321"/>
      <c r="QBK34" s="321"/>
      <c r="QBL34" s="321"/>
      <c r="QBM34" s="321"/>
      <c r="QBN34" s="321"/>
      <c r="QBO34" s="321"/>
      <c r="QBP34" s="321"/>
      <c r="QBQ34" s="321"/>
      <c r="QBR34" s="321"/>
      <c r="QBS34" s="321"/>
      <c r="QBT34" s="321"/>
      <c r="QBU34" s="321"/>
      <c r="QBV34" s="321"/>
      <c r="QBW34" s="321"/>
      <c r="QBX34" s="321"/>
      <c r="QBY34" s="321"/>
      <c r="QBZ34" s="321"/>
      <c r="QCA34" s="321"/>
      <c r="QCB34" s="321"/>
      <c r="QCC34" s="321"/>
      <c r="QCD34" s="321"/>
      <c r="QCE34" s="321"/>
      <c r="QCF34" s="321"/>
      <c r="QCG34" s="321"/>
      <c r="QCH34" s="321"/>
      <c r="QCI34" s="321"/>
      <c r="QCJ34" s="321"/>
      <c r="QCK34" s="321"/>
      <c r="QCL34" s="321"/>
      <c r="QCM34" s="321"/>
      <c r="QCN34" s="321"/>
      <c r="QCO34" s="321"/>
      <c r="QCP34" s="321"/>
      <c r="QCQ34" s="321"/>
      <c r="QCR34" s="321"/>
      <c r="QCS34" s="321"/>
      <c r="QCT34" s="321"/>
      <c r="QCU34" s="321"/>
      <c r="QCV34" s="321"/>
      <c r="QCW34" s="321"/>
      <c r="QCX34" s="321"/>
      <c r="QCY34" s="321"/>
      <c r="QCZ34" s="321"/>
      <c r="QDA34" s="321"/>
      <c r="QDB34" s="321"/>
      <c r="QDC34" s="321"/>
      <c r="QDD34" s="321"/>
      <c r="QDE34" s="321"/>
      <c r="QDF34" s="321"/>
      <c r="QDG34" s="321"/>
      <c r="QDH34" s="321"/>
      <c r="QDI34" s="321"/>
      <c r="QDJ34" s="321"/>
      <c r="QDK34" s="321"/>
      <c r="QDL34" s="321"/>
      <c r="QDM34" s="321"/>
      <c r="QDN34" s="321"/>
      <c r="QDO34" s="321"/>
      <c r="QDP34" s="321"/>
      <c r="QDQ34" s="321"/>
      <c r="QDR34" s="321"/>
      <c r="QDS34" s="321"/>
      <c r="QDT34" s="321"/>
      <c r="QDU34" s="321"/>
      <c r="QDV34" s="321"/>
      <c r="QDW34" s="321"/>
      <c r="QDX34" s="321"/>
      <c r="QDY34" s="321"/>
      <c r="QDZ34" s="321"/>
      <c r="QEA34" s="321"/>
      <c r="QEB34" s="321"/>
      <c r="QEC34" s="321"/>
      <c r="QED34" s="321"/>
      <c r="QEE34" s="321"/>
      <c r="QEF34" s="321"/>
      <c r="QEG34" s="321"/>
      <c r="QEH34" s="321"/>
      <c r="QEI34" s="321"/>
      <c r="QEJ34" s="321"/>
      <c r="QEK34" s="321"/>
      <c r="QEL34" s="321"/>
      <c r="QEM34" s="321"/>
      <c r="QEN34" s="321"/>
      <c r="QEO34" s="321"/>
      <c r="QEP34" s="321"/>
      <c r="QEQ34" s="321"/>
      <c r="QER34" s="321"/>
      <c r="QES34" s="321"/>
      <c r="QET34" s="321"/>
      <c r="QEU34" s="321"/>
      <c r="QEV34" s="321"/>
      <c r="QEW34" s="321"/>
      <c r="QEX34" s="321"/>
      <c r="QEY34" s="321"/>
      <c r="QEZ34" s="321"/>
      <c r="QFA34" s="321"/>
      <c r="QFB34" s="321"/>
      <c r="QFC34" s="321"/>
      <c r="QFD34" s="321"/>
      <c r="QFE34" s="321"/>
      <c r="QFF34" s="321"/>
      <c r="QFG34" s="321"/>
      <c r="QFH34" s="321"/>
      <c r="QFI34" s="321"/>
      <c r="QFJ34" s="321"/>
      <c r="QFK34" s="321"/>
      <c r="QFL34" s="321"/>
      <c r="QFM34" s="321"/>
      <c r="QFN34" s="321"/>
      <c r="QFO34" s="321"/>
      <c r="QFP34" s="321"/>
      <c r="QFQ34" s="321"/>
      <c r="QFR34" s="321"/>
      <c r="QFS34" s="321"/>
      <c r="QFT34" s="321"/>
      <c r="QFU34" s="321"/>
      <c r="QFV34" s="321"/>
      <c r="QFW34" s="321"/>
      <c r="QFX34" s="321"/>
      <c r="QFY34" s="321"/>
      <c r="QFZ34" s="321"/>
      <c r="QGA34" s="321"/>
      <c r="QGB34" s="321"/>
      <c r="QGC34" s="321"/>
      <c r="QGD34" s="321"/>
      <c r="QGE34" s="321"/>
      <c r="QGF34" s="321"/>
      <c r="QGG34" s="321"/>
      <c r="QGH34" s="321"/>
      <c r="QGI34" s="321"/>
      <c r="QGJ34" s="321"/>
      <c r="QGK34" s="321"/>
      <c r="QGL34" s="321"/>
      <c r="QGM34" s="321"/>
      <c r="QGN34" s="321"/>
      <c r="QGO34" s="321"/>
      <c r="QGP34" s="321"/>
      <c r="QGQ34" s="321"/>
      <c r="QGR34" s="321"/>
      <c r="QGS34" s="321"/>
      <c r="QGT34" s="321"/>
      <c r="QGU34" s="321"/>
      <c r="QGV34" s="321"/>
      <c r="QGW34" s="321"/>
      <c r="QGX34" s="321"/>
      <c r="QGY34" s="321"/>
      <c r="QGZ34" s="321"/>
      <c r="QHA34" s="321"/>
      <c r="QHB34" s="321"/>
      <c r="QHC34" s="321"/>
      <c r="QHD34" s="321"/>
      <c r="QHE34" s="321"/>
      <c r="QHF34" s="321"/>
      <c r="QHG34" s="321"/>
      <c r="QHH34" s="321"/>
      <c r="QHI34" s="321"/>
      <c r="QHJ34" s="321"/>
      <c r="QHK34" s="321"/>
      <c r="QHL34" s="321"/>
      <c r="QHM34" s="321"/>
      <c r="QHN34" s="321"/>
      <c r="QHO34" s="321"/>
      <c r="QHP34" s="321"/>
      <c r="QHQ34" s="321"/>
      <c r="QHR34" s="321"/>
      <c r="QHS34" s="321"/>
      <c r="QHT34" s="321"/>
      <c r="QHU34" s="321"/>
      <c r="QHV34" s="321"/>
      <c r="QHW34" s="321"/>
      <c r="QHX34" s="321"/>
      <c r="QHY34" s="321"/>
      <c r="QHZ34" s="321"/>
      <c r="QIA34" s="321"/>
      <c r="QIB34" s="321"/>
      <c r="QIC34" s="321"/>
      <c r="QID34" s="321"/>
      <c r="QIE34" s="321"/>
      <c r="QIF34" s="321"/>
      <c r="QIG34" s="321"/>
      <c r="QIH34" s="321"/>
      <c r="QII34" s="321"/>
      <c r="QIJ34" s="321"/>
      <c r="QIK34" s="321"/>
      <c r="QIL34" s="321"/>
      <c r="QIM34" s="321"/>
      <c r="QIN34" s="321"/>
      <c r="QIO34" s="321"/>
      <c r="QIP34" s="321"/>
      <c r="QIQ34" s="321"/>
      <c r="QIR34" s="321"/>
      <c r="QIS34" s="321"/>
      <c r="QIT34" s="321"/>
      <c r="QIU34" s="321"/>
      <c r="QIV34" s="321"/>
      <c r="QIW34" s="321"/>
      <c r="QIX34" s="321"/>
      <c r="QIY34" s="321"/>
      <c r="QIZ34" s="321"/>
      <c r="QJA34" s="321"/>
      <c r="QJB34" s="321"/>
      <c r="QJC34" s="321"/>
      <c r="QJD34" s="321"/>
      <c r="QJE34" s="321"/>
      <c r="QJF34" s="321"/>
      <c r="QJG34" s="321"/>
      <c r="QJH34" s="321"/>
      <c r="QJI34" s="321"/>
      <c r="QJJ34" s="321"/>
      <c r="QJK34" s="321"/>
      <c r="QJL34" s="321"/>
      <c r="QJM34" s="321"/>
      <c r="QJN34" s="321"/>
      <c r="QJO34" s="321"/>
      <c r="QJP34" s="321"/>
      <c r="QJQ34" s="321"/>
      <c r="QJR34" s="321"/>
      <c r="QJS34" s="321"/>
      <c r="QJT34" s="321"/>
      <c r="QJU34" s="321"/>
      <c r="QJV34" s="321"/>
      <c r="QJW34" s="321"/>
      <c r="QJX34" s="321"/>
      <c r="QJY34" s="321"/>
      <c r="QJZ34" s="321"/>
      <c r="QKA34" s="321"/>
      <c r="QKB34" s="321"/>
      <c r="QKC34" s="321"/>
      <c r="QKD34" s="321"/>
      <c r="QKE34" s="321"/>
      <c r="QKF34" s="321"/>
      <c r="QKG34" s="321"/>
      <c r="QKH34" s="321"/>
      <c r="QKI34" s="321"/>
      <c r="QKJ34" s="321"/>
      <c r="QKK34" s="321"/>
      <c r="QKL34" s="321"/>
      <c r="QKM34" s="321"/>
      <c r="QKN34" s="321"/>
      <c r="QKO34" s="321"/>
      <c r="QKP34" s="321"/>
      <c r="QKQ34" s="321"/>
      <c r="QKR34" s="321"/>
      <c r="QKS34" s="321"/>
      <c r="QKT34" s="321"/>
      <c r="QKU34" s="321"/>
      <c r="QKV34" s="321"/>
      <c r="QKW34" s="321"/>
      <c r="QKX34" s="321"/>
      <c r="QKY34" s="321"/>
      <c r="QKZ34" s="321"/>
      <c r="QLA34" s="321"/>
      <c r="QLB34" s="321"/>
      <c r="QLC34" s="321"/>
      <c r="QLD34" s="321"/>
      <c r="QLE34" s="321"/>
      <c r="QLF34" s="321"/>
      <c r="QLG34" s="321"/>
      <c r="QLH34" s="321"/>
      <c r="QLI34" s="321"/>
      <c r="QLJ34" s="321"/>
      <c r="QLK34" s="321"/>
      <c r="QLL34" s="321"/>
      <c r="QLM34" s="321"/>
      <c r="QLN34" s="321"/>
      <c r="QLO34" s="321"/>
      <c r="QLP34" s="321"/>
      <c r="QLQ34" s="321"/>
      <c r="QLR34" s="321"/>
      <c r="QLS34" s="321"/>
      <c r="QLT34" s="321"/>
      <c r="QLU34" s="321"/>
      <c r="QLV34" s="321"/>
      <c r="QLW34" s="321"/>
      <c r="QLX34" s="321"/>
      <c r="QLY34" s="321"/>
      <c r="QLZ34" s="321"/>
      <c r="QMA34" s="321"/>
      <c r="QMB34" s="321"/>
      <c r="QMC34" s="321"/>
      <c r="QMD34" s="321"/>
      <c r="QME34" s="321"/>
      <c r="QMF34" s="321"/>
      <c r="QMG34" s="321"/>
      <c r="QMH34" s="321"/>
      <c r="QMI34" s="321"/>
      <c r="QMJ34" s="321"/>
      <c r="QMK34" s="321"/>
      <c r="QML34" s="321"/>
      <c r="QMM34" s="321"/>
      <c r="QMN34" s="321"/>
      <c r="QMO34" s="321"/>
      <c r="QMP34" s="321"/>
      <c r="QMQ34" s="321"/>
      <c r="QMR34" s="321"/>
      <c r="QMS34" s="321"/>
      <c r="QMT34" s="321"/>
      <c r="QMU34" s="321"/>
      <c r="QMV34" s="321"/>
      <c r="QMW34" s="321"/>
      <c r="QMX34" s="321"/>
      <c r="QMY34" s="321"/>
      <c r="QMZ34" s="321"/>
      <c r="QNA34" s="321"/>
      <c r="QNB34" s="321"/>
      <c r="QNC34" s="321"/>
      <c r="QND34" s="321"/>
      <c r="QNE34" s="321"/>
      <c r="QNF34" s="321"/>
      <c r="QNG34" s="321"/>
      <c r="QNH34" s="321"/>
      <c r="QNI34" s="321"/>
      <c r="QNJ34" s="321"/>
      <c r="QNK34" s="321"/>
      <c r="QNL34" s="321"/>
      <c r="QNM34" s="321"/>
      <c r="QNN34" s="321"/>
      <c r="QNO34" s="321"/>
      <c r="QNP34" s="321"/>
      <c r="QNQ34" s="321"/>
      <c r="QNR34" s="321"/>
      <c r="QNS34" s="321"/>
      <c r="QNT34" s="321"/>
      <c r="QNU34" s="321"/>
      <c r="QNV34" s="321"/>
      <c r="QNW34" s="321"/>
      <c r="QNX34" s="321"/>
      <c r="QNY34" s="321"/>
      <c r="QNZ34" s="321"/>
      <c r="QOA34" s="321"/>
      <c r="QOB34" s="321"/>
      <c r="QOC34" s="321"/>
      <c r="QOD34" s="321"/>
      <c r="QOE34" s="321"/>
      <c r="QOF34" s="321"/>
      <c r="QOG34" s="321"/>
      <c r="QOH34" s="321"/>
      <c r="QOI34" s="321"/>
      <c r="QOJ34" s="321"/>
      <c r="QOK34" s="321"/>
      <c r="QOL34" s="321"/>
      <c r="QOM34" s="321"/>
      <c r="QON34" s="321"/>
      <c r="QOO34" s="321"/>
      <c r="QOP34" s="321"/>
      <c r="QOQ34" s="321"/>
      <c r="QOR34" s="321"/>
      <c r="QOS34" s="321"/>
      <c r="QOT34" s="321"/>
      <c r="QOU34" s="321"/>
      <c r="QOV34" s="321"/>
      <c r="QOW34" s="321"/>
      <c r="QOX34" s="321"/>
      <c r="QOY34" s="321"/>
      <c r="QOZ34" s="321"/>
      <c r="QPA34" s="321"/>
      <c r="QPB34" s="321"/>
      <c r="QPC34" s="321"/>
      <c r="QPD34" s="321"/>
      <c r="QPE34" s="321"/>
      <c r="QPF34" s="321"/>
      <c r="QPG34" s="321"/>
      <c r="QPH34" s="321"/>
      <c r="QPI34" s="321"/>
      <c r="QPJ34" s="321"/>
      <c r="QPK34" s="321"/>
      <c r="QPL34" s="321"/>
      <c r="QPM34" s="321"/>
      <c r="QPN34" s="321"/>
      <c r="QPO34" s="321"/>
      <c r="QPP34" s="321"/>
      <c r="QPQ34" s="321"/>
      <c r="QPR34" s="321"/>
      <c r="QPS34" s="321"/>
      <c r="QPT34" s="321"/>
      <c r="QPU34" s="321"/>
      <c r="QPV34" s="321"/>
      <c r="QPW34" s="321"/>
      <c r="QPX34" s="321"/>
      <c r="QPY34" s="321"/>
      <c r="QPZ34" s="321"/>
      <c r="QQA34" s="321"/>
      <c r="QQB34" s="321"/>
      <c r="QQC34" s="321"/>
      <c r="QQD34" s="321"/>
      <c r="QQE34" s="321"/>
      <c r="QQF34" s="321"/>
      <c r="QQG34" s="321"/>
      <c r="QQH34" s="321"/>
      <c r="QQI34" s="321"/>
      <c r="QQJ34" s="321"/>
      <c r="QQK34" s="321"/>
      <c r="QQL34" s="321"/>
      <c r="QQM34" s="321"/>
      <c r="QQN34" s="321"/>
      <c r="QQO34" s="321"/>
      <c r="QQP34" s="321"/>
      <c r="QQQ34" s="321"/>
      <c r="QQR34" s="321"/>
      <c r="QQS34" s="321"/>
      <c r="QQT34" s="321"/>
      <c r="QQU34" s="321"/>
      <c r="QQV34" s="321"/>
      <c r="QQW34" s="321"/>
      <c r="QQX34" s="321"/>
      <c r="QQY34" s="321"/>
      <c r="QQZ34" s="321"/>
      <c r="QRA34" s="321"/>
      <c r="QRB34" s="321"/>
      <c r="QRC34" s="321"/>
      <c r="QRD34" s="321"/>
      <c r="QRE34" s="321"/>
      <c r="QRF34" s="321"/>
      <c r="QRG34" s="321"/>
      <c r="QRH34" s="321"/>
      <c r="QRI34" s="321"/>
      <c r="QRJ34" s="321"/>
      <c r="QRK34" s="321"/>
      <c r="QRL34" s="321"/>
      <c r="QRM34" s="321"/>
      <c r="QRN34" s="321"/>
      <c r="QRO34" s="321"/>
      <c r="QRP34" s="321"/>
      <c r="QRQ34" s="321"/>
      <c r="QRR34" s="321"/>
      <c r="QRS34" s="321"/>
      <c r="QRT34" s="321"/>
      <c r="QRU34" s="321"/>
      <c r="QRV34" s="321"/>
      <c r="QRW34" s="321"/>
      <c r="QRX34" s="321"/>
      <c r="QRY34" s="321"/>
      <c r="QRZ34" s="321"/>
      <c r="QSA34" s="321"/>
      <c r="QSB34" s="321"/>
      <c r="QSC34" s="321"/>
      <c r="QSD34" s="321"/>
      <c r="QSE34" s="321"/>
      <c r="QSF34" s="321"/>
      <c r="QSG34" s="321"/>
      <c r="QSH34" s="321"/>
      <c r="QSI34" s="321"/>
      <c r="QSJ34" s="321"/>
      <c r="QSK34" s="321"/>
      <c r="QSL34" s="321"/>
      <c r="QSM34" s="321"/>
      <c r="QSN34" s="321"/>
      <c r="QSO34" s="321"/>
      <c r="QSP34" s="321"/>
      <c r="QSQ34" s="321"/>
      <c r="QSR34" s="321"/>
      <c r="QSS34" s="321"/>
      <c r="QST34" s="321"/>
      <c r="QSU34" s="321"/>
      <c r="QSV34" s="321"/>
      <c r="QSW34" s="321"/>
      <c r="QSX34" s="321"/>
      <c r="QSY34" s="321"/>
      <c r="QSZ34" s="321"/>
      <c r="QTA34" s="321"/>
      <c r="QTB34" s="321"/>
      <c r="QTC34" s="321"/>
      <c r="QTD34" s="321"/>
      <c r="QTE34" s="321"/>
      <c r="QTF34" s="321"/>
      <c r="QTG34" s="321"/>
      <c r="QTH34" s="321"/>
      <c r="QTI34" s="321"/>
      <c r="QTJ34" s="321"/>
      <c r="QTK34" s="321"/>
      <c r="QTL34" s="321"/>
      <c r="QTM34" s="321"/>
      <c r="QTN34" s="321"/>
      <c r="QTO34" s="321"/>
      <c r="QTP34" s="321"/>
      <c r="QTQ34" s="321"/>
      <c r="QTR34" s="321"/>
      <c r="QTS34" s="321"/>
      <c r="QTT34" s="321"/>
      <c r="QTU34" s="321"/>
      <c r="QTV34" s="321"/>
      <c r="QTW34" s="321"/>
      <c r="QTX34" s="321"/>
      <c r="QTY34" s="321"/>
      <c r="QTZ34" s="321"/>
      <c r="QUA34" s="321"/>
      <c r="QUB34" s="321"/>
      <c r="QUC34" s="321"/>
      <c r="QUD34" s="321"/>
      <c r="QUE34" s="321"/>
      <c r="QUF34" s="321"/>
      <c r="QUG34" s="321"/>
      <c r="QUH34" s="321"/>
      <c r="QUI34" s="321"/>
      <c r="QUJ34" s="321"/>
      <c r="QUK34" s="321"/>
      <c r="QUL34" s="321"/>
      <c r="QUM34" s="321"/>
      <c r="QUN34" s="321"/>
      <c r="QUO34" s="321"/>
      <c r="QUP34" s="321"/>
      <c r="QUQ34" s="321"/>
      <c r="QUR34" s="321"/>
      <c r="QUS34" s="321"/>
      <c r="QUT34" s="321"/>
      <c r="QUU34" s="321"/>
      <c r="QUV34" s="321"/>
      <c r="QUW34" s="321"/>
      <c r="QUX34" s="321"/>
      <c r="QUY34" s="321"/>
      <c r="QUZ34" s="321"/>
      <c r="QVA34" s="321"/>
      <c r="QVB34" s="321"/>
      <c r="QVC34" s="321"/>
      <c r="QVD34" s="321"/>
      <c r="QVE34" s="321"/>
      <c r="QVF34" s="321"/>
      <c r="QVG34" s="321"/>
      <c r="QVH34" s="321"/>
      <c r="QVI34" s="321"/>
      <c r="QVJ34" s="321"/>
      <c r="QVK34" s="321"/>
      <c r="QVL34" s="321"/>
      <c r="QVM34" s="321"/>
      <c r="QVN34" s="321"/>
      <c r="QVO34" s="321"/>
      <c r="QVP34" s="321"/>
      <c r="QVQ34" s="321"/>
      <c r="QVR34" s="321"/>
      <c r="QVS34" s="321"/>
      <c r="QVT34" s="321"/>
      <c r="QVU34" s="321"/>
      <c r="QVV34" s="321"/>
      <c r="QVW34" s="321"/>
      <c r="QVX34" s="321"/>
      <c r="QVY34" s="321"/>
      <c r="QVZ34" s="321"/>
      <c r="QWA34" s="321"/>
      <c r="QWB34" s="321"/>
      <c r="QWC34" s="321"/>
      <c r="QWD34" s="321"/>
      <c r="QWE34" s="321"/>
      <c r="QWF34" s="321"/>
      <c r="QWG34" s="321"/>
      <c r="QWH34" s="321"/>
      <c r="QWI34" s="321"/>
      <c r="QWJ34" s="321"/>
      <c r="QWK34" s="321"/>
      <c r="QWL34" s="321"/>
      <c r="QWM34" s="321"/>
      <c r="QWN34" s="321"/>
      <c r="QWO34" s="321"/>
      <c r="QWP34" s="321"/>
      <c r="QWQ34" s="321"/>
      <c r="QWR34" s="321"/>
      <c r="QWS34" s="321"/>
      <c r="QWT34" s="321"/>
      <c r="QWU34" s="321"/>
      <c r="QWV34" s="321"/>
      <c r="QWW34" s="321"/>
      <c r="QWX34" s="321"/>
      <c r="QWY34" s="321"/>
      <c r="QWZ34" s="321"/>
      <c r="QXA34" s="321"/>
      <c r="QXB34" s="321"/>
      <c r="QXC34" s="321"/>
      <c r="QXD34" s="321"/>
      <c r="QXE34" s="321"/>
      <c r="QXF34" s="321"/>
      <c r="QXG34" s="321"/>
      <c r="QXH34" s="321"/>
      <c r="QXI34" s="321"/>
      <c r="QXJ34" s="321"/>
      <c r="QXK34" s="321"/>
      <c r="QXL34" s="321"/>
      <c r="QXM34" s="321"/>
      <c r="QXN34" s="321"/>
      <c r="QXO34" s="321"/>
      <c r="QXP34" s="321"/>
      <c r="QXQ34" s="321"/>
      <c r="QXR34" s="321"/>
      <c r="QXS34" s="321"/>
      <c r="QXT34" s="321"/>
      <c r="QXU34" s="321"/>
      <c r="QXV34" s="321"/>
      <c r="QXW34" s="321"/>
      <c r="QXX34" s="321"/>
      <c r="QXY34" s="321"/>
      <c r="QXZ34" s="321"/>
      <c r="QYA34" s="321"/>
      <c r="QYB34" s="321"/>
      <c r="QYC34" s="321"/>
      <c r="QYD34" s="321"/>
      <c r="QYE34" s="321"/>
      <c r="QYF34" s="321"/>
      <c r="QYG34" s="321"/>
      <c r="QYH34" s="321"/>
      <c r="QYI34" s="321"/>
      <c r="QYJ34" s="321"/>
      <c r="QYK34" s="321"/>
      <c r="QYL34" s="321"/>
      <c r="QYM34" s="321"/>
      <c r="QYN34" s="321"/>
      <c r="QYO34" s="321"/>
      <c r="QYP34" s="321"/>
      <c r="QYQ34" s="321"/>
      <c r="QYR34" s="321"/>
      <c r="QYS34" s="321"/>
      <c r="QYT34" s="321"/>
      <c r="QYU34" s="321"/>
      <c r="QYV34" s="321"/>
      <c r="QYW34" s="321"/>
      <c r="QYX34" s="321"/>
      <c r="QYY34" s="321"/>
      <c r="QYZ34" s="321"/>
      <c r="QZA34" s="321"/>
      <c r="QZB34" s="321"/>
      <c r="QZC34" s="321"/>
      <c r="QZD34" s="321"/>
      <c r="QZE34" s="321"/>
      <c r="QZF34" s="321"/>
      <c r="QZG34" s="321"/>
      <c r="QZH34" s="321"/>
      <c r="QZI34" s="321"/>
      <c r="QZJ34" s="321"/>
      <c r="QZK34" s="321"/>
      <c r="QZL34" s="321"/>
      <c r="QZM34" s="321"/>
      <c r="QZN34" s="321"/>
      <c r="QZO34" s="321"/>
      <c r="QZP34" s="321"/>
      <c r="QZQ34" s="321"/>
      <c r="QZR34" s="321"/>
      <c r="QZS34" s="321"/>
      <c r="QZT34" s="321"/>
      <c r="QZU34" s="321"/>
      <c r="QZV34" s="321"/>
      <c r="QZW34" s="321"/>
      <c r="QZX34" s="321"/>
      <c r="QZY34" s="321"/>
      <c r="QZZ34" s="321"/>
      <c r="RAA34" s="321"/>
      <c r="RAB34" s="321"/>
      <c r="RAC34" s="321"/>
      <c r="RAD34" s="321"/>
      <c r="RAE34" s="321"/>
      <c r="RAF34" s="321"/>
      <c r="RAG34" s="321"/>
      <c r="RAH34" s="321"/>
      <c r="RAI34" s="321"/>
      <c r="RAJ34" s="321"/>
      <c r="RAK34" s="321"/>
      <c r="RAL34" s="321"/>
      <c r="RAM34" s="321"/>
      <c r="RAN34" s="321"/>
      <c r="RAO34" s="321"/>
      <c r="RAP34" s="321"/>
      <c r="RAQ34" s="321"/>
      <c r="RAR34" s="321"/>
      <c r="RAS34" s="321"/>
      <c r="RAT34" s="321"/>
      <c r="RAU34" s="321"/>
      <c r="RAV34" s="321"/>
      <c r="RAW34" s="321"/>
      <c r="RAX34" s="321"/>
      <c r="RAY34" s="321"/>
      <c r="RAZ34" s="321"/>
      <c r="RBA34" s="321"/>
      <c r="RBB34" s="321"/>
      <c r="RBC34" s="321"/>
      <c r="RBD34" s="321"/>
      <c r="RBE34" s="321"/>
      <c r="RBF34" s="321"/>
      <c r="RBG34" s="321"/>
      <c r="RBH34" s="321"/>
      <c r="RBI34" s="321"/>
      <c r="RBJ34" s="321"/>
      <c r="RBK34" s="321"/>
      <c r="RBL34" s="321"/>
      <c r="RBM34" s="321"/>
      <c r="RBN34" s="321"/>
      <c r="RBO34" s="321"/>
      <c r="RBP34" s="321"/>
      <c r="RBQ34" s="321"/>
      <c r="RBR34" s="321"/>
      <c r="RBS34" s="321"/>
      <c r="RBT34" s="321"/>
      <c r="RBU34" s="321"/>
      <c r="RBV34" s="321"/>
      <c r="RBW34" s="321"/>
      <c r="RBX34" s="321"/>
      <c r="RBY34" s="321"/>
      <c r="RBZ34" s="321"/>
      <c r="RCA34" s="321"/>
      <c r="RCB34" s="321"/>
      <c r="RCC34" s="321"/>
      <c r="RCD34" s="321"/>
      <c r="RCE34" s="321"/>
      <c r="RCF34" s="321"/>
      <c r="RCG34" s="321"/>
      <c r="RCH34" s="321"/>
      <c r="RCI34" s="321"/>
      <c r="RCJ34" s="321"/>
      <c r="RCK34" s="321"/>
      <c r="RCL34" s="321"/>
      <c r="RCM34" s="321"/>
      <c r="RCN34" s="321"/>
      <c r="RCO34" s="321"/>
      <c r="RCP34" s="321"/>
      <c r="RCQ34" s="321"/>
      <c r="RCR34" s="321"/>
      <c r="RCS34" s="321"/>
      <c r="RCT34" s="321"/>
      <c r="RCU34" s="321"/>
      <c r="RCV34" s="321"/>
      <c r="RCW34" s="321"/>
      <c r="RCX34" s="321"/>
      <c r="RCY34" s="321"/>
      <c r="RCZ34" s="321"/>
      <c r="RDA34" s="321"/>
      <c r="RDB34" s="321"/>
      <c r="RDC34" s="321"/>
      <c r="RDD34" s="321"/>
      <c r="RDE34" s="321"/>
      <c r="RDF34" s="321"/>
      <c r="RDG34" s="321"/>
      <c r="RDH34" s="321"/>
      <c r="RDI34" s="321"/>
      <c r="RDJ34" s="321"/>
      <c r="RDK34" s="321"/>
      <c r="RDL34" s="321"/>
      <c r="RDM34" s="321"/>
      <c r="RDN34" s="321"/>
      <c r="RDO34" s="321"/>
      <c r="RDP34" s="321"/>
      <c r="RDQ34" s="321"/>
      <c r="RDR34" s="321"/>
      <c r="RDS34" s="321"/>
      <c r="RDT34" s="321"/>
      <c r="RDU34" s="321"/>
      <c r="RDV34" s="321"/>
      <c r="RDW34" s="321"/>
      <c r="RDX34" s="321"/>
      <c r="RDY34" s="321"/>
      <c r="RDZ34" s="321"/>
      <c r="REA34" s="321"/>
      <c r="REB34" s="321"/>
      <c r="REC34" s="321"/>
      <c r="RED34" s="321"/>
      <c r="REE34" s="321"/>
      <c r="REF34" s="321"/>
      <c r="REG34" s="321"/>
      <c r="REH34" s="321"/>
      <c r="REI34" s="321"/>
      <c r="REJ34" s="321"/>
      <c r="REK34" s="321"/>
      <c r="REL34" s="321"/>
      <c r="REM34" s="321"/>
      <c r="REN34" s="321"/>
      <c r="REO34" s="321"/>
      <c r="REP34" s="321"/>
      <c r="REQ34" s="321"/>
      <c r="RER34" s="321"/>
      <c r="RES34" s="321"/>
      <c r="RET34" s="321"/>
      <c r="REU34" s="321"/>
      <c r="REV34" s="321"/>
      <c r="REW34" s="321"/>
      <c r="REX34" s="321"/>
      <c r="REY34" s="321"/>
      <c r="REZ34" s="321"/>
      <c r="RFA34" s="321"/>
      <c r="RFB34" s="321"/>
      <c r="RFC34" s="321"/>
      <c r="RFD34" s="321"/>
      <c r="RFE34" s="321"/>
      <c r="RFF34" s="321"/>
      <c r="RFG34" s="321"/>
      <c r="RFH34" s="321"/>
      <c r="RFI34" s="321"/>
      <c r="RFJ34" s="321"/>
      <c r="RFK34" s="321"/>
      <c r="RFL34" s="321"/>
      <c r="RFM34" s="321"/>
      <c r="RFN34" s="321"/>
      <c r="RFO34" s="321"/>
      <c r="RFP34" s="321"/>
      <c r="RFQ34" s="321"/>
      <c r="RFR34" s="321"/>
      <c r="RFS34" s="321"/>
      <c r="RFT34" s="321"/>
      <c r="RFU34" s="321"/>
      <c r="RFV34" s="321"/>
      <c r="RFW34" s="321"/>
      <c r="RFX34" s="321"/>
      <c r="RFY34" s="321"/>
      <c r="RFZ34" s="321"/>
      <c r="RGA34" s="321"/>
      <c r="RGB34" s="321"/>
      <c r="RGC34" s="321"/>
      <c r="RGD34" s="321"/>
      <c r="RGE34" s="321"/>
      <c r="RGF34" s="321"/>
      <c r="RGG34" s="321"/>
      <c r="RGH34" s="321"/>
      <c r="RGI34" s="321"/>
      <c r="RGJ34" s="321"/>
      <c r="RGK34" s="321"/>
      <c r="RGL34" s="321"/>
      <c r="RGM34" s="321"/>
      <c r="RGN34" s="321"/>
      <c r="RGO34" s="321"/>
      <c r="RGP34" s="321"/>
      <c r="RGQ34" s="321"/>
      <c r="RGR34" s="321"/>
      <c r="RGS34" s="321"/>
      <c r="RGT34" s="321"/>
      <c r="RGU34" s="321"/>
      <c r="RGV34" s="321"/>
      <c r="RGW34" s="321"/>
      <c r="RGX34" s="321"/>
      <c r="RGY34" s="321"/>
      <c r="RGZ34" s="321"/>
      <c r="RHA34" s="321"/>
      <c r="RHB34" s="321"/>
      <c r="RHC34" s="321"/>
      <c r="RHD34" s="321"/>
      <c r="RHE34" s="321"/>
      <c r="RHF34" s="321"/>
      <c r="RHG34" s="321"/>
      <c r="RHH34" s="321"/>
      <c r="RHI34" s="321"/>
      <c r="RHJ34" s="321"/>
      <c r="RHK34" s="321"/>
      <c r="RHL34" s="321"/>
      <c r="RHM34" s="321"/>
      <c r="RHN34" s="321"/>
      <c r="RHO34" s="321"/>
      <c r="RHP34" s="321"/>
      <c r="RHQ34" s="321"/>
      <c r="RHR34" s="321"/>
      <c r="RHS34" s="321"/>
      <c r="RHT34" s="321"/>
      <c r="RHU34" s="321"/>
      <c r="RHV34" s="321"/>
      <c r="RHW34" s="321"/>
      <c r="RHX34" s="321"/>
      <c r="RHY34" s="321"/>
      <c r="RHZ34" s="321"/>
      <c r="RIA34" s="321"/>
      <c r="RIB34" s="321"/>
      <c r="RIC34" s="321"/>
      <c r="RID34" s="321"/>
      <c r="RIE34" s="321"/>
      <c r="RIF34" s="321"/>
      <c r="RIG34" s="321"/>
      <c r="RIH34" s="321"/>
      <c r="RII34" s="321"/>
      <c r="RIJ34" s="321"/>
      <c r="RIK34" s="321"/>
      <c r="RIL34" s="321"/>
      <c r="RIM34" s="321"/>
      <c r="RIN34" s="321"/>
      <c r="RIO34" s="321"/>
      <c r="RIP34" s="321"/>
      <c r="RIQ34" s="321"/>
      <c r="RIR34" s="321"/>
      <c r="RIS34" s="321"/>
      <c r="RIT34" s="321"/>
      <c r="RIU34" s="321"/>
      <c r="RIV34" s="321"/>
      <c r="RIW34" s="321"/>
      <c r="RIX34" s="321"/>
      <c r="RIY34" s="321"/>
      <c r="RIZ34" s="321"/>
      <c r="RJA34" s="321"/>
      <c r="RJB34" s="321"/>
      <c r="RJC34" s="321"/>
      <c r="RJD34" s="321"/>
      <c r="RJE34" s="321"/>
      <c r="RJF34" s="321"/>
      <c r="RJG34" s="321"/>
      <c r="RJH34" s="321"/>
      <c r="RJI34" s="321"/>
      <c r="RJJ34" s="321"/>
      <c r="RJK34" s="321"/>
      <c r="RJL34" s="321"/>
      <c r="RJM34" s="321"/>
      <c r="RJN34" s="321"/>
      <c r="RJO34" s="321"/>
      <c r="RJP34" s="321"/>
      <c r="RJQ34" s="321"/>
      <c r="RJR34" s="321"/>
      <c r="RJS34" s="321"/>
      <c r="RJT34" s="321"/>
      <c r="RJU34" s="321"/>
      <c r="RJV34" s="321"/>
      <c r="RJW34" s="321"/>
      <c r="RJX34" s="321"/>
      <c r="RJY34" s="321"/>
      <c r="RJZ34" s="321"/>
      <c r="RKA34" s="321"/>
      <c r="RKB34" s="321"/>
      <c r="RKC34" s="321"/>
      <c r="RKD34" s="321"/>
      <c r="RKE34" s="321"/>
      <c r="RKF34" s="321"/>
      <c r="RKG34" s="321"/>
      <c r="RKH34" s="321"/>
      <c r="RKI34" s="321"/>
      <c r="RKJ34" s="321"/>
      <c r="RKK34" s="321"/>
      <c r="RKL34" s="321"/>
      <c r="RKM34" s="321"/>
      <c r="RKN34" s="321"/>
      <c r="RKO34" s="321"/>
      <c r="RKP34" s="321"/>
      <c r="RKQ34" s="321"/>
      <c r="RKR34" s="321"/>
      <c r="RKS34" s="321"/>
      <c r="RKT34" s="321"/>
      <c r="RKU34" s="321"/>
      <c r="RKV34" s="321"/>
      <c r="RKW34" s="321"/>
      <c r="RKX34" s="321"/>
      <c r="RKY34" s="321"/>
      <c r="RKZ34" s="321"/>
      <c r="RLA34" s="321"/>
      <c r="RLB34" s="321"/>
      <c r="RLC34" s="321"/>
      <c r="RLD34" s="321"/>
      <c r="RLE34" s="321"/>
      <c r="RLF34" s="321"/>
      <c r="RLG34" s="321"/>
      <c r="RLH34" s="321"/>
      <c r="RLI34" s="321"/>
      <c r="RLJ34" s="321"/>
      <c r="RLK34" s="321"/>
      <c r="RLL34" s="321"/>
      <c r="RLM34" s="321"/>
      <c r="RLN34" s="321"/>
      <c r="RLO34" s="321"/>
      <c r="RLP34" s="321"/>
      <c r="RLQ34" s="321"/>
      <c r="RLR34" s="321"/>
      <c r="RLS34" s="321"/>
      <c r="RLT34" s="321"/>
      <c r="RLU34" s="321"/>
      <c r="RLV34" s="321"/>
      <c r="RLW34" s="321"/>
      <c r="RLX34" s="321"/>
      <c r="RLY34" s="321"/>
      <c r="RLZ34" s="321"/>
      <c r="RMA34" s="321"/>
      <c r="RMB34" s="321"/>
      <c r="RMC34" s="321"/>
      <c r="RMD34" s="321"/>
      <c r="RME34" s="321"/>
      <c r="RMF34" s="321"/>
      <c r="RMG34" s="321"/>
      <c r="RMH34" s="321"/>
      <c r="RMI34" s="321"/>
      <c r="RMJ34" s="321"/>
      <c r="RMK34" s="321"/>
      <c r="RML34" s="321"/>
      <c r="RMM34" s="321"/>
      <c r="RMN34" s="321"/>
      <c r="RMO34" s="321"/>
      <c r="RMP34" s="321"/>
      <c r="RMQ34" s="321"/>
      <c r="RMR34" s="321"/>
      <c r="RMS34" s="321"/>
      <c r="RMT34" s="321"/>
      <c r="RMU34" s="321"/>
      <c r="RMV34" s="321"/>
      <c r="RMW34" s="321"/>
      <c r="RMX34" s="321"/>
      <c r="RMY34" s="321"/>
      <c r="RMZ34" s="321"/>
      <c r="RNA34" s="321"/>
      <c r="RNB34" s="321"/>
      <c r="RNC34" s="321"/>
      <c r="RND34" s="321"/>
      <c r="RNE34" s="321"/>
      <c r="RNF34" s="321"/>
      <c r="RNG34" s="321"/>
      <c r="RNH34" s="321"/>
      <c r="RNI34" s="321"/>
      <c r="RNJ34" s="321"/>
      <c r="RNK34" s="321"/>
      <c r="RNL34" s="321"/>
      <c r="RNM34" s="321"/>
      <c r="RNN34" s="321"/>
      <c r="RNO34" s="321"/>
      <c r="RNP34" s="321"/>
      <c r="RNQ34" s="321"/>
      <c r="RNR34" s="321"/>
      <c r="RNS34" s="321"/>
      <c r="RNT34" s="321"/>
      <c r="RNU34" s="321"/>
      <c r="RNV34" s="321"/>
      <c r="RNW34" s="321"/>
      <c r="RNX34" s="321"/>
      <c r="RNY34" s="321"/>
      <c r="RNZ34" s="321"/>
      <c r="ROA34" s="321"/>
      <c r="ROB34" s="321"/>
      <c r="ROC34" s="321"/>
      <c r="ROD34" s="321"/>
      <c r="ROE34" s="321"/>
      <c r="ROF34" s="321"/>
      <c r="ROG34" s="321"/>
      <c r="ROH34" s="321"/>
      <c r="ROI34" s="321"/>
      <c r="ROJ34" s="321"/>
      <c r="ROK34" s="321"/>
      <c r="ROL34" s="321"/>
      <c r="ROM34" s="321"/>
      <c r="RON34" s="321"/>
      <c r="ROO34" s="321"/>
      <c r="ROP34" s="321"/>
      <c r="ROQ34" s="321"/>
      <c r="ROR34" s="321"/>
      <c r="ROS34" s="321"/>
      <c r="ROT34" s="321"/>
      <c r="ROU34" s="321"/>
      <c r="ROV34" s="321"/>
      <c r="ROW34" s="321"/>
      <c r="ROX34" s="321"/>
      <c r="ROY34" s="321"/>
      <c r="ROZ34" s="321"/>
      <c r="RPA34" s="321"/>
      <c r="RPB34" s="321"/>
      <c r="RPC34" s="321"/>
      <c r="RPD34" s="321"/>
      <c r="RPE34" s="321"/>
      <c r="RPF34" s="321"/>
      <c r="RPG34" s="321"/>
      <c r="RPH34" s="321"/>
      <c r="RPI34" s="321"/>
      <c r="RPJ34" s="321"/>
      <c r="RPK34" s="321"/>
      <c r="RPL34" s="321"/>
      <c r="RPM34" s="321"/>
      <c r="RPN34" s="321"/>
      <c r="RPO34" s="321"/>
      <c r="RPP34" s="321"/>
      <c r="RPQ34" s="321"/>
      <c r="RPR34" s="321"/>
      <c r="RPS34" s="321"/>
      <c r="RPT34" s="321"/>
      <c r="RPU34" s="321"/>
      <c r="RPV34" s="321"/>
      <c r="RPW34" s="321"/>
      <c r="RPX34" s="321"/>
      <c r="RPY34" s="321"/>
      <c r="RPZ34" s="321"/>
      <c r="RQA34" s="321"/>
      <c r="RQB34" s="321"/>
      <c r="RQC34" s="321"/>
      <c r="RQD34" s="321"/>
      <c r="RQE34" s="321"/>
      <c r="RQF34" s="321"/>
      <c r="RQG34" s="321"/>
      <c r="RQH34" s="321"/>
      <c r="RQI34" s="321"/>
      <c r="RQJ34" s="321"/>
      <c r="RQK34" s="321"/>
      <c r="RQL34" s="321"/>
      <c r="RQM34" s="321"/>
      <c r="RQN34" s="321"/>
      <c r="RQO34" s="321"/>
      <c r="RQP34" s="321"/>
      <c r="RQQ34" s="321"/>
      <c r="RQR34" s="321"/>
      <c r="RQS34" s="321"/>
      <c r="RQT34" s="321"/>
      <c r="RQU34" s="321"/>
      <c r="RQV34" s="321"/>
      <c r="RQW34" s="321"/>
      <c r="RQX34" s="321"/>
      <c r="RQY34" s="321"/>
      <c r="RQZ34" s="321"/>
      <c r="RRA34" s="321"/>
      <c r="RRB34" s="321"/>
      <c r="RRC34" s="321"/>
      <c r="RRD34" s="321"/>
      <c r="RRE34" s="321"/>
      <c r="RRF34" s="321"/>
      <c r="RRG34" s="321"/>
      <c r="RRH34" s="321"/>
      <c r="RRI34" s="321"/>
      <c r="RRJ34" s="321"/>
      <c r="RRK34" s="321"/>
      <c r="RRL34" s="321"/>
      <c r="RRM34" s="321"/>
      <c r="RRN34" s="321"/>
      <c r="RRO34" s="321"/>
      <c r="RRP34" s="321"/>
      <c r="RRQ34" s="321"/>
      <c r="RRR34" s="321"/>
      <c r="RRS34" s="321"/>
      <c r="RRT34" s="321"/>
      <c r="RRU34" s="321"/>
      <c r="RRV34" s="321"/>
      <c r="RRW34" s="321"/>
      <c r="RRX34" s="321"/>
      <c r="RRY34" s="321"/>
      <c r="RRZ34" s="321"/>
      <c r="RSA34" s="321"/>
      <c r="RSB34" s="321"/>
      <c r="RSC34" s="321"/>
      <c r="RSD34" s="321"/>
      <c r="RSE34" s="321"/>
      <c r="RSF34" s="321"/>
      <c r="RSG34" s="321"/>
      <c r="RSH34" s="321"/>
      <c r="RSI34" s="321"/>
      <c r="RSJ34" s="321"/>
      <c r="RSK34" s="321"/>
      <c r="RSL34" s="321"/>
      <c r="RSM34" s="321"/>
      <c r="RSN34" s="321"/>
      <c r="RSO34" s="321"/>
      <c r="RSP34" s="321"/>
      <c r="RSQ34" s="321"/>
      <c r="RSR34" s="321"/>
      <c r="RSS34" s="321"/>
      <c r="RST34" s="321"/>
      <c r="RSU34" s="321"/>
      <c r="RSV34" s="321"/>
      <c r="RSW34" s="321"/>
      <c r="RSX34" s="321"/>
      <c r="RSY34" s="321"/>
      <c r="RSZ34" s="321"/>
      <c r="RTA34" s="321"/>
      <c r="RTB34" s="321"/>
      <c r="RTC34" s="321"/>
      <c r="RTD34" s="321"/>
      <c r="RTE34" s="321"/>
      <c r="RTF34" s="321"/>
      <c r="RTG34" s="321"/>
      <c r="RTH34" s="321"/>
      <c r="RTI34" s="321"/>
      <c r="RTJ34" s="321"/>
      <c r="RTK34" s="321"/>
      <c r="RTL34" s="321"/>
      <c r="RTM34" s="321"/>
      <c r="RTN34" s="321"/>
      <c r="RTO34" s="321"/>
      <c r="RTP34" s="321"/>
      <c r="RTQ34" s="321"/>
      <c r="RTR34" s="321"/>
      <c r="RTS34" s="321"/>
      <c r="RTT34" s="321"/>
      <c r="RTU34" s="321"/>
      <c r="RTV34" s="321"/>
      <c r="RTW34" s="321"/>
      <c r="RTX34" s="321"/>
      <c r="RTY34" s="321"/>
      <c r="RTZ34" s="321"/>
      <c r="RUA34" s="321"/>
      <c r="RUB34" s="321"/>
      <c r="RUC34" s="321"/>
      <c r="RUD34" s="321"/>
      <c r="RUE34" s="321"/>
      <c r="RUF34" s="321"/>
      <c r="RUG34" s="321"/>
      <c r="RUH34" s="321"/>
      <c r="RUI34" s="321"/>
      <c r="RUJ34" s="321"/>
      <c r="RUK34" s="321"/>
      <c r="RUL34" s="321"/>
      <c r="RUM34" s="321"/>
      <c r="RUN34" s="321"/>
      <c r="RUO34" s="321"/>
      <c r="RUP34" s="321"/>
      <c r="RUQ34" s="321"/>
      <c r="RUR34" s="321"/>
      <c r="RUS34" s="321"/>
      <c r="RUT34" s="321"/>
      <c r="RUU34" s="321"/>
      <c r="RUV34" s="321"/>
      <c r="RUW34" s="321"/>
      <c r="RUX34" s="321"/>
      <c r="RUY34" s="321"/>
      <c r="RUZ34" s="321"/>
      <c r="RVA34" s="321"/>
      <c r="RVB34" s="321"/>
      <c r="RVC34" s="321"/>
      <c r="RVD34" s="321"/>
      <c r="RVE34" s="321"/>
      <c r="RVF34" s="321"/>
      <c r="RVG34" s="321"/>
      <c r="RVH34" s="321"/>
      <c r="RVI34" s="321"/>
      <c r="RVJ34" s="321"/>
      <c r="RVK34" s="321"/>
      <c r="RVL34" s="321"/>
      <c r="RVM34" s="321"/>
      <c r="RVN34" s="321"/>
      <c r="RVO34" s="321"/>
      <c r="RVP34" s="321"/>
      <c r="RVQ34" s="321"/>
      <c r="RVR34" s="321"/>
      <c r="RVS34" s="321"/>
      <c r="RVT34" s="321"/>
      <c r="RVU34" s="321"/>
      <c r="RVV34" s="321"/>
      <c r="RVW34" s="321"/>
      <c r="RVX34" s="321"/>
      <c r="RVY34" s="321"/>
      <c r="RVZ34" s="321"/>
      <c r="RWA34" s="321"/>
      <c r="RWB34" s="321"/>
      <c r="RWC34" s="321"/>
      <c r="RWD34" s="321"/>
      <c r="RWE34" s="321"/>
      <c r="RWF34" s="321"/>
      <c r="RWG34" s="321"/>
      <c r="RWH34" s="321"/>
      <c r="RWI34" s="321"/>
      <c r="RWJ34" s="321"/>
      <c r="RWK34" s="321"/>
      <c r="RWL34" s="321"/>
      <c r="RWM34" s="321"/>
      <c r="RWN34" s="321"/>
      <c r="RWO34" s="321"/>
      <c r="RWP34" s="321"/>
      <c r="RWQ34" s="321"/>
      <c r="RWR34" s="321"/>
      <c r="RWS34" s="321"/>
      <c r="RWT34" s="321"/>
      <c r="RWU34" s="321"/>
      <c r="RWV34" s="321"/>
      <c r="RWW34" s="321"/>
      <c r="RWX34" s="321"/>
      <c r="RWY34" s="321"/>
      <c r="RWZ34" s="321"/>
      <c r="RXA34" s="321"/>
      <c r="RXB34" s="321"/>
      <c r="RXC34" s="321"/>
      <c r="RXD34" s="321"/>
      <c r="RXE34" s="321"/>
      <c r="RXF34" s="321"/>
      <c r="RXG34" s="321"/>
      <c r="RXH34" s="321"/>
      <c r="RXI34" s="321"/>
      <c r="RXJ34" s="321"/>
      <c r="RXK34" s="321"/>
      <c r="RXL34" s="321"/>
      <c r="RXM34" s="321"/>
      <c r="RXN34" s="321"/>
      <c r="RXO34" s="321"/>
      <c r="RXP34" s="321"/>
      <c r="RXQ34" s="321"/>
      <c r="RXR34" s="321"/>
      <c r="RXS34" s="321"/>
      <c r="RXT34" s="321"/>
      <c r="RXU34" s="321"/>
      <c r="RXV34" s="321"/>
      <c r="RXW34" s="321"/>
      <c r="RXX34" s="321"/>
      <c r="RXY34" s="321"/>
      <c r="RXZ34" s="321"/>
      <c r="RYA34" s="321"/>
      <c r="RYB34" s="321"/>
      <c r="RYC34" s="321"/>
      <c r="RYD34" s="321"/>
      <c r="RYE34" s="321"/>
      <c r="RYF34" s="321"/>
      <c r="RYG34" s="321"/>
      <c r="RYH34" s="321"/>
      <c r="RYI34" s="321"/>
      <c r="RYJ34" s="321"/>
      <c r="RYK34" s="321"/>
      <c r="RYL34" s="321"/>
      <c r="RYM34" s="321"/>
      <c r="RYN34" s="321"/>
      <c r="RYO34" s="321"/>
      <c r="RYP34" s="321"/>
      <c r="RYQ34" s="321"/>
      <c r="RYR34" s="321"/>
      <c r="RYS34" s="321"/>
      <c r="RYT34" s="321"/>
      <c r="RYU34" s="321"/>
      <c r="RYV34" s="321"/>
      <c r="RYW34" s="321"/>
      <c r="RYX34" s="321"/>
      <c r="RYY34" s="321"/>
      <c r="RYZ34" s="321"/>
      <c r="RZA34" s="321"/>
      <c r="RZB34" s="321"/>
      <c r="RZC34" s="321"/>
      <c r="RZD34" s="321"/>
      <c r="RZE34" s="321"/>
      <c r="RZF34" s="321"/>
      <c r="RZG34" s="321"/>
      <c r="RZH34" s="321"/>
      <c r="RZI34" s="321"/>
      <c r="RZJ34" s="321"/>
      <c r="RZK34" s="321"/>
      <c r="RZL34" s="321"/>
      <c r="RZM34" s="321"/>
      <c r="RZN34" s="321"/>
      <c r="RZO34" s="321"/>
      <c r="RZP34" s="321"/>
      <c r="RZQ34" s="321"/>
      <c r="RZR34" s="321"/>
      <c r="RZS34" s="321"/>
      <c r="RZT34" s="321"/>
      <c r="RZU34" s="321"/>
      <c r="RZV34" s="321"/>
      <c r="RZW34" s="321"/>
      <c r="RZX34" s="321"/>
      <c r="RZY34" s="321"/>
      <c r="RZZ34" s="321"/>
      <c r="SAA34" s="321"/>
      <c r="SAB34" s="321"/>
      <c r="SAC34" s="321"/>
      <c r="SAD34" s="321"/>
      <c r="SAE34" s="321"/>
      <c r="SAF34" s="321"/>
      <c r="SAG34" s="321"/>
      <c r="SAH34" s="321"/>
      <c r="SAI34" s="321"/>
      <c r="SAJ34" s="321"/>
      <c r="SAK34" s="321"/>
      <c r="SAL34" s="321"/>
      <c r="SAM34" s="321"/>
      <c r="SAN34" s="321"/>
      <c r="SAO34" s="321"/>
      <c r="SAP34" s="321"/>
      <c r="SAQ34" s="321"/>
      <c r="SAR34" s="321"/>
      <c r="SAS34" s="321"/>
      <c r="SAT34" s="321"/>
      <c r="SAU34" s="321"/>
      <c r="SAV34" s="321"/>
      <c r="SAW34" s="321"/>
      <c r="SAX34" s="321"/>
      <c r="SAY34" s="321"/>
      <c r="SAZ34" s="321"/>
      <c r="SBA34" s="321"/>
      <c r="SBB34" s="321"/>
      <c r="SBC34" s="321"/>
      <c r="SBD34" s="321"/>
      <c r="SBE34" s="321"/>
      <c r="SBF34" s="321"/>
      <c r="SBG34" s="321"/>
      <c r="SBH34" s="321"/>
      <c r="SBI34" s="321"/>
      <c r="SBJ34" s="321"/>
      <c r="SBK34" s="321"/>
      <c r="SBL34" s="321"/>
      <c r="SBM34" s="321"/>
      <c r="SBN34" s="321"/>
      <c r="SBO34" s="321"/>
      <c r="SBP34" s="321"/>
      <c r="SBQ34" s="321"/>
      <c r="SBR34" s="321"/>
      <c r="SBS34" s="321"/>
      <c r="SBT34" s="321"/>
      <c r="SBU34" s="321"/>
      <c r="SBV34" s="321"/>
      <c r="SBW34" s="321"/>
      <c r="SBX34" s="321"/>
      <c r="SBY34" s="321"/>
      <c r="SBZ34" s="321"/>
      <c r="SCA34" s="321"/>
      <c r="SCB34" s="321"/>
      <c r="SCC34" s="321"/>
      <c r="SCD34" s="321"/>
      <c r="SCE34" s="321"/>
      <c r="SCF34" s="321"/>
      <c r="SCG34" s="321"/>
      <c r="SCH34" s="321"/>
      <c r="SCI34" s="321"/>
      <c r="SCJ34" s="321"/>
      <c r="SCK34" s="321"/>
      <c r="SCL34" s="321"/>
      <c r="SCM34" s="321"/>
      <c r="SCN34" s="321"/>
      <c r="SCO34" s="321"/>
      <c r="SCP34" s="321"/>
      <c r="SCQ34" s="321"/>
      <c r="SCR34" s="321"/>
      <c r="SCS34" s="321"/>
      <c r="SCT34" s="321"/>
      <c r="SCU34" s="321"/>
      <c r="SCV34" s="321"/>
      <c r="SCW34" s="321"/>
      <c r="SCX34" s="321"/>
      <c r="SCY34" s="321"/>
      <c r="SCZ34" s="321"/>
      <c r="SDA34" s="321"/>
      <c r="SDB34" s="321"/>
      <c r="SDC34" s="321"/>
      <c r="SDD34" s="321"/>
      <c r="SDE34" s="321"/>
      <c r="SDF34" s="321"/>
      <c r="SDG34" s="321"/>
      <c r="SDH34" s="321"/>
      <c r="SDI34" s="321"/>
      <c r="SDJ34" s="321"/>
      <c r="SDK34" s="321"/>
      <c r="SDL34" s="321"/>
      <c r="SDM34" s="321"/>
      <c r="SDN34" s="321"/>
      <c r="SDO34" s="321"/>
      <c r="SDP34" s="321"/>
      <c r="SDQ34" s="321"/>
      <c r="SDR34" s="321"/>
      <c r="SDS34" s="321"/>
      <c r="SDT34" s="321"/>
      <c r="SDU34" s="321"/>
      <c r="SDV34" s="321"/>
      <c r="SDW34" s="321"/>
      <c r="SDX34" s="321"/>
      <c r="SDY34" s="321"/>
      <c r="SDZ34" s="321"/>
      <c r="SEA34" s="321"/>
      <c r="SEB34" s="321"/>
      <c r="SEC34" s="321"/>
      <c r="SED34" s="321"/>
      <c r="SEE34" s="321"/>
      <c r="SEF34" s="321"/>
      <c r="SEG34" s="321"/>
      <c r="SEH34" s="321"/>
      <c r="SEI34" s="321"/>
      <c r="SEJ34" s="321"/>
      <c r="SEK34" s="321"/>
      <c r="SEL34" s="321"/>
      <c r="SEM34" s="321"/>
      <c r="SEN34" s="321"/>
      <c r="SEO34" s="321"/>
      <c r="SEP34" s="321"/>
      <c r="SEQ34" s="321"/>
      <c r="SER34" s="321"/>
      <c r="SES34" s="321"/>
      <c r="SET34" s="321"/>
      <c r="SEU34" s="321"/>
      <c r="SEV34" s="321"/>
      <c r="SEW34" s="321"/>
      <c r="SEX34" s="321"/>
      <c r="SEY34" s="321"/>
      <c r="SEZ34" s="321"/>
      <c r="SFA34" s="321"/>
      <c r="SFB34" s="321"/>
      <c r="SFC34" s="321"/>
      <c r="SFD34" s="321"/>
      <c r="SFE34" s="321"/>
      <c r="SFF34" s="321"/>
      <c r="SFG34" s="321"/>
      <c r="SFH34" s="321"/>
      <c r="SFI34" s="321"/>
      <c r="SFJ34" s="321"/>
      <c r="SFK34" s="321"/>
      <c r="SFL34" s="321"/>
      <c r="SFM34" s="321"/>
      <c r="SFN34" s="321"/>
      <c r="SFO34" s="321"/>
      <c r="SFP34" s="321"/>
      <c r="SFQ34" s="321"/>
      <c r="SFR34" s="321"/>
      <c r="SFS34" s="321"/>
      <c r="SFT34" s="321"/>
      <c r="SFU34" s="321"/>
      <c r="SFV34" s="321"/>
      <c r="SFW34" s="321"/>
      <c r="SFX34" s="321"/>
      <c r="SFY34" s="321"/>
      <c r="SFZ34" s="321"/>
      <c r="SGA34" s="321"/>
      <c r="SGB34" s="321"/>
      <c r="SGC34" s="321"/>
      <c r="SGD34" s="321"/>
      <c r="SGE34" s="321"/>
      <c r="SGF34" s="321"/>
      <c r="SGG34" s="321"/>
      <c r="SGH34" s="321"/>
      <c r="SGI34" s="321"/>
      <c r="SGJ34" s="321"/>
      <c r="SGK34" s="321"/>
      <c r="SGL34" s="321"/>
      <c r="SGM34" s="321"/>
      <c r="SGN34" s="321"/>
      <c r="SGO34" s="321"/>
      <c r="SGP34" s="321"/>
      <c r="SGQ34" s="321"/>
      <c r="SGR34" s="321"/>
      <c r="SGS34" s="321"/>
      <c r="SGT34" s="321"/>
      <c r="SGU34" s="321"/>
      <c r="SGV34" s="321"/>
      <c r="SGW34" s="321"/>
      <c r="SGX34" s="321"/>
      <c r="SGY34" s="321"/>
      <c r="SGZ34" s="321"/>
      <c r="SHA34" s="321"/>
      <c r="SHB34" s="321"/>
      <c r="SHC34" s="321"/>
      <c r="SHD34" s="321"/>
      <c r="SHE34" s="321"/>
      <c r="SHF34" s="321"/>
      <c r="SHG34" s="321"/>
      <c r="SHH34" s="321"/>
      <c r="SHI34" s="321"/>
      <c r="SHJ34" s="321"/>
      <c r="SHK34" s="321"/>
      <c r="SHL34" s="321"/>
      <c r="SHM34" s="321"/>
      <c r="SHN34" s="321"/>
      <c r="SHO34" s="321"/>
      <c r="SHP34" s="321"/>
      <c r="SHQ34" s="321"/>
      <c r="SHR34" s="321"/>
      <c r="SHS34" s="321"/>
      <c r="SHT34" s="321"/>
      <c r="SHU34" s="321"/>
      <c r="SHV34" s="321"/>
      <c r="SHW34" s="321"/>
      <c r="SHX34" s="321"/>
      <c r="SHY34" s="321"/>
      <c r="SHZ34" s="321"/>
      <c r="SIA34" s="321"/>
      <c r="SIB34" s="321"/>
      <c r="SIC34" s="321"/>
      <c r="SID34" s="321"/>
      <c r="SIE34" s="321"/>
      <c r="SIF34" s="321"/>
      <c r="SIG34" s="321"/>
      <c r="SIH34" s="321"/>
      <c r="SII34" s="321"/>
      <c r="SIJ34" s="321"/>
      <c r="SIK34" s="321"/>
      <c r="SIL34" s="321"/>
      <c r="SIM34" s="321"/>
      <c r="SIN34" s="321"/>
      <c r="SIO34" s="321"/>
      <c r="SIP34" s="321"/>
      <c r="SIQ34" s="321"/>
      <c r="SIR34" s="321"/>
      <c r="SIS34" s="321"/>
      <c r="SIT34" s="321"/>
      <c r="SIU34" s="321"/>
      <c r="SIV34" s="321"/>
      <c r="SIW34" s="321"/>
      <c r="SIX34" s="321"/>
      <c r="SIY34" s="321"/>
      <c r="SIZ34" s="321"/>
      <c r="SJA34" s="321"/>
      <c r="SJB34" s="321"/>
      <c r="SJC34" s="321"/>
      <c r="SJD34" s="321"/>
      <c r="SJE34" s="321"/>
      <c r="SJF34" s="321"/>
      <c r="SJG34" s="321"/>
      <c r="SJH34" s="321"/>
      <c r="SJI34" s="321"/>
      <c r="SJJ34" s="321"/>
      <c r="SJK34" s="321"/>
      <c r="SJL34" s="321"/>
      <c r="SJM34" s="321"/>
      <c r="SJN34" s="321"/>
      <c r="SJO34" s="321"/>
      <c r="SJP34" s="321"/>
      <c r="SJQ34" s="321"/>
      <c r="SJR34" s="321"/>
      <c r="SJS34" s="321"/>
      <c r="SJT34" s="321"/>
      <c r="SJU34" s="321"/>
      <c r="SJV34" s="321"/>
      <c r="SJW34" s="321"/>
      <c r="SJX34" s="321"/>
      <c r="SJY34" s="321"/>
      <c r="SJZ34" s="321"/>
      <c r="SKA34" s="321"/>
      <c r="SKB34" s="321"/>
      <c r="SKC34" s="321"/>
      <c r="SKD34" s="321"/>
      <c r="SKE34" s="321"/>
      <c r="SKF34" s="321"/>
      <c r="SKG34" s="321"/>
      <c r="SKH34" s="321"/>
      <c r="SKI34" s="321"/>
      <c r="SKJ34" s="321"/>
      <c r="SKK34" s="321"/>
      <c r="SKL34" s="321"/>
      <c r="SKM34" s="321"/>
      <c r="SKN34" s="321"/>
      <c r="SKO34" s="321"/>
      <c r="SKP34" s="321"/>
      <c r="SKQ34" s="321"/>
      <c r="SKR34" s="321"/>
      <c r="SKS34" s="321"/>
      <c r="SKT34" s="321"/>
      <c r="SKU34" s="321"/>
      <c r="SKV34" s="321"/>
      <c r="SKW34" s="321"/>
      <c r="SKX34" s="321"/>
      <c r="SKY34" s="321"/>
      <c r="SKZ34" s="321"/>
      <c r="SLA34" s="321"/>
      <c r="SLB34" s="321"/>
      <c r="SLC34" s="321"/>
      <c r="SLD34" s="321"/>
      <c r="SLE34" s="321"/>
      <c r="SLF34" s="321"/>
      <c r="SLG34" s="321"/>
      <c r="SLH34" s="321"/>
      <c r="SLI34" s="321"/>
      <c r="SLJ34" s="321"/>
      <c r="SLK34" s="321"/>
      <c r="SLL34" s="321"/>
      <c r="SLM34" s="321"/>
      <c r="SLN34" s="321"/>
      <c r="SLO34" s="321"/>
      <c r="SLP34" s="321"/>
      <c r="SLQ34" s="321"/>
      <c r="SLR34" s="321"/>
      <c r="SLS34" s="321"/>
      <c r="SLT34" s="321"/>
      <c r="SLU34" s="321"/>
      <c r="SLV34" s="321"/>
      <c r="SLW34" s="321"/>
      <c r="SLX34" s="321"/>
      <c r="SLY34" s="321"/>
      <c r="SLZ34" s="321"/>
      <c r="SMA34" s="321"/>
      <c r="SMB34" s="321"/>
      <c r="SMC34" s="321"/>
      <c r="SMD34" s="321"/>
      <c r="SME34" s="321"/>
      <c r="SMF34" s="321"/>
      <c r="SMG34" s="321"/>
      <c r="SMH34" s="321"/>
      <c r="SMI34" s="321"/>
      <c r="SMJ34" s="321"/>
      <c r="SMK34" s="321"/>
      <c r="SML34" s="321"/>
      <c r="SMM34" s="321"/>
      <c r="SMN34" s="321"/>
      <c r="SMO34" s="321"/>
      <c r="SMP34" s="321"/>
      <c r="SMQ34" s="321"/>
      <c r="SMR34" s="321"/>
      <c r="SMS34" s="321"/>
      <c r="SMT34" s="321"/>
      <c r="SMU34" s="321"/>
      <c r="SMV34" s="321"/>
      <c r="SMW34" s="321"/>
      <c r="SMX34" s="321"/>
      <c r="SMY34" s="321"/>
      <c r="SMZ34" s="321"/>
      <c r="SNA34" s="321"/>
      <c r="SNB34" s="321"/>
      <c r="SNC34" s="321"/>
      <c r="SND34" s="321"/>
      <c r="SNE34" s="321"/>
      <c r="SNF34" s="321"/>
      <c r="SNG34" s="321"/>
      <c r="SNH34" s="321"/>
      <c r="SNI34" s="321"/>
      <c r="SNJ34" s="321"/>
      <c r="SNK34" s="321"/>
      <c r="SNL34" s="321"/>
      <c r="SNM34" s="321"/>
      <c r="SNN34" s="321"/>
      <c r="SNO34" s="321"/>
      <c r="SNP34" s="321"/>
      <c r="SNQ34" s="321"/>
      <c r="SNR34" s="321"/>
      <c r="SNS34" s="321"/>
      <c r="SNT34" s="321"/>
      <c r="SNU34" s="321"/>
      <c r="SNV34" s="321"/>
      <c r="SNW34" s="321"/>
      <c r="SNX34" s="321"/>
      <c r="SNY34" s="321"/>
      <c r="SNZ34" s="321"/>
      <c r="SOA34" s="321"/>
      <c r="SOB34" s="321"/>
      <c r="SOC34" s="321"/>
      <c r="SOD34" s="321"/>
      <c r="SOE34" s="321"/>
      <c r="SOF34" s="321"/>
      <c r="SOG34" s="321"/>
      <c r="SOH34" s="321"/>
      <c r="SOI34" s="321"/>
      <c r="SOJ34" s="321"/>
      <c r="SOK34" s="321"/>
      <c r="SOL34" s="321"/>
      <c r="SOM34" s="321"/>
      <c r="SON34" s="321"/>
      <c r="SOO34" s="321"/>
      <c r="SOP34" s="321"/>
      <c r="SOQ34" s="321"/>
      <c r="SOR34" s="321"/>
      <c r="SOS34" s="321"/>
      <c r="SOT34" s="321"/>
      <c r="SOU34" s="321"/>
      <c r="SOV34" s="321"/>
      <c r="SOW34" s="321"/>
      <c r="SOX34" s="321"/>
      <c r="SOY34" s="321"/>
      <c r="SOZ34" s="321"/>
      <c r="SPA34" s="321"/>
      <c r="SPB34" s="321"/>
      <c r="SPC34" s="321"/>
      <c r="SPD34" s="321"/>
      <c r="SPE34" s="321"/>
      <c r="SPF34" s="321"/>
      <c r="SPG34" s="321"/>
      <c r="SPH34" s="321"/>
      <c r="SPI34" s="321"/>
      <c r="SPJ34" s="321"/>
      <c r="SPK34" s="321"/>
      <c r="SPL34" s="321"/>
      <c r="SPM34" s="321"/>
      <c r="SPN34" s="321"/>
      <c r="SPO34" s="321"/>
      <c r="SPP34" s="321"/>
      <c r="SPQ34" s="321"/>
      <c r="SPR34" s="321"/>
      <c r="SPS34" s="321"/>
      <c r="SPT34" s="321"/>
      <c r="SPU34" s="321"/>
      <c r="SPV34" s="321"/>
      <c r="SPW34" s="321"/>
      <c r="SPX34" s="321"/>
      <c r="SPY34" s="321"/>
      <c r="SPZ34" s="321"/>
      <c r="SQA34" s="321"/>
      <c r="SQB34" s="321"/>
      <c r="SQC34" s="321"/>
      <c r="SQD34" s="321"/>
      <c r="SQE34" s="321"/>
      <c r="SQF34" s="321"/>
      <c r="SQG34" s="321"/>
      <c r="SQH34" s="321"/>
      <c r="SQI34" s="321"/>
      <c r="SQJ34" s="321"/>
      <c r="SQK34" s="321"/>
      <c r="SQL34" s="321"/>
      <c r="SQM34" s="321"/>
      <c r="SQN34" s="321"/>
      <c r="SQO34" s="321"/>
      <c r="SQP34" s="321"/>
      <c r="SQQ34" s="321"/>
      <c r="SQR34" s="321"/>
      <c r="SQS34" s="321"/>
      <c r="SQT34" s="321"/>
      <c r="SQU34" s="321"/>
      <c r="SQV34" s="321"/>
      <c r="SQW34" s="321"/>
      <c r="SQX34" s="321"/>
      <c r="SQY34" s="321"/>
      <c r="SQZ34" s="321"/>
      <c r="SRA34" s="321"/>
      <c r="SRB34" s="321"/>
      <c r="SRC34" s="321"/>
      <c r="SRD34" s="321"/>
      <c r="SRE34" s="321"/>
      <c r="SRF34" s="321"/>
      <c r="SRG34" s="321"/>
      <c r="SRH34" s="321"/>
      <c r="SRI34" s="321"/>
      <c r="SRJ34" s="321"/>
      <c r="SRK34" s="321"/>
      <c r="SRL34" s="321"/>
      <c r="SRM34" s="321"/>
      <c r="SRN34" s="321"/>
      <c r="SRO34" s="321"/>
      <c r="SRP34" s="321"/>
      <c r="SRQ34" s="321"/>
      <c r="SRR34" s="321"/>
      <c r="SRS34" s="321"/>
      <c r="SRT34" s="321"/>
      <c r="SRU34" s="321"/>
      <c r="SRV34" s="321"/>
      <c r="SRW34" s="321"/>
      <c r="SRX34" s="321"/>
      <c r="SRY34" s="321"/>
      <c r="SRZ34" s="321"/>
      <c r="SSA34" s="321"/>
      <c r="SSB34" s="321"/>
      <c r="SSC34" s="321"/>
      <c r="SSD34" s="321"/>
      <c r="SSE34" s="321"/>
      <c r="SSF34" s="321"/>
      <c r="SSG34" s="321"/>
      <c r="SSH34" s="321"/>
      <c r="SSI34" s="321"/>
      <c r="SSJ34" s="321"/>
      <c r="SSK34" s="321"/>
      <c r="SSL34" s="321"/>
      <c r="SSM34" s="321"/>
      <c r="SSN34" s="321"/>
      <c r="SSO34" s="321"/>
      <c r="SSP34" s="321"/>
      <c r="SSQ34" s="321"/>
      <c r="SSR34" s="321"/>
      <c r="SSS34" s="321"/>
      <c r="SST34" s="321"/>
      <c r="SSU34" s="321"/>
      <c r="SSV34" s="321"/>
      <c r="SSW34" s="321"/>
      <c r="SSX34" s="321"/>
      <c r="SSY34" s="321"/>
      <c r="SSZ34" s="321"/>
      <c r="STA34" s="321"/>
      <c r="STB34" s="321"/>
      <c r="STC34" s="321"/>
      <c r="STD34" s="321"/>
      <c r="STE34" s="321"/>
      <c r="STF34" s="321"/>
      <c r="STG34" s="321"/>
      <c r="STH34" s="321"/>
      <c r="STI34" s="321"/>
      <c r="STJ34" s="321"/>
      <c r="STK34" s="321"/>
      <c r="STL34" s="321"/>
      <c r="STM34" s="321"/>
      <c r="STN34" s="321"/>
      <c r="STO34" s="321"/>
      <c r="STP34" s="321"/>
      <c r="STQ34" s="321"/>
      <c r="STR34" s="321"/>
      <c r="STS34" s="321"/>
      <c r="STT34" s="321"/>
      <c r="STU34" s="321"/>
      <c r="STV34" s="321"/>
      <c r="STW34" s="321"/>
      <c r="STX34" s="321"/>
      <c r="STY34" s="321"/>
      <c r="STZ34" s="321"/>
      <c r="SUA34" s="321"/>
      <c r="SUB34" s="321"/>
      <c r="SUC34" s="321"/>
      <c r="SUD34" s="321"/>
      <c r="SUE34" s="321"/>
      <c r="SUF34" s="321"/>
      <c r="SUG34" s="321"/>
      <c r="SUH34" s="321"/>
      <c r="SUI34" s="321"/>
      <c r="SUJ34" s="321"/>
      <c r="SUK34" s="321"/>
      <c r="SUL34" s="321"/>
      <c r="SUM34" s="321"/>
      <c r="SUN34" s="321"/>
      <c r="SUO34" s="321"/>
      <c r="SUP34" s="321"/>
      <c r="SUQ34" s="321"/>
      <c r="SUR34" s="321"/>
      <c r="SUS34" s="321"/>
      <c r="SUT34" s="321"/>
      <c r="SUU34" s="321"/>
      <c r="SUV34" s="321"/>
      <c r="SUW34" s="321"/>
      <c r="SUX34" s="321"/>
      <c r="SUY34" s="321"/>
      <c r="SUZ34" s="321"/>
      <c r="SVA34" s="321"/>
      <c r="SVB34" s="321"/>
      <c r="SVC34" s="321"/>
      <c r="SVD34" s="321"/>
      <c r="SVE34" s="321"/>
      <c r="SVF34" s="321"/>
      <c r="SVG34" s="321"/>
      <c r="SVH34" s="321"/>
      <c r="SVI34" s="321"/>
      <c r="SVJ34" s="321"/>
      <c r="SVK34" s="321"/>
      <c r="SVL34" s="321"/>
      <c r="SVM34" s="321"/>
      <c r="SVN34" s="321"/>
      <c r="SVO34" s="321"/>
      <c r="SVP34" s="321"/>
      <c r="SVQ34" s="321"/>
      <c r="SVR34" s="321"/>
      <c r="SVS34" s="321"/>
      <c r="SVT34" s="321"/>
      <c r="SVU34" s="321"/>
      <c r="SVV34" s="321"/>
      <c r="SVW34" s="321"/>
      <c r="SVX34" s="321"/>
      <c r="SVY34" s="321"/>
      <c r="SVZ34" s="321"/>
      <c r="SWA34" s="321"/>
      <c r="SWB34" s="321"/>
      <c r="SWC34" s="321"/>
      <c r="SWD34" s="321"/>
      <c r="SWE34" s="321"/>
      <c r="SWF34" s="321"/>
      <c r="SWG34" s="321"/>
      <c r="SWH34" s="321"/>
      <c r="SWI34" s="321"/>
      <c r="SWJ34" s="321"/>
      <c r="SWK34" s="321"/>
      <c r="SWL34" s="321"/>
      <c r="SWM34" s="321"/>
      <c r="SWN34" s="321"/>
      <c r="SWO34" s="321"/>
      <c r="SWP34" s="321"/>
      <c r="SWQ34" s="321"/>
      <c r="SWR34" s="321"/>
      <c r="SWS34" s="321"/>
      <c r="SWT34" s="321"/>
      <c r="SWU34" s="321"/>
      <c r="SWV34" s="321"/>
      <c r="SWW34" s="321"/>
      <c r="SWX34" s="321"/>
      <c r="SWY34" s="321"/>
      <c r="SWZ34" s="321"/>
      <c r="SXA34" s="321"/>
      <c r="SXB34" s="321"/>
      <c r="SXC34" s="321"/>
      <c r="SXD34" s="321"/>
      <c r="SXE34" s="321"/>
      <c r="SXF34" s="321"/>
      <c r="SXG34" s="321"/>
      <c r="SXH34" s="321"/>
      <c r="SXI34" s="321"/>
      <c r="SXJ34" s="321"/>
      <c r="SXK34" s="321"/>
      <c r="SXL34" s="321"/>
      <c r="SXM34" s="321"/>
      <c r="SXN34" s="321"/>
      <c r="SXO34" s="321"/>
      <c r="SXP34" s="321"/>
      <c r="SXQ34" s="321"/>
      <c r="SXR34" s="321"/>
      <c r="SXS34" s="321"/>
      <c r="SXT34" s="321"/>
      <c r="SXU34" s="321"/>
      <c r="SXV34" s="321"/>
      <c r="SXW34" s="321"/>
      <c r="SXX34" s="321"/>
      <c r="SXY34" s="321"/>
      <c r="SXZ34" s="321"/>
      <c r="SYA34" s="321"/>
      <c r="SYB34" s="321"/>
      <c r="SYC34" s="321"/>
      <c r="SYD34" s="321"/>
      <c r="SYE34" s="321"/>
      <c r="SYF34" s="321"/>
      <c r="SYG34" s="321"/>
      <c r="SYH34" s="321"/>
      <c r="SYI34" s="321"/>
      <c r="SYJ34" s="321"/>
      <c r="SYK34" s="321"/>
      <c r="SYL34" s="321"/>
      <c r="SYM34" s="321"/>
      <c r="SYN34" s="321"/>
      <c r="SYO34" s="321"/>
      <c r="SYP34" s="321"/>
      <c r="SYQ34" s="321"/>
      <c r="SYR34" s="321"/>
      <c r="SYS34" s="321"/>
      <c r="SYT34" s="321"/>
      <c r="SYU34" s="321"/>
      <c r="SYV34" s="321"/>
      <c r="SYW34" s="321"/>
      <c r="SYX34" s="321"/>
      <c r="SYY34" s="321"/>
      <c r="SYZ34" s="321"/>
      <c r="SZA34" s="321"/>
      <c r="SZB34" s="321"/>
      <c r="SZC34" s="321"/>
      <c r="SZD34" s="321"/>
      <c r="SZE34" s="321"/>
      <c r="SZF34" s="321"/>
      <c r="SZG34" s="321"/>
      <c r="SZH34" s="321"/>
      <c r="SZI34" s="321"/>
      <c r="SZJ34" s="321"/>
      <c r="SZK34" s="321"/>
      <c r="SZL34" s="321"/>
      <c r="SZM34" s="321"/>
      <c r="SZN34" s="321"/>
      <c r="SZO34" s="321"/>
      <c r="SZP34" s="321"/>
      <c r="SZQ34" s="321"/>
      <c r="SZR34" s="321"/>
      <c r="SZS34" s="321"/>
      <c r="SZT34" s="321"/>
      <c r="SZU34" s="321"/>
      <c r="SZV34" s="321"/>
      <c r="SZW34" s="321"/>
      <c r="SZX34" s="321"/>
      <c r="SZY34" s="321"/>
      <c r="SZZ34" s="321"/>
      <c r="TAA34" s="321"/>
      <c r="TAB34" s="321"/>
      <c r="TAC34" s="321"/>
      <c r="TAD34" s="321"/>
      <c r="TAE34" s="321"/>
      <c r="TAF34" s="321"/>
      <c r="TAG34" s="321"/>
      <c r="TAH34" s="321"/>
      <c r="TAI34" s="321"/>
      <c r="TAJ34" s="321"/>
      <c r="TAK34" s="321"/>
      <c r="TAL34" s="321"/>
      <c r="TAM34" s="321"/>
      <c r="TAN34" s="321"/>
      <c r="TAO34" s="321"/>
      <c r="TAP34" s="321"/>
      <c r="TAQ34" s="321"/>
      <c r="TAR34" s="321"/>
      <c r="TAS34" s="321"/>
      <c r="TAT34" s="321"/>
      <c r="TAU34" s="321"/>
      <c r="TAV34" s="321"/>
      <c r="TAW34" s="321"/>
      <c r="TAX34" s="321"/>
      <c r="TAY34" s="321"/>
      <c r="TAZ34" s="321"/>
      <c r="TBA34" s="321"/>
      <c r="TBB34" s="321"/>
      <c r="TBC34" s="321"/>
      <c r="TBD34" s="321"/>
      <c r="TBE34" s="321"/>
      <c r="TBF34" s="321"/>
      <c r="TBG34" s="321"/>
      <c r="TBH34" s="321"/>
      <c r="TBI34" s="321"/>
      <c r="TBJ34" s="321"/>
      <c r="TBK34" s="321"/>
      <c r="TBL34" s="321"/>
      <c r="TBM34" s="321"/>
      <c r="TBN34" s="321"/>
      <c r="TBO34" s="321"/>
      <c r="TBP34" s="321"/>
      <c r="TBQ34" s="321"/>
      <c r="TBR34" s="321"/>
      <c r="TBS34" s="321"/>
      <c r="TBT34" s="321"/>
      <c r="TBU34" s="321"/>
      <c r="TBV34" s="321"/>
      <c r="TBW34" s="321"/>
      <c r="TBX34" s="321"/>
      <c r="TBY34" s="321"/>
      <c r="TBZ34" s="321"/>
      <c r="TCA34" s="321"/>
      <c r="TCB34" s="321"/>
      <c r="TCC34" s="321"/>
      <c r="TCD34" s="321"/>
      <c r="TCE34" s="321"/>
      <c r="TCF34" s="321"/>
      <c r="TCG34" s="321"/>
      <c r="TCH34" s="321"/>
      <c r="TCI34" s="321"/>
      <c r="TCJ34" s="321"/>
      <c r="TCK34" s="321"/>
      <c r="TCL34" s="321"/>
      <c r="TCM34" s="321"/>
      <c r="TCN34" s="321"/>
      <c r="TCO34" s="321"/>
      <c r="TCP34" s="321"/>
      <c r="TCQ34" s="321"/>
      <c r="TCR34" s="321"/>
      <c r="TCS34" s="321"/>
      <c r="TCT34" s="321"/>
      <c r="TCU34" s="321"/>
      <c r="TCV34" s="321"/>
      <c r="TCW34" s="321"/>
      <c r="TCX34" s="321"/>
      <c r="TCY34" s="321"/>
      <c r="TCZ34" s="321"/>
      <c r="TDA34" s="321"/>
      <c r="TDB34" s="321"/>
      <c r="TDC34" s="321"/>
      <c r="TDD34" s="321"/>
      <c r="TDE34" s="321"/>
      <c r="TDF34" s="321"/>
      <c r="TDG34" s="321"/>
      <c r="TDH34" s="321"/>
      <c r="TDI34" s="321"/>
      <c r="TDJ34" s="321"/>
      <c r="TDK34" s="321"/>
      <c r="TDL34" s="321"/>
      <c r="TDM34" s="321"/>
      <c r="TDN34" s="321"/>
      <c r="TDO34" s="321"/>
      <c r="TDP34" s="321"/>
      <c r="TDQ34" s="321"/>
      <c r="TDR34" s="321"/>
      <c r="TDS34" s="321"/>
      <c r="TDT34" s="321"/>
      <c r="TDU34" s="321"/>
      <c r="TDV34" s="321"/>
      <c r="TDW34" s="321"/>
      <c r="TDX34" s="321"/>
      <c r="TDY34" s="321"/>
      <c r="TDZ34" s="321"/>
      <c r="TEA34" s="321"/>
      <c r="TEB34" s="321"/>
      <c r="TEC34" s="321"/>
      <c r="TED34" s="321"/>
      <c r="TEE34" s="321"/>
      <c r="TEF34" s="321"/>
      <c r="TEG34" s="321"/>
      <c r="TEH34" s="321"/>
      <c r="TEI34" s="321"/>
      <c r="TEJ34" s="321"/>
      <c r="TEK34" s="321"/>
      <c r="TEL34" s="321"/>
      <c r="TEM34" s="321"/>
      <c r="TEN34" s="321"/>
      <c r="TEO34" s="321"/>
      <c r="TEP34" s="321"/>
      <c r="TEQ34" s="321"/>
      <c r="TER34" s="321"/>
      <c r="TES34" s="321"/>
      <c r="TET34" s="321"/>
      <c r="TEU34" s="321"/>
      <c r="TEV34" s="321"/>
      <c r="TEW34" s="321"/>
      <c r="TEX34" s="321"/>
      <c r="TEY34" s="321"/>
      <c r="TEZ34" s="321"/>
      <c r="TFA34" s="321"/>
      <c r="TFB34" s="321"/>
      <c r="TFC34" s="321"/>
      <c r="TFD34" s="321"/>
      <c r="TFE34" s="321"/>
      <c r="TFF34" s="321"/>
      <c r="TFG34" s="321"/>
      <c r="TFH34" s="321"/>
      <c r="TFI34" s="321"/>
      <c r="TFJ34" s="321"/>
      <c r="TFK34" s="321"/>
      <c r="TFL34" s="321"/>
      <c r="TFM34" s="321"/>
      <c r="TFN34" s="321"/>
      <c r="TFO34" s="321"/>
      <c r="TFP34" s="321"/>
      <c r="TFQ34" s="321"/>
      <c r="TFR34" s="321"/>
      <c r="TFS34" s="321"/>
      <c r="TFT34" s="321"/>
      <c r="TFU34" s="321"/>
      <c r="TFV34" s="321"/>
      <c r="TFW34" s="321"/>
      <c r="TFX34" s="321"/>
      <c r="TFY34" s="321"/>
      <c r="TFZ34" s="321"/>
      <c r="TGA34" s="321"/>
      <c r="TGB34" s="321"/>
      <c r="TGC34" s="321"/>
      <c r="TGD34" s="321"/>
      <c r="TGE34" s="321"/>
      <c r="TGF34" s="321"/>
      <c r="TGG34" s="321"/>
      <c r="TGH34" s="321"/>
      <c r="TGI34" s="321"/>
      <c r="TGJ34" s="321"/>
      <c r="TGK34" s="321"/>
      <c r="TGL34" s="321"/>
      <c r="TGM34" s="321"/>
      <c r="TGN34" s="321"/>
      <c r="TGO34" s="321"/>
      <c r="TGP34" s="321"/>
      <c r="TGQ34" s="321"/>
      <c r="TGR34" s="321"/>
      <c r="TGS34" s="321"/>
      <c r="TGT34" s="321"/>
      <c r="TGU34" s="321"/>
      <c r="TGV34" s="321"/>
      <c r="TGW34" s="321"/>
      <c r="TGX34" s="321"/>
      <c r="TGY34" s="321"/>
      <c r="TGZ34" s="321"/>
      <c r="THA34" s="321"/>
      <c r="THB34" s="321"/>
      <c r="THC34" s="321"/>
      <c r="THD34" s="321"/>
      <c r="THE34" s="321"/>
      <c r="THF34" s="321"/>
      <c r="THG34" s="321"/>
      <c r="THH34" s="321"/>
      <c r="THI34" s="321"/>
      <c r="THJ34" s="321"/>
      <c r="THK34" s="321"/>
      <c r="THL34" s="321"/>
      <c r="THM34" s="321"/>
      <c r="THN34" s="321"/>
      <c r="THO34" s="321"/>
      <c r="THP34" s="321"/>
      <c r="THQ34" s="321"/>
      <c r="THR34" s="321"/>
      <c r="THS34" s="321"/>
      <c r="THT34" s="321"/>
      <c r="THU34" s="321"/>
      <c r="THV34" s="321"/>
      <c r="THW34" s="321"/>
      <c r="THX34" s="321"/>
      <c r="THY34" s="321"/>
      <c r="THZ34" s="321"/>
      <c r="TIA34" s="321"/>
      <c r="TIB34" s="321"/>
      <c r="TIC34" s="321"/>
      <c r="TID34" s="321"/>
      <c r="TIE34" s="321"/>
      <c r="TIF34" s="321"/>
      <c r="TIG34" s="321"/>
      <c r="TIH34" s="321"/>
      <c r="TII34" s="321"/>
      <c r="TIJ34" s="321"/>
      <c r="TIK34" s="321"/>
      <c r="TIL34" s="321"/>
      <c r="TIM34" s="321"/>
      <c r="TIN34" s="321"/>
      <c r="TIO34" s="321"/>
      <c r="TIP34" s="321"/>
      <c r="TIQ34" s="321"/>
      <c r="TIR34" s="321"/>
      <c r="TIS34" s="321"/>
      <c r="TIT34" s="321"/>
      <c r="TIU34" s="321"/>
      <c r="TIV34" s="321"/>
      <c r="TIW34" s="321"/>
      <c r="TIX34" s="321"/>
      <c r="TIY34" s="321"/>
      <c r="TIZ34" s="321"/>
      <c r="TJA34" s="321"/>
      <c r="TJB34" s="321"/>
      <c r="TJC34" s="321"/>
      <c r="TJD34" s="321"/>
      <c r="TJE34" s="321"/>
      <c r="TJF34" s="321"/>
      <c r="TJG34" s="321"/>
      <c r="TJH34" s="321"/>
      <c r="TJI34" s="321"/>
      <c r="TJJ34" s="321"/>
      <c r="TJK34" s="321"/>
      <c r="TJL34" s="321"/>
      <c r="TJM34" s="321"/>
      <c r="TJN34" s="321"/>
      <c r="TJO34" s="321"/>
      <c r="TJP34" s="321"/>
      <c r="TJQ34" s="321"/>
      <c r="TJR34" s="321"/>
      <c r="TJS34" s="321"/>
      <c r="TJT34" s="321"/>
      <c r="TJU34" s="321"/>
      <c r="TJV34" s="321"/>
      <c r="TJW34" s="321"/>
      <c r="TJX34" s="321"/>
      <c r="TJY34" s="321"/>
      <c r="TJZ34" s="321"/>
      <c r="TKA34" s="321"/>
      <c r="TKB34" s="321"/>
      <c r="TKC34" s="321"/>
      <c r="TKD34" s="321"/>
      <c r="TKE34" s="321"/>
      <c r="TKF34" s="321"/>
      <c r="TKG34" s="321"/>
      <c r="TKH34" s="321"/>
      <c r="TKI34" s="321"/>
      <c r="TKJ34" s="321"/>
      <c r="TKK34" s="321"/>
      <c r="TKL34" s="321"/>
      <c r="TKM34" s="321"/>
      <c r="TKN34" s="321"/>
      <c r="TKO34" s="321"/>
      <c r="TKP34" s="321"/>
      <c r="TKQ34" s="321"/>
      <c r="TKR34" s="321"/>
      <c r="TKS34" s="321"/>
      <c r="TKT34" s="321"/>
      <c r="TKU34" s="321"/>
      <c r="TKV34" s="321"/>
      <c r="TKW34" s="321"/>
      <c r="TKX34" s="321"/>
      <c r="TKY34" s="321"/>
      <c r="TKZ34" s="321"/>
      <c r="TLA34" s="321"/>
      <c r="TLB34" s="321"/>
      <c r="TLC34" s="321"/>
      <c r="TLD34" s="321"/>
      <c r="TLE34" s="321"/>
      <c r="TLF34" s="321"/>
      <c r="TLG34" s="321"/>
      <c r="TLH34" s="321"/>
      <c r="TLI34" s="321"/>
      <c r="TLJ34" s="321"/>
      <c r="TLK34" s="321"/>
      <c r="TLL34" s="321"/>
      <c r="TLM34" s="321"/>
      <c r="TLN34" s="321"/>
      <c r="TLO34" s="321"/>
      <c r="TLP34" s="321"/>
      <c r="TLQ34" s="321"/>
      <c r="TLR34" s="321"/>
      <c r="TLS34" s="321"/>
      <c r="TLT34" s="321"/>
      <c r="TLU34" s="321"/>
      <c r="TLV34" s="321"/>
      <c r="TLW34" s="321"/>
      <c r="TLX34" s="321"/>
      <c r="TLY34" s="321"/>
      <c r="TLZ34" s="321"/>
      <c r="TMA34" s="321"/>
      <c r="TMB34" s="321"/>
      <c r="TMC34" s="321"/>
      <c r="TMD34" s="321"/>
      <c r="TME34" s="321"/>
      <c r="TMF34" s="321"/>
      <c r="TMG34" s="321"/>
      <c r="TMH34" s="321"/>
      <c r="TMI34" s="321"/>
      <c r="TMJ34" s="321"/>
      <c r="TMK34" s="321"/>
      <c r="TML34" s="321"/>
      <c r="TMM34" s="321"/>
      <c r="TMN34" s="321"/>
      <c r="TMO34" s="321"/>
      <c r="TMP34" s="321"/>
      <c r="TMQ34" s="321"/>
      <c r="TMR34" s="321"/>
      <c r="TMS34" s="321"/>
      <c r="TMT34" s="321"/>
      <c r="TMU34" s="321"/>
      <c r="TMV34" s="321"/>
      <c r="TMW34" s="321"/>
      <c r="TMX34" s="321"/>
      <c r="TMY34" s="321"/>
      <c r="TMZ34" s="321"/>
      <c r="TNA34" s="321"/>
      <c r="TNB34" s="321"/>
      <c r="TNC34" s="321"/>
      <c r="TND34" s="321"/>
      <c r="TNE34" s="321"/>
      <c r="TNF34" s="321"/>
      <c r="TNG34" s="321"/>
      <c r="TNH34" s="321"/>
      <c r="TNI34" s="321"/>
      <c r="TNJ34" s="321"/>
      <c r="TNK34" s="321"/>
      <c r="TNL34" s="321"/>
      <c r="TNM34" s="321"/>
      <c r="TNN34" s="321"/>
      <c r="TNO34" s="321"/>
      <c r="TNP34" s="321"/>
      <c r="TNQ34" s="321"/>
      <c r="TNR34" s="321"/>
      <c r="TNS34" s="321"/>
      <c r="TNT34" s="321"/>
      <c r="TNU34" s="321"/>
      <c r="TNV34" s="321"/>
      <c r="TNW34" s="321"/>
      <c r="TNX34" s="321"/>
      <c r="TNY34" s="321"/>
      <c r="TNZ34" s="321"/>
      <c r="TOA34" s="321"/>
      <c r="TOB34" s="321"/>
      <c r="TOC34" s="321"/>
      <c r="TOD34" s="321"/>
      <c r="TOE34" s="321"/>
      <c r="TOF34" s="321"/>
      <c r="TOG34" s="321"/>
      <c r="TOH34" s="321"/>
      <c r="TOI34" s="321"/>
      <c r="TOJ34" s="321"/>
      <c r="TOK34" s="321"/>
      <c r="TOL34" s="321"/>
      <c r="TOM34" s="321"/>
      <c r="TON34" s="321"/>
      <c r="TOO34" s="321"/>
      <c r="TOP34" s="321"/>
      <c r="TOQ34" s="321"/>
      <c r="TOR34" s="321"/>
      <c r="TOS34" s="321"/>
      <c r="TOT34" s="321"/>
      <c r="TOU34" s="321"/>
      <c r="TOV34" s="321"/>
      <c r="TOW34" s="321"/>
      <c r="TOX34" s="321"/>
      <c r="TOY34" s="321"/>
      <c r="TOZ34" s="321"/>
      <c r="TPA34" s="321"/>
      <c r="TPB34" s="321"/>
      <c r="TPC34" s="321"/>
      <c r="TPD34" s="321"/>
      <c r="TPE34" s="321"/>
      <c r="TPF34" s="321"/>
      <c r="TPG34" s="321"/>
      <c r="TPH34" s="321"/>
      <c r="TPI34" s="321"/>
      <c r="TPJ34" s="321"/>
      <c r="TPK34" s="321"/>
      <c r="TPL34" s="321"/>
      <c r="TPM34" s="321"/>
      <c r="TPN34" s="321"/>
      <c r="TPO34" s="321"/>
      <c r="TPP34" s="321"/>
      <c r="TPQ34" s="321"/>
      <c r="TPR34" s="321"/>
      <c r="TPS34" s="321"/>
      <c r="TPT34" s="321"/>
      <c r="TPU34" s="321"/>
      <c r="TPV34" s="321"/>
      <c r="TPW34" s="321"/>
      <c r="TPX34" s="321"/>
      <c r="TPY34" s="321"/>
      <c r="TPZ34" s="321"/>
      <c r="TQA34" s="321"/>
      <c r="TQB34" s="321"/>
      <c r="TQC34" s="321"/>
      <c r="TQD34" s="321"/>
      <c r="TQE34" s="321"/>
      <c r="TQF34" s="321"/>
      <c r="TQG34" s="321"/>
      <c r="TQH34" s="321"/>
      <c r="TQI34" s="321"/>
      <c r="TQJ34" s="321"/>
      <c r="TQK34" s="321"/>
      <c r="TQL34" s="321"/>
      <c r="TQM34" s="321"/>
      <c r="TQN34" s="321"/>
      <c r="TQO34" s="321"/>
      <c r="TQP34" s="321"/>
      <c r="TQQ34" s="321"/>
      <c r="TQR34" s="321"/>
      <c r="TQS34" s="321"/>
      <c r="TQT34" s="321"/>
      <c r="TQU34" s="321"/>
      <c r="TQV34" s="321"/>
      <c r="TQW34" s="321"/>
      <c r="TQX34" s="321"/>
      <c r="TQY34" s="321"/>
      <c r="TQZ34" s="321"/>
      <c r="TRA34" s="321"/>
      <c r="TRB34" s="321"/>
      <c r="TRC34" s="321"/>
      <c r="TRD34" s="321"/>
      <c r="TRE34" s="321"/>
      <c r="TRF34" s="321"/>
      <c r="TRG34" s="321"/>
      <c r="TRH34" s="321"/>
      <c r="TRI34" s="321"/>
      <c r="TRJ34" s="321"/>
      <c r="TRK34" s="321"/>
      <c r="TRL34" s="321"/>
      <c r="TRM34" s="321"/>
      <c r="TRN34" s="321"/>
      <c r="TRO34" s="321"/>
      <c r="TRP34" s="321"/>
      <c r="TRQ34" s="321"/>
      <c r="TRR34" s="321"/>
      <c r="TRS34" s="321"/>
      <c r="TRT34" s="321"/>
      <c r="TRU34" s="321"/>
      <c r="TRV34" s="321"/>
      <c r="TRW34" s="321"/>
      <c r="TRX34" s="321"/>
      <c r="TRY34" s="321"/>
      <c r="TRZ34" s="321"/>
      <c r="TSA34" s="321"/>
      <c r="TSB34" s="321"/>
      <c r="TSC34" s="321"/>
      <c r="TSD34" s="321"/>
      <c r="TSE34" s="321"/>
      <c r="TSF34" s="321"/>
      <c r="TSG34" s="321"/>
      <c r="TSH34" s="321"/>
      <c r="TSI34" s="321"/>
      <c r="TSJ34" s="321"/>
      <c r="TSK34" s="321"/>
      <c r="TSL34" s="321"/>
      <c r="TSM34" s="321"/>
      <c r="TSN34" s="321"/>
      <c r="TSO34" s="321"/>
      <c r="TSP34" s="321"/>
      <c r="TSQ34" s="321"/>
      <c r="TSR34" s="321"/>
      <c r="TSS34" s="321"/>
      <c r="TST34" s="321"/>
      <c r="TSU34" s="321"/>
      <c r="TSV34" s="321"/>
      <c r="TSW34" s="321"/>
      <c r="TSX34" s="321"/>
      <c r="TSY34" s="321"/>
      <c r="TSZ34" s="321"/>
      <c r="TTA34" s="321"/>
      <c r="TTB34" s="321"/>
      <c r="TTC34" s="321"/>
      <c r="TTD34" s="321"/>
      <c r="TTE34" s="321"/>
      <c r="TTF34" s="321"/>
      <c r="TTG34" s="321"/>
      <c r="TTH34" s="321"/>
      <c r="TTI34" s="321"/>
      <c r="TTJ34" s="321"/>
      <c r="TTK34" s="321"/>
      <c r="TTL34" s="321"/>
      <c r="TTM34" s="321"/>
      <c r="TTN34" s="321"/>
      <c r="TTO34" s="321"/>
      <c r="TTP34" s="321"/>
      <c r="TTQ34" s="321"/>
      <c r="TTR34" s="321"/>
      <c r="TTS34" s="321"/>
      <c r="TTT34" s="321"/>
      <c r="TTU34" s="321"/>
      <c r="TTV34" s="321"/>
      <c r="TTW34" s="321"/>
      <c r="TTX34" s="321"/>
      <c r="TTY34" s="321"/>
      <c r="TTZ34" s="321"/>
      <c r="TUA34" s="321"/>
      <c r="TUB34" s="321"/>
      <c r="TUC34" s="321"/>
      <c r="TUD34" s="321"/>
      <c r="TUE34" s="321"/>
      <c r="TUF34" s="321"/>
      <c r="TUG34" s="321"/>
      <c r="TUH34" s="321"/>
      <c r="TUI34" s="321"/>
      <c r="TUJ34" s="321"/>
      <c r="TUK34" s="321"/>
      <c r="TUL34" s="321"/>
      <c r="TUM34" s="321"/>
      <c r="TUN34" s="321"/>
      <c r="TUO34" s="321"/>
      <c r="TUP34" s="321"/>
      <c r="TUQ34" s="321"/>
      <c r="TUR34" s="321"/>
      <c r="TUS34" s="321"/>
      <c r="TUT34" s="321"/>
      <c r="TUU34" s="321"/>
      <c r="TUV34" s="321"/>
      <c r="TUW34" s="321"/>
      <c r="TUX34" s="321"/>
      <c r="TUY34" s="321"/>
      <c r="TUZ34" s="321"/>
      <c r="TVA34" s="321"/>
      <c r="TVB34" s="321"/>
      <c r="TVC34" s="321"/>
      <c r="TVD34" s="321"/>
      <c r="TVE34" s="321"/>
      <c r="TVF34" s="321"/>
      <c r="TVG34" s="321"/>
      <c r="TVH34" s="321"/>
      <c r="TVI34" s="321"/>
      <c r="TVJ34" s="321"/>
      <c r="TVK34" s="321"/>
      <c r="TVL34" s="321"/>
      <c r="TVM34" s="321"/>
      <c r="TVN34" s="321"/>
      <c r="TVO34" s="321"/>
      <c r="TVP34" s="321"/>
      <c r="TVQ34" s="321"/>
      <c r="TVR34" s="321"/>
      <c r="TVS34" s="321"/>
      <c r="TVT34" s="321"/>
      <c r="TVU34" s="321"/>
      <c r="TVV34" s="321"/>
      <c r="TVW34" s="321"/>
      <c r="TVX34" s="321"/>
      <c r="TVY34" s="321"/>
      <c r="TVZ34" s="321"/>
      <c r="TWA34" s="321"/>
      <c r="TWB34" s="321"/>
      <c r="TWC34" s="321"/>
      <c r="TWD34" s="321"/>
      <c r="TWE34" s="321"/>
      <c r="TWF34" s="321"/>
      <c r="TWG34" s="321"/>
      <c r="TWH34" s="321"/>
      <c r="TWI34" s="321"/>
      <c r="TWJ34" s="321"/>
      <c r="TWK34" s="321"/>
      <c r="TWL34" s="321"/>
      <c r="TWM34" s="321"/>
      <c r="TWN34" s="321"/>
      <c r="TWO34" s="321"/>
      <c r="TWP34" s="321"/>
      <c r="TWQ34" s="321"/>
      <c r="TWR34" s="321"/>
      <c r="TWS34" s="321"/>
      <c r="TWT34" s="321"/>
      <c r="TWU34" s="321"/>
      <c r="TWV34" s="321"/>
      <c r="TWW34" s="321"/>
      <c r="TWX34" s="321"/>
      <c r="TWY34" s="321"/>
      <c r="TWZ34" s="321"/>
      <c r="TXA34" s="321"/>
      <c r="TXB34" s="321"/>
      <c r="TXC34" s="321"/>
      <c r="TXD34" s="321"/>
      <c r="TXE34" s="321"/>
      <c r="TXF34" s="321"/>
      <c r="TXG34" s="321"/>
      <c r="TXH34" s="321"/>
      <c r="TXI34" s="321"/>
      <c r="TXJ34" s="321"/>
      <c r="TXK34" s="321"/>
      <c r="TXL34" s="321"/>
      <c r="TXM34" s="321"/>
      <c r="TXN34" s="321"/>
      <c r="TXO34" s="321"/>
      <c r="TXP34" s="321"/>
      <c r="TXQ34" s="321"/>
      <c r="TXR34" s="321"/>
      <c r="TXS34" s="321"/>
      <c r="TXT34" s="321"/>
      <c r="TXU34" s="321"/>
      <c r="TXV34" s="321"/>
      <c r="TXW34" s="321"/>
      <c r="TXX34" s="321"/>
      <c r="TXY34" s="321"/>
      <c r="TXZ34" s="321"/>
      <c r="TYA34" s="321"/>
      <c r="TYB34" s="321"/>
      <c r="TYC34" s="321"/>
      <c r="TYD34" s="321"/>
      <c r="TYE34" s="321"/>
      <c r="TYF34" s="321"/>
      <c r="TYG34" s="321"/>
      <c r="TYH34" s="321"/>
      <c r="TYI34" s="321"/>
      <c r="TYJ34" s="321"/>
      <c r="TYK34" s="321"/>
      <c r="TYL34" s="321"/>
      <c r="TYM34" s="321"/>
      <c r="TYN34" s="321"/>
      <c r="TYO34" s="321"/>
      <c r="TYP34" s="321"/>
      <c r="TYQ34" s="321"/>
      <c r="TYR34" s="321"/>
      <c r="TYS34" s="321"/>
      <c r="TYT34" s="321"/>
      <c r="TYU34" s="321"/>
      <c r="TYV34" s="321"/>
      <c r="TYW34" s="321"/>
      <c r="TYX34" s="321"/>
      <c r="TYY34" s="321"/>
      <c r="TYZ34" s="321"/>
      <c r="TZA34" s="321"/>
      <c r="TZB34" s="321"/>
      <c r="TZC34" s="321"/>
      <c r="TZD34" s="321"/>
      <c r="TZE34" s="321"/>
      <c r="TZF34" s="321"/>
      <c r="TZG34" s="321"/>
      <c r="TZH34" s="321"/>
      <c r="TZI34" s="321"/>
      <c r="TZJ34" s="321"/>
      <c r="TZK34" s="321"/>
      <c r="TZL34" s="321"/>
      <c r="TZM34" s="321"/>
      <c r="TZN34" s="321"/>
      <c r="TZO34" s="321"/>
      <c r="TZP34" s="321"/>
      <c r="TZQ34" s="321"/>
      <c r="TZR34" s="321"/>
      <c r="TZS34" s="321"/>
      <c r="TZT34" s="321"/>
      <c r="TZU34" s="321"/>
      <c r="TZV34" s="321"/>
      <c r="TZW34" s="321"/>
      <c r="TZX34" s="321"/>
      <c r="TZY34" s="321"/>
      <c r="TZZ34" s="321"/>
      <c r="UAA34" s="321"/>
      <c r="UAB34" s="321"/>
      <c r="UAC34" s="321"/>
      <c r="UAD34" s="321"/>
      <c r="UAE34" s="321"/>
      <c r="UAF34" s="321"/>
      <c r="UAG34" s="321"/>
      <c r="UAH34" s="321"/>
      <c r="UAI34" s="321"/>
      <c r="UAJ34" s="321"/>
      <c r="UAK34" s="321"/>
      <c r="UAL34" s="321"/>
      <c r="UAM34" s="321"/>
      <c r="UAN34" s="321"/>
      <c r="UAO34" s="321"/>
      <c r="UAP34" s="321"/>
      <c r="UAQ34" s="321"/>
      <c r="UAR34" s="321"/>
      <c r="UAS34" s="321"/>
      <c r="UAT34" s="321"/>
      <c r="UAU34" s="321"/>
      <c r="UAV34" s="321"/>
      <c r="UAW34" s="321"/>
      <c r="UAX34" s="321"/>
      <c r="UAY34" s="321"/>
      <c r="UAZ34" s="321"/>
      <c r="UBA34" s="321"/>
      <c r="UBB34" s="321"/>
      <c r="UBC34" s="321"/>
      <c r="UBD34" s="321"/>
      <c r="UBE34" s="321"/>
      <c r="UBF34" s="321"/>
      <c r="UBG34" s="321"/>
      <c r="UBH34" s="321"/>
      <c r="UBI34" s="321"/>
      <c r="UBJ34" s="321"/>
      <c r="UBK34" s="321"/>
      <c r="UBL34" s="321"/>
      <c r="UBM34" s="321"/>
      <c r="UBN34" s="321"/>
      <c r="UBO34" s="321"/>
      <c r="UBP34" s="321"/>
      <c r="UBQ34" s="321"/>
      <c r="UBR34" s="321"/>
      <c r="UBS34" s="321"/>
      <c r="UBT34" s="321"/>
      <c r="UBU34" s="321"/>
      <c r="UBV34" s="321"/>
      <c r="UBW34" s="321"/>
      <c r="UBX34" s="321"/>
      <c r="UBY34" s="321"/>
      <c r="UBZ34" s="321"/>
      <c r="UCA34" s="321"/>
      <c r="UCB34" s="321"/>
      <c r="UCC34" s="321"/>
      <c r="UCD34" s="321"/>
      <c r="UCE34" s="321"/>
      <c r="UCF34" s="321"/>
      <c r="UCG34" s="321"/>
      <c r="UCH34" s="321"/>
      <c r="UCI34" s="321"/>
      <c r="UCJ34" s="321"/>
      <c r="UCK34" s="321"/>
      <c r="UCL34" s="321"/>
      <c r="UCM34" s="321"/>
      <c r="UCN34" s="321"/>
      <c r="UCO34" s="321"/>
      <c r="UCP34" s="321"/>
      <c r="UCQ34" s="321"/>
      <c r="UCR34" s="321"/>
      <c r="UCS34" s="321"/>
      <c r="UCT34" s="321"/>
      <c r="UCU34" s="321"/>
      <c r="UCV34" s="321"/>
      <c r="UCW34" s="321"/>
      <c r="UCX34" s="321"/>
      <c r="UCY34" s="321"/>
      <c r="UCZ34" s="321"/>
      <c r="UDA34" s="321"/>
      <c r="UDB34" s="321"/>
      <c r="UDC34" s="321"/>
      <c r="UDD34" s="321"/>
      <c r="UDE34" s="321"/>
      <c r="UDF34" s="321"/>
      <c r="UDG34" s="321"/>
      <c r="UDH34" s="321"/>
      <c r="UDI34" s="321"/>
      <c r="UDJ34" s="321"/>
      <c r="UDK34" s="321"/>
      <c r="UDL34" s="321"/>
      <c r="UDM34" s="321"/>
      <c r="UDN34" s="321"/>
      <c r="UDO34" s="321"/>
      <c r="UDP34" s="321"/>
      <c r="UDQ34" s="321"/>
      <c r="UDR34" s="321"/>
      <c r="UDS34" s="321"/>
      <c r="UDT34" s="321"/>
      <c r="UDU34" s="321"/>
      <c r="UDV34" s="321"/>
      <c r="UDW34" s="321"/>
      <c r="UDX34" s="321"/>
      <c r="UDY34" s="321"/>
      <c r="UDZ34" s="321"/>
      <c r="UEA34" s="321"/>
      <c r="UEB34" s="321"/>
      <c r="UEC34" s="321"/>
      <c r="UED34" s="321"/>
      <c r="UEE34" s="321"/>
      <c r="UEF34" s="321"/>
      <c r="UEG34" s="321"/>
      <c r="UEH34" s="321"/>
      <c r="UEI34" s="321"/>
      <c r="UEJ34" s="321"/>
      <c r="UEK34" s="321"/>
      <c r="UEL34" s="321"/>
      <c r="UEM34" s="321"/>
      <c r="UEN34" s="321"/>
      <c r="UEO34" s="321"/>
      <c r="UEP34" s="321"/>
      <c r="UEQ34" s="321"/>
      <c r="UER34" s="321"/>
      <c r="UES34" s="321"/>
      <c r="UET34" s="321"/>
      <c r="UEU34" s="321"/>
      <c r="UEV34" s="321"/>
      <c r="UEW34" s="321"/>
      <c r="UEX34" s="321"/>
      <c r="UEY34" s="321"/>
      <c r="UEZ34" s="321"/>
      <c r="UFA34" s="321"/>
      <c r="UFB34" s="321"/>
      <c r="UFC34" s="321"/>
      <c r="UFD34" s="321"/>
      <c r="UFE34" s="321"/>
      <c r="UFF34" s="321"/>
      <c r="UFG34" s="321"/>
      <c r="UFH34" s="321"/>
      <c r="UFI34" s="321"/>
      <c r="UFJ34" s="321"/>
      <c r="UFK34" s="321"/>
      <c r="UFL34" s="321"/>
      <c r="UFM34" s="321"/>
      <c r="UFN34" s="321"/>
      <c r="UFO34" s="321"/>
      <c r="UFP34" s="321"/>
      <c r="UFQ34" s="321"/>
      <c r="UFR34" s="321"/>
      <c r="UFS34" s="321"/>
      <c r="UFT34" s="321"/>
      <c r="UFU34" s="321"/>
      <c r="UFV34" s="321"/>
      <c r="UFW34" s="321"/>
      <c r="UFX34" s="321"/>
      <c r="UFY34" s="321"/>
      <c r="UFZ34" s="321"/>
      <c r="UGA34" s="321"/>
      <c r="UGB34" s="321"/>
      <c r="UGC34" s="321"/>
      <c r="UGD34" s="321"/>
      <c r="UGE34" s="321"/>
      <c r="UGF34" s="321"/>
      <c r="UGG34" s="321"/>
      <c r="UGH34" s="321"/>
      <c r="UGI34" s="321"/>
      <c r="UGJ34" s="321"/>
      <c r="UGK34" s="321"/>
      <c r="UGL34" s="321"/>
      <c r="UGM34" s="321"/>
      <c r="UGN34" s="321"/>
      <c r="UGO34" s="321"/>
      <c r="UGP34" s="321"/>
      <c r="UGQ34" s="321"/>
      <c r="UGR34" s="321"/>
      <c r="UGS34" s="321"/>
      <c r="UGT34" s="321"/>
      <c r="UGU34" s="321"/>
      <c r="UGV34" s="321"/>
      <c r="UGW34" s="321"/>
      <c r="UGX34" s="321"/>
      <c r="UGY34" s="321"/>
      <c r="UGZ34" s="321"/>
      <c r="UHA34" s="321"/>
      <c r="UHB34" s="321"/>
      <c r="UHC34" s="321"/>
      <c r="UHD34" s="321"/>
      <c r="UHE34" s="321"/>
      <c r="UHF34" s="321"/>
      <c r="UHG34" s="321"/>
      <c r="UHH34" s="321"/>
      <c r="UHI34" s="321"/>
      <c r="UHJ34" s="321"/>
      <c r="UHK34" s="321"/>
      <c r="UHL34" s="321"/>
      <c r="UHM34" s="321"/>
      <c r="UHN34" s="321"/>
      <c r="UHO34" s="321"/>
      <c r="UHP34" s="321"/>
      <c r="UHQ34" s="321"/>
      <c r="UHR34" s="321"/>
      <c r="UHS34" s="321"/>
      <c r="UHT34" s="321"/>
      <c r="UHU34" s="321"/>
      <c r="UHV34" s="321"/>
      <c r="UHW34" s="321"/>
      <c r="UHX34" s="321"/>
      <c r="UHY34" s="321"/>
      <c r="UHZ34" s="321"/>
      <c r="UIA34" s="321"/>
      <c r="UIB34" s="321"/>
      <c r="UIC34" s="321"/>
      <c r="UID34" s="321"/>
      <c r="UIE34" s="321"/>
      <c r="UIF34" s="321"/>
      <c r="UIG34" s="321"/>
      <c r="UIH34" s="321"/>
      <c r="UII34" s="321"/>
      <c r="UIJ34" s="321"/>
      <c r="UIK34" s="321"/>
      <c r="UIL34" s="321"/>
      <c r="UIM34" s="321"/>
      <c r="UIN34" s="321"/>
      <c r="UIO34" s="321"/>
      <c r="UIP34" s="321"/>
      <c r="UIQ34" s="321"/>
      <c r="UIR34" s="321"/>
      <c r="UIS34" s="321"/>
      <c r="UIT34" s="321"/>
      <c r="UIU34" s="321"/>
      <c r="UIV34" s="321"/>
      <c r="UIW34" s="321"/>
      <c r="UIX34" s="321"/>
      <c r="UIY34" s="321"/>
      <c r="UIZ34" s="321"/>
      <c r="UJA34" s="321"/>
      <c r="UJB34" s="321"/>
      <c r="UJC34" s="321"/>
      <c r="UJD34" s="321"/>
      <c r="UJE34" s="321"/>
      <c r="UJF34" s="321"/>
      <c r="UJG34" s="321"/>
      <c r="UJH34" s="321"/>
      <c r="UJI34" s="321"/>
      <c r="UJJ34" s="321"/>
      <c r="UJK34" s="321"/>
      <c r="UJL34" s="321"/>
      <c r="UJM34" s="321"/>
      <c r="UJN34" s="321"/>
      <c r="UJO34" s="321"/>
      <c r="UJP34" s="321"/>
      <c r="UJQ34" s="321"/>
      <c r="UJR34" s="321"/>
      <c r="UJS34" s="321"/>
      <c r="UJT34" s="321"/>
      <c r="UJU34" s="321"/>
      <c r="UJV34" s="321"/>
      <c r="UJW34" s="321"/>
      <c r="UJX34" s="321"/>
      <c r="UJY34" s="321"/>
      <c r="UJZ34" s="321"/>
      <c r="UKA34" s="321"/>
      <c r="UKB34" s="321"/>
      <c r="UKC34" s="321"/>
      <c r="UKD34" s="321"/>
      <c r="UKE34" s="321"/>
      <c r="UKF34" s="321"/>
      <c r="UKG34" s="321"/>
      <c r="UKH34" s="321"/>
      <c r="UKI34" s="321"/>
      <c r="UKJ34" s="321"/>
      <c r="UKK34" s="321"/>
      <c r="UKL34" s="321"/>
      <c r="UKM34" s="321"/>
      <c r="UKN34" s="321"/>
      <c r="UKO34" s="321"/>
      <c r="UKP34" s="321"/>
      <c r="UKQ34" s="321"/>
      <c r="UKR34" s="321"/>
      <c r="UKS34" s="321"/>
      <c r="UKT34" s="321"/>
      <c r="UKU34" s="321"/>
      <c r="UKV34" s="321"/>
      <c r="UKW34" s="321"/>
      <c r="UKX34" s="321"/>
      <c r="UKY34" s="321"/>
      <c r="UKZ34" s="321"/>
      <c r="ULA34" s="321"/>
      <c r="ULB34" s="321"/>
      <c r="ULC34" s="321"/>
      <c r="ULD34" s="321"/>
      <c r="ULE34" s="321"/>
      <c r="ULF34" s="321"/>
      <c r="ULG34" s="321"/>
      <c r="ULH34" s="321"/>
      <c r="ULI34" s="321"/>
      <c r="ULJ34" s="321"/>
      <c r="ULK34" s="321"/>
      <c r="ULL34" s="321"/>
      <c r="ULM34" s="321"/>
      <c r="ULN34" s="321"/>
      <c r="ULO34" s="321"/>
      <c r="ULP34" s="321"/>
      <c r="ULQ34" s="321"/>
      <c r="ULR34" s="321"/>
      <c r="ULS34" s="321"/>
      <c r="ULT34" s="321"/>
      <c r="ULU34" s="321"/>
      <c r="ULV34" s="321"/>
      <c r="ULW34" s="321"/>
      <c r="ULX34" s="321"/>
      <c r="ULY34" s="321"/>
      <c r="ULZ34" s="321"/>
      <c r="UMA34" s="321"/>
      <c r="UMB34" s="321"/>
      <c r="UMC34" s="321"/>
      <c r="UMD34" s="321"/>
      <c r="UME34" s="321"/>
      <c r="UMF34" s="321"/>
      <c r="UMG34" s="321"/>
      <c r="UMH34" s="321"/>
      <c r="UMI34" s="321"/>
      <c r="UMJ34" s="321"/>
      <c r="UMK34" s="321"/>
      <c r="UML34" s="321"/>
      <c r="UMM34" s="321"/>
      <c r="UMN34" s="321"/>
      <c r="UMO34" s="321"/>
      <c r="UMP34" s="321"/>
      <c r="UMQ34" s="321"/>
      <c r="UMR34" s="321"/>
      <c r="UMS34" s="321"/>
      <c r="UMT34" s="321"/>
      <c r="UMU34" s="321"/>
      <c r="UMV34" s="321"/>
      <c r="UMW34" s="321"/>
      <c r="UMX34" s="321"/>
      <c r="UMY34" s="321"/>
      <c r="UMZ34" s="321"/>
      <c r="UNA34" s="321"/>
      <c r="UNB34" s="321"/>
      <c r="UNC34" s="321"/>
      <c r="UND34" s="321"/>
      <c r="UNE34" s="321"/>
      <c r="UNF34" s="321"/>
      <c r="UNG34" s="321"/>
      <c r="UNH34" s="321"/>
      <c r="UNI34" s="321"/>
      <c r="UNJ34" s="321"/>
      <c r="UNK34" s="321"/>
      <c r="UNL34" s="321"/>
      <c r="UNM34" s="321"/>
      <c r="UNN34" s="321"/>
      <c r="UNO34" s="321"/>
      <c r="UNP34" s="321"/>
      <c r="UNQ34" s="321"/>
      <c r="UNR34" s="321"/>
      <c r="UNS34" s="321"/>
      <c r="UNT34" s="321"/>
      <c r="UNU34" s="321"/>
      <c r="UNV34" s="321"/>
      <c r="UNW34" s="321"/>
      <c r="UNX34" s="321"/>
      <c r="UNY34" s="321"/>
      <c r="UNZ34" s="321"/>
      <c r="UOA34" s="321"/>
      <c r="UOB34" s="321"/>
      <c r="UOC34" s="321"/>
      <c r="UOD34" s="321"/>
      <c r="UOE34" s="321"/>
      <c r="UOF34" s="321"/>
      <c r="UOG34" s="321"/>
      <c r="UOH34" s="321"/>
      <c r="UOI34" s="321"/>
      <c r="UOJ34" s="321"/>
      <c r="UOK34" s="321"/>
      <c r="UOL34" s="321"/>
      <c r="UOM34" s="321"/>
      <c r="UON34" s="321"/>
      <c r="UOO34" s="321"/>
      <c r="UOP34" s="321"/>
      <c r="UOQ34" s="321"/>
      <c r="UOR34" s="321"/>
      <c r="UOS34" s="321"/>
      <c r="UOT34" s="321"/>
      <c r="UOU34" s="321"/>
      <c r="UOV34" s="321"/>
      <c r="UOW34" s="321"/>
      <c r="UOX34" s="321"/>
      <c r="UOY34" s="321"/>
      <c r="UOZ34" s="321"/>
      <c r="UPA34" s="321"/>
      <c r="UPB34" s="321"/>
      <c r="UPC34" s="321"/>
      <c r="UPD34" s="321"/>
      <c r="UPE34" s="321"/>
      <c r="UPF34" s="321"/>
      <c r="UPG34" s="321"/>
      <c r="UPH34" s="321"/>
      <c r="UPI34" s="321"/>
      <c r="UPJ34" s="321"/>
      <c r="UPK34" s="321"/>
      <c r="UPL34" s="321"/>
      <c r="UPM34" s="321"/>
      <c r="UPN34" s="321"/>
      <c r="UPO34" s="321"/>
      <c r="UPP34" s="321"/>
      <c r="UPQ34" s="321"/>
      <c r="UPR34" s="321"/>
      <c r="UPS34" s="321"/>
      <c r="UPT34" s="321"/>
      <c r="UPU34" s="321"/>
      <c r="UPV34" s="321"/>
      <c r="UPW34" s="321"/>
      <c r="UPX34" s="321"/>
      <c r="UPY34" s="321"/>
      <c r="UPZ34" s="321"/>
      <c r="UQA34" s="321"/>
      <c r="UQB34" s="321"/>
      <c r="UQC34" s="321"/>
      <c r="UQD34" s="321"/>
      <c r="UQE34" s="321"/>
      <c r="UQF34" s="321"/>
      <c r="UQG34" s="321"/>
      <c r="UQH34" s="321"/>
      <c r="UQI34" s="321"/>
      <c r="UQJ34" s="321"/>
      <c r="UQK34" s="321"/>
      <c r="UQL34" s="321"/>
      <c r="UQM34" s="321"/>
      <c r="UQN34" s="321"/>
      <c r="UQO34" s="321"/>
      <c r="UQP34" s="321"/>
      <c r="UQQ34" s="321"/>
      <c r="UQR34" s="321"/>
      <c r="UQS34" s="321"/>
      <c r="UQT34" s="321"/>
      <c r="UQU34" s="321"/>
      <c r="UQV34" s="321"/>
      <c r="UQW34" s="321"/>
      <c r="UQX34" s="321"/>
      <c r="UQY34" s="321"/>
      <c r="UQZ34" s="321"/>
      <c r="URA34" s="321"/>
      <c r="URB34" s="321"/>
      <c r="URC34" s="321"/>
      <c r="URD34" s="321"/>
      <c r="URE34" s="321"/>
      <c r="URF34" s="321"/>
      <c r="URG34" s="321"/>
      <c r="URH34" s="321"/>
      <c r="URI34" s="321"/>
      <c r="URJ34" s="321"/>
      <c r="URK34" s="321"/>
      <c r="URL34" s="321"/>
      <c r="URM34" s="321"/>
      <c r="URN34" s="321"/>
      <c r="URO34" s="321"/>
      <c r="URP34" s="321"/>
      <c r="URQ34" s="321"/>
      <c r="URR34" s="321"/>
      <c r="URS34" s="321"/>
      <c r="URT34" s="321"/>
      <c r="URU34" s="321"/>
      <c r="URV34" s="321"/>
      <c r="URW34" s="321"/>
      <c r="URX34" s="321"/>
      <c r="URY34" s="321"/>
      <c r="URZ34" s="321"/>
      <c r="USA34" s="321"/>
      <c r="USB34" s="321"/>
      <c r="USC34" s="321"/>
      <c r="USD34" s="321"/>
      <c r="USE34" s="321"/>
      <c r="USF34" s="321"/>
      <c r="USG34" s="321"/>
      <c r="USH34" s="321"/>
      <c r="USI34" s="321"/>
      <c r="USJ34" s="321"/>
      <c r="USK34" s="321"/>
      <c r="USL34" s="321"/>
      <c r="USM34" s="321"/>
      <c r="USN34" s="321"/>
      <c r="USO34" s="321"/>
      <c r="USP34" s="321"/>
      <c r="USQ34" s="321"/>
      <c r="USR34" s="321"/>
      <c r="USS34" s="321"/>
      <c r="UST34" s="321"/>
      <c r="USU34" s="321"/>
      <c r="USV34" s="321"/>
      <c r="USW34" s="321"/>
      <c r="USX34" s="321"/>
      <c r="USY34" s="321"/>
      <c r="USZ34" s="321"/>
      <c r="UTA34" s="321"/>
      <c r="UTB34" s="321"/>
      <c r="UTC34" s="321"/>
      <c r="UTD34" s="321"/>
      <c r="UTE34" s="321"/>
      <c r="UTF34" s="321"/>
      <c r="UTG34" s="321"/>
      <c r="UTH34" s="321"/>
      <c r="UTI34" s="321"/>
      <c r="UTJ34" s="321"/>
      <c r="UTK34" s="321"/>
      <c r="UTL34" s="321"/>
      <c r="UTM34" s="321"/>
      <c r="UTN34" s="321"/>
      <c r="UTO34" s="321"/>
      <c r="UTP34" s="321"/>
      <c r="UTQ34" s="321"/>
      <c r="UTR34" s="321"/>
      <c r="UTS34" s="321"/>
      <c r="UTT34" s="321"/>
      <c r="UTU34" s="321"/>
      <c r="UTV34" s="321"/>
      <c r="UTW34" s="321"/>
      <c r="UTX34" s="321"/>
      <c r="UTY34" s="321"/>
      <c r="UTZ34" s="321"/>
      <c r="UUA34" s="321"/>
      <c r="UUB34" s="321"/>
      <c r="UUC34" s="321"/>
      <c r="UUD34" s="321"/>
      <c r="UUE34" s="321"/>
      <c r="UUF34" s="321"/>
      <c r="UUG34" s="321"/>
      <c r="UUH34" s="321"/>
      <c r="UUI34" s="321"/>
      <c r="UUJ34" s="321"/>
      <c r="UUK34" s="321"/>
      <c r="UUL34" s="321"/>
      <c r="UUM34" s="321"/>
      <c r="UUN34" s="321"/>
      <c r="UUO34" s="321"/>
      <c r="UUP34" s="321"/>
      <c r="UUQ34" s="321"/>
      <c r="UUR34" s="321"/>
      <c r="UUS34" s="321"/>
      <c r="UUT34" s="321"/>
      <c r="UUU34" s="321"/>
      <c r="UUV34" s="321"/>
      <c r="UUW34" s="321"/>
      <c r="UUX34" s="321"/>
      <c r="UUY34" s="321"/>
      <c r="UUZ34" s="321"/>
      <c r="UVA34" s="321"/>
      <c r="UVB34" s="321"/>
      <c r="UVC34" s="321"/>
      <c r="UVD34" s="321"/>
      <c r="UVE34" s="321"/>
      <c r="UVF34" s="321"/>
      <c r="UVG34" s="321"/>
      <c r="UVH34" s="321"/>
      <c r="UVI34" s="321"/>
      <c r="UVJ34" s="321"/>
      <c r="UVK34" s="321"/>
      <c r="UVL34" s="321"/>
      <c r="UVM34" s="321"/>
      <c r="UVN34" s="321"/>
      <c r="UVO34" s="321"/>
      <c r="UVP34" s="321"/>
      <c r="UVQ34" s="321"/>
      <c r="UVR34" s="321"/>
      <c r="UVS34" s="321"/>
      <c r="UVT34" s="321"/>
      <c r="UVU34" s="321"/>
      <c r="UVV34" s="321"/>
      <c r="UVW34" s="321"/>
      <c r="UVX34" s="321"/>
      <c r="UVY34" s="321"/>
      <c r="UVZ34" s="321"/>
      <c r="UWA34" s="321"/>
      <c r="UWB34" s="321"/>
      <c r="UWC34" s="321"/>
      <c r="UWD34" s="321"/>
      <c r="UWE34" s="321"/>
      <c r="UWF34" s="321"/>
      <c r="UWG34" s="321"/>
      <c r="UWH34" s="321"/>
      <c r="UWI34" s="321"/>
      <c r="UWJ34" s="321"/>
      <c r="UWK34" s="321"/>
      <c r="UWL34" s="321"/>
      <c r="UWM34" s="321"/>
      <c r="UWN34" s="321"/>
      <c r="UWO34" s="321"/>
      <c r="UWP34" s="321"/>
      <c r="UWQ34" s="321"/>
      <c r="UWR34" s="321"/>
      <c r="UWS34" s="321"/>
      <c r="UWT34" s="321"/>
      <c r="UWU34" s="321"/>
      <c r="UWV34" s="321"/>
      <c r="UWW34" s="321"/>
      <c r="UWX34" s="321"/>
      <c r="UWY34" s="321"/>
      <c r="UWZ34" s="321"/>
      <c r="UXA34" s="321"/>
      <c r="UXB34" s="321"/>
      <c r="UXC34" s="321"/>
      <c r="UXD34" s="321"/>
      <c r="UXE34" s="321"/>
      <c r="UXF34" s="321"/>
      <c r="UXG34" s="321"/>
      <c r="UXH34" s="321"/>
      <c r="UXI34" s="321"/>
      <c r="UXJ34" s="321"/>
      <c r="UXK34" s="321"/>
      <c r="UXL34" s="321"/>
      <c r="UXM34" s="321"/>
      <c r="UXN34" s="321"/>
      <c r="UXO34" s="321"/>
      <c r="UXP34" s="321"/>
      <c r="UXQ34" s="321"/>
      <c r="UXR34" s="321"/>
      <c r="UXS34" s="321"/>
      <c r="UXT34" s="321"/>
      <c r="UXU34" s="321"/>
      <c r="UXV34" s="321"/>
      <c r="UXW34" s="321"/>
      <c r="UXX34" s="321"/>
      <c r="UXY34" s="321"/>
      <c r="UXZ34" s="321"/>
      <c r="UYA34" s="321"/>
      <c r="UYB34" s="321"/>
      <c r="UYC34" s="321"/>
      <c r="UYD34" s="321"/>
      <c r="UYE34" s="321"/>
      <c r="UYF34" s="321"/>
      <c r="UYG34" s="321"/>
      <c r="UYH34" s="321"/>
      <c r="UYI34" s="321"/>
      <c r="UYJ34" s="321"/>
      <c r="UYK34" s="321"/>
      <c r="UYL34" s="321"/>
      <c r="UYM34" s="321"/>
      <c r="UYN34" s="321"/>
      <c r="UYO34" s="321"/>
      <c r="UYP34" s="321"/>
      <c r="UYQ34" s="321"/>
      <c r="UYR34" s="321"/>
      <c r="UYS34" s="321"/>
      <c r="UYT34" s="321"/>
      <c r="UYU34" s="321"/>
      <c r="UYV34" s="321"/>
      <c r="UYW34" s="321"/>
      <c r="UYX34" s="321"/>
      <c r="UYY34" s="321"/>
      <c r="UYZ34" s="321"/>
      <c r="UZA34" s="321"/>
      <c r="UZB34" s="321"/>
      <c r="UZC34" s="321"/>
      <c r="UZD34" s="321"/>
      <c r="UZE34" s="321"/>
      <c r="UZF34" s="321"/>
      <c r="UZG34" s="321"/>
      <c r="UZH34" s="321"/>
      <c r="UZI34" s="321"/>
      <c r="UZJ34" s="321"/>
      <c r="UZK34" s="321"/>
      <c r="UZL34" s="321"/>
      <c r="UZM34" s="321"/>
      <c r="UZN34" s="321"/>
      <c r="UZO34" s="321"/>
      <c r="UZP34" s="321"/>
      <c r="UZQ34" s="321"/>
      <c r="UZR34" s="321"/>
      <c r="UZS34" s="321"/>
      <c r="UZT34" s="321"/>
      <c r="UZU34" s="321"/>
      <c r="UZV34" s="321"/>
      <c r="UZW34" s="321"/>
      <c r="UZX34" s="321"/>
      <c r="UZY34" s="321"/>
      <c r="UZZ34" s="321"/>
      <c r="VAA34" s="321"/>
      <c r="VAB34" s="321"/>
      <c r="VAC34" s="321"/>
      <c r="VAD34" s="321"/>
      <c r="VAE34" s="321"/>
      <c r="VAF34" s="321"/>
      <c r="VAG34" s="321"/>
      <c r="VAH34" s="321"/>
      <c r="VAI34" s="321"/>
      <c r="VAJ34" s="321"/>
      <c r="VAK34" s="321"/>
      <c r="VAL34" s="321"/>
      <c r="VAM34" s="321"/>
      <c r="VAN34" s="321"/>
      <c r="VAO34" s="321"/>
      <c r="VAP34" s="321"/>
      <c r="VAQ34" s="321"/>
      <c r="VAR34" s="321"/>
      <c r="VAS34" s="321"/>
      <c r="VAT34" s="321"/>
      <c r="VAU34" s="321"/>
      <c r="VAV34" s="321"/>
      <c r="VAW34" s="321"/>
      <c r="VAX34" s="321"/>
      <c r="VAY34" s="321"/>
      <c r="VAZ34" s="321"/>
      <c r="VBA34" s="321"/>
      <c r="VBB34" s="321"/>
      <c r="VBC34" s="321"/>
      <c r="VBD34" s="321"/>
      <c r="VBE34" s="321"/>
      <c r="VBF34" s="321"/>
      <c r="VBG34" s="321"/>
      <c r="VBH34" s="321"/>
      <c r="VBI34" s="321"/>
      <c r="VBJ34" s="321"/>
      <c r="VBK34" s="321"/>
      <c r="VBL34" s="321"/>
      <c r="VBM34" s="321"/>
      <c r="VBN34" s="321"/>
      <c r="VBO34" s="321"/>
      <c r="VBP34" s="321"/>
      <c r="VBQ34" s="321"/>
      <c r="VBR34" s="321"/>
      <c r="VBS34" s="321"/>
      <c r="VBT34" s="321"/>
      <c r="VBU34" s="321"/>
      <c r="VBV34" s="321"/>
      <c r="VBW34" s="321"/>
      <c r="VBX34" s="321"/>
      <c r="VBY34" s="321"/>
      <c r="VBZ34" s="321"/>
      <c r="VCA34" s="321"/>
      <c r="VCB34" s="321"/>
      <c r="VCC34" s="321"/>
      <c r="VCD34" s="321"/>
      <c r="VCE34" s="321"/>
      <c r="VCF34" s="321"/>
      <c r="VCG34" s="321"/>
      <c r="VCH34" s="321"/>
      <c r="VCI34" s="321"/>
      <c r="VCJ34" s="321"/>
      <c r="VCK34" s="321"/>
      <c r="VCL34" s="321"/>
      <c r="VCM34" s="321"/>
      <c r="VCN34" s="321"/>
      <c r="VCO34" s="321"/>
      <c r="VCP34" s="321"/>
      <c r="VCQ34" s="321"/>
      <c r="VCR34" s="321"/>
      <c r="VCS34" s="321"/>
      <c r="VCT34" s="321"/>
      <c r="VCU34" s="321"/>
      <c r="VCV34" s="321"/>
      <c r="VCW34" s="321"/>
      <c r="VCX34" s="321"/>
      <c r="VCY34" s="321"/>
      <c r="VCZ34" s="321"/>
      <c r="VDA34" s="321"/>
      <c r="VDB34" s="321"/>
      <c r="VDC34" s="321"/>
      <c r="VDD34" s="321"/>
      <c r="VDE34" s="321"/>
      <c r="VDF34" s="321"/>
      <c r="VDG34" s="321"/>
      <c r="VDH34" s="321"/>
      <c r="VDI34" s="321"/>
      <c r="VDJ34" s="321"/>
      <c r="VDK34" s="321"/>
      <c r="VDL34" s="321"/>
      <c r="VDM34" s="321"/>
      <c r="VDN34" s="321"/>
      <c r="VDO34" s="321"/>
      <c r="VDP34" s="321"/>
      <c r="VDQ34" s="321"/>
      <c r="VDR34" s="321"/>
      <c r="VDS34" s="321"/>
      <c r="VDT34" s="321"/>
      <c r="VDU34" s="321"/>
      <c r="VDV34" s="321"/>
      <c r="VDW34" s="321"/>
      <c r="VDX34" s="321"/>
      <c r="VDY34" s="321"/>
      <c r="VDZ34" s="321"/>
      <c r="VEA34" s="321"/>
      <c r="VEB34" s="321"/>
      <c r="VEC34" s="321"/>
      <c r="VED34" s="321"/>
      <c r="VEE34" s="321"/>
      <c r="VEF34" s="321"/>
      <c r="VEG34" s="321"/>
      <c r="VEH34" s="321"/>
      <c r="VEI34" s="321"/>
      <c r="VEJ34" s="321"/>
      <c r="VEK34" s="321"/>
      <c r="VEL34" s="321"/>
      <c r="VEM34" s="321"/>
      <c r="VEN34" s="321"/>
      <c r="VEO34" s="321"/>
      <c r="VEP34" s="321"/>
      <c r="VEQ34" s="321"/>
      <c r="VER34" s="321"/>
      <c r="VES34" s="321"/>
      <c r="VET34" s="321"/>
      <c r="VEU34" s="321"/>
      <c r="VEV34" s="321"/>
      <c r="VEW34" s="321"/>
      <c r="VEX34" s="321"/>
      <c r="VEY34" s="321"/>
      <c r="VEZ34" s="321"/>
      <c r="VFA34" s="321"/>
      <c r="VFB34" s="321"/>
      <c r="VFC34" s="321"/>
      <c r="VFD34" s="321"/>
      <c r="VFE34" s="321"/>
      <c r="VFF34" s="321"/>
      <c r="VFG34" s="321"/>
      <c r="VFH34" s="321"/>
      <c r="VFI34" s="321"/>
      <c r="VFJ34" s="321"/>
      <c r="VFK34" s="321"/>
      <c r="VFL34" s="321"/>
      <c r="VFM34" s="321"/>
      <c r="VFN34" s="321"/>
      <c r="VFO34" s="321"/>
      <c r="VFP34" s="321"/>
      <c r="VFQ34" s="321"/>
      <c r="VFR34" s="321"/>
      <c r="VFS34" s="321"/>
      <c r="VFT34" s="321"/>
      <c r="VFU34" s="321"/>
      <c r="VFV34" s="321"/>
      <c r="VFW34" s="321"/>
      <c r="VFX34" s="321"/>
      <c r="VFY34" s="321"/>
      <c r="VFZ34" s="321"/>
      <c r="VGA34" s="321"/>
      <c r="VGB34" s="321"/>
      <c r="VGC34" s="321"/>
      <c r="VGD34" s="321"/>
      <c r="VGE34" s="321"/>
      <c r="VGF34" s="321"/>
      <c r="VGG34" s="321"/>
      <c r="VGH34" s="321"/>
      <c r="VGI34" s="321"/>
      <c r="VGJ34" s="321"/>
      <c r="VGK34" s="321"/>
      <c r="VGL34" s="321"/>
      <c r="VGM34" s="321"/>
      <c r="VGN34" s="321"/>
      <c r="VGO34" s="321"/>
      <c r="VGP34" s="321"/>
      <c r="VGQ34" s="321"/>
      <c r="VGR34" s="321"/>
      <c r="VGS34" s="321"/>
      <c r="VGT34" s="321"/>
      <c r="VGU34" s="321"/>
      <c r="VGV34" s="321"/>
      <c r="VGW34" s="321"/>
      <c r="VGX34" s="321"/>
      <c r="VGY34" s="321"/>
      <c r="VGZ34" s="321"/>
      <c r="VHA34" s="321"/>
      <c r="VHB34" s="321"/>
      <c r="VHC34" s="321"/>
      <c r="VHD34" s="321"/>
      <c r="VHE34" s="321"/>
      <c r="VHF34" s="321"/>
      <c r="VHG34" s="321"/>
      <c r="VHH34" s="321"/>
      <c r="VHI34" s="321"/>
      <c r="VHJ34" s="321"/>
      <c r="VHK34" s="321"/>
      <c r="VHL34" s="321"/>
      <c r="VHM34" s="321"/>
      <c r="VHN34" s="321"/>
      <c r="VHO34" s="321"/>
      <c r="VHP34" s="321"/>
      <c r="VHQ34" s="321"/>
      <c r="VHR34" s="321"/>
      <c r="VHS34" s="321"/>
      <c r="VHT34" s="321"/>
      <c r="VHU34" s="321"/>
      <c r="VHV34" s="321"/>
      <c r="VHW34" s="321"/>
      <c r="VHX34" s="321"/>
      <c r="VHY34" s="321"/>
      <c r="VHZ34" s="321"/>
      <c r="VIA34" s="321"/>
      <c r="VIB34" s="321"/>
      <c r="VIC34" s="321"/>
      <c r="VID34" s="321"/>
      <c r="VIE34" s="321"/>
      <c r="VIF34" s="321"/>
      <c r="VIG34" s="321"/>
      <c r="VIH34" s="321"/>
      <c r="VII34" s="321"/>
      <c r="VIJ34" s="321"/>
      <c r="VIK34" s="321"/>
      <c r="VIL34" s="321"/>
      <c r="VIM34" s="321"/>
      <c r="VIN34" s="321"/>
      <c r="VIO34" s="321"/>
      <c r="VIP34" s="321"/>
      <c r="VIQ34" s="321"/>
      <c r="VIR34" s="321"/>
      <c r="VIS34" s="321"/>
      <c r="VIT34" s="321"/>
      <c r="VIU34" s="321"/>
      <c r="VIV34" s="321"/>
      <c r="VIW34" s="321"/>
      <c r="VIX34" s="321"/>
      <c r="VIY34" s="321"/>
      <c r="VIZ34" s="321"/>
      <c r="VJA34" s="321"/>
      <c r="VJB34" s="321"/>
      <c r="VJC34" s="321"/>
      <c r="VJD34" s="321"/>
      <c r="VJE34" s="321"/>
      <c r="VJF34" s="321"/>
      <c r="VJG34" s="321"/>
      <c r="VJH34" s="321"/>
      <c r="VJI34" s="321"/>
      <c r="VJJ34" s="321"/>
      <c r="VJK34" s="321"/>
      <c r="VJL34" s="321"/>
      <c r="VJM34" s="321"/>
      <c r="VJN34" s="321"/>
      <c r="VJO34" s="321"/>
      <c r="VJP34" s="321"/>
      <c r="VJQ34" s="321"/>
      <c r="VJR34" s="321"/>
      <c r="VJS34" s="321"/>
      <c r="VJT34" s="321"/>
      <c r="VJU34" s="321"/>
      <c r="VJV34" s="321"/>
      <c r="VJW34" s="321"/>
      <c r="VJX34" s="321"/>
      <c r="VJY34" s="321"/>
      <c r="VJZ34" s="321"/>
      <c r="VKA34" s="321"/>
      <c r="VKB34" s="321"/>
      <c r="VKC34" s="321"/>
      <c r="VKD34" s="321"/>
      <c r="VKE34" s="321"/>
      <c r="VKF34" s="321"/>
      <c r="VKG34" s="321"/>
      <c r="VKH34" s="321"/>
      <c r="VKI34" s="321"/>
      <c r="VKJ34" s="321"/>
      <c r="VKK34" s="321"/>
      <c r="VKL34" s="321"/>
      <c r="VKM34" s="321"/>
      <c r="VKN34" s="321"/>
      <c r="VKO34" s="321"/>
      <c r="VKP34" s="321"/>
      <c r="VKQ34" s="321"/>
      <c r="VKR34" s="321"/>
      <c r="VKS34" s="321"/>
      <c r="VKT34" s="321"/>
      <c r="VKU34" s="321"/>
      <c r="VKV34" s="321"/>
      <c r="VKW34" s="321"/>
      <c r="VKX34" s="321"/>
      <c r="VKY34" s="321"/>
      <c r="VKZ34" s="321"/>
      <c r="VLA34" s="321"/>
      <c r="VLB34" s="321"/>
      <c r="VLC34" s="321"/>
      <c r="VLD34" s="321"/>
      <c r="VLE34" s="321"/>
      <c r="VLF34" s="321"/>
      <c r="VLG34" s="321"/>
      <c r="VLH34" s="321"/>
      <c r="VLI34" s="321"/>
      <c r="VLJ34" s="321"/>
      <c r="VLK34" s="321"/>
      <c r="VLL34" s="321"/>
      <c r="VLM34" s="321"/>
      <c r="VLN34" s="321"/>
      <c r="VLO34" s="321"/>
      <c r="VLP34" s="321"/>
      <c r="VLQ34" s="321"/>
      <c r="VLR34" s="321"/>
      <c r="VLS34" s="321"/>
      <c r="VLT34" s="321"/>
      <c r="VLU34" s="321"/>
      <c r="VLV34" s="321"/>
      <c r="VLW34" s="321"/>
      <c r="VLX34" s="321"/>
      <c r="VLY34" s="321"/>
      <c r="VLZ34" s="321"/>
      <c r="VMA34" s="321"/>
      <c r="VMB34" s="321"/>
      <c r="VMC34" s="321"/>
      <c r="VMD34" s="321"/>
      <c r="VME34" s="321"/>
      <c r="VMF34" s="321"/>
      <c r="VMG34" s="321"/>
      <c r="VMH34" s="321"/>
      <c r="VMI34" s="321"/>
      <c r="VMJ34" s="321"/>
      <c r="VMK34" s="321"/>
      <c r="VML34" s="321"/>
      <c r="VMM34" s="321"/>
      <c r="VMN34" s="321"/>
      <c r="VMO34" s="321"/>
      <c r="VMP34" s="321"/>
      <c r="VMQ34" s="321"/>
      <c r="VMR34" s="321"/>
      <c r="VMS34" s="321"/>
      <c r="VMT34" s="321"/>
      <c r="VMU34" s="321"/>
      <c r="VMV34" s="321"/>
      <c r="VMW34" s="321"/>
      <c r="VMX34" s="321"/>
      <c r="VMY34" s="321"/>
      <c r="VMZ34" s="321"/>
      <c r="VNA34" s="321"/>
      <c r="VNB34" s="321"/>
      <c r="VNC34" s="321"/>
      <c r="VND34" s="321"/>
      <c r="VNE34" s="321"/>
      <c r="VNF34" s="321"/>
      <c r="VNG34" s="321"/>
      <c r="VNH34" s="321"/>
      <c r="VNI34" s="321"/>
      <c r="VNJ34" s="321"/>
      <c r="VNK34" s="321"/>
      <c r="VNL34" s="321"/>
      <c r="VNM34" s="321"/>
      <c r="VNN34" s="321"/>
      <c r="VNO34" s="321"/>
      <c r="VNP34" s="321"/>
      <c r="VNQ34" s="321"/>
      <c r="VNR34" s="321"/>
      <c r="VNS34" s="321"/>
      <c r="VNT34" s="321"/>
      <c r="VNU34" s="321"/>
      <c r="VNV34" s="321"/>
      <c r="VNW34" s="321"/>
      <c r="VNX34" s="321"/>
      <c r="VNY34" s="321"/>
      <c r="VNZ34" s="321"/>
      <c r="VOA34" s="321"/>
      <c r="VOB34" s="321"/>
      <c r="VOC34" s="321"/>
      <c r="VOD34" s="321"/>
      <c r="VOE34" s="321"/>
      <c r="VOF34" s="321"/>
      <c r="VOG34" s="321"/>
      <c r="VOH34" s="321"/>
      <c r="VOI34" s="321"/>
      <c r="VOJ34" s="321"/>
      <c r="VOK34" s="321"/>
      <c r="VOL34" s="321"/>
      <c r="VOM34" s="321"/>
      <c r="VON34" s="321"/>
      <c r="VOO34" s="321"/>
      <c r="VOP34" s="321"/>
      <c r="VOQ34" s="321"/>
      <c r="VOR34" s="321"/>
      <c r="VOS34" s="321"/>
      <c r="VOT34" s="321"/>
      <c r="VOU34" s="321"/>
      <c r="VOV34" s="321"/>
      <c r="VOW34" s="321"/>
      <c r="VOX34" s="321"/>
      <c r="VOY34" s="321"/>
      <c r="VOZ34" s="321"/>
      <c r="VPA34" s="321"/>
      <c r="VPB34" s="321"/>
      <c r="VPC34" s="321"/>
      <c r="VPD34" s="321"/>
      <c r="VPE34" s="321"/>
      <c r="VPF34" s="321"/>
      <c r="VPG34" s="321"/>
      <c r="VPH34" s="321"/>
      <c r="VPI34" s="321"/>
      <c r="VPJ34" s="321"/>
      <c r="VPK34" s="321"/>
      <c r="VPL34" s="321"/>
      <c r="VPM34" s="321"/>
      <c r="VPN34" s="321"/>
      <c r="VPO34" s="321"/>
      <c r="VPP34" s="321"/>
      <c r="VPQ34" s="321"/>
      <c r="VPR34" s="321"/>
      <c r="VPS34" s="321"/>
      <c r="VPT34" s="321"/>
      <c r="VPU34" s="321"/>
      <c r="VPV34" s="321"/>
      <c r="VPW34" s="321"/>
      <c r="VPX34" s="321"/>
      <c r="VPY34" s="321"/>
      <c r="VPZ34" s="321"/>
      <c r="VQA34" s="321"/>
      <c r="VQB34" s="321"/>
      <c r="VQC34" s="321"/>
      <c r="VQD34" s="321"/>
      <c r="VQE34" s="321"/>
      <c r="VQF34" s="321"/>
      <c r="VQG34" s="321"/>
      <c r="VQH34" s="321"/>
      <c r="VQI34" s="321"/>
      <c r="VQJ34" s="321"/>
      <c r="VQK34" s="321"/>
      <c r="VQL34" s="321"/>
      <c r="VQM34" s="321"/>
      <c r="VQN34" s="321"/>
      <c r="VQO34" s="321"/>
      <c r="VQP34" s="321"/>
      <c r="VQQ34" s="321"/>
      <c r="VQR34" s="321"/>
      <c r="VQS34" s="321"/>
      <c r="VQT34" s="321"/>
      <c r="VQU34" s="321"/>
      <c r="VQV34" s="321"/>
      <c r="VQW34" s="321"/>
      <c r="VQX34" s="321"/>
      <c r="VQY34" s="321"/>
      <c r="VQZ34" s="321"/>
      <c r="VRA34" s="321"/>
      <c r="VRB34" s="321"/>
      <c r="VRC34" s="321"/>
      <c r="VRD34" s="321"/>
      <c r="VRE34" s="321"/>
      <c r="VRF34" s="321"/>
      <c r="VRG34" s="321"/>
      <c r="VRH34" s="321"/>
      <c r="VRI34" s="321"/>
      <c r="VRJ34" s="321"/>
      <c r="VRK34" s="321"/>
      <c r="VRL34" s="321"/>
      <c r="VRM34" s="321"/>
      <c r="VRN34" s="321"/>
      <c r="VRO34" s="321"/>
      <c r="VRP34" s="321"/>
      <c r="VRQ34" s="321"/>
      <c r="VRR34" s="321"/>
      <c r="VRS34" s="321"/>
      <c r="VRT34" s="321"/>
      <c r="VRU34" s="321"/>
      <c r="VRV34" s="321"/>
      <c r="VRW34" s="321"/>
      <c r="VRX34" s="321"/>
      <c r="VRY34" s="321"/>
      <c r="VRZ34" s="321"/>
      <c r="VSA34" s="321"/>
      <c r="VSB34" s="321"/>
      <c r="VSC34" s="321"/>
      <c r="VSD34" s="321"/>
      <c r="VSE34" s="321"/>
      <c r="VSF34" s="321"/>
      <c r="VSG34" s="321"/>
      <c r="VSH34" s="321"/>
      <c r="VSI34" s="321"/>
      <c r="VSJ34" s="321"/>
      <c r="VSK34" s="321"/>
      <c r="VSL34" s="321"/>
      <c r="VSM34" s="321"/>
      <c r="VSN34" s="321"/>
      <c r="VSO34" s="321"/>
      <c r="VSP34" s="321"/>
      <c r="VSQ34" s="321"/>
      <c r="VSR34" s="321"/>
      <c r="VSS34" s="321"/>
      <c r="VST34" s="321"/>
      <c r="VSU34" s="321"/>
      <c r="VSV34" s="321"/>
      <c r="VSW34" s="321"/>
      <c r="VSX34" s="321"/>
      <c r="VSY34" s="321"/>
      <c r="VSZ34" s="321"/>
      <c r="VTA34" s="321"/>
      <c r="VTB34" s="321"/>
      <c r="VTC34" s="321"/>
      <c r="VTD34" s="321"/>
      <c r="VTE34" s="321"/>
      <c r="VTF34" s="321"/>
      <c r="VTG34" s="321"/>
      <c r="VTH34" s="321"/>
      <c r="VTI34" s="321"/>
      <c r="VTJ34" s="321"/>
      <c r="VTK34" s="321"/>
      <c r="VTL34" s="321"/>
      <c r="VTM34" s="321"/>
      <c r="VTN34" s="321"/>
      <c r="VTO34" s="321"/>
      <c r="VTP34" s="321"/>
      <c r="VTQ34" s="321"/>
      <c r="VTR34" s="321"/>
      <c r="VTS34" s="321"/>
      <c r="VTT34" s="321"/>
      <c r="VTU34" s="321"/>
      <c r="VTV34" s="321"/>
      <c r="VTW34" s="321"/>
      <c r="VTX34" s="321"/>
      <c r="VTY34" s="321"/>
      <c r="VTZ34" s="321"/>
      <c r="VUA34" s="321"/>
      <c r="VUB34" s="321"/>
      <c r="VUC34" s="321"/>
      <c r="VUD34" s="321"/>
      <c r="VUE34" s="321"/>
      <c r="VUF34" s="321"/>
      <c r="VUG34" s="321"/>
      <c r="VUH34" s="321"/>
      <c r="VUI34" s="321"/>
      <c r="VUJ34" s="321"/>
      <c r="VUK34" s="321"/>
      <c r="VUL34" s="321"/>
      <c r="VUM34" s="321"/>
      <c r="VUN34" s="321"/>
      <c r="VUO34" s="321"/>
      <c r="VUP34" s="321"/>
      <c r="VUQ34" s="321"/>
      <c r="VUR34" s="321"/>
      <c r="VUS34" s="321"/>
      <c r="VUT34" s="321"/>
      <c r="VUU34" s="321"/>
      <c r="VUV34" s="321"/>
      <c r="VUW34" s="321"/>
      <c r="VUX34" s="321"/>
      <c r="VUY34" s="321"/>
      <c r="VUZ34" s="321"/>
      <c r="VVA34" s="321"/>
      <c r="VVB34" s="321"/>
      <c r="VVC34" s="321"/>
      <c r="VVD34" s="321"/>
      <c r="VVE34" s="321"/>
      <c r="VVF34" s="321"/>
      <c r="VVG34" s="321"/>
      <c r="VVH34" s="321"/>
      <c r="VVI34" s="321"/>
      <c r="VVJ34" s="321"/>
      <c r="VVK34" s="321"/>
      <c r="VVL34" s="321"/>
      <c r="VVM34" s="321"/>
      <c r="VVN34" s="321"/>
      <c r="VVO34" s="321"/>
      <c r="VVP34" s="321"/>
      <c r="VVQ34" s="321"/>
      <c r="VVR34" s="321"/>
      <c r="VVS34" s="321"/>
      <c r="VVT34" s="321"/>
      <c r="VVU34" s="321"/>
      <c r="VVV34" s="321"/>
      <c r="VVW34" s="321"/>
      <c r="VVX34" s="321"/>
      <c r="VVY34" s="321"/>
      <c r="VVZ34" s="321"/>
      <c r="VWA34" s="321"/>
      <c r="VWB34" s="321"/>
      <c r="VWC34" s="321"/>
      <c r="VWD34" s="321"/>
      <c r="VWE34" s="321"/>
      <c r="VWF34" s="321"/>
      <c r="VWG34" s="321"/>
      <c r="VWH34" s="321"/>
      <c r="VWI34" s="321"/>
      <c r="VWJ34" s="321"/>
      <c r="VWK34" s="321"/>
      <c r="VWL34" s="321"/>
      <c r="VWM34" s="321"/>
      <c r="VWN34" s="321"/>
      <c r="VWO34" s="321"/>
      <c r="VWP34" s="321"/>
      <c r="VWQ34" s="321"/>
      <c r="VWR34" s="321"/>
      <c r="VWS34" s="321"/>
      <c r="VWT34" s="321"/>
      <c r="VWU34" s="321"/>
      <c r="VWV34" s="321"/>
      <c r="VWW34" s="321"/>
      <c r="VWX34" s="321"/>
      <c r="VWY34" s="321"/>
      <c r="VWZ34" s="321"/>
      <c r="VXA34" s="321"/>
      <c r="VXB34" s="321"/>
      <c r="VXC34" s="321"/>
      <c r="VXD34" s="321"/>
      <c r="VXE34" s="321"/>
      <c r="VXF34" s="321"/>
      <c r="VXG34" s="321"/>
      <c r="VXH34" s="321"/>
      <c r="VXI34" s="321"/>
      <c r="VXJ34" s="321"/>
      <c r="VXK34" s="321"/>
      <c r="VXL34" s="321"/>
      <c r="VXM34" s="321"/>
      <c r="VXN34" s="321"/>
      <c r="VXO34" s="321"/>
      <c r="VXP34" s="321"/>
      <c r="VXQ34" s="321"/>
      <c r="VXR34" s="321"/>
      <c r="VXS34" s="321"/>
      <c r="VXT34" s="321"/>
      <c r="VXU34" s="321"/>
      <c r="VXV34" s="321"/>
      <c r="VXW34" s="321"/>
      <c r="VXX34" s="321"/>
      <c r="VXY34" s="321"/>
      <c r="VXZ34" s="321"/>
      <c r="VYA34" s="321"/>
      <c r="VYB34" s="321"/>
      <c r="VYC34" s="321"/>
      <c r="VYD34" s="321"/>
      <c r="VYE34" s="321"/>
      <c r="VYF34" s="321"/>
      <c r="VYG34" s="321"/>
      <c r="VYH34" s="321"/>
      <c r="VYI34" s="321"/>
      <c r="VYJ34" s="321"/>
      <c r="VYK34" s="321"/>
      <c r="VYL34" s="321"/>
      <c r="VYM34" s="321"/>
      <c r="VYN34" s="321"/>
      <c r="VYO34" s="321"/>
      <c r="VYP34" s="321"/>
      <c r="VYQ34" s="321"/>
      <c r="VYR34" s="321"/>
      <c r="VYS34" s="321"/>
      <c r="VYT34" s="321"/>
      <c r="VYU34" s="321"/>
      <c r="VYV34" s="321"/>
      <c r="VYW34" s="321"/>
      <c r="VYX34" s="321"/>
      <c r="VYY34" s="321"/>
      <c r="VYZ34" s="321"/>
      <c r="VZA34" s="321"/>
      <c r="VZB34" s="321"/>
      <c r="VZC34" s="321"/>
      <c r="VZD34" s="321"/>
      <c r="VZE34" s="321"/>
      <c r="VZF34" s="321"/>
      <c r="VZG34" s="321"/>
      <c r="VZH34" s="321"/>
      <c r="VZI34" s="321"/>
      <c r="VZJ34" s="321"/>
      <c r="VZK34" s="321"/>
      <c r="VZL34" s="321"/>
      <c r="VZM34" s="321"/>
      <c r="VZN34" s="321"/>
      <c r="VZO34" s="321"/>
      <c r="VZP34" s="321"/>
      <c r="VZQ34" s="321"/>
      <c r="VZR34" s="321"/>
      <c r="VZS34" s="321"/>
      <c r="VZT34" s="321"/>
      <c r="VZU34" s="321"/>
      <c r="VZV34" s="321"/>
      <c r="VZW34" s="321"/>
      <c r="VZX34" s="321"/>
      <c r="VZY34" s="321"/>
      <c r="VZZ34" s="321"/>
      <c r="WAA34" s="321"/>
      <c r="WAB34" s="321"/>
      <c r="WAC34" s="321"/>
      <c r="WAD34" s="321"/>
      <c r="WAE34" s="321"/>
      <c r="WAF34" s="321"/>
      <c r="WAG34" s="321"/>
      <c r="WAH34" s="321"/>
      <c r="WAI34" s="321"/>
      <c r="WAJ34" s="321"/>
      <c r="WAK34" s="321"/>
      <c r="WAL34" s="321"/>
      <c r="WAM34" s="321"/>
      <c r="WAN34" s="321"/>
      <c r="WAO34" s="321"/>
      <c r="WAP34" s="321"/>
      <c r="WAQ34" s="321"/>
      <c r="WAR34" s="321"/>
      <c r="WAS34" s="321"/>
      <c r="WAT34" s="321"/>
      <c r="WAU34" s="321"/>
      <c r="WAV34" s="321"/>
      <c r="WAW34" s="321"/>
      <c r="WAX34" s="321"/>
      <c r="WAY34" s="321"/>
      <c r="WAZ34" s="321"/>
      <c r="WBA34" s="321"/>
      <c r="WBB34" s="321"/>
      <c r="WBC34" s="321"/>
      <c r="WBD34" s="321"/>
      <c r="WBE34" s="321"/>
      <c r="WBF34" s="321"/>
      <c r="WBG34" s="321"/>
      <c r="WBH34" s="321"/>
      <c r="WBI34" s="321"/>
      <c r="WBJ34" s="321"/>
      <c r="WBK34" s="321"/>
      <c r="WBL34" s="321"/>
      <c r="WBM34" s="321"/>
      <c r="WBN34" s="321"/>
      <c r="WBO34" s="321"/>
      <c r="WBP34" s="321"/>
      <c r="WBQ34" s="321"/>
      <c r="WBR34" s="321"/>
      <c r="WBS34" s="321"/>
      <c r="WBT34" s="321"/>
      <c r="WBU34" s="321"/>
      <c r="WBV34" s="321"/>
      <c r="WBW34" s="321"/>
      <c r="WBX34" s="321"/>
      <c r="WBY34" s="321"/>
      <c r="WBZ34" s="321"/>
      <c r="WCA34" s="321"/>
      <c r="WCB34" s="321"/>
      <c r="WCC34" s="321"/>
      <c r="WCD34" s="321"/>
      <c r="WCE34" s="321"/>
      <c r="WCF34" s="321"/>
      <c r="WCG34" s="321"/>
      <c r="WCH34" s="321"/>
      <c r="WCI34" s="321"/>
      <c r="WCJ34" s="321"/>
      <c r="WCK34" s="321"/>
      <c r="WCL34" s="321"/>
      <c r="WCM34" s="321"/>
      <c r="WCN34" s="321"/>
      <c r="WCO34" s="321"/>
      <c r="WCP34" s="321"/>
      <c r="WCQ34" s="321"/>
      <c r="WCR34" s="321"/>
      <c r="WCS34" s="321"/>
      <c r="WCT34" s="321"/>
      <c r="WCU34" s="321"/>
      <c r="WCV34" s="321"/>
      <c r="WCW34" s="321"/>
      <c r="WCX34" s="321"/>
      <c r="WCY34" s="321"/>
      <c r="WCZ34" s="321"/>
      <c r="WDA34" s="321"/>
      <c r="WDB34" s="321"/>
      <c r="WDC34" s="321"/>
      <c r="WDD34" s="321"/>
      <c r="WDE34" s="321"/>
      <c r="WDF34" s="321"/>
      <c r="WDG34" s="321"/>
      <c r="WDH34" s="321"/>
      <c r="WDI34" s="321"/>
      <c r="WDJ34" s="321"/>
      <c r="WDK34" s="321"/>
      <c r="WDL34" s="321"/>
      <c r="WDM34" s="321"/>
      <c r="WDN34" s="321"/>
      <c r="WDO34" s="321"/>
      <c r="WDP34" s="321"/>
      <c r="WDQ34" s="321"/>
      <c r="WDR34" s="321"/>
      <c r="WDS34" s="321"/>
      <c r="WDT34" s="321"/>
      <c r="WDU34" s="321"/>
      <c r="WDV34" s="321"/>
      <c r="WDW34" s="321"/>
      <c r="WDX34" s="321"/>
      <c r="WDY34" s="321"/>
      <c r="WDZ34" s="321"/>
      <c r="WEA34" s="321"/>
      <c r="WEB34" s="321"/>
      <c r="WEC34" s="321"/>
      <c r="WED34" s="321"/>
      <c r="WEE34" s="321"/>
      <c r="WEF34" s="321"/>
      <c r="WEG34" s="321"/>
      <c r="WEH34" s="321"/>
      <c r="WEI34" s="321"/>
      <c r="WEJ34" s="321"/>
      <c r="WEK34" s="321"/>
      <c r="WEL34" s="321"/>
      <c r="WEM34" s="321"/>
      <c r="WEN34" s="321"/>
      <c r="WEO34" s="321"/>
      <c r="WEP34" s="321"/>
      <c r="WEQ34" s="321"/>
      <c r="WER34" s="321"/>
      <c r="WES34" s="321"/>
      <c r="WET34" s="321"/>
      <c r="WEU34" s="321"/>
      <c r="WEV34" s="321"/>
      <c r="WEW34" s="321"/>
      <c r="WEX34" s="321"/>
      <c r="WEY34" s="321"/>
      <c r="WEZ34" s="321"/>
      <c r="WFA34" s="321"/>
      <c r="WFB34" s="321"/>
      <c r="WFC34" s="321"/>
      <c r="WFD34" s="321"/>
      <c r="WFE34" s="321"/>
      <c r="WFF34" s="321"/>
      <c r="WFG34" s="321"/>
      <c r="WFH34" s="321"/>
      <c r="WFI34" s="321"/>
      <c r="WFJ34" s="321"/>
      <c r="WFK34" s="321"/>
      <c r="WFL34" s="321"/>
      <c r="WFM34" s="321"/>
      <c r="WFN34" s="321"/>
      <c r="WFO34" s="321"/>
      <c r="WFP34" s="321"/>
      <c r="WFQ34" s="321"/>
      <c r="WFR34" s="321"/>
      <c r="WFS34" s="321"/>
      <c r="WFT34" s="321"/>
      <c r="WFU34" s="321"/>
      <c r="WFV34" s="321"/>
      <c r="WFW34" s="321"/>
      <c r="WFX34" s="321"/>
      <c r="WFY34" s="321"/>
      <c r="WFZ34" s="321"/>
      <c r="WGA34" s="321"/>
      <c r="WGB34" s="321"/>
      <c r="WGC34" s="321"/>
      <c r="WGD34" s="321"/>
      <c r="WGE34" s="321"/>
      <c r="WGF34" s="321"/>
      <c r="WGG34" s="321"/>
      <c r="WGH34" s="321"/>
      <c r="WGI34" s="321"/>
      <c r="WGJ34" s="321"/>
      <c r="WGK34" s="321"/>
      <c r="WGL34" s="321"/>
      <c r="WGM34" s="321"/>
      <c r="WGN34" s="321"/>
      <c r="WGO34" s="321"/>
      <c r="WGP34" s="321"/>
      <c r="WGQ34" s="321"/>
      <c r="WGR34" s="321"/>
      <c r="WGS34" s="321"/>
      <c r="WGT34" s="321"/>
      <c r="WGU34" s="321"/>
      <c r="WGV34" s="321"/>
      <c r="WGW34" s="321"/>
      <c r="WGX34" s="321"/>
      <c r="WGY34" s="321"/>
      <c r="WGZ34" s="321"/>
      <c r="WHA34" s="321"/>
      <c r="WHB34" s="321"/>
      <c r="WHC34" s="321"/>
      <c r="WHD34" s="321"/>
      <c r="WHE34" s="321"/>
      <c r="WHF34" s="321"/>
      <c r="WHG34" s="321"/>
      <c r="WHH34" s="321"/>
      <c r="WHI34" s="321"/>
      <c r="WHJ34" s="321"/>
      <c r="WHK34" s="321"/>
      <c r="WHL34" s="321"/>
      <c r="WHM34" s="321"/>
      <c r="WHN34" s="321"/>
      <c r="WHO34" s="321"/>
      <c r="WHP34" s="321"/>
      <c r="WHQ34" s="321"/>
      <c r="WHR34" s="321"/>
      <c r="WHS34" s="321"/>
      <c r="WHT34" s="321"/>
      <c r="WHU34" s="321"/>
      <c r="WHV34" s="321"/>
      <c r="WHW34" s="321"/>
      <c r="WHX34" s="321"/>
      <c r="WHY34" s="321"/>
      <c r="WHZ34" s="321"/>
      <c r="WIA34" s="321"/>
      <c r="WIB34" s="321"/>
      <c r="WIC34" s="321"/>
      <c r="WID34" s="321"/>
      <c r="WIE34" s="321"/>
      <c r="WIF34" s="321"/>
      <c r="WIG34" s="321"/>
      <c r="WIH34" s="321"/>
      <c r="WII34" s="321"/>
      <c r="WIJ34" s="321"/>
      <c r="WIK34" s="321"/>
      <c r="WIL34" s="321"/>
      <c r="WIM34" s="321"/>
      <c r="WIN34" s="321"/>
      <c r="WIO34" s="321"/>
      <c r="WIP34" s="321"/>
      <c r="WIQ34" s="321"/>
      <c r="WIR34" s="321"/>
      <c r="WIS34" s="321"/>
      <c r="WIT34" s="321"/>
      <c r="WIU34" s="321"/>
      <c r="WIV34" s="321"/>
      <c r="WIW34" s="321"/>
      <c r="WIX34" s="321"/>
      <c r="WIY34" s="321"/>
      <c r="WIZ34" s="321"/>
      <c r="WJA34" s="321"/>
      <c r="WJB34" s="321"/>
      <c r="WJC34" s="321"/>
      <c r="WJD34" s="321"/>
      <c r="WJE34" s="321"/>
      <c r="WJF34" s="321"/>
      <c r="WJG34" s="321"/>
      <c r="WJH34" s="321"/>
      <c r="WJI34" s="321"/>
      <c r="WJJ34" s="321"/>
      <c r="WJK34" s="321"/>
      <c r="WJL34" s="321"/>
      <c r="WJM34" s="321"/>
      <c r="WJN34" s="321"/>
      <c r="WJO34" s="321"/>
      <c r="WJP34" s="321"/>
      <c r="WJQ34" s="321"/>
      <c r="WJR34" s="321"/>
      <c r="WJS34" s="321"/>
      <c r="WJT34" s="321"/>
      <c r="WJU34" s="321"/>
      <c r="WJV34" s="321"/>
      <c r="WJW34" s="321"/>
      <c r="WJX34" s="321"/>
      <c r="WJY34" s="321"/>
      <c r="WJZ34" s="321"/>
      <c r="WKA34" s="321"/>
      <c r="WKB34" s="321"/>
      <c r="WKC34" s="321"/>
      <c r="WKD34" s="321"/>
      <c r="WKE34" s="321"/>
      <c r="WKF34" s="321"/>
      <c r="WKG34" s="321"/>
      <c r="WKH34" s="321"/>
      <c r="WKI34" s="321"/>
      <c r="WKJ34" s="321"/>
      <c r="WKK34" s="321"/>
      <c r="WKL34" s="321"/>
      <c r="WKM34" s="321"/>
      <c r="WKN34" s="321"/>
      <c r="WKO34" s="321"/>
      <c r="WKP34" s="321"/>
      <c r="WKQ34" s="321"/>
      <c r="WKR34" s="321"/>
      <c r="WKS34" s="321"/>
      <c r="WKT34" s="321"/>
      <c r="WKU34" s="321"/>
      <c r="WKV34" s="321"/>
      <c r="WKW34" s="321"/>
      <c r="WKX34" s="321"/>
      <c r="WKY34" s="321"/>
      <c r="WKZ34" s="321"/>
      <c r="WLA34" s="321"/>
      <c r="WLB34" s="321"/>
      <c r="WLC34" s="321"/>
      <c r="WLD34" s="321"/>
      <c r="WLE34" s="321"/>
      <c r="WLF34" s="321"/>
      <c r="WLG34" s="321"/>
      <c r="WLH34" s="321"/>
      <c r="WLI34" s="321"/>
      <c r="WLJ34" s="321"/>
      <c r="WLK34" s="321"/>
      <c r="WLL34" s="321"/>
      <c r="WLM34" s="321"/>
      <c r="WLN34" s="321"/>
      <c r="WLO34" s="321"/>
      <c r="WLP34" s="321"/>
      <c r="WLQ34" s="321"/>
      <c r="WLR34" s="321"/>
      <c r="WLS34" s="321"/>
      <c r="WLT34" s="321"/>
      <c r="WLU34" s="321"/>
      <c r="WLV34" s="321"/>
      <c r="WLW34" s="321"/>
      <c r="WLX34" s="321"/>
      <c r="WLY34" s="321"/>
      <c r="WLZ34" s="321"/>
      <c r="WMA34" s="321"/>
      <c r="WMB34" s="321"/>
      <c r="WMC34" s="321"/>
      <c r="WMD34" s="321"/>
      <c r="WME34" s="321"/>
      <c r="WMF34" s="321"/>
      <c r="WMG34" s="321"/>
      <c r="WMH34" s="321"/>
      <c r="WMI34" s="321"/>
      <c r="WMJ34" s="321"/>
      <c r="WMK34" s="321"/>
      <c r="WML34" s="321"/>
      <c r="WMM34" s="321"/>
      <c r="WMN34" s="321"/>
      <c r="WMO34" s="321"/>
      <c r="WMP34" s="321"/>
      <c r="WMQ34" s="321"/>
      <c r="WMR34" s="321"/>
      <c r="WMS34" s="321"/>
      <c r="WMT34" s="321"/>
      <c r="WMU34" s="321"/>
      <c r="WMV34" s="321"/>
      <c r="WMW34" s="321"/>
      <c r="WMX34" s="321"/>
      <c r="WMY34" s="321"/>
      <c r="WMZ34" s="321"/>
      <c r="WNA34" s="321"/>
      <c r="WNB34" s="321"/>
      <c r="WNC34" s="321"/>
      <c r="WND34" s="321"/>
      <c r="WNE34" s="321"/>
      <c r="WNF34" s="321"/>
      <c r="WNG34" s="321"/>
      <c r="WNH34" s="321"/>
      <c r="WNI34" s="321"/>
      <c r="WNJ34" s="321"/>
      <c r="WNK34" s="321"/>
      <c r="WNL34" s="321"/>
      <c r="WNM34" s="321"/>
      <c r="WNN34" s="321"/>
      <c r="WNO34" s="321"/>
      <c r="WNP34" s="321"/>
      <c r="WNQ34" s="321"/>
      <c r="WNR34" s="321"/>
      <c r="WNS34" s="321"/>
      <c r="WNT34" s="321"/>
      <c r="WNU34" s="321"/>
      <c r="WNV34" s="321"/>
      <c r="WNW34" s="321"/>
      <c r="WNX34" s="321"/>
      <c r="WNY34" s="321"/>
      <c r="WNZ34" s="321"/>
      <c r="WOA34" s="321"/>
      <c r="WOB34" s="321"/>
      <c r="WOC34" s="321"/>
      <c r="WOD34" s="321"/>
      <c r="WOE34" s="321"/>
      <c r="WOF34" s="321"/>
      <c r="WOG34" s="321"/>
      <c r="WOH34" s="321"/>
      <c r="WOI34" s="321"/>
      <c r="WOJ34" s="321"/>
      <c r="WOK34" s="321"/>
      <c r="WOL34" s="321"/>
      <c r="WOM34" s="321"/>
      <c r="WON34" s="321"/>
      <c r="WOO34" s="321"/>
      <c r="WOP34" s="321"/>
      <c r="WOQ34" s="321"/>
      <c r="WOR34" s="321"/>
      <c r="WOS34" s="321"/>
      <c r="WOT34" s="321"/>
      <c r="WOU34" s="321"/>
      <c r="WOV34" s="321"/>
      <c r="WOW34" s="321"/>
      <c r="WOX34" s="321"/>
      <c r="WOY34" s="321"/>
      <c r="WOZ34" s="321"/>
      <c r="WPA34" s="321"/>
      <c r="WPB34" s="321"/>
      <c r="WPC34" s="321"/>
      <c r="WPD34" s="321"/>
      <c r="WPE34" s="321"/>
      <c r="WPF34" s="321"/>
      <c r="WPG34" s="321"/>
      <c r="WPH34" s="321"/>
      <c r="WPI34" s="321"/>
      <c r="WPJ34" s="321"/>
      <c r="WPK34" s="321"/>
      <c r="WPL34" s="321"/>
      <c r="WPM34" s="321"/>
      <c r="WPN34" s="321"/>
      <c r="WPO34" s="321"/>
      <c r="WPP34" s="321"/>
      <c r="WPQ34" s="321"/>
      <c r="WPR34" s="321"/>
      <c r="WPS34" s="321"/>
      <c r="WPT34" s="321"/>
      <c r="WPU34" s="321"/>
      <c r="WPV34" s="321"/>
      <c r="WPW34" s="321"/>
      <c r="WPX34" s="321"/>
      <c r="WPY34" s="321"/>
      <c r="WPZ34" s="321"/>
      <c r="WQA34" s="321"/>
      <c r="WQB34" s="321"/>
      <c r="WQC34" s="321"/>
      <c r="WQD34" s="321"/>
      <c r="WQE34" s="321"/>
      <c r="WQF34" s="321"/>
      <c r="WQG34" s="321"/>
      <c r="WQH34" s="321"/>
      <c r="WQI34" s="321"/>
      <c r="WQJ34" s="321"/>
      <c r="WQK34" s="321"/>
      <c r="WQL34" s="321"/>
      <c r="WQM34" s="321"/>
      <c r="WQN34" s="321"/>
      <c r="WQO34" s="321"/>
      <c r="WQP34" s="321"/>
      <c r="WQQ34" s="321"/>
      <c r="WQR34" s="321"/>
      <c r="WQS34" s="321"/>
      <c r="WQT34" s="321"/>
      <c r="WQU34" s="321"/>
      <c r="WQV34" s="321"/>
      <c r="WQW34" s="321"/>
      <c r="WQX34" s="321"/>
      <c r="WQY34" s="321"/>
      <c r="WQZ34" s="321"/>
      <c r="WRA34" s="321"/>
      <c r="WRB34" s="321"/>
      <c r="WRC34" s="321"/>
      <c r="WRD34" s="321"/>
      <c r="WRE34" s="321"/>
      <c r="WRF34" s="321"/>
      <c r="WRG34" s="321"/>
      <c r="WRH34" s="321"/>
      <c r="WRI34" s="321"/>
      <c r="WRJ34" s="321"/>
      <c r="WRK34" s="321"/>
      <c r="WRL34" s="321"/>
      <c r="WRM34" s="321"/>
      <c r="WRN34" s="321"/>
      <c r="WRO34" s="321"/>
      <c r="WRP34" s="321"/>
      <c r="WRQ34" s="321"/>
      <c r="WRR34" s="321"/>
      <c r="WRS34" s="321"/>
      <c r="WRT34" s="321"/>
      <c r="WRU34" s="321"/>
      <c r="WRV34" s="321"/>
      <c r="WRW34" s="321"/>
      <c r="WRX34" s="321"/>
      <c r="WRY34" s="321"/>
      <c r="WRZ34" s="321"/>
      <c r="WSA34" s="321"/>
      <c r="WSB34" s="321"/>
      <c r="WSC34" s="321"/>
      <c r="WSD34" s="321"/>
      <c r="WSE34" s="321"/>
      <c r="WSF34" s="321"/>
      <c r="WSG34" s="321"/>
      <c r="WSH34" s="321"/>
      <c r="WSI34" s="321"/>
      <c r="WSJ34" s="321"/>
      <c r="WSK34" s="321"/>
      <c r="WSL34" s="321"/>
      <c r="WSM34" s="321"/>
      <c r="WSN34" s="321"/>
      <c r="WSO34" s="321"/>
      <c r="WSP34" s="321"/>
      <c r="WSQ34" s="321"/>
      <c r="WSR34" s="321"/>
      <c r="WSS34" s="321"/>
      <c r="WST34" s="321"/>
      <c r="WSU34" s="321"/>
      <c r="WSV34" s="321"/>
      <c r="WSW34" s="321"/>
      <c r="WSX34" s="321"/>
      <c r="WSY34" s="321"/>
      <c r="WSZ34" s="321"/>
      <c r="WTA34" s="321"/>
      <c r="WTB34" s="321"/>
      <c r="WTC34" s="321"/>
      <c r="WTD34" s="321"/>
      <c r="WTE34" s="321"/>
      <c r="WTF34" s="321"/>
      <c r="WTG34" s="321"/>
      <c r="WTH34" s="321"/>
      <c r="WTI34" s="321"/>
      <c r="WTJ34" s="321"/>
      <c r="WTK34" s="321"/>
      <c r="WTL34" s="321"/>
      <c r="WTM34" s="321"/>
      <c r="WTN34" s="321"/>
      <c r="WTO34" s="321"/>
      <c r="WTP34" s="321"/>
      <c r="WTQ34" s="321"/>
      <c r="WTR34" s="321"/>
      <c r="WTS34" s="321"/>
      <c r="WTT34" s="321"/>
      <c r="WTU34" s="321"/>
      <c r="WTV34" s="321"/>
      <c r="WTW34" s="321"/>
      <c r="WTX34" s="321"/>
      <c r="WTY34" s="321"/>
      <c r="WTZ34" s="321"/>
      <c r="WUA34" s="321"/>
      <c r="WUB34" s="321"/>
      <c r="WUC34" s="321"/>
      <c r="WUD34" s="321"/>
      <c r="WUE34" s="321"/>
      <c r="WUF34" s="321"/>
      <c r="WUG34" s="321"/>
      <c r="WUH34" s="321"/>
      <c r="WUI34" s="321"/>
      <c r="WUJ34" s="321"/>
      <c r="WUK34" s="321"/>
      <c r="WUL34" s="321"/>
      <c r="WUM34" s="321"/>
      <c r="WUN34" s="321"/>
      <c r="WUO34" s="321"/>
      <c r="WUP34" s="321"/>
      <c r="WUQ34" s="321"/>
      <c r="WUR34" s="321"/>
      <c r="WUS34" s="321"/>
      <c r="WUT34" s="321"/>
      <c r="WUU34" s="321"/>
      <c r="WUV34" s="321"/>
      <c r="WUW34" s="321"/>
      <c r="WUX34" s="321"/>
      <c r="WUY34" s="321"/>
      <c r="WUZ34" s="321"/>
      <c r="WVA34" s="321"/>
      <c r="WVB34" s="321"/>
      <c r="WVC34" s="321"/>
      <c r="WVD34" s="321"/>
      <c r="WVE34" s="321"/>
      <c r="WVF34" s="321"/>
      <c r="WVG34" s="321"/>
      <c r="WVH34" s="321"/>
      <c r="WVI34" s="321"/>
      <c r="WVJ34" s="321"/>
      <c r="WVK34" s="321"/>
      <c r="WVL34" s="321"/>
      <c r="WVM34" s="321"/>
      <c r="WVN34" s="321"/>
      <c r="WVO34" s="321"/>
      <c r="WVP34" s="321"/>
      <c r="WVQ34" s="321"/>
      <c r="WVR34" s="321"/>
      <c r="WVS34" s="321"/>
      <c r="WVT34" s="321"/>
      <c r="WVU34" s="321"/>
      <c r="WVV34" s="321"/>
      <c r="WVW34" s="321"/>
      <c r="WVX34" s="321"/>
      <c r="WVY34" s="321"/>
      <c r="WVZ34" s="321"/>
      <c r="WWA34" s="321"/>
      <c r="WWB34" s="321"/>
      <c r="WWC34" s="321"/>
      <c r="WWD34" s="321"/>
      <c r="WWE34" s="321"/>
      <c r="WWF34" s="321"/>
      <c r="WWG34" s="321"/>
      <c r="WWH34" s="321"/>
      <c r="WWI34" s="321"/>
      <c r="WWJ34" s="321"/>
      <c r="WWK34" s="321"/>
      <c r="WWL34" s="321"/>
      <c r="WWM34" s="321"/>
      <c r="WWN34" s="321"/>
      <c r="WWO34" s="321"/>
      <c r="WWP34" s="321"/>
      <c r="WWQ34" s="321"/>
      <c r="WWR34" s="321"/>
      <c r="WWS34" s="321"/>
      <c r="WWT34" s="321"/>
      <c r="WWU34" s="321"/>
      <c r="WWV34" s="321"/>
      <c r="WWW34" s="321"/>
      <c r="WWX34" s="321"/>
      <c r="WWY34" s="321"/>
      <c r="WWZ34" s="321"/>
      <c r="WXA34" s="321"/>
      <c r="WXB34" s="321"/>
      <c r="WXC34" s="321"/>
      <c r="WXD34" s="321"/>
      <c r="WXE34" s="321"/>
      <c r="WXF34" s="321"/>
      <c r="WXG34" s="321"/>
      <c r="WXH34" s="321"/>
      <c r="WXI34" s="321"/>
      <c r="WXJ34" s="321"/>
      <c r="WXK34" s="321"/>
      <c r="WXL34" s="321"/>
      <c r="WXM34" s="321"/>
      <c r="WXN34" s="321"/>
      <c r="WXO34" s="321"/>
      <c r="WXP34" s="321"/>
      <c r="WXQ34" s="321"/>
      <c r="WXR34" s="321"/>
      <c r="WXS34" s="321"/>
      <c r="WXT34" s="321"/>
      <c r="WXU34" s="321"/>
      <c r="WXV34" s="321"/>
      <c r="WXW34" s="321"/>
      <c r="WXX34" s="321"/>
      <c r="WXY34" s="321"/>
      <c r="WXZ34" s="321"/>
      <c r="WYA34" s="321"/>
      <c r="WYB34" s="321"/>
      <c r="WYC34" s="321"/>
      <c r="WYD34" s="321"/>
      <c r="WYE34" s="321"/>
      <c r="WYF34" s="321"/>
      <c r="WYG34" s="321"/>
      <c r="WYH34" s="321"/>
      <c r="WYI34" s="321"/>
      <c r="WYJ34" s="321"/>
      <c r="WYK34" s="321"/>
      <c r="WYL34" s="321"/>
      <c r="WYM34" s="321"/>
      <c r="WYN34" s="321"/>
      <c r="WYO34" s="321"/>
      <c r="WYP34" s="321"/>
      <c r="WYQ34" s="321"/>
      <c r="WYR34" s="321"/>
      <c r="WYS34" s="321"/>
      <c r="WYT34" s="321"/>
      <c r="WYU34" s="321"/>
      <c r="WYV34" s="321"/>
      <c r="WYW34" s="321"/>
      <c r="WYX34" s="321"/>
      <c r="WYY34" s="321"/>
      <c r="WYZ34" s="321"/>
      <c r="WZA34" s="321"/>
      <c r="WZB34" s="321"/>
      <c r="WZC34" s="321"/>
      <c r="WZD34" s="321"/>
      <c r="WZE34" s="321"/>
      <c r="WZF34" s="321"/>
      <c r="WZG34" s="321"/>
      <c r="WZH34" s="321"/>
      <c r="WZI34" s="321"/>
      <c r="WZJ34" s="321"/>
      <c r="WZK34" s="321"/>
      <c r="WZL34" s="321"/>
      <c r="WZM34" s="321"/>
      <c r="WZN34" s="321"/>
      <c r="WZO34" s="321"/>
      <c r="WZP34" s="321"/>
      <c r="WZQ34" s="321"/>
      <c r="WZR34" s="321"/>
      <c r="WZS34" s="321"/>
      <c r="WZT34" s="321"/>
      <c r="WZU34" s="321"/>
      <c r="WZV34" s="321"/>
      <c r="WZW34" s="321"/>
      <c r="WZX34" s="321"/>
      <c r="WZY34" s="321"/>
      <c r="WZZ34" s="321"/>
      <c r="XAA34" s="321"/>
      <c r="XAB34" s="321"/>
      <c r="XAC34" s="321"/>
      <c r="XAD34" s="321"/>
      <c r="XAE34" s="321"/>
      <c r="XAF34" s="321"/>
      <c r="XAG34" s="321"/>
      <c r="XAH34" s="321"/>
      <c r="XAI34" s="321"/>
      <c r="XAJ34" s="321"/>
      <c r="XAK34" s="321"/>
      <c r="XAL34" s="321"/>
      <c r="XAM34" s="321"/>
      <c r="XAN34" s="321"/>
      <c r="XAO34" s="321"/>
      <c r="XAP34" s="321"/>
      <c r="XAQ34" s="321"/>
      <c r="XAR34" s="321"/>
      <c r="XAS34" s="321"/>
      <c r="XAT34" s="321"/>
      <c r="XAU34" s="321"/>
      <c r="XAV34" s="321"/>
      <c r="XAW34" s="321"/>
      <c r="XAX34" s="321"/>
      <c r="XAY34" s="321"/>
      <c r="XAZ34" s="321"/>
      <c r="XBA34" s="321"/>
      <c r="XBB34" s="321"/>
      <c r="XBC34" s="321"/>
      <c r="XBD34" s="321"/>
      <c r="XBE34" s="321"/>
      <c r="XBF34" s="321"/>
      <c r="XBG34" s="321"/>
      <c r="XBH34" s="321"/>
      <c r="XBI34" s="321"/>
      <c r="XBJ34" s="321"/>
      <c r="XBK34" s="321"/>
      <c r="XBL34" s="321"/>
      <c r="XBM34" s="321"/>
      <c r="XBN34" s="321"/>
      <c r="XBO34" s="321"/>
      <c r="XBP34" s="321"/>
      <c r="XBQ34" s="321"/>
      <c r="XBR34" s="321"/>
      <c r="XBS34" s="321"/>
      <c r="XBT34" s="321"/>
      <c r="XBU34" s="321"/>
      <c r="XBV34" s="321"/>
      <c r="XBW34" s="321"/>
      <c r="XBX34" s="321"/>
      <c r="XBY34" s="321"/>
      <c r="XBZ34" s="321"/>
      <c r="XCA34" s="321"/>
      <c r="XCB34" s="321"/>
      <c r="XCC34" s="321"/>
      <c r="XCD34" s="321"/>
      <c r="XCE34" s="321"/>
      <c r="XCF34" s="321"/>
      <c r="XCG34" s="321"/>
      <c r="XCH34" s="321"/>
      <c r="XCI34" s="321"/>
      <c r="XCJ34" s="321"/>
      <c r="XCK34" s="321"/>
      <c r="XCL34" s="321"/>
      <c r="XCM34" s="321"/>
      <c r="XCN34" s="321"/>
      <c r="XCO34" s="321"/>
      <c r="XCP34" s="321"/>
      <c r="XCQ34" s="321"/>
      <c r="XCR34" s="321"/>
      <c r="XCS34" s="321"/>
      <c r="XCT34" s="321"/>
      <c r="XCU34" s="321"/>
      <c r="XCV34" s="321"/>
      <c r="XCW34" s="321"/>
      <c r="XCX34" s="321"/>
      <c r="XCY34" s="321"/>
      <c r="XCZ34" s="321"/>
      <c r="XDA34" s="321"/>
      <c r="XDB34" s="321"/>
      <c r="XDC34" s="321"/>
      <c r="XDD34" s="321"/>
      <c r="XDE34" s="321"/>
      <c r="XDF34" s="321"/>
      <c r="XDG34" s="321"/>
      <c r="XDH34" s="321"/>
      <c r="XDI34" s="321"/>
      <c r="XDJ34" s="321"/>
      <c r="XDK34" s="321"/>
      <c r="XDL34" s="321"/>
      <c r="XDM34" s="321"/>
      <c r="XDN34" s="321"/>
      <c r="XDO34" s="321"/>
      <c r="XDP34" s="321"/>
      <c r="XDQ34" s="321"/>
      <c r="XDR34" s="321"/>
      <c r="XDS34" s="321"/>
      <c r="XDT34" s="321"/>
      <c r="XDU34" s="321"/>
      <c r="XDV34" s="321"/>
      <c r="XDW34" s="321"/>
      <c r="XDX34" s="321"/>
      <c r="XDY34" s="321"/>
      <c r="XDZ34" s="321"/>
      <c r="XEA34" s="321"/>
      <c r="XEB34" s="321"/>
      <c r="XEC34" s="321"/>
      <c r="XED34" s="321"/>
      <c r="XEE34" s="321"/>
      <c r="XEF34" s="321"/>
      <c r="XEG34" s="321"/>
      <c r="XEH34" s="321"/>
      <c r="XEI34" s="321"/>
      <c r="XEJ34" s="321"/>
      <c r="XEK34" s="321"/>
      <c r="XEL34" s="321"/>
      <c r="XEM34" s="321"/>
      <c r="XEN34" s="321"/>
      <c r="XEO34" s="321"/>
      <c r="XEP34" s="321"/>
      <c r="XEQ34" s="321"/>
      <c r="XER34" s="321"/>
      <c r="XES34" s="321"/>
      <c r="XET34" s="321"/>
      <c r="XEU34" s="321"/>
      <c r="XEV34" s="321"/>
      <c r="XEW34" s="321"/>
      <c r="XEX34" s="321"/>
      <c r="XEY34" s="321"/>
      <c r="XEZ34" s="321"/>
      <c r="XFA34" s="321"/>
      <c r="XFB34" s="321"/>
      <c r="XFC34" s="321"/>
    </row>
    <row r="35" spans="1:16384" x14ac:dyDescent="0.2">
      <c r="A35" s="2434"/>
      <c r="B35" s="2434"/>
      <c r="C35" s="2437">
        <f t="shared" ref="C35:AQ35" si="18">(C34-C29)/C29</f>
        <v>0.84492685714285698</v>
      </c>
      <c r="D35" s="2437">
        <f t="shared" si="18"/>
        <v>0.81798600000000021</v>
      </c>
      <c r="E35" s="2437">
        <f t="shared" si="18"/>
        <v>0.40663888000000015</v>
      </c>
      <c r="F35" s="2437">
        <f t="shared" si="18"/>
        <v>0.16565887179487185</v>
      </c>
      <c r="G35" s="2437">
        <f t="shared" si="18"/>
        <v>0.12748414408233288</v>
      </c>
      <c r="H35" s="2437">
        <f t="shared" si="18"/>
        <v>6.8485910447761283E-2</v>
      </c>
      <c r="I35" s="2437">
        <f t="shared" si="18"/>
        <v>0.11939920987654333</v>
      </c>
      <c r="J35" s="2437">
        <f t="shared" si="18"/>
        <v>0.12176993684210545</v>
      </c>
      <c r="K35" s="2437">
        <f t="shared" si="18"/>
        <v>0.11204638532110096</v>
      </c>
      <c r="L35" s="2437">
        <f t="shared" si="18"/>
        <v>8.9059512195121912E-2</v>
      </c>
      <c r="M35" s="2437">
        <f t="shared" si="18"/>
        <v>7.6334992700729881E-2</v>
      </c>
      <c r="N35" s="2437">
        <f t="shared" si="18"/>
        <v>8.7375417218542972E-2</v>
      </c>
      <c r="O35" s="2437">
        <f t="shared" si="18"/>
        <v>7.9444206060606024E-2</v>
      </c>
      <c r="P35" s="2437">
        <f t="shared" si="18"/>
        <v>7.2121675977653524E-2</v>
      </c>
      <c r="Q35" s="2437">
        <f t="shared" si="18"/>
        <v>5.755105699481855E-2</v>
      </c>
      <c r="R35" s="2437">
        <f t="shared" si="18"/>
        <v>-4.9625120772957656E-4</v>
      </c>
      <c r="S35" s="2437">
        <f t="shared" si="18"/>
        <v>1.8644705882352858E-2</v>
      </c>
      <c r="T35" s="2437">
        <f t="shared" si="18"/>
        <v>2.0948161702127533E-2</v>
      </c>
      <c r="U35" s="2437">
        <f t="shared" si="18"/>
        <v>-7.1351485943777042E-3</v>
      </c>
      <c r="V35" s="2437">
        <f t="shared" si="18"/>
        <v>7.0124410646386845E-3</v>
      </c>
      <c r="W35" s="2437">
        <f t="shared" si="18"/>
        <v>-2.1656548736462142E-2</v>
      </c>
      <c r="X35" s="2437">
        <f t="shared" si="18"/>
        <v>-2.1176549828178778E-2</v>
      </c>
      <c r="Y35" s="2437">
        <f t="shared" si="18"/>
        <v>-2.7756131147541045E-2</v>
      </c>
      <c r="Z35" s="2437">
        <f t="shared" si="18"/>
        <v>-2.7634789968652033E-2</v>
      </c>
      <c r="AA35" s="2437">
        <f t="shared" si="18"/>
        <v>-2.5036060060060081E-2</v>
      </c>
      <c r="AB35" s="2437">
        <f t="shared" si="18"/>
        <v>-1.5587723342939454E-2</v>
      </c>
      <c r="AC35" s="2437">
        <f t="shared" si="18"/>
        <v>-4.0865850415512391E-2</v>
      </c>
      <c r="AD35" s="2437">
        <f t="shared" si="18"/>
        <v>-2.7921957333333292E-2</v>
      </c>
      <c r="AE35" s="2437">
        <f t="shared" si="18"/>
        <v>-2.4407002570694024E-2</v>
      </c>
      <c r="AF35" s="2437">
        <f t="shared" si="18"/>
        <v>-2.4407002570694024E-2</v>
      </c>
      <c r="AG35" s="2437">
        <f t="shared" si="18"/>
        <v>-2.4407002570694024E-2</v>
      </c>
      <c r="AH35" s="2437">
        <f t="shared" si="18"/>
        <v>-2.4407002570694024E-2</v>
      </c>
      <c r="AI35" s="2437">
        <f t="shared" si="18"/>
        <v>-2.4004822622107912E-2</v>
      </c>
      <c r="AJ35" s="2437">
        <f t="shared" si="18"/>
        <v>-2.2294436724565658E-2</v>
      </c>
      <c r="AK35" s="2437">
        <f t="shared" si="18"/>
        <v>-1.7553894484412413E-2</v>
      </c>
      <c r="AL35" s="2437">
        <f t="shared" si="18"/>
        <v>-9.302709976798074E-3</v>
      </c>
      <c r="AM35" s="2437">
        <f t="shared" si="18"/>
        <v>-1.0653442696629071E-2</v>
      </c>
      <c r="AN35" s="2437">
        <f t="shared" si="18"/>
        <v>-1.6208976034858224E-2</v>
      </c>
      <c r="AO35" s="2437">
        <f t="shared" si="18"/>
        <v>-1.6729940803382491E-2</v>
      </c>
      <c r="AP35" s="2437">
        <f t="shared" si="18"/>
        <v>-2.5989568788500873E-2</v>
      </c>
      <c r="AQ35" s="2437">
        <f t="shared" si="18"/>
        <v>-2.6315852295408979E-2</v>
      </c>
      <c r="AR35" s="2436"/>
      <c r="AS35" s="2436"/>
      <c r="AT35" s="2436"/>
      <c r="AU35" s="2436"/>
      <c r="AV35" s="2436"/>
      <c r="AW35" s="2436"/>
      <c r="AX35" s="2436"/>
      <c r="AY35" s="2436"/>
      <c r="AZ35" s="2436"/>
      <c r="BA35" s="2436"/>
      <c r="BB35" s="2435"/>
      <c r="BC35" s="2434"/>
      <c r="BD35" s="2434"/>
      <c r="BE35" s="2434"/>
      <c r="BF35" s="2434"/>
      <c r="BG35" s="2434"/>
      <c r="BH35" s="2434"/>
      <c r="BI35" s="2434"/>
      <c r="BJ35" s="2434"/>
      <c r="BK35" s="2434"/>
      <c r="BL35" s="2434"/>
      <c r="BM35" s="2434"/>
      <c r="BN35" s="2434"/>
      <c r="BO35" s="2434"/>
      <c r="BP35" s="2434"/>
      <c r="BQ35" s="2434"/>
      <c r="BR35" s="2434"/>
      <c r="BS35" s="2434"/>
      <c r="BT35" s="2434"/>
      <c r="BU35" s="2434"/>
      <c r="BV35" s="2434"/>
      <c r="BW35" s="2434"/>
      <c r="BX35" s="2434"/>
      <c r="BY35" s="2434"/>
      <c r="BZ35" s="2434"/>
      <c r="CA35" s="2434"/>
      <c r="CB35" s="2434"/>
      <c r="CC35" s="2434"/>
      <c r="CD35" s="2434"/>
      <c r="CE35" s="2434"/>
      <c r="CF35" s="2434"/>
      <c r="CG35" s="2434"/>
      <c r="CH35" s="2434"/>
      <c r="CI35" s="2434"/>
      <c r="CJ35" s="2434"/>
      <c r="CK35" s="2434"/>
      <c r="CL35" s="2434"/>
      <c r="CM35" s="2434"/>
      <c r="CN35" s="2434"/>
      <c r="CO35" s="2434"/>
      <c r="CP35" s="2434"/>
      <c r="CQ35" s="2434"/>
      <c r="CR35" s="2434"/>
      <c r="CS35" s="2434"/>
      <c r="CT35" s="2434"/>
      <c r="CU35" s="2434"/>
      <c r="CV35" s="2434"/>
      <c r="CW35" s="2434"/>
      <c r="CX35" s="2434"/>
      <c r="CY35" s="2434"/>
      <c r="CZ35" s="2434"/>
      <c r="DA35" s="2434"/>
      <c r="DB35" s="2434"/>
      <c r="DC35" s="2434"/>
      <c r="DD35" s="2434"/>
      <c r="DE35" s="2434"/>
      <c r="DF35" s="2434"/>
      <c r="DG35" s="2434"/>
      <c r="DH35" s="2434"/>
      <c r="DI35" s="2434"/>
      <c r="DJ35" s="2434"/>
      <c r="DK35" s="2434"/>
      <c r="DL35" s="2434"/>
      <c r="DM35" s="2434"/>
      <c r="DN35" s="2434"/>
      <c r="DO35" s="2434"/>
      <c r="DP35" s="2434"/>
      <c r="DQ35" s="2434"/>
      <c r="DR35" s="2434"/>
      <c r="DS35" s="2434"/>
      <c r="DT35" s="2434"/>
      <c r="DU35" s="2434"/>
      <c r="DV35" s="2434"/>
      <c r="DW35" s="2434"/>
      <c r="DX35" s="2434"/>
      <c r="DY35" s="2434"/>
      <c r="DZ35" s="2434"/>
      <c r="EA35" s="2434"/>
      <c r="EB35" s="2434"/>
      <c r="EC35" s="2434"/>
      <c r="ED35" s="2434"/>
      <c r="EE35" s="2434"/>
      <c r="EF35" s="2434"/>
      <c r="EG35" s="2434"/>
      <c r="EH35" s="2434"/>
      <c r="EI35" s="2434"/>
      <c r="EJ35" s="2434"/>
      <c r="EK35" s="2434"/>
      <c r="EL35" s="2434"/>
      <c r="EM35" s="2434"/>
      <c r="EN35" s="2434"/>
      <c r="EO35" s="2434"/>
      <c r="EP35" s="2434"/>
      <c r="EQ35" s="2434"/>
      <c r="ER35" s="2434"/>
      <c r="ES35" s="2434"/>
      <c r="ET35" s="2434"/>
      <c r="EU35" s="2434"/>
      <c r="EV35" s="2434"/>
      <c r="EW35" s="2434"/>
      <c r="EX35" s="2434"/>
      <c r="EY35" s="2434"/>
      <c r="EZ35" s="2434"/>
      <c r="FA35" s="2434"/>
      <c r="FB35" s="2434"/>
      <c r="FC35" s="2434"/>
      <c r="FD35" s="2434"/>
      <c r="FE35" s="2434"/>
      <c r="FF35" s="2434"/>
      <c r="FG35" s="2434"/>
      <c r="FH35" s="2434"/>
      <c r="FI35" s="2434"/>
      <c r="FJ35" s="2434"/>
      <c r="FK35" s="2434"/>
      <c r="FL35" s="2434"/>
      <c r="FM35" s="2434"/>
      <c r="FN35" s="2434"/>
      <c r="FO35" s="2434"/>
      <c r="FP35" s="2434"/>
      <c r="FQ35" s="2434"/>
      <c r="FR35" s="2434"/>
      <c r="FS35" s="2434"/>
      <c r="FT35" s="2434"/>
      <c r="FU35" s="2434"/>
      <c r="FV35" s="2434"/>
      <c r="FW35" s="2434"/>
      <c r="FX35" s="2434"/>
      <c r="FY35" s="2434"/>
      <c r="FZ35" s="2434"/>
      <c r="GA35" s="2434"/>
      <c r="GB35" s="2434"/>
      <c r="GC35" s="2434"/>
      <c r="GD35" s="2434"/>
      <c r="GE35" s="2434"/>
      <c r="GF35" s="2434"/>
      <c r="GG35" s="2434"/>
      <c r="GH35" s="2434"/>
      <c r="GI35" s="2434"/>
      <c r="GJ35" s="2434"/>
      <c r="GK35" s="2434"/>
      <c r="GL35" s="2434"/>
      <c r="GM35" s="2434"/>
      <c r="GN35" s="2434"/>
      <c r="GO35" s="2434"/>
      <c r="GP35" s="2434"/>
      <c r="GQ35" s="2434"/>
      <c r="GR35" s="2434"/>
      <c r="GS35" s="2434"/>
      <c r="GT35" s="2434"/>
      <c r="GU35" s="2434"/>
      <c r="GV35" s="2434"/>
      <c r="GW35" s="2434"/>
      <c r="GX35" s="2434"/>
      <c r="GY35" s="2434"/>
      <c r="GZ35" s="2434"/>
      <c r="HA35" s="2434"/>
      <c r="HB35" s="2434"/>
      <c r="HC35" s="2434"/>
      <c r="HD35" s="2434"/>
      <c r="HE35" s="2434"/>
      <c r="HF35" s="2434"/>
      <c r="HG35" s="2434"/>
      <c r="HH35" s="2434"/>
      <c r="HI35" s="2434"/>
      <c r="HJ35" s="2434"/>
      <c r="HK35" s="2434"/>
      <c r="HL35" s="2434"/>
      <c r="HM35" s="2434"/>
      <c r="HN35" s="2434"/>
      <c r="HO35" s="2434"/>
      <c r="HP35" s="2434"/>
      <c r="HQ35" s="2434"/>
      <c r="HR35" s="2434"/>
      <c r="HS35" s="2434"/>
      <c r="HT35" s="2434"/>
      <c r="HU35" s="2434"/>
      <c r="HV35" s="2434"/>
      <c r="HW35" s="2434"/>
      <c r="HX35" s="2434"/>
      <c r="HY35" s="2434"/>
      <c r="HZ35" s="2434"/>
      <c r="IA35" s="2434"/>
      <c r="IB35" s="2434"/>
      <c r="IC35" s="2434"/>
      <c r="ID35" s="2434"/>
      <c r="IE35" s="2434"/>
      <c r="IF35" s="2434"/>
      <c r="IG35" s="2434"/>
      <c r="IH35" s="2434"/>
      <c r="II35" s="2434"/>
      <c r="IJ35" s="2434"/>
      <c r="IK35" s="2434"/>
      <c r="IL35" s="2434"/>
      <c r="IM35" s="2434"/>
      <c r="IN35" s="2434"/>
      <c r="IO35" s="2434"/>
      <c r="IP35" s="2434"/>
      <c r="IQ35" s="2434"/>
      <c r="IR35" s="2434"/>
      <c r="IS35" s="2434"/>
      <c r="IT35" s="2434"/>
      <c r="IU35" s="2434"/>
      <c r="IV35" s="2434"/>
      <c r="IW35" s="2434"/>
      <c r="IX35" s="2434"/>
      <c r="IY35" s="2434"/>
      <c r="IZ35" s="2434"/>
      <c r="JA35" s="2434"/>
      <c r="JB35" s="2434"/>
      <c r="JC35" s="2434"/>
      <c r="JD35" s="2434"/>
      <c r="JE35" s="2434"/>
      <c r="JF35" s="2434"/>
      <c r="JG35" s="2434"/>
      <c r="JH35" s="2434"/>
      <c r="JI35" s="2434"/>
      <c r="JJ35" s="2434"/>
      <c r="JK35" s="2434"/>
      <c r="JL35" s="2434"/>
      <c r="JM35" s="2434"/>
      <c r="JN35" s="2434"/>
      <c r="JO35" s="2434"/>
      <c r="JP35" s="2434"/>
      <c r="JQ35" s="2434"/>
      <c r="JR35" s="2434"/>
      <c r="JS35" s="2434"/>
      <c r="JT35" s="2434"/>
      <c r="JU35" s="2434"/>
      <c r="JV35" s="2434"/>
      <c r="JW35" s="2434"/>
      <c r="JX35" s="2434"/>
      <c r="JY35" s="2434"/>
      <c r="JZ35" s="2434"/>
      <c r="KA35" s="2434"/>
      <c r="KB35" s="2434"/>
      <c r="KC35" s="2434"/>
      <c r="KD35" s="2434"/>
      <c r="KE35" s="2434"/>
      <c r="KF35" s="2434"/>
      <c r="KG35" s="2434"/>
      <c r="KH35" s="2434"/>
      <c r="KI35" s="2434"/>
      <c r="KJ35" s="2434"/>
      <c r="KK35" s="2434"/>
      <c r="KL35" s="2434"/>
      <c r="KM35" s="2434"/>
      <c r="KN35" s="2434"/>
      <c r="KO35" s="2434"/>
      <c r="KP35" s="2434"/>
      <c r="KQ35" s="2434"/>
      <c r="KR35" s="2434"/>
      <c r="KS35" s="2434"/>
      <c r="KT35" s="2434"/>
      <c r="KU35" s="2434"/>
      <c r="KV35" s="2434"/>
      <c r="KW35" s="2434"/>
      <c r="KX35" s="2434"/>
      <c r="KY35" s="2434"/>
      <c r="KZ35" s="2434"/>
      <c r="LA35" s="2434"/>
      <c r="LB35" s="2434"/>
      <c r="LC35" s="2434"/>
      <c r="LD35" s="2434"/>
      <c r="LE35" s="2434"/>
      <c r="LF35" s="2434"/>
      <c r="LG35" s="2434"/>
      <c r="LH35" s="2434"/>
      <c r="LI35" s="2434"/>
      <c r="LJ35" s="2434"/>
      <c r="LK35" s="2434"/>
      <c r="LL35" s="2434"/>
      <c r="LM35" s="2434"/>
      <c r="LN35" s="2434"/>
      <c r="LO35" s="2434"/>
      <c r="LP35" s="2434"/>
      <c r="LQ35" s="2434"/>
      <c r="LR35" s="2434"/>
      <c r="LS35" s="2434"/>
      <c r="LT35" s="2434"/>
      <c r="LU35" s="2434"/>
      <c r="LV35" s="2434"/>
      <c r="LW35" s="2434"/>
      <c r="LX35" s="2434"/>
      <c r="LY35" s="2434"/>
      <c r="LZ35" s="2434"/>
      <c r="MA35" s="2434"/>
      <c r="MB35" s="2434"/>
      <c r="MC35" s="2434"/>
      <c r="MD35" s="2434"/>
      <c r="ME35" s="2434"/>
      <c r="MF35" s="2434"/>
      <c r="MG35" s="2434"/>
      <c r="MH35" s="2434"/>
      <c r="MI35" s="2434"/>
      <c r="MJ35" s="2434"/>
      <c r="MK35" s="2434"/>
      <c r="ML35" s="2434"/>
      <c r="MM35" s="2434"/>
      <c r="MN35" s="2434"/>
      <c r="MO35" s="2434"/>
      <c r="MP35" s="2434"/>
      <c r="MQ35" s="2434"/>
      <c r="MR35" s="2434"/>
      <c r="MS35" s="2434"/>
      <c r="MT35" s="2434"/>
      <c r="MU35" s="2434"/>
      <c r="MV35" s="2434"/>
      <c r="MW35" s="2434"/>
      <c r="MX35" s="2434"/>
      <c r="MY35" s="2434"/>
      <c r="MZ35" s="2434"/>
      <c r="NA35" s="2434"/>
      <c r="NB35" s="2434"/>
      <c r="NC35" s="2434"/>
      <c r="ND35" s="2434"/>
      <c r="NE35" s="2434"/>
      <c r="NF35" s="2434"/>
      <c r="NG35" s="2434"/>
      <c r="NH35" s="2434"/>
      <c r="NI35" s="2434"/>
      <c r="NJ35" s="2434"/>
      <c r="NK35" s="2434"/>
      <c r="NL35" s="2434"/>
      <c r="NM35" s="2434"/>
      <c r="NN35" s="2434"/>
      <c r="NO35" s="2434"/>
      <c r="NP35" s="2434"/>
      <c r="NQ35" s="2434"/>
      <c r="NR35" s="2434"/>
      <c r="NS35" s="2434"/>
      <c r="NT35" s="2434"/>
      <c r="NU35" s="2434"/>
      <c r="NV35" s="2434"/>
      <c r="NW35" s="2434"/>
      <c r="NX35" s="2434"/>
      <c r="NY35" s="2434"/>
      <c r="NZ35" s="2434"/>
      <c r="OA35" s="2434"/>
      <c r="OB35" s="2434"/>
      <c r="OC35" s="2434"/>
      <c r="OD35" s="2434"/>
      <c r="OE35" s="2434"/>
      <c r="OF35" s="2434"/>
      <c r="OG35" s="2434"/>
      <c r="OH35" s="2434"/>
      <c r="OI35" s="2434"/>
      <c r="OJ35" s="2434"/>
      <c r="OK35" s="2434"/>
      <c r="OL35" s="2434"/>
      <c r="OM35" s="2434"/>
      <c r="ON35" s="2434"/>
      <c r="OO35" s="2434"/>
      <c r="OP35" s="2434"/>
      <c r="OQ35" s="2434"/>
      <c r="OR35" s="2434"/>
      <c r="OS35" s="2434"/>
      <c r="OT35" s="2434"/>
      <c r="OU35" s="2434"/>
      <c r="OV35" s="2434"/>
      <c r="OW35" s="2434"/>
      <c r="OX35" s="2434"/>
      <c r="OY35" s="2434"/>
      <c r="OZ35" s="2434"/>
      <c r="PA35" s="2434"/>
      <c r="PB35" s="2434"/>
      <c r="PC35" s="2434"/>
      <c r="PD35" s="2434"/>
      <c r="PE35" s="2434"/>
      <c r="PF35" s="2434"/>
      <c r="PG35" s="2434"/>
      <c r="PH35" s="2434"/>
      <c r="PI35" s="2434"/>
      <c r="PJ35" s="2434"/>
      <c r="PK35" s="2434"/>
      <c r="PL35" s="2434"/>
      <c r="PM35" s="2434"/>
      <c r="PN35" s="2434"/>
      <c r="PO35" s="2434"/>
      <c r="PP35" s="2434"/>
      <c r="PQ35" s="2434"/>
      <c r="PR35" s="2434"/>
      <c r="PS35" s="2434"/>
      <c r="PT35" s="2434"/>
      <c r="PU35" s="2434"/>
      <c r="PV35" s="2434"/>
      <c r="PW35" s="2434"/>
      <c r="PX35" s="2434"/>
      <c r="PY35" s="2434"/>
      <c r="PZ35" s="2434"/>
      <c r="QA35" s="2434"/>
      <c r="QB35" s="2434"/>
      <c r="QC35" s="2434"/>
      <c r="QD35" s="2434"/>
      <c r="QE35" s="2434"/>
      <c r="QF35" s="2434"/>
      <c r="QG35" s="2434"/>
      <c r="QH35" s="2434"/>
      <c r="QI35" s="2434"/>
      <c r="QJ35" s="2434"/>
      <c r="QK35" s="2434"/>
      <c r="QL35" s="2434"/>
      <c r="QM35" s="2434"/>
      <c r="QN35" s="2434"/>
      <c r="QO35" s="2434"/>
      <c r="QP35" s="2434"/>
      <c r="QQ35" s="2434"/>
      <c r="QR35" s="2434"/>
      <c r="QS35" s="2434"/>
      <c r="QT35" s="2434"/>
      <c r="QU35" s="2434"/>
      <c r="QV35" s="2434"/>
      <c r="QW35" s="2434"/>
      <c r="QX35" s="2434"/>
      <c r="QY35" s="2434"/>
      <c r="QZ35" s="2434"/>
      <c r="RA35" s="2434"/>
      <c r="RB35" s="2434"/>
      <c r="RC35" s="2434"/>
      <c r="RD35" s="2434"/>
      <c r="RE35" s="2434"/>
      <c r="RF35" s="2434"/>
      <c r="RG35" s="2434"/>
      <c r="RH35" s="2434"/>
      <c r="RI35" s="2434"/>
      <c r="RJ35" s="2434"/>
      <c r="RK35" s="2434"/>
      <c r="RL35" s="2434"/>
      <c r="RM35" s="2434"/>
      <c r="RN35" s="2434"/>
      <c r="RO35" s="2434"/>
      <c r="RP35" s="2434"/>
      <c r="RQ35" s="2434"/>
      <c r="RR35" s="2434"/>
      <c r="RS35" s="2434"/>
      <c r="RT35" s="2434"/>
      <c r="RU35" s="2434"/>
      <c r="RV35" s="2434"/>
      <c r="RW35" s="2434"/>
      <c r="RX35" s="2434"/>
      <c r="RY35" s="2434"/>
      <c r="RZ35" s="2434"/>
      <c r="SA35" s="2434"/>
      <c r="SB35" s="2434"/>
      <c r="SC35" s="2434"/>
      <c r="SD35" s="2434"/>
      <c r="SE35" s="2434"/>
      <c r="SF35" s="2434"/>
      <c r="SG35" s="2434"/>
      <c r="SH35" s="2434"/>
      <c r="SI35" s="2434"/>
      <c r="SJ35" s="2434"/>
      <c r="SK35" s="2434"/>
      <c r="SL35" s="2434"/>
      <c r="SM35" s="2434"/>
      <c r="SN35" s="2434"/>
      <c r="SO35" s="2434"/>
      <c r="SP35" s="2434"/>
      <c r="SQ35" s="2434"/>
      <c r="SR35" s="2434"/>
      <c r="SS35" s="2434"/>
      <c r="ST35" s="2434"/>
      <c r="SU35" s="2434"/>
      <c r="SV35" s="2434"/>
      <c r="SW35" s="2434"/>
      <c r="SX35" s="2434"/>
      <c r="SY35" s="2434"/>
      <c r="SZ35" s="2434"/>
      <c r="TA35" s="2434"/>
      <c r="TB35" s="2434"/>
      <c r="TC35" s="2434"/>
      <c r="TD35" s="2434"/>
      <c r="TE35" s="2434"/>
      <c r="TF35" s="2434"/>
      <c r="TG35" s="2434"/>
      <c r="TH35" s="2434"/>
      <c r="TI35" s="2434"/>
      <c r="TJ35" s="2434"/>
      <c r="TK35" s="2434"/>
      <c r="TL35" s="2434"/>
      <c r="TM35" s="2434"/>
      <c r="TN35" s="2434"/>
      <c r="TO35" s="2434"/>
      <c r="TP35" s="2434"/>
      <c r="TQ35" s="2434"/>
      <c r="TR35" s="2434"/>
      <c r="TS35" s="2434"/>
      <c r="TT35" s="2434"/>
      <c r="TU35" s="2434"/>
      <c r="TV35" s="2434"/>
      <c r="TW35" s="2434"/>
      <c r="TX35" s="2434"/>
      <c r="TY35" s="2434"/>
      <c r="TZ35" s="2434"/>
      <c r="UA35" s="2434"/>
      <c r="UB35" s="2434"/>
      <c r="UC35" s="2434"/>
      <c r="UD35" s="2434"/>
      <c r="UE35" s="2434"/>
      <c r="UF35" s="2434"/>
      <c r="UG35" s="2434"/>
      <c r="UH35" s="2434"/>
      <c r="UI35" s="2434"/>
      <c r="UJ35" s="2434"/>
      <c r="UK35" s="2434"/>
      <c r="UL35" s="2434"/>
      <c r="UM35" s="2434"/>
      <c r="UN35" s="2434"/>
      <c r="UO35" s="2434"/>
      <c r="UP35" s="2434"/>
      <c r="UQ35" s="2434"/>
      <c r="UR35" s="2434"/>
      <c r="US35" s="2434"/>
      <c r="UT35" s="2434"/>
      <c r="UU35" s="2434"/>
      <c r="UV35" s="2434"/>
      <c r="UW35" s="2434"/>
      <c r="UX35" s="2434"/>
      <c r="UY35" s="2434"/>
      <c r="UZ35" s="2434"/>
      <c r="VA35" s="2434"/>
      <c r="VB35" s="2434"/>
      <c r="VC35" s="2434"/>
      <c r="VD35" s="2434"/>
      <c r="VE35" s="2434"/>
      <c r="VF35" s="2434"/>
      <c r="VG35" s="2434"/>
      <c r="VH35" s="2434"/>
      <c r="VI35" s="2434"/>
      <c r="VJ35" s="2434"/>
      <c r="VK35" s="2434"/>
      <c r="VL35" s="2434"/>
      <c r="VM35" s="2434"/>
      <c r="VN35" s="2434"/>
      <c r="VO35" s="2434"/>
      <c r="VP35" s="2434"/>
      <c r="VQ35" s="2434"/>
      <c r="VR35" s="2434"/>
      <c r="VS35" s="2434"/>
      <c r="VT35" s="2434"/>
      <c r="VU35" s="2434"/>
      <c r="VV35" s="2434"/>
      <c r="VW35" s="2434"/>
      <c r="VX35" s="2434"/>
      <c r="VY35" s="2434"/>
      <c r="VZ35" s="2434"/>
      <c r="WA35" s="2434"/>
      <c r="WB35" s="2434"/>
      <c r="WC35" s="2434"/>
      <c r="WD35" s="2434"/>
      <c r="WE35" s="2434"/>
      <c r="WF35" s="2434"/>
      <c r="WG35" s="2434"/>
      <c r="WH35" s="2434"/>
      <c r="WI35" s="2434"/>
      <c r="WJ35" s="2434"/>
      <c r="WK35" s="2434"/>
      <c r="WL35" s="2434"/>
      <c r="WM35" s="2434"/>
      <c r="WN35" s="2434"/>
      <c r="WO35" s="2434"/>
      <c r="WP35" s="2434"/>
      <c r="WQ35" s="2434"/>
      <c r="WR35" s="2434"/>
      <c r="WS35" s="2434"/>
      <c r="WT35" s="2434"/>
      <c r="WU35" s="2434"/>
      <c r="WV35" s="2434"/>
      <c r="WW35" s="2434"/>
      <c r="WX35" s="2434"/>
      <c r="WY35" s="2434"/>
      <c r="WZ35" s="2434"/>
      <c r="XA35" s="2434"/>
      <c r="XB35" s="2434"/>
      <c r="XC35" s="2434"/>
      <c r="XD35" s="2434"/>
      <c r="XE35" s="2434"/>
      <c r="XF35" s="2434"/>
      <c r="XG35" s="2434"/>
      <c r="XH35" s="2434"/>
      <c r="XI35" s="2434"/>
      <c r="XJ35" s="2434"/>
      <c r="XK35" s="2434"/>
      <c r="XL35" s="2434"/>
      <c r="XM35" s="2434"/>
      <c r="XN35" s="2434"/>
      <c r="XO35" s="2434"/>
      <c r="XP35" s="2434"/>
      <c r="XQ35" s="2434"/>
      <c r="XR35" s="2434"/>
      <c r="XS35" s="2434"/>
      <c r="XT35" s="2434"/>
      <c r="XU35" s="2434"/>
      <c r="XV35" s="2434"/>
      <c r="XW35" s="2434"/>
      <c r="XX35" s="2434"/>
      <c r="XY35" s="2434"/>
      <c r="XZ35" s="2434"/>
      <c r="YA35" s="2434"/>
      <c r="YB35" s="2434"/>
      <c r="YC35" s="2434"/>
      <c r="YD35" s="2434"/>
      <c r="YE35" s="2434"/>
      <c r="YF35" s="2434"/>
      <c r="YG35" s="2434"/>
      <c r="YH35" s="2434"/>
      <c r="YI35" s="2434"/>
      <c r="YJ35" s="2434"/>
      <c r="YK35" s="2434"/>
      <c r="YL35" s="2434"/>
      <c r="YM35" s="2434"/>
      <c r="YN35" s="2434"/>
      <c r="YO35" s="2434"/>
      <c r="YP35" s="2434"/>
      <c r="YQ35" s="2434"/>
      <c r="YR35" s="2434"/>
      <c r="YS35" s="2434"/>
      <c r="YT35" s="2434"/>
      <c r="YU35" s="2434"/>
      <c r="YV35" s="2434"/>
      <c r="YW35" s="2434"/>
      <c r="YX35" s="2434"/>
      <c r="YY35" s="2434"/>
      <c r="YZ35" s="2434"/>
      <c r="ZA35" s="2434"/>
      <c r="ZB35" s="2434"/>
      <c r="ZC35" s="2434"/>
      <c r="ZD35" s="2434"/>
      <c r="ZE35" s="2434"/>
      <c r="ZF35" s="2434"/>
      <c r="ZG35" s="2434"/>
      <c r="ZH35" s="2434"/>
      <c r="ZI35" s="2434"/>
      <c r="ZJ35" s="2434"/>
      <c r="ZK35" s="2434"/>
      <c r="ZL35" s="2434"/>
      <c r="ZM35" s="2434"/>
      <c r="ZN35" s="2434"/>
      <c r="ZO35" s="2434"/>
      <c r="ZP35" s="2434"/>
      <c r="ZQ35" s="2434"/>
      <c r="ZR35" s="2434"/>
      <c r="ZS35" s="2434"/>
      <c r="ZT35" s="2434"/>
      <c r="ZU35" s="2434"/>
      <c r="ZV35" s="2434"/>
      <c r="ZW35" s="2434"/>
      <c r="ZX35" s="2434"/>
      <c r="ZY35" s="2434"/>
      <c r="ZZ35" s="2434"/>
      <c r="AAA35" s="2434"/>
      <c r="AAB35" s="2434"/>
      <c r="AAC35" s="2434"/>
      <c r="AAD35" s="2434"/>
      <c r="AAE35" s="2434"/>
      <c r="AAF35" s="2434"/>
      <c r="AAG35" s="2434"/>
      <c r="AAH35" s="2434"/>
      <c r="AAI35" s="2434"/>
      <c r="AAJ35" s="2434"/>
      <c r="AAK35" s="2434"/>
      <c r="AAL35" s="2434"/>
      <c r="AAM35" s="2434"/>
      <c r="AAN35" s="2434"/>
      <c r="AAO35" s="2434"/>
      <c r="AAP35" s="2434"/>
      <c r="AAQ35" s="2434"/>
      <c r="AAR35" s="2434"/>
      <c r="AAS35" s="2434"/>
      <c r="AAT35" s="2434"/>
      <c r="AAU35" s="2434"/>
      <c r="AAV35" s="2434"/>
      <c r="AAW35" s="2434"/>
      <c r="AAX35" s="2434"/>
      <c r="AAY35" s="2434"/>
      <c r="AAZ35" s="2434"/>
      <c r="ABA35" s="2434"/>
      <c r="ABB35" s="2434"/>
      <c r="ABC35" s="2434"/>
      <c r="ABD35" s="2434"/>
      <c r="ABE35" s="2434"/>
      <c r="ABF35" s="2434"/>
      <c r="ABG35" s="2434"/>
      <c r="ABH35" s="2434"/>
      <c r="ABI35" s="2434"/>
      <c r="ABJ35" s="2434"/>
      <c r="ABK35" s="2434"/>
      <c r="ABL35" s="2434"/>
      <c r="ABM35" s="2434"/>
      <c r="ABN35" s="2434"/>
      <c r="ABO35" s="2434"/>
      <c r="ABP35" s="2434"/>
      <c r="ABQ35" s="2434"/>
      <c r="ABR35" s="2434"/>
      <c r="ABS35" s="2434"/>
      <c r="ABT35" s="2434"/>
      <c r="ABU35" s="2434"/>
      <c r="ABV35" s="2434"/>
      <c r="ABW35" s="2434"/>
      <c r="ABX35" s="2434"/>
      <c r="ABY35" s="2434"/>
      <c r="ABZ35" s="2434"/>
      <c r="ACA35" s="2434"/>
      <c r="ACB35" s="2434"/>
      <c r="ACC35" s="2434"/>
      <c r="ACD35" s="2434"/>
      <c r="ACE35" s="2434"/>
      <c r="ACF35" s="2434"/>
      <c r="ACG35" s="2434"/>
      <c r="ACH35" s="2434"/>
      <c r="ACI35" s="2434"/>
      <c r="ACJ35" s="2434"/>
      <c r="ACK35" s="2434"/>
      <c r="ACL35" s="2434"/>
      <c r="ACM35" s="2434"/>
      <c r="ACN35" s="2434"/>
      <c r="ACO35" s="2434"/>
      <c r="ACP35" s="2434"/>
      <c r="ACQ35" s="2434"/>
      <c r="ACR35" s="2434"/>
      <c r="ACS35" s="2434"/>
      <c r="ACT35" s="2434"/>
      <c r="ACU35" s="2434"/>
      <c r="ACV35" s="2434"/>
      <c r="ACW35" s="2434"/>
      <c r="ACX35" s="2434"/>
      <c r="ACY35" s="2434"/>
      <c r="ACZ35" s="2434"/>
      <c r="ADA35" s="2434"/>
      <c r="ADB35" s="2434"/>
      <c r="ADC35" s="2434"/>
      <c r="ADD35" s="2434"/>
      <c r="ADE35" s="2434"/>
      <c r="ADF35" s="2434"/>
      <c r="ADG35" s="2434"/>
      <c r="ADH35" s="2434"/>
      <c r="ADI35" s="2434"/>
      <c r="ADJ35" s="2434"/>
      <c r="ADK35" s="2434"/>
      <c r="ADL35" s="2434"/>
      <c r="ADM35" s="2434"/>
      <c r="ADN35" s="2434"/>
      <c r="ADO35" s="2434"/>
      <c r="ADP35" s="2434"/>
      <c r="ADQ35" s="2434"/>
      <c r="ADR35" s="2434"/>
      <c r="ADS35" s="2434"/>
      <c r="ADT35" s="2434"/>
      <c r="ADU35" s="2434"/>
      <c r="ADV35" s="2434"/>
      <c r="ADW35" s="2434"/>
      <c r="ADX35" s="2434"/>
      <c r="ADY35" s="2434"/>
      <c r="ADZ35" s="2434"/>
      <c r="AEA35" s="2434"/>
      <c r="AEB35" s="2434"/>
      <c r="AEC35" s="2434"/>
      <c r="AED35" s="2434"/>
      <c r="AEE35" s="2434"/>
      <c r="AEF35" s="2434"/>
      <c r="AEG35" s="2434"/>
      <c r="AEH35" s="2434"/>
      <c r="AEI35" s="2434"/>
      <c r="AEJ35" s="2434"/>
      <c r="AEK35" s="2434"/>
      <c r="AEL35" s="2434"/>
      <c r="AEM35" s="2434"/>
      <c r="AEN35" s="2434"/>
      <c r="AEO35" s="2434"/>
      <c r="AEP35" s="2434"/>
      <c r="AEQ35" s="2434"/>
      <c r="AER35" s="2434"/>
      <c r="AES35" s="2434"/>
      <c r="AET35" s="2434"/>
      <c r="AEU35" s="2434"/>
      <c r="AEV35" s="2434"/>
      <c r="AEW35" s="2434"/>
      <c r="AEX35" s="2434"/>
      <c r="AEY35" s="2434"/>
      <c r="AEZ35" s="2434"/>
      <c r="AFA35" s="2434"/>
      <c r="AFB35" s="2434"/>
      <c r="AFC35" s="2434"/>
      <c r="AFD35" s="2434"/>
      <c r="AFE35" s="2434"/>
      <c r="AFF35" s="2434"/>
      <c r="AFG35" s="2434"/>
      <c r="AFH35" s="2434"/>
      <c r="AFI35" s="2434"/>
      <c r="AFJ35" s="2434"/>
      <c r="AFK35" s="2434"/>
      <c r="AFL35" s="2434"/>
      <c r="AFM35" s="2434"/>
      <c r="AFN35" s="2434"/>
      <c r="AFO35" s="2434"/>
      <c r="AFP35" s="2434"/>
      <c r="AFQ35" s="2434"/>
      <c r="AFR35" s="2434"/>
      <c r="AFS35" s="2434"/>
      <c r="AFT35" s="2434"/>
      <c r="AFU35" s="2434"/>
      <c r="AFV35" s="2434"/>
      <c r="AFW35" s="2434"/>
      <c r="AFX35" s="2434"/>
      <c r="AFY35" s="2434"/>
      <c r="AFZ35" s="2434"/>
      <c r="AGA35" s="2434"/>
      <c r="AGB35" s="2434"/>
      <c r="AGC35" s="2434"/>
      <c r="AGD35" s="2434"/>
      <c r="AGE35" s="2434"/>
      <c r="AGF35" s="2434"/>
      <c r="AGG35" s="2434"/>
      <c r="AGH35" s="2434"/>
      <c r="AGI35" s="2434"/>
      <c r="AGJ35" s="2434"/>
      <c r="AGK35" s="2434"/>
      <c r="AGL35" s="2434"/>
      <c r="AGM35" s="2434"/>
      <c r="AGN35" s="2434"/>
      <c r="AGO35" s="2434"/>
      <c r="AGP35" s="2434"/>
      <c r="AGQ35" s="2434"/>
      <c r="AGR35" s="2434"/>
      <c r="AGS35" s="2434"/>
      <c r="AGT35" s="2434"/>
      <c r="AGU35" s="2434"/>
      <c r="AGV35" s="2434"/>
      <c r="AGW35" s="2434"/>
      <c r="AGX35" s="2434"/>
      <c r="AGY35" s="2434"/>
      <c r="AGZ35" s="2434"/>
      <c r="AHA35" s="2434"/>
      <c r="AHB35" s="2434"/>
      <c r="AHC35" s="2434"/>
      <c r="AHD35" s="2434"/>
      <c r="AHE35" s="2434"/>
      <c r="AHF35" s="2434"/>
      <c r="AHG35" s="2434"/>
      <c r="AHH35" s="2434"/>
      <c r="AHI35" s="2434"/>
      <c r="AHJ35" s="2434"/>
      <c r="AHK35" s="2434"/>
      <c r="AHL35" s="2434"/>
      <c r="AHM35" s="2434"/>
      <c r="AHN35" s="2434"/>
      <c r="AHO35" s="2434"/>
      <c r="AHP35" s="2434"/>
      <c r="AHQ35" s="2434"/>
      <c r="AHR35" s="2434"/>
      <c r="AHS35" s="2434"/>
      <c r="AHT35" s="2434"/>
      <c r="AHU35" s="2434"/>
      <c r="AHV35" s="2434"/>
      <c r="AHW35" s="2434"/>
      <c r="AHX35" s="2434"/>
      <c r="AHY35" s="2434"/>
      <c r="AHZ35" s="2434"/>
      <c r="AIA35" s="2434"/>
      <c r="AIB35" s="2434"/>
      <c r="AIC35" s="2434"/>
      <c r="AID35" s="2434"/>
      <c r="AIE35" s="2434"/>
      <c r="AIF35" s="2434"/>
      <c r="AIG35" s="2434"/>
      <c r="AIH35" s="2434"/>
      <c r="AII35" s="2434"/>
      <c r="AIJ35" s="2434"/>
      <c r="AIK35" s="2434"/>
      <c r="AIL35" s="2434"/>
      <c r="AIM35" s="2434"/>
      <c r="AIN35" s="2434"/>
      <c r="AIO35" s="2434"/>
      <c r="AIP35" s="2434"/>
      <c r="AIQ35" s="2434"/>
      <c r="AIR35" s="2434"/>
      <c r="AIS35" s="2434"/>
      <c r="AIT35" s="2434"/>
      <c r="AIU35" s="2434"/>
      <c r="AIV35" s="2434"/>
      <c r="AIW35" s="2434"/>
      <c r="AIX35" s="2434"/>
      <c r="AIY35" s="2434"/>
      <c r="AIZ35" s="2434"/>
      <c r="AJA35" s="2434"/>
      <c r="AJB35" s="2434"/>
      <c r="AJC35" s="2434"/>
      <c r="AJD35" s="2434"/>
      <c r="AJE35" s="2434"/>
      <c r="AJF35" s="2434"/>
      <c r="AJG35" s="2434"/>
      <c r="AJH35" s="2434"/>
      <c r="AJI35" s="2434"/>
      <c r="AJJ35" s="2434"/>
      <c r="AJK35" s="2434"/>
      <c r="AJL35" s="2434"/>
      <c r="AJM35" s="2434"/>
      <c r="AJN35" s="2434"/>
      <c r="AJO35" s="2434"/>
      <c r="AJP35" s="2434"/>
      <c r="AJQ35" s="2434"/>
      <c r="AJR35" s="2434"/>
      <c r="AJS35" s="2434"/>
      <c r="AJT35" s="2434"/>
      <c r="AJU35" s="2434"/>
      <c r="AJV35" s="2434"/>
      <c r="AJW35" s="2434"/>
      <c r="AJX35" s="2434"/>
      <c r="AJY35" s="2434"/>
      <c r="AJZ35" s="2434"/>
      <c r="AKA35" s="2434"/>
      <c r="AKB35" s="2434"/>
      <c r="AKC35" s="2434"/>
      <c r="AKD35" s="2434"/>
      <c r="AKE35" s="2434"/>
      <c r="AKF35" s="2434"/>
      <c r="AKG35" s="2434"/>
      <c r="AKH35" s="2434"/>
      <c r="AKI35" s="2434"/>
      <c r="AKJ35" s="2434"/>
      <c r="AKK35" s="2434"/>
      <c r="AKL35" s="2434"/>
      <c r="AKM35" s="2434"/>
      <c r="AKN35" s="2434"/>
      <c r="AKO35" s="2434"/>
      <c r="AKP35" s="2434"/>
      <c r="AKQ35" s="2434"/>
      <c r="AKR35" s="2434"/>
      <c r="AKS35" s="2434"/>
      <c r="AKT35" s="2434"/>
      <c r="AKU35" s="2434"/>
      <c r="AKV35" s="2434"/>
      <c r="AKW35" s="2434"/>
      <c r="AKX35" s="2434"/>
      <c r="AKY35" s="2434"/>
      <c r="AKZ35" s="2434"/>
      <c r="ALA35" s="2434"/>
      <c r="ALB35" s="2434"/>
      <c r="ALC35" s="2434"/>
      <c r="ALD35" s="2434"/>
      <c r="ALE35" s="2434"/>
      <c r="ALF35" s="2434"/>
      <c r="ALG35" s="2434"/>
      <c r="ALH35" s="2434"/>
      <c r="ALI35" s="2434"/>
      <c r="ALJ35" s="2434"/>
      <c r="ALK35" s="2434"/>
      <c r="ALL35" s="2434"/>
      <c r="ALM35" s="2434"/>
      <c r="ALN35" s="2434"/>
      <c r="ALO35" s="2434"/>
      <c r="ALP35" s="2434"/>
      <c r="ALQ35" s="2434"/>
      <c r="ALR35" s="2434"/>
      <c r="ALS35" s="2434"/>
      <c r="ALT35" s="2434"/>
      <c r="ALU35" s="2434"/>
      <c r="ALV35" s="2434"/>
      <c r="ALW35" s="2434"/>
      <c r="ALX35" s="2434"/>
      <c r="ALY35" s="2434"/>
      <c r="ALZ35" s="2434"/>
      <c r="AMA35" s="2434"/>
      <c r="AMB35" s="2434"/>
      <c r="AMC35" s="2434"/>
      <c r="AMD35" s="2434"/>
      <c r="AME35" s="2434"/>
      <c r="AMF35" s="2434"/>
      <c r="AMG35" s="2434"/>
      <c r="AMH35" s="2434"/>
      <c r="AMI35" s="2434"/>
      <c r="AMJ35" s="2434"/>
      <c r="AMK35" s="2434"/>
      <c r="AML35" s="2434"/>
      <c r="AMM35" s="2434"/>
      <c r="AMN35" s="2434"/>
      <c r="AMO35" s="2434"/>
      <c r="AMP35" s="2434"/>
      <c r="AMQ35" s="2434"/>
      <c r="AMR35" s="2434"/>
      <c r="AMS35" s="2434"/>
      <c r="AMT35" s="2434"/>
      <c r="AMU35" s="2434"/>
      <c r="AMV35" s="2434"/>
      <c r="AMW35" s="2434"/>
      <c r="AMX35" s="2434"/>
      <c r="AMY35" s="2434"/>
      <c r="AMZ35" s="2434"/>
      <c r="ANA35" s="2434"/>
      <c r="ANB35" s="2434"/>
      <c r="ANC35" s="2434"/>
      <c r="AND35" s="2434"/>
      <c r="ANE35" s="2434"/>
      <c r="ANF35" s="2434"/>
      <c r="ANG35" s="2434"/>
      <c r="ANH35" s="2434"/>
      <c r="ANI35" s="2434"/>
      <c r="ANJ35" s="2434"/>
      <c r="ANK35" s="2434"/>
      <c r="ANL35" s="2434"/>
      <c r="ANM35" s="2434"/>
      <c r="ANN35" s="2434"/>
      <c r="ANO35" s="2434"/>
      <c r="ANP35" s="2434"/>
      <c r="ANQ35" s="2434"/>
      <c r="ANR35" s="2434"/>
      <c r="ANS35" s="2434"/>
      <c r="ANT35" s="2434"/>
      <c r="ANU35" s="2434"/>
      <c r="ANV35" s="2434"/>
      <c r="ANW35" s="2434"/>
      <c r="ANX35" s="2434"/>
      <c r="ANY35" s="2434"/>
      <c r="ANZ35" s="2434"/>
      <c r="AOA35" s="2434"/>
      <c r="AOB35" s="2434"/>
      <c r="AOC35" s="2434"/>
      <c r="AOD35" s="2434"/>
      <c r="AOE35" s="2434"/>
      <c r="AOF35" s="2434"/>
      <c r="AOG35" s="2434"/>
      <c r="AOH35" s="2434"/>
      <c r="AOI35" s="2434"/>
      <c r="AOJ35" s="2434"/>
      <c r="AOK35" s="2434"/>
      <c r="AOL35" s="2434"/>
      <c r="AOM35" s="2434"/>
      <c r="AON35" s="2434"/>
      <c r="AOO35" s="2434"/>
      <c r="AOP35" s="2434"/>
      <c r="AOQ35" s="2434"/>
      <c r="AOR35" s="2434"/>
      <c r="AOS35" s="2434"/>
      <c r="AOT35" s="2434"/>
      <c r="AOU35" s="2434"/>
      <c r="AOV35" s="2434"/>
      <c r="AOW35" s="2434"/>
      <c r="AOX35" s="2434"/>
      <c r="AOY35" s="2434"/>
      <c r="AOZ35" s="2434"/>
      <c r="APA35" s="2434"/>
      <c r="APB35" s="2434"/>
      <c r="APC35" s="2434"/>
      <c r="APD35" s="2434"/>
      <c r="APE35" s="2434"/>
      <c r="APF35" s="2434"/>
      <c r="APG35" s="2434"/>
      <c r="APH35" s="2434"/>
      <c r="API35" s="2434"/>
      <c r="APJ35" s="2434"/>
      <c r="APK35" s="2434"/>
      <c r="APL35" s="2434"/>
      <c r="APM35" s="2434"/>
      <c r="APN35" s="2434"/>
      <c r="APO35" s="2434"/>
      <c r="APP35" s="2434"/>
      <c r="APQ35" s="2434"/>
      <c r="APR35" s="2434"/>
      <c r="APS35" s="2434"/>
      <c r="APT35" s="2434"/>
      <c r="APU35" s="2434"/>
      <c r="APV35" s="2434"/>
      <c r="APW35" s="2434"/>
      <c r="APX35" s="2434"/>
      <c r="APY35" s="2434"/>
      <c r="APZ35" s="2434"/>
      <c r="AQA35" s="2434"/>
      <c r="AQB35" s="2434"/>
      <c r="AQC35" s="2434"/>
      <c r="AQD35" s="2434"/>
      <c r="AQE35" s="2434"/>
      <c r="AQF35" s="2434"/>
      <c r="AQG35" s="2434"/>
      <c r="AQH35" s="2434"/>
      <c r="AQI35" s="2434"/>
      <c r="AQJ35" s="2434"/>
      <c r="AQK35" s="2434"/>
      <c r="AQL35" s="2434"/>
      <c r="AQM35" s="2434"/>
      <c r="AQN35" s="2434"/>
      <c r="AQO35" s="2434"/>
      <c r="AQP35" s="2434"/>
      <c r="AQQ35" s="2434"/>
      <c r="AQR35" s="2434"/>
      <c r="AQS35" s="2434"/>
      <c r="AQT35" s="2434"/>
      <c r="AQU35" s="2434"/>
      <c r="AQV35" s="2434"/>
      <c r="AQW35" s="2434"/>
      <c r="AQX35" s="2434"/>
      <c r="AQY35" s="2434"/>
      <c r="AQZ35" s="2434"/>
      <c r="ARA35" s="2434"/>
      <c r="ARB35" s="2434"/>
      <c r="ARC35" s="2434"/>
      <c r="ARD35" s="2434"/>
      <c r="ARE35" s="2434"/>
      <c r="ARF35" s="2434"/>
      <c r="ARG35" s="2434"/>
      <c r="ARH35" s="2434"/>
      <c r="ARI35" s="2434"/>
      <c r="ARJ35" s="2434"/>
      <c r="ARK35" s="2434"/>
      <c r="ARL35" s="2434"/>
      <c r="ARM35" s="2434"/>
      <c r="ARN35" s="2434"/>
      <c r="ARO35" s="2434"/>
      <c r="ARP35" s="2434"/>
      <c r="ARQ35" s="2434"/>
      <c r="ARR35" s="2434"/>
      <c r="ARS35" s="2434"/>
      <c r="ART35" s="2434"/>
      <c r="ARU35" s="2434"/>
      <c r="ARV35" s="2434"/>
      <c r="ARW35" s="2434"/>
      <c r="ARX35" s="2434"/>
      <c r="ARY35" s="2434"/>
      <c r="ARZ35" s="2434"/>
      <c r="ASA35" s="2434"/>
      <c r="ASB35" s="2434"/>
      <c r="ASC35" s="2434"/>
      <c r="ASD35" s="2434"/>
      <c r="ASE35" s="2434"/>
      <c r="ASF35" s="2434"/>
      <c r="ASG35" s="2434"/>
      <c r="ASH35" s="2434"/>
      <c r="ASI35" s="2434"/>
      <c r="ASJ35" s="2434"/>
      <c r="ASK35" s="2434"/>
      <c r="ASL35" s="2434"/>
      <c r="ASM35" s="2434"/>
      <c r="ASN35" s="2434"/>
      <c r="ASO35" s="2434"/>
      <c r="ASP35" s="2434"/>
      <c r="ASQ35" s="2434"/>
      <c r="ASR35" s="2434"/>
      <c r="ASS35" s="2434"/>
      <c r="AST35" s="2434"/>
      <c r="ASU35" s="2434"/>
      <c r="ASV35" s="2434"/>
      <c r="ASW35" s="2434"/>
      <c r="ASX35" s="2434"/>
      <c r="ASY35" s="2434"/>
      <c r="ASZ35" s="2434"/>
      <c r="ATA35" s="2434"/>
      <c r="ATB35" s="2434"/>
      <c r="ATC35" s="2434"/>
      <c r="ATD35" s="2434"/>
      <c r="ATE35" s="2434"/>
      <c r="ATF35" s="2434"/>
      <c r="ATG35" s="2434"/>
      <c r="ATH35" s="2434"/>
      <c r="ATI35" s="2434"/>
      <c r="ATJ35" s="2434"/>
      <c r="ATK35" s="2434"/>
      <c r="ATL35" s="2434"/>
      <c r="ATM35" s="2434"/>
      <c r="ATN35" s="2434"/>
      <c r="ATO35" s="2434"/>
      <c r="ATP35" s="2434"/>
      <c r="ATQ35" s="2434"/>
      <c r="ATR35" s="2434"/>
      <c r="ATS35" s="2434"/>
      <c r="ATT35" s="2434"/>
      <c r="ATU35" s="2434"/>
      <c r="ATV35" s="2434"/>
      <c r="ATW35" s="2434"/>
      <c r="ATX35" s="2434"/>
      <c r="ATY35" s="2434"/>
      <c r="ATZ35" s="2434"/>
      <c r="AUA35" s="2434"/>
      <c r="AUB35" s="2434"/>
      <c r="AUC35" s="2434"/>
      <c r="AUD35" s="2434"/>
      <c r="AUE35" s="2434"/>
      <c r="AUF35" s="2434"/>
      <c r="AUG35" s="2434"/>
      <c r="AUH35" s="2434"/>
      <c r="AUI35" s="2434"/>
      <c r="AUJ35" s="2434"/>
      <c r="AUK35" s="2434"/>
      <c r="AUL35" s="2434"/>
      <c r="AUM35" s="2434"/>
      <c r="AUN35" s="2434"/>
      <c r="AUO35" s="2434"/>
      <c r="AUP35" s="2434"/>
      <c r="AUQ35" s="2434"/>
      <c r="AUR35" s="2434"/>
      <c r="AUS35" s="2434"/>
      <c r="AUT35" s="2434"/>
      <c r="AUU35" s="2434"/>
      <c r="AUV35" s="2434"/>
      <c r="AUW35" s="2434"/>
      <c r="AUX35" s="2434"/>
      <c r="AUY35" s="2434"/>
      <c r="AUZ35" s="2434"/>
      <c r="AVA35" s="2434"/>
      <c r="AVB35" s="2434"/>
      <c r="AVC35" s="2434"/>
      <c r="AVD35" s="2434"/>
      <c r="AVE35" s="2434"/>
      <c r="AVF35" s="2434"/>
      <c r="AVG35" s="2434"/>
      <c r="AVH35" s="2434"/>
      <c r="AVI35" s="2434"/>
      <c r="AVJ35" s="2434"/>
      <c r="AVK35" s="2434"/>
      <c r="AVL35" s="2434"/>
      <c r="AVM35" s="2434"/>
      <c r="AVN35" s="2434"/>
      <c r="AVO35" s="2434"/>
      <c r="AVP35" s="2434"/>
      <c r="AVQ35" s="2434"/>
      <c r="AVR35" s="2434"/>
      <c r="AVS35" s="2434"/>
      <c r="AVT35" s="2434"/>
      <c r="AVU35" s="2434"/>
      <c r="AVV35" s="2434"/>
      <c r="AVW35" s="2434"/>
      <c r="AVX35" s="2434"/>
      <c r="AVY35" s="2434"/>
      <c r="AVZ35" s="2434"/>
      <c r="AWA35" s="2434"/>
      <c r="AWB35" s="2434"/>
      <c r="AWC35" s="2434"/>
      <c r="AWD35" s="2434"/>
      <c r="AWE35" s="2434"/>
      <c r="AWF35" s="2434"/>
      <c r="AWG35" s="2434"/>
      <c r="AWH35" s="2434"/>
      <c r="AWI35" s="2434"/>
      <c r="AWJ35" s="2434"/>
      <c r="AWK35" s="2434"/>
      <c r="AWL35" s="2434"/>
      <c r="AWM35" s="2434"/>
      <c r="AWN35" s="2434"/>
      <c r="AWO35" s="2434"/>
      <c r="AWP35" s="2434"/>
      <c r="AWQ35" s="2434"/>
      <c r="AWR35" s="2434"/>
      <c r="AWS35" s="2434"/>
      <c r="AWT35" s="2434"/>
      <c r="AWU35" s="2434"/>
      <c r="AWV35" s="2434"/>
      <c r="AWW35" s="2434"/>
      <c r="AWX35" s="2434"/>
      <c r="AWY35" s="2434"/>
      <c r="AWZ35" s="2434"/>
      <c r="AXA35" s="2434"/>
      <c r="AXB35" s="2434"/>
      <c r="AXC35" s="2434"/>
      <c r="AXD35" s="2434"/>
      <c r="AXE35" s="2434"/>
      <c r="AXF35" s="2434"/>
      <c r="AXG35" s="2434"/>
      <c r="AXH35" s="2434"/>
      <c r="AXI35" s="2434"/>
      <c r="AXJ35" s="2434"/>
      <c r="AXK35" s="2434"/>
      <c r="AXL35" s="2434"/>
      <c r="AXM35" s="2434"/>
      <c r="AXN35" s="2434"/>
      <c r="AXO35" s="2434"/>
      <c r="AXP35" s="2434"/>
      <c r="AXQ35" s="2434"/>
      <c r="AXR35" s="2434"/>
      <c r="AXS35" s="2434"/>
      <c r="AXT35" s="2434"/>
      <c r="AXU35" s="2434"/>
      <c r="AXV35" s="2434"/>
      <c r="AXW35" s="2434"/>
      <c r="AXX35" s="2434"/>
      <c r="AXY35" s="2434"/>
      <c r="AXZ35" s="2434"/>
      <c r="AYA35" s="2434"/>
      <c r="AYB35" s="2434"/>
      <c r="AYC35" s="2434"/>
      <c r="AYD35" s="2434"/>
      <c r="AYE35" s="2434"/>
      <c r="AYF35" s="2434"/>
      <c r="AYG35" s="2434"/>
      <c r="AYH35" s="2434"/>
      <c r="AYI35" s="2434"/>
      <c r="AYJ35" s="2434"/>
      <c r="AYK35" s="2434"/>
      <c r="AYL35" s="2434"/>
      <c r="AYM35" s="2434"/>
      <c r="AYN35" s="2434"/>
      <c r="AYO35" s="2434"/>
      <c r="AYP35" s="2434"/>
      <c r="AYQ35" s="2434"/>
      <c r="AYR35" s="2434"/>
      <c r="AYS35" s="2434"/>
      <c r="AYT35" s="2434"/>
      <c r="AYU35" s="2434"/>
      <c r="AYV35" s="2434"/>
      <c r="AYW35" s="2434"/>
      <c r="AYX35" s="2434"/>
      <c r="AYY35" s="2434"/>
      <c r="AYZ35" s="2434"/>
      <c r="AZA35" s="2434"/>
      <c r="AZB35" s="2434"/>
      <c r="AZC35" s="2434"/>
      <c r="AZD35" s="2434"/>
      <c r="AZE35" s="2434"/>
      <c r="AZF35" s="2434"/>
      <c r="AZG35" s="2434"/>
      <c r="AZH35" s="2434"/>
      <c r="AZI35" s="2434"/>
      <c r="AZJ35" s="2434"/>
      <c r="AZK35" s="2434"/>
      <c r="AZL35" s="2434"/>
      <c r="AZM35" s="2434"/>
      <c r="AZN35" s="2434"/>
      <c r="AZO35" s="2434"/>
      <c r="AZP35" s="2434"/>
      <c r="AZQ35" s="2434"/>
      <c r="AZR35" s="2434"/>
      <c r="AZS35" s="2434"/>
      <c r="AZT35" s="2434"/>
      <c r="AZU35" s="2434"/>
      <c r="AZV35" s="2434"/>
      <c r="AZW35" s="2434"/>
      <c r="AZX35" s="2434"/>
      <c r="AZY35" s="2434"/>
      <c r="AZZ35" s="2434"/>
      <c r="BAA35" s="2434"/>
      <c r="BAB35" s="2434"/>
      <c r="BAC35" s="2434"/>
      <c r="BAD35" s="2434"/>
      <c r="BAE35" s="2434"/>
      <c r="BAF35" s="2434"/>
      <c r="BAG35" s="2434"/>
      <c r="BAH35" s="2434"/>
      <c r="BAI35" s="2434"/>
      <c r="BAJ35" s="2434"/>
      <c r="BAK35" s="2434"/>
      <c r="BAL35" s="2434"/>
      <c r="BAM35" s="2434"/>
      <c r="BAN35" s="2434"/>
      <c r="BAO35" s="2434"/>
      <c r="BAP35" s="2434"/>
      <c r="BAQ35" s="2434"/>
      <c r="BAR35" s="2434"/>
      <c r="BAS35" s="2434"/>
      <c r="BAT35" s="2434"/>
      <c r="BAU35" s="2434"/>
      <c r="BAV35" s="2434"/>
      <c r="BAW35" s="2434"/>
      <c r="BAX35" s="2434"/>
      <c r="BAY35" s="2434"/>
      <c r="BAZ35" s="2434"/>
      <c r="BBA35" s="2434"/>
      <c r="BBB35" s="2434"/>
      <c r="BBC35" s="2434"/>
      <c r="BBD35" s="2434"/>
      <c r="BBE35" s="2434"/>
      <c r="BBF35" s="2434"/>
      <c r="BBG35" s="2434"/>
      <c r="BBH35" s="2434"/>
      <c r="BBI35" s="2434"/>
      <c r="BBJ35" s="2434"/>
      <c r="BBK35" s="2434"/>
      <c r="BBL35" s="2434"/>
      <c r="BBM35" s="2434"/>
      <c r="BBN35" s="2434"/>
      <c r="BBO35" s="2434"/>
      <c r="BBP35" s="2434"/>
      <c r="BBQ35" s="2434"/>
      <c r="BBR35" s="2434"/>
      <c r="BBS35" s="2434"/>
      <c r="BBT35" s="2434"/>
      <c r="BBU35" s="2434"/>
      <c r="BBV35" s="2434"/>
      <c r="BBW35" s="2434"/>
      <c r="BBX35" s="2434"/>
      <c r="BBY35" s="2434"/>
      <c r="BBZ35" s="2434"/>
      <c r="BCA35" s="2434"/>
      <c r="BCB35" s="2434"/>
      <c r="BCC35" s="2434"/>
      <c r="BCD35" s="2434"/>
      <c r="BCE35" s="2434"/>
      <c r="BCF35" s="2434"/>
      <c r="BCG35" s="2434"/>
      <c r="BCH35" s="2434"/>
      <c r="BCI35" s="2434"/>
      <c r="BCJ35" s="2434"/>
      <c r="BCK35" s="2434"/>
      <c r="BCL35" s="2434"/>
      <c r="BCM35" s="2434"/>
      <c r="BCN35" s="2434"/>
      <c r="BCO35" s="2434"/>
      <c r="BCP35" s="2434"/>
      <c r="BCQ35" s="2434"/>
      <c r="BCR35" s="2434"/>
      <c r="BCS35" s="2434"/>
      <c r="BCT35" s="2434"/>
      <c r="BCU35" s="2434"/>
      <c r="BCV35" s="2434"/>
      <c r="BCW35" s="2434"/>
      <c r="BCX35" s="2434"/>
      <c r="BCY35" s="2434"/>
      <c r="BCZ35" s="2434"/>
      <c r="BDA35" s="2434"/>
      <c r="BDB35" s="2434"/>
      <c r="BDC35" s="2434"/>
      <c r="BDD35" s="2434"/>
      <c r="BDE35" s="2434"/>
      <c r="BDF35" s="2434"/>
      <c r="BDG35" s="2434"/>
      <c r="BDH35" s="2434"/>
      <c r="BDI35" s="2434"/>
      <c r="BDJ35" s="2434"/>
      <c r="BDK35" s="2434"/>
      <c r="BDL35" s="2434"/>
      <c r="BDM35" s="2434"/>
      <c r="BDN35" s="2434"/>
      <c r="BDO35" s="2434"/>
      <c r="BDP35" s="2434"/>
      <c r="BDQ35" s="2434"/>
      <c r="BDR35" s="2434"/>
      <c r="BDS35" s="2434"/>
      <c r="BDT35" s="2434"/>
      <c r="BDU35" s="2434"/>
      <c r="BDV35" s="2434"/>
      <c r="BDW35" s="2434"/>
      <c r="BDX35" s="2434"/>
      <c r="BDY35" s="2434"/>
      <c r="BDZ35" s="2434"/>
      <c r="BEA35" s="2434"/>
      <c r="BEB35" s="2434"/>
      <c r="BEC35" s="2434"/>
      <c r="BED35" s="2434"/>
      <c r="BEE35" s="2434"/>
      <c r="BEF35" s="2434"/>
      <c r="BEG35" s="2434"/>
      <c r="BEH35" s="2434"/>
      <c r="BEI35" s="2434"/>
      <c r="BEJ35" s="2434"/>
      <c r="BEK35" s="2434"/>
      <c r="BEL35" s="2434"/>
      <c r="BEM35" s="2434"/>
      <c r="BEN35" s="2434"/>
      <c r="BEO35" s="2434"/>
      <c r="BEP35" s="2434"/>
      <c r="BEQ35" s="2434"/>
      <c r="BER35" s="2434"/>
      <c r="BES35" s="2434"/>
      <c r="BET35" s="2434"/>
      <c r="BEU35" s="2434"/>
      <c r="BEV35" s="2434"/>
      <c r="BEW35" s="2434"/>
      <c r="BEX35" s="2434"/>
      <c r="BEY35" s="2434"/>
      <c r="BEZ35" s="2434"/>
      <c r="BFA35" s="2434"/>
      <c r="BFB35" s="2434"/>
      <c r="BFC35" s="2434"/>
      <c r="BFD35" s="2434"/>
      <c r="BFE35" s="2434"/>
      <c r="BFF35" s="2434"/>
      <c r="BFG35" s="2434"/>
      <c r="BFH35" s="2434"/>
      <c r="BFI35" s="2434"/>
      <c r="BFJ35" s="2434"/>
      <c r="BFK35" s="2434"/>
      <c r="BFL35" s="2434"/>
      <c r="BFM35" s="2434"/>
      <c r="BFN35" s="2434"/>
      <c r="BFO35" s="2434"/>
      <c r="BFP35" s="2434"/>
      <c r="BFQ35" s="2434"/>
      <c r="BFR35" s="2434"/>
      <c r="BFS35" s="2434"/>
      <c r="BFT35" s="2434"/>
      <c r="BFU35" s="2434"/>
      <c r="BFV35" s="2434"/>
      <c r="BFW35" s="2434"/>
      <c r="BFX35" s="2434"/>
      <c r="BFY35" s="2434"/>
      <c r="BFZ35" s="2434"/>
      <c r="BGA35" s="2434"/>
      <c r="BGB35" s="2434"/>
      <c r="BGC35" s="2434"/>
      <c r="BGD35" s="2434"/>
      <c r="BGE35" s="2434"/>
      <c r="BGF35" s="2434"/>
      <c r="BGG35" s="2434"/>
      <c r="BGH35" s="2434"/>
      <c r="BGI35" s="2434"/>
      <c r="BGJ35" s="2434"/>
      <c r="BGK35" s="2434"/>
      <c r="BGL35" s="2434"/>
      <c r="BGM35" s="2434"/>
      <c r="BGN35" s="2434"/>
      <c r="BGO35" s="2434"/>
      <c r="BGP35" s="2434"/>
      <c r="BGQ35" s="2434"/>
      <c r="BGR35" s="2434"/>
      <c r="BGS35" s="2434"/>
      <c r="BGT35" s="2434"/>
      <c r="BGU35" s="2434"/>
      <c r="BGV35" s="2434"/>
      <c r="BGW35" s="2434"/>
      <c r="BGX35" s="2434"/>
      <c r="BGY35" s="2434"/>
      <c r="BGZ35" s="2434"/>
      <c r="BHA35" s="2434"/>
      <c r="BHB35" s="2434"/>
      <c r="BHC35" s="2434"/>
      <c r="BHD35" s="2434"/>
      <c r="BHE35" s="2434"/>
      <c r="BHF35" s="2434"/>
      <c r="BHG35" s="2434"/>
      <c r="BHH35" s="2434"/>
      <c r="BHI35" s="2434"/>
      <c r="BHJ35" s="2434"/>
      <c r="BHK35" s="2434"/>
      <c r="BHL35" s="2434"/>
      <c r="BHM35" s="2434"/>
      <c r="BHN35" s="2434"/>
      <c r="BHO35" s="2434"/>
      <c r="BHP35" s="2434"/>
      <c r="BHQ35" s="2434"/>
      <c r="BHR35" s="2434"/>
      <c r="BHS35" s="2434"/>
      <c r="BHT35" s="2434"/>
      <c r="BHU35" s="2434"/>
      <c r="BHV35" s="2434"/>
      <c r="BHW35" s="2434"/>
      <c r="BHX35" s="2434"/>
      <c r="BHY35" s="2434"/>
      <c r="BHZ35" s="2434"/>
      <c r="BIA35" s="2434"/>
      <c r="BIB35" s="2434"/>
      <c r="BIC35" s="2434"/>
      <c r="BID35" s="2434"/>
      <c r="BIE35" s="2434"/>
      <c r="BIF35" s="2434"/>
      <c r="BIG35" s="2434"/>
      <c r="BIH35" s="2434"/>
      <c r="BII35" s="2434"/>
      <c r="BIJ35" s="2434"/>
      <c r="BIK35" s="2434"/>
      <c r="BIL35" s="2434"/>
      <c r="BIM35" s="2434"/>
      <c r="BIN35" s="2434"/>
      <c r="BIO35" s="2434"/>
      <c r="BIP35" s="2434"/>
      <c r="BIQ35" s="2434"/>
      <c r="BIR35" s="2434"/>
      <c r="BIS35" s="2434"/>
      <c r="BIT35" s="2434"/>
      <c r="BIU35" s="2434"/>
      <c r="BIV35" s="2434"/>
      <c r="BIW35" s="2434"/>
      <c r="BIX35" s="2434"/>
      <c r="BIY35" s="2434"/>
      <c r="BIZ35" s="2434"/>
      <c r="BJA35" s="2434"/>
      <c r="BJB35" s="2434"/>
      <c r="BJC35" s="2434"/>
      <c r="BJD35" s="2434"/>
      <c r="BJE35" s="2434"/>
      <c r="BJF35" s="2434"/>
      <c r="BJG35" s="2434"/>
      <c r="BJH35" s="2434"/>
      <c r="BJI35" s="2434"/>
      <c r="BJJ35" s="2434"/>
      <c r="BJK35" s="2434"/>
      <c r="BJL35" s="2434"/>
      <c r="BJM35" s="2434"/>
      <c r="BJN35" s="2434"/>
      <c r="BJO35" s="2434"/>
      <c r="BJP35" s="2434"/>
      <c r="BJQ35" s="2434"/>
      <c r="BJR35" s="2434"/>
      <c r="BJS35" s="2434"/>
      <c r="BJT35" s="2434"/>
      <c r="BJU35" s="2434"/>
      <c r="BJV35" s="2434"/>
      <c r="BJW35" s="2434"/>
      <c r="BJX35" s="2434"/>
      <c r="BJY35" s="2434"/>
      <c r="BJZ35" s="2434"/>
      <c r="BKA35" s="2434"/>
      <c r="BKB35" s="2434"/>
      <c r="BKC35" s="2434"/>
      <c r="BKD35" s="2434"/>
      <c r="BKE35" s="2434"/>
      <c r="BKF35" s="2434"/>
      <c r="BKG35" s="2434"/>
      <c r="BKH35" s="2434"/>
      <c r="BKI35" s="2434"/>
      <c r="BKJ35" s="2434"/>
      <c r="BKK35" s="2434"/>
      <c r="BKL35" s="2434"/>
      <c r="BKM35" s="2434"/>
      <c r="BKN35" s="2434"/>
      <c r="BKO35" s="2434"/>
      <c r="BKP35" s="2434"/>
      <c r="BKQ35" s="2434"/>
      <c r="BKR35" s="2434"/>
      <c r="BKS35" s="2434"/>
      <c r="BKT35" s="2434"/>
      <c r="BKU35" s="2434"/>
      <c r="BKV35" s="2434"/>
      <c r="BKW35" s="2434"/>
      <c r="BKX35" s="2434"/>
      <c r="BKY35" s="2434"/>
      <c r="BKZ35" s="2434"/>
      <c r="BLA35" s="2434"/>
      <c r="BLB35" s="2434"/>
      <c r="BLC35" s="2434"/>
      <c r="BLD35" s="2434"/>
      <c r="BLE35" s="2434"/>
      <c r="BLF35" s="2434"/>
      <c r="BLG35" s="2434"/>
      <c r="BLH35" s="2434"/>
      <c r="BLI35" s="2434"/>
      <c r="BLJ35" s="2434"/>
      <c r="BLK35" s="2434"/>
      <c r="BLL35" s="2434"/>
      <c r="BLM35" s="2434"/>
      <c r="BLN35" s="2434"/>
      <c r="BLO35" s="2434"/>
      <c r="BLP35" s="2434"/>
      <c r="BLQ35" s="2434"/>
      <c r="BLR35" s="2434"/>
      <c r="BLS35" s="2434"/>
      <c r="BLT35" s="2434"/>
      <c r="BLU35" s="2434"/>
      <c r="BLV35" s="2434"/>
      <c r="BLW35" s="2434"/>
      <c r="BLX35" s="2434"/>
      <c r="BLY35" s="2434"/>
      <c r="BLZ35" s="2434"/>
      <c r="BMA35" s="2434"/>
      <c r="BMB35" s="2434"/>
      <c r="BMC35" s="2434"/>
      <c r="BMD35" s="2434"/>
      <c r="BME35" s="2434"/>
      <c r="BMF35" s="2434"/>
      <c r="BMG35" s="2434"/>
      <c r="BMH35" s="2434"/>
      <c r="BMI35" s="2434"/>
      <c r="BMJ35" s="2434"/>
      <c r="BMK35" s="2434"/>
      <c r="BML35" s="2434"/>
      <c r="BMM35" s="2434"/>
      <c r="BMN35" s="2434"/>
      <c r="BMO35" s="2434"/>
      <c r="BMP35" s="2434"/>
      <c r="BMQ35" s="2434"/>
      <c r="BMR35" s="2434"/>
      <c r="BMS35" s="2434"/>
      <c r="BMT35" s="2434"/>
      <c r="BMU35" s="2434"/>
      <c r="BMV35" s="2434"/>
      <c r="BMW35" s="2434"/>
      <c r="BMX35" s="2434"/>
      <c r="BMY35" s="2434"/>
      <c r="BMZ35" s="2434"/>
      <c r="BNA35" s="2434"/>
      <c r="BNB35" s="2434"/>
      <c r="BNC35" s="2434"/>
      <c r="BND35" s="2434"/>
      <c r="BNE35" s="2434"/>
      <c r="BNF35" s="2434"/>
      <c r="BNG35" s="2434"/>
      <c r="BNH35" s="2434"/>
      <c r="BNI35" s="2434"/>
      <c r="BNJ35" s="2434"/>
      <c r="BNK35" s="2434"/>
      <c r="BNL35" s="2434"/>
      <c r="BNM35" s="2434"/>
      <c r="BNN35" s="2434"/>
      <c r="BNO35" s="2434"/>
      <c r="BNP35" s="2434"/>
      <c r="BNQ35" s="2434"/>
      <c r="BNR35" s="2434"/>
      <c r="BNS35" s="2434"/>
      <c r="BNT35" s="2434"/>
      <c r="BNU35" s="2434"/>
      <c r="BNV35" s="2434"/>
      <c r="BNW35" s="2434"/>
      <c r="BNX35" s="2434"/>
      <c r="BNY35" s="2434"/>
      <c r="BNZ35" s="2434"/>
      <c r="BOA35" s="2434"/>
      <c r="BOB35" s="2434"/>
      <c r="BOC35" s="2434"/>
      <c r="BOD35" s="2434"/>
      <c r="BOE35" s="2434"/>
      <c r="BOF35" s="2434"/>
      <c r="BOG35" s="2434"/>
      <c r="BOH35" s="2434"/>
      <c r="BOI35" s="2434"/>
      <c r="BOJ35" s="2434"/>
      <c r="BOK35" s="2434"/>
      <c r="BOL35" s="2434"/>
      <c r="BOM35" s="2434"/>
      <c r="BON35" s="2434"/>
      <c r="BOO35" s="2434"/>
      <c r="BOP35" s="2434"/>
      <c r="BOQ35" s="2434"/>
      <c r="BOR35" s="2434"/>
      <c r="BOS35" s="2434"/>
      <c r="BOT35" s="2434"/>
      <c r="BOU35" s="2434"/>
      <c r="BOV35" s="2434"/>
      <c r="BOW35" s="2434"/>
      <c r="BOX35" s="2434"/>
      <c r="BOY35" s="2434"/>
      <c r="BOZ35" s="2434"/>
      <c r="BPA35" s="2434"/>
      <c r="BPB35" s="2434"/>
      <c r="BPC35" s="2434"/>
      <c r="BPD35" s="2434"/>
      <c r="BPE35" s="2434"/>
      <c r="BPF35" s="2434"/>
      <c r="BPG35" s="2434"/>
      <c r="BPH35" s="2434"/>
      <c r="BPI35" s="2434"/>
      <c r="BPJ35" s="2434"/>
      <c r="BPK35" s="2434"/>
      <c r="BPL35" s="2434"/>
      <c r="BPM35" s="2434"/>
      <c r="BPN35" s="2434"/>
      <c r="BPO35" s="2434"/>
      <c r="BPP35" s="2434"/>
      <c r="BPQ35" s="2434"/>
      <c r="BPR35" s="2434"/>
      <c r="BPS35" s="2434"/>
      <c r="BPT35" s="2434"/>
      <c r="BPU35" s="2434"/>
      <c r="BPV35" s="2434"/>
      <c r="BPW35" s="2434"/>
      <c r="BPX35" s="2434"/>
      <c r="BPY35" s="2434"/>
      <c r="BPZ35" s="2434"/>
      <c r="BQA35" s="2434"/>
      <c r="BQB35" s="2434"/>
      <c r="BQC35" s="2434"/>
      <c r="BQD35" s="2434"/>
      <c r="BQE35" s="2434"/>
      <c r="BQF35" s="2434"/>
      <c r="BQG35" s="2434"/>
      <c r="BQH35" s="2434"/>
      <c r="BQI35" s="2434"/>
      <c r="BQJ35" s="2434"/>
      <c r="BQK35" s="2434"/>
      <c r="BQL35" s="2434"/>
      <c r="BQM35" s="2434"/>
      <c r="BQN35" s="2434"/>
      <c r="BQO35" s="2434"/>
      <c r="BQP35" s="2434"/>
      <c r="BQQ35" s="2434"/>
      <c r="BQR35" s="2434"/>
      <c r="BQS35" s="2434"/>
      <c r="BQT35" s="2434"/>
      <c r="BQU35" s="2434"/>
      <c r="BQV35" s="2434"/>
      <c r="BQW35" s="2434"/>
      <c r="BQX35" s="2434"/>
      <c r="BQY35" s="2434"/>
      <c r="BQZ35" s="2434"/>
      <c r="BRA35" s="2434"/>
      <c r="BRB35" s="2434"/>
      <c r="BRC35" s="2434"/>
      <c r="BRD35" s="2434"/>
      <c r="BRE35" s="2434"/>
      <c r="BRF35" s="2434"/>
      <c r="BRG35" s="2434"/>
      <c r="BRH35" s="2434"/>
      <c r="BRI35" s="2434"/>
      <c r="BRJ35" s="2434"/>
      <c r="BRK35" s="2434"/>
      <c r="BRL35" s="2434"/>
      <c r="BRM35" s="2434"/>
      <c r="BRN35" s="2434"/>
      <c r="BRO35" s="2434"/>
      <c r="BRP35" s="2434"/>
      <c r="BRQ35" s="2434"/>
      <c r="BRR35" s="2434"/>
      <c r="BRS35" s="2434"/>
      <c r="BRT35" s="2434"/>
      <c r="BRU35" s="2434"/>
      <c r="BRV35" s="2434"/>
      <c r="BRW35" s="2434"/>
      <c r="BRX35" s="2434"/>
      <c r="BRY35" s="2434"/>
      <c r="BRZ35" s="2434"/>
      <c r="BSA35" s="2434"/>
      <c r="BSB35" s="2434"/>
      <c r="BSC35" s="2434"/>
      <c r="BSD35" s="2434"/>
      <c r="BSE35" s="2434"/>
      <c r="BSF35" s="2434"/>
      <c r="BSG35" s="2434"/>
      <c r="BSH35" s="2434"/>
      <c r="BSI35" s="2434"/>
      <c r="BSJ35" s="2434"/>
      <c r="BSK35" s="2434"/>
      <c r="BSL35" s="2434"/>
      <c r="BSM35" s="2434"/>
      <c r="BSN35" s="2434"/>
      <c r="BSO35" s="2434"/>
      <c r="BSP35" s="2434"/>
      <c r="BSQ35" s="2434"/>
      <c r="BSR35" s="2434"/>
      <c r="BSS35" s="2434"/>
      <c r="BST35" s="2434"/>
      <c r="BSU35" s="2434"/>
      <c r="BSV35" s="2434"/>
      <c r="BSW35" s="2434"/>
      <c r="BSX35" s="2434"/>
      <c r="BSY35" s="2434"/>
      <c r="BSZ35" s="2434"/>
      <c r="BTA35" s="2434"/>
      <c r="BTB35" s="2434"/>
      <c r="BTC35" s="2434"/>
      <c r="BTD35" s="2434"/>
      <c r="BTE35" s="2434"/>
      <c r="BTF35" s="2434"/>
      <c r="BTG35" s="2434"/>
      <c r="BTH35" s="2434"/>
      <c r="BTI35" s="2434"/>
      <c r="BTJ35" s="2434"/>
      <c r="BTK35" s="2434"/>
      <c r="BTL35" s="2434"/>
      <c r="BTM35" s="2434"/>
      <c r="BTN35" s="2434"/>
      <c r="BTO35" s="2434"/>
      <c r="BTP35" s="2434"/>
      <c r="BTQ35" s="2434"/>
      <c r="BTR35" s="2434"/>
      <c r="BTS35" s="2434"/>
      <c r="BTT35" s="2434"/>
      <c r="BTU35" s="2434"/>
      <c r="BTV35" s="2434"/>
      <c r="BTW35" s="2434"/>
      <c r="BTX35" s="2434"/>
      <c r="BTY35" s="2434"/>
      <c r="BTZ35" s="2434"/>
      <c r="BUA35" s="2434"/>
      <c r="BUB35" s="2434"/>
      <c r="BUC35" s="2434"/>
      <c r="BUD35" s="2434"/>
      <c r="BUE35" s="2434"/>
      <c r="BUF35" s="2434"/>
      <c r="BUG35" s="2434"/>
      <c r="BUH35" s="2434"/>
      <c r="BUI35" s="2434"/>
      <c r="BUJ35" s="2434"/>
      <c r="BUK35" s="2434"/>
      <c r="BUL35" s="2434"/>
      <c r="BUM35" s="2434"/>
      <c r="BUN35" s="2434"/>
      <c r="BUO35" s="2434"/>
      <c r="BUP35" s="2434"/>
      <c r="BUQ35" s="2434"/>
      <c r="BUR35" s="2434"/>
      <c r="BUS35" s="2434"/>
      <c r="BUT35" s="2434"/>
      <c r="BUU35" s="2434"/>
      <c r="BUV35" s="2434"/>
      <c r="BUW35" s="2434"/>
      <c r="BUX35" s="2434"/>
      <c r="BUY35" s="2434"/>
      <c r="BUZ35" s="2434"/>
      <c r="BVA35" s="2434"/>
      <c r="BVB35" s="2434"/>
      <c r="BVC35" s="2434"/>
      <c r="BVD35" s="2434"/>
      <c r="BVE35" s="2434"/>
      <c r="BVF35" s="2434"/>
      <c r="BVG35" s="2434"/>
      <c r="BVH35" s="2434"/>
      <c r="BVI35" s="2434"/>
      <c r="BVJ35" s="2434"/>
      <c r="BVK35" s="2434"/>
      <c r="BVL35" s="2434"/>
      <c r="BVM35" s="2434"/>
      <c r="BVN35" s="2434"/>
      <c r="BVO35" s="2434"/>
      <c r="BVP35" s="2434"/>
      <c r="BVQ35" s="2434"/>
      <c r="BVR35" s="2434"/>
      <c r="BVS35" s="2434"/>
      <c r="BVT35" s="2434"/>
      <c r="BVU35" s="2434"/>
      <c r="BVV35" s="2434"/>
      <c r="BVW35" s="2434"/>
      <c r="BVX35" s="2434"/>
      <c r="BVY35" s="2434"/>
      <c r="BVZ35" s="2434"/>
      <c r="BWA35" s="2434"/>
      <c r="BWB35" s="2434"/>
      <c r="BWC35" s="2434"/>
      <c r="BWD35" s="2434"/>
      <c r="BWE35" s="2434"/>
      <c r="BWF35" s="2434"/>
      <c r="BWG35" s="2434"/>
      <c r="BWH35" s="2434"/>
      <c r="BWI35" s="2434"/>
      <c r="BWJ35" s="2434"/>
      <c r="BWK35" s="2434"/>
      <c r="BWL35" s="2434"/>
      <c r="BWM35" s="2434"/>
      <c r="BWN35" s="2434"/>
      <c r="BWO35" s="2434"/>
      <c r="BWP35" s="2434"/>
      <c r="BWQ35" s="2434"/>
      <c r="BWR35" s="2434"/>
      <c r="BWS35" s="2434"/>
      <c r="BWT35" s="2434"/>
      <c r="BWU35" s="2434"/>
      <c r="BWV35" s="2434"/>
      <c r="BWW35" s="2434"/>
      <c r="BWX35" s="2434"/>
      <c r="BWY35" s="2434"/>
      <c r="BWZ35" s="2434"/>
      <c r="BXA35" s="2434"/>
      <c r="BXB35" s="2434"/>
      <c r="BXC35" s="2434"/>
      <c r="BXD35" s="2434"/>
      <c r="BXE35" s="2434"/>
      <c r="BXF35" s="2434"/>
      <c r="BXG35" s="2434"/>
      <c r="BXH35" s="2434"/>
      <c r="BXI35" s="2434"/>
      <c r="BXJ35" s="2434"/>
      <c r="BXK35" s="2434"/>
      <c r="BXL35" s="2434"/>
      <c r="BXM35" s="2434"/>
      <c r="BXN35" s="2434"/>
      <c r="BXO35" s="2434"/>
      <c r="BXP35" s="2434"/>
      <c r="BXQ35" s="2434"/>
      <c r="BXR35" s="2434"/>
      <c r="BXS35" s="2434"/>
      <c r="BXT35" s="2434"/>
      <c r="BXU35" s="2434"/>
      <c r="BXV35" s="2434"/>
      <c r="BXW35" s="2434"/>
      <c r="BXX35" s="2434"/>
      <c r="BXY35" s="2434"/>
      <c r="BXZ35" s="2434"/>
      <c r="BYA35" s="2434"/>
      <c r="BYB35" s="2434"/>
      <c r="BYC35" s="2434"/>
      <c r="BYD35" s="2434"/>
      <c r="BYE35" s="2434"/>
      <c r="BYF35" s="2434"/>
      <c r="BYG35" s="2434"/>
      <c r="BYH35" s="2434"/>
      <c r="BYI35" s="2434"/>
      <c r="BYJ35" s="2434"/>
      <c r="BYK35" s="2434"/>
      <c r="BYL35" s="2434"/>
      <c r="BYM35" s="2434"/>
      <c r="BYN35" s="2434"/>
      <c r="BYO35" s="2434"/>
      <c r="BYP35" s="2434"/>
      <c r="BYQ35" s="2434"/>
      <c r="BYR35" s="2434"/>
      <c r="BYS35" s="2434"/>
      <c r="BYT35" s="2434"/>
      <c r="BYU35" s="2434"/>
      <c r="BYV35" s="2434"/>
      <c r="BYW35" s="2434"/>
      <c r="BYX35" s="2434"/>
      <c r="BYY35" s="2434"/>
      <c r="BYZ35" s="2434"/>
      <c r="BZA35" s="2434"/>
      <c r="BZB35" s="2434"/>
      <c r="BZC35" s="2434"/>
      <c r="BZD35" s="2434"/>
      <c r="BZE35" s="2434"/>
      <c r="BZF35" s="2434"/>
      <c r="BZG35" s="2434"/>
      <c r="BZH35" s="2434"/>
      <c r="BZI35" s="2434"/>
      <c r="BZJ35" s="2434"/>
      <c r="BZK35" s="2434"/>
      <c r="BZL35" s="2434"/>
      <c r="BZM35" s="2434"/>
      <c r="BZN35" s="2434"/>
      <c r="BZO35" s="2434"/>
      <c r="BZP35" s="2434"/>
      <c r="BZQ35" s="2434"/>
      <c r="BZR35" s="2434"/>
      <c r="BZS35" s="2434"/>
      <c r="BZT35" s="2434"/>
      <c r="BZU35" s="2434"/>
      <c r="BZV35" s="2434"/>
      <c r="BZW35" s="2434"/>
      <c r="BZX35" s="2434"/>
      <c r="BZY35" s="2434"/>
      <c r="BZZ35" s="2434"/>
      <c r="CAA35" s="2434"/>
      <c r="CAB35" s="2434"/>
      <c r="CAC35" s="2434"/>
      <c r="CAD35" s="2434"/>
      <c r="CAE35" s="2434"/>
      <c r="CAF35" s="2434"/>
      <c r="CAG35" s="2434"/>
      <c r="CAH35" s="2434"/>
      <c r="CAI35" s="2434"/>
      <c r="CAJ35" s="2434"/>
      <c r="CAK35" s="2434"/>
      <c r="CAL35" s="2434"/>
      <c r="CAM35" s="2434"/>
      <c r="CAN35" s="2434"/>
      <c r="CAO35" s="2434"/>
      <c r="CAP35" s="2434"/>
      <c r="CAQ35" s="2434"/>
      <c r="CAR35" s="2434"/>
      <c r="CAS35" s="2434"/>
      <c r="CAT35" s="2434"/>
      <c r="CAU35" s="2434"/>
      <c r="CAV35" s="2434"/>
      <c r="CAW35" s="2434"/>
      <c r="CAX35" s="2434"/>
      <c r="CAY35" s="2434"/>
      <c r="CAZ35" s="2434"/>
      <c r="CBA35" s="2434"/>
      <c r="CBB35" s="2434"/>
      <c r="CBC35" s="2434"/>
      <c r="CBD35" s="2434"/>
      <c r="CBE35" s="2434"/>
      <c r="CBF35" s="2434"/>
      <c r="CBG35" s="2434"/>
      <c r="CBH35" s="2434"/>
      <c r="CBI35" s="2434"/>
      <c r="CBJ35" s="2434"/>
      <c r="CBK35" s="2434"/>
      <c r="CBL35" s="2434"/>
      <c r="CBM35" s="2434"/>
      <c r="CBN35" s="2434"/>
      <c r="CBO35" s="2434"/>
      <c r="CBP35" s="2434"/>
      <c r="CBQ35" s="2434"/>
      <c r="CBR35" s="2434"/>
      <c r="CBS35" s="2434"/>
      <c r="CBT35" s="2434"/>
      <c r="CBU35" s="2434"/>
      <c r="CBV35" s="2434"/>
      <c r="CBW35" s="2434"/>
      <c r="CBX35" s="2434"/>
      <c r="CBY35" s="2434"/>
      <c r="CBZ35" s="2434"/>
      <c r="CCA35" s="2434"/>
      <c r="CCB35" s="2434"/>
      <c r="CCC35" s="2434"/>
      <c r="CCD35" s="2434"/>
      <c r="CCE35" s="2434"/>
      <c r="CCF35" s="2434"/>
      <c r="CCG35" s="2434"/>
      <c r="CCH35" s="2434"/>
      <c r="CCI35" s="2434"/>
      <c r="CCJ35" s="2434"/>
      <c r="CCK35" s="2434"/>
      <c r="CCL35" s="2434"/>
      <c r="CCM35" s="2434"/>
      <c r="CCN35" s="2434"/>
      <c r="CCO35" s="2434"/>
      <c r="CCP35" s="2434"/>
      <c r="CCQ35" s="2434"/>
      <c r="CCR35" s="2434"/>
      <c r="CCS35" s="2434"/>
      <c r="CCT35" s="2434"/>
      <c r="CCU35" s="2434"/>
      <c r="CCV35" s="2434"/>
      <c r="CCW35" s="2434"/>
      <c r="CCX35" s="2434"/>
      <c r="CCY35" s="2434"/>
      <c r="CCZ35" s="2434"/>
      <c r="CDA35" s="2434"/>
      <c r="CDB35" s="2434"/>
      <c r="CDC35" s="2434"/>
      <c r="CDD35" s="2434"/>
      <c r="CDE35" s="2434"/>
      <c r="CDF35" s="2434"/>
      <c r="CDG35" s="2434"/>
      <c r="CDH35" s="2434"/>
      <c r="CDI35" s="2434"/>
      <c r="CDJ35" s="2434"/>
      <c r="CDK35" s="2434"/>
      <c r="CDL35" s="2434"/>
      <c r="CDM35" s="2434"/>
      <c r="CDN35" s="2434"/>
      <c r="CDO35" s="2434"/>
      <c r="CDP35" s="2434"/>
      <c r="CDQ35" s="2434"/>
      <c r="CDR35" s="2434"/>
      <c r="CDS35" s="2434"/>
      <c r="CDT35" s="2434"/>
      <c r="CDU35" s="2434"/>
      <c r="CDV35" s="2434"/>
      <c r="CDW35" s="2434"/>
      <c r="CDX35" s="2434"/>
      <c r="CDY35" s="2434"/>
      <c r="CDZ35" s="2434"/>
      <c r="CEA35" s="2434"/>
      <c r="CEB35" s="2434"/>
      <c r="CEC35" s="2434"/>
      <c r="CED35" s="2434"/>
      <c r="CEE35" s="2434"/>
      <c r="CEF35" s="2434"/>
      <c r="CEG35" s="2434"/>
      <c r="CEH35" s="2434"/>
      <c r="CEI35" s="2434"/>
      <c r="CEJ35" s="2434"/>
      <c r="CEK35" s="2434"/>
      <c r="CEL35" s="2434"/>
      <c r="CEM35" s="2434"/>
      <c r="CEN35" s="2434"/>
      <c r="CEO35" s="2434"/>
      <c r="CEP35" s="2434"/>
      <c r="CEQ35" s="2434"/>
      <c r="CER35" s="2434"/>
      <c r="CES35" s="2434"/>
      <c r="CET35" s="2434"/>
      <c r="CEU35" s="2434"/>
      <c r="CEV35" s="2434"/>
      <c r="CEW35" s="2434"/>
      <c r="CEX35" s="2434"/>
      <c r="CEY35" s="2434"/>
      <c r="CEZ35" s="2434"/>
      <c r="CFA35" s="2434"/>
      <c r="CFB35" s="2434"/>
      <c r="CFC35" s="2434"/>
      <c r="CFD35" s="2434"/>
      <c r="CFE35" s="2434"/>
      <c r="CFF35" s="2434"/>
      <c r="CFG35" s="2434"/>
      <c r="CFH35" s="2434"/>
      <c r="CFI35" s="2434"/>
      <c r="CFJ35" s="2434"/>
      <c r="CFK35" s="2434"/>
      <c r="CFL35" s="2434"/>
      <c r="CFM35" s="2434"/>
      <c r="CFN35" s="2434"/>
      <c r="CFO35" s="2434"/>
      <c r="CFP35" s="2434"/>
      <c r="CFQ35" s="2434"/>
      <c r="CFR35" s="2434"/>
      <c r="CFS35" s="2434"/>
      <c r="CFT35" s="2434"/>
      <c r="CFU35" s="2434"/>
      <c r="CFV35" s="2434"/>
      <c r="CFW35" s="2434"/>
      <c r="CFX35" s="2434"/>
      <c r="CFY35" s="2434"/>
      <c r="CFZ35" s="2434"/>
      <c r="CGA35" s="2434"/>
      <c r="CGB35" s="2434"/>
      <c r="CGC35" s="2434"/>
      <c r="CGD35" s="2434"/>
      <c r="CGE35" s="2434"/>
      <c r="CGF35" s="2434"/>
      <c r="CGG35" s="2434"/>
      <c r="CGH35" s="2434"/>
      <c r="CGI35" s="2434"/>
      <c r="CGJ35" s="2434"/>
      <c r="CGK35" s="2434"/>
      <c r="CGL35" s="2434"/>
      <c r="CGM35" s="2434"/>
      <c r="CGN35" s="2434"/>
      <c r="CGO35" s="2434"/>
      <c r="CGP35" s="2434"/>
      <c r="CGQ35" s="2434"/>
      <c r="CGR35" s="2434"/>
      <c r="CGS35" s="2434"/>
      <c r="CGT35" s="2434"/>
      <c r="CGU35" s="2434"/>
      <c r="CGV35" s="2434"/>
      <c r="CGW35" s="2434"/>
      <c r="CGX35" s="2434"/>
      <c r="CGY35" s="2434"/>
      <c r="CGZ35" s="2434"/>
      <c r="CHA35" s="2434"/>
      <c r="CHB35" s="2434"/>
      <c r="CHC35" s="2434"/>
      <c r="CHD35" s="2434"/>
      <c r="CHE35" s="2434"/>
      <c r="CHF35" s="2434"/>
      <c r="CHG35" s="2434"/>
      <c r="CHH35" s="2434"/>
      <c r="CHI35" s="2434"/>
      <c r="CHJ35" s="2434"/>
      <c r="CHK35" s="2434"/>
      <c r="CHL35" s="2434"/>
      <c r="CHM35" s="2434"/>
      <c r="CHN35" s="2434"/>
      <c r="CHO35" s="2434"/>
      <c r="CHP35" s="2434"/>
      <c r="CHQ35" s="2434"/>
      <c r="CHR35" s="2434"/>
      <c r="CHS35" s="2434"/>
      <c r="CHT35" s="2434"/>
      <c r="CHU35" s="2434"/>
      <c r="CHV35" s="2434"/>
      <c r="CHW35" s="2434"/>
      <c r="CHX35" s="2434"/>
      <c r="CHY35" s="2434"/>
      <c r="CHZ35" s="2434"/>
      <c r="CIA35" s="2434"/>
      <c r="CIB35" s="2434"/>
      <c r="CIC35" s="2434"/>
      <c r="CID35" s="2434"/>
      <c r="CIE35" s="2434"/>
      <c r="CIF35" s="2434"/>
      <c r="CIG35" s="2434"/>
      <c r="CIH35" s="2434"/>
      <c r="CII35" s="2434"/>
      <c r="CIJ35" s="2434"/>
      <c r="CIK35" s="2434"/>
      <c r="CIL35" s="2434"/>
      <c r="CIM35" s="2434"/>
      <c r="CIN35" s="2434"/>
      <c r="CIO35" s="2434"/>
      <c r="CIP35" s="2434"/>
      <c r="CIQ35" s="2434"/>
      <c r="CIR35" s="2434"/>
      <c r="CIS35" s="2434"/>
      <c r="CIT35" s="2434"/>
      <c r="CIU35" s="2434"/>
      <c r="CIV35" s="2434"/>
      <c r="CIW35" s="2434"/>
      <c r="CIX35" s="2434"/>
      <c r="CIY35" s="2434"/>
      <c r="CIZ35" s="2434"/>
      <c r="CJA35" s="2434"/>
      <c r="CJB35" s="2434"/>
      <c r="CJC35" s="2434"/>
      <c r="CJD35" s="2434"/>
      <c r="CJE35" s="2434"/>
      <c r="CJF35" s="2434"/>
      <c r="CJG35" s="2434"/>
      <c r="CJH35" s="2434"/>
      <c r="CJI35" s="2434"/>
      <c r="CJJ35" s="2434"/>
      <c r="CJK35" s="2434"/>
      <c r="CJL35" s="2434"/>
      <c r="CJM35" s="2434"/>
      <c r="CJN35" s="2434"/>
      <c r="CJO35" s="2434"/>
      <c r="CJP35" s="2434"/>
      <c r="CJQ35" s="2434"/>
      <c r="CJR35" s="2434"/>
      <c r="CJS35" s="2434"/>
      <c r="CJT35" s="2434"/>
      <c r="CJU35" s="2434"/>
      <c r="CJV35" s="2434"/>
      <c r="CJW35" s="2434"/>
      <c r="CJX35" s="2434"/>
      <c r="CJY35" s="2434"/>
      <c r="CJZ35" s="2434"/>
      <c r="CKA35" s="2434"/>
      <c r="CKB35" s="2434"/>
      <c r="CKC35" s="2434"/>
      <c r="CKD35" s="2434"/>
      <c r="CKE35" s="2434"/>
      <c r="CKF35" s="2434"/>
      <c r="CKG35" s="2434"/>
      <c r="CKH35" s="2434"/>
      <c r="CKI35" s="2434"/>
      <c r="CKJ35" s="2434"/>
      <c r="CKK35" s="2434"/>
      <c r="CKL35" s="2434"/>
      <c r="CKM35" s="2434"/>
      <c r="CKN35" s="2434"/>
      <c r="CKO35" s="2434"/>
      <c r="CKP35" s="2434"/>
      <c r="CKQ35" s="2434"/>
      <c r="CKR35" s="2434"/>
      <c r="CKS35" s="2434"/>
      <c r="CKT35" s="2434"/>
      <c r="CKU35" s="2434"/>
      <c r="CKV35" s="2434"/>
      <c r="CKW35" s="2434"/>
      <c r="CKX35" s="2434"/>
      <c r="CKY35" s="2434"/>
      <c r="CKZ35" s="2434"/>
      <c r="CLA35" s="2434"/>
      <c r="CLB35" s="2434"/>
      <c r="CLC35" s="2434"/>
      <c r="CLD35" s="2434"/>
      <c r="CLE35" s="2434"/>
      <c r="CLF35" s="2434"/>
      <c r="CLG35" s="2434"/>
      <c r="CLH35" s="2434"/>
      <c r="CLI35" s="2434"/>
      <c r="CLJ35" s="2434"/>
      <c r="CLK35" s="2434"/>
      <c r="CLL35" s="2434"/>
      <c r="CLM35" s="2434"/>
      <c r="CLN35" s="2434"/>
      <c r="CLO35" s="2434"/>
      <c r="CLP35" s="2434"/>
      <c r="CLQ35" s="2434"/>
      <c r="CLR35" s="2434"/>
      <c r="CLS35" s="2434"/>
      <c r="CLT35" s="2434"/>
      <c r="CLU35" s="2434"/>
      <c r="CLV35" s="2434"/>
      <c r="CLW35" s="2434"/>
      <c r="CLX35" s="2434"/>
      <c r="CLY35" s="2434"/>
      <c r="CLZ35" s="2434"/>
      <c r="CMA35" s="2434"/>
      <c r="CMB35" s="2434"/>
      <c r="CMC35" s="2434"/>
      <c r="CMD35" s="2434"/>
      <c r="CME35" s="2434"/>
      <c r="CMF35" s="2434"/>
      <c r="CMG35" s="2434"/>
      <c r="CMH35" s="2434"/>
      <c r="CMI35" s="2434"/>
      <c r="CMJ35" s="2434"/>
      <c r="CMK35" s="2434"/>
      <c r="CML35" s="2434"/>
      <c r="CMM35" s="2434"/>
      <c r="CMN35" s="2434"/>
      <c r="CMO35" s="2434"/>
      <c r="CMP35" s="2434"/>
      <c r="CMQ35" s="2434"/>
      <c r="CMR35" s="2434"/>
      <c r="CMS35" s="2434"/>
      <c r="CMT35" s="2434"/>
      <c r="CMU35" s="2434"/>
      <c r="CMV35" s="2434"/>
      <c r="CMW35" s="2434"/>
      <c r="CMX35" s="2434"/>
      <c r="CMY35" s="2434"/>
      <c r="CMZ35" s="2434"/>
      <c r="CNA35" s="2434"/>
      <c r="CNB35" s="2434"/>
      <c r="CNC35" s="2434"/>
      <c r="CND35" s="2434"/>
      <c r="CNE35" s="2434"/>
      <c r="CNF35" s="2434"/>
      <c r="CNG35" s="2434"/>
      <c r="CNH35" s="2434"/>
      <c r="CNI35" s="2434"/>
      <c r="CNJ35" s="2434"/>
      <c r="CNK35" s="2434"/>
      <c r="CNL35" s="2434"/>
      <c r="CNM35" s="2434"/>
      <c r="CNN35" s="2434"/>
      <c r="CNO35" s="2434"/>
      <c r="CNP35" s="2434"/>
      <c r="CNQ35" s="2434"/>
      <c r="CNR35" s="2434"/>
      <c r="CNS35" s="2434"/>
      <c r="CNT35" s="2434"/>
      <c r="CNU35" s="2434"/>
      <c r="CNV35" s="2434"/>
      <c r="CNW35" s="2434"/>
      <c r="CNX35" s="2434"/>
      <c r="CNY35" s="2434"/>
      <c r="CNZ35" s="2434"/>
      <c r="COA35" s="2434"/>
      <c r="COB35" s="2434"/>
      <c r="COC35" s="2434"/>
      <c r="COD35" s="2434"/>
      <c r="COE35" s="2434"/>
      <c r="COF35" s="2434"/>
      <c r="COG35" s="2434"/>
      <c r="COH35" s="2434"/>
      <c r="COI35" s="2434"/>
      <c r="COJ35" s="2434"/>
      <c r="COK35" s="2434"/>
      <c r="COL35" s="2434"/>
      <c r="COM35" s="2434"/>
      <c r="CON35" s="2434"/>
      <c r="COO35" s="2434"/>
      <c r="COP35" s="2434"/>
      <c r="COQ35" s="2434"/>
      <c r="COR35" s="2434"/>
      <c r="COS35" s="2434"/>
      <c r="COT35" s="2434"/>
      <c r="COU35" s="2434"/>
      <c r="COV35" s="2434"/>
      <c r="COW35" s="2434"/>
      <c r="COX35" s="2434"/>
      <c r="COY35" s="2434"/>
      <c r="COZ35" s="2434"/>
      <c r="CPA35" s="2434"/>
      <c r="CPB35" s="2434"/>
      <c r="CPC35" s="2434"/>
      <c r="CPD35" s="2434"/>
      <c r="CPE35" s="2434"/>
      <c r="CPF35" s="2434"/>
      <c r="CPG35" s="2434"/>
      <c r="CPH35" s="2434"/>
      <c r="CPI35" s="2434"/>
      <c r="CPJ35" s="2434"/>
      <c r="CPK35" s="2434"/>
      <c r="CPL35" s="2434"/>
      <c r="CPM35" s="2434"/>
      <c r="CPN35" s="2434"/>
      <c r="CPO35" s="2434"/>
      <c r="CPP35" s="2434"/>
      <c r="CPQ35" s="2434"/>
      <c r="CPR35" s="2434"/>
      <c r="CPS35" s="2434"/>
      <c r="CPT35" s="2434"/>
      <c r="CPU35" s="2434"/>
      <c r="CPV35" s="2434"/>
      <c r="CPW35" s="2434"/>
      <c r="CPX35" s="2434"/>
      <c r="CPY35" s="2434"/>
      <c r="CPZ35" s="2434"/>
      <c r="CQA35" s="2434"/>
      <c r="CQB35" s="2434"/>
      <c r="CQC35" s="2434"/>
      <c r="CQD35" s="2434"/>
      <c r="CQE35" s="2434"/>
      <c r="CQF35" s="2434"/>
      <c r="CQG35" s="2434"/>
      <c r="CQH35" s="2434"/>
      <c r="CQI35" s="2434"/>
      <c r="CQJ35" s="2434"/>
      <c r="CQK35" s="2434"/>
      <c r="CQL35" s="2434"/>
      <c r="CQM35" s="2434"/>
      <c r="CQN35" s="2434"/>
      <c r="CQO35" s="2434"/>
      <c r="CQP35" s="2434"/>
      <c r="CQQ35" s="2434"/>
      <c r="CQR35" s="2434"/>
      <c r="CQS35" s="2434"/>
      <c r="CQT35" s="2434"/>
      <c r="CQU35" s="2434"/>
      <c r="CQV35" s="2434"/>
      <c r="CQW35" s="2434"/>
      <c r="CQX35" s="2434"/>
      <c r="CQY35" s="2434"/>
      <c r="CQZ35" s="2434"/>
      <c r="CRA35" s="2434"/>
      <c r="CRB35" s="2434"/>
      <c r="CRC35" s="2434"/>
      <c r="CRD35" s="2434"/>
      <c r="CRE35" s="2434"/>
      <c r="CRF35" s="2434"/>
      <c r="CRG35" s="2434"/>
      <c r="CRH35" s="2434"/>
      <c r="CRI35" s="2434"/>
      <c r="CRJ35" s="2434"/>
      <c r="CRK35" s="2434"/>
      <c r="CRL35" s="2434"/>
      <c r="CRM35" s="2434"/>
      <c r="CRN35" s="2434"/>
      <c r="CRO35" s="2434"/>
      <c r="CRP35" s="2434"/>
      <c r="CRQ35" s="2434"/>
      <c r="CRR35" s="2434"/>
      <c r="CRS35" s="2434"/>
      <c r="CRT35" s="2434"/>
      <c r="CRU35" s="2434"/>
      <c r="CRV35" s="2434"/>
      <c r="CRW35" s="2434"/>
      <c r="CRX35" s="2434"/>
      <c r="CRY35" s="2434"/>
      <c r="CRZ35" s="2434"/>
      <c r="CSA35" s="2434"/>
      <c r="CSB35" s="2434"/>
      <c r="CSC35" s="2434"/>
      <c r="CSD35" s="2434"/>
      <c r="CSE35" s="2434"/>
      <c r="CSF35" s="2434"/>
      <c r="CSG35" s="2434"/>
      <c r="CSH35" s="2434"/>
      <c r="CSI35" s="2434"/>
      <c r="CSJ35" s="2434"/>
      <c r="CSK35" s="2434"/>
      <c r="CSL35" s="2434"/>
      <c r="CSM35" s="2434"/>
      <c r="CSN35" s="2434"/>
      <c r="CSO35" s="2434"/>
      <c r="CSP35" s="2434"/>
      <c r="CSQ35" s="2434"/>
      <c r="CSR35" s="2434"/>
      <c r="CSS35" s="2434"/>
      <c r="CST35" s="2434"/>
      <c r="CSU35" s="2434"/>
      <c r="CSV35" s="2434"/>
      <c r="CSW35" s="2434"/>
      <c r="CSX35" s="2434"/>
      <c r="CSY35" s="2434"/>
      <c r="CSZ35" s="2434"/>
      <c r="CTA35" s="2434"/>
      <c r="CTB35" s="2434"/>
      <c r="CTC35" s="2434"/>
      <c r="CTD35" s="2434"/>
      <c r="CTE35" s="2434"/>
      <c r="CTF35" s="2434"/>
      <c r="CTG35" s="2434"/>
      <c r="CTH35" s="2434"/>
      <c r="CTI35" s="2434"/>
      <c r="CTJ35" s="2434"/>
      <c r="CTK35" s="2434"/>
      <c r="CTL35" s="2434"/>
      <c r="CTM35" s="2434"/>
      <c r="CTN35" s="2434"/>
      <c r="CTO35" s="2434"/>
      <c r="CTP35" s="2434"/>
      <c r="CTQ35" s="2434"/>
      <c r="CTR35" s="2434"/>
      <c r="CTS35" s="2434"/>
      <c r="CTT35" s="2434"/>
      <c r="CTU35" s="2434"/>
      <c r="CTV35" s="2434"/>
      <c r="CTW35" s="2434"/>
      <c r="CTX35" s="2434"/>
      <c r="CTY35" s="2434"/>
      <c r="CTZ35" s="2434"/>
      <c r="CUA35" s="2434"/>
      <c r="CUB35" s="2434"/>
      <c r="CUC35" s="2434"/>
      <c r="CUD35" s="2434"/>
      <c r="CUE35" s="2434"/>
      <c r="CUF35" s="2434"/>
      <c r="CUG35" s="2434"/>
      <c r="CUH35" s="2434"/>
      <c r="CUI35" s="2434"/>
      <c r="CUJ35" s="2434"/>
      <c r="CUK35" s="2434"/>
      <c r="CUL35" s="2434"/>
      <c r="CUM35" s="2434"/>
      <c r="CUN35" s="2434"/>
      <c r="CUO35" s="2434"/>
      <c r="CUP35" s="2434"/>
      <c r="CUQ35" s="2434"/>
      <c r="CUR35" s="2434"/>
      <c r="CUS35" s="2434"/>
      <c r="CUT35" s="2434"/>
      <c r="CUU35" s="2434"/>
      <c r="CUV35" s="2434"/>
      <c r="CUW35" s="2434"/>
      <c r="CUX35" s="2434"/>
      <c r="CUY35" s="2434"/>
      <c r="CUZ35" s="2434"/>
      <c r="CVA35" s="2434"/>
      <c r="CVB35" s="2434"/>
      <c r="CVC35" s="2434"/>
      <c r="CVD35" s="2434"/>
      <c r="CVE35" s="2434"/>
      <c r="CVF35" s="2434"/>
      <c r="CVG35" s="2434"/>
      <c r="CVH35" s="2434"/>
      <c r="CVI35" s="2434"/>
      <c r="CVJ35" s="2434"/>
      <c r="CVK35" s="2434"/>
      <c r="CVL35" s="2434"/>
      <c r="CVM35" s="2434"/>
      <c r="CVN35" s="2434"/>
      <c r="CVO35" s="2434"/>
      <c r="CVP35" s="2434"/>
      <c r="CVQ35" s="2434"/>
      <c r="CVR35" s="2434"/>
      <c r="CVS35" s="2434"/>
      <c r="CVT35" s="2434"/>
      <c r="CVU35" s="2434"/>
      <c r="CVV35" s="2434"/>
      <c r="CVW35" s="2434"/>
      <c r="CVX35" s="2434"/>
      <c r="CVY35" s="2434"/>
      <c r="CVZ35" s="2434"/>
      <c r="CWA35" s="2434"/>
      <c r="CWB35" s="2434"/>
      <c r="CWC35" s="2434"/>
      <c r="CWD35" s="2434"/>
      <c r="CWE35" s="2434"/>
      <c r="CWF35" s="2434"/>
      <c r="CWG35" s="2434"/>
      <c r="CWH35" s="2434"/>
      <c r="CWI35" s="2434"/>
      <c r="CWJ35" s="2434"/>
      <c r="CWK35" s="2434"/>
      <c r="CWL35" s="2434"/>
      <c r="CWM35" s="2434"/>
      <c r="CWN35" s="2434"/>
      <c r="CWO35" s="2434"/>
      <c r="CWP35" s="2434"/>
      <c r="CWQ35" s="2434"/>
      <c r="CWR35" s="2434"/>
      <c r="CWS35" s="2434"/>
      <c r="CWT35" s="2434"/>
      <c r="CWU35" s="2434"/>
      <c r="CWV35" s="2434"/>
      <c r="CWW35" s="2434"/>
      <c r="CWX35" s="2434"/>
      <c r="CWY35" s="2434"/>
      <c r="CWZ35" s="2434"/>
      <c r="CXA35" s="2434"/>
      <c r="CXB35" s="2434"/>
      <c r="CXC35" s="2434"/>
      <c r="CXD35" s="2434"/>
      <c r="CXE35" s="2434"/>
      <c r="CXF35" s="2434"/>
      <c r="CXG35" s="2434"/>
      <c r="CXH35" s="2434"/>
      <c r="CXI35" s="2434"/>
      <c r="CXJ35" s="2434"/>
      <c r="CXK35" s="2434"/>
      <c r="CXL35" s="2434"/>
      <c r="CXM35" s="2434"/>
      <c r="CXN35" s="2434"/>
      <c r="CXO35" s="2434"/>
      <c r="CXP35" s="2434"/>
      <c r="CXQ35" s="2434"/>
      <c r="CXR35" s="2434"/>
      <c r="CXS35" s="2434"/>
      <c r="CXT35" s="2434"/>
      <c r="CXU35" s="2434"/>
      <c r="CXV35" s="2434"/>
      <c r="CXW35" s="2434"/>
      <c r="CXX35" s="2434"/>
      <c r="CXY35" s="2434"/>
      <c r="CXZ35" s="2434"/>
      <c r="CYA35" s="2434"/>
      <c r="CYB35" s="2434"/>
      <c r="CYC35" s="2434"/>
      <c r="CYD35" s="2434"/>
      <c r="CYE35" s="2434"/>
      <c r="CYF35" s="2434"/>
      <c r="CYG35" s="2434"/>
      <c r="CYH35" s="2434"/>
      <c r="CYI35" s="2434"/>
      <c r="CYJ35" s="2434"/>
      <c r="CYK35" s="2434"/>
      <c r="CYL35" s="2434"/>
      <c r="CYM35" s="2434"/>
      <c r="CYN35" s="2434"/>
      <c r="CYO35" s="2434"/>
      <c r="CYP35" s="2434"/>
      <c r="CYQ35" s="2434"/>
      <c r="CYR35" s="2434"/>
      <c r="CYS35" s="2434"/>
      <c r="CYT35" s="2434"/>
      <c r="CYU35" s="2434"/>
      <c r="CYV35" s="2434"/>
      <c r="CYW35" s="2434"/>
      <c r="CYX35" s="2434"/>
      <c r="CYY35" s="2434"/>
      <c r="CYZ35" s="2434"/>
      <c r="CZA35" s="2434"/>
      <c r="CZB35" s="2434"/>
      <c r="CZC35" s="2434"/>
      <c r="CZD35" s="2434"/>
      <c r="CZE35" s="2434"/>
      <c r="CZF35" s="2434"/>
      <c r="CZG35" s="2434"/>
      <c r="CZH35" s="2434"/>
      <c r="CZI35" s="2434"/>
      <c r="CZJ35" s="2434"/>
      <c r="CZK35" s="2434"/>
      <c r="CZL35" s="2434"/>
      <c r="CZM35" s="2434"/>
      <c r="CZN35" s="2434"/>
      <c r="CZO35" s="2434"/>
      <c r="CZP35" s="2434"/>
      <c r="CZQ35" s="2434"/>
      <c r="CZR35" s="2434"/>
      <c r="CZS35" s="2434"/>
      <c r="CZT35" s="2434"/>
      <c r="CZU35" s="2434"/>
      <c r="CZV35" s="2434"/>
      <c r="CZW35" s="2434"/>
      <c r="CZX35" s="2434"/>
      <c r="CZY35" s="2434"/>
      <c r="CZZ35" s="2434"/>
      <c r="DAA35" s="2434"/>
      <c r="DAB35" s="2434"/>
      <c r="DAC35" s="2434"/>
      <c r="DAD35" s="2434"/>
      <c r="DAE35" s="2434"/>
      <c r="DAF35" s="2434"/>
      <c r="DAG35" s="2434"/>
      <c r="DAH35" s="2434"/>
      <c r="DAI35" s="2434"/>
      <c r="DAJ35" s="2434"/>
      <c r="DAK35" s="2434"/>
      <c r="DAL35" s="2434"/>
      <c r="DAM35" s="2434"/>
      <c r="DAN35" s="2434"/>
      <c r="DAO35" s="2434"/>
      <c r="DAP35" s="2434"/>
      <c r="DAQ35" s="2434"/>
      <c r="DAR35" s="2434"/>
      <c r="DAS35" s="2434"/>
      <c r="DAT35" s="2434"/>
      <c r="DAU35" s="2434"/>
      <c r="DAV35" s="2434"/>
      <c r="DAW35" s="2434"/>
      <c r="DAX35" s="2434"/>
      <c r="DAY35" s="2434"/>
      <c r="DAZ35" s="2434"/>
      <c r="DBA35" s="2434"/>
      <c r="DBB35" s="2434"/>
      <c r="DBC35" s="2434"/>
      <c r="DBD35" s="2434"/>
      <c r="DBE35" s="2434"/>
      <c r="DBF35" s="2434"/>
      <c r="DBG35" s="2434"/>
      <c r="DBH35" s="2434"/>
      <c r="DBI35" s="2434"/>
      <c r="DBJ35" s="2434"/>
      <c r="DBK35" s="2434"/>
      <c r="DBL35" s="2434"/>
      <c r="DBM35" s="2434"/>
      <c r="DBN35" s="2434"/>
      <c r="DBO35" s="2434"/>
      <c r="DBP35" s="2434"/>
      <c r="DBQ35" s="2434"/>
      <c r="DBR35" s="2434"/>
      <c r="DBS35" s="2434"/>
      <c r="DBT35" s="2434"/>
      <c r="DBU35" s="2434"/>
      <c r="DBV35" s="2434"/>
      <c r="DBW35" s="2434"/>
      <c r="DBX35" s="2434"/>
      <c r="DBY35" s="2434"/>
      <c r="DBZ35" s="2434"/>
      <c r="DCA35" s="2434"/>
      <c r="DCB35" s="2434"/>
      <c r="DCC35" s="2434"/>
      <c r="DCD35" s="2434"/>
      <c r="DCE35" s="2434"/>
      <c r="DCF35" s="2434"/>
      <c r="DCG35" s="2434"/>
      <c r="DCH35" s="2434"/>
      <c r="DCI35" s="2434"/>
      <c r="DCJ35" s="2434"/>
      <c r="DCK35" s="2434"/>
      <c r="DCL35" s="2434"/>
      <c r="DCM35" s="2434"/>
      <c r="DCN35" s="2434"/>
      <c r="DCO35" s="2434"/>
      <c r="DCP35" s="2434"/>
      <c r="DCQ35" s="2434"/>
      <c r="DCR35" s="2434"/>
      <c r="DCS35" s="2434"/>
      <c r="DCT35" s="2434"/>
      <c r="DCU35" s="2434"/>
      <c r="DCV35" s="2434"/>
      <c r="DCW35" s="2434"/>
      <c r="DCX35" s="2434"/>
      <c r="DCY35" s="2434"/>
      <c r="DCZ35" s="2434"/>
      <c r="DDA35" s="2434"/>
      <c r="DDB35" s="2434"/>
      <c r="DDC35" s="2434"/>
      <c r="DDD35" s="2434"/>
      <c r="DDE35" s="2434"/>
      <c r="DDF35" s="2434"/>
      <c r="DDG35" s="2434"/>
      <c r="DDH35" s="2434"/>
      <c r="DDI35" s="2434"/>
      <c r="DDJ35" s="2434"/>
      <c r="DDK35" s="2434"/>
      <c r="DDL35" s="2434"/>
      <c r="DDM35" s="2434"/>
      <c r="DDN35" s="2434"/>
      <c r="DDO35" s="2434"/>
      <c r="DDP35" s="2434"/>
      <c r="DDQ35" s="2434"/>
      <c r="DDR35" s="2434"/>
      <c r="DDS35" s="2434"/>
      <c r="DDT35" s="2434"/>
      <c r="DDU35" s="2434"/>
      <c r="DDV35" s="2434"/>
      <c r="DDW35" s="2434"/>
      <c r="DDX35" s="2434"/>
      <c r="DDY35" s="2434"/>
      <c r="DDZ35" s="2434"/>
      <c r="DEA35" s="2434"/>
      <c r="DEB35" s="2434"/>
      <c r="DEC35" s="2434"/>
      <c r="DED35" s="2434"/>
      <c r="DEE35" s="2434"/>
      <c r="DEF35" s="2434"/>
      <c r="DEG35" s="2434"/>
      <c r="DEH35" s="2434"/>
      <c r="DEI35" s="2434"/>
      <c r="DEJ35" s="2434"/>
      <c r="DEK35" s="2434"/>
      <c r="DEL35" s="2434"/>
      <c r="DEM35" s="2434"/>
      <c r="DEN35" s="2434"/>
      <c r="DEO35" s="2434"/>
      <c r="DEP35" s="2434"/>
      <c r="DEQ35" s="2434"/>
      <c r="DER35" s="2434"/>
      <c r="DES35" s="2434"/>
      <c r="DET35" s="2434"/>
      <c r="DEU35" s="2434"/>
      <c r="DEV35" s="2434"/>
      <c r="DEW35" s="2434"/>
      <c r="DEX35" s="2434"/>
      <c r="DEY35" s="2434"/>
      <c r="DEZ35" s="2434"/>
      <c r="DFA35" s="2434"/>
      <c r="DFB35" s="2434"/>
      <c r="DFC35" s="2434"/>
      <c r="DFD35" s="2434"/>
      <c r="DFE35" s="2434"/>
      <c r="DFF35" s="2434"/>
      <c r="DFG35" s="2434"/>
      <c r="DFH35" s="2434"/>
      <c r="DFI35" s="2434"/>
      <c r="DFJ35" s="2434"/>
      <c r="DFK35" s="2434"/>
      <c r="DFL35" s="2434"/>
      <c r="DFM35" s="2434"/>
      <c r="DFN35" s="2434"/>
      <c r="DFO35" s="2434"/>
      <c r="DFP35" s="2434"/>
      <c r="DFQ35" s="2434"/>
      <c r="DFR35" s="2434"/>
      <c r="DFS35" s="2434"/>
      <c r="DFT35" s="2434"/>
      <c r="DFU35" s="2434"/>
      <c r="DFV35" s="2434"/>
      <c r="DFW35" s="2434"/>
      <c r="DFX35" s="2434"/>
      <c r="DFY35" s="2434"/>
      <c r="DFZ35" s="2434"/>
      <c r="DGA35" s="2434"/>
      <c r="DGB35" s="2434"/>
      <c r="DGC35" s="2434"/>
      <c r="DGD35" s="2434"/>
      <c r="DGE35" s="2434"/>
      <c r="DGF35" s="2434"/>
      <c r="DGG35" s="2434"/>
      <c r="DGH35" s="2434"/>
      <c r="DGI35" s="2434"/>
      <c r="DGJ35" s="2434"/>
      <c r="DGK35" s="2434"/>
      <c r="DGL35" s="2434"/>
      <c r="DGM35" s="2434"/>
      <c r="DGN35" s="2434"/>
      <c r="DGO35" s="2434"/>
      <c r="DGP35" s="2434"/>
      <c r="DGQ35" s="2434"/>
      <c r="DGR35" s="2434"/>
      <c r="DGS35" s="2434"/>
      <c r="DGT35" s="2434"/>
      <c r="DGU35" s="2434"/>
      <c r="DGV35" s="2434"/>
      <c r="DGW35" s="2434"/>
      <c r="DGX35" s="2434"/>
      <c r="DGY35" s="2434"/>
      <c r="DGZ35" s="2434"/>
      <c r="DHA35" s="2434"/>
      <c r="DHB35" s="2434"/>
      <c r="DHC35" s="2434"/>
      <c r="DHD35" s="2434"/>
      <c r="DHE35" s="2434"/>
      <c r="DHF35" s="2434"/>
      <c r="DHG35" s="2434"/>
      <c r="DHH35" s="2434"/>
      <c r="DHI35" s="2434"/>
      <c r="DHJ35" s="2434"/>
      <c r="DHK35" s="2434"/>
      <c r="DHL35" s="2434"/>
      <c r="DHM35" s="2434"/>
      <c r="DHN35" s="2434"/>
      <c r="DHO35" s="2434"/>
      <c r="DHP35" s="2434"/>
      <c r="DHQ35" s="2434"/>
      <c r="DHR35" s="2434"/>
      <c r="DHS35" s="2434"/>
      <c r="DHT35" s="2434"/>
      <c r="DHU35" s="2434"/>
      <c r="DHV35" s="2434"/>
      <c r="DHW35" s="2434"/>
      <c r="DHX35" s="2434"/>
      <c r="DHY35" s="2434"/>
      <c r="DHZ35" s="2434"/>
      <c r="DIA35" s="2434"/>
      <c r="DIB35" s="2434"/>
      <c r="DIC35" s="2434"/>
      <c r="DID35" s="2434"/>
      <c r="DIE35" s="2434"/>
      <c r="DIF35" s="2434"/>
      <c r="DIG35" s="2434"/>
      <c r="DIH35" s="2434"/>
      <c r="DII35" s="2434"/>
      <c r="DIJ35" s="2434"/>
      <c r="DIK35" s="2434"/>
      <c r="DIL35" s="2434"/>
      <c r="DIM35" s="2434"/>
      <c r="DIN35" s="2434"/>
      <c r="DIO35" s="2434"/>
      <c r="DIP35" s="2434"/>
      <c r="DIQ35" s="2434"/>
      <c r="DIR35" s="2434"/>
      <c r="DIS35" s="2434"/>
      <c r="DIT35" s="2434"/>
      <c r="DIU35" s="2434"/>
      <c r="DIV35" s="2434"/>
      <c r="DIW35" s="2434"/>
      <c r="DIX35" s="2434"/>
      <c r="DIY35" s="2434"/>
      <c r="DIZ35" s="2434"/>
      <c r="DJA35" s="2434"/>
      <c r="DJB35" s="2434"/>
      <c r="DJC35" s="2434"/>
      <c r="DJD35" s="2434"/>
      <c r="DJE35" s="2434"/>
      <c r="DJF35" s="2434"/>
      <c r="DJG35" s="2434"/>
      <c r="DJH35" s="2434"/>
      <c r="DJI35" s="2434"/>
      <c r="DJJ35" s="2434"/>
      <c r="DJK35" s="2434"/>
      <c r="DJL35" s="2434"/>
      <c r="DJM35" s="2434"/>
      <c r="DJN35" s="2434"/>
      <c r="DJO35" s="2434"/>
      <c r="DJP35" s="2434"/>
      <c r="DJQ35" s="2434"/>
      <c r="DJR35" s="2434"/>
      <c r="DJS35" s="2434"/>
      <c r="DJT35" s="2434"/>
      <c r="DJU35" s="2434"/>
      <c r="DJV35" s="2434"/>
      <c r="DJW35" s="2434"/>
      <c r="DJX35" s="2434"/>
      <c r="DJY35" s="2434"/>
      <c r="DJZ35" s="2434"/>
      <c r="DKA35" s="2434"/>
      <c r="DKB35" s="2434"/>
      <c r="DKC35" s="2434"/>
      <c r="DKD35" s="2434"/>
      <c r="DKE35" s="2434"/>
      <c r="DKF35" s="2434"/>
      <c r="DKG35" s="2434"/>
      <c r="DKH35" s="2434"/>
      <c r="DKI35" s="2434"/>
      <c r="DKJ35" s="2434"/>
      <c r="DKK35" s="2434"/>
      <c r="DKL35" s="2434"/>
      <c r="DKM35" s="2434"/>
      <c r="DKN35" s="2434"/>
      <c r="DKO35" s="2434"/>
      <c r="DKP35" s="2434"/>
      <c r="DKQ35" s="2434"/>
      <c r="DKR35" s="2434"/>
      <c r="DKS35" s="2434"/>
      <c r="DKT35" s="2434"/>
      <c r="DKU35" s="2434"/>
      <c r="DKV35" s="2434"/>
      <c r="DKW35" s="2434"/>
      <c r="DKX35" s="2434"/>
      <c r="DKY35" s="2434"/>
      <c r="DKZ35" s="2434"/>
      <c r="DLA35" s="2434"/>
      <c r="DLB35" s="2434"/>
      <c r="DLC35" s="2434"/>
      <c r="DLD35" s="2434"/>
      <c r="DLE35" s="2434"/>
      <c r="DLF35" s="2434"/>
      <c r="DLG35" s="2434"/>
      <c r="DLH35" s="2434"/>
      <c r="DLI35" s="2434"/>
      <c r="DLJ35" s="2434"/>
      <c r="DLK35" s="2434"/>
      <c r="DLL35" s="2434"/>
      <c r="DLM35" s="2434"/>
      <c r="DLN35" s="2434"/>
      <c r="DLO35" s="2434"/>
      <c r="DLP35" s="2434"/>
      <c r="DLQ35" s="2434"/>
      <c r="DLR35" s="2434"/>
      <c r="DLS35" s="2434"/>
      <c r="DLT35" s="2434"/>
      <c r="DLU35" s="2434"/>
      <c r="DLV35" s="2434"/>
      <c r="DLW35" s="2434"/>
      <c r="DLX35" s="2434"/>
      <c r="DLY35" s="2434"/>
      <c r="DLZ35" s="2434"/>
      <c r="DMA35" s="2434"/>
      <c r="DMB35" s="2434"/>
      <c r="DMC35" s="2434"/>
      <c r="DMD35" s="2434"/>
      <c r="DME35" s="2434"/>
      <c r="DMF35" s="2434"/>
      <c r="DMG35" s="2434"/>
      <c r="DMH35" s="2434"/>
      <c r="DMI35" s="2434"/>
      <c r="DMJ35" s="2434"/>
      <c r="DMK35" s="2434"/>
      <c r="DML35" s="2434"/>
      <c r="DMM35" s="2434"/>
      <c r="DMN35" s="2434"/>
      <c r="DMO35" s="2434"/>
      <c r="DMP35" s="2434"/>
      <c r="DMQ35" s="2434"/>
      <c r="DMR35" s="2434"/>
      <c r="DMS35" s="2434"/>
      <c r="DMT35" s="2434"/>
      <c r="DMU35" s="2434"/>
      <c r="DMV35" s="2434"/>
      <c r="DMW35" s="2434"/>
      <c r="DMX35" s="2434"/>
      <c r="DMY35" s="2434"/>
      <c r="DMZ35" s="2434"/>
      <c r="DNA35" s="2434"/>
      <c r="DNB35" s="2434"/>
      <c r="DNC35" s="2434"/>
      <c r="DND35" s="2434"/>
      <c r="DNE35" s="2434"/>
      <c r="DNF35" s="2434"/>
      <c r="DNG35" s="2434"/>
      <c r="DNH35" s="2434"/>
      <c r="DNI35" s="2434"/>
      <c r="DNJ35" s="2434"/>
      <c r="DNK35" s="2434"/>
      <c r="DNL35" s="2434"/>
      <c r="DNM35" s="2434"/>
      <c r="DNN35" s="2434"/>
      <c r="DNO35" s="2434"/>
      <c r="DNP35" s="2434"/>
      <c r="DNQ35" s="2434"/>
      <c r="DNR35" s="2434"/>
      <c r="DNS35" s="2434"/>
      <c r="DNT35" s="2434"/>
      <c r="DNU35" s="2434"/>
      <c r="DNV35" s="2434"/>
      <c r="DNW35" s="2434"/>
      <c r="DNX35" s="2434"/>
      <c r="DNY35" s="2434"/>
      <c r="DNZ35" s="2434"/>
      <c r="DOA35" s="2434"/>
      <c r="DOB35" s="2434"/>
      <c r="DOC35" s="2434"/>
      <c r="DOD35" s="2434"/>
      <c r="DOE35" s="2434"/>
      <c r="DOF35" s="2434"/>
      <c r="DOG35" s="2434"/>
      <c r="DOH35" s="2434"/>
      <c r="DOI35" s="2434"/>
      <c r="DOJ35" s="2434"/>
      <c r="DOK35" s="2434"/>
      <c r="DOL35" s="2434"/>
      <c r="DOM35" s="2434"/>
      <c r="DON35" s="2434"/>
      <c r="DOO35" s="2434"/>
      <c r="DOP35" s="2434"/>
      <c r="DOQ35" s="2434"/>
      <c r="DOR35" s="2434"/>
      <c r="DOS35" s="2434"/>
      <c r="DOT35" s="2434"/>
      <c r="DOU35" s="2434"/>
      <c r="DOV35" s="2434"/>
      <c r="DOW35" s="2434"/>
      <c r="DOX35" s="2434"/>
      <c r="DOY35" s="2434"/>
      <c r="DOZ35" s="2434"/>
      <c r="DPA35" s="2434"/>
      <c r="DPB35" s="2434"/>
      <c r="DPC35" s="2434"/>
      <c r="DPD35" s="2434"/>
      <c r="DPE35" s="2434"/>
      <c r="DPF35" s="2434"/>
      <c r="DPG35" s="2434"/>
      <c r="DPH35" s="2434"/>
      <c r="DPI35" s="2434"/>
      <c r="DPJ35" s="2434"/>
      <c r="DPK35" s="2434"/>
      <c r="DPL35" s="2434"/>
      <c r="DPM35" s="2434"/>
      <c r="DPN35" s="2434"/>
      <c r="DPO35" s="2434"/>
      <c r="DPP35" s="2434"/>
      <c r="DPQ35" s="2434"/>
      <c r="DPR35" s="2434"/>
      <c r="DPS35" s="2434"/>
      <c r="DPT35" s="2434"/>
      <c r="DPU35" s="2434"/>
      <c r="DPV35" s="2434"/>
      <c r="DPW35" s="2434"/>
      <c r="DPX35" s="2434"/>
      <c r="DPY35" s="2434"/>
      <c r="DPZ35" s="2434"/>
      <c r="DQA35" s="2434"/>
      <c r="DQB35" s="2434"/>
      <c r="DQC35" s="2434"/>
      <c r="DQD35" s="2434"/>
      <c r="DQE35" s="2434"/>
      <c r="DQF35" s="2434"/>
      <c r="DQG35" s="2434"/>
      <c r="DQH35" s="2434"/>
      <c r="DQI35" s="2434"/>
      <c r="DQJ35" s="2434"/>
      <c r="DQK35" s="2434"/>
      <c r="DQL35" s="2434"/>
      <c r="DQM35" s="2434"/>
      <c r="DQN35" s="2434"/>
      <c r="DQO35" s="2434"/>
      <c r="DQP35" s="2434"/>
      <c r="DQQ35" s="2434"/>
      <c r="DQR35" s="2434"/>
      <c r="DQS35" s="2434"/>
      <c r="DQT35" s="2434"/>
      <c r="DQU35" s="2434"/>
      <c r="DQV35" s="2434"/>
      <c r="DQW35" s="2434"/>
      <c r="DQX35" s="2434"/>
      <c r="DQY35" s="2434"/>
      <c r="DQZ35" s="2434"/>
      <c r="DRA35" s="2434"/>
      <c r="DRB35" s="2434"/>
      <c r="DRC35" s="2434"/>
      <c r="DRD35" s="2434"/>
      <c r="DRE35" s="2434"/>
      <c r="DRF35" s="2434"/>
      <c r="DRG35" s="2434"/>
      <c r="DRH35" s="2434"/>
      <c r="DRI35" s="2434"/>
      <c r="DRJ35" s="2434"/>
      <c r="DRK35" s="2434"/>
      <c r="DRL35" s="2434"/>
      <c r="DRM35" s="2434"/>
      <c r="DRN35" s="2434"/>
      <c r="DRO35" s="2434"/>
      <c r="DRP35" s="2434"/>
      <c r="DRQ35" s="2434"/>
      <c r="DRR35" s="2434"/>
      <c r="DRS35" s="2434"/>
      <c r="DRT35" s="2434"/>
      <c r="DRU35" s="2434"/>
      <c r="DRV35" s="2434"/>
      <c r="DRW35" s="2434"/>
      <c r="DRX35" s="2434"/>
      <c r="DRY35" s="2434"/>
      <c r="DRZ35" s="2434"/>
      <c r="DSA35" s="2434"/>
      <c r="DSB35" s="2434"/>
      <c r="DSC35" s="2434"/>
      <c r="DSD35" s="2434"/>
      <c r="DSE35" s="2434"/>
      <c r="DSF35" s="2434"/>
      <c r="DSG35" s="2434"/>
      <c r="DSH35" s="2434"/>
      <c r="DSI35" s="2434"/>
      <c r="DSJ35" s="2434"/>
      <c r="DSK35" s="2434"/>
      <c r="DSL35" s="2434"/>
      <c r="DSM35" s="2434"/>
      <c r="DSN35" s="2434"/>
      <c r="DSO35" s="2434"/>
      <c r="DSP35" s="2434"/>
      <c r="DSQ35" s="2434"/>
      <c r="DSR35" s="2434"/>
      <c r="DSS35" s="2434"/>
      <c r="DST35" s="2434"/>
      <c r="DSU35" s="2434"/>
      <c r="DSV35" s="2434"/>
      <c r="DSW35" s="2434"/>
      <c r="DSX35" s="2434"/>
      <c r="DSY35" s="2434"/>
      <c r="DSZ35" s="2434"/>
      <c r="DTA35" s="2434"/>
      <c r="DTB35" s="2434"/>
      <c r="DTC35" s="2434"/>
      <c r="DTD35" s="2434"/>
      <c r="DTE35" s="2434"/>
      <c r="DTF35" s="2434"/>
      <c r="DTG35" s="2434"/>
      <c r="DTH35" s="2434"/>
      <c r="DTI35" s="2434"/>
      <c r="DTJ35" s="2434"/>
      <c r="DTK35" s="2434"/>
      <c r="DTL35" s="2434"/>
      <c r="DTM35" s="2434"/>
      <c r="DTN35" s="2434"/>
      <c r="DTO35" s="2434"/>
      <c r="DTP35" s="2434"/>
      <c r="DTQ35" s="2434"/>
      <c r="DTR35" s="2434"/>
      <c r="DTS35" s="2434"/>
      <c r="DTT35" s="2434"/>
      <c r="DTU35" s="2434"/>
      <c r="DTV35" s="2434"/>
      <c r="DTW35" s="2434"/>
      <c r="DTX35" s="2434"/>
      <c r="DTY35" s="2434"/>
      <c r="DTZ35" s="2434"/>
      <c r="DUA35" s="2434"/>
      <c r="DUB35" s="2434"/>
      <c r="DUC35" s="2434"/>
      <c r="DUD35" s="2434"/>
      <c r="DUE35" s="2434"/>
      <c r="DUF35" s="2434"/>
      <c r="DUG35" s="2434"/>
      <c r="DUH35" s="2434"/>
      <c r="DUI35" s="2434"/>
      <c r="DUJ35" s="2434"/>
      <c r="DUK35" s="2434"/>
      <c r="DUL35" s="2434"/>
      <c r="DUM35" s="2434"/>
      <c r="DUN35" s="2434"/>
      <c r="DUO35" s="2434"/>
      <c r="DUP35" s="2434"/>
      <c r="DUQ35" s="2434"/>
      <c r="DUR35" s="2434"/>
      <c r="DUS35" s="2434"/>
      <c r="DUT35" s="2434"/>
      <c r="DUU35" s="2434"/>
      <c r="DUV35" s="2434"/>
      <c r="DUW35" s="2434"/>
      <c r="DUX35" s="2434"/>
      <c r="DUY35" s="2434"/>
      <c r="DUZ35" s="2434"/>
      <c r="DVA35" s="2434"/>
      <c r="DVB35" s="2434"/>
      <c r="DVC35" s="2434"/>
      <c r="DVD35" s="2434"/>
      <c r="DVE35" s="2434"/>
      <c r="DVF35" s="2434"/>
      <c r="DVG35" s="2434"/>
      <c r="DVH35" s="2434"/>
      <c r="DVI35" s="2434"/>
      <c r="DVJ35" s="2434"/>
      <c r="DVK35" s="2434"/>
      <c r="DVL35" s="2434"/>
      <c r="DVM35" s="2434"/>
      <c r="DVN35" s="2434"/>
      <c r="DVO35" s="2434"/>
      <c r="DVP35" s="2434"/>
      <c r="DVQ35" s="2434"/>
      <c r="DVR35" s="2434"/>
      <c r="DVS35" s="2434"/>
      <c r="DVT35" s="2434"/>
      <c r="DVU35" s="2434"/>
      <c r="DVV35" s="2434"/>
      <c r="DVW35" s="2434"/>
      <c r="DVX35" s="2434"/>
      <c r="DVY35" s="2434"/>
      <c r="DVZ35" s="2434"/>
      <c r="DWA35" s="2434"/>
      <c r="DWB35" s="2434"/>
      <c r="DWC35" s="2434"/>
      <c r="DWD35" s="2434"/>
      <c r="DWE35" s="2434"/>
      <c r="DWF35" s="2434"/>
      <c r="DWG35" s="2434"/>
      <c r="DWH35" s="2434"/>
      <c r="DWI35" s="2434"/>
      <c r="DWJ35" s="2434"/>
      <c r="DWK35" s="2434"/>
      <c r="DWL35" s="2434"/>
      <c r="DWM35" s="2434"/>
      <c r="DWN35" s="2434"/>
      <c r="DWO35" s="2434"/>
      <c r="DWP35" s="2434"/>
      <c r="DWQ35" s="2434"/>
      <c r="DWR35" s="2434"/>
      <c r="DWS35" s="2434"/>
      <c r="DWT35" s="2434"/>
      <c r="DWU35" s="2434"/>
      <c r="DWV35" s="2434"/>
      <c r="DWW35" s="2434"/>
      <c r="DWX35" s="2434"/>
      <c r="DWY35" s="2434"/>
      <c r="DWZ35" s="2434"/>
      <c r="DXA35" s="2434"/>
      <c r="DXB35" s="2434"/>
      <c r="DXC35" s="2434"/>
      <c r="DXD35" s="2434"/>
      <c r="DXE35" s="2434"/>
      <c r="DXF35" s="2434"/>
      <c r="DXG35" s="2434"/>
      <c r="DXH35" s="2434"/>
      <c r="DXI35" s="2434"/>
      <c r="DXJ35" s="2434"/>
      <c r="DXK35" s="2434"/>
      <c r="DXL35" s="2434"/>
      <c r="DXM35" s="2434"/>
      <c r="DXN35" s="2434"/>
      <c r="DXO35" s="2434"/>
      <c r="DXP35" s="2434"/>
      <c r="DXQ35" s="2434"/>
      <c r="DXR35" s="2434"/>
      <c r="DXS35" s="2434"/>
      <c r="DXT35" s="2434"/>
      <c r="DXU35" s="2434"/>
      <c r="DXV35" s="2434"/>
      <c r="DXW35" s="2434"/>
      <c r="DXX35" s="2434"/>
      <c r="DXY35" s="2434"/>
      <c r="DXZ35" s="2434"/>
      <c r="DYA35" s="2434"/>
      <c r="DYB35" s="2434"/>
      <c r="DYC35" s="2434"/>
      <c r="DYD35" s="2434"/>
      <c r="DYE35" s="2434"/>
      <c r="DYF35" s="2434"/>
      <c r="DYG35" s="2434"/>
      <c r="DYH35" s="2434"/>
      <c r="DYI35" s="2434"/>
      <c r="DYJ35" s="2434"/>
      <c r="DYK35" s="2434"/>
      <c r="DYL35" s="2434"/>
      <c r="DYM35" s="2434"/>
      <c r="DYN35" s="2434"/>
      <c r="DYO35" s="2434"/>
      <c r="DYP35" s="2434"/>
      <c r="DYQ35" s="2434"/>
      <c r="DYR35" s="2434"/>
      <c r="DYS35" s="2434"/>
      <c r="DYT35" s="2434"/>
      <c r="DYU35" s="2434"/>
      <c r="DYV35" s="2434"/>
      <c r="DYW35" s="2434"/>
      <c r="DYX35" s="2434"/>
      <c r="DYY35" s="2434"/>
      <c r="DYZ35" s="2434"/>
      <c r="DZA35" s="2434"/>
      <c r="DZB35" s="2434"/>
      <c r="DZC35" s="2434"/>
      <c r="DZD35" s="2434"/>
      <c r="DZE35" s="2434"/>
      <c r="DZF35" s="2434"/>
      <c r="DZG35" s="2434"/>
      <c r="DZH35" s="2434"/>
      <c r="DZI35" s="2434"/>
      <c r="DZJ35" s="2434"/>
      <c r="DZK35" s="2434"/>
      <c r="DZL35" s="2434"/>
      <c r="DZM35" s="2434"/>
      <c r="DZN35" s="2434"/>
      <c r="DZO35" s="2434"/>
      <c r="DZP35" s="2434"/>
      <c r="DZQ35" s="2434"/>
      <c r="DZR35" s="2434"/>
      <c r="DZS35" s="2434"/>
      <c r="DZT35" s="2434"/>
      <c r="DZU35" s="2434"/>
      <c r="DZV35" s="2434"/>
      <c r="DZW35" s="2434"/>
      <c r="DZX35" s="2434"/>
      <c r="DZY35" s="2434"/>
      <c r="DZZ35" s="2434"/>
      <c r="EAA35" s="2434"/>
      <c r="EAB35" s="2434"/>
      <c r="EAC35" s="2434"/>
      <c r="EAD35" s="2434"/>
      <c r="EAE35" s="2434"/>
      <c r="EAF35" s="2434"/>
      <c r="EAG35" s="2434"/>
      <c r="EAH35" s="2434"/>
      <c r="EAI35" s="2434"/>
      <c r="EAJ35" s="2434"/>
      <c r="EAK35" s="2434"/>
      <c r="EAL35" s="2434"/>
      <c r="EAM35" s="2434"/>
      <c r="EAN35" s="2434"/>
      <c r="EAO35" s="2434"/>
      <c r="EAP35" s="2434"/>
      <c r="EAQ35" s="2434"/>
      <c r="EAR35" s="2434"/>
      <c r="EAS35" s="2434"/>
      <c r="EAT35" s="2434"/>
      <c r="EAU35" s="2434"/>
      <c r="EAV35" s="2434"/>
      <c r="EAW35" s="2434"/>
      <c r="EAX35" s="2434"/>
      <c r="EAY35" s="2434"/>
      <c r="EAZ35" s="2434"/>
      <c r="EBA35" s="2434"/>
      <c r="EBB35" s="2434"/>
      <c r="EBC35" s="2434"/>
      <c r="EBD35" s="2434"/>
      <c r="EBE35" s="2434"/>
      <c r="EBF35" s="2434"/>
      <c r="EBG35" s="2434"/>
      <c r="EBH35" s="2434"/>
      <c r="EBI35" s="2434"/>
      <c r="EBJ35" s="2434"/>
      <c r="EBK35" s="2434"/>
      <c r="EBL35" s="2434"/>
      <c r="EBM35" s="2434"/>
      <c r="EBN35" s="2434"/>
      <c r="EBO35" s="2434"/>
      <c r="EBP35" s="2434"/>
      <c r="EBQ35" s="2434"/>
      <c r="EBR35" s="2434"/>
      <c r="EBS35" s="2434"/>
      <c r="EBT35" s="2434"/>
      <c r="EBU35" s="2434"/>
      <c r="EBV35" s="2434"/>
      <c r="EBW35" s="2434"/>
      <c r="EBX35" s="2434"/>
      <c r="EBY35" s="2434"/>
      <c r="EBZ35" s="2434"/>
      <c r="ECA35" s="2434"/>
      <c r="ECB35" s="2434"/>
      <c r="ECC35" s="2434"/>
      <c r="ECD35" s="2434"/>
      <c r="ECE35" s="2434"/>
      <c r="ECF35" s="2434"/>
      <c r="ECG35" s="2434"/>
      <c r="ECH35" s="2434"/>
      <c r="ECI35" s="2434"/>
      <c r="ECJ35" s="2434"/>
      <c r="ECK35" s="2434"/>
      <c r="ECL35" s="2434"/>
      <c r="ECM35" s="2434"/>
      <c r="ECN35" s="2434"/>
      <c r="ECO35" s="2434"/>
      <c r="ECP35" s="2434"/>
      <c r="ECQ35" s="2434"/>
      <c r="ECR35" s="2434"/>
      <c r="ECS35" s="2434"/>
      <c r="ECT35" s="2434"/>
      <c r="ECU35" s="2434"/>
      <c r="ECV35" s="2434"/>
      <c r="ECW35" s="2434"/>
      <c r="ECX35" s="2434"/>
      <c r="ECY35" s="2434"/>
      <c r="ECZ35" s="2434"/>
      <c r="EDA35" s="2434"/>
      <c r="EDB35" s="2434"/>
      <c r="EDC35" s="2434"/>
      <c r="EDD35" s="2434"/>
      <c r="EDE35" s="2434"/>
      <c r="EDF35" s="2434"/>
      <c r="EDG35" s="2434"/>
      <c r="EDH35" s="2434"/>
      <c r="EDI35" s="2434"/>
      <c r="EDJ35" s="2434"/>
      <c r="EDK35" s="2434"/>
      <c r="EDL35" s="2434"/>
      <c r="EDM35" s="2434"/>
      <c r="EDN35" s="2434"/>
      <c r="EDO35" s="2434"/>
      <c r="EDP35" s="2434"/>
      <c r="EDQ35" s="2434"/>
      <c r="EDR35" s="2434"/>
      <c r="EDS35" s="2434"/>
      <c r="EDT35" s="2434"/>
      <c r="EDU35" s="2434"/>
      <c r="EDV35" s="2434"/>
      <c r="EDW35" s="2434"/>
      <c r="EDX35" s="2434"/>
      <c r="EDY35" s="2434"/>
      <c r="EDZ35" s="2434"/>
      <c r="EEA35" s="2434"/>
      <c r="EEB35" s="2434"/>
      <c r="EEC35" s="2434"/>
      <c r="EED35" s="2434"/>
      <c r="EEE35" s="2434"/>
      <c r="EEF35" s="2434"/>
      <c r="EEG35" s="2434"/>
      <c r="EEH35" s="2434"/>
      <c r="EEI35" s="2434"/>
      <c r="EEJ35" s="2434"/>
      <c r="EEK35" s="2434"/>
      <c r="EEL35" s="2434"/>
      <c r="EEM35" s="2434"/>
      <c r="EEN35" s="2434"/>
      <c r="EEO35" s="2434"/>
      <c r="EEP35" s="2434"/>
      <c r="EEQ35" s="2434"/>
      <c r="EER35" s="2434"/>
      <c r="EES35" s="2434"/>
      <c r="EET35" s="2434"/>
      <c r="EEU35" s="2434"/>
      <c r="EEV35" s="2434"/>
      <c r="EEW35" s="2434"/>
      <c r="EEX35" s="2434"/>
      <c r="EEY35" s="2434"/>
      <c r="EEZ35" s="2434"/>
      <c r="EFA35" s="2434"/>
      <c r="EFB35" s="2434"/>
      <c r="EFC35" s="2434"/>
      <c r="EFD35" s="2434"/>
      <c r="EFE35" s="2434"/>
      <c r="EFF35" s="2434"/>
      <c r="EFG35" s="2434"/>
      <c r="EFH35" s="2434"/>
      <c r="EFI35" s="2434"/>
      <c r="EFJ35" s="2434"/>
      <c r="EFK35" s="2434"/>
      <c r="EFL35" s="2434"/>
      <c r="EFM35" s="2434"/>
      <c r="EFN35" s="2434"/>
      <c r="EFO35" s="2434"/>
      <c r="EFP35" s="2434"/>
      <c r="EFQ35" s="2434"/>
      <c r="EFR35" s="2434"/>
      <c r="EFS35" s="2434"/>
      <c r="EFT35" s="2434"/>
      <c r="EFU35" s="2434"/>
      <c r="EFV35" s="2434"/>
      <c r="EFW35" s="2434"/>
      <c r="EFX35" s="2434"/>
      <c r="EFY35" s="2434"/>
      <c r="EFZ35" s="2434"/>
      <c r="EGA35" s="2434"/>
      <c r="EGB35" s="2434"/>
      <c r="EGC35" s="2434"/>
      <c r="EGD35" s="2434"/>
      <c r="EGE35" s="2434"/>
      <c r="EGF35" s="2434"/>
      <c r="EGG35" s="2434"/>
      <c r="EGH35" s="2434"/>
      <c r="EGI35" s="2434"/>
      <c r="EGJ35" s="2434"/>
      <c r="EGK35" s="2434"/>
      <c r="EGL35" s="2434"/>
      <c r="EGM35" s="2434"/>
      <c r="EGN35" s="2434"/>
      <c r="EGO35" s="2434"/>
      <c r="EGP35" s="2434"/>
      <c r="EGQ35" s="2434"/>
      <c r="EGR35" s="2434"/>
      <c r="EGS35" s="2434"/>
      <c r="EGT35" s="2434"/>
      <c r="EGU35" s="2434"/>
      <c r="EGV35" s="2434"/>
      <c r="EGW35" s="2434"/>
      <c r="EGX35" s="2434"/>
      <c r="EGY35" s="2434"/>
      <c r="EGZ35" s="2434"/>
      <c r="EHA35" s="2434"/>
      <c r="EHB35" s="2434"/>
      <c r="EHC35" s="2434"/>
      <c r="EHD35" s="2434"/>
      <c r="EHE35" s="2434"/>
      <c r="EHF35" s="2434"/>
      <c r="EHG35" s="2434"/>
      <c r="EHH35" s="2434"/>
      <c r="EHI35" s="2434"/>
      <c r="EHJ35" s="2434"/>
      <c r="EHK35" s="2434"/>
      <c r="EHL35" s="2434"/>
      <c r="EHM35" s="2434"/>
      <c r="EHN35" s="2434"/>
      <c r="EHO35" s="2434"/>
      <c r="EHP35" s="2434"/>
      <c r="EHQ35" s="2434"/>
      <c r="EHR35" s="2434"/>
      <c r="EHS35" s="2434"/>
      <c r="EHT35" s="2434"/>
      <c r="EHU35" s="2434"/>
      <c r="EHV35" s="2434"/>
      <c r="EHW35" s="2434"/>
      <c r="EHX35" s="2434"/>
      <c r="EHY35" s="2434"/>
      <c r="EHZ35" s="2434"/>
      <c r="EIA35" s="2434"/>
      <c r="EIB35" s="2434"/>
      <c r="EIC35" s="2434"/>
      <c r="EID35" s="2434"/>
      <c r="EIE35" s="2434"/>
      <c r="EIF35" s="2434"/>
      <c r="EIG35" s="2434"/>
      <c r="EIH35" s="2434"/>
      <c r="EII35" s="2434"/>
      <c r="EIJ35" s="2434"/>
      <c r="EIK35" s="2434"/>
      <c r="EIL35" s="2434"/>
      <c r="EIM35" s="2434"/>
      <c r="EIN35" s="2434"/>
      <c r="EIO35" s="2434"/>
      <c r="EIP35" s="2434"/>
      <c r="EIQ35" s="2434"/>
      <c r="EIR35" s="2434"/>
      <c r="EIS35" s="2434"/>
      <c r="EIT35" s="2434"/>
      <c r="EIU35" s="2434"/>
      <c r="EIV35" s="2434"/>
      <c r="EIW35" s="2434"/>
      <c r="EIX35" s="2434"/>
      <c r="EIY35" s="2434"/>
      <c r="EIZ35" s="2434"/>
      <c r="EJA35" s="2434"/>
      <c r="EJB35" s="2434"/>
      <c r="EJC35" s="2434"/>
      <c r="EJD35" s="2434"/>
      <c r="EJE35" s="2434"/>
      <c r="EJF35" s="2434"/>
      <c r="EJG35" s="2434"/>
      <c r="EJH35" s="2434"/>
      <c r="EJI35" s="2434"/>
      <c r="EJJ35" s="2434"/>
      <c r="EJK35" s="2434"/>
      <c r="EJL35" s="2434"/>
      <c r="EJM35" s="2434"/>
      <c r="EJN35" s="2434"/>
      <c r="EJO35" s="2434"/>
      <c r="EJP35" s="2434"/>
      <c r="EJQ35" s="2434"/>
      <c r="EJR35" s="2434"/>
      <c r="EJS35" s="2434"/>
      <c r="EJT35" s="2434"/>
      <c r="EJU35" s="2434"/>
      <c r="EJV35" s="2434"/>
      <c r="EJW35" s="2434"/>
      <c r="EJX35" s="2434"/>
      <c r="EJY35" s="2434"/>
      <c r="EJZ35" s="2434"/>
      <c r="EKA35" s="2434"/>
      <c r="EKB35" s="2434"/>
      <c r="EKC35" s="2434"/>
      <c r="EKD35" s="2434"/>
      <c r="EKE35" s="2434"/>
      <c r="EKF35" s="2434"/>
      <c r="EKG35" s="2434"/>
      <c r="EKH35" s="2434"/>
      <c r="EKI35" s="2434"/>
      <c r="EKJ35" s="2434"/>
      <c r="EKK35" s="2434"/>
      <c r="EKL35" s="2434"/>
      <c r="EKM35" s="2434"/>
      <c r="EKN35" s="2434"/>
      <c r="EKO35" s="2434"/>
      <c r="EKP35" s="2434"/>
      <c r="EKQ35" s="2434"/>
      <c r="EKR35" s="2434"/>
      <c r="EKS35" s="2434"/>
      <c r="EKT35" s="2434"/>
      <c r="EKU35" s="2434"/>
      <c r="EKV35" s="2434"/>
      <c r="EKW35" s="2434"/>
      <c r="EKX35" s="2434"/>
      <c r="EKY35" s="2434"/>
      <c r="EKZ35" s="2434"/>
      <c r="ELA35" s="2434"/>
      <c r="ELB35" s="2434"/>
      <c r="ELC35" s="2434"/>
      <c r="ELD35" s="2434"/>
      <c r="ELE35" s="2434"/>
      <c r="ELF35" s="2434"/>
      <c r="ELG35" s="2434"/>
      <c r="ELH35" s="2434"/>
      <c r="ELI35" s="2434"/>
      <c r="ELJ35" s="2434"/>
      <c r="ELK35" s="2434"/>
      <c r="ELL35" s="2434"/>
      <c r="ELM35" s="2434"/>
      <c r="ELN35" s="2434"/>
      <c r="ELO35" s="2434"/>
      <c r="ELP35" s="2434"/>
      <c r="ELQ35" s="2434"/>
      <c r="ELR35" s="2434"/>
      <c r="ELS35" s="2434"/>
      <c r="ELT35" s="2434"/>
      <c r="ELU35" s="2434"/>
      <c r="ELV35" s="2434"/>
      <c r="ELW35" s="2434"/>
      <c r="ELX35" s="2434"/>
      <c r="ELY35" s="2434"/>
      <c r="ELZ35" s="2434"/>
      <c r="EMA35" s="2434"/>
      <c r="EMB35" s="2434"/>
      <c r="EMC35" s="2434"/>
      <c r="EMD35" s="2434"/>
      <c r="EME35" s="2434"/>
      <c r="EMF35" s="2434"/>
      <c r="EMG35" s="2434"/>
      <c r="EMH35" s="2434"/>
      <c r="EMI35" s="2434"/>
      <c r="EMJ35" s="2434"/>
      <c r="EMK35" s="2434"/>
      <c r="EML35" s="2434"/>
      <c r="EMM35" s="2434"/>
      <c r="EMN35" s="2434"/>
      <c r="EMO35" s="2434"/>
      <c r="EMP35" s="2434"/>
      <c r="EMQ35" s="2434"/>
      <c r="EMR35" s="2434"/>
      <c r="EMS35" s="2434"/>
      <c r="EMT35" s="2434"/>
      <c r="EMU35" s="2434"/>
      <c r="EMV35" s="2434"/>
      <c r="EMW35" s="2434"/>
      <c r="EMX35" s="2434"/>
      <c r="EMY35" s="2434"/>
      <c r="EMZ35" s="2434"/>
      <c r="ENA35" s="2434"/>
      <c r="ENB35" s="2434"/>
      <c r="ENC35" s="2434"/>
      <c r="END35" s="2434"/>
      <c r="ENE35" s="2434"/>
      <c r="ENF35" s="2434"/>
      <c r="ENG35" s="2434"/>
      <c r="ENH35" s="2434"/>
      <c r="ENI35" s="2434"/>
      <c r="ENJ35" s="2434"/>
      <c r="ENK35" s="2434"/>
      <c r="ENL35" s="2434"/>
      <c r="ENM35" s="2434"/>
      <c r="ENN35" s="2434"/>
      <c r="ENO35" s="2434"/>
      <c r="ENP35" s="2434"/>
      <c r="ENQ35" s="2434"/>
      <c r="ENR35" s="2434"/>
      <c r="ENS35" s="2434"/>
      <c r="ENT35" s="2434"/>
      <c r="ENU35" s="2434"/>
      <c r="ENV35" s="2434"/>
      <c r="ENW35" s="2434"/>
      <c r="ENX35" s="2434"/>
      <c r="ENY35" s="2434"/>
      <c r="ENZ35" s="2434"/>
      <c r="EOA35" s="2434"/>
      <c r="EOB35" s="2434"/>
      <c r="EOC35" s="2434"/>
      <c r="EOD35" s="2434"/>
      <c r="EOE35" s="2434"/>
      <c r="EOF35" s="2434"/>
      <c r="EOG35" s="2434"/>
      <c r="EOH35" s="2434"/>
      <c r="EOI35" s="2434"/>
      <c r="EOJ35" s="2434"/>
      <c r="EOK35" s="2434"/>
      <c r="EOL35" s="2434"/>
      <c r="EOM35" s="2434"/>
      <c r="EON35" s="2434"/>
      <c r="EOO35" s="2434"/>
      <c r="EOP35" s="2434"/>
      <c r="EOQ35" s="2434"/>
      <c r="EOR35" s="2434"/>
      <c r="EOS35" s="2434"/>
      <c r="EOT35" s="2434"/>
      <c r="EOU35" s="2434"/>
      <c r="EOV35" s="2434"/>
      <c r="EOW35" s="2434"/>
      <c r="EOX35" s="2434"/>
      <c r="EOY35" s="2434"/>
      <c r="EOZ35" s="2434"/>
      <c r="EPA35" s="2434"/>
      <c r="EPB35" s="2434"/>
      <c r="EPC35" s="2434"/>
      <c r="EPD35" s="2434"/>
      <c r="EPE35" s="2434"/>
      <c r="EPF35" s="2434"/>
      <c r="EPG35" s="2434"/>
      <c r="EPH35" s="2434"/>
      <c r="EPI35" s="2434"/>
      <c r="EPJ35" s="2434"/>
      <c r="EPK35" s="2434"/>
      <c r="EPL35" s="2434"/>
      <c r="EPM35" s="2434"/>
      <c r="EPN35" s="2434"/>
      <c r="EPO35" s="2434"/>
      <c r="EPP35" s="2434"/>
      <c r="EPQ35" s="2434"/>
      <c r="EPR35" s="2434"/>
      <c r="EPS35" s="2434"/>
      <c r="EPT35" s="2434"/>
      <c r="EPU35" s="2434"/>
      <c r="EPV35" s="2434"/>
      <c r="EPW35" s="2434"/>
      <c r="EPX35" s="2434"/>
      <c r="EPY35" s="2434"/>
      <c r="EPZ35" s="2434"/>
      <c r="EQA35" s="2434"/>
      <c r="EQB35" s="2434"/>
      <c r="EQC35" s="2434"/>
      <c r="EQD35" s="2434"/>
      <c r="EQE35" s="2434"/>
      <c r="EQF35" s="2434"/>
      <c r="EQG35" s="2434"/>
      <c r="EQH35" s="2434"/>
      <c r="EQI35" s="2434"/>
      <c r="EQJ35" s="2434"/>
      <c r="EQK35" s="2434"/>
      <c r="EQL35" s="2434"/>
      <c r="EQM35" s="2434"/>
      <c r="EQN35" s="2434"/>
      <c r="EQO35" s="2434"/>
      <c r="EQP35" s="2434"/>
      <c r="EQQ35" s="2434"/>
      <c r="EQR35" s="2434"/>
      <c r="EQS35" s="2434"/>
      <c r="EQT35" s="2434"/>
      <c r="EQU35" s="2434"/>
      <c r="EQV35" s="2434"/>
      <c r="EQW35" s="2434"/>
      <c r="EQX35" s="2434"/>
      <c r="EQY35" s="2434"/>
      <c r="EQZ35" s="2434"/>
      <c r="ERA35" s="2434"/>
      <c r="ERB35" s="2434"/>
      <c r="ERC35" s="2434"/>
      <c r="ERD35" s="2434"/>
      <c r="ERE35" s="2434"/>
      <c r="ERF35" s="2434"/>
      <c r="ERG35" s="2434"/>
      <c r="ERH35" s="2434"/>
      <c r="ERI35" s="2434"/>
      <c r="ERJ35" s="2434"/>
      <c r="ERK35" s="2434"/>
      <c r="ERL35" s="2434"/>
      <c r="ERM35" s="2434"/>
      <c r="ERN35" s="2434"/>
      <c r="ERO35" s="2434"/>
      <c r="ERP35" s="2434"/>
      <c r="ERQ35" s="2434"/>
      <c r="ERR35" s="2434"/>
      <c r="ERS35" s="2434"/>
      <c r="ERT35" s="2434"/>
      <c r="ERU35" s="2434"/>
      <c r="ERV35" s="2434"/>
      <c r="ERW35" s="2434"/>
      <c r="ERX35" s="2434"/>
      <c r="ERY35" s="2434"/>
      <c r="ERZ35" s="2434"/>
      <c r="ESA35" s="2434"/>
      <c r="ESB35" s="2434"/>
      <c r="ESC35" s="2434"/>
      <c r="ESD35" s="2434"/>
      <c r="ESE35" s="2434"/>
      <c r="ESF35" s="2434"/>
      <c r="ESG35" s="2434"/>
      <c r="ESH35" s="2434"/>
      <c r="ESI35" s="2434"/>
      <c r="ESJ35" s="2434"/>
      <c r="ESK35" s="2434"/>
      <c r="ESL35" s="2434"/>
      <c r="ESM35" s="2434"/>
      <c r="ESN35" s="2434"/>
      <c r="ESO35" s="2434"/>
      <c r="ESP35" s="2434"/>
      <c r="ESQ35" s="2434"/>
      <c r="ESR35" s="2434"/>
      <c r="ESS35" s="2434"/>
      <c r="EST35" s="2434"/>
      <c r="ESU35" s="2434"/>
      <c r="ESV35" s="2434"/>
      <c r="ESW35" s="2434"/>
      <c r="ESX35" s="2434"/>
      <c r="ESY35" s="2434"/>
      <c r="ESZ35" s="2434"/>
      <c r="ETA35" s="2434"/>
      <c r="ETB35" s="2434"/>
      <c r="ETC35" s="2434"/>
      <c r="ETD35" s="2434"/>
      <c r="ETE35" s="2434"/>
      <c r="ETF35" s="2434"/>
      <c r="ETG35" s="2434"/>
      <c r="ETH35" s="2434"/>
      <c r="ETI35" s="2434"/>
      <c r="ETJ35" s="2434"/>
      <c r="ETK35" s="2434"/>
      <c r="ETL35" s="2434"/>
      <c r="ETM35" s="2434"/>
      <c r="ETN35" s="2434"/>
      <c r="ETO35" s="2434"/>
      <c r="ETP35" s="2434"/>
      <c r="ETQ35" s="2434"/>
      <c r="ETR35" s="2434"/>
      <c r="ETS35" s="2434"/>
      <c r="ETT35" s="2434"/>
      <c r="ETU35" s="2434"/>
      <c r="ETV35" s="2434"/>
      <c r="ETW35" s="2434"/>
      <c r="ETX35" s="2434"/>
      <c r="ETY35" s="2434"/>
      <c r="ETZ35" s="2434"/>
      <c r="EUA35" s="2434"/>
      <c r="EUB35" s="2434"/>
      <c r="EUC35" s="2434"/>
      <c r="EUD35" s="2434"/>
      <c r="EUE35" s="2434"/>
      <c r="EUF35" s="2434"/>
      <c r="EUG35" s="2434"/>
      <c r="EUH35" s="2434"/>
      <c r="EUI35" s="2434"/>
      <c r="EUJ35" s="2434"/>
      <c r="EUK35" s="2434"/>
      <c r="EUL35" s="2434"/>
      <c r="EUM35" s="2434"/>
      <c r="EUN35" s="2434"/>
      <c r="EUO35" s="2434"/>
      <c r="EUP35" s="2434"/>
      <c r="EUQ35" s="2434"/>
      <c r="EUR35" s="2434"/>
      <c r="EUS35" s="2434"/>
      <c r="EUT35" s="2434"/>
      <c r="EUU35" s="2434"/>
      <c r="EUV35" s="2434"/>
      <c r="EUW35" s="2434"/>
      <c r="EUX35" s="2434"/>
      <c r="EUY35" s="2434"/>
      <c r="EUZ35" s="2434"/>
      <c r="EVA35" s="2434"/>
      <c r="EVB35" s="2434"/>
      <c r="EVC35" s="2434"/>
      <c r="EVD35" s="2434"/>
      <c r="EVE35" s="2434"/>
      <c r="EVF35" s="2434"/>
      <c r="EVG35" s="2434"/>
      <c r="EVH35" s="2434"/>
      <c r="EVI35" s="2434"/>
      <c r="EVJ35" s="2434"/>
      <c r="EVK35" s="2434"/>
      <c r="EVL35" s="2434"/>
      <c r="EVM35" s="2434"/>
      <c r="EVN35" s="2434"/>
      <c r="EVO35" s="2434"/>
      <c r="EVP35" s="2434"/>
      <c r="EVQ35" s="2434"/>
      <c r="EVR35" s="2434"/>
      <c r="EVS35" s="2434"/>
      <c r="EVT35" s="2434"/>
      <c r="EVU35" s="2434"/>
      <c r="EVV35" s="2434"/>
      <c r="EVW35" s="2434"/>
      <c r="EVX35" s="2434"/>
      <c r="EVY35" s="2434"/>
      <c r="EVZ35" s="2434"/>
      <c r="EWA35" s="2434"/>
      <c r="EWB35" s="2434"/>
      <c r="EWC35" s="2434"/>
      <c r="EWD35" s="2434"/>
      <c r="EWE35" s="2434"/>
      <c r="EWF35" s="2434"/>
      <c r="EWG35" s="2434"/>
      <c r="EWH35" s="2434"/>
      <c r="EWI35" s="2434"/>
      <c r="EWJ35" s="2434"/>
      <c r="EWK35" s="2434"/>
      <c r="EWL35" s="2434"/>
      <c r="EWM35" s="2434"/>
      <c r="EWN35" s="2434"/>
      <c r="EWO35" s="2434"/>
      <c r="EWP35" s="2434"/>
      <c r="EWQ35" s="2434"/>
      <c r="EWR35" s="2434"/>
      <c r="EWS35" s="2434"/>
      <c r="EWT35" s="2434"/>
      <c r="EWU35" s="2434"/>
      <c r="EWV35" s="2434"/>
      <c r="EWW35" s="2434"/>
      <c r="EWX35" s="2434"/>
      <c r="EWY35" s="2434"/>
      <c r="EWZ35" s="2434"/>
      <c r="EXA35" s="2434"/>
      <c r="EXB35" s="2434"/>
      <c r="EXC35" s="2434"/>
      <c r="EXD35" s="2434"/>
      <c r="EXE35" s="2434"/>
      <c r="EXF35" s="2434"/>
      <c r="EXG35" s="2434"/>
      <c r="EXH35" s="2434"/>
      <c r="EXI35" s="2434"/>
      <c r="EXJ35" s="2434"/>
      <c r="EXK35" s="2434"/>
      <c r="EXL35" s="2434"/>
      <c r="EXM35" s="2434"/>
      <c r="EXN35" s="2434"/>
      <c r="EXO35" s="2434"/>
      <c r="EXP35" s="2434"/>
      <c r="EXQ35" s="2434"/>
      <c r="EXR35" s="2434"/>
      <c r="EXS35" s="2434"/>
      <c r="EXT35" s="2434"/>
      <c r="EXU35" s="2434"/>
      <c r="EXV35" s="2434"/>
      <c r="EXW35" s="2434"/>
      <c r="EXX35" s="2434"/>
      <c r="EXY35" s="2434"/>
      <c r="EXZ35" s="2434"/>
      <c r="EYA35" s="2434"/>
      <c r="EYB35" s="2434"/>
      <c r="EYC35" s="2434"/>
      <c r="EYD35" s="2434"/>
      <c r="EYE35" s="2434"/>
      <c r="EYF35" s="2434"/>
      <c r="EYG35" s="2434"/>
      <c r="EYH35" s="2434"/>
      <c r="EYI35" s="2434"/>
      <c r="EYJ35" s="2434"/>
      <c r="EYK35" s="2434"/>
      <c r="EYL35" s="2434"/>
      <c r="EYM35" s="2434"/>
      <c r="EYN35" s="2434"/>
      <c r="EYO35" s="2434"/>
      <c r="EYP35" s="2434"/>
      <c r="EYQ35" s="2434"/>
      <c r="EYR35" s="2434"/>
      <c r="EYS35" s="2434"/>
      <c r="EYT35" s="2434"/>
      <c r="EYU35" s="2434"/>
      <c r="EYV35" s="2434"/>
      <c r="EYW35" s="2434"/>
      <c r="EYX35" s="2434"/>
      <c r="EYY35" s="2434"/>
      <c r="EYZ35" s="2434"/>
      <c r="EZA35" s="2434"/>
      <c r="EZB35" s="2434"/>
      <c r="EZC35" s="2434"/>
      <c r="EZD35" s="2434"/>
      <c r="EZE35" s="2434"/>
      <c r="EZF35" s="2434"/>
      <c r="EZG35" s="2434"/>
      <c r="EZH35" s="2434"/>
      <c r="EZI35" s="2434"/>
      <c r="EZJ35" s="2434"/>
      <c r="EZK35" s="2434"/>
      <c r="EZL35" s="2434"/>
      <c r="EZM35" s="2434"/>
      <c r="EZN35" s="2434"/>
      <c r="EZO35" s="2434"/>
      <c r="EZP35" s="2434"/>
      <c r="EZQ35" s="2434"/>
      <c r="EZR35" s="2434"/>
      <c r="EZS35" s="2434"/>
      <c r="EZT35" s="2434"/>
      <c r="EZU35" s="2434"/>
      <c r="EZV35" s="2434"/>
      <c r="EZW35" s="2434"/>
      <c r="EZX35" s="2434"/>
      <c r="EZY35" s="2434"/>
      <c r="EZZ35" s="2434"/>
      <c r="FAA35" s="2434"/>
      <c r="FAB35" s="2434"/>
      <c r="FAC35" s="2434"/>
      <c r="FAD35" s="2434"/>
      <c r="FAE35" s="2434"/>
      <c r="FAF35" s="2434"/>
      <c r="FAG35" s="2434"/>
      <c r="FAH35" s="2434"/>
      <c r="FAI35" s="2434"/>
      <c r="FAJ35" s="2434"/>
      <c r="FAK35" s="2434"/>
      <c r="FAL35" s="2434"/>
      <c r="FAM35" s="2434"/>
      <c r="FAN35" s="2434"/>
      <c r="FAO35" s="2434"/>
      <c r="FAP35" s="2434"/>
      <c r="FAQ35" s="2434"/>
      <c r="FAR35" s="2434"/>
      <c r="FAS35" s="2434"/>
      <c r="FAT35" s="2434"/>
      <c r="FAU35" s="2434"/>
      <c r="FAV35" s="2434"/>
      <c r="FAW35" s="2434"/>
      <c r="FAX35" s="2434"/>
      <c r="FAY35" s="2434"/>
      <c r="FAZ35" s="2434"/>
      <c r="FBA35" s="2434"/>
      <c r="FBB35" s="2434"/>
      <c r="FBC35" s="2434"/>
      <c r="FBD35" s="2434"/>
      <c r="FBE35" s="2434"/>
      <c r="FBF35" s="2434"/>
      <c r="FBG35" s="2434"/>
      <c r="FBH35" s="2434"/>
      <c r="FBI35" s="2434"/>
      <c r="FBJ35" s="2434"/>
      <c r="FBK35" s="2434"/>
      <c r="FBL35" s="2434"/>
      <c r="FBM35" s="2434"/>
      <c r="FBN35" s="2434"/>
      <c r="FBO35" s="2434"/>
      <c r="FBP35" s="2434"/>
      <c r="FBQ35" s="2434"/>
      <c r="FBR35" s="2434"/>
      <c r="FBS35" s="2434"/>
      <c r="FBT35" s="2434"/>
      <c r="FBU35" s="2434"/>
      <c r="FBV35" s="2434"/>
      <c r="FBW35" s="2434"/>
      <c r="FBX35" s="2434"/>
      <c r="FBY35" s="2434"/>
      <c r="FBZ35" s="2434"/>
      <c r="FCA35" s="2434"/>
      <c r="FCB35" s="2434"/>
      <c r="FCC35" s="2434"/>
      <c r="FCD35" s="2434"/>
      <c r="FCE35" s="2434"/>
      <c r="FCF35" s="2434"/>
      <c r="FCG35" s="2434"/>
      <c r="FCH35" s="2434"/>
      <c r="FCI35" s="2434"/>
      <c r="FCJ35" s="2434"/>
      <c r="FCK35" s="2434"/>
      <c r="FCL35" s="2434"/>
      <c r="FCM35" s="2434"/>
      <c r="FCN35" s="2434"/>
      <c r="FCO35" s="2434"/>
      <c r="FCP35" s="2434"/>
      <c r="FCQ35" s="2434"/>
      <c r="FCR35" s="2434"/>
      <c r="FCS35" s="2434"/>
      <c r="FCT35" s="2434"/>
      <c r="FCU35" s="2434"/>
      <c r="FCV35" s="2434"/>
      <c r="FCW35" s="2434"/>
      <c r="FCX35" s="2434"/>
      <c r="FCY35" s="2434"/>
      <c r="FCZ35" s="2434"/>
      <c r="FDA35" s="2434"/>
      <c r="FDB35" s="2434"/>
      <c r="FDC35" s="2434"/>
      <c r="FDD35" s="2434"/>
      <c r="FDE35" s="2434"/>
      <c r="FDF35" s="2434"/>
      <c r="FDG35" s="2434"/>
      <c r="FDH35" s="2434"/>
      <c r="FDI35" s="2434"/>
      <c r="FDJ35" s="2434"/>
      <c r="FDK35" s="2434"/>
      <c r="FDL35" s="2434"/>
      <c r="FDM35" s="2434"/>
      <c r="FDN35" s="2434"/>
      <c r="FDO35" s="2434"/>
      <c r="FDP35" s="2434"/>
      <c r="FDQ35" s="2434"/>
      <c r="FDR35" s="2434"/>
      <c r="FDS35" s="2434"/>
      <c r="FDT35" s="2434"/>
      <c r="FDU35" s="2434"/>
      <c r="FDV35" s="2434"/>
      <c r="FDW35" s="2434"/>
      <c r="FDX35" s="2434"/>
      <c r="FDY35" s="2434"/>
      <c r="FDZ35" s="2434"/>
      <c r="FEA35" s="2434"/>
      <c r="FEB35" s="2434"/>
      <c r="FEC35" s="2434"/>
      <c r="FED35" s="2434"/>
      <c r="FEE35" s="2434"/>
      <c r="FEF35" s="2434"/>
      <c r="FEG35" s="2434"/>
      <c r="FEH35" s="2434"/>
      <c r="FEI35" s="2434"/>
      <c r="FEJ35" s="2434"/>
      <c r="FEK35" s="2434"/>
      <c r="FEL35" s="2434"/>
      <c r="FEM35" s="2434"/>
      <c r="FEN35" s="2434"/>
      <c r="FEO35" s="2434"/>
      <c r="FEP35" s="2434"/>
      <c r="FEQ35" s="2434"/>
      <c r="FER35" s="2434"/>
      <c r="FES35" s="2434"/>
      <c r="FET35" s="2434"/>
      <c r="FEU35" s="2434"/>
      <c r="FEV35" s="2434"/>
      <c r="FEW35" s="2434"/>
      <c r="FEX35" s="2434"/>
      <c r="FEY35" s="2434"/>
      <c r="FEZ35" s="2434"/>
      <c r="FFA35" s="2434"/>
      <c r="FFB35" s="2434"/>
      <c r="FFC35" s="2434"/>
      <c r="FFD35" s="2434"/>
      <c r="FFE35" s="2434"/>
      <c r="FFF35" s="2434"/>
      <c r="FFG35" s="2434"/>
      <c r="FFH35" s="2434"/>
      <c r="FFI35" s="2434"/>
      <c r="FFJ35" s="2434"/>
      <c r="FFK35" s="2434"/>
      <c r="FFL35" s="2434"/>
      <c r="FFM35" s="2434"/>
      <c r="FFN35" s="2434"/>
      <c r="FFO35" s="2434"/>
      <c r="FFP35" s="2434"/>
      <c r="FFQ35" s="2434"/>
      <c r="FFR35" s="2434"/>
      <c r="FFS35" s="2434"/>
      <c r="FFT35" s="2434"/>
      <c r="FFU35" s="2434"/>
      <c r="FFV35" s="2434"/>
      <c r="FFW35" s="2434"/>
      <c r="FFX35" s="2434"/>
      <c r="FFY35" s="2434"/>
      <c r="FFZ35" s="2434"/>
      <c r="FGA35" s="2434"/>
      <c r="FGB35" s="2434"/>
      <c r="FGC35" s="2434"/>
      <c r="FGD35" s="2434"/>
      <c r="FGE35" s="2434"/>
      <c r="FGF35" s="2434"/>
      <c r="FGG35" s="2434"/>
      <c r="FGH35" s="2434"/>
      <c r="FGI35" s="2434"/>
      <c r="FGJ35" s="2434"/>
      <c r="FGK35" s="2434"/>
      <c r="FGL35" s="2434"/>
      <c r="FGM35" s="2434"/>
      <c r="FGN35" s="2434"/>
      <c r="FGO35" s="2434"/>
      <c r="FGP35" s="2434"/>
      <c r="FGQ35" s="2434"/>
      <c r="FGR35" s="2434"/>
      <c r="FGS35" s="2434"/>
      <c r="FGT35" s="2434"/>
      <c r="FGU35" s="2434"/>
      <c r="FGV35" s="2434"/>
      <c r="FGW35" s="2434"/>
      <c r="FGX35" s="2434"/>
      <c r="FGY35" s="2434"/>
      <c r="FGZ35" s="2434"/>
      <c r="FHA35" s="2434"/>
      <c r="FHB35" s="2434"/>
      <c r="FHC35" s="2434"/>
      <c r="FHD35" s="2434"/>
      <c r="FHE35" s="2434"/>
      <c r="FHF35" s="2434"/>
      <c r="FHG35" s="2434"/>
      <c r="FHH35" s="2434"/>
      <c r="FHI35" s="2434"/>
      <c r="FHJ35" s="2434"/>
      <c r="FHK35" s="2434"/>
      <c r="FHL35" s="2434"/>
      <c r="FHM35" s="2434"/>
      <c r="FHN35" s="2434"/>
      <c r="FHO35" s="2434"/>
      <c r="FHP35" s="2434"/>
      <c r="FHQ35" s="2434"/>
      <c r="FHR35" s="2434"/>
      <c r="FHS35" s="2434"/>
      <c r="FHT35" s="2434"/>
      <c r="FHU35" s="2434"/>
      <c r="FHV35" s="2434"/>
      <c r="FHW35" s="2434"/>
      <c r="FHX35" s="2434"/>
      <c r="FHY35" s="2434"/>
      <c r="FHZ35" s="2434"/>
      <c r="FIA35" s="2434"/>
      <c r="FIB35" s="2434"/>
      <c r="FIC35" s="2434"/>
      <c r="FID35" s="2434"/>
      <c r="FIE35" s="2434"/>
      <c r="FIF35" s="2434"/>
      <c r="FIG35" s="2434"/>
      <c r="FIH35" s="2434"/>
      <c r="FII35" s="2434"/>
      <c r="FIJ35" s="2434"/>
      <c r="FIK35" s="2434"/>
      <c r="FIL35" s="2434"/>
      <c r="FIM35" s="2434"/>
      <c r="FIN35" s="2434"/>
      <c r="FIO35" s="2434"/>
      <c r="FIP35" s="2434"/>
      <c r="FIQ35" s="2434"/>
      <c r="FIR35" s="2434"/>
      <c r="FIS35" s="2434"/>
      <c r="FIT35" s="2434"/>
      <c r="FIU35" s="2434"/>
      <c r="FIV35" s="2434"/>
      <c r="FIW35" s="2434"/>
      <c r="FIX35" s="2434"/>
      <c r="FIY35" s="2434"/>
      <c r="FIZ35" s="2434"/>
      <c r="FJA35" s="2434"/>
      <c r="FJB35" s="2434"/>
      <c r="FJC35" s="2434"/>
      <c r="FJD35" s="2434"/>
      <c r="FJE35" s="2434"/>
      <c r="FJF35" s="2434"/>
      <c r="FJG35" s="2434"/>
      <c r="FJH35" s="2434"/>
      <c r="FJI35" s="2434"/>
      <c r="FJJ35" s="2434"/>
      <c r="FJK35" s="2434"/>
      <c r="FJL35" s="2434"/>
      <c r="FJM35" s="2434"/>
      <c r="FJN35" s="2434"/>
      <c r="FJO35" s="2434"/>
      <c r="FJP35" s="2434"/>
      <c r="FJQ35" s="2434"/>
      <c r="FJR35" s="2434"/>
      <c r="FJS35" s="2434"/>
      <c r="FJT35" s="2434"/>
      <c r="FJU35" s="2434"/>
      <c r="FJV35" s="2434"/>
      <c r="FJW35" s="2434"/>
      <c r="FJX35" s="2434"/>
      <c r="FJY35" s="2434"/>
      <c r="FJZ35" s="2434"/>
      <c r="FKA35" s="2434"/>
      <c r="FKB35" s="2434"/>
      <c r="FKC35" s="2434"/>
      <c r="FKD35" s="2434"/>
      <c r="FKE35" s="2434"/>
      <c r="FKF35" s="2434"/>
      <c r="FKG35" s="2434"/>
      <c r="FKH35" s="2434"/>
      <c r="FKI35" s="2434"/>
      <c r="FKJ35" s="2434"/>
      <c r="FKK35" s="2434"/>
      <c r="FKL35" s="2434"/>
      <c r="FKM35" s="2434"/>
      <c r="FKN35" s="2434"/>
      <c r="FKO35" s="2434"/>
      <c r="FKP35" s="2434"/>
      <c r="FKQ35" s="2434"/>
      <c r="FKR35" s="2434"/>
      <c r="FKS35" s="2434"/>
      <c r="FKT35" s="2434"/>
      <c r="FKU35" s="2434"/>
      <c r="FKV35" s="2434"/>
      <c r="FKW35" s="2434"/>
      <c r="FKX35" s="2434"/>
      <c r="FKY35" s="2434"/>
      <c r="FKZ35" s="2434"/>
      <c r="FLA35" s="2434"/>
      <c r="FLB35" s="2434"/>
      <c r="FLC35" s="2434"/>
      <c r="FLD35" s="2434"/>
      <c r="FLE35" s="2434"/>
      <c r="FLF35" s="2434"/>
      <c r="FLG35" s="2434"/>
      <c r="FLH35" s="2434"/>
      <c r="FLI35" s="2434"/>
      <c r="FLJ35" s="2434"/>
      <c r="FLK35" s="2434"/>
      <c r="FLL35" s="2434"/>
      <c r="FLM35" s="2434"/>
      <c r="FLN35" s="2434"/>
      <c r="FLO35" s="2434"/>
      <c r="FLP35" s="2434"/>
      <c r="FLQ35" s="2434"/>
      <c r="FLR35" s="2434"/>
      <c r="FLS35" s="2434"/>
      <c r="FLT35" s="2434"/>
      <c r="FLU35" s="2434"/>
      <c r="FLV35" s="2434"/>
      <c r="FLW35" s="2434"/>
      <c r="FLX35" s="2434"/>
      <c r="FLY35" s="2434"/>
      <c r="FLZ35" s="2434"/>
      <c r="FMA35" s="2434"/>
      <c r="FMB35" s="2434"/>
      <c r="FMC35" s="2434"/>
      <c r="FMD35" s="2434"/>
      <c r="FME35" s="2434"/>
      <c r="FMF35" s="2434"/>
      <c r="FMG35" s="2434"/>
      <c r="FMH35" s="2434"/>
      <c r="FMI35" s="2434"/>
      <c r="FMJ35" s="2434"/>
      <c r="FMK35" s="2434"/>
      <c r="FML35" s="2434"/>
      <c r="FMM35" s="2434"/>
      <c r="FMN35" s="2434"/>
      <c r="FMO35" s="2434"/>
      <c r="FMP35" s="2434"/>
      <c r="FMQ35" s="2434"/>
      <c r="FMR35" s="2434"/>
      <c r="FMS35" s="2434"/>
      <c r="FMT35" s="2434"/>
      <c r="FMU35" s="2434"/>
      <c r="FMV35" s="2434"/>
      <c r="FMW35" s="2434"/>
      <c r="FMX35" s="2434"/>
      <c r="FMY35" s="2434"/>
      <c r="FMZ35" s="2434"/>
      <c r="FNA35" s="2434"/>
      <c r="FNB35" s="2434"/>
      <c r="FNC35" s="2434"/>
      <c r="FND35" s="2434"/>
      <c r="FNE35" s="2434"/>
      <c r="FNF35" s="2434"/>
      <c r="FNG35" s="2434"/>
      <c r="FNH35" s="2434"/>
      <c r="FNI35" s="2434"/>
      <c r="FNJ35" s="2434"/>
      <c r="FNK35" s="2434"/>
      <c r="FNL35" s="2434"/>
      <c r="FNM35" s="2434"/>
      <c r="FNN35" s="2434"/>
      <c r="FNO35" s="2434"/>
      <c r="FNP35" s="2434"/>
      <c r="FNQ35" s="2434"/>
      <c r="FNR35" s="2434"/>
      <c r="FNS35" s="2434"/>
      <c r="FNT35" s="2434"/>
      <c r="FNU35" s="2434"/>
      <c r="FNV35" s="2434"/>
      <c r="FNW35" s="2434"/>
      <c r="FNX35" s="2434"/>
      <c r="FNY35" s="2434"/>
      <c r="FNZ35" s="2434"/>
      <c r="FOA35" s="2434"/>
      <c r="FOB35" s="2434"/>
      <c r="FOC35" s="2434"/>
      <c r="FOD35" s="2434"/>
      <c r="FOE35" s="2434"/>
      <c r="FOF35" s="2434"/>
      <c r="FOG35" s="2434"/>
      <c r="FOH35" s="2434"/>
      <c r="FOI35" s="2434"/>
      <c r="FOJ35" s="2434"/>
      <c r="FOK35" s="2434"/>
      <c r="FOL35" s="2434"/>
      <c r="FOM35" s="2434"/>
      <c r="FON35" s="2434"/>
      <c r="FOO35" s="2434"/>
      <c r="FOP35" s="2434"/>
      <c r="FOQ35" s="2434"/>
      <c r="FOR35" s="2434"/>
      <c r="FOS35" s="2434"/>
      <c r="FOT35" s="2434"/>
      <c r="FOU35" s="2434"/>
      <c r="FOV35" s="2434"/>
      <c r="FOW35" s="2434"/>
      <c r="FOX35" s="2434"/>
      <c r="FOY35" s="2434"/>
      <c r="FOZ35" s="2434"/>
      <c r="FPA35" s="2434"/>
      <c r="FPB35" s="2434"/>
      <c r="FPC35" s="2434"/>
      <c r="FPD35" s="2434"/>
      <c r="FPE35" s="2434"/>
      <c r="FPF35" s="2434"/>
      <c r="FPG35" s="2434"/>
      <c r="FPH35" s="2434"/>
      <c r="FPI35" s="2434"/>
      <c r="FPJ35" s="2434"/>
      <c r="FPK35" s="2434"/>
      <c r="FPL35" s="2434"/>
      <c r="FPM35" s="2434"/>
      <c r="FPN35" s="2434"/>
      <c r="FPO35" s="2434"/>
      <c r="FPP35" s="2434"/>
      <c r="FPQ35" s="2434"/>
      <c r="FPR35" s="2434"/>
      <c r="FPS35" s="2434"/>
      <c r="FPT35" s="2434"/>
      <c r="FPU35" s="2434"/>
      <c r="FPV35" s="2434"/>
      <c r="FPW35" s="2434"/>
      <c r="FPX35" s="2434"/>
      <c r="FPY35" s="2434"/>
      <c r="FPZ35" s="2434"/>
      <c r="FQA35" s="2434"/>
      <c r="FQB35" s="2434"/>
      <c r="FQC35" s="2434"/>
      <c r="FQD35" s="2434"/>
      <c r="FQE35" s="2434"/>
      <c r="FQF35" s="2434"/>
      <c r="FQG35" s="2434"/>
      <c r="FQH35" s="2434"/>
      <c r="FQI35" s="2434"/>
      <c r="FQJ35" s="2434"/>
      <c r="FQK35" s="2434"/>
      <c r="FQL35" s="2434"/>
      <c r="FQM35" s="2434"/>
      <c r="FQN35" s="2434"/>
      <c r="FQO35" s="2434"/>
      <c r="FQP35" s="2434"/>
      <c r="FQQ35" s="2434"/>
      <c r="FQR35" s="2434"/>
      <c r="FQS35" s="2434"/>
      <c r="FQT35" s="2434"/>
      <c r="FQU35" s="2434"/>
      <c r="FQV35" s="2434"/>
      <c r="FQW35" s="2434"/>
      <c r="FQX35" s="2434"/>
      <c r="FQY35" s="2434"/>
      <c r="FQZ35" s="2434"/>
      <c r="FRA35" s="2434"/>
      <c r="FRB35" s="2434"/>
      <c r="FRC35" s="2434"/>
      <c r="FRD35" s="2434"/>
      <c r="FRE35" s="2434"/>
      <c r="FRF35" s="2434"/>
      <c r="FRG35" s="2434"/>
      <c r="FRH35" s="2434"/>
      <c r="FRI35" s="2434"/>
      <c r="FRJ35" s="2434"/>
      <c r="FRK35" s="2434"/>
      <c r="FRL35" s="2434"/>
      <c r="FRM35" s="2434"/>
      <c r="FRN35" s="2434"/>
      <c r="FRO35" s="2434"/>
      <c r="FRP35" s="2434"/>
      <c r="FRQ35" s="2434"/>
      <c r="FRR35" s="2434"/>
      <c r="FRS35" s="2434"/>
      <c r="FRT35" s="2434"/>
      <c r="FRU35" s="2434"/>
      <c r="FRV35" s="2434"/>
      <c r="FRW35" s="2434"/>
      <c r="FRX35" s="2434"/>
      <c r="FRY35" s="2434"/>
      <c r="FRZ35" s="2434"/>
      <c r="FSA35" s="2434"/>
      <c r="FSB35" s="2434"/>
      <c r="FSC35" s="2434"/>
      <c r="FSD35" s="2434"/>
      <c r="FSE35" s="2434"/>
      <c r="FSF35" s="2434"/>
      <c r="FSG35" s="2434"/>
      <c r="FSH35" s="2434"/>
      <c r="FSI35" s="2434"/>
      <c r="FSJ35" s="2434"/>
      <c r="FSK35" s="2434"/>
      <c r="FSL35" s="2434"/>
      <c r="FSM35" s="2434"/>
      <c r="FSN35" s="2434"/>
      <c r="FSO35" s="2434"/>
      <c r="FSP35" s="2434"/>
      <c r="FSQ35" s="2434"/>
      <c r="FSR35" s="2434"/>
      <c r="FSS35" s="2434"/>
      <c r="FST35" s="2434"/>
      <c r="FSU35" s="2434"/>
      <c r="FSV35" s="2434"/>
      <c r="FSW35" s="2434"/>
      <c r="FSX35" s="2434"/>
      <c r="FSY35" s="2434"/>
      <c r="FSZ35" s="2434"/>
      <c r="FTA35" s="2434"/>
      <c r="FTB35" s="2434"/>
      <c r="FTC35" s="2434"/>
      <c r="FTD35" s="2434"/>
      <c r="FTE35" s="2434"/>
      <c r="FTF35" s="2434"/>
      <c r="FTG35" s="2434"/>
      <c r="FTH35" s="2434"/>
      <c r="FTI35" s="2434"/>
      <c r="FTJ35" s="2434"/>
      <c r="FTK35" s="2434"/>
      <c r="FTL35" s="2434"/>
      <c r="FTM35" s="2434"/>
      <c r="FTN35" s="2434"/>
      <c r="FTO35" s="2434"/>
      <c r="FTP35" s="2434"/>
      <c r="FTQ35" s="2434"/>
      <c r="FTR35" s="2434"/>
      <c r="FTS35" s="2434"/>
      <c r="FTT35" s="2434"/>
      <c r="FTU35" s="2434"/>
      <c r="FTV35" s="2434"/>
      <c r="FTW35" s="2434"/>
      <c r="FTX35" s="2434"/>
      <c r="FTY35" s="2434"/>
      <c r="FTZ35" s="2434"/>
      <c r="FUA35" s="2434"/>
      <c r="FUB35" s="2434"/>
      <c r="FUC35" s="2434"/>
      <c r="FUD35" s="2434"/>
      <c r="FUE35" s="2434"/>
      <c r="FUF35" s="2434"/>
      <c r="FUG35" s="2434"/>
      <c r="FUH35" s="2434"/>
      <c r="FUI35" s="2434"/>
      <c r="FUJ35" s="2434"/>
      <c r="FUK35" s="2434"/>
      <c r="FUL35" s="2434"/>
      <c r="FUM35" s="2434"/>
      <c r="FUN35" s="2434"/>
      <c r="FUO35" s="2434"/>
      <c r="FUP35" s="2434"/>
      <c r="FUQ35" s="2434"/>
      <c r="FUR35" s="2434"/>
      <c r="FUS35" s="2434"/>
      <c r="FUT35" s="2434"/>
      <c r="FUU35" s="2434"/>
      <c r="FUV35" s="2434"/>
      <c r="FUW35" s="2434"/>
      <c r="FUX35" s="2434"/>
      <c r="FUY35" s="2434"/>
      <c r="FUZ35" s="2434"/>
      <c r="FVA35" s="2434"/>
      <c r="FVB35" s="2434"/>
      <c r="FVC35" s="2434"/>
      <c r="FVD35" s="2434"/>
      <c r="FVE35" s="2434"/>
      <c r="FVF35" s="2434"/>
      <c r="FVG35" s="2434"/>
      <c r="FVH35" s="2434"/>
      <c r="FVI35" s="2434"/>
      <c r="FVJ35" s="2434"/>
      <c r="FVK35" s="2434"/>
      <c r="FVL35" s="2434"/>
      <c r="FVM35" s="2434"/>
      <c r="FVN35" s="2434"/>
      <c r="FVO35" s="2434"/>
      <c r="FVP35" s="2434"/>
      <c r="FVQ35" s="2434"/>
      <c r="FVR35" s="2434"/>
      <c r="FVS35" s="2434"/>
      <c r="FVT35" s="2434"/>
      <c r="FVU35" s="2434"/>
      <c r="FVV35" s="2434"/>
      <c r="FVW35" s="2434"/>
      <c r="FVX35" s="2434"/>
      <c r="FVY35" s="2434"/>
      <c r="FVZ35" s="2434"/>
      <c r="FWA35" s="2434"/>
      <c r="FWB35" s="2434"/>
      <c r="FWC35" s="2434"/>
      <c r="FWD35" s="2434"/>
      <c r="FWE35" s="2434"/>
      <c r="FWF35" s="2434"/>
      <c r="FWG35" s="2434"/>
      <c r="FWH35" s="2434"/>
      <c r="FWI35" s="2434"/>
      <c r="FWJ35" s="2434"/>
      <c r="FWK35" s="2434"/>
      <c r="FWL35" s="2434"/>
      <c r="FWM35" s="2434"/>
      <c r="FWN35" s="2434"/>
      <c r="FWO35" s="2434"/>
      <c r="FWP35" s="2434"/>
      <c r="FWQ35" s="2434"/>
      <c r="FWR35" s="2434"/>
      <c r="FWS35" s="2434"/>
      <c r="FWT35" s="2434"/>
      <c r="FWU35" s="2434"/>
      <c r="FWV35" s="2434"/>
      <c r="FWW35" s="2434"/>
      <c r="FWX35" s="2434"/>
      <c r="FWY35" s="2434"/>
      <c r="FWZ35" s="2434"/>
      <c r="FXA35" s="2434"/>
      <c r="FXB35" s="2434"/>
      <c r="FXC35" s="2434"/>
      <c r="FXD35" s="2434"/>
      <c r="FXE35" s="2434"/>
      <c r="FXF35" s="2434"/>
      <c r="FXG35" s="2434"/>
      <c r="FXH35" s="2434"/>
      <c r="FXI35" s="2434"/>
      <c r="FXJ35" s="2434"/>
      <c r="FXK35" s="2434"/>
      <c r="FXL35" s="2434"/>
      <c r="FXM35" s="2434"/>
      <c r="FXN35" s="2434"/>
      <c r="FXO35" s="2434"/>
      <c r="FXP35" s="2434"/>
      <c r="FXQ35" s="2434"/>
      <c r="FXR35" s="2434"/>
      <c r="FXS35" s="2434"/>
      <c r="FXT35" s="2434"/>
      <c r="FXU35" s="2434"/>
      <c r="FXV35" s="2434"/>
      <c r="FXW35" s="2434"/>
      <c r="FXX35" s="2434"/>
      <c r="FXY35" s="2434"/>
      <c r="FXZ35" s="2434"/>
      <c r="FYA35" s="2434"/>
      <c r="FYB35" s="2434"/>
      <c r="FYC35" s="2434"/>
      <c r="FYD35" s="2434"/>
      <c r="FYE35" s="2434"/>
      <c r="FYF35" s="2434"/>
      <c r="FYG35" s="2434"/>
      <c r="FYH35" s="2434"/>
      <c r="FYI35" s="2434"/>
      <c r="FYJ35" s="2434"/>
      <c r="FYK35" s="2434"/>
      <c r="FYL35" s="2434"/>
      <c r="FYM35" s="2434"/>
      <c r="FYN35" s="2434"/>
      <c r="FYO35" s="2434"/>
      <c r="FYP35" s="2434"/>
      <c r="FYQ35" s="2434"/>
      <c r="FYR35" s="2434"/>
      <c r="FYS35" s="2434"/>
      <c r="FYT35" s="2434"/>
      <c r="FYU35" s="2434"/>
      <c r="FYV35" s="2434"/>
      <c r="FYW35" s="2434"/>
      <c r="FYX35" s="2434"/>
      <c r="FYY35" s="2434"/>
      <c r="FYZ35" s="2434"/>
      <c r="FZA35" s="2434"/>
      <c r="FZB35" s="2434"/>
      <c r="FZC35" s="2434"/>
      <c r="FZD35" s="2434"/>
      <c r="FZE35" s="2434"/>
      <c r="FZF35" s="2434"/>
      <c r="FZG35" s="2434"/>
      <c r="FZH35" s="2434"/>
      <c r="FZI35" s="2434"/>
      <c r="FZJ35" s="2434"/>
      <c r="FZK35" s="2434"/>
      <c r="FZL35" s="2434"/>
      <c r="FZM35" s="2434"/>
      <c r="FZN35" s="2434"/>
      <c r="FZO35" s="2434"/>
      <c r="FZP35" s="2434"/>
      <c r="FZQ35" s="2434"/>
      <c r="FZR35" s="2434"/>
      <c r="FZS35" s="2434"/>
      <c r="FZT35" s="2434"/>
      <c r="FZU35" s="2434"/>
      <c r="FZV35" s="2434"/>
      <c r="FZW35" s="2434"/>
      <c r="FZX35" s="2434"/>
      <c r="FZY35" s="2434"/>
      <c r="FZZ35" s="2434"/>
      <c r="GAA35" s="2434"/>
      <c r="GAB35" s="2434"/>
      <c r="GAC35" s="2434"/>
      <c r="GAD35" s="2434"/>
      <c r="GAE35" s="2434"/>
      <c r="GAF35" s="2434"/>
      <c r="GAG35" s="2434"/>
      <c r="GAH35" s="2434"/>
      <c r="GAI35" s="2434"/>
      <c r="GAJ35" s="2434"/>
      <c r="GAK35" s="2434"/>
      <c r="GAL35" s="2434"/>
      <c r="GAM35" s="2434"/>
      <c r="GAN35" s="2434"/>
      <c r="GAO35" s="2434"/>
      <c r="GAP35" s="2434"/>
      <c r="GAQ35" s="2434"/>
      <c r="GAR35" s="2434"/>
      <c r="GAS35" s="2434"/>
      <c r="GAT35" s="2434"/>
      <c r="GAU35" s="2434"/>
      <c r="GAV35" s="2434"/>
      <c r="GAW35" s="2434"/>
      <c r="GAX35" s="2434"/>
      <c r="GAY35" s="2434"/>
      <c r="GAZ35" s="2434"/>
      <c r="GBA35" s="2434"/>
      <c r="GBB35" s="2434"/>
      <c r="GBC35" s="2434"/>
      <c r="GBD35" s="2434"/>
      <c r="GBE35" s="2434"/>
      <c r="GBF35" s="2434"/>
      <c r="GBG35" s="2434"/>
      <c r="GBH35" s="2434"/>
      <c r="GBI35" s="2434"/>
      <c r="GBJ35" s="2434"/>
      <c r="GBK35" s="2434"/>
      <c r="GBL35" s="2434"/>
      <c r="GBM35" s="2434"/>
      <c r="GBN35" s="2434"/>
      <c r="GBO35" s="2434"/>
      <c r="GBP35" s="2434"/>
      <c r="GBQ35" s="2434"/>
      <c r="GBR35" s="2434"/>
      <c r="GBS35" s="2434"/>
      <c r="GBT35" s="2434"/>
      <c r="GBU35" s="2434"/>
      <c r="GBV35" s="2434"/>
      <c r="GBW35" s="2434"/>
      <c r="GBX35" s="2434"/>
      <c r="GBY35" s="2434"/>
      <c r="GBZ35" s="2434"/>
      <c r="GCA35" s="2434"/>
      <c r="GCB35" s="2434"/>
      <c r="GCC35" s="2434"/>
      <c r="GCD35" s="2434"/>
      <c r="GCE35" s="2434"/>
      <c r="GCF35" s="2434"/>
      <c r="GCG35" s="2434"/>
      <c r="GCH35" s="2434"/>
      <c r="GCI35" s="2434"/>
      <c r="GCJ35" s="2434"/>
      <c r="GCK35" s="2434"/>
      <c r="GCL35" s="2434"/>
      <c r="GCM35" s="2434"/>
      <c r="GCN35" s="2434"/>
      <c r="GCO35" s="2434"/>
      <c r="GCP35" s="2434"/>
      <c r="GCQ35" s="2434"/>
      <c r="GCR35" s="2434"/>
      <c r="GCS35" s="2434"/>
      <c r="GCT35" s="2434"/>
      <c r="GCU35" s="2434"/>
      <c r="GCV35" s="2434"/>
      <c r="GCW35" s="2434"/>
      <c r="GCX35" s="2434"/>
      <c r="GCY35" s="2434"/>
      <c r="GCZ35" s="2434"/>
      <c r="GDA35" s="2434"/>
      <c r="GDB35" s="2434"/>
      <c r="GDC35" s="2434"/>
      <c r="GDD35" s="2434"/>
      <c r="GDE35" s="2434"/>
      <c r="GDF35" s="2434"/>
      <c r="GDG35" s="2434"/>
      <c r="GDH35" s="2434"/>
      <c r="GDI35" s="2434"/>
      <c r="GDJ35" s="2434"/>
      <c r="GDK35" s="2434"/>
      <c r="GDL35" s="2434"/>
      <c r="GDM35" s="2434"/>
      <c r="GDN35" s="2434"/>
      <c r="GDO35" s="2434"/>
      <c r="GDP35" s="2434"/>
      <c r="GDQ35" s="2434"/>
      <c r="GDR35" s="2434"/>
      <c r="GDS35" s="2434"/>
      <c r="GDT35" s="2434"/>
      <c r="GDU35" s="2434"/>
      <c r="GDV35" s="2434"/>
      <c r="GDW35" s="2434"/>
      <c r="GDX35" s="2434"/>
      <c r="GDY35" s="2434"/>
      <c r="GDZ35" s="2434"/>
      <c r="GEA35" s="2434"/>
      <c r="GEB35" s="2434"/>
      <c r="GEC35" s="2434"/>
      <c r="GED35" s="2434"/>
      <c r="GEE35" s="2434"/>
      <c r="GEF35" s="2434"/>
      <c r="GEG35" s="2434"/>
      <c r="GEH35" s="2434"/>
      <c r="GEI35" s="2434"/>
      <c r="GEJ35" s="2434"/>
      <c r="GEK35" s="2434"/>
      <c r="GEL35" s="2434"/>
      <c r="GEM35" s="2434"/>
      <c r="GEN35" s="2434"/>
      <c r="GEO35" s="2434"/>
      <c r="GEP35" s="2434"/>
      <c r="GEQ35" s="2434"/>
      <c r="GER35" s="2434"/>
      <c r="GES35" s="2434"/>
      <c r="GET35" s="2434"/>
      <c r="GEU35" s="2434"/>
      <c r="GEV35" s="2434"/>
      <c r="GEW35" s="2434"/>
      <c r="GEX35" s="2434"/>
      <c r="GEY35" s="2434"/>
      <c r="GEZ35" s="2434"/>
      <c r="GFA35" s="2434"/>
      <c r="GFB35" s="2434"/>
      <c r="GFC35" s="2434"/>
      <c r="GFD35" s="2434"/>
      <c r="GFE35" s="2434"/>
      <c r="GFF35" s="2434"/>
      <c r="GFG35" s="2434"/>
      <c r="GFH35" s="2434"/>
      <c r="GFI35" s="2434"/>
      <c r="GFJ35" s="2434"/>
      <c r="GFK35" s="2434"/>
      <c r="GFL35" s="2434"/>
      <c r="GFM35" s="2434"/>
      <c r="GFN35" s="2434"/>
      <c r="GFO35" s="2434"/>
      <c r="GFP35" s="2434"/>
      <c r="GFQ35" s="2434"/>
      <c r="GFR35" s="2434"/>
      <c r="GFS35" s="2434"/>
      <c r="GFT35" s="2434"/>
      <c r="GFU35" s="2434"/>
      <c r="GFV35" s="2434"/>
      <c r="GFW35" s="2434"/>
      <c r="GFX35" s="2434"/>
      <c r="GFY35" s="2434"/>
      <c r="GFZ35" s="2434"/>
      <c r="GGA35" s="2434"/>
      <c r="GGB35" s="2434"/>
      <c r="GGC35" s="2434"/>
      <c r="GGD35" s="2434"/>
      <c r="GGE35" s="2434"/>
      <c r="GGF35" s="2434"/>
      <c r="GGG35" s="2434"/>
      <c r="GGH35" s="2434"/>
      <c r="GGI35" s="2434"/>
      <c r="GGJ35" s="2434"/>
      <c r="GGK35" s="2434"/>
      <c r="GGL35" s="2434"/>
      <c r="GGM35" s="2434"/>
      <c r="GGN35" s="2434"/>
      <c r="GGO35" s="2434"/>
      <c r="GGP35" s="2434"/>
      <c r="GGQ35" s="2434"/>
      <c r="GGR35" s="2434"/>
      <c r="GGS35" s="2434"/>
      <c r="GGT35" s="2434"/>
      <c r="GGU35" s="2434"/>
      <c r="GGV35" s="2434"/>
      <c r="GGW35" s="2434"/>
      <c r="GGX35" s="2434"/>
      <c r="GGY35" s="2434"/>
      <c r="GGZ35" s="2434"/>
      <c r="GHA35" s="2434"/>
      <c r="GHB35" s="2434"/>
      <c r="GHC35" s="2434"/>
      <c r="GHD35" s="2434"/>
      <c r="GHE35" s="2434"/>
      <c r="GHF35" s="2434"/>
      <c r="GHG35" s="2434"/>
      <c r="GHH35" s="2434"/>
      <c r="GHI35" s="2434"/>
      <c r="GHJ35" s="2434"/>
      <c r="GHK35" s="2434"/>
      <c r="GHL35" s="2434"/>
      <c r="GHM35" s="2434"/>
      <c r="GHN35" s="2434"/>
      <c r="GHO35" s="2434"/>
      <c r="GHP35" s="2434"/>
      <c r="GHQ35" s="2434"/>
      <c r="GHR35" s="2434"/>
      <c r="GHS35" s="2434"/>
      <c r="GHT35" s="2434"/>
      <c r="GHU35" s="2434"/>
      <c r="GHV35" s="2434"/>
      <c r="GHW35" s="2434"/>
      <c r="GHX35" s="2434"/>
      <c r="GHY35" s="2434"/>
      <c r="GHZ35" s="2434"/>
      <c r="GIA35" s="2434"/>
      <c r="GIB35" s="2434"/>
      <c r="GIC35" s="2434"/>
      <c r="GID35" s="2434"/>
      <c r="GIE35" s="2434"/>
      <c r="GIF35" s="2434"/>
      <c r="GIG35" s="2434"/>
      <c r="GIH35" s="2434"/>
      <c r="GII35" s="2434"/>
      <c r="GIJ35" s="2434"/>
      <c r="GIK35" s="2434"/>
      <c r="GIL35" s="2434"/>
      <c r="GIM35" s="2434"/>
      <c r="GIN35" s="2434"/>
      <c r="GIO35" s="2434"/>
      <c r="GIP35" s="2434"/>
      <c r="GIQ35" s="2434"/>
      <c r="GIR35" s="2434"/>
      <c r="GIS35" s="2434"/>
      <c r="GIT35" s="2434"/>
      <c r="GIU35" s="2434"/>
      <c r="GIV35" s="2434"/>
      <c r="GIW35" s="2434"/>
      <c r="GIX35" s="2434"/>
      <c r="GIY35" s="2434"/>
      <c r="GIZ35" s="2434"/>
      <c r="GJA35" s="2434"/>
      <c r="GJB35" s="2434"/>
      <c r="GJC35" s="2434"/>
      <c r="GJD35" s="2434"/>
      <c r="GJE35" s="2434"/>
      <c r="GJF35" s="2434"/>
      <c r="GJG35" s="2434"/>
      <c r="GJH35" s="2434"/>
      <c r="GJI35" s="2434"/>
      <c r="GJJ35" s="2434"/>
      <c r="GJK35" s="2434"/>
      <c r="GJL35" s="2434"/>
      <c r="GJM35" s="2434"/>
      <c r="GJN35" s="2434"/>
      <c r="GJO35" s="2434"/>
      <c r="GJP35" s="2434"/>
      <c r="GJQ35" s="2434"/>
      <c r="GJR35" s="2434"/>
      <c r="GJS35" s="2434"/>
      <c r="GJT35" s="2434"/>
      <c r="GJU35" s="2434"/>
      <c r="GJV35" s="2434"/>
      <c r="GJW35" s="2434"/>
      <c r="GJX35" s="2434"/>
      <c r="GJY35" s="2434"/>
      <c r="GJZ35" s="2434"/>
      <c r="GKA35" s="2434"/>
      <c r="GKB35" s="2434"/>
      <c r="GKC35" s="2434"/>
      <c r="GKD35" s="2434"/>
      <c r="GKE35" s="2434"/>
      <c r="GKF35" s="2434"/>
      <c r="GKG35" s="2434"/>
      <c r="GKH35" s="2434"/>
      <c r="GKI35" s="2434"/>
      <c r="GKJ35" s="2434"/>
      <c r="GKK35" s="2434"/>
      <c r="GKL35" s="2434"/>
      <c r="GKM35" s="2434"/>
      <c r="GKN35" s="2434"/>
      <c r="GKO35" s="2434"/>
      <c r="GKP35" s="2434"/>
      <c r="GKQ35" s="2434"/>
      <c r="GKR35" s="2434"/>
      <c r="GKS35" s="2434"/>
      <c r="GKT35" s="2434"/>
      <c r="GKU35" s="2434"/>
      <c r="GKV35" s="2434"/>
      <c r="GKW35" s="2434"/>
      <c r="GKX35" s="2434"/>
      <c r="GKY35" s="2434"/>
      <c r="GKZ35" s="2434"/>
      <c r="GLA35" s="2434"/>
      <c r="GLB35" s="2434"/>
      <c r="GLC35" s="2434"/>
      <c r="GLD35" s="2434"/>
      <c r="GLE35" s="2434"/>
      <c r="GLF35" s="2434"/>
      <c r="GLG35" s="2434"/>
      <c r="GLH35" s="2434"/>
      <c r="GLI35" s="2434"/>
      <c r="GLJ35" s="2434"/>
      <c r="GLK35" s="2434"/>
      <c r="GLL35" s="2434"/>
      <c r="GLM35" s="2434"/>
      <c r="GLN35" s="2434"/>
      <c r="GLO35" s="2434"/>
      <c r="GLP35" s="2434"/>
      <c r="GLQ35" s="2434"/>
      <c r="GLR35" s="2434"/>
      <c r="GLS35" s="2434"/>
      <c r="GLT35" s="2434"/>
      <c r="GLU35" s="2434"/>
      <c r="GLV35" s="2434"/>
      <c r="GLW35" s="2434"/>
      <c r="GLX35" s="2434"/>
      <c r="GLY35" s="2434"/>
      <c r="GLZ35" s="2434"/>
      <c r="GMA35" s="2434"/>
      <c r="GMB35" s="2434"/>
      <c r="GMC35" s="2434"/>
      <c r="GMD35" s="2434"/>
      <c r="GME35" s="2434"/>
      <c r="GMF35" s="2434"/>
      <c r="GMG35" s="2434"/>
      <c r="GMH35" s="2434"/>
      <c r="GMI35" s="2434"/>
      <c r="GMJ35" s="2434"/>
      <c r="GMK35" s="2434"/>
      <c r="GML35" s="2434"/>
      <c r="GMM35" s="2434"/>
      <c r="GMN35" s="2434"/>
      <c r="GMO35" s="2434"/>
      <c r="GMP35" s="2434"/>
      <c r="GMQ35" s="2434"/>
      <c r="GMR35" s="2434"/>
      <c r="GMS35" s="2434"/>
      <c r="GMT35" s="2434"/>
      <c r="GMU35" s="2434"/>
      <c r="GMV35" s="2434"/>
      <c r="GMW35" s="2434"/>
      <c r="GMX35" s="2434"/>
      <c r="GMY35" s="2434"/>
      <c r="GMZ35" s="2434"/>
      <c r="GNA35" s="2434"/>
      <c r="GNB35" s="2434"/>
      <c r="GNC35" s="2434"/>
      <c r="GND35" s="2434"/>
      <c r="GNE35" s="2434"/>
      <c r="GNF35" s="2434"/>
      <c r="GNG35" s="2434"/>
      <c r="GNH35" s="2434"/>
      <c r="GNI35" s="2434"/>
      <c r="GNJ35" s="2434"/>
      <c r="GNK35" s="2434"/>
      <c r="GNL35" s="2434"/>
      <c r="GNM35" s="2434"/>
      <c r="GNN35" s="2434"/>
      <c r="GNO35" s="2434"/>
      <c r="GNP35" s="2434"/>
      <c r="GNQ35" s="2434"/>
      <c r="GNR35" s="2434"/>
      <c r="GNS35" s="2434"/>
      <c r="GNT35" s="2434"/>
      <c r="GNU35" s="2434"/>
      <c r="GNV35" s="2434"/>
      <c r="GNW35" s="2434"/>
      <c r="GNX35" s="2434"/>
      <c r="GNY35" s="2434"/>
      <c r="GNZ35" s="2434"/>
      <c r="GOA35" s="2434"/>
      <c r="GOB35" s="2434"/>
      <c r="GOC35" s="2434"/>
      <c r="GOD35" s="2434"/>
      <c r="GOE35" s="2434"/>
      <c r="GOF35" s="2434"/>
      <c r="GOG35" s="2434"/>
      <c r="GOH35" s="2434"/>
      <c r="GOI35" s="2434"/>
      <c r="GOJ35" s="2434"/>
      <c r="GOK35" s="2434"/>
      <c r="GOL35" s="2434"/>
      <c r="GOM35" s="2434"/>
      <c r="GON35" s="2434"/>
      <c r="GOO35" s="2434"/>
      <c r="GOP35" s="2434"/>
      <c r="GOQ35" s="2434"/>
      <c r="GOR35" s="2434"/>
      <c r="GOS35" s="2434"/>
      <c r="GOT35" s="2434"/>
      <c r="GOU35" s="2434"/>
      <c r="GOV35" s="2434"/>
      <c r="GOW35" s="2434"/>
      <c r="GOX35" s="2434"/>
      <c r="GOY35" s="2434"/>
      <c r="GOZ35" s="2434"/>
      <c r="GPA35" s="2434"/>
      <c r="GPB35" s="2434"/>
      <c r="GPC35" s="2434"/>
      <c r="GPD35" s="2434"/>
      <c r="GPE35" s="2434"/>
      <c r="GPF35" s="2434"/>
      <c r="GPG35" s="2434"/>
      <c r="GPH35" s="2434"/>
      <c r="GPI35" s="2434"/>
      <c r="GPJ35" s="2434"/>
      <c r="GPK35" s="2434"/>
      <c r="GPL35" s="2434"/>
      <c r="GPM35" s="2434"/>
      <c r="GPN35" s="2434"/>
      <c r="GPO35" s="2434"/>
      <c r="GPP35" s="2434"/>
      <c r="GPQ35" s="2434"/>
      <c r="GPR35" s="2434"/>
      <c r="GPS35" s="2434"/>
      <c r="GPT35" s="2434"/>
      <c r="GPU35" s="2434"/>
      <c r="GPV35" s="2434"/>
      <c r="GPW35" s="2434"/>
      <c r="GPX35" s="2434"/>
      <c r="GPY35" s="2434"/>
      <c r="GPZ35" s="2434"/>
      <c r="GQA35" s="2434"/>
      <c r="GQB35" s="2434"/>
      <c r="GQC35" s="2434"/>
      <c r="GQD35" s="2434"/>
      <c r="GQE35" s="2434"/>
      <c r="GQF35" s="2434"/>
      <c r="GQG35" s="2434"/>
      <c r="GQH35" s="2434"/>
      <c r="GQI35" s="2434"/>
      <c r="GQJ35" s="2434"/>
      <c r="GQK35" s="2434"/>
      <c r="GQL35" s="2434"/>
      <c r="GQM35" s="2434"/>
      <c r="GQN35" s="2434"/>
      <c r="GQO35" s="2434"/>
      <c r="GQP35" s="2434"/>
      <c r="GQQ35" s="2434"/>
      <c r="GQR35" s="2434"/>
      <c r="GQS35" s="2434"/>
      <c r="GQT35" s="2434"/>
      <c r="GQU35" s="2434"/>
      <c r="GQV35" s="2434"/>
      <c r="GQW35" s="2434"/>
      <c r="GQX35" s="2434"/>
      <c r="GQY35" s="2434"/>
      <c r="GQZ35" s="2434"/>
      <c r="GRA35" s="2434"/>
      <c r="GRB35" s="2434"/>
      <c r="GRC35" s="2434"/>
      <c r="GRD35" s="2434"/>
      <c r="GRE35" s="2434"/>
      <c r="GRF35" s="2434"/>
      <c r="GRG35" s="2434"/>
      <c r="GRH35" s="2434"/>
      <c r="GRI35" s="2434"/>
      <c r="GRJ35" s="2434"/>
      <c r="GRK35" s="2434"/>
      <c r="GRL35" s="2434"/>
      <c r="GRM35" s="2434"/>
      <c r="GRN35" s="2434"/>
      <c r="GRO35" s="2434"/>
      <c r="GRP35" s="2434"/>
      <c r="GRQ35" s="2434"/>
      <c r="GRR35" s="2434"/>
      <c r="GRS35" s="2434"/>
      <c r="GRT35" s="2434"/>
      <c r="GRU35" s="2434"/>
      <c r="GRV35" s="2434"/>
      <c r="GRW35" s="2434"/>
      <c r="GRX35" s="2434"/>
      <c r="GRY35" s="2434"/>
      <c r="GRZ35" s="2434"/>
      <c r="GSA35" s="2434"/>
      <c r="GSB35" s="2434"/>
      <c r="GSC35" s="2434"/>
      <c r="GSD35" s="2434"/>
      <c r="GSE35" s="2434"/>
      <c r="GSF35" s="2434"/>
      <c r="GSG35" s="2434"/>
      <c r="GSH35" s="2434"/>
      <c r="GSI35" s="2434"/>
      <c r="GSJ35" s="2434"/>
      <c r="GSK35" s="2434"/>
      <c r="GSL35" s="2434"/>
      <c r="GSM35" s="2434"/>
      <c r="GSN35" s="2434"/>
      <c r="GSO35" s="2434"/>
      <c r="GSP35" s="2434"/>
      <c r="GSQ35" s="2434"/>
      <c r="GSR35" s="2434"/>
      <c r="GSS35" s="2434"/>
      <c r="GST35" s="2434"/>
      <c r="GSU35" s="2434"/>
      <c r="GSV35" s="2434"/>
      <c r="GSW35" s="2434"/>
      <c r="GSX35" s="2434"/>
      <c r="GSY35" s="2434"/>
      <c r="GSZ35" s="2434"/>
      <c r="GTA35" s="2434"/>
      <c r="GTB35" s="2434"/>
      <c r="GTC35" s="2434"/>
      <c r="GTD35" s="2434"/>
      <c r="GTE35" s="2434"/>
      <c r="GTF35" s="2434"/>
      <c r="GTG35" s="2434"/>
      <c r="GTH35" s="2434"/>
      <c r="GTI35" s="2434"/>
      <c r="GTJ35" s="2434"/>
      <c r="GTK35" s="2434"/>
      <c r="GTL35" s="2434"/>
      <c r="GTM35" s="2434"/>
      <c r="GTN35" s="2434"/>
      <c r="GTO35" s="2434"/>
      <c r="GTP35" s="2434"/>
      <c r="GTQ35" s="2434"/>
      <c r="GTR35" s="2434"/>
      <c r="GTS35" s="2434"/>
      <c r="GTT35" s="2434"/>
      <c r="GTU35" s="2434"/>
      <c r="GTV35" s="2434"/>
      <c r="GTW35" s="2434"/>
      <c r="GTX35" s="2434"/>
      <c r="GTY35" s="2434"/>
      <c r="GTZ35" s="2434"/>
      <c r="GUA35" s="2434"/>
      <c r="GUB35" s="2434"/>
      <c r="GUC35" s="2434"/>
      <c r="GUD35" s="2434"/>
      <c r="GUE35" s="2434"/>
      <c r="GUF35" s="2434"/>
      <c r="GUG35" s="2434"/>
      <c r="GUH35" s="2434"/>
      <c r="GUI35" s="2434"/>
      <c r="GUJ35" s="2434"/>
      <c r="GUK35" s="2434"/>
      <c r="GUL35" s="2434"/>
      <c r="GUM35" s="2434"/>
      <c r="GUN35" s="2434"/>
      <c r="GUO35" s="2434"/>
      <c r="GUP35" s="2434"/>
      <c r="GUQ35" s="2434"/>
      <c r="GUR35" s="2434"/>
      <c r="GUS35" s="2434"/>
      <c r="GUT35" s="2434"/>
      <c r="GUU35" s="2434"/>
      <c r="GUV35" s="2434"/>
      <c r="GUW35" s="2434"/>
      <c r="GUX35" s="2434"/>
      <c r="GUY35" s="2434"/>
      <c r="GUZ35" s="2434"/>
      <c r="GVA35" s="2434"/>
      <c r="GVB35" s="2434"/>
      <c r="GVC35" s="2434"/>
      <c r="GVD35" s="2434"/>
      <c r="GVE35" s="2434"/>
      <c r="GVF35" s="2434"/>
      <c r="GVG35" s="2434"/>
      <c r="GVH35" s="2434"/>
      <c r="GVI35" s="2434"/>
      <c r="GVJ35" s="2434"/>
      <c r="GVK35" s="2434"/>
      <c r="GVL35" s="2434"/>
      <c r="GVM35" s="2434"/>
      <c r="GVN35" s="2434"/>
      <c r="GVO35" s="2434"/>
      <c r="GVP35" s="2434"/>
      <c r="GVQ35" s="2434"/>
      <c r="GVR35" s="2434"/>
      <c r="GVS35" s="2434"/>
      <c r="GVT35" s="2434"/>
      <c r="GVU35" s="2434"/>
      <c r="GVV35" s="2434"/>
      <c r="GVW35" s="2434"/>
      <c r="GVX35" s="2434"/>
      <c r="GVY35" s="2434"/>
      <c r="GVZ35" s="2434"/>
      <c r="GWA35" s="2434"/>
      <c r="GWB35" s="2434"/>
      <c r="GWC35" s="2434"/>
      <c r="GWD35" s="2434"/>
      <c r="GWE35" s="2434"/>
      <c r="GWF35" s="2434"/>
      <c r="GWG35" s="2434"/>
      <c r="GWH35" s="2434"/>
      <c r="GWI35" s="2434"/>
      <c r="GWJ35" s="2434"/>
      <c r="GWK35" s="2434"/>
      <c r="GWL35" s="2434"/>
      <c r="GWM35" s="2434"/>
      <c r="GWN35" s="2434"/>
      <c r="GWO35" s="2434"/>
      <c r="GWP35" s="2434"/>
      <c r="GWQ35" s="2434"/>
      <c r="GWR35" s="2434"/>
      <c r="GWS35" s="2434"/>
      <c r="GWT35" s="2434"/>
      <c r="GWU35" s="2434"/>
      <c r="GWV35" s="2434"/>
      <c r="GWW35" s="2434"/>
      <c r="GWX35" s="2434"/>
      <c r="GWY35" s="2434"/>
      <c r="GWZ35" s="2434"/>
      <c r="GXA35" s="2434"/>
      <c r="GXB35" s="2434"/>
      <c r="GXC35" s="2434"/>
      <c r="GXD35" s="2434"/>
      <c r="GXE35" s="2434"/>
      <c r="GXF35" s="2434"/>
      <c r="GXG35" s="2434"/>
      <c r="GXH35" s="2434"/>
      <c r="GXI35" s="2434"/>
      <c r="GXJ35" s="2434"/>
      <c r="GXK35" s="2434"/>
      <c r="GXL35" s="2434"/>
      <c r="GXM35" s="2434"/>
      <c r="GXN35" s="2434"/>
      <c r="GXO35" s="2434"/>
      <c r="GXP35" s="2434"/>
      <c r="GXQ35" s="2434"/>
      <c r="GXR35" s="2434"/>
      <c r="GXS35" s="2434"/>
      <c r="GXT35" s="2434"/>
      <c r="GXU35" s="2434"/>
      <c r="GXV35" s="2434"/>
      <c r="GXW35" s="2434"/>
      <c r="GXX35" s="2434"/>
      <c r="GXY35" s="2434"/>
      <c r="GXZ35" s="2434"/>
      <c r="GYA35" s="2434"/>
      <c r="GYB35" s="2434"/>
      <c r="GYC35" s="2434"/>
      <c r="GYD35" s="2434"/>
      <c r="GYE35" s="2434"/>
      <c r="GYF35" s="2434"/>
      <c r="GYG35" s="2434"/>
      <c r="GYH35" s="2434"/>
      <c r="GYI35" s="2434"/>
      <c r="GYJ35" s="2434"/>
      <c r="GYK35" s="2434"/>
      <c r="GYL35" s="2434"/>
      <c r="GYM35" s="2434"/>
      <c r="GYN35" s="2434"/>
      <c r="GYO35" s="2434"/>
      <c r="GYP35" s="2434"/>
      <c r="GYQ35" s="2434"/>
      <c r="GYR35" s="2434"/>
      <c r="GYS35" s="2434"/>
      <c r="GYT35" s="2434"/>
      <c r="GYU35" s="2434"/>
      <c r="GYV35" s="2434"/>
      <c r="GYW35" s="2434"/>
      <c r="GYX35" s="2434"/>
      <c r="GYY35" s="2434"/>
      <c r="GYZ35" s="2434"/>
      <c r="GZA35" s="2434"/>
      <c r="GZB35" s="2434"/>
      <c r="GZC35" s="2434"/>
      <c r="GZD35" s="2434"/>
      <c r="GZE35" s="2434"/>
      <c r="GZF35" s="2434"/>
      <c r="GZG35" s="2434"/>
      <c r="GZH35" s="2434"/>
      <c r="GZI35" s="2434"/>
      <c r="GZJ35" s="2434"/>
      <c r="GZK35" s="2434"/>
      <c r="GZL35" s="2434"/>
      <c r="GZM35" s="2434"/>
      <c r="GZN35" s="2434"/>
      <c r="GZO35" s="2434"/>
      <c r="GZP35" s="2434"/>
      <c r="GZQ35" s="2434"/>
      <c r="GZR35" s="2434"/>
      <c r="GZS35" s="2434"/>
      <c r="GZT35" s="2434"/>
      <c r="GZU35" s="2434"/>
      <c r="GZV35" s="2434"/>
      <c r="GZW35" s="2434"/>
      <c r="GZX35" s="2434"/>
      <c r="GZY35" s="2434"/>
      <c r="GZZ35" s="2434"/>
      <c r="HAA35" s="2434"/>
      <c r="HAB35" s="2434"/>
      <c r="HAC35" s="2434"/>
      <c r="HAD35" s="2434"/>
      <c r="HAE35" s="2434"/>
      <c r="HAF35" s="2434"/>
      <c r="HAG35" s="2434"/>
      <c r="HAH35" s="2434"/>
      <c r="HAI35" s="2434"/>
      <c r="HAJ35" s="2434"/>
      <c r="HAK35" s="2434"/>
      <c r="HAL35" s="2434"/>
      <c r="HAM35" s="2434"/>
      <c r="HAN35" s="2434"/>
      <c r="HAO35" s="2434"/>
      <c r="HAP35" s="2434"/>
      <c r="HAQ35" s="2434"/>
      <c r="HAR35" s="2434"/>
      <c r="HAS35" s="2434"/>
      <c r="HAT35" s="2434"/>
      <c r="HAU35" s="2434"/>
      <c r="HAV35" s="2434"/>
      <c r="HAW35" s="2434"/>
      <c r="HAX35" s="2434"/>
      <c r="HAY35" s="2434"/>
      <c r="HAZ35" s="2434"/>
      <c r="HBA35" s="2434"/>
      <c r="HBB35" s="2434"/>
      <c r="HBC35" s="2434"/>
      <c r="HBD35" s="2434"/>
      <c r="HBE35" s="2434"/>
      <c r="HBF35" s="2434"/>
      <c r="HBG35" s="2434"/>
      <c r="HBH35" s="2434"/>
      <c r="HBI35" s="2434"/>
      <c r="HBJ35" s="2434"/>
      <c r="HBK35" s="2434"/>
      <c r="HBL35" s="2434"/>
      <c r="HBM35" s="2434"/>
      <c r="HBN35" s="2434"/>
      <c r="HBO35" s="2434"/>
      <c r="HBP35" s="2434"/>
      <c r="HBQ35" s="2434"/>
      <c r="HBR35" s="2434"/>
      <c r="HBS35" s="2434"/>
      <c r="HBT35" s="2434"/>
      <c r="HBU35" s="2434"/>
      <c r="HBV35" s="2434"/>
      <c r="HBW35" s="2434"/>
      <c r="HBX35" s="2434"/>
      <c r="HBY35" s="2434"/>
      <c r="HBZ35" s="2434"/>
      <c r="HCA35" s="2434"/>
      <c r="HCB35" s="2434"/>
      <c r="HCC35" s="2434"/>
      <c r="HCD35" s="2434"/>
      <c r="HCE35" s="2434"/>
      <c r="HCF35" s="2434"/>
      <c r="HCG35" s="2434"/>
      <c r="HCH35" s="2434"/>
      <c r="HCI35" s="2434"/>
      <c r="HCJ35" s="2434"/>
      <c r="HCK35" s="2434"/>
      <c r="HCL35" s="2434"/>
      <c r="HCM35" s="2434"/>
      <c r="HCN35" s="2434"/>
      <c r="HCO35" s="2434"/>
      <c r="HCP35" s="2434"/>
      <c r="HCQ35" s="2434"/>
      <c r="HCR35" s="2434"/>
      <c r="HCS35" s="2434"/>
      <c r="HCT35" s="2434"/>
      <c r="HCU35" s="2434"/>
      <c r="HCV35" s="2434"/>
      <c r="HCW35" s="2434"/>
      <c r="HCX35" s="2434"/>
      <c r="HCY35" s="2434"/>
      <c r="HCZ35" s="2434"/>
      <c r="HDA35" s="2434"/>
      <c r="HDB35" s="2434"/>
      <c r="HDC35" s="2434"/>
      <c r="HDD35" s="2434"/>
      <c r="HDE35" s="2434"/>
      <c r="HDF35" s="2434"/>
      <c r="HDG35" s="2434"/>
      <c r="HDH35" s="2434"/>
      <c r="HDI35" s="2434"/>
      <c r="HDJ35" s="2434"/>
      <c r="HDK35" s="2434"/>
      <c r="HDL35" s="2434"/>
      <c r="HDM35" s="2434"/>
      <c r="HDN35" s="2434"/>
      <c r="HDO35" s="2434"/>
      <c r="HDP35" s="2434"/>
      <c r="HDQ35" s="2434"/>
      <c r="HDR35" s="2434"/>
      <c r="HDS35" s="2434"/>
      <c r="HDT35" s="2434"/>
      <c r="HDU35" s="2434"/>
      <c r="HDV35" s="2434"/>
      <c r="HDW35" s="2434"/>
      <c r="HDX35" s="2434"/>
      <c r="HDY35" s="2434"/>
      <c r="HDZ35" s="2434"/>
      <c r="HEA35" s="2434"/>
      <c r="HEB35" s="2434"/>
      <c r="HEC35" s="2434"/>
      <c r="HED35" s="2434"/>
      <c r="HEE35" s="2434"/>
      <c r="HEF35" s="2434"/>
      <c r="HEG35" s="2434"/>
      <c r="HEH35" s="2434"/>
      <c r="HEI35" s="2434"/>
      <c r="HEJ35" s="2434"/>
      <c r="HEK35" s="2434"/>
      <c r="HEL35" s="2434"/>
      <c r="HEM35" s="2434"/>
      <c r="HEN35" s="2434"/>
      <c r="HEO35" s="2434"/>
      <c r="HEP35" s="2434"/>
      <c r="HEQ35" s="2434"/>
      <c r="HER35" s="2434"/>
      <c r="HES35" s="2434"/>
      <c r="HET35" s="2434"/>
      <c r="HEU35" s="2434"/>
      <c r="HEV35" s="2434"/>
      <c r="HEW35" s="2434"/>
      <c r="HEX35" s="2434"/>
      <c r="HEY35" s="2434"/>
      <c r="HEZ35" s="2434"/>
      <c r="HFA35" s="2434"/>
      <c r="HFB35" s="2434"/>
      <c r="HFC35" s="2434"/>
      <c r="HFD35" s="2434"/>
      <c r="HFE35" s="2434"/>
      <c r="HFF35" s="2434"/>
      <c r="HFG35" s="2434"/>
      <c r="HFH35" s="2434"/>
      <c r="HFI35" s="2434"/>
      <c r="HFJ35" s="2434"/>
      <c r="HFK35" s="2434"/>
      <c r="HFL35" s="2434"/>
      <c r="HFM35" s="2434"/>
      <c r="HFN35" s="2434"/>
      <c r="HFO35" s="2434"/>
      <c r="HFP35" s="2434"/>
      <c r="HFQ35" s="2434"/>
      <c r="HFR35" s="2434"/>
      <c r="HFS35" s="2434"/>
      <c r="HFT35" s="2434"/>
      <c r="HFU35" s="2434"/>
      <c r="HFV35" s="2434"/>
      <c r="HFW35" s="2434"/>
      <c r="HFX35" s="2434"/>
      <c r="HFY35" s="2434"/>
      <c r="HFZ35" s="2434"/>
      <c r="HGA35" s="2434"/>
      <c r="HGB35" s="2434"/>
      <c r="HGC35" s="2434"/>
      <c r="HGD35" s="2434"/>
      <c r="HGE35" s="2434"/>
      <c r="HGF35" s="2434"/>
      <c r="HGG35" s="2434"/>
      <c r="HGH35" s="2434"/>
      <c r="HGI35" s="2434"/>
      <c r="HGJ35" s="2434"/>
      <c r="HGK35" s="2434"/>
      <c r="HGL35" s="2434"/>
      <c r="HGM35" s="2434"/>
      <c r="HGN35" s="2434"/>
      <c r="HGO35" s="2434"/>
      <c r="HGP35" s="2434"/>
      <c r="HGQ35" s="2434"/>
      <c r="HGR35" s="2434"/>
      <c r="HGS35" s="2434"/>
      <c r="HGT35" s="2434"/>
      <c r="HGU35" s="2434"/>
      <c r="HGV35" s="2434"/>
      <c r="HGW35" s="2434"/>
      <c r="HGX35" s="2434"/>
      <c r="HGY35" s="2434"/>
      <c r="HGZ35" s="2434"/>
      <c r="HHA35" s="2434"/>
      <c r="HHB35" s="2434"/>
      <c r="HHC35" s="2434"/>
      <c r="HHD35" s="2434"/>
      <c r="HHE35" s="2434"/>
      <c r="HHF35" s="2434"/>
      <c r="HHG35" s="2434"/>
      <c r="HHH35" s="2434"/>
      <c r="HHI35" s="2434"/>
      <c r="HHJ35" s="2434"/>
      <c r="HHK35" s="2434"/>
      <c r="HHL35" s="2434"/>
      <c r="HHM35" s="2434"/>
      <c r="HHN35" s="2434"/>
      <c r="HHO35" s="2434"/>
      <c r="HHP35" s="2434"/>
      <c r="HHQ35" s="2434"/>
      <c r="HHR35" s="2434"/>
      <c r="HHS35" s="2434"/>
      <c r="HHT35" s="2434"/>
      <c r="HHU35" s="2434"/>
      <c r="HHV35" s="2434"/>
      <c r="HHW35" s="2434"/>
      <c r="HHX35" s="2434"/>
      <c r="HHY35" s="2434"/>
      <c r="HHZ35" s="2434"/>
      <c r="HIA35" s="2434"/>
      <c r="HIB35" s="2434"/>
      <c r="HIC35" s="2434"/>
      <c r="HID35" s="2434"/>
      <c r="HIE35" s="2434"/>
      <c r="HIF35" s="2434"/>
      <c r="HIG35" s="2434"/>
      <c r="HIH35" s="2434"/>
      <c r="HII35" s="2434"/>
      <c r="HIJ35" s="2434"/>
      <c r="HIK35" s="2434"/>
      <c r="HIL35" s="2434"/>
      <c r="HIM35" s="2434"/>
      <c r="HIN35" s="2434"/>
      <c r="HIO35" s="2434"/>
      <c r="HIP35" s="2434"/>
      <c r="HIQ35" s="2434"/>
      <c r="HIR35" s="2434"/>
      <c r="HIS35" s="2434"/>
      <c r="HIT35" s="2434"/>
      <c r="HIU35" s="2434"/>
      <c r="HIV35" s="2434"/>
      <c r="HIW35" s="2434"/>
      <c r="HIX35" s="2434"/>
      <c r="HIY35" s="2434"/>
      <c r="HIZ35" s="2434"/>
      <c r="HJA35" s="2434"/>
      <c r="HJB35" s="2434"/>
      <c r="HJC35" s="2434"/>
      <c r="HJD35" s="2434"/>
      <c r="HJE35" s="2434"/>
      <c r="HJF35" s="2434"/>
      <c r="HJG35" s="2434"/>
      <c r="HJH35" s="2434"/>
      <c r="HJI35" s="2434"/>
      <c r="HJJ35" s="2434"/>
      <c r="HJK35" s="2434"/>
      <c r="HJL35" s="2434"/>
      <c r="HJM35" s="2434"/>
      <c r="HJN35" s="2434"/>
      <c r="HJO35" s="2434"/>
      <c r="HJP35" s="2434"/>
      <c r="HJQ35" s="2434"/>
      <c r="HJR35" s="2434"/>
      <c r="HJS35" s="2434"/>
      <c r="HJT35" s="2434"/>
      <c r="HJU35" s="2434"/>
      <c r="HJV35" s="2434"/>
      <c r="HJW35" s="2434"/>
      <c r="HJX35" s="2434"/>
      <c r="HJY35" s="2434"/>
      <c r="HJZ35" s="2434"/>
      <c r="HKA35" s="2434"/>
      <c r="HKB35" s="2434"/>
      <c r="HKC35" s="2434"/>
      <c r="HKD35" s="2434"/>
      <c r="HKE35" s="2434"/>
      <c r="HKF35" s="2434"/>
      <c r="HKG35" s="2434"/>
      <c r="HKH35" s="2434"/>
      <c r="HKI35" s="2434"/>
      <c r="HKJ35" s="2434"/>
      <c r="HKK35" s="2434"/>
      <c r="HKL35" s="2434"/>
      <c r="HKM35" s="2434"/>
      <c r="HKN35" s="2434"/>
      <c r="HKO35" s="2434"/>
      <c r="HKP35" s="2434"/>
      <c r="HKQ35" s="2434"/>
      <c r="HKR35" s="2434"/>
      <c r="HKS35" s="2434"/>
      <c r="HKT35" s="2434"/>
      <c r="HKU35" s="2434"/>
      <c r="HKV35" s="2434"/>
      <c r="HKW35" s="2434"/>
      <c r="HKX35" s="2434"/>
      <c r="HKY35" s="2434"/>
      <c r="HKZ35" s="2434"/>
      <c r="HLA35" s="2434"/>
      <c r="HLB35" s="2434"/>
      <c r="HLC35" s="2434"/>
      <c r="HLD35" s="2434"/>
      <c r="HLE35" s="2434"/>
      <c r="HLF35" s="2434"/>
      <c r="HLG35" s="2434"/>
      <c r="HLH35" s="2434"/>
      <c r="HLI35" s="2434"/>
      <c r="HLJ35" s="2434"/>
      <c r="HLK35" s="2434"/>
      <c r="HLL35" s="2434"/>
      <c r="HLM35" s="2434"/>
      <c r="HLN35" s="2434"/>
      <c r="HLO35" s="2434"/>
      <c r="HLP35" s="2434"/>
      <c r="HLQ35" s="2434"/>
      <c r="HLR35" s="2434"/>
      <c r="HLS35" s="2434"/>
      <c r="HLT35" s="2434"/>
      <c r="HLU35" s="2434"/>
      <c r="HLV35" s="2434"/>
      <c r="HLW35" s="2434"/>
      <c r="HLX35" s="2434"/>
      <c r="HLY35" s="2434"/>
      <c r="HLZ35" s="2434"/>
      <c r="HMA35" s="2434"/>
      <c r="HMB35" s="2434"/>
      <c r="HMC35" s="2434"/>
      <c r="HMD35" s="2434"/>
      <c r="HME35" s="2434"/>
      <c r="HMF35" s="2434"/>
      <c r="HMG35" s="2434"/>
      <c r="HMH35" s="2434"/>
      <c r="HMI35" s="2434"/>
      <c r="HMJ35" s="2434"/>
      <c r="HMK35" s="2434"/>
      <c r="HML35" s="2434"/>
      <c r="HMM35" s="2434"/>
      <c r="HMN35" s="2434"/>
      <c r="HMO35" s="2434"/>
      <c r="HMP35" s="2434"/>
      <c r="HMQ35" s="2434"/>
      <c r="HMR35" s="2434"/>
      <c r="HMS35" s="2434"/>
      <c r="HMT35" s="2434"/>
      <c r="HMU35" s="2434"/>
      <c r="HMV35" s="2434"/>
      <c r="HMW35" s="2434"/>
      <c r="HMX35" s="2434"/>
      <c r="HMY35" s="2434"/>
      <c r="HMZ35" s="2434"/>
      <c r="HNA35" s="2434"/>
      <c r="HNB35" s="2434"/>
      <c r="HNC35" s="2434"/>
      <c r="HND35" s="2434"/>
      <c r="HNE35" s="2434"/>
      <c r="HNF35" s="2434"/>
      <c r="HNG35" s="2434"/>
      <c r="HNH35" s="2434"/>
      <c r="HNI35" s="2434"/>
      <c r="HNJ35" s="2434"/>
      <c r="HNK35" s="2434"/>
      <c r="HNL35" s="2434"/>
      <c r="HNM35" s="2434"/>
      <c r="HNN35" s="2434"/>
      <c r="HNO35" s="2434"/>
      <c r="HNP35" s="2434"/>
      <c r="HNQ35" s="2434"/>
      <c r="HNR35" s="2434"/>
      <c r="HNS35" s="2434"/>
      <c r="HNT35" s="2434"/>
      <c r="HNU35" s="2434"/>
      <c r="HNV35" s="2434"/>
      <c r="HNW35" s="2434"/>
      <c r="HNX35" s="2434"/>
      <c r="HNY35" s="2434"/>
      <c r="HNZ35" s="2434"/>
      <c r="HOA35" s="2434"/>
      <c r="HOB35" s="2434"/>
      <c r="HOC35" s="2434"/>
      <c r="HOD35" s="2434"/>
      <c r="HOE35" s="2434"/>
      <c r="HOF35" s="2434"/>
      <c r="HOG35" s="2434"/>
      <c r="HOH35" s="2434"/>
      <c r="HOI35" s="2434"/>
      <c r="HOJ35" s="2434"/>
      <c r="HOK35" s="2434"/>
      <c r="HOL35" s="2434"/>
      <c r="HOM35" s="2434"/>
      <c r="HON35" s="2434"/>
      <c r="HOO35" s="2434"/>
      <c r="HOP35" s="2434"/>
      <c r="HOQ35" s="2434"/>
      <c r="HOR35" s="2434"/>
      <c r="HOS35" s="2434"/>
      <c r="HOT35" s="2434"/>
      <c r="HOU35" s="2434"/>
      <c r="HOV35" s="2434"/>
      <c r="HOW35" s="2434"/>
      <c r="HOX35" s="2434"/>
      <c r="HOY35" s="2434"/>
      <c r="HOZ35" s="2434"/>
      <c r="HPA35" s="2434"/>
      <c r="HPB35" s="2434"/>
      <c r="HPC35" s="2434"/>
      <c r="HPD35" s="2434"/>
      <c r="HPE35" s="2434"/>
      <c r="HPF35" s="2434"/>
      <c r="HPG35" s="2434"/>
      <c r="HPH35" s="2434"/>
      <c r="HPI35" s="2434"/>
      <c r="HPJ35" s="2434"/>
      <c r="HPK35" s="2434"/>
      <c r="HPL35" s="2434"/>
      <c r="HPM35" s="2434"/>
      <c r="HPN35" s="2434"/>
      <c r="HPO35" s="2434"/>
      <c r="HPP35" s="2434"/>
      <c r="HPQ35" s="2434"/>
      <c r="HPR35" s="2434"/>
      <c r="HPS35" s="2434"/>
      <c r="HPT35" s="2434"/>
      <c r="HPU35" s="2434"/>
      <c r="HPV35" s="2434"/>
      <c r="HPW35" s="2434"/>
      <c r="HPX35" s="2434"/>
      <c r="HPY35" s="2434"/>
      <c r="HPZ35" s="2434"/>
      <c r="HQA35" s="2434"/>
      <c r="HQB35" s="2434"/>
      <c r="HQC35" s="2434"/>
      <c r="HQD35" s="2434"/>
      <c r="HQE35" s="2434"/>
      <c r="HQF35" s="2434"/>
      <c r="HQG35" s="2434"/>
      <c r="HQH35" s="2434"/>
      <c r="HQI35" s="2434"/>
      <c r="HQJ35" s="2434"/>
      <c r="HQK35" s="2434"/>
      <c r="HQL35" s="2434"/>
      <c r="HQM35" s="2434"/>
      <c r="HQN35" s="2434"/>
      <c r="HQO35" s="2434"/>
      <c r="HQP35" s="2434"/>
      <c r="HQQ35" s="2434"/>
      <c r="HQR35" s="2434"/>
      <c r="HQS35" s="2434"/>
      <c r="HQT35" s="2434"/>
      <c r="HQU35" s="2434"/>
      <c r="HQV35" s="2434"/>
      <c r="HQW35" s="2434"/>
      <c r="HQX35" s="2434"/>
      <c r="HQY35" s="2434"/>
      <c r="HQZ35" s="2434"/>
      <c r="HRA35" s="2434"/>
      <c r="HRB35" s="2434"/>
      <c r="HRC35" s="2434"/>
      <c r="HRD35" s="2434"/>
      <c r="HRE35" s="2434"/>
      <c r="HRF35" s="2434"/>
      <c r="HRG35" s="2434"/>
      <c r="HRH35" s="2434"/>
      <c r="HRI35" s="2434"/>
      <c r="HRJ35" s="2434"/>
      <c r="HRK35" s="2434"/>
      <c r="HRL35" s="2434"/>
      <c r="HRM35" s="2434"/>
      <c r="HRN35" s="2434"/>
      <c r="HRO35" s="2434"/>
      <c r="HRP35" s="2434"/>
      <c r="HRQ35" s="2434"/>
      <c r="HRR35" s="2434"/>
      <c r="HRS35" s="2434"/>
      <c r="HRT35" s="2434"/>
      <c r="HRU35" s="2434"/>
      <c r="HRV35" s="2434"/>
      <c r="HRW35" s="2434"/>
      <c r="HRX35" s="2434"/>
      <c r="HRY35" s="2434"/>
      <c r="HRZ35" s="2434"/>
      <c r="HSA35" s="2434"/>
      <c r="HSB35" s="2434"/>
      <c r="HSC35" s="2434"/>
      <c r="HSD35" s="2434"/>
      <c r="HSE35" s="2434"/>
      <c r="HSF35" s="2434"/>
      <c r="HSG35" s="2434"/>
      <c r="HSH35" s="2434"/>
      <c r="HSI35" s="2434"/>
      <c r="HSJ35" s="2434"/>
      <c r="HSK35" s="2434"/>
      <c r="HSL35" s="2434"/>
      <c r="HSM35" s="2434"/>
      <c r="HSN35" s="2434"/>
      <c r="HSO35" s="2434"/>
      <c r="HSP35" s="2434"/>
      <c r="HSQ35" s="2434"/>
      <c r="HSR35" s="2434"/>
      <c r="HSS35" s="2434"/>
      <c r="HST35" s="2434"/>
      <c r="HSU35" s="2434"/>
      <c r="HSV35" s="2434"/>
      <c r="HSW35" s="2434"/>
      <c r="HSX35" s="2434"/>
      <c r="HSY35" s="2434"/>
      <c r="HSZ35" s="2434"/>
      <c r="HTA35" s="2434"/>
      <c r="HTB35" s="2434"/>
      <c r="HTC35" s="2434"/>
      <c r="HTD35" s="2434"/>
      <c r="HTE35" s="2434"/>
      <c r="HTF35" s="2434"/>
      <c r="HTG35" s="2434"/>
      <c r="HTH35" s="2434"/>
      <c r="HTI35" s="2434"/>
      <c r="HTJ35" s="2434"/>
      <c r="HTK35" s="2434"/>
      <c r="HTL35" s="2434"/>
      <c r="HTM35" s="2434"/>
      <c r="HTN35" s="2434"/>
      <c r="HTO35" s="2434"/>
      <c r="HTP35" s="2434"/>
      <c r="HTQ35" s="2434"/>
      <c r="HTR35" s="2434"/>
      <c r="HTS35" s="2434"/>
      <c r="HTT35" s="2434"/>
      <c r="HTU35" s="2434"/>
      <c r="HTV35" s="2434"/>
      <c r="HTW35" s="2434"/>
      <c r="HTX35" s="2434"/>
      <c r="HTY35" s="2434"/>
      <c r="HTZ35" s="2434"/>
      <c r="HUA35" s="2434"/>
      <c r="HUB35" s="2434"/>
      <c r="HUC35" s="2434"/>
      <c r="HUD35" s="2434"/>
      <c r="HUE35" s="2434"/>
      <c r="HUF35" s="2434"/>
      <c r="HUG35" s="2434"/>
      <c r="HUH35" s="2434"/>
      <c r="HUI35" s="2434"/>
      <c r="HUJ35" s="2434"/>
      <c r="HUK35" s="2434"/>
      <c r="HUL35" s="2434"/>
      <c r="HUM35" s="2434"/>
      <c r="HUN35" s="2434"/>
      <c r="HUO35" s="2434"/>
      <c r="HUP35" s="2434"/>
      <c r="HUQ35" s="2434"/>
      <c r="HUR35" s="2434"/>
      <c r="HUS35" s="2434"/>
      <c r="HUT35" s="2434"/>
      <c r="HUU35" s="2434"/>
      <c r="HUV35" s="2434"/>
      <c r="HUW35" s="2434"/>
      <c r="HUX35" s="2434"/>
      <c r="HUY35" s="2434"/>
      <c r="HUZ35" s="2434"/>
      <c r="HVA35" s="2434"/>
      <c r="HVB35" s="2434"/>
      <c r="HVC35" s="2434"/>
      <c r="HVD35" s="2434"/>
      <c r="HVE35" s="2434"/>
      <c r="HVF35" s="2434"/>
      <c r="HVG35" s="2434"/>
      <c r="HVH35" s="2434"/>
      <c r="HVI35" s="2434"/>
      <c r="HVJ35" s="2434"/>
      <c r="HVK35" s="2434"/>
      <c r="HVL35" s="2434"/>
      <c r="HVM35" s="2434"/>
      <c r="HVN35" s="2434"/>
      <c r="HVO35" s="2434"/>
      <c r="HVP35" s="2434"/>
      <c r="HVQ35" s="2434"/>
      <c r="HVR35" s="2434"/>
      <c r="HVS35" s="2434"/>
      <c r="HVT35" s="2434"/>
      <c r="HVU35" s="2434"/>
      <c r="HVV35" s="2434"/>
      <c r="HVW35" s="2434"/>
      <c r="HVX35" s="2434"/>
      <c r="HVY35" s="2434"/>
      <c r="HVZ35" s="2434"/>
      <c r="HWA35" s="2434"/>
      <c r="HWB35" s="2434"/>
      <c r="HWC35" s="2434"/>
      <c r="HWD35" s="2434"/>
      <c r="HWE35" s="2434"/>
      <c r="HWF35" s="2434"/>
      <c r="HWG35" s="2434"/>
      <c r="HWH35" s="2434"/>
      <c r="HWI35" s="2434"/>
      <c r="HWJ35" s="2434"/>
      <c r="HWK35" s="2434"/>
      <c r="HWL35" s="2434"/>
      <c r="HWM35" s="2434"/>
      <c r="HWN35" s="2434"/>
      <c r="HWO35" s="2434"/>
      <c r="HWP35" s="2434"/>
      <c r="HWQ35" s="2434"/>
      <c r="HWR35" s="2434"/>
      <c r="HWS35" s="2434"/>
      <c r="HWT35" s="2434"/>
      <c r="HWU35" s="2434"/>
      <c r="HWV35" s="2434"/>
      <c r="HWW35" s="2434"/>
      <c r="HWX35" s="2434"/>
      <c r="HWY35" s="2434"/>
      <c r="HWZ35" s="2434"/>
      <c r="HXA35" s="2434"/>
      <c r="HXB35" s="2434"/>
      <c r="HXC35" s="2434"/>
      <c r="HXD35" s="2434"/>
      <c r="HXE35" s="2434"/>
      <c r="HXF35" s="2434"/>
      <c r="HXG35" s="2434"/>
      <c r="HXH35" s="2434"/>
      <c r="HXI35" s="2434"/>
      <c r="HXJ35" s="2434"/>
      <c r="HXK35" s="2434"/>
      <c r="HXL35" s="2434"/>
      <c r="HXM35" s="2434"/>
      <c r="HXN35" s="2434"/>
      <c r="HXO35" s="2434"/>
      <c r="HXP35" s="2434"/>
      <c r="HXQ35" s="2434"/>
      <c r="HXR35" s="2434"/>
      <c r="HXS35" s="2434"/>
      <c r="HXT35" s="2434"/>
      <c r="HXU35" s="2434"/>
      <c r="HXV35" s="2434"/>
      <c r="HXW35" s="2434"/>
      <c r="HXX35" s="2434"/>
      <c r="HXY35" s="2434"/>
      <c r="HXZ35" s="2434"/>
      <c r="HYA35" s="2434"/>
      <c r="HYB35" s="2434"/>
      <c r="HYC35" s="2434"/>
      <c r="HYD35" s="2434"/>
      <c r="HYE35" s="2434"/>
      <c r="HYF35" s="2434"/>
      <c r="HYG35" s="2434"/>
      <c r="HYH35" s="2434"/>
      <c r="HYI35" s="2434"/>
      <c r="HYJ35" s="2434"/>
      <c r="HYK35" s="2434"/>
      <c r="HYL35" s="2434"/>
      <c r="HYM35" s="2434"/>
      <c r="HYN35" s="2434"/>
      <c r="HYO35" s="2434"/>
      <c r="HYP35" s="2434"/>
      <c r="HYQ35" s="2434"/>
      <c r="HYR35" s="2434"/>
      <c r="HYS35" s="2434"/>
      <c r="HYT35" s="2434"/>
      <c r="HYU35" s="2434"/>
      <c r="HYV35" s="2434"/>
      <c r="HYW35" s="2434"/>
      <c r="HYX35" s="2434"/>
      <c r="HYY35" s="2434"/>
      <c r="HYZ35" s="2434"/>
      <c r="HZA35" s="2434"/>
      <c r="HZB35" s="2434"/>
      <c r="HZC35" s="2434"/>
      <c r="HZD35" s="2434"/>
      <c r="HZE35" s="2434"/>
      <c r="HZF35" s="2434"/>
      <c r="HZG35" s="2434"/>
      <c r="HZH35" s="2434"/>
      <c r="HZI35" s="2434"/>
      <c r="HZJ35" s="2434"/>
      <c r="HZK35" s="2434"/>
      <c r="HZL35" s="2434"/>
      <c r="HZM35" s="2434"/>
      <c r="HZN35" s="2434"/>
      <c r="HZO35" s="2434"/>
      <c r="HZP35" s="2434"/>
      <c r="HZQ35" s="2434"/>
      <c r="HZR35" s="2434"/>
      <c r="HZS35" s="2434"/>
      <c r="HZT35" s="2434"/>
      <c r="HZU35" s="2434"/>
      <c r="HZV35" s="2434"/>
      <c r="HZW35" s="2434"/>
      <c r="HZX35" s="2434"/>
      <c r="HZY35" s="2434"/>
      <c r="HZZ35" s="2434"/>
      <c r="IAA35" s="2434"/>
      <c r="IAB35" s="2434"/>
      <c r="IAC35" s="2434"/>
      <c r="IAD35" s="2434"/>
      <c r="IAE35" s="2434"/>
      <c r="IAF35" s="2434"/>
      <c r="IAG35" s="2434"/>
      <c r="IAH35" s="2434"/>
      <c r="IAI35" s="2434"/>
      <c r="IAJ35" s="2434"/>
      <c r="IAK35" s="2434"/>
      <c r="IAL35" s="2434"/>
      <c r="IAM35" s="2434"/>
      <c r="IAN35" s="2434"/>
      <c r="IAO35" s="2434"/>
      <c r="IAP35" s="2434"/>
      <c r="IAQ35" s="2434"/>
      <c r="IAR35" s="2434"/>
      <c r="IAS35" s="2434"/>
      <c r="IAT35" s="2434"/>
      <c r="IAU35" s="2434"/>
      <c r="IAV35" s="2434"/>
      <c r="IAW35" s="2434"/>
      <c r="IAX35" s="2434"/>
      <c r="IAY35" s="2434"/>
      <c r="IAZ35" s="2434"/>
      <c r="IBA35" s="2434"/>
      <c r="IBB35" s="2434"/>
      <c r="IBC35" s="2434"/>
      <c r="IBD35" s="2434"/>
      <c r="IBE35" s="2434"/>
      <c r="IBF35" s="2434"/>
      <c r="IBG35" s="2434"/>
      <c r="IBH35" s="2434"/>
      <c r="IBI35" s="2434"/>
      <c r="IBJ35" s="2434"/>
      <c r="IBK35" s="2434"/>
      <c r="IBL35" s="2434"/>
      <c r="IBM35" s="2434"/>
      <c r="IBN35" s="2434"/>
      <c r="IBO35" s="2434"/>
      <c r="IBP35" s="2434"/>
      <c r="IBQ35" s="2434"/>
      <c r="IBR35" s="2434"/>
      <c r="IBS35" s="2434"/>
      <c r="IBT35" s="2434"/>
      <c r="IBU35" s="2434"/>
      <c r="IBV35" s="2434"/>
      <c r="IBW35" s="2434"/>
      <c r="IBX35" s="2434"/>
      <c r="IBY35" s="2434"/>
      <c r="IBZ35" s="2434"/>
      <c r="ICA35" s="2434"/>
      <c r="ICB35" s="2434"/>
      <c r="ICC35" s="2434"/>
      <c r="ICD35" s="2434"/>
      <c r="ICE35" s="2434"/>
      <c r="ICF35" s="2434"/>
      <c r="ICG35" s="2434"/>
      <c r="ICH35" s="2434"/>
      <c r="ICI35" s="2434"/>
      <c r="ICJ35" s="2434"/>
      <c r="ICK35" s="2434"/>
      <c r="ICL35" s="2434"/>
      <c r="ICM35" s="2434"/>
      <c r="ICN35" s="2434"/>
      <c r="ICO35" s="2434"/>
      <c r="ICP35" s="2434"/>
      <c r="ICQ35" s="2434"/>
      <c r="ICR35" s="2434"/>
      <c r="ICS35" s="2434"/>
      <c r="ICT35" s="2434"/>
      <c r="ICU35" s="2434"/>
      <c r="ICV35" s="2434"/>
      <c r="ICW35" s="2434"/>
      <c r="ICX35" s="2434"/>
      <c r="ICY35" s="2434"/>
      <c r="ICZ35" s="2434"/>
      <c r="IDA35" s="2434"/>
      <c r="IDB35" s="2434"/>
      <c r="IDC35" s="2434"/>
      <c r="IDD35" s="2434"/>
      <c r="IDE35" s="2434"/>
      <c r="IDF35" s="2434"/>
      <c r="IDG35" s="2434"/>
      <c r="IDH35" s="2434"/>
      <c r="IDI35" s="2434"/>
      <c r="IDJ35" s="2434"/>
      <c r="IDK35" s="2434"/>
      <c r="IDL35" s="2434"/>
      <c r="IDM35" s="2434"/>
      <c r="IDN35" s="2434"/>
      <c r="IDO35" s="2434"/>
      <c r="IDP35" s="2434"/>
      <c r="IDQ35" s="2434"/>
      <c r="IDR35" s="2434"/>
      <c r="IDS35" s="2434"/>
      <c r="IDT35" s="2434"/>
      <c r="IDU35" s="2434"/>
      <c r="IDV35" s="2434"/>
      <c r="IDW35" s="2434"/>
      <c r="IDX35" s="2434"/>
      <c r="IDY35" s="2434"/>
      <c r="IDZ35" s="2434"/>
      <c r="IEA35" s="2434"/>
      <c r="IEB35" s="2434"/>
      <c r="IEC35" s="2434"/>
      <c r="IED35" s="2434"/>
      <c r="IEE35" s="2434"/>
      <c r="IEF35" s="2434"/>
      <c r="IEG35" s="2434"/>
      <c r="IEH35" s="2434"/>
      <c r="IEI35" s="2434"/>
      <c r="IEJ35" s="2434"/>
      <c r="IEK35" s="2434"/>
      <c r="IEL35" s="2434"/>
      <c r="IEM35" s="2434"/>
      <c r="IEN35" s="2434"/>
      <c r="IEO35" s="2434"/>
      <c r="IEP35" s="2434"/>
      <c r="IEQ35" s="2434"/>
      <c r="IER35" s="2434"/>
      <c r="IES35" s="2434"/>
      <c r="IET35" s="2434"/>
      <c r="IEU35" s="2434"/>
      <c r="IEV35" s="2434"/>
      <c r="IEW35" s="2434"/>
      <c r="IEX35" s="2434"/>
      <c r="IEY35" s="2434"/>
      <c r="IEZ35" s="2434"/>
      <c r="IFA35" s="2434"/>
      <c r="IFB35" s="2434"/>
      <c r="IFC35" s="2434"/>
      <c r="IFD35" s="2434"/>
      <c r="IFE35" s="2434"/>
      <c r="IFF35" s="2434"/>
      <c r="IFG35" s="2434"/>
      <c r="IFH35" s="2434"/>
      <c r="IFI35" s="2434"/>
      <c r="IFJ35" s="2434"/>
      <c r="IFK35" s="2434"/>
      <c r="IFL35" s="2434"/>
      <c r="IFM35" s="2434"/>
      <c r="IFN35" s="2434"/>
      <c r="IFO35" s="2434"/>
      <c r="IFP35" s="2434"/>
      <c r="IFQ35" s="2434"/>
      <c r="IFR35" s="2434"/>
      <c r="IFS35" s="2434"/>
      <c r="IFT35" s="2434"/>
      <c r="IFU35" s="2434"/>
      <c r="IFV35" s="2434"/>
      <c r="IFW35" s="2434"/>
      <c r="IFX35" s="2434"/>
      <c r="IFY35" s="2434"/>
      <c r="IFZ35" s="2434"/>
      <c r="IGA35" s="2434"/>
      <c r="IGB35" s="2434"/>
      <c r="IGC35" s="2434"/>
      <c r="IGD35" s="2434"/>
      <c r="IGE35" s="2434"/>
      <c r="IGF35" s="2434"/>
      <c r="IGG35" s="2434"/>
      <c r="IGH35" s="2434"/>
      <c r="IGI35" s="2434"/>
      <c r="IGJ35" s="2434"/>
      <c r="IGK35" s="2434"/>
      <c r="IGL35" s="2434"/>
      <c r="IGM35" s="2434"/>
      <c r="IGN35" s="2434"/>
      <c r="IGO35" s="2434"/>
      <c r="IGP35" s="2434"/>
      <c r="IGQ35" s="2434"/>
      <c r="IGR35" s="2434"/>
      <c r="IGS35" s="2434"/>
      <c r="IGT35" s="2434"/>
      <c r="IGU35" s="2434"/>
      <c r="IGV35" s="2434"/>
      <c r="IGW35" s="2434"/>
      <c r="IGX35" s="2434"/>
      <c r="IGY35" s="2434"/>
      <c r="IGZ35" s="2434"/>
      <c r="IHA35" s="2434"/>
      <c r="IHB35" s="2434"/>
      <c r="IHC35" s="2434"/>
      <c r="IHD35" s="2434"/>
      <c r="IHE35" s="2434"/>
      <c r="IHF35" s="2434"/>
      <c r="IHG35" s="2434"/>
      <c r="IHH35" s="2434"/>
      <c r="IHI35" s="2434"/>
      <c r="IHJ35" s="2434"/>
      <c r="IHK35" s="2434"/>
      <c r="IHL35" s="2434"/>
      <c r="IHM35" s="2434"/>
      <c r="IHN35" s="2434"/>
      <c r="IHO35" s="2434"/>
      <c r="IHP35" s="2434"/>
      <c r="IHQ35" s="2434"/>
      <c r="IHR35" s="2434"/>
      <c r="IHS35" s="2434"/>
      <c r="IHT35" s="2434"/>
      <c r="IHU35" s="2434"/>
      <c r="IHV35" s="2434"/>
      <c r="IHW35" s="2434"/>
      <c r="IHX35" s="2434"/>
      <c r="IHY35" s="2434"/>
      <c r="IHZ35" s="2434"/>
      <c r="IIA35" s="2434"/>
      <c r="IIB35" s="2434"/>
      <c r="IIC35" s="2434"/>
      <c r="IID35" s="2434"/>
      <c r="IIE35" s="2434"/>
      <c r="IIF35" s="2434"/>
      <c r="IIG35" s="2434"/>
      <c r="IIH35" s="2434"/>
      <c r="III35" s="2434"/>
      <c r="IIJ35" s="2434"/>
      <c r="IIK35" s="2434"/>
      <c r="IIL35" s="2434"/>
      <c r="IIM35" s="2434"/>
      <c r="IIN35" s="2434"/>
      <c r="IIO35" s="2434"/>
      <c r="IIP35" s="2434"/>
      <c r="IIQ35" s="2434"/>
      <c r="IIR35" s="2434"/>
      <c r="IIS35" s="2434"/>
      <c r="IIT35" s="2434"/>
      <c r="IIU35" s="2434"/>
      <c r="IIV35" s="2434"/>
      <c r="IIW35" s="2434"/>
      <c r="IIX35" s="2434"/>
      <c r="IIY35" s="2434"/>
      <c r="IIZ35" s="2434"/>
      <c r="IJA35" s="2434"/>
      <c r="IJB35" s="2434"/>
      <c r="IJC35" s="2434"/>
      <c r="IJD35" s="2434"/>
      <c r="IJE35" s="2434"/>
      <c r="IJF35" s="2434"/>
      <c r="IJG35" s="2434"/>
      <c r="IJH35" s="2434"/>
      <c r="IJI35" s="2434"/>
      <c r="IJJ35" s="2434"/>
      <c r="IJK35" s="2434"/>
      <c r="IJL35" s="2434"/>
      <c r="IJM35" s="2434"/>
      <c r="IJN35" s="2434"/>
      <c r="IJO35" s="2434"/>
      <c r="IJP35" s="2434"/>
      <c r="IJQ35" s="2434"/>
      <c r="IJR35" s="2434"/>
      <c r="IJS35" s="2434"/>
      <c r="IJT35" s="2434"/>
      <c r="IJU35" s="2434"/>
      <c r="IJV35" s="2434"/>
      <c r="IJW35" s="2434"/>
      <c r="IJX35" s="2434"/>
      <c r="IJY35" s="2434"/>
      <c r="IJZ35" s="2434"/>
      <c r="IKA35" s="2434"/>
      <c r="IKB35" s="2434"/>
      <c r="IKC35" s="2434"/>
      <c r="IKD35" s="2434"/>
      <c r="IKE35" s="2434"/>
      <c r="IKF35" s="2434"/>
      <c r="IKG35" s="2434"/>
      <c r="IKH35" s="2434"/>
      <c r="IKI35" s="2434"/>
      <c r="IKJ35" s="2434"/>
      <c r="IKK35" s="2434"/>
      <c r="IKL35" s="2434"/>
      <c r="IKM35" s="2434"/>
      <c r="IKN35" s="2434"/>
      <c r="IKO35" s="2434"/>
      <c r="IKP35" s="2434"/>
      <c r="IKQ35" s="2434"/>
      <c r="IKR35" s="2434"/>
      <c r="IKS35" s="2434"/>
      <c r="IKT35" s="2434"/>
      <c r="IKU35" s="2434"/>
      <c r="IKV35" s="2434"/>
      <c r="IKW35" s="2434"/>
      <c r="IKX35" s="2434"/>
      <c r="IKY35" s="2434"/>
      <c r="IKZ35" s="2434"/>
      <c r="ILA35" s="2434"/>
      <c r="ILB35" s="2434"/>
      <c r="ILC35" s="2434"/>
      <c r="ILD35" s="2434"/>
      <c r="ILE35" s="2434"/>
      <c r="ILF35" s="2434"/>
      <c r="ILG35" s="2434"/>
      <c r="ILH35" s="2434"/>
      <c r="ILI35" s="2434"/>
      <c r="ILJ35" s="2434"/>
      <c r="ILK35" s="2434"/>
      <c r="ILL35" s="2434"/>
      <c r="ILM35" s="2434"/>
      <c r="ILN35" s="2434"/>
      <c r="ILO35" s="2434"/>
      <c r="ILP35" s="2434"/>
      <c r="ILQ35" s="2434"/>
      <c r="ILR35" s="2434"/>
      <c r="ILS35" s="2434"/>
      <c r="ILT35" s="2434"/>
      <c r="ILU35" s="2434"/>
      <c r="ILV35" s="2434"/>
      <c r="ILW35" s="2434"/>
      <c r="ILX35" s="2434"/>
      <c r="ILY35" s="2434"/>
      <c r="ILZ35" s="2434"/>
      <c r="IMA35" s="2434"/>
      <c r="IMB35" s="2434"/>
      <c r="IMC35" s="2434"/>
      <c r="IMD35" s="2434"/>
      <c r="IME35" s="2434"/>
      <c r="IMF35" s="2434"/>
      <c r="IMG35" s="2434"/>
      <c r="IMH35" s="2434"/>
      <c r="IMI35" s="2434"/>
      <c r="IMJ35" s="2434"/>
      <c r="IMK35" s="2434"/>
      <c r="IML35" s="2434"/>
      <c r="IMM35" s="2434"/>
      <c r="IMN35" s="2434"/>
      <c r="IMO35" s="2434"/>
      <c r="IMP35" s="2434"/>
      <c r="IMQ35" s="2434"/>
      <c r="IMR35" s="2434"/>
      <c r="IMS35" s="2434"/>
      <c r="IMT35" s="2434"/>
      <c r="IMU35" s="2434"/>
      <c r="IMV35" s="2434"/>
      <c r="IMW35" s="2434"/>
      <c r="IMX35" s="2434"/>
      <c r="IMY35" s="2434"/>
      <c r="IMZ35" s="2434"/>
      <c r="INA35" s="2434"/>
      <c r="INB35" s="2434"/>
      <c r="INC35" s="2434"/>
      <c r="IND35" s="2434"/>
      <c r="INE35" s="2434"/>
      <c r="INF35" s="2434"/>
      <c r="ING35" s="2434"/>
      <c r="INH35" s="2434"/>
      <c r="INI35" s="2434"/>
      <c r="INJ35" s="2434"/>
      <c r="INK35" s="2434"/>
      <c r="INL35" s="2434"/>
      <c r="INM35" s="2434"/>
      <c r="INN35" s="2434"/>
      <c r="INO35" s="2434"/>
      <c r="INP35" s="2434"/>
      <c r="INQ35" s="2434"/>
      <c r="INR35" s="2434"/>
      <c r="INS35" s="2434"/>
      <c r="INT35" s="2434"/>
      <c r="INU35" s="2434"/>
      <c r="INV35" s="2434"/>
      <c r="INW35" s="2434"/>
      <c r="INX35" s="2434"/>
      <c r="INY35" s="2434"/>
      <c r="INZ35" s="2434"/>
      <c r="IOA35" s="2434"/>
      <c r="IOB35" s="2434"/>
      <c r="IOC35" s="2434"/>
      <c r="IOD35" s="2434"/>
      <c r="IOE35" s="2434"/>
      <c r="IOF35" s="2434"/>
      <c r="IOG35" s="2434"/>
      <c r="IOH35" s="2434"/>
      <c r="IOI35" s="2434"/>
      <c r="IOJ35" s="2434"/>
      <c r="IOK35" s="2434"/>
      <c r="IOL35" s="2434"/>
      <c r="IOM35" s="2434"/>
      <c r="ION35" s="2434"/>
      <c r="IOO35" s="2434"/>
      <c r="IOP35" s="2434"/>
      <c r="IOQ35" s="2434"/>
      <c r="IOR35" s="2434"/>
      <c r="IOS35" s="2434"/>
      <c r="IOT35" s="2434"/>
      <c r="IOU35" s="2434"/>
      <c r="IOV35" s="2434"/>
      <c r="IOW35" s="2434"/>
      <c r="IOX35" s="2434"/>
      <c r="IOY35" s="2434"/>
      <c r="IOZ35" s="2434"/>
      <c r="IPA35" s="2434"/>
      <c r="IPB35" s="2434"/>
      <c r="IPC35" s="2434"/>
      <c r="IPD35" s="2434"/>
      <c r="IPE35" s="2434"/>
      <c r="IPF35" s="2434"/>
      <c r="IPG35" s="2434"/>
      <c r="IPH35" s="2434"/>
      <c r="IPI35" s="2434"/>
      <c r="IPJ35" s="2434"/>
      <c r="IPK35" s="2434"/>
      <c r="IPL35" s="2434"/>
      <c r="IPM35" s="2434"/>
      <c r="IPN35" s="2434"/>
      <c r="IPO35" s="2434"/>
      <c r="IPP35" s="2434"/>
      <c r="IPQ35" s="2434"/>
      <c r="IPR35" s="2434"/>
      <c r="IPS35" s="2434"/>
      <c r="IPT35" s="2434"/>
      <c r="IPU35" s="2434"/>
      <c r="IPV35" s="2434"/>
      <c r="IPW35" s="2434"/>
      <c r="IPX35" s="2434"/>
      <c r="IPY35" s="2434"/>
      <c r="IPZ35" s="2434"/>
      <c r="IQA35" s="2434"/>
      <c r="IQB35" s="2434"/>
      <c r="IQC35" s="2434"/>
      <c r="IQD35" s="2434"/>
      <c r="IQE35" s="2434"/>
      <c r="IQF35" s="2434"/>
      <c r="IQG35" s="2434"/>
      <c r="IQH35" s="2434"/>
      <c r="IQI35" s="2434"/>
      <c r="IQJ35" s="2434"/>
      <c r="IQK35" s="2434"/>
      <c r="IQL35" s="2434"/>
      <c r="IQM35" s="2434"/>
      <c r="IQN35" s="2434"/>
      <c r="IQO35" s="2434"/>
      <c r="IQP35" s="2434"/>
      <c r="IQQ35" s="2434"/>
      <c r="IQR35" s="2434"/>
      <c r="IQS35" s="2434"/>
      <c r="IQT35" s="2434"/>
      <c r="IQU35" s="2434"/>
      <c r="IQV35" s="2434"/>
      <c r="IQW35" s="2434"/>
      <c r="IQX35" s="2434"/>
      <c r="IQY35" s="2434"/>
      <c r="IQZ35" s="2434"/>
      <c r="IRA35" s="2434"/>
      <c r="IRB35" s="2434"/>
      <c r="IRC35" s="2434"/>
      <c r="IRD35" s="2434"/>
      <c r="IRE35" s="2434"/>
      <c r="IRF35" s="2434"/>
      <c r="IRG35" s="2434"/>
      <c r="IRH35" s="2434"/>
      <c r="IRI35" s="2434"/>
      <c r="IRJ35" s="2434"/>
      <c r="IRK35" s="2434"/>
      <c r="IRL35" s="2434"/>
      <c r="IRM35" s="2434"/>
      <c r="IRN35" s="2434"/>
      <c r="IRO35" s="2434"/>
      <c r="IRP35" s="2434"/>
      <c r="IRQ35" s="2434"/>
      <c r="IRR35" s="2434"/>
      <c r="IRS35" s="2434"/>
      <c r="IRT35" s="2434"/>
      <c r="IRU35" s="2434"/>
      <c r="IRV35" s="2434"/>
      <c r="IRW35" s="2434"/>
      <c r="IRX35" s="2434"/>
      <c r="IRY35" s="2434"/>
      <c r="IRZ35" s="2434"/>
      <c r="ISA35" s="2434"/>
      <c r="ISB35" s="2434"/>
      <c r="ISC35" s="2434"/>
      <c r="ISD35" s="2434"/>
      <c r="ISE35" s="2434"/>
      <c r="ISF35" s="2434"/>
      <c r="ISG35" s="2434"/>
      <c r="ISH35" s="2434"/>
      <c r="ISI35" s="2434"/>
      <c r="ISJ35" s="2434"/>
      <c r="ISK35" s="2434"/>
      <c r="ISL35" s="2434"/>
      <c r="ISM35" s="2434"/>
      <c r="ISN35" s="2434"/>
      <c r="ISO35" s="2434"/>
      <c r="ISP35" s="2434"/>
      <c r="ISQ35" s="2434"/>
      <c r="ISR35" s="2434"/>
      <c r="ISS35" s="2434"/>
      <c r="IST35" s="2434"/>
      <c r="ISU35" s="2434"/>
      <c r="ISV35" s="2434"/>
      <c r="ISW35" s="2434"/>
      <c r="ISX35" s="2434"/>
      <c r="ISY35" s="2434"/>
      <c r="ISZ35" s="2434"/>
      <c r="ITA35" s="2434"/>
      <c r="ITB35" s="2434"/>
      <c r="ITC35" s="2434"/>
      <c r="ITD35" s="2434"/>
      <c r="ITE35" s="2434"/>
      <c r="ITF35" s="2434"/>
      <c r="ITG35" s="2434"/>
      <c r="ITH35" s="2434"/>
      <c r="ITI35" s="2434"/>
      <c r="ITJ35" s="2434"/>
      <c r="ITK35" s="2434"/>
      <c r="ITL35" s="2434"/>
      <c r="ITM35" s="2434"/>
      <c r="ITN35" s="2434"/>
      <c r="ITO35" s="2434"/>
      <c r="ITP35" s="2434"/>
      <c r="ITQ35" s="2434"/>
      <c r="ITR35" s="2434"/>
      <c r="ITS35" s="2434"/>
      <c r="ITT35" s="2434"/>
      <c r="ITU35" s="2434"/>
      <c r="ITV35" s="2434"/>
      <c r="ITW35" s="2434"/>
      <c r="ITX35" s="2434"/>
      <c r="ITY35" s="2434"/>
      <c r="ITZ35" s="2434"/>
      <c r="IUA35" s="2434"/>
      <c r="IUB35" s="2434"/>
      <c r="IUC35" s="2434"/>
      <c r="IUD35" s="2434"/>
      <c r="IUE35" s="2434"/>
      <c r="IUF35" s="2434"/>
      <c r="IUG35" s="2434"/>
      <c r="IUH35" s="2434"/>
      <c r="IUI35" s="2434"/>
      <c r="IUJ35" s="2434"/>
      <c r="IUK35" s="2434"/>
      <c r="IUL35" s="2434"/>
      <c r="IUM35" s="2434"/>
      <c r="IUN35" s="2434"/>
      <c r="IUO35" s="2434"/>
      <c r="IUP35" s="2434"/>
      <c r="IUQ35" s="2434"/>
      <c r="IUR35" s="2434"/>
      <c r="IUS35" s="2434"/>
      <c r="IUT35" s="2434"/>
      <c r="IUU35" s="2434"/>
      <c r="IUV35" s="2434"/>
      <c r="IUW35" s="2434"/>
      <c r="IUX35" s="2434"/>
      <c r="IUY35" s="2434"/>
      <c r="IUZ35" s="2434"/>
      <c r="IVA35" s="2434"/>
      <c r="IVB35" s="2434"/>
      <c r="IVC35" s="2434"/>
      <c r="IVD35" s="2434"/>
      <c r="IVE35" s="2434"/>
      <c r="IVF35" s="2434"/>
      <c r="IVG35" s="2434"/>
      <c r="IVH35" s="2434"/>
      <c r="IVI35" s="2434"/>
      <c r="IVJ35" s="2434"/>
      <c r="IVK35" s="2434"/>
      <c r="IVL35" s="2434"/>
      <c r="IVM35" s="2434"/>
      <c r="IVN35" s="2434"/>
      <c r="IVO35" s="2434"/>
      <c r="IVP35" s="2434"/>
      <c r="IVQ35" s="2434"/>
      <c r="IVR35" s="2434"/>
      <c r="IVS35" s="2434"/>
      <c r="IVT35" s="2434"/>
      <c r="IVU35" s="2434"/>
      <c r="IVV35" s="2434"/>
      <c r="IVW35" s="2434"/>
      <c r="IVX35" s="2434"/>
      <c r="IVY35" s="2434"/>
      <c r="IVZ35" s="2434"/>
      <c r="IWA35" s="2434"/>
      <c r="IWB35" s="2434"/>
      <c r="IWC35" s="2434"/>
      <c r="IWD35" s="2434"/>
      <c r="IWE35" s="2434"/>
      <c r="IWF35" s="2434"/>
      <c r="IWG35" s="2434"/>
      <c r="IWH35" s="2434"/>
      <c r="IWI35" s="2434"/>
      <c r="IWJ35" s="2434"/>
      <c r="IWK35" s="2434"/>
      <c r="IWL35" s="2434"/>
      <c r="IWM35" s="2434"/>
      <c r="IWN35" s="2434"/>
      <c r="IWO35" s="2434"/>
      <c r="IWP35" s="2434"/>
      <c r="IWQ35" s="2434"/>
      <c r="IWR35" s="2434"/>
      <c r="IWS35" s="2434"/>
      <c r="IWT35" s="2434"/>
      <c r="IWU35" s="2434"/>
      <c r="IWV35" s="2434"/>
      <c r="IWW35" s="2434"/>
      <c r="IWX35" s="2434"/>
      <c r="IWY35" s="2434"/>
      <c r="IWZ35" s="2434"/>
      <c r="IXA35" s="2434"/>
      <c r="IXB35" s="2434"/>
      <c r="IXC35" s="2434"/>
      <c r="IXD35" s="2434"/>
      <c r="IXE35" s="2434"/>
      <c r="IXF35" s="2434"/>
      <c r="IXG35" s="2434"/>
      <c r="IXH35" s="2434"/>
      <c r="IXI35" s="2434"/>
      <c r="IXJ35" s="2434"/>
      <c r="IXK35" s="2434"/>
      <c r="IXL35" s="2434"/>
      <c r="IXM35" s="2434"/>
      <c r="IXN35" s="2434"/>
      <c r="IXO35" s="2434"/>
      <c r="IXP35" s="2434"/>
      <c r="IXQ35" s="2434"/>
      <c r="IXR35" s="2434"/>
      <c r="IXS35" s="2434"/>
      <c r="IXT35" s="2434"/>
      <c r="IXU35" s="2434"/>
      <c r="IXV35" s="2434"/>
      <c r="IXW35" s="2434"/>
      <c r="IXX35" s="2434"/>
      <c r="IXY35" s="2434"/>
      <c r="IXZ35" s="2434"/>
      <c r="IYA35" s="2434"/>
      <c r="IYB35" s="2434"/>
      <c r="IYC35" s="2434"/>
      <c r="IYD35" s="2434"/>
      <c r="IYE35" s="2434"/>
      <c r="IYF35" s="2434"/>
      <c r="IYG35" s="2434"/>
      <c r="IYH35" s="2434"/>
      <c r="IYI35" s="2434"/>
      <c r="IYJ35" s="2434"/>
      <c r="IYK35" s="2434"/>
      <c r="IYL35" s="2434"/>
      <c r="IYM35" s="2434"/>
      <c r="IYN35" s="2434"/>
      <c r="IYO35" s="2434"/>
      <c r="IYP35" s="2434"/>
      <c r="IYQ35" s="2434"/>
      <c r="IYR35" s="2434"/>
      <c r="IYS35" s="2434"/>
      <c r="IYT35" s="2434"/>
      <c r="IYU35" s="2434"/>
      <c r="IYV35" s="2434"/>
      <c r="IYW35" s="2434"/>
      <c r="IYX35" s="2434"/>
      <c r="IYY35" s="2434"/>
      <c r="IYZ35" s="2434"/>
      <c r="IZA35" s="2434"/>
      <c r="IZB35" s="2434"/>
      <c r="IZC35" s="2434"/>
      <c r="IZD35" s="2434"/>
      <c r="IZE35" s="2434"/>
      <c r="IZF35" s="2434"/>
      <c r="IZG35" s="2434"/>
      <c r="IZH35" s="2434"/>
      <c r="IZI35" s="2434"/>
      <c r="IZJ35" s="2434"/>
      <c r="IZK35" s="2434"/>
      <c r="IZL35" s="2434"/>
      <c r="IZM35" s="2434"/>
      <c r="IZN35" s="2434"/>
      <c r="IZO35" s="2434"/>
      <c r="IZP35" s="2434"/>
      <c r="IZQ35" s="2434"/>
      <c r="IZR35" s="2434"/>
      <c r="IZS35" s="2434"/>
      <c r="IZT35" s="2434"/>
      <c r="IZU35" s="2434"/>
      <c r="IZV35" s="2434"/>
      <c r="IZW35" s="2434"/>
      <c r="IZX35" s="2434"/>
      <c r="IZY35" s="2434"/>
      <c r="IZZ35" s="2434"/>
      <c r="JAA35" s="2434"/>
      <c r="JAB35" s="2434"/>
      <c r="JAC35" s="2434"/>
      <c r="JAD35" s="2434"/>
      <c r="JAE35" s="2434"/>
      <c r="JAF35" s="2434"/>
      <c r="JAG35" s="2434"/>
      <c r="JAH35" s="2434"/>
      <c r="JAI35" s="2434"/>
      <c r="JAJ35" s="2434"/>
      <c r="JAK35" s="2434"/>
      <c r="JAL35" s="2434"/>
      <c r="JAM35" s="2434"/>
      <c r="JAN35" s="2434"/>
      <c r="JAO35" s="2434"/>
      <c r="JAP35" s="2434"/>
      <c r="JAQ35" s="2434"/>
      <c r="JAR35" s="2434"/>
      <c r="JAS35" s="2434"/>
      <c r="JAT35" s="2434"/>
      <c r="JAU35" s="2434"/>
      <c r="JAV35" s="2434"/>
      <c r="JAW35" s="2434"/>
      <c r="JAX35" s="2434"/>
      <c r="JAY35" s="2434"/>
      <c r="JAZ35" s="2434"/>
      <c r="JBA35" s="2434"/>
      <c r="JBB35" s="2434"/>
      <c r="JBC35" s="2434"/>
      <c r="JBD35" s="2434"/>
      <c r="JBE35" s="2434"/>
      <c r="JBF35" s="2434"/>
      <c r="JBG35" s="2434"/>
      <c r="JBH35" s="2434"/>
      <c r="JBI35" s="2434"/>
      <c r="JBJ35" s="2434"/>
      <c r="JBK35" s="2434"/>
      <c r="JBL35" s="2434"/>
      <c r="JBM35" s="2434"/>
      <c r="JBN35" s="2434"/>
      <c r="JBO35" s="2434"/>
      <c r="JBP35" s="2434"/>
      <c r="JBQ35" s="2434"/>
      <c r="JBR35" s="2434"/>
      <c r="JBS35" s="2434"/>
      <c r="JBT35" s="2434"/>
      <c r="JBU35" s="2434"/>
      <c r="JBV35" s="2434"/>
      <c r="JBW35" s="2434"/>
      <c r="JBX35" s="2434"/>
      <c r="JBY35" s="2434"/>
      <c r="JBZ35" s="2434"/>
      <c r="JCA35" s="2434"/>
      <c r="JCB35" s="2434"/>
      <c r="JCC35" s="2434"/>
      <c r="JCD35" s="2434"/>
      <c r="JCE35" s="2434"/>
      <c r="JCF35" s="2434"/>
      <c r="JCG35" s="2434"/>
      <c r="JCH35" s="2434"/>
      <c r="JCI35" s="2434"/>
      <c r="JCJ35" s="2434"/>
      <c r="JCK35" s="2434"/>
      <c r="JCL35" s="2434"/>
      <c r="JCM35" s="2434"/>
      <c r="JCN35" s="2434"/>
      <c r="JCO35" s="2434"/>
      <c r="JCP35" s="2434"/>
      <c r="JCQ35" s="2434"/>
      <c r="JCR35" s="2434"/>
      <c r="JCS35" s="2434"/>
      <c r="JCT35" s="2434"/>
      <c r="JCU35" s="2434"/>
      <c r="JCV35" s="2434"/>
      <c r="JCW35" s="2434"/>
      <c r="JCX35" s="2434"/>
      <c r="JCY35" s="2434"/>
      <c r="JCZ35" s="2434"/>
      <c r="JDA35" s="2434"/>
      <c r="JDB35" s="2434"/>
      <c r="JDC35" s="2434"/>
      <c r="JDD35" s="2434"/>
      <c r="JDE35" s="2434"/>
      <c r="JDF35" s="2434"/>
      <c r="JDG35" s="2434"/>
      <c r="JDH35" s="2434"/>
      <c r="JDI35" s="2434"/>
      <c r="JDJ35" s="2434"/>
      <c r="JDK35" s="2434"/>
      <c r="JDL35" s="2434"/>
      <c r="JDM35" s="2434"/>
      <c r="JDN35" s="2434"/>
      <c r="JDO35" s="2434"/>
      <c r="JDP35" s="2434"/>
      <c r="JDQ35" s="2434"/>
      <c r="JDR35" s="2434"/>
      <c r="JDS35" s="2434"/>
      <c r="JDT35" s="2434"/>
      <c r="JDU35" s="2434"/>
      <c r="JDV35" s="2434"/>
      <c r="JDW35" s="2434"/>
      <c r="JDX35" s="2434"/>
      <c r="JDY35" s="2434"/>
      <c r="JDZ35" s="2434"/>
      <c r="JEA35" s="2434"/>
      <c r="JEB35" s="2434"/>
      <c r="JEC35" s="2434"/>
      <c r="JED35" s="2434"/>
      <c r="JEE35" s="2434"/>
      <c r="JEF35" s="2434"/>
      <c r="JEG35" s="2434"/>
      <c r="JEH35" s="2434"/>
      <c r="JEI35" s="2434"/>
      <c r="JEJ35" s="2434"/>
      <c r="JEK35" s="2434"/>
      <c r="JEL35" s="2434"/>
      <c r="JEM35" s="2434"/>
      <c r="JEN35" s="2434"/>
      <c r="JEO35" s="2434"/>
      <c r="JEP35" s="2434"/>
      <c r="JEQ35" s="2434"/>
      <c r="JER35" s="2434"/>
      <c r="JES35" s="2434"/>
      <c r="JET35" s="2434"/>
      <c r="JEU35" s="2434"/>
      <c r="JEV35" s="2434"/>
      <c r="JEW35" s="2434"/>
      <c r="JEX35" s="2434"/>
      <c r="JEY35" s="2434"/>
      <c r="JEZ35" s="2434"/>
      <c r="JFA35" s="2434"/>
      <c r="JFB35" s="2434"/>
      <c r="JFC35" s="2434"/>
      <c r="JFD35" s="2434"/>
      <c r="JFE35" s="2434"/>
      <c r="JFF35" s="2434"/>
      <c r="JFG35" s="2434"/>
      <c r="JFH35" s="2434"/>
      <c r="JFI35" s="2434"/>
      <c r="JFJ35" s="2434"/>
      <c r="JFK35" s="2434"/>
      <c r="JFL35" s="2434"/>
      <c r="JFM35" s="2434"/>
      <c r="JFN35" s="2434"/>
      <c r="JFO35" s="2434"/>
      <c r="JFP35" s="2434"/>
      <c r="JFQ35" s="2434"/>
      <c r="JFR35" s="2434"/>
      <c r="JFS35" s="2434"/>
      <c r="JFT35" s="2434"/>
      <c r="JFU35" s="2434"/>
      <c r="JFV35" s="2434"/>
      <c r="JFW35" s="2434"/>
      <c r="JFX35" s="2434"/>
      <c r="JFY35" s="2434"/>
      <c r="JFZ35" s="2434"/>
      <c r="JGA35" s="2434"/>
      <c r="JGB35" s="2434"/>
      <c r="JGC35" s="2434"/>
      <c r="JGD35" s="2434"/>
      <c r="JGE35" s="2434"/>
      <c r="JGF35" s="2434"/>
      <c r="JGG35" s="2434"/>
      <c r="JGH35" s="2434"/>
      <c r="JGI35" s="2434"/>
      <c r="JGJ35" s="2434"/>
      <c r="JGK35" s="2434"/>
      <c r="JGL35" s="2434"/>
      <c r="JGM35" s="2434"/>
      <c r="JGN35" s="2434"/>
      <c r="JGO35" s="2434"/>
      <c r="JGP35" s="2434"/>
      <c r="JGQ35" s="2434"/>
      <c r="JGR35" s="2434"/>
      <c r="JGS35" s="2434"/>
      <c r="JGT35" s="2434"/>
      <c r="JGU35" s="2434"/>
      <c r="JGV35" s="2434"/>
      <c r="JGW35" s="2434"/>
      <c r="JGX35" s="2434"/>
      <c r="JGY35" s="2434"/>
      <c r="JGZ35" s="2434"/>
      <c r="JHA35" s="2434"/>
      <c r="JHB35" s="2434"/>
      <c r="JHC35" s="2434"/>
      <c r="JHD35" s="2434"/>
      <c r="JHE35" s="2434"/>
      <c r="JHF35" s="2434"/>
      <c r="JHG35" s="2434"/>
      <c r="JHH35" s="2434"/>
      <c r="JHI35" s="2434"/>
      <c r="JHJ35" s="2434"/>
      <c r="JHK35" s="2434"/>
      <c r="JHL35" s="2434"/>
      <c r="JHM35" s="2434"/>
      <c r="JHN35" s="2434"/>
      <c r="JHO35" s="2434"/>
      <c r="JHP35" s="2434"/>
      <c r="JHQ35" s="2434"/>
      <c r="JHR35" s="2434"/>
      <c r="JHS35" s="2434"/>
      <c r="JHT35" s="2434"/>
      <c r="JHU35" s="2434"/>
      <c r="JHV35" s="2434"/>
      <c r="JHW35" s="2434"/>
      <c r="JHX35" s="2434"/>
      <c r="JHY35" s="2434"/>
      <c r="JHZ35" s="2434"/>
      <c r="JIA35" s="2434"/>
      <c r="JIB35" s="2434"/>
      <c r="JIC35" s="2434"/>
      <c r="JID35" s="2434"/>
      <c r="JIE35" s="2434"/>
      <c r="JIF35" s="2434"/>
      <c r="JIG35" s="2434"/>
      <c r="JIH35" s="2434"/>
      <c r="JII35" s="2434"/>
      <c r="JIJ35" s="2434"/>
      <c r="JIK35" s="2434"/>
      <c r="JIL35" s="2434"/>
      <c r="JIM35" s="2434"/>
      <c r="JIN35" s="2434"/>
      <c r="JIO35" s="2434"/>
      <c r="JIP35" s="2434"/>
      <c r="JIQ35" s="2434"/>
      <c r="JIR35" s="2434"/>
      <c r="JIS35" s="2434"/>
      <c r="JIT35" s="2434"/>
      <c r="JIU35" s="2434"/>
      <c r="JIV35" s="2434"/>
      <c r="JIW35" s="2434"/>
      <c r="JIX35" s="2434"/>
      <c r="JIY35" s="2434"/>
      <c r="JIZ35" s="2434"/>
      <c r="JJA35" s="2434"/>
      <c r="JJB35" s="2434"/>
      <c r="JJC35" s="2434"/>
      <c r="JJD35" s="2434"/>
      <c r="JJE35" s="2434"/>
      <c r="JJF35" s="2434"/>
      <c r="JJG35" s="2434"/>
      <c r="JJH35" s="2434"/>
      <c r="JJI35" s="2434"/>
      <c r="JJJ35" s="2434"/>
      <c r="JJK35" s="2434"/>
      <c r="JJL35" s="2434"/>
      <c r="JJM35" s="2434"/>
      <c r="JJN35" s="2434"/>
      <c r="JJO35" s="2434"/>
      <c r="JJP35" s="2434"/>
      <c r="JJQ35" s="2434"/>
      <c r="JJR35" s="2434"/>
      <c r="JJS35" s="2434"/>
      <c r="JJT35" s="2434"/>
      <c r="JJU35" s="2434"/>
      <c r="JJV35" s="2434"/>
      <c r="JJW35" s="2434"/>
      <c r="JJX35" s="2434"/>
      <c r="JJY35" s="2434"/>
      <c r="JJZ35" s="2434"/>
      <c r="JKA35" s="2434"/>
      <c r="JKB35" s="2434"/>
      <c r="JKC35" s="2434"/>
      <c r="JKD35" s="2434"/>
      <c r="JKE35" s="2434"/>
      <c r="JKF35" s="2434"/>
      <c r="JKG35" s="2434"/>
      <c r="JKH35" s="2434"/>
      <c r="JKI35" s="2434"/>
      <c r="JKJ35" s="2434"/>
      <c r="JKK35" s="2434"/>
      <c r="JKL35" s="2434"/>
      <c r="JKM35" s="2434"/>
      <c r="JKN35" s="2434"/>
      <c r="JKO35" s="2434"/>
      <c r="JKP35" s="2434"/>
      <c r="JKQ35" s="2434"/>
      <c r="JKR35" s="2434"/>
      <c r="JKS35" s="2434"/>
      <c r="JKT35" s="2434"/>
      <c r="JKU35" s="2434"/>
      <c r="JKV35" s="2434"/>
      <c r="JKW35" s="2434"/>
      <c r="JKX35" s="2434"/>
      <c r="JKY35" s="2434"/>
      <c r="JKZ35" s="2434"/>
      <c r="JLA35" s="2434"/>
      <c r="JLB35" s="2434"/>
      <c r="JLC35" s="2434"/>
      <c r="JLD35" s="2434"/>
      <c r="JLE35" s="2434"/>
      <c r="JLF35" s="2434"/>
      <c r="JLG35" s="2434"/>
      <c r="JLH35" s="2434"/>
      <c r="JLI35" s="2434"/>
      <c r="JLJ35" s="2434"/>
      <c r="JLK35" s="2434"/>
      <c r="JLL35" s="2434"/>
      <c r="JLM35" s="2434"/>
      <c r="JLN35" s="2434"/>
      <c r="JLO35" s="2434"/>
      <c r="JLP35" s="2434"/>
      <c r="JLQ35" s="2434"/>
      <c r="JLR35" s="2434"/>
      <c r="JLS35" s="2434"/>
      <c r="JLT35" s="2434"/>
      <c r="JLU35" s="2434"/>
      <c r="JLV35" s="2434"/>
      <c r="JLW35" s="2434"/>
      <c r="JLX35" s="2434"/>
      <c r="JLY35" s="2434"/>
      <c r="JLZ35" s="2434"/>
      <c r="JMA35" s="2434"/>
      <c r="JMB35" s="2434"/>
      <c r="JMC35" s="2434"/>
      <c r="JMD35" s="2434"/>
      <c r="JME35" s="2434"/>
      <c r="JMF35" s="2434"/>
      <c r="JMG35" s="2434"/>
      <c r="JMH35" s="2434"/>
      <c r="JMI35" s="2434"/>
      <c r="JMJ35" s="2434"/>
      <c r="JMK35" s="2434"/>
      <c r="JML35" s="2434"/>
      <c r="JMM35" s="2434"/>
      <c r="JMN35" s="2434"/>
      <c r="JMO35" s="2434"/>
      <c r="JMP35" s="2434"/>
      <c r="JMQ35" s="2434"/>
      <c r="JMR35" s="2434"/>
      <c r="JMS35" s="2434"/>
      <c r="JMT35" s="2434"/>
      <c r="JMU35" s="2434"/>
      <c r="JMV35" s="2434"/>
      <c r="JMW35" s="2434"/>
      <c r="JMX35" s="2434"/>
      <c r="JMY35" s="2434"/>
      <c r="JMZ35" s="2434"/>
      <c r="JNA35" s="2434"/>
      <c r="JNB35" s="2434"/>
      <c r="JNC35" s="2434"/>
      <c r="JND35" s="2434"/>
      <c r="JNE35" s="2434"/>
      <c r="JNF35" s="2434"/>
      <c r="JNG35" s="2434"/>
      <c r="JNH35" s="2434"/>
      <c r="JNI35" s="2434"/>
      <c r="JNJ35" s="2434"/>
      <c r="JNK35" s="2434"/>
      <c r="JNL35" s="2434"/>
      <c r="JNM35" s="2434"/>
      <c r="JNN35" s="2434"/>
      <c r="JNO35" s="2434"/>
      <c r="JNP35" s="2434"/>
      <c r="JNQ35" s="2434"/>
      <c r="JNR35" s="2434"/>
      <c r="JNS35" s="2434"/>
      <c r="JNT35" s="2434"/>
      <c r="JNU35" s="2434"/>
      <c r="JNV35" s="2434"/>
      <c r="JNW35" s="2434"/>
      <c r="JNX35" s="2434"/>
      <c r="JNY35" s="2434"/>
      <c r="JNZ35" s="2434"/>
      <c r="JOA35" s="2434"/>
      <c r="JOB35" s="2434"/>
      <c r="JOC35" s="2434"/>
      <c r="JOD35" s="2434"/>
      <c r="JOE35" s="2434"/>
      <c r="JOF35" s="2434"/>
      <c r="JOG35" s="2434"/>
      <c r="JOH35" s="2434"/>
      <c r="JOI35" s="2434"/>
      <c r="JOJ35" s="2434"/>
      <c r="JOK35" s="2434"/>
      <c r="JOL35" s="2434"/>
      <c r="JOM35" s="2434"/>
      <c r="JON35" s="2434"/>
      <c r="JOO35" s="2434"/>
      <c r="JOP35" s="2434"/>
      <c r="JOQ35" s="2434"/>
      <c r="JOR35" s="2434"/>
      <c r="JOS35" s="2434"/>
      <c r="JOT35" s="2434"/>
      <c r="JOU35" s="2434"/>
      <c r="JOV35" s="2434"/>
      <c r="JOW35" s="2434"/>
      <c r="JOX35" s="2434"/>
      <c r="JOY35" s="2434"/>
      <c r="JOZ35" s="2434"/>
      <c r="JPA35" s="2434"/>
      <c r="JPB35" s="2434"/>
      <c r="JPC35" s="2434"/>
      <c r="JPD35" s="2434"/>
      <c r="JPE35" s="2434"/>
      <c r="JPF35" s="2434"/>
      <c r="JPG35" s="2434"/>
      <c r="JPH35" s="2434"/>
      <c r="JPI35" s="2434"/>
      <c r="JPJ35" s="2434"/>
      <c r="JPK35" s="2434"/>
      <c r="JPL35" s="2434"/>
      <c r="JPM35" s="2434"/>
      <c r="JPN35" s="2434"/>
      <c r="JPO35" s="2434"/>
      <c r="JPP35" s="2434"/>
      <c r="JPQ35" s="2434"/>
      <c r="JPR35" s="2434"/>
      <c r="JPS35" s="2434"/>
      <c r="JPT35" s="2434"/>
      <c r="JPU35" s="2434"/>
      <c r="JPV35" s="2434"/>
      <c r="JPW35" s="2434"/>
      <c r="JPX35" s="2434"/>
      <c r="JPY35" s="2434"/>
      <c r="JPZ35" s="2434"/>
      <c r="JQA35" s="2434"/>
      <c r="JQB35" s="2434"/>
      <c r="JQC35" s="2434"/>
      <c r="JQD35" s="2434"/>
      <c r="JQE35" s="2434"/>
      <c r="JQF35" s="2434"/>
      <c r="JQG35" s="2434"/>
      <c r="JQH35" s="2434"/>
      <c r="JQI35" s="2434"/>
      <c r="JQJ35" s="2434"/>
      <c r="JQK35" s="2434"/>
      <c r="JQL35" s="2434"/>
      <c r="JQM35" s="2434"/>
      <c r="JQN35" s="2434"/>
      <c r="JQO35" s="2434"/>
      <c r="JQP35" s="2434"/>
      <c r="JQQ35" s="2434"/>
      <c r="JQR35" s="2434"/>
      <c r="JQS35" s="2434"/>
      <c r="JQT35" s="2434"/>
      <c r="JQU35" s="2434"/>
      <c r="JQV35" s="2434"/>
      <c r="JQW35" s="2434"/>
      <c r="JQX35" s="2434"/>
      <c r="JQY35" s="2434"/>
      <c r="JQZ35" s="2434"/>
      <c r="JRA35" s="2434"/>
      <c r="JRB35" s="2434"/>
      <c r="JRC35" s="2434"/>
      <c r="JRD35" s="2434"/>
      <c r="JRE35" s="2434"/>
      <c r="JRF35" s="2434"/>
      <c r="JRG35" s="2434"/>
      <c r="JRH35" s="2434"/>
      <c r="JRI35" s="2434"/>
      <c r="JRJ35" s="2434"/>
      <c r="JRK35" s="2434"/>
      <c r="JRL35" s="2434"/>
      <c r="JRM35" s="2434"/>
      <c r="JRN35" s="2434"/>
      <c r="JRO35" s="2434"/>
      <c r="JRP35" s="2434"/>
      <c r="JRQ35" s="2434"/>
      <c r="JRR35" s="2434"/>
      <c r="JRS35" s="2434"/>
      <c r="JRT35" s="2434"/>
      <c r="JRU35" s="2434"/>
      <c r="JRV35" s="2434"/>
      <c r="JRW35" s="2434"/>
      <c r="JRX35" s="2434"/>
      <c r="JRY35" s="2434"/>
      <c r="JRZ35" s="2434"/>
      <c r="JSA35" s="2434"/>
      <c r="JSB35" s="2434"/>
      <c r="JSC35" s="2434"/>
      <c r="JSD35" s="2434"/>
      <c r="JSE35" s="2434"/>
      <c r="JSF35" s="2434"/>
      <c r="JSG35" s="2434"/>
      <c r="JSH35" s="2434"/>
      <c r="JSI35" s="2434"/>
      <c r="JSJ35" s="2434"/>
      <c r="JSK35" s="2434"/>
      <c r="JSL35" s="2434"/>
      <c r="JSM35" s="2434"/>
      <c r="JSN35" s="2434"/>
      <c r="JSO35" s="2434"/>
      <c r="JSP35" s="2434"/>
      <c r="JSQ35" s="2434"/>
      <c r="JSR35" s="2434"/>
      <c r="JSS35" s="2434"/>
      <c r="JST35" s="2434"/>
      <c r="JSU35" s="2434"/>
      <c r="JSV35" s="2434"/>
      <c r="JSW35" s="2434"/>
      <c r="JSX35" s="2434"/>
      <c r="JSY35" s="2434"/>
      <c r="JSZ35" s="2434"/>
      <c r="JTA35" s="2434"/>
      <c r="JTB35" s="2434"/>
      <c r="JTC35" s="2434"/>
      <c r="JTD35" s="2434"/>
      <c r="JTE35" s="2434"/>
      <c r="JTF35" s="2434"/>
      <c r="JTG35" s="2434"/>
      <c r="JTH35" s="2434"/>
      <c r="JTI35" s="2434"/>
      <c r="JTJ35" s="2434"/>
      <c r="JTK35" s="2434"/>
      <c r="JTL35" s="2434"/>
      <c r="JTM35" s="2434"/>
      <c r="JTN35" s="2434"/>
      <c r="JTO35" s="2434"/>
      <c r="JTP35" s="2434"/>
      <c r="JTQ35" s="2434"/>
      <c r="JTR35" s="2434"/>
      <c r="JTS35" s="2434"/>
      <c r="JTT35" s="2434"/>
      <c r="JTU35" s="2434"/>
      <c r="JTV35" s="2434"/>
      <c r="JTW35" s="2434"/>
      <c r="JTX35" s="2434"/>
      <c r="JTY35" s="2434"/>
      <c r="JTZ35" s="2434"/>
      <c r="JUA35" s="2434"/>
      <c r="JUB35" s="2434"/>
      <c r="JUC35" s="2434"/>
      <c r="JUD35" s="2434"/>
      <c r="JUE35" s="2434"/>
      <c r="JUF35" s="2434"/>
      <c r="JUG35" s="2434"/>
      <c r="JUH35" s="2434"/>
      <c r="JUI35" s="2434"/>
      <c r="JUJ35" s="2434"/>
      <c r="JUK35" s="2434"/>
      <c r="JUL35" s="2434"/>
      <c r="JUM35" s="2434"/>
      <c r="JUN35" s="2434"/>
      <c r="JUO35" s="2434"/>
      <c r="JUP35" s="2434"/>
      <c r="JUQ35" s="2434"/>
      <c r="JUR35" s="2434"/>
      <c r="JUS35" s="2434"/>
      <c r="JUT35" s="2434"/>
      <c r="JUU35" s="2434"/>
      <c r="JUV35" s="2434"/>
      <c r="JUW35" s="2434"/>
      <c r="JUX35" s="2434"/>
      <c r="JUY35" s="2434"/>
      <c r="JUZ35" s="2434"/>
      <c r="JVA35" s="2434"/>
      <c r="JVB35" s="2434"/>
      <c r="JVC35" s="2434"/>
      <c r="JVD35" s="2434"/>
      <c r="JVE35" s="2434"/>
      <c r="JVF35" s="2434"/>
      <c r="JVG35" s="2434"/>
      <c r="JVH35" s="2434"/>
      <c r="JVI35" s="2434"/>
      <c r="JVJ35" s="2434"/>
      <c r="JVK35" s="2434"/>
      <c r="JVL35" s="2434"/>
      <c r="JVM35" s="2434"/>
      <c r="JVN35" s="2434"/>
      <c r="JVO35" s="2434"/>
      <c r="JVP35" s="2434"/>
      <c r="JVQ35" s="2434"/>
      <c r="JVR35" s="2434"/>
      <c r="JVS35" s="2434"/>
      <c r="JVT35" s="2434"/>
      <c r="JVU35" s="2434"/>
      <c r="JVV35" s="2434"/>
      <c r="JVW35" s="2434"/>
      <c r="JVX35" s="2434"/>
      <c r="JVY35" s="2434"/>
      <c r="JVZ35" s="2434"/>
      <c r="JWA35" s="2434"/>
      <c r="JWB35" s="2434"/>
      <c r="JWC35" s="2434"/>
      <c r="JWD35" s="2434"/>
      <c r="JWE35" s="2434"/>
      <c r="JWF35" s="2434"/>
      <c r="JWG35" s="2434"/>
      <c r="JWH35" s="2434"/>
      <c r="JWI35" s="2434"/>
      <c r="JWJ35" s="2434"/>
      <c r="JWK35" s="2434"/>
      <c r="JWL35" s="2434"/>
      <c r="JWM35" s="2434"/>
      <c r="JWN35" s="2434"/>
      <c r="JWO35" s="2434"/>
      <c r="JWP35" s="2434"/>
      <c r="JWQ35" s="2434"/>
      <c r="JWR35" s="2434"/>
      <c r="JWS35" s="2434"/>
      <c r="JWT35" s="2434"/>
      <c r="JWU35" s="2434"/>
      <c r="JWV35" s="2434"/>
      <c r="JWW35" s="2434"/>
      <c r="JWX35" s="2434"/>
      <c r="JWY35" s="2434"/>
      <c r="JWZ35" s="2434"/>
      <c r="JXA35" s="2434"/>
      <c r="JXB35" s="2434"/>
      <c r="JXC35" s="2434"/>
      <c r="JXD35" s="2434"/>
      <c r="JXE35" s="2434"/>
      <c r="JXF35" s="2434"/>
      <c r="JXG35" s="2434"/>
      <c r="JXH35" s="2434"/>
      <c r="JXI35" s="2434"/>
      <c r="JXJ35" s="2434"/>
      <c r="JXK35" s="2434"/>
      <c r="JXL35" s="2434"/>
      <c r="JXM35" s="2434"/>
      <c r="JXN35" s="2434"/>
      <c r="JXO35" s="2434"/>
      <c r="JXP35" s="2434"/>
      <c r="JXQ35" s="2434"/>
      <c r="JXR35" s="2434"/>
      <c r="JXS35" s="2434"/>
      <c r="JXT35" s="2434"/>
      <c r="JXU35" s="2434"/>
      <c r="JXV35" s="2434"/>
      <c r="JXW35" s="2434"/>
      <c r="JXX35" s="2434"/>
      <c r="JXY35" s="2434"/>
      <c r="JXZ35" s="2434"/>
      <c r="JYA35" s="2434"/>
      <c r="JYB35" s="2434"/>
      <c r="JYC35" s="2434"/>
      <c r="JYD35" s="2434"/>
      <c r="JYE35" s="2434"/>
      <c r="JYF35" s="2434"/>
      <c r="JYG35" s="2434"/>
      <c r="JYH35" s="2434"/>
      <c r="JYI35" s="2434"/>
      <c r="JYJ35" s="2434"/>
      <c r="JYK35" s="2434"/>
      <c r="JYL35" s="2434"/>
      <c r="JYM35" s="2434"/>
      <c r="JYN35" s="2434"/>
      <c r="JYO35" s="2434"/>
      <c r="JYP35" s="2434"/>
      <c r="JYQ35" s="2434"/>
      <c r="JYR35" s="2434"/>
      <c r="JYS35" s="2434"/>
      <c r="JYT35" s="2434"/>
      <c r="JYU35" s="2434"/>
      <c r="JYV35" s="2434"/>
      <c r="JYW35" s="2434"/>
      <c r="JYX35" s="2434"/>
      <c r="JYY35" s="2434"/>
      <c r="JYZ35" s="2434"/>
      <c r="JZA35" s="2434"/>
      <c r="JZB35" s="2434"/>
      <c r="JZC35" s="2434"/>
      <c r="JZD35" s="2434"/>
      <c r="JZE35" s="2434"/>
      <c r="JZF35" s="2434"/>
      <c r="JZG35" s="2434"/>
      <c r="JZH35" s="2434"/>
      <c r="JZI35" s="2434"/>
      <c r="JZJ35" s="2434"/>
      <c r="JZK35" s="2434"/>
      <c r="JZL35" s="2434"/>
      <c r="JZM35" s="2434"/>
      <c r="JZN35" s="2434"/>
      <c r="JZO35" s="2434"/>
      <c r="JZP35" s="2434"/>
      <c r="JZQ35" s="2434"/>
      <c r="JZR35" s="2434"/>
      <c r="JZS35" s="2434"/>
      <c r="JZT35" s="2434"/>
      <c r="JZU35" s="2434"/>
      <c r="JZV35" s="2434"/>
      <c r="JZW35" s="2434"/>
      <c r="JZX35" s="2434"/>
      <c r="JZY35" s="2434"/>
      <c r="JZZ35" s="2434"/>
      <c r="KAA35" s="2434"/>
      <c r="KAB35" s="2434"/>
      <c r="KAC35" s="2434"/>
      <c r="KAD35" s="2434"/>
      <c r="KAE35" s="2434"/>
      <c r="KAF35" s="2434"/>
      <c r="KAG35" s="2434"/>
      <c r="KAH35" s="2434"/>
      <c r="KAI35" s="2434"/>
      <c r="KAJ35" s="2434"/>
      <c r="KAK35" s="2434"/>
      <c r="KAL35" s="2434"/>
      <c r="KAM35" s="2434"/>
      <c r="KAN35" s="2434"/>
      <c r="KAO35" s="2434"/>
      <c r="KAP35" s="2434"/>
      <c r="KAQ35" s="2434"/>
      <c r="KAR35" s="2434"/>
      <c r="KAS35" s="2434"/>
      <c r="KAT35" s="2434"/>
      <c r="KAU35" s="2434"/>
      <c r="KAV35" s="2434"/>
      <c r="KAW35" s="2434"/>
      <c r="KAX35" s="2434"/>
      <c r="KAY35" s="2434"/>
      <c r="KAZ35" s="2434"/>
      <c r="KBA35" s="2434"/>
      <c r="KBB35" s="2434"/>
      <c r="KBC35" s="2434"/>
      <c r="KBD35" s="2434"/>
      <c r="KBE35" s="2434"/>
      <c r="KBF35" s="2434"/>
      <c r="KBG35" s="2434"/>
      <c r="KBH35" s="2434"/>
      <c r="KBI35" s="2434"/>
      <c r="KBJ35" s="2434"/>
      <c r="KBK35" s="2434"/>
      <c r="KBL35" s="2434"/>
      <c r="KBM35" s="2434"/>
      <c r="KBN35" s="2434"/>
      <c r="KBO35" s="2434"/>
      <c r="KBP35" s="2434"/>
      <c r="KBQ35" s="2434"/>
      <c r="KBR35" s="2434"/>
      <c r="KBS35" s="2434"/>
      <c r="KBT35" s="2434"/>
      <c r="KBU35" s="2434"/>
      <c r="KBV35" s="2434"/>
      <c r="KBW35" s="2434"/>
      <c r="KBX35" s="2434"/>
      <c r="KBY35" s="2434"/>
      <c r="KBZ35" s="2434"/>
      <c r="KCA35" s="2434"/>
      <c r="KCB35" s="2434"/>
      <c r="KCC35" s="2434"/>
      <c r="KCD35" s="2434"/>
      <c r="KCE35" s="2434"/>
      <c r="KCF35" s="2434"/>
      <c r="KCG35" s="2434"/>
      <c r="KCH35" s="2434"/>
      <c r="KCI35" s="2434"/>
      <c r="KCJ35" s="2434"/>
      <c r="KCK35" s="2434"/>
      <c r="KCL35" s="2434"/>
      <c r="KCM35" s="2434"/>
      <c r="KCN35" s="2434"/>
      <c r="KCO35" s="2434"/>
      <c r="KCP35" s="2434"/>
      <c r="KCQ35" s="2434"/>
      <c r="KCR35" s="2434"/>
      <c r="KCS35" s="2434"/>
      <c r="KCT35" s="2434"/>
      <c r="KCU35" s="2434"/>
      <c r="KCV35" s="2434"/>
      <c r="KCW35" s="2434"/>
      <c r="KCX35" s="2434"/>
      <c r="KCY35" s="2434"/>
      <c r="KCZ35" s="2434"/>
      <c r="KDA35" s="2434"/>
      <c r="KDB35" s="2434"/>
      <c r="KDC35" s="2434"/>
      <c r="KDD35" s="2434"/>
      <c r="KDE35" s="2434"/>
      <c r="KDF35" s="2434"/>
      <c r="KDG35" s="2434"/>
      <c r="KDH35" s="2434"/>
      <c r="KDI35" s="2434"/>
      <c r="KDJ35" s="2434"/>
      <c r="KDK35" s="2434"/>
      <c r="KDL35" s="2434"/>
      <c r="KDM35" s="2434"/>
      <c r="KDN35" s="2434"/>
      <c r="KDO35" s="2434"/>
      <c r="KDP35" s="2434"/>
      <c r="KDQ35" s="2434"/>
      <c r="KDR35" s="2434"/>
      <c r="KDS35" s="2434"/>
      <c r="KDT35" s="2434"/>
      <c r="KDU35" s="2434"/>
      <c r="KDV35" s="2434"/>
      <c r="KDW35" s="2434"/>
      <c r="KDX35" s="2434"/>
      <c r="KDY35" s="2434"/>
      <c r="KDZ35" s="2434"/>
      <c r="KEA35" s="2434"/>
      <c r="KEB35" s="2434"/>
      <c r="KEC35" s="2434"/>
      <c r="KED35" s="2434"/>
      <c r="KEE35" s="2434"/>
      <c r="KEF35" s="2434"/>
      <c r="KEG35" s="2434"/>
      <c r="KEH35" s="2434"/>
      <c r="KEI35" s="2434"/>
      <c r="KEJ35" s="2434"/>
      <c r="KEK35" s="2434"/>
      <c r="KEL35" s="2434"/>
      <c r="KEM35" s="2434"/>
      <c r="KEN35" s="2434"/>
      <c r="KEO35" s="2434"/>
      <c r="KEP35" s="2434"/>
      <c r="KEQ35" s="2434"/>
      <c r="KER35" s="2434"/>
      <c r="KES35" s="2434"/>
      <c r="KET35" s="2434"/>
      <c r="KEU35" s="2434"/>
      <c r="KEV35" s="2434"/>
      <c r="KEW35" s="2434"/>
      <c r="KEX35" s="2434"/>
      <c r="KEY35" s="2434"/>
      <c r="KEZ35" s="2434"/>
      <c r="KFA35" s="2434"/>
      <c r="KFB35" s="2434"/>
      <c r="KFC35" s="2434"/>
      <c r="KFD35" s="2434"/>
      <c r="KFE35" s="2434"/>
      <c r="KFF35" s="2434"/>
      <c r="KFG35" s="2434"/>
      <c r="KFH35" s="2434"/>
      <c r="KFI35" s="2434"/>
      <c r="KFJ35" s="2434"/>
      <c r="KFK35" s="2434"/>
      <c r="KFL35" s="2434"/>
      <c r="KFM35" s="2434"/>
      <c r="KFN35" s="2434"/>
      <c r="KFO35" s="2434"/>
      <c r="KFP35" s="2434"/>
      <c r="KFQ35" s="2434"/>
      <c r="KFR35" s="2434"/>
      <c r="KFS35" s="2434"/>
      <c r="KFT35" s="2434"/>
      <c r="KFU35" s="2434"/>
      <c r="KFV35" s="2434"/>
      <c r="KFW35" s="2434"/>
      <c r="KFX35" s="2434"/>
      <c r="KFY35" s="2434"/>
      <c r="KFZ35" s="2434"/>
      <c r="KGA35" s="2434"/>
      <c r="KGB35" s="2434"/>
      <c r="KGC35" s="2434"/>
      <c r="KGD35" s="2434"/>
      <c r="KGE35" s="2434"/>
      <c r="KGF35" s="2434"/>
      <c r="KGG35" s="2434"/>
      <c r="KGH35" s="2434"/>
      <c r="KGI35" s="2434"/>
      <c r="KGJ35" s="2434"/>
      <c r="KGK35" s="2434"/>
      <c r="KGL35" s="2434"/>
      <c r="KGM35" s="2434"/>
      <c r="KGN35" s="2434"/>
      <c r="KGO35" s="2434"/>
      <c r="KGP35" s="2434"/>
      <c r="KGQ35" s="2434"/>
      <c r="KGR35" s="2434"/>
      <c r="KGS35" s="2434"/>
      <c r="KGT35" s="2434"/>
      <c r="KGU35" s="2434"/>
      <c r="KGV35" s="2434"/>
      <c r="KGW35" s="2434"/>
      <c r="KGX35" s="2434"/>
      <c r="KGY35" s="2434"/>
      <c r="KGZ35" s="2434"/>
      <c r="KHA35" s="2434"/>
      <c r="KHB35" s="2434"/>
      <c r="KHC35" s="2434"/>
      <c r="KHD35" s="2434"/>
      <c r="KHE35" s="2434"/>
      <c r="KHF35" s="2434"/>
      <c r="KHG35" s="2434"/>
      <c r="KHH35" s="2434"/>
      <c r="KHI35" s="2434"/>
      <c r="KHJ35" s="2434"/>
      <c r="KHK35" s="2434"/>
      <c r="KHL35" s="2434"/>
      <c r="KHM35" s="2434"/>
      <c r="KHN35" s="2434"/>
      <c r="KHO35" s="2434"/>
      <c r="KHP35" s="2434"/>
      <c r="KHQ35" s="2434"/>
      <c r="KHR35" s="2434"/>
      <c r="KHS35" s="2434"/>
      <c r="KHT35" s="2434"/>
      <c r="KHU35" s="2434"/>
      <c r="KHV35" s="2434"/>
      <c r="KHW35" s="2434"/>
      <c r="KHX35" s="2434"/>
      <c r="KHY35" s="2434"/>
      <c r="KHZ35" s="2434"/>
      <c r="KIA35" s="2434"/>
      <c r="KIB35" s="2434"/>
      <c r="KIC35" s="2434"/>
      <c r="KID35" s="2434"/>
      <c r="KIE35" s="2434"/>
      <c r="KIF35" s="2434"/>
      <c r="KIG35" s="2434"/>
      <c r="KIH35" s="2434"/>
      <c r="KII35" s="2434"/>
      <c r="KIJ35" s="2434"/>
      <c r="KIK35" s="2434"/>
      <c r="KIL35" s="2434"/>
      <c r="KIM35" s="2434"/>
      <c r="KIN35" s="2434"/>
      <c r="KIO35" s="2434"/>
      <c r="KIP35" s="2434"/>
      <c r="KIQ35" s="2434"/>
      <c r="KIR35" s="2434"/>
      <c r="KIS35" s="2434"/>
      <c r="KIT35" s="2434"/>
      <c r="KIU35" s="2434"/>
      <c r="KIV35" s="2434"/>
      <c r="KIW35" s="2434"/>
      <c r="KIX35" s="2434"/>
      <c r="KIY35" s="2434"/>
      <c r="KIZ35" s="2434"/>
      <c r="KJA35" s="2434"/>
      <c r="KJB35" s="2434"/>
      <c r="KJC35" s="2434"/>
      <c r="KJD35" s="2434"/>
      <c r="KJE35" s="2434"/>
      <c r="KJF35" s="2434"/>
      <c r="KJG35" s="2434"/>
      <c r="KJH35" s="2434"/>
      <c r="KJI35" s="2434"/>
      <c r="KJJ35" s="2434"/>
      <c r="KJK35" s="2434"/>
      <c r="KJL35" s="2434"/>
      <c r="KJM35" s="2434"/>
      <c r="KJN35" s="2434"/>
      <c r="KJO35" s="2434"/>
      <c r="KJP35" s="2434"/>
      <c r="KJQ35" s="2434"/>
      <c r="KJR35" s="2434"/>
      <c r="KJS35" s="2434"/>
      <c r="KJT35" s="2434"/>
      <c r="KJU35" s="2434"/>
      <c r="KJV35" s="2434"/>
      <c r="KJW35" s="2434"/>
      <c r="KJX35" s="2434"/>
      <c r="KJY35" s="2434"/>
      <c r="KJZ35" s="2434"/>
      <c r="KKA35" s="2434"/>
      <c r="KKB35" s="2434"/>
      <c r="KKC35" s="2434"/>
      <c r="KKD35" s="2434"/>
      <c r="KKE35" s="2434"/>
      <c r="KKF35" s="2434"/>
      <c r="KKG35" s="2434"/>
      <c r="KKH35" s="2434"/>
      <c r="KKI35" s="2434"/>
      <c r="KKJ35" s="2434"/>
      <c r="KKK35" s="2434"/>
      <c r="KKL35" s="2434"/>
      <c r="KKM35" s="2434"/>
      <c r="KKN35" s="2434"/>
      <c r="KKO35" s="2434"/>
      <c r="KKP35" s="2434"/>
      <c r="KKQ35" s="2434"/>
      <c r="KKR35" s="2434"/>
      <c r="KKS35" s="2434"/>
      <c r="KKT35" s="2434"/>
      <c r="KKU35" s="2434"/>
      <c r="KKV35" s="2434"/>
      <c r="KKW35" s="2434"/>
      <c r="KKX35" s="2434"/>
      <c r="KKY35" s="2434"/>
      <c r="KKZ35" s="2434"/>
      <c r="KLA35" s="2434"/>
      <c r="KLB35" s="2434"/>
      <c r="KLC35" s="2434"/>
      <c r="KLD35" s="2434"/>
      <c r="KLE35" s="2434"/>
      <c r="KLF35" s="2434"/>
      <c r="KLG35" s="2434"/>
      <c r="KLH35" s="2434"/>
      <c r="KLI35" s="2434"/>
      <c r="KLJ35" s="2434"/>
      <c r="KLK35" s="2434"/>
      <c r="KLL35" s="2434"/>
      <c r="KLM35" s="2434"/>
      <c r="KLN35" s="2434"/>
      <c r="KLO35" s="2434"/>
      <c r="KLP35" s="2434"/>
      <c r="KLQ35" s="2434"/>
      <c r="KLR35" s="2434"/>
      <c r="KLS35" s="2434"/>
      <c r="KLT35" s="2434"/>
      <c r="KLU35" s="2434"/>
      <c r="KLV35" s="2434"/>
      <c r="KLW35" s="2434"/>
      <c r="KLX35" s="2434"/>
      <c r="KLY35" s="2434"/>
      <c r="KLZ35" s="2434"/>
      <c r="KMA35" s="2434"/>
      <c r="KMB35" s="2434"/>
      <c r="KMC35" s="2434"/>
      <c r="KMD35" s="2434"/>
      <c r="KME35" s="2434"/>
      <c r="KMF35" s="2434"/>
      <c r="KMG35" s="2434"/>
      <c r="KMH35" s="2434"/>
      <c r="KMI35" s="2434"/>
      <c r="KMJ35" s="2434"/>
      <c r="KMK35" s="2434"/>
      <c r="KML35" s="2434"/>
      <c r="KMM35" s="2434"/>
      <c r="KMN35" s="2434"/>
      <c r="KMO35" s="2434"/>
      <c r="KMP35" s="2434"/>
      <c r="KMQ35" s="2434"/>
      <c r="KMR35" s="2434"/>
      <c r="KMS35" s="2434"/>
      <c r="KMT35" s="2434"/>
      <c r="KMU35" s="2434"/>
      <c r="KMV35" s="2434"/>
      <c r="KMW35" s="2434"/>
      <c r="KMX35" s="2434"/>
      <c r="KMY35" s="2434"/>
      <c r="KMZ35" s="2434"/>
      <c r="KNA35" s="2434"/>
      <c r="KNB35" s="2434"/>
      <c r="KNC35" s="2434"/>
      <c r="KND35" s="2434"/>
      <c r="KNE35" s="2434"/>
      <c r="KNF35" s="2434"/>
      <c r="KNG35" s="2434"/>
      <c r="KNH35" s="2434"/>
      <c r="KNI35" s="2434"/>
      <c r="KNJ35" s="2434"/>
      <c r="KNK35" s="2434"/>
      <c r="KNL35" s="2434"/>
      <c r="KNM35" s="2434"/>
      <c r="KNN35" s="2434"/>
      <c r="KNO35" s="2434"/>
      <c r="KNP35" s="2434"/>
      <c r="KNQ35" s="2434"/>
      <c r="KNR35" s="2434"/>
      <c r="KNS35" s="2434"/>
      <c r="KNT35" s="2434"/>
      <c r="KNU35" s="2434"/>
      <c r="KNV35" s="2434"/>
      <c r="KNW35" s="2434"/>
      <c r="KNX35" s="2434"/>
      <c r="KNY35" s="2434"/>
      <c r="KNZ35" s="2434"/>
      <c r="KOA35" s="2434"/>
      <c r="KOB35" s="2434"/>
      <c r="KOC35" s="2434"/>
      <c r="KOD35" s="2434"/>
      <c r="KOE35" s="2434"/>
      <c r="KOF35" s="2434"/>
      <c r="KOG35" s="2434"/>
      <c r="KOH35" s="2434"/>
      <c r="KOI35" s="2434"/>
      <c r="KOJ35" s="2434"/>
      <c r="KOK35" s="2434"/>
      <c r="KOL35" s="2434"/>
      <c r="KOM35" s="2434"/>
      <c r="KON35" s="2434"/>
      <c r="KOO35" s="2434"/>
      <c r="KOP35" s="2434"/>
      <c r="KOQ35" s="2434"/>
      <c r="KOR35" s="2434"/>
      <c r="KOS35" s="2434"/>
      <c r="KOT35" s="2434"/>
      <c r="KOU35" s="2434"/>
      <c r="KOV35" s="2434"/>
      <c r="KOW35" s="2434"/>
      <c r="KOX35" s="2434"/>
      <c r="KOY35" s="2434"/>
      <c r="KOZ35" s="2434"/>
      <c r="KPA35" s="2434"/>
      <c r="KPB35" s="2434"/>
      <c r="KPC35" s="2434"/>
      <c r="KPD35" s="2434"/>
      <c r="KPE35" s="2434"/>
      <c r="KPF35" s="2434"/>
      <c r="KPG35" s="2434"/>
      <c r="KPH35" s="2434"/>
      <c r="KPI35" s="2434"/>
      <c r="KPJ35" s="2434"/>
      <c r="KPK35" s="2434"/>
      <c r="KPL35" s="2434"/>
      <c r="KPM35" s="2434"/>
      <c r="KPN35" s="2434"/>
      <c r="KPO35" s="2434"/>
      <c r="KPP35" s="2434"/>
      <c r="KPQ35" s="2434"/>
      <c r="KPR35" s="2434"/>
      <c r="KPS35" s="2434"/>
      <c r="KPT35" s="2434"/>
      <c r="KPU35" s="2434"/>
      <c r="KPV35" s="2434"/>
      <c r="KPW35" s="2434"/>
      <c r="KPX35" s="2434"/>
      <c r="KPY35" s="2434"/>
      <c r="KPZ35" s="2434"/>
      <c r="KQA35" s="2434"/>
      <c r="KQB35" s="2434"/>
      <c r="KQC35" s="2434"/>
      <c r="KQD35" s="2434"/>
      <c r="KQE35" s="2434"/>
      <c r="KQF35" s="2434"/>
      <c r="KQG35" s="2434"/>
      <c r="KQH35" s="2434"/>
      <c r="KQI35" s="2434"/>
      <c r="KQJ35" s="2434"/>
      <c r="KQK35" s="2434"/>
      <c r="KQL35" s="2434"/>
      <c r="KQM35" s="2434"/>
      <c r="KQN35" s="2434"/>
      <c r="KQO35" s="2434"/>
      <c r="KQP35" s="2434"/>
      <c r="KQQ35" s="2434"/>
      <c r="KQR35" s="2434"/>
      <c r="KQS35" s="2434"/>
      <c r="KQT35" s="2434"/>
      <c r="KQU35" s="2434"/>
      <c r="KQV35" s="2434"/>
      <c r="KQW35" s="2434"/>
      <c r="KQX35" s="2434"/>
      <c r="KQY35" s="2434"/>
      <c r="KQZ35" s="2434"/>
      <c r="KRA35" s="2434"/>
      <c r="KRB35" s="2434"/>
      <c r="KRC35" s="2434"/>
      <c r="KRD35" s="2434"/>
      <c r="KRE35" s="2434"/>
      <c r="KRF35" s="2434"/>
      <c r="KRG35" s="2434"/>
      <c r="KRH35" s="2434"/>
      <c r="KRI35" s="2434"/>
      <c r="KRJ35" s="2434"/>
      <c r="KRK35" s="2434"/>
      <c r="KRL35" s="2434"/>
      <c r="KRM35" s="2434"/>
      <c r="KRN35" s="2434"/>
      <c r="KRO35" s="2434"/>
      <c r="KRP35" s="2434"/>
      <c r="KRQ35" s="2434"/>
      <c r="KRR35" s="2434"/>
      <c r="KRS35" s="2434"/>
      <c r="KRT35" s="2434"/>
      <c r="KRU35" s="2434"/>
      <c r="KRV35" s="2434"/>
      <c r="KRW35" s="2434"/>
      <c r="KRX35" s="2434"/>
      <c r="KRY35" s="2434"/>
      <c r="KRZ35" s="2434"/>
      <c r="KSA35" s="2434"/>
      <c r="KSB35" s="2434"/>
      <c r="KSC35" s="2434"/>
      <c r="KSD35" s="2434"/>
      <c r="KSE35" s="2434"/>
      <c r="KSF35" s="2434"/>
      <c r="KSG35" s="2434"/>
      <c r="KSH35" s="2434"/>
      <c r="KSI35" s="2434"/>
      <c r="KSJ35" s="2434"/>
      <c r="KSK35" s="2434"/>
      <c r="KSL35" s="2434"/>
      <c r="KSM35" s="2434"/>
      <c r="KSN35" s="2434"/>
      <c r="KSO35" s="2434"/>
      <c r="KSP35" s="2434"/>
      <c r="KSQ35" s="2434"/>
      <c r="KSR35" s="2434"/>
      <c r="KSS35" s="2434"/>
      <c r="KST35" s="2434"/>
      <c r="KSU35" s="2434"/>
      <c r="KSV35" s="2434"/>
      <c r="KSW35" s="2434"/>
      <c r="KSX35" s="2434"/>
      <c r="KSY35" s="2434"/>
      <c r="KSZ35" s="2434"/>
      <c r="KTA35" s="2434"/>
      <c r="KTB35" s="2434"/>
      <c r="KTC35" s="2434"/>
      <c r="KTD35" s="2434"/>
      <c r="KTE35" s="2434"/>
      <c r="KTF35" s="2434"/>
      <c r="KTG35" s="2434"/>
      <c r="KTH35" s="2434"/>
      <c r="KTI35" s="2434"/>
      <c r="KTJ35" s="2434"/>
      <c r="KTK35" s="2434"/>
      <c r="KTL35" s="2434"/>
      <c r="KTM35" s="2434"/>
      <c r="KTN35" s="2434"/>
      <c r="KTO35" s="2434"/>
      <c r="KTP35" s="2434"/>
      <c r="KTQ35" s="2434"/>
      <c r="KTR35" s="2434"/>
      <c r="KTS35" s="2434"/>
      <c r="KTT35" s="2434"/>
      <c r="KTU35" s="2434"/>
      <c r="KTV35" s="2434"/>
      <c r="KTW35" s="2434"/>
      <c r="KTX35" s="2434"/>
      <c r="KTY35" s="2434"/>
      <c r="KTZ35" s="2434"/>
      <c r="KUA35" s="2434"/>
      <c r="KUB35" s="2434"/>
      <c r="KUC35" s="2434"/>
      <c r="KUD35" s="2434"/>
      <c r="KUE35" s="2434"/>
      <c r="KUF35" s="2434"/>
      <c r="KUG35" s="2434"/>
      <c r="KUH35" s="2434"/>
      <c r="KUI35" s="2434"/>
      <c r="KUJ35" s="2434"/>
      <c r="KUK35" s="2434"/>
      <c r="KUL35" s="2434"/>
      <c r="KUM35" s="2434"/>
      <c r="KUN35" s="2434"/>
      <c r="KUO35" s="2434"/>
      <c r="KUP35" s="2434"/>
      <c r="KUQ35" s="2434"/>
      <c r="KUR35" s="2434"/>
      <c r="KUS35" s="2434"/>
      <c r="KUT35" s="2434"/>
      <c r="KUU35" s="2434"/>
      <c r="KUV35" s="2434"/>
      <c r="KUW35" s="2434"/>
      <c r="KUX35" s="2434"/>
      <c r="KUY35" s="2434"/>
      <c r="KUZ35" s="2434"/>
      <c r="KVA35" s="2434"/>
      <c r="KVB35" s="2434"/>
      <c r="KVC35" s="2434"/>
      <c r="KVD35" s="2434"/>
      <c r="KVE35" s="2434"/>
      <c r="KVF35" s="2434"/>
      <c r="KVG35" s="2434"/>
      <c r="KVH35" s="2434"/>
      <c r="KVI35" s="2434"/>
      <c r="KVJ35" s="2434"/>
      <c r="KVK35" s="2434"/>
      <c r="KVL35" s="2434"/>
      <c r="KVM35" s="2434"/>
      <c r="KVN35" s="2434"/>
      <c r="KVO35" s="2434"/>
      <c r="KVP35" s="2434"/>
      <c r="KVQ35" s="2434"/>
      <c r="KVR35" s="2434"/>
      <c r="KVS35" s="2434"/>
      <c r="KVT35" s="2434"/>
      <c r="KVU35" s="2434"/>
      <c r="KVV35" s="2434"/>
      <c r="KVW35" s="2434"/>
      <c r="KVX35" s="2434"/>
      <c r="KVY35" s="2434"/>
      <c r="KVZ35" s="2434"/>
      <c r="KWA35" s="2434"/>
      <c r="KWB35" s="2434"/>
      <c r="KWC35" s="2434"/>
      <c r="KWD35" s="2434"/>
      <c r="KWE35" s="2434"/>
      <c r="KWF35" s="2434"/>
      <c r="KWG35" s="2434"/>
      <c r="KWH35" s="2434"/>
      <c r="KWI35" s="2434"/>
      <c r="KWJ35" s="2434"/>
      <c r="KWK35" s="2434"/>
      <c r="KWL35" s="2434"/>
      <c r="KWM35" s="2434"/>
      <c r="KWN35" s="2434"/>
      <c r="KWO35" s="2434"/>
      <c r="KWP35" s="2434"/>
      <c r="KWQ35" s="2434"/>
      <c r="KWR35" s="2434"/>
      <c r="KWS35" s="2434"/>
      <c r="KWT35" s="2434"/>
      <c r="KWU35" s="2434"/>
      <c r="KWV35" s="2434"/>
      <c r="KWW35" s="2434"/>
      <c r="KWX35" s="2434"/>
      <c r="KWY35" s="2434"/>
      <c r="KWZ35" s="2434"/>
      <c r="KXA35" s="2434"/>
      <c r="KXB35" s="2434"/>
      <c r="KXC35" s="2434"/>
      <c r="KXD35" s="2434"/>
      <c r="KXE35" s="2434"/>
      <c r="KXF35" s="2434"/>
      <c r="KXG35" s="2434"/>
      <c r="KXH35" s="2434"/>
      <c r="KXI35" s="2434"/>
      <c r="KXJ35" s="2434"/>
      <c r="KXK35" s="2434"/>
      <c r="KXL35" s="2434"/>
      <c r="KXM35" s="2434"/>
      <c r="KXN35" s="2434"/>
      <c r="KXO35" s="2434"/>
      <c r="KXP35" s="2434"/>
      <c r="KXQ35" s="2434"/>
      <c r="KXR35" s="2434"/>
      <c r="KXS35" s="2434"/>
      <c r="KXT35" s="2434"/>
      <c r="KXU35" s="2434"/>
      <c r="KXV35" s="2434"/>
      <c r="KXW35" s="2434"/>
      <c r="KXX35" s="2434"/>
      <c r="KXY35" s="2434"/>
      <c r="KXZ35" s="2434"/>
      <c r="KYA35" s="2434"/>
      <c r="KYB35" s="2434"/>
      <c r="KYC35" s="2434"/>
      <c r="KYD35" s="2434"/>
      <c r="KYE35" s="2434"/>
      <c r="KYF35" s="2434"/>
      <c r="KYG35" s="2434"/>
      <c r="KYH35" s="2434"/>
      <c r="KYI35" s="2434"/>
      <c r="KYJ35" s="2434"/>
      <c r="KYK35" s="2434"/>
      <c r="KYL35" s="2434"/>
      <c r="KYM35" s="2434"/>
      <c r="KYN35" s="2434"/>
      <c r="KYO35" s="2434"/>
      <c r="KYP35" s="2434"/>
      <c r="KYQ35" s="2434"/>
      <c r="KYR35" s="2434"/>
      <c r="KYS35" s="2434"/>
      <c r="KYT35" s="2434"/>
      <c r="KYU35" s="2434"/>
      <c r="KYV35" s="2434"/>
      <c r="KYW35" s="2434"/>
      <c r="KYX35" s="2434"/>
      <c r="KYY35" s="2434"/>
      <c r="KYZ35" s="2434"/>
      <c r="KZA35" s="2434"/>
      <c r="KZB35" s="2434"/>
      <c r="KZC35" s="2434"/>
      <c r="KZD35" s="2434"/>
      <c r="KZE35" s="2434"/>
      <c r="KZF35" s="2434"/>
      <c r="KZG35" s="2434"/>
      <c r="KZH35" s="2434"/>
      <c r="KZI35" s="2434"/>
      <c r="KZJ35" s="2434"/>
      <c r="KZK35" s="2434"/>
      <c r="KZL35" s="2434"/>
      <c r="KZM35" s="2434"/>
      <c r="KZN35" s="2434"/>
      <c r="KZO35" s="2434"/>
      <c r="KZP35" s="2434"/>
      <c r="KZQ35" s="2434"/>
      <c r="KZR35" s="2434"/>
      <c r="KZS35" s="2434"/>
      <c r="KZT35" s="2434"/>
      <c r="KZU35" s="2434"/>
      <c r="KZV35" s="2434"/>
      <c r="KZW35" s="2434"/>
      <c r="KZX35" s="2434"/>
      <c r="KZY35" s="2434"/>
      <c r="KZZ35" s="2434"/>
      <c r="LAA35" s="2434"/>
      <c r="LAB35" s="2434"/>
      <c r="LAC35" s="2434"/>
      <c r="LAD35" s="2434"/>
      <c r="LAE35" s="2434"/>
      <c r="LAF35" s="2434"/>
      <c r="LAG35" s="2434"/>
      <c r="LAH35" s="2434"/>
      <c r="LAI35" s="2434"/>
      <c r="LAJ35" s="2434"/>
      <c r="LAK35" s="2434"/>
      <c r="LAL35" s="2434"/>
      <c r="LAM35" s="2434"/>
      <c r="LAN35" s="2434"/>
      <c r="LAO35" s="2434"/>
      <c r="LAP35" s="2434"/>
      <c r="LAQ35" s="2434"/>
      <c r="LAR35" s="2434"/>
      <c r="LAS35" s="2434"/>
      <c r="LAT35" s="2434"/>
      <c r="LAU35" s="2434"/>
      <c r="LAV35" s="2434"/>
      <c r="LAW35" s="2434"/>
      <c r="LAX35" s="2434"/>
      <c r="LAY35" s="2434"/>
      <c r="LAZ35" s="2434"/>
      <c r="LBA35" s="2434"/>
      <c r="LBB35" s="2434"/>
      <c r="LBC35" s="2434"/>
      <c r="LBD35" s="2434"/>
      <c r="LBE35" s="2434"/>
      <c r="LBF35" s="2434"/>
      <c r="LBG35" s="2434"/>
      <c r="LBH35" s="2434"/>
      <c r="LBI35" s="2434"/>
      <c r="LBJ35" s="2434"/>
      <c r="LBK35" s="2434"/>
      <c r="LBL35" s="2434"/>
      <c r="LBM35" s="2434"/>
      <c r="LBN35" s="2434"/>
      <c r="LBO35" s="2434"/>
      <c r="LBP35" s="2434"/>
      <c r="LBQ35" s="2434"/>
      <c r="LBR35" s="2434"/>
      <c r="LBS35" s="2434"/>
      <c r="LBT35" s="2434"/>
      <c r="LBU35" s="2434"/>
      <c r="LBV35" s="2434"/>
      <c r="LBW35" s="2434"/>
      <c r="LBX35" s="2434"/>
      <c r="LBY35" s="2434"/>
      <c r="LBZ35" s="2434"/>
      <c r="LCA35" s="2434"/>
      <c r="LCB35" s="2434"/>
      <c r="LCC35" s="2434"/>
      <c r="LCD35" s="2434"/>
      <c r="LCE35" s="2434"/>
      <c r="LCF35" s="2434"/>
      <c r="LCG35" s="2434"/>
      <c r="LCH35" s="2434"/>
      <c r="LCI35" s="2434"/>
      <c r="LCJ35" s="2434"/>
      <c r="LCK35" s="2434"/>
      <c r="LCL35" s="2434"/>
      <c r="LCM35" s="2434"/>
      <c r="LCN35" s="2434"/>
      <c r="LCO35" s="2434"/>
      <c r="LCP35" s="2434"/>
      <c r="LCQ35" s="2434"/>
      <c r="LCR35" s="2434"/>
      <c r="LCS35" s="2434"/>
      <c r="LCT35" s="2434"/>
      <c r="LCU35" s="2434"/>
      <c r="LCV35" s="2434"/>
      <c r="LCW35" s="2434"/>
      <c r="LCX35" s="2434"/>
      <c r="LCY35" s="2434"/>
      <c r="LCZ35" s="2434"/>
      <c r="LDA35" s="2434"/>
      <c r="LDB35" s="2434"/>
      <c r="LDC35" s="2434"/>
      <c r="LDD35" s="2434"/>
      <c r="LDE35" s="2434"/>
      <c r="LDF35" s="2434"/>
      <c r="LDG35" s="2434"/>
      <c r="LDH35" s="2434"/>
      <c r="LDI35" s="2434"/>
      <c r="LDJ35" s="2434"/>
      <c r="LDK35" s="2434"/>
      <c r="LDL35" s="2434"/>
      <c r="LDM35" s="2434"/>
      <c r="LDN35" s="2434"/>
      <c r="LDO35" s="2434"/>
      <c r="LDP35" s="2434"/>
      <c r="LDQ35" s="2434"/>
      <c r="LDR35" s="2434"/>
      <c r="LDS35" s="2434"/>
      <c r="LDT35" s="2434"/>
      <c r="LDU35" s="2434"/>
      <c r="LDV35" s="2434"/>
      <c r="LDW35" s="2434"/>
      <c r="LDX35" s="2434"/>
      <c r="LDY35" s="2434"/>
      <c r="LDZ35" s="2434"/>
      <c r="LEA35" s="2434"/>
      <c r="LEB35" s="2434"/>
      <c r="LEC35" s="2434"/>
      <c r="LED35" s="2434"/>
      <c r="LEE35" s="2434"/>
      <c r="LEF35" s="2434"/>
      <c r="LEG35" s="2434"/>
      <c r="LEH35" s="2434"/>
      <c r="LEI35" s="2434"/>
      <c r="LEJ35" s="2434"/>
      <c r="LEK35" s="2434"/>
      <c r="LEL35" s="2434"/>
      <c r="LEM35" s="2434"/>
      <c r="LEN35" s="2434"/>
      <c r="LEO35" s="2434"/>
      <c r="LEP35" s="2434"/>
      <c r="LEQ35" s="2434"/>
      <c r="LER35" s="2434"/>
      <c r="LES35" s="2434"/>
      <c r="LET35" s="2434"/>
      <c r="LEU35" s="2434"/>
      <c r="LEV35" s="2434"/>
      <c r="LEW35" s="2434"/>
      <c r="LEX35" s="2434"/>
      <c r="LEY35" s="2434"/>
      <c r="LEZ35" s="2434"/>
      <c r="LFA35" s="2434"/>
      <c r="LFB35" s="2434"/>
      <c r="LFC35" s="2434"/>
      <c r="LFD35" s="2434"/>
      <c r="LFE35" s="2434"/>
      <c r="LFF35" s="2434"/>
      <c r="LFG35" s="2434"/>
      <c r="LFH35" s="2434"/>
      <c r="LFI35" s="2434"/>
      <c r="LFJ35" s="2434"/>
      <c r="LFK35" s="2434"/>
      <c r="LFL35" s="2434"/>
      <c r="LFM35" s="2434"/>
      <c r="LFN35" s="2434"/>
      <c r="LFO35" s="2434"/>
      <c r="LFP35" s="2434"/>
      <c r="LFQ35" s="2434"/>
      <c r="LFR35" s="2434"/>
      <c r="LFS35" s="2434"/>
      <c r="LFT35" s="2434"/>
      <c r="LFU35" s="2434"/>
      <c r="LFV35" s="2434"/>
      <c r="LFW35" s="2434"/>
      <c r="LFX35" s="2434"/>
      <c r="LFY35" s="2434"/>
      <c r="LFZ35" s="2434"/>
      <c r="LGA35" s="2434"/>
      <c r="LGB35" s="2434"/>
      <c r="LGC35" s="2434"/>
      <c r="LGD35" s="2434"/>
      <c r="LGE35" s="2434"/>
      <c r="LGF35" s="2434"/>
      <c r="LGG35" s="2434"/>
      <c r="LGH35" s="2434"/>
      <c r="LGI35" s="2434"/>
      <c r="LGJ35" s="2434"/>
      <c r="LGK35" s="2434"/>
      <c r="LGL35" s="2434"/>
      <c r="LGM35" s="2434"/>
      <c r="LGN35" s="2434"/>
      <c r="LGO35" s="2434"/>
      <c r="LGP35" s="2434"/>
      <c r="LGQ35" s="2434"/>
      <c r="LGR35" s="2434"/>
      <c r="LGS35" s="2434"/>
      <c r="LGT35" s="2434"/>
      <c r="LGU35" s="2434"/>
      <c r="LGV35" s="2434"/>
      <c r="LGW35" s="2434"/>
      <c r="LGX35" s="2434"/>
      <c r="LGY35" s="2434"/>
      <c r="LGZ35" s="2434"/>
      <c r="LHA35" s="2434"/>
      <c r="LHB35" s="2434"/>
      <c r="LHC35" s="2434"/>
      <c r="LHD35" s="2434"/>
      <c r="LHE35" s="2434"/>
      <c r="LHF35" s="2434"/>
      <c r="LHG35" s="2434"/>
      <c r="LHH35" s="2434"/>
      <c r="LHI35" s="2434"/>
      <c r="LHJ35" s="2434"/>
      <c r="LHK35" s="2434"/>
      <c r="LHL35" s="2434"/>
      <c r="LHM35" s="2434"/>
      <c r="LHN35" s="2434"/>
      <c r="LHO35" s="2434"/>
      <c r="LHP35" s="2434"/>
      <c r="LHQ35" s="2434"/>
      <c r="LHR35" s="2434"/>
      <c r="LHS35" s="2434"/>
      <c r="LHT35" s="2434"/>
      <c r="LHU35" s="2434"/>
      <c r="LHV35" s="2434"/>
      <c r="LHW35" s="2434"/>
      <c r="LHX35" s="2434"/>
      <c r="LHY35" s="2434"/>
      <c r="LHZ35" s="2434"/>
      <c r="LIA35" s="2434"/>
      <c r="LIB35" s="2434"/>
      <c r="LIC35" s="2434"/>
      <c r="LID35" s="2434"/>
      <c r="LIE35" s="2434"/>
      <c r="LIF35" s="2434"/>
      <c r="LIG35" s="2434"/>
      <c r="LIH35" s="2434"/>
      <c r="LII35" s="2434"/>
      <c r="LIJ35" s="2434"/>
      <c r="LIK35" s="2434"/>
      <c r="LIL35" s="2434"/>
      <c r="LIM35" s="2434"/>
      <c r="LIN35" s="2434"/>
      <c r="LIO35" s="2434"/>
      <c r="LIP35" s="2434"/>
      <c r="LIQ35" s="2434"/>
      <c r="LIR35" s="2434"/>
      <c r="LIS35" s="2434"/>
      <c r="LIT35" s="2434"/>
      <c r="LIU35" s="2434"/>
      <c r="LIV35" s="2434"/>
      <c r="LIW35" s="2434"/>
      <c r="LIX35" s="2434"/>
      <c r="LIY35" s="2434"/>
      <c r="LIZ35" s="2434"/>
      <c r="LJA35" s="2434"/>
      <c r="LJB35" s="2434"/>
      <c r="LJC35" s="2434"/>
      <c r="LJD35" s="2434"/>
      <c r="LJE35" s="2434"/>
      <c r="LJF35" s="2434"/>
      <c r="LJG35" s="2434"/>
      <c r="LJH35" s="2434"/>
      <c r="LJI35" s="2434"/>
      <c r="LJJ35" s="2434"/>
      <c r="LJK35" s="2434"/>
      <c r="LJL35" s="2434"/>
      <c r="LJM35" s="2434"/>
      <c r="LJN35" s="2434"/>
      <c r="LJO35" s="2434"/>
      <c r="LJP35" s="2434"/>
      <c r="LJQ35" s="2434"/>
      <c r="LJR35" s="2434"/>
      <c r="LJS35" s="2434"/>
      <c r="LJT35" s="2434"/>
      <c r="LJU35" s="2434"/>
      <c r="LJV35" s="2434"/>
      <c r="LJW35" s="2434"/>
      <c r="LJX35" s="2434"/>
      <c r="LJY35" s="2434"/>
      <c r="LJZ35" s="2434"/>
      <c r="LKA35" s="2434"/>
      <c r="LKB35" s="2434"/>
      <c r="LKC35" s="2434"/>
      <c r="LKD35" s="2434"/>
      <c r="LKE35" s="2434"/>
      <c r="LKF35" s="2434"/>
      <c r="LKG35" s="2434"/>
      <c r="LKH35" s="2434"/>
      <c r="LKI35" s="2434"/>
      <c r="LKJ35" s="2434"/>
      <c r="LKK35" s="2434"/>
      <c r="LKL35" s="2434"/>
      <c r="LKM35" s="2434"/>
      <c r="LKN35" s="2434"/>
      <c r="LKO35" s="2434"/>
      <c r="LKP35" s="2434"/>
      <c r="LKQ35" s="2434"/>
      <c r="LKR35" s="2434"/>
      <c r="LKS35" s="2434"/>
      <c r="LKT35" s="2434"/>
      <c r="LKU35" s="2434"/>
      <c r="LKV35" s="2434"/>
      <c r="LKW35" s="2434"/>
      <c r="LKX35" s="2434"/>
      <c r="LKY35" s="2434"/>
      <c r="LKZ35" s="2434"/>
      <c r="LLA35" s="2434"/>
      <c r="LLB35" s="2434"/>
      <c r="LLC35" s="2434"/>
      <c r="LLD35" s="2434"/>
      <c r="LLE35" s="2434"/>
      <c r="LLF35" s="2434"/>
      <c r="LLG35" s="2434"/>
      <c r="LLH35" s="2434"/>
      <c r="LLI35" s="2434"/>
      <c r="LLJ35" s="2434"/>
      <c r="LLK35" s="2434"/>
      <c r="LLL35" s="2434"/>
      <c r="LLM35" s="2434"/>
      <c r="LLN35" s="2434"/>
      <c r="LLO35" s="2434"/>
      <c r="LLP35" s="2434"/>
      <c r="LLQ35" s="2434"/>
      <c r="LLR35" s="2434"/>
      <c r="LLS35" s="2434"/>
      <c r="LLT35" s="2434"/>
      <c r="LLU35" s="2434"/>
      <c r="LLV35" s="2434"/>
      <c r="LLW35" s="2434"/>
      <c r="LLX35" s="2434"/>
      <c r="LLY35" s="2434"/>
      <c r="LLZ35" s="2434"/>
      <c r="LMA35" s="2434"/>
      <c r="LMB35" s="2434"/>
      <c r="LMC35" s="2434"/>
      <c r="LMD35" s="2434"/>
      <c r="LME35" s="2434"/>
      <c r="LMF35" s="2434"/>
      <c r="LMG35" s="2434"/>
      <c r="LMH35" s="2434"/>
      <c r="LMI35" s="2434"/>
      <c r="LMJ35" s="2434"/>
      <c r="LMK35" s="2434"/>
      <c r="LML35" s="2434"/>
      <c r="LMM35" s="2434"/>
      <c r="LMN35" s="2434"/>
      <c r="LMO35" s="2434"/>
      <c r="LMP35" s="2434"/>
      <c r="LMQ35" s="2434"/>
      <c r="LMR35" s="2434"/>
      <c r="LMS35" s="2434"/>
      <c r="LMT35" s="2434"/>
      <c r="LMU35" s="2434"/>
      <c r="LMV35" s="2434"/>
      <c r="LMW35" s="2434"/>
      <c r="LMX35" s="2434"/>
      <c r="LMY35" s="2434"/>
      <c r="LMZ35" s="2434"/>
      <c r="LNA35" s="2434"/>
      <c r="LNB35" s="2434"/>
      <c r="LNC35" s="2434"/>
      <c r="LND35" s="2434"/>
      <c r="LNE35" s="2434"/>
      <c r="LNF35" s="2434"/>
      <c r="LNG35" s="2434"/>
      <c r="LNH35" s="2434"/>
      <c r="LNI35" s="2434"/>
      <c r="LNJ35" s="2434"/>
      <c r="LNK35" s="2434"/>
      <c r="LNL35" s="2434"/>
      <c r="LNM35" s="2434"/>
      <c r="LNN35" s="2434"/>
      <c r="LNO35" s="2434"/>
      <c r="LNP35" s="2434"/>
      <c r="LNQ35" s="2434"/>
      <c r="LNR35" s="2434"/>
      <c r="LNS35" s="2434"/>
      <c r="LNT35" s="2434"/>
      <c r="LNU35" s="2434"/>
      <c r="LNV35" s="2434"/>
      <c r="LNW35" s="2434"/>
      <c r="LNX35" s="2434"/>
      <c r="LNY35" s="2434"/>
      <c r="LNZ35" s="2434"/>
      <c r="LOA35" s="2434"/>
      <c r="LOB35" s="2434"/>
      <c r="LOC35" s="2434"/>
      <c r="LOD35" s="2434"/>
      <c r="LOE35" s="2434"/>
      <c r="LOF35" s="2434"/>
      <c r="LOG35" s="2434"/>
      <c r="LOH35" s="2434"/>
      <c r="LOI35" s="2434"/>
      <c r="LOJ35" s="2434"/>
      <c r="LOK35" s="2434"/>
      <c r="LOL35" s="2434"/>
      <c r="LOM35" s="2434"/>
      <c r="LON35" s="2434"/>
      <c r="LOO35" s="2434"/>
      <c r="LOP35" s="2434"/>
      <c r="LOQ35" s="2434"/>
      <c r="LOR35" s="2434"/>
      <c r="LOS35" s="2434"/>
      <c r="LOT35" s="2434"/>
      <c r="LOU35" s="2434"/>
      <c r="LOV35" s="2434"/>
      <c r="LOW35" s="2434"/>
      <c r="LOX35" s="2434"/>
      <c r="LOY35" s="2434"/>
      <c r="LOZ35" s="2434"/>
      <c r="LPA35" s="2434"/>
      <c r="LPB35" s="2434"/>
      <c r="LPC35" s="2434"/>
      <c r="LPD35" s="2434"/>
      <c r="LPE35" s="2434"/>
      <c r="LPF35" s="2434"/>
      <c r="LPG35" s="2434"/>
      <c r="LPH35" s="2434"/>
      <c r="LPI35" s="2434"/>
      <c r="LPJ35" s="2434"/>
      <c r="LPK35" s="2434"/>
      <c r="LPL35" s="2434"/>
      <c r="LPM35" s="2434"/>
      <c r="LPN35" s="2434"/>
      <c r="LPO35" s="2434"/>
      <c r="LPP35" s="2434"/>
      <c r="LPQ35" s="2434"/>
      <c r="LPR35" s="2434"/>
      <c r="LPS35" s="2434"/>
      <c r="LPT35" s="2434"/>
      <c r="LPU35" s="2434"/>
      <c r="LPV35" s="2434"/>
      <c r="LPW35" s="2434"/>
      <c r="LPX35" s="2434"/>
      <c r="LPY35" s="2434"/>
      <c r="LPZ35" s="2434"/>
      <c r="LQA35" s="2434"/>
      <c r="LQB35" s="2434"/>
      <c r="LQC35" s="2434"/>
      <c r="LQD35" s="2434"/>
      <c r="LQE35" s="2434"/>
      <c r="LQF35" s="2434"/>
      <c r="LQG35" s="2434"/>
      <c r="LQH35" s="2434"/>
      <c r="LQI35" s="2434"/>
      <c r="LQJ35" s="2434"/>
      <c r="LQK35" s="2434"/>
      <c r="LQL35" s="2434"/>
      <c r="LQM35" s="2434"/>
      <c r="LQN35" s="2434"/>
      <c r="LQO35" s="2434"/>
      <c r="LQP35" s="2434"/>
      <c r="LQQ35" s="2434"/>
      <c r="LQR35" s="2434"/>
      <c r="LQS35" s="2434"/>
      <c r="LQT35" s="2434"/>
      <c r="LQU35" s="2434"/>
      <c r="LQV35" s="2434"/>
      <c r="LQW35" s="2434"/>
      <c r="LQX35" s="2434"/>
      <c r="LQY35" s="2434"/>
      <c r="LQZ35" s="2434"/>
      <c r="LRA35" s="2434"/>
      <c r="LRB35" s="2434"/>
      <c r="LRC35" s="2434"/>
      <c r="LRD35" s="2434"/>
      <c r="LRE35" s="2434"/>
      <c r="LRF35" s="2434"/>
      <c r="LRG35" s="2434"/>
      <c r="LRH35" s="2434"/>
      <c r="LRI35" s="2434"/>
      <c r="LRJ35" s="2434"/>
      <c r="LRK35" s="2434"/>
      <c r="LRL35" s="2434"/>
      <c r="LRM35" s="2434"/>
      <c r="LRN35" s="2434"/>
      <c r="LRO35" s="2434"/>
      <c r="LRP35" s="2434"/>
      <c r="LRQ35" s="2434"/>
      <c r="LRR35" s="2434"/>
      <c r="LRS35" s="2434"/>
      <c r="LRT35" s="2434"/>
      <c r="LRU35" s="2434"/>
      <c r="LRV35" s="2434"/>
      <c r="LRW35" s="2434"/>
      <c r="LRX35" s="2434"/>
      <c r="LRY35" s="2434"/>
      <c r="LRZ35" s="2434"/>
      <c r="LSA35" s="2434"/>
      <c r="LSB35" s="2434"/>
      <c r="LSC35" s="2434"/>
      <c r="LSD35" s="2434"/>
      <c r="LSE35" s="2434"/>
      <c r="LSF35" s="2434"/>
      <c r="LSG35" s="2434"/>
      <c r="LSH35" s="2434"/>
      <c r="LSI35" s="2434"/>
      <c r="LSJ35" s="2434"/>
      <c r="LSK35" s="2434"/>
      <c r="LSL35" s="2434"/>
      <c r="LSM35" s="2434"/>
      <c r="LSN35" s="2434"/>
      <c r="LSO35" s="2434"/>
      <c r="LSP35" s="2434"/>
      <c r="LSQ35" s="2434"/>
      <c r="LSR35" s="2434"/>
      <c r="LSS35" s="2434"/>
      <c r="LST35" s="2434"/>
      <c r="LSU35" s="2434"/>
      <c r="LSV35" s="2434"/>
      <c r="LSW35" s="2434"/>
      <c r="LSX35" s="2434"/>
      <c r="LSY35" s="2434"/>
      <c r="LSZ35" s="2434"/>
      <c r="LTA35" s="2434"/>
      <c r="LTB35" s="2434"/>
      <c r="LTC35" s="2434"/>
      <c r="LTD35" s="2434"/>
      <c r="LTE35" s="2434"/>
      <c r="LTF35" s="2434"/>
      <c r="LTG35" s="2434"/>
      <c r="LTH35" s="2434"/>
      <c r="LTI35" s="2434"/>
      <c r="LTJ35" s="2434"/>
      <c r="LTK35" s="2434"/>
      <c r="LTL35" s="2434"/>
      <c r="LTM35" s="2434"/>
      <c r="LTN35" s="2434"/>
      <c r="LTO35" s="2434"/>
      <c r="LTP35" s="2434"/>
      <c r="LTQ35" s="2434"/>
      <c r="LTR35" s="2434"/>
      <c r="LTS35" s="2434"/>
      <c r="LTT35" s="2434"/>
      <c r="LTU35" s="2434"/>
      <c r="LTV35" s="2434"/>
      <c r="LTW35" s="2434"/>
      <c r="LTX35" s="2434"/>
      <c r="LTY35" s="2434"/>
      <c r="LTZ35" s="2434"/>
      <c r="LUA35" s="2434"/>
      <c r="LUB35" s="2434"/>
      <c r="LUC35" s="2434"/>
      <c r="LUD35" s="2434"/>
      <c r="LUE35" s="2434"/>
      <c r="LUF35" s="2434"/>
      <c r="LUG35" s="2434"/>
      <c r="LUH35" s="2434"/>
      <c r="LUI35" s="2434"/>
      <c r="LUJ35" s="2434"/>
      <c r="LUK35" s="2434"/>
      <c r="LUL35" s="2434"/>
      <c r="LUM35" s="2434"/>
      <c r="LUN35" s="2434"/>
      <c r="LUO35" s="2434"/>
      <c r="LUP35" s="2434"/>
      <c r="LUQ35" s="2434"/>
      <c r="LUR35" s="2434"/>
      <c r="LUS35" s="2434"/>
      <c r="LUT35" s="2434"/>
      <c r="LUU35" s="2434"/>
      <c r="LUV35" s="2434"/>
      <c r="LUW35" s="2434"/>
      <c r="LUX35" s="2434"/>
      <c r="LUY35" s="2434"/>
      <c r="LUZ35" s="2434"/>
      <c r="LVA35" s="2434"/>
      <c r="LVB35" s="2434"/>
      <c r="LVC35" s="2434"/>
      <c r="LVD35" s="2434"/>
      <c r="LVE35" s="2434"/>
      <c r="LVF35" s="2434"/>
      <c r="LVG35" s="2434"/>
      <c r="LVH35" s="2434"/>
      <c r="LVI35" s="2434"/>
      <c r="LVJ35" s="2434"/>
      <c r="LVK35" s="2434"/>
      <c r="LVL35" s="2434"/>
      <c r="LVM35" s="2434"/>
      <c r="LVN35" s="2434"/>
      <c r="LVO35" s="2434"/>
      <c r="LVP35" s="2434"/>
      <c r="LVQ35" s="2434"/>
      <c r="LVR35" s="2434"/>
      <c r="LVS35" s="2434"/>
      <c r="LVT35" s="2434"/>
      <c r="LVU35" s="2434"/>
      <c r="LVV35" s="2434"/>
      <c r="LVW35" s="2434"/>
      <c r="LVX35" s="2434"/>
      <c r="LVY35" s="2434"/>
      <c r="LVZ35" s="2434"/>
      <c r="LWA35" s="2434"/>
      <c r="LWB35" s="2434"/>
      <c r="LWC35" s="2434"/>
      <c r="LWD35" s="2434"/>
      <c r="LWE35" s="2434"/>
      <c r="LWF35" s="2434"/>
      <c r="LWG35" s="2434"/>
      <c r="LWH35" s="2434"/>
      <c r="LWI35" s="2434"/>
      <c r="LWJ35" s="2434"/>
      <c r="LWK35" s="2434"/>
      <c r="LWL35" s="2434"/>
      <c r="LWM35" s="2434"/>
      <c r="LWN35" s="2434"/>
      <c r="LWO35" s="2434"/>
      <c r="LWP35" s="2434"/>
      <c r="LWQ35" s="2434"/>
      <c r="LWR35" s="2434"/>
      <c r="LWS35" s="2434"/>
      <c r="LWT35" s="2434"/>
      <c r="LWU35" s="2434"/>
      <c r="LWV35" s="2434"/>
      <c r="LWW35" s="2434"/>
      <c r="LWX35" s="2434"/>
      <c r="LWY35" s="2434"/>
      <c r="LWZ35" s="2434"/>
      <c r="LXA35" s="2434"/>
      <c r="LXB35" s="2434"/>
      <c r="LXC35" s="2434"/>
      <c r="LXD35" s="2434"/>
      <c r="LXE35" s="2434"/>
      <c r="LXF35" s="2434"/>
      <c r="LXG35" s="2434"/>
      <c r="LXH35" s="2434"/>
      <c r="LXI35" s="2434"/>
      <c r="LXJ35" s="2434"/>
      <c r="LXK35" s="2434"/>
      <c r="LXL35" s="2434"/>
      <c r="LXM35" s="2434"/>
      <c r="LXN35" s="2434"/>
      <c r="LXO35" s="2434"/>
      <c r="LXP35" s="2434"/>
      <c r="LXQ35" s="2434"/>
      <c r="LXR35" s="2434"/>
      <c r="LXS35" s="2434"/>
      <c r="LXT35" s="2434"/>
      <c r="LXU35" s="2434"/>
      <c r="LXV35" s="2434"/>
      <c r="LXW35" s="2434"/>
      <c r="LXX35" s="2434"/>
      <c r="LXY35" s="2434"/>
      <c r="LXZ35" s="2434"/>
      <c r="LYA35" s="2434"/>
      <c r="LYB35" s="2434"/>
      <c r="LYC35" s="2434"/>
      <c r="LYD35" s="2434"/>
      <c r="LYE35" s="2434"/>
      <c r="LYF35" s="2434"/>
      <c r="LYG35" s="2434"/>
      <c r="LYH35" s="2434"/>
      <c r="LYI35" s="2434"/>
      <c r="LYJ35" s="2434"/>
      <c r="LYK35" s="2434"/>
      <c r="LYL35" s="2434"/>
      <c r="LYM35" s="2434"/>
      <c r="LYN35" s="2434"/>
      <c r="LYO35" s="2434"/>
      <c r="LYP35" s="2434"/>
      <c r="LYQ35" s="2434"/>
      <c r="LYR35" s="2434"/>
      <c r="LYS35" s="2434"/>
      <c r="LYT35" s="2434"/>
      <c r="LYU35" s="2434"/>
      <c r="LYV35" s="2434"/>
      <c r="LYW35" s="2434"/>
      <c r="LYX35" s="2434"/>
      <c r="LYY35" s="2434"/>
      <c r="LYZ35" s="2434"/>
      <c r="LZA35" s="2434"/>
      <c r="LZB35" s="2434"/>
      <c r="LZC35" s="2434"/>
      <c r="LZD35" s="2434"/>
      <c r="LZE35" s="2434"/>
      <c r="LZF35" s="2434"/>
      <c r="LZG35" s="2434"/>
      <c r="LZH35" s="2434"/>
      <c r="LZI35" s="2434"/>
      <c r="LZJ35" s="2434"/>
      <c r="LZK35" s="2434"/>
      <c r="LZL35" s="2434"/>
      <c r="LZM35" s="2434"/>
      <c r="LZN35" s="2434"/>
      <c r="LZO35" s="2434"/>
      <c r="LZP35" s="2434"/>
      <c r="LZQ35" s="2434"/>
      <c r="LZR35" s="2434"/>
      <c r="LZS35" s="2434"/>
      <c r="LZT35" s="2434"/>
      <c r="LZU35" s="2434"/>
      <c r="LZV35" s="2434"/>
      <c r="LZW35" s="2434"/>
      <c r="LZX35" s="2434"/>
      <c r="LZY35" s="2434"/>
      <c r="LZZ35" s="2434"/>
      <c r="MAA35" s="2434"/>
      <c r="MAB35" s="2434"/>
      <c r="MAC35" s="2434"/>
      <c r="MAD35" s="2434"/>
      <c r="MAE35" s="2434"/>
      <c r="MAF35" s="2434"/>
      <c r="MAG35" s="2434"/>
      <c r="MAH35" s="2434"/>
      <c r="MAI35" s="2434"/>
      <c r="MAJ35" s="2434"/>
      <c r="MAK35" s="2434"/>
      <c r="MAL35" s="2434"/>
      <c r="MAM35" s="2434"/>
      <c r="MAN35" s="2434"/>
      <c r="MAO35" s="2434"/>
      <c r="MAP35" s="2434"/>
      <c r="MAQ35" s="2434"/>
      <c r="MAR35" s="2434"/>
      <c r="MAS35" s="2434"/>
      <c r="MAT35" s="2434"/>
      <c r="MAU35" s="2434"/>
      <c r="MAV35" s="2434"/>
      <c r="MAW35" s="2434"/>
      <c r="MAX35" s="2434"/>
      <c r="MAY35" s="2434"/>
      <c r="MAZ35" s="2434"/>
      <c r="MBA35" s="2434"/>
      <c r="MBB35" s="2434"/>
      <c r="MBC35" s="2434"/>
      <c r="MBD35" s="2434"/>
      <c r="MBE35" s="2434"/>
      <c r="MBF35" s="2434"/>
      <c r="MBG35" s="2434"/>
      <c r="MBH35" s="2434"/>
      <c r="MBI35" s="2434"/>
      <c r="MBJ35" s="2434"/>
      <c r="MBK35" s="2434"/>
      <c r="MBL35" s="2434"/>
      <c r="MBM35" s="2434"/>
      <c r="MBN35" s="2434"/>
      <c r="MBO35" s="2434"/>
      <c r="MBP35" s="2434"/>
      <c r="MBQ35" s="2434"/>
      <c r="MBR35" s="2434"/>
      <c r="MBS35" s="2434"/>
      <c r="MBT35" s="2434"/>
      <c r="MBU35" s="2434"/>
      <c r="MBV35" s="2434"/>
      <c r="MBW35" s="2434"/>
      <c r="MBX35" s="2434"/>
      <c r="MBY35" s="2434"/>
      <c r="MBZ35" s="2434"/>
      <c r="MCA35" s="2434"/>
      <c r="MCB35" s="2434"/>
      <c r="MCC35" s="2434"/>
      <c r="MCD35" s="2434"/>
      <c r="MCE35" s="2434"/>
      <c r="MCF35" s="2434"/>
      <c r="MCG35" s="2434"/>
      <c r="MCH35" s="2434"/>
      <c r="MCI35" s="2434"/>
      <c r="MCJ35" s="2434"/>
      <c r="MCK35" s="2434"/>
      <c r="MCL35" s="2434"/>
      <c r="MCM35" s="2434"/>
      <c r="MCN35" s="2434"/>
      <c r="MCO35" s="2434"/>
      <c r="MCP35" s="2434"/>
      <c r="MCQ35" s="2434"/>
      <c r="MCR35" s="2434"/>
      <c r="MCS35" s="2434"/>
      <c r="MCT35" s="2434"/>
      <c r="MCU35" s="2434"/>
      <c r="MCV35" s="2434"/>
      <c r="MCW35" s="2434"/>
      <c r="MCX35" s="2434"/>
      <c r="MCY35" s="2434"/>
      <c r="MCZ35" s="2434"/>
      <c r="MDA35" s="2434"/>
      <c r="MDB35" s="2434"/>
      <c r="MDC35" s="2434"/>
      <c r="MDD35" s="2434"/>
      <c r="MDE35" s="2434"/>
      <c r="MDF35" s="2434"/>
      <c r="MDG35" s="2434"/>
      <c r="MDH35" s="2434"/>
      <c r="MDI35" s="2434"/>
      <c r="MDJ35" s="2434"/>
      <c r="MDK35" s="2434"/>
      <c r="MDL35" s="2434"/>
      <c r="MDM35" s="2434"/>
      <c r="MDN35" s="2434"/>
      <c r="MDO35" s="2434"/>
      <c r="MDP35" s="2434"/>
      <c r="MDQ35" s="2434"/>
      <c r="MDR35" s="2434"/>
      <c r="MDS35" s="2434"/>
      <c r="MDT35" s="2434"/>
      <c r="MDU35" s="2434"/>
      <c r="MDV35" s="2434"/>
      <c r="MDW35" s="2434"/>
      <c r="MDX35" s="2434"/>
      <c r="MDY35" s="2434"/>
      <c r="MDZ35" s="2434"/>
      <c r="MEA35" s="2434"/>
      <c r="MEB35" s="2434"/>
      <c r="MEC35" s="2434"/>
      <c r="MED35" s="2434"/>
      <c r="MEE35" s="2434"/>
      <c r="MEF35" s="2434"/>
      <c r="MEG35" s="2434"/>
      <c r="MEH35" s="2434"/>
      <c r="MEI35" s="2434"/>
      <c r="MEJ35" s="2434"/>
      <c r="MEK35" s="2434"/>
      <c r="MEL35" s="2434"/>
      <c r="MEM35" s="2434"/>
      <c r="MEN35" s="2434"/>
      <c r="MEO35" s="2434"/>
      <c r="MEP35" s="2434"/>
      <c r="MEQ35" s="2434"/>
      <c r="MER35" s="2434"/>
      <c r="MES35" s="2434"/>
      <c r="MET35" s="2434"/>
      <c r="MEU35" s="2434"/>
      <c r="MEV35" s="2434"/>
      <c r="MEW35" s="2434"/>
      <c r="MEX35" s="2434"/>
      <c r="MEY35" s="2434"/>
      <c r="MEZ35" s="2434"/>
      <c r="MFA35" s="2434"/>
      <c r="MFB35" s="2434"/>
      <c r="MFC35" s="2434"/>
      <c r="MFD35" s="2434"/>
      <c r="MFE35" s="2434"/>
      <c r="MFF35" s="2434"/>
      <c r="MFG35" s="2434"/>
      <c r="MFH35" s="2434"/>
      <c r="MFI35" s="2434"/>
      <c r="MFJ35" s="2434"/>
      <c r="MFK35" s="2434"/>
      <c r="MFL35" s="2434"/>
      <c r="MFM35" s="2434"/>
      <c r="MFN35" s="2434"/>
      <c r="MFO35" s="2434"/>
      <c r="MFP35" s="2434"/>
      <c r="MFQ35" s="2434"/>
      <c r="MFR35" s="2434"/>
      <c r="MFS35" s="2434"/>
      <c r="MFT35" s="2434"/>
      <c r="MFU35" s="2434"/>
      <c r="MFV35" s="2434"/>
      <c r="MFW35" s="2434"/>
      <c r="MFX35" s="2434"/>
      <c r="MFY35" s="2434"/>
      <c r="MFZ35" s="2434"/>
      <c r="MGA35" s="2434"/>
      <c r="MGB35" s="2434"/>
      <c r="MGC35" s="2434"/>
      <c r="MGD35" s="2434"/>
      <c r="MGE35" s="2434"/>
      <c r="MGF35" s="2434"/>
      <c r="MGG35" s="2434"/>
      <c r="MGH35" s="2434"/>
      <c r="MGI35" s="2434"/>
      <c r="MGJ35" s="2434"/>
      <c r="MGK35" s="2434"/>
      <c r="MGL35" s="2434"/>
      <c r="MGM35" s="2434"/>
      <c r="MGN35" s="2434"/>
      <c r="MGO35" s="2434"/>
      <c r="MGP35" s="2434"/>
      <c r="MGQ35" s="2434"/>
      <c r="MGR35" s="2434"/>
      <c r="MGS35" s="2434"/>
      <c r="MGT35" s="2434"/>
      <c r="MGU35" s="2434"/>
      <c r="MGV35" s="2434"/>
      <c r="MGW35" s="2434"/>
      <c r="MGX35" s="2434"/>
      <c r="MGY35" s="2434"/>
      <c r="MGZ35" s="2434"/>
      <c r="MHA35" s="2434"/>
      <c r="MHB35" s="2434"/>
      <c r="MHC35" s="2434"/>
      <c r="MHD35" s="2434"/>
      <c r="MHE35" s="2434"/>
      <c r="MHF35" s="2434"/>
      <c r="MHG35" s="2434"/>
      <c r="MHH35" s="2434"/>
      <c r="MHI35" s="2434"/>
      <c r="MHJ35" s="2434"/>
      <c r="MHK35" s="2434"/>
      <c r="MHL35" s="2434"/>
      <c r="MHM35" s="2434"/>
      <c r="MHN35" s="2434"/>
      <c r="MHO35" s="2434"/>
      <c r="MHP35" s="2434"/>
      <c r="MHQ35" s="2434"/>
      <c r="MHR35" s="2434"/>
      <c r="MHS35" s="2434"/>
      <c r="MHT35" s="2434"/>
      <c r="MHU35" s="2434"/>
      <c r="MHV35" s="2434"/>
      <c r="MHW35" s="2434"/>
      <c r="MHX35" s="2434"/>
      <c r="MHY35" s="2434"/>
      <c r="MHZ35" s="2434"/>
      <c r="MIA35" s="2434"/>
      <c r="MIB35" s="2434"/>
      <c r="MIC35" s="2434"/>
      <c r="MID35" s="2434"/>
      <c r="MIE35" s="2434"/>
      <c r="MIF35" s="2434"/>
      <c r="MIG35" s="2434"/>
      <c r="MIH35" s="2434"/>
      <c r="MII35" s="2434"/>
      <c r="MIJ35" s="2434"/>
      <c r="MIK35" s="2434"/>
      <c r="MIL35" s="2434"/>
      <c r="MIM35" s="2434"/>
      <c r="MIN35" s="2434"/>
      <c r="MIO35" s="2434"/>
      <c r="MIP35" s="2434"/>
      <c r="MIQ35" s="2434"/>
      <c r="MIR35" s="2434"/>
      <c r="MIS35" s="2434"/>
      <c r="MIT35" s="2434"/>
      <c r="MIU35" s="2434"/>
      <c r="MIV35" s="2434"/>
      <c r="MIW35" s="2434"/>
      <c r="MIX35" s="2434"/>
      <c r="MIY35" s="2434"/>
      <c r="MIZ35" s="2434"/>
      <c r="MJA35" s="2434"/>
      <c r="MJB35" s="2434"/>
      <c r="MJC35" s="2434"/>
      <c r="MJD35" s="2434"/>
      <c r="MJE35" s="2434"/>
      <c r="MJF35" s="2434"/>
      <c r="MJG35" s="2434"/>
      <c r="MJH35" s="2434"/>
      <c r="MJI35" s="2434"/>
      <c r="MJJ35" s="2434"/>
      <c r="MJK35" s="2434"/>
      <c r="MJL35" s="2434"/>
      <c r="MJM35" s="2434"/>
      <c r="MJN35" s="2434"/>
      <c r="MJO35" s="2434"/>
      <c r="MJP35" s="2434"/>
      <c r="MJQ35" s="2434"/>
      <c r="MJR35" s="2434"/>
      <c r="MJS35" s="2434"/>
      <c r="MJT35" s="2434"/>
      <c r="MJU35" s="2434"/>
      <c r="MJV35" s="2434"/>
      <c r="MJW35" s="2434"/>
      <c r="MJX35" s="2434"/>
      <c r="MJY35" s="2434"/>
      <c r="MJZ35" s="2434"/>
      <c r="MKA35" s="2434"/>
      <c r="MKB35" s="2434"/>
      <c r="MKC35" s="2434"/>
      <c r="MKD35" s="2434"/>
      <c r="MKE35" s="2434"/>
      <c r="MKF35" s="2434"/>
      <c r="MKG35" s="2434"/>
      <c r="MKH35" s="2434"/>
      <c r="MKI35" s="2434"/>
      <c r="MKJ35" s="2434"/>
      <c r="MKK35" s="2434"/>
      <c r="MKL35" s="2434"/>
      <c r="MKM35" s="2434"/>
      <c r="MKN35" s="2434"/>
      <c r="MKO35" s="2434"/>
      <c r="MKP35" s="2434"/>
      <c r="MKQ35" s="2434"/>
      <c r="MKR35" s="2434"/>
      <c r="MKS35" s="2434"/>
      <c r="MKT35" s="2434"/>
      <c r="MKU35" s="2434"/>
      <c r="MKV35" s="2434"/>
      <c r="MKW35" s="2434"/>
      <c r="MKX35" s="2434"/>
      <c r="MKY35" s="2434"/>
      <c r="MKZ35" s="2434"/>
      <c r="MLA35" s="2434"/>
      <c r="MLB35" s="2434"/>
      <c r="MLC35" s="2434"/>
      <c r="MLD35" s="2434"/>
      <c r="MLE35" s="2434"/>
      <c r="MLF35" s="2434"/>
      <c r="MLG35" s="2434"/>
      <c r="MLH35" s="2434"/>
      <c r="MLI35" s="2434"/>
      <c r="MLJ35" s="2434"/>
      <c r="MLK35" s="2434"/>
      <c r="MLL35" s="2434"/>
      <c r="MLM35" s="2434"/>
      <c r="MLN35" s="2434"/>
      <c r="MLO35" s="2434"/>
      <c r="MLP35" s="2434"/>
      <c r="MLQ35" s="2434"/>
      <c r="MLR35" s="2434"/>
      <c r="MLS35" s="2434"/>
      <c r="MLT35" s="2434"/>
      <c r="MLU35" s="2434"/>
      <c r="MLV35" s="2434"/>
      <c r="MLW35" s="2434"/>
      <c r="MLX35" s="2434"/>
      <c r="MLY35" s="2434"/>
      <c r="MLZ35" s="2434"/>
      <c r="MMA35" s="2434"/>
      <c r="MMB35" s="2434"/>
      <c r="MMC35" s="2434"/>
      <c r="MMD35" s="2434"/>
      <c r="MME35" s="2434"/>
      <c r="MMF35" s="2434"/>
      <c r="MMG35" s="2434"/>
      <c r="MMH35" s="2434"/>
      <c r="MMI35" s="2434"/>
      <c r="MMJ35" s="2434"/>
      <c r="MMK35" s="2434"/>
      <c r="MML35" s="2434"/>
      <c r="MMM35" s="2434"/>
      <c r="MMN35" s="2434"/>
      <c r="MMO35" s="2434"/>
      <c r="MMP35" s="2434"/>
      <c r="MMQ35" s="2434"/>
      <c r="MMR35" s="2434"/>
      <c r="MMS35" s="2434"/>
      <c r="MMT35" s="2434"/>
      <c r="MMU35" s="2434"/>
      <c r="MMV35" s="2434"/>
      <c r="MMW35" s="2434"/>
      <c r="MMX35" s="2434"/>
      <c r="MMY35" s="2434"/>
      <c r="MMZ35" s="2434"/>
      <c r="MNA35" s="2434"/>
      <c r="MNB35" s="2434"/>
      <c r="MNC35" s="2434"/>
      <c r="MND35" s="2434"/>
      <c r="MNE35" s="2434"/>
      <c r="MNF35" s="2434"/>
      <c r="MNG35" s="2434"/>
      <c r="MNH35" s="2434"/>
      <c r="MNI35" s="2434"/>
      <c r="MNJ35" s="2434"/>
      <c r="MNK35" s="2434"/>
      <c r="MNL35" s="2434"/>
      <c r="MNM35" s="2434"/>
      <c r="MNN35" s="2434"/>
      <c r="MNO35" s="2434"/>
      <c r="MNP35" s="2434"/>
      <c r="MNQ35" s="2434"/>
      <c r="MNR35" s="2434"/>
      <c r="MNS35" s="2434"/>
      <c r="MNT35" s="2434"/>
      <c r="MNU35" s="2434"/>
      <c r="MNV35" s="2434"/>
      <c r="MNW35" s="2434"/>
      <c r="MNX35" s="2434"/>
      <c r="MNY35" s="2434"/>
      <c r="MNZ35" s="2434"/>
      <c r="MOA35" s="2434"/>
      <c r="MOB35" s="2434"/>
      <c r="MOC35" s="2434"/>
      <c r="MOD35" s="2434"/>
      <c r="MOE35" s="2434"/>
      <c r="MOF35" s="2434"/>
      <c r="MOG35" s="2434"/>
      <c r="MOH35" s="2434"/>
      <c r="MOI35" s="2434"/>
      <c r="MOJ35" s="2434"/>
      <c r="MOK35" s="2434"/>
      <c r="MOL35" s="2434"/>
      <c r="MOM35" s="2434"/>
      <c r="MON35" s="2434"/>
      <c r="MOO35" s="2434"/>
      <c r="MOP35" s="2434"/>
      <c r="MOQ35" s="2434"/>
      <c r="MOR35" s="2434"/>
      <c r="MOS35" s="2434"/>
      <c r="MOT35" s="2434"/>
      <c r="MOU35" s="2434"/>
      <c r="MOV35" s="2434"/>
      <c r="MOW35" s="2434"/>
      <c r="MOX35" s="2434"/>
      <c r="MOY35" s="2434"/>
      <c r="MOZ35" s="2434"/>
      <c r="MPA35" s="2434"/>
      <c r="MPB35" s="2434"/>
      <c r="MPC35" s="2434"/>
      <c r="MPD35" s="2434"/>
      <c r="MPE35" s="2434"/>
      <c r="MPF35" s="2434"/>
      <c r="MPG35" s="2434"/>
      <c r="MPH35" s="2434"/>
      <c r="MPI35" s="2434"/>
      <c r="MPJ35" s="2434"/>
      <c r="MPK35" s="2434"/>
      <c r="MPL35" s="2434"/>
      <c r="MPM35" s="2434"/>
      <c r="MPN35" s="2434"/>
      <c r="MPO35" s="2434"/>
      <c r="MPP35" s="2434"/>
      <c r="MPQ35" s="2434"/>
      <c r="MPR35" s="2434"/>
      <c r="MPS35" s="2434"/>
      <c r="MPT35" s="2434"/>
      <c r="MPU35" s="2434"/>
      <c r="MPV35" s="2434"/>
      <c r="MPW35" s="2434"/>
      <c r="MPX35" s="2434"/>
      <c r="MPY35" s="2434"/>
      <c r="MPZ35" s="2434"/>
      <c r="MQA35" s="2434"/>
      <c r="MQB35" s="2434"/>
      <c r="MQC35" s="2434"/>
      <c r="MQD35" s="2434"/>
      <c r="MQE35" s="2434"/>
      <c r="MQF35" s="2434"/>
      <c r="MQG35" s="2434"/>
      <c r="MQH35" s="2434"/>
      <c r="MQI35" s="2434"/>
      <c r="MQJ35" s="2434"/>
      <c r="MQK35" s="2434"/>
      <c r="MQL35" s="2434"/>
      <c r="MQM35" s="2434"/>
      <c r="MQN35" s="2434"/>
      <c r="MQO35" s="2434"/>
      <c r="MQP35" s="2434"/>
      <c r="MQQ35" s="2434"/>
      <c r="MQR35" s="2434"/>
      <c r="MQS35" s="2434"/>
      <c r="MQT35" s="2434"/>
      <c r="MQU35" s="2434"/>
      <c r="MQV35" s="2434"/>
      <c r="MQW35" s="2434"/>
      <c r="MQX35" s="2434"/>
      <c r="MQY35" s="2434"/>
      <c r="MQZ35" s="2434"/>
      <c r="MRA35" s="2434"/>
      <c r="MRB35" s="2434"/>
      <c r="MRC35" s="2434"/>
      <c r="MRD35" s="2434"/>
      <c r="MRE35" s="2434"/>
      <c r="MRF35" s="2434"/>
      <c r="MRG35" s="2434"/>
      <c r="MRH35" s="2434"/>
      <c r="MRI35" s="2434"/>
      <c r="MRJ35" s="2434"/>
      <c r="MRK35" s="2434"/>
      <c r="MRL35" s="2434"/>
      <c r="MRM35" s="2434"/>
      <c r="MRN35" s="2434"/>
      <c r="MRO35" s="2434"/>
      <c r="MRP35" s="2434"/>
      <c r="MRQ35" s="2434"/>
      <c r="MRR35" s="2434"/>
      <c r="MRS35" s="2434"/>
      <c r="MRT35" s="2434"/>
      <c r="MRU35" s="2434"/>
      <c r="MRV35" s="2434"/>
      <c r="MRW35" s="2434"/>
      <c r="MRX35" s="2434"/>
      <c r="MRY35" s="2434"/>
      <c r="MRZ35" s="2434"/>
      <c r="MSA35" s="2434"/>
      <c r="MSB35" s="2434"/>
      <c r="MSC35" s="2434"/>
      <c r="MSD35" s="2434"/>
      <c r="MSE35" s="2434"/>
      <c r="MSF35" s="2434"/>
      <c r="MSG35" s="2434"/>
      <c r="MSH35" s="2434"/>
      <c r="MSI35" s="2434"/>
      <c r="MSJ35" s="2434"/>
      <c r="MSK35" s="2434"/>
      <c r="MSL35" s="2434"/>
      <c r="MSM35" s="2434"/>
      <c r="MSN35" s="2434"/>
      <c r="MSO35" s="2434"/>
      <c r="MSP35" s="2434"/>
      <c r="MSQ35" s="2434"/>
      <c r="MSR35" s="2434"/>
      <c r="MSS35" s="2434"/>
      <c r="MST35" s="2434"/>
      <c r="MSU35" s="2434"/>
      <c r="MSV35" s="2434"/>
      <c r="MSW35" s="2434"/>
      <c r="MSX35" s="2434"/>
      <c r="MSY35" s="2434"/>
      <c r="MSZ35" s="2434"/>
      <c r="MTA35" s="2434"/>
      <c r="MTB35" s="2434"/>
      <c r="MTC35" s="2434"/>
      <c r="MTD35" s="2434"/>
      <c r="MTE35" s="2434"/>
      <c r="MTF35" s="2434"/>
      <c r="MTG35" s="2434"/>
      <c r="MTH35" s="2434"/>
      <c r="MTI35" s="2434"/>
      <c r="MTJ35" s="2434"/>
      <c r="MTK35" s="2434"/>
      <c r="MTL35" s="2434"/>
      <c r="MTM35" s="2434"/>
      <c r="MTN35" s="2434"/>
      <c r="MTO35" s="2434"/>
      <c r="MTP35" s="2434"/>
      <c r="MTQ35" s="2434"/>
      <c r="MTR35" s="2434"/>
      <c r="MTS35" s="2434"/>
      <c r="MTT35" s="2434"/>
      <c r="MTU35" s="2434"/>
      <c r="MTV35" s="2434"/>
      <c r="MTW35" s="2434"/>
      <c r="MTX35" s="2434"/>
      <c r="MTY35" s="2434"/>
      <c r="MTZ35" s="2434"/>
      <c r="MUA35" s="2434"/>
      <c r="MUB35" s="2434"/>
      <c r="MUC35" s="2434"/>
      <c r="MUD35" s="2434"/>
      <c r="MUE35" s="2434"/>
      <c r="MUF35" s="2434"/>
      <c r="MUG35" s="2434"/>
      <c r="MUH35" s="2434"/>
      <c r="MUI35" s="2434"/>
      <c r="MUJ35" s="2434"/>
      <c r="MUK35" s="2434"/>
      <c r="MUL35" s="2434"/>
      <c r="MUM35" s="2434"/>
      <c r="MUN35" s="2434"/>
      <c r="MUO35" s="2434"/>
      <c r="MUP35" s="2434"/>
      <c r="MUQ35" s="2434"/>
      <c r="MUR35" s="2434"/>
      <c r="MUS35" s="2434"/>
      <c r="MUT35" s="2434"/>
      <c r="MUU35" s="2434"/>
      <c r="MUV35" s="2434"/>
      <c r="MUW35" s="2434"/>
      <c r="MUX35" s="2434"/>
      <c r="MUY35" s="2434"/>
      <c r="MUZ35" s="2434"/>
      <c r="MVA35" s="2434"/>
      <c r="MVB35" s="2434"/>
      <c r="MVC35" s="2434"/>
      <c r="MVD35" s="2434"/>
      <c r="MVE35" s="2434"/>
      <c r="MVF35" s="2434"/>
      <c r="MVG35" s="2434"/>
      <c r="MVH35" s="2434"/>
      <c r="MVI35" s="2434"/>
      <c r="MVJ35" s="2434"/>
      <c r="MVK35" s="2434"/>
      <c r="MVL35" s="2434"/>
      <c r="MVM35" s="2434"/>
      <c r="MVN35" s="2434"/>
      <c r="MVO35" s="2434"/>
      <c r="MVP35" s="2434"/>
      <c r="MVQ35" s="2434"/>
      <c r="MVR35" s="2434"/>
      <c r="MVS35" s="2434"/>
      <c r="MVT35" s="2434"/>
      <c r="MVU35" s="2434"/>
      <c r="MVV35" s="2434"/>
      <c r="MVW35" s="2434"/>
      <c r="MVX35" s="2434"/>
      <c r="MVY35" s="2434"/>
      <c r="MVZ35" s="2434"/>
      <c r="MWA35" s="2434"/>
      <c r="MWB35" s="2434"/>
      <c r="MWC35" s="2434"/>
      <c r="MWD35" s="2434"/>
      <c r="MWE35" s="2434"/>
      <c r="MWF35" s="2434"/>
      <c r="MWG35" s="2434"/>
      <c r="MWH35" s="2434"/>
      <c r="MWI35" s="2434"/>
      <c r="MWJ35" s="2434"/>
      <c r="MWK35" s="2434"/>
      <c r="MWL35" s="2434"/>
      <c r="MWM35" s="2434"/>
      <c r="MWN35" s="2434"/>
      <c r="MWO35" s="2434"/>
      <c r="MWP35" s="2434"/>
      <c r="MWQ35" s="2434"/>
      <c r="MWR35" s="2434"/>
      <c r="MWS35" s="2434"/>
      <c r="MWT35" s="2434"/>
      <c r="MWU35" s="2434"/>
      <c r="MWV35" s="2434"/>
      <c r="MWW35" s="2434"/>
      <c r="MWX35" s="2434"/>
      <c r="MWY35" s="2434"/>
      <c r="MWZ35" s="2434"/>
      <c r="MXA35" s="2434"/>
      <c r="MXB35" s="2434"/>
      <c r="MXC35" s="2434"/>
      <c r="MXD35" s="2434"/>
      <c r="MXE35" s="2434"/>
      <c r="MXF35" s="2434"/>
      <c r="MXG35" s="2434"/>
      <c r="MXH35" s="2434"/>
      <c r="MXI35" s="2434"/>
      <c r="MXJ35" s="2434"/>
      <c r="MXK35" s="2434"/>
      <c r="MXL35" s="2434"/>
      <c r="MXM35" s="2434"/>
      <c r="MXN35" s="2434"/>
      <c r="MXO35" s="2434"/>
      <c r="MXP35" s="2434"/>
      <c r="MXQ35" s="2434"/>
      <c r="MXR35" s="2434"/>
      <c r="MXS35" s="2434"/>
      <c r="MXT35" s="2434"/>
      <c r="MXU35" s="2434"/>
      <c r="MXV35" s="2434"/>
      <c r="MXW35" s="2434"/>
      <c r="MXX35" s="2434"/>
      <c r="MXY35" s="2434"/>
      <c r="MXZ35" s="2434"/>
      <c r="MYA35" s="2434"/>
      <c r="MYB35" s="2434"/>
      <c r="MYC35" s="2434"/>
      <c r="MYD35" s="2434"/>
      <c r="MYE35" s="2434"/>
      <c r="MYF35" s="2434"/>
      <c r="MYG35" s="2434"/>
      <c r="MYH35" s="2434"/>
      <c r="MYI35" s="2434"/>
      <c r="MYJ35" s="2434"/>
      <c r="MYK35" s="2434"/>
      <c r="MYL35" s="2434"/>
      <c r="MYM35" s="2434"/>
      <c r="MYN35" s="2434"/>
      <c r="MYO35" s="2434"/>
      <c r="MYP35" s="2434"/>
      <c r="MYQ35" s="2434"/>
      <c r="MYR35" s="2434"/>
      <c r="MYS35" s="2434"/>
      <c r="MYT35" s="2434"/>
      <c r="MYU35" s="2434"/>
      <c r="MYV35" s="2434"/>
      <c r="MYW35" s="2434"/>
      <c r="MYX35" s="2434"/>
      <c r="MYY35" s="2434"/>
      <c r="MYZ35" s="2434"/>
      <c r="MZA35" s="2434"/>
      <c r="MZB35" s="2434"/>
      <c r="MZC35" s="2434"/>
      <c r="MZD35" s="2434"/>
      <c r="MZE35" s="2434"/>
      <c r="MZF35" s="2434"/>
      <c r="MZG35" s="2434"/>
      <c r="MZH35" s="2434"/>
      <c r="MZI35" s="2434"/>
      <c r="MZJ35" s="2434"/>
      <c r="MZK35" s="2434"/>
      <c r="MZL35" s="2434"/>
      <c r="MZM35" s="2434"/>
      <c r="MZN35" s="2434"/>
      <c r="MZO35" s="2434"/>
      <c r="MZP35" s="2434"/>
      <c r="MZQ35" s="2434"/>
      <c r="MZR35" s="2434"/>
      <c r="MZS35" s="2434"/>
      <c r="MZT35" s="2434"/>
      <c r="MZU35" s="2434"/>
      <c r="MZV35" s="2434"/>
      <c r="MZW35" s="2434"/>
      <c r="MZX35" s="2434"/>
      <c r="MZY35" s="2434"/>
      <c r="MZZ35" s="2434"/>
      <c r="NAA35" s="2434"/>
      <c r="NAB35" s="2434"/>
      <c r="NAC35" s="2434"/>
      <c r="NAD35" s="2434"/>
      <c r="NAE35" s="2434"/>
      <c r="NAF35" s="2434"/>
      <c r="NAG35" s="2434"/>
      <c r="NAH35" s="2434"/>
      <c r="NAI35" s="2434"/>
      <c r="NAJ35" s="2434"/>
      <c r="NAK35" s="2434"/>
      <c r="NAL35" s="2434"/>
      <c r="NAM35" s="2434"/>
      <c r="NAN35" s="2434"/>
      <c r="NAO35" s="2434"/>
      <c r="NAP35" s="2434"/>
      <c r="NAQ35" s="2434"/>
      <c r="NAR35" s="2434"/>
      <c r="NAS35" s="2434"/>
      <c r="NAT35" s="2434"/>
      <c r="NAU35" s="2434"/>
      <c r="NAV35" s="2434"/>
      <c r="NAW35" s="2434"/>
      <c r="NAX35" s="2434"/>
      <c r="NAY35" s="2434"/>
      <c r="NAZ35" s="2434"/>
      <c r="NBA35" s="2434"/>
      <c r="NBB35" s="2434"/>
      <c r="NBC35" s="2434"/>
      <c r="NBD35" s="2434"/>
      <c r="NBE35" s="2434"/>
      <c r="NBF35" s="2434"/>
      <c r="NBG35" s="2434"/>
      <c r="NBH35" s="2434"/>
      <c r="NBI35" s="2434"/>
      <c r="NBJ35" s="2434"/>
      <c r="NBK35" s="2434"/>
      <c r="NBL35" s="2434"/>
      <c r="NBM35" s="2434"/>
      <c r="NBN35" s="2434"/>
      <c r="NBO35" s="2434"/>
      <c r="NBP35" s="2434"/>
      <c r="NBQ35" s="2434"/>
      <c r="NBR35" s="2434"/>
      <c r="NBS35" s="2434"/>
      <c r="NBT35" s="2434"/>
      <c r="NBU35" s="2434"/>
      <c r="NBV35" s="2434"/>
      <c r="NBW35" s="2434"/>
      <c r="NBX35" s="2434"/>
      <c r="NBY35" s="2434"/>
      <c r="NBZ35" s="2434"/>
      <c r="NCA35" s="2434"/>
      <c r="NCB35" s="2434"/>
      <c r="NCC35" s="2434"/>
      <c r="NCD35" s="2434"/>
      <c r="NCE35" s="2434"/>
      <c r="NCF35" s="2434"/>
      <c r="NCG35" s="2434"/>
      <c r="NCH35" s="2434"/>
      <c r="NCI35" s="2434"/>
      <c r="NCJ35" s="2434"/>
      <c r="NCK35" s="2434"/>
      <c r="NCL35" s="2434"/>
      <c r="NCM35" s="2434"/>
      <c r="NCN35" s="2434"/>
      <c r="NCO35" s="2434"/>
      <c r="NCP35" s="2434"/>
      <c r="NCQ35" s="2434"/>
      <c r="NCR35" s="2434"/>
      <c r="NCS35" s="2434"/>
      <c r="NCT35" s="2434"/>
      <c r="NCU35" s="2434"/>
      <c r="NCV35" s="2434"/>
      <c r="NCW35" s="2434"/>
      <c r="NCX35" s="2434"/>
      <c r="NCY35" s="2434"/>
      <c r="NCZ35" s="2434"/>
      <c r="NDA35" s="2434"/>
      <c r="NDB35" s="2434"/>
      <c r="NDC35" s="2434"/>
      <c r="NDD35" s="2434"/>
      <c r="NDE35" s="2434"/>
      <c r="NDF35" s="2434"/>
      <c r="NDG35" s="2434"/>
      <c r="NDH35" s="2434"/>
      <c r="NDI35" s="2434"/>
      <c r="NDJ35" s="2434"/>
      <c r="NDK35" s="2434"/>
      <c r="NDL35" s="2434"/>
      <c r="NDM35" s="2434"/>
      <c r="NDN35" s="2434"/>
      <c r="NDO35" s="2434"/>
      <c r="NDP35" s="2434"/>
      <c r="NDQ35" s="2434"/>
      <c r="NDR35" s="2434"/>
      <c r="NDS35" s="2434"/>
      <c r="NDT35" s="2434"/>
      <c r="NDU35" s="2434"/>
      <c r="NDV35" s="2434"/>
      <c r="NDW35" s="2434"/>
      <c r="NDX35" s="2434"/>
      <c r="NDY35" s="2434"/>
      <c r="NDZ35" s="2434"/>
      <c r="NEA35" s="2434"/>
      <c r="NEB35" s="2434"/>
      <c r="NEC35" s="2434"/>
      <c r="NED35" s="2434"/>
      <c r="NEE35" s="2434"/>
      <c r="NEF35" s="2434"/>
      <c r="NEG35" s="2434"/>
      <c r="NEH35" s="2434"/>
      <c r="NEI35" s="2434"/>
      <c r="NEJ35" s="2434"/>
      <c r="NEK35" s="2434"/>
      <c r="NEL35" s="2434"/>
      <c r="NEM35" s="2434"/>
      <c r="NEN35" s="2434"/>
      <c r="NEO35" s="2434"/>
      <c r="NEP35" s="2434"/>
      <c r="NEQ35" s="2434"/>
      <c r="NER35" s="2434"/>
      <c r="NES35" s="2434"/>
      <c r="NET35" s="2434"/>
      <c r="NEU35" s="2434"/>
      <c r="NEV35" s="2434"/>
      <c r="NEW35" s="2434"/>
      <c r="NEX35" s="2434"/>
      <c r="NEY35" s="2434"/>
      <c r="NEZ35" s="2434"/>
      <c r="NFA35" s="2434"/>
      <c r="NFB35" s="2434"/>
      <c r="NFC35" s="2434"/>
      <c r="NFD35" s="2434"/>
      <c r="NFE35" s="2434"/>
      <c r="NFF35" s="2434"/>
      <c r="NFG35" s="2434"/>
      <c r="NFH35" s="2434"/>
      <c r="NFI35" s="2434"/>
      <c r="NFJ35" s="2434"/>
      <c r="NFK35" s="2434"/>
      <c r="NFL35" s="2434"/>
      <c r="NFM35" s="2434"/>
      <c r="NFN35" s="2434"/>
      <c r="NFO35" s="2434"/>
      <c r="NFP35" s="2434"/>
      <c r="NFQ35" s="2434"/>
      <c r="NFR35" s="2434"/>
      <c r="NFS35" s="2434"/>
      <c r="NFT35" s="2434"/>
      <c r="NFU35" s="2434"/>
      <c r="NFV35" s="2434"/>
      <c r="NFW35" s="2434"/>
      <c r="NFX35" s="2434"/>
      <c r="NFY35" s="2434"/>
      <c r="NFZ35" s="2434"/>
      <c r="NGA35" s="2434"/>
      <c r="NGB35" s="2434"/>
      <c r="NGC35" s="2434"/>
      <c r="NGD35" s="2434"/>
      <c r="NGE35" s="2434"/>
      <c r="NGF35" s="2434"/>
      <c r="NGG35" s="2434"/>
      <c r="NGH35" s="2434"/>
      <c r="NGI35" s="2434"/>
      <c r="NGJ35" s="2434"/>
      <c r="NGK35" s="2434"/>
      <c r="NGL35" s="2434"/>
      <c r="NGM35" s="2434"/>
      <c r="NGN35" s="2434"/>
      <c r="NGO35" s="2434"/>
      <c r="NGP35" s="2434"/>
      <c r="NGQ35" s="2434"/>
      <c r="NGR35" s="2434"/>
      <c r="NGS35" s="2434"/>
      <c r="NGT35" s="2434"/>
      <c r="NGU35" s="2434"/>
      <c r="NGV35" s="2434"/>
      <c r="NGW35" s="2434"/>
      <c r="NGX35" s="2434"/>
      <c r="NGY35" s="2434"/>
      <c r="NGZ35" s="2434"/>
      <c r="NHA35" s="2434"/>
      <c r="NHB35" s="2434"/>
      <c r="NHC35" s="2434"/>
      <c r="NHD35" s="2434"/>
      <c r="NHE35" s="2434"/>
      <c r="NHF35" s="2434"/>
      <c r="NHG35" s="2434"/>
      <c r="NHH35" s="2434"/>
      <c r="NHI35" s="2434"/>
      <c r="NHJ35" s="2434"/>
      <c r="NHK35" s="2434"/>
      <c r="NHL35" s="2434"/>
      <c r="NHM35" s="2434"/>
      <c r="NHN35" s="2434"/>
      <c r="NHO35" s="2434"/>
      <c r="NHP35" s="2434"/>
      <c r="NHQ35" s="2434"/>
      <c r="NHR35" s="2434"/>
      <c r="NHS35" s="2434"/>
      <c r="NHT35" s="2434"/>
      <c r="NHU35" s="2434"/>
      <c r="NHV35" s="2434"/>
      <c r="NHW35" s="2434"/>
      <c r="NHX35" s="2434"/>
      <c r="NHY35" s="2434"/>
      <c r="NHZ35" s="2434"/>
      <c r="NIA35" s="2434"/>
      <c r="NIB35" s="2434"/>
      <c r="NIC35" s="2434"/>
      <c r="NID35" s="2434"/>
      <c r="NIE35" s="2434"/>
      <c r="NIF35" s="2434"/>
      <c r="NIG35" s="2434"/>
      <c r="NIH35" s="2434"/>
      <c r="NII35" s="2434"/>
      <c r="NIJ35" s="2434"/>
      <c r="NIK35" s="2434"/>
      <c r="NIL35" s="2434"/>
      <c r="NIM35" s="2434"/>
      <c r="NIN35" s="2434"/>
      <c r="NIO35" s="2434"/>
      <c r="NIP35" s="2434"/>
      <c r="NIQ35" s="2434"/>
      <c r="NIR35" s="2434"/>
      <c r="NIS35" s="2434"/>
      <c r="NIT35" s="2434"/>
      <c r="NIU35" s="2434"/>
      <c r="NIV35" s="2434"/>
      <c r="NIW35" s="2434"/>
      <c r="NIX35" s="2434"/>
      <c r="NIY35" s="2434"/>
      <c r="NIZ35" s="2434"/>
      <c r="NJA35" s="2434"/>
      <c r="NJB35" s="2434"/>
      <c r="NJC35" s="2434"/>
      <c r="NJD35" s="2434"/>
      <c r="NJE35" s="2434"/>
      <c r="NJF35" s="2434"/>
      <c r="NJG35" s="2434"/>
      <c r="NJH35" s="2434"/>
      <c r="NJI35" s="2434"/>
      <c r="NJJ35" s="2434"/>
      <c r="NJK35" s="2434"/>
      <c r="NJL35" s="2434"/>
      <c r="NJM35" s="2434"/>
      <c r="NJN35" s="2434"/>
      <c r="NJO35" s="2434"/>
      <c r="NJP35" s="2434"/>
      <c r="NJQ35" s="2434"/>
      <c r="NJR35" s="2434"/>
      <c r="NJS35" s="2434"/>
      <c r="NJT35" s="2434"/>
      <c r="NJU35" s="2434"/>
      <c r="NJV35" s="2434"/>
      <c r="NJW35" s="2434"/>
      <c r="NJX35" s="2434"/>
      <c r="NJY35" s="2434"/>
      <c r="NJZ35" s="2434"/>
      <c r="NKA35" s="2434"/>
      <c r="NKB35" s="2434"/>
      <c r="NKC35" s="2434"/>
      <c r="NKD35" s="2434"/>
      <c r="NKE35" s="2434"/>
      <c r="NKF35" s="2434"/>
      <c r="NKG35" s="2434"/>
      <c r="NKH35" s="2434"/>
      <c r="NKI35" s="2434"/>
      <c r="NKJ35" s="2434"/>
      <c r="NKK35" s="2434"/>
      <c r="NKL35" s="2434"/>
      <c r="NKM35" s="2434"/>
      <c r="NKN35" s="2434"/>
      <c r="NKO35" s="2434"/>
      <c r="NKP35" s="2434"/>
      <c r="NKQ35" s="2434"/>
      <c r="NKR35" s="2434"/>
      <c r="NKS35" s="2434"/>
      <c r="NKT35" s="2434"/>
      <c r="NKU35" s="2434"/>
      <c r="NKV35" s="2434"/>
      <c r="NKW35" s="2434"/>
      <c r="NKX35" s="2434"/>
      <c r="NKY35" s="2434"/>
      <c r="NKZ35" s="2434"/>
      <c r="NLA35" s="2434"/>
      <c r="NLB35" s="2434"/>
      <c r="NLC35" s="2434"/>
      <c r="NLD35" s="2434"/>
      <c r="NLE35" s="2434"/>
      <c r="NLF35" s="2434"/>
      <c r="NLG35" s="2434"/>
      <c r="NLH35" s="2434"/>
      <c r="NLI35" s="2434"/>
      <c r="NLJ35" s="2434"/>
      <c r="NLK35" s="2434"/>
      <c r="NLL35" s="2434"/>
      <c r="NLM35" s="2434"/>
      <c r="NLN35" s="2434"/>
      <c r="NLO35" s="2434"/>
      <c r="NLP35" s="2434"/>
      <c r="NLQ35" s="2434"/>
      <c r="NLR35" s="2434"/>
      <c r="NLS35" s="2434"/>
      <c r="NLT35" s="2434"/>
      <c r="NLU35" s="2434"/>
      <c r="NLV35" s="2434"/>
      <c r="NLW35" s="2434"/>
      <c r="NLX35" s="2434"/>
      <c r="NLY35" s="2434"/>
      <c r="NLZ35" s="2434"/>
      <c r="NMA35" s="2434"/>
      <c r="NMB35" s="2434"/>
      <c r="NMC35" s="2434"/>
      <c r="NMD35" s="2434"/>
      <c r="NME35" s="2434"/>
      <c r="NMF35" s="2434"/>
      <c r="NMG35" s="2434"/>
      <c r="NMH35" s="2434"/>
      <c r="NMI35" s="2434"/>
      <c r="NMJ35" s="2434"/>
      <c r="NMK35" s="2434"/>
      <c r="NML35" s="2434"/>
      <c r="NMM35" s="2434"/>
      <c r="NMN35" s="2434"/>
      <c r="NMO35" s="2434"/>
      <c r="NMP35" s="2434"/>
      <c r="NMQ35" s="2434"/>
      <c r="NMR35" s="2434"/>
      <c r="NMS35" s="2434"/>
      <c r="NMT35" s="2434"/>
      <c r="NMU35" s="2434"/>
      <c r="NMV35" s="2434"/>
      <c r="NMW35" s="2434"/>
      <c r="NMX35" s="2434"/>
      <c r="NMY35" s="2434"/>
      <c r="NMZ35" s="2434"/>
      <c r="NNA35" s="2434"/>
      <c r="NNB35" s="2434"/>
      <c r="NNC35" s="2434"/>
      <c r="NND35" s="2434"/>
      <c r="NNE35" s="2434"/>
      <c r="NNF35" s="2434"/>
      <c r="NNG35" s="2434"/>
      <c r="NNH35" s="2434"/>
      <c r="NNI35" s="2434"/>
      <c r="NNJ35" s="2434"/>
      <c r="NNK35" s="2434"/>
      <c r="NNL35" s="2434"/>
      <c r="NNM35" s="2434"/>
      <c r="NNN35" s="2434"/>
      <c r="NNO35" s="2434"/>
      <c r="NNP35" s="2434"/>
      <c r="NNQ35" s="2434"/>
      <c r="NNR35" s="2434"/>
      <c r="NNS35" s="2434"/>
      <c r="NNT35" s="2434"/>
      <c r="NNU35" s="2434"/>
      <c r="NNV35" s="2434"/>
      <c r="NNW35" s="2434"/>
      <c r="NNX35" s="2434"/>
      <c r="NNY35" s="2434"/>
      <c r="NNZ35" s="2434"/>
      <c r="NOA35" s="2434"/>
      <c r="NOB35" s="2434"/>
      <c r="NOC35" s="2434"/>
      <c r="NOD35" s="2434"/>
      <c r="NOE35" s="2434"/>
      <c r="NOF35" s="2434"/>
      <c r="NOG35" s="2434"/>
      <c r="NOH35" s="2434"/>
      <c r="NOI35" s="2434"/>
      <c r="NOJ35" s="2434"/>
      <c r="NOK35" s="2434"/>
      <c r="NOL35" s="2434"/>
      <c r="NOM35" s="2434"/>
      <c r="NON35" s="2434"/>
      <c r="NOO35" s="2434"/>
      <c r="NOP35" s="2434"/>
      <c r="NOQ35" s="2434"/>
      <c r="NOR35" s="2434"/>
      <c r="NOS35" s="2434"/>
      <c r="NOT35" s="2434"/>
      <c r="NOU35" s="2434"/>
      <c r="NOV35" s="2434"/>
      <c r="NOW35" s="2434"/>
      <c r="NOX35" s="2434"/>
      <c r="NOY35" s="2434"/>
      <c r="NOZ35" s="2434"/>
      <c r="NPA35" s="2434"/>
      <c r="NPB35" s="2434"/>
      <c r="NPC35" s="2434"/>
      <c r="NPD35" s="2434"/>
      <c r="NPE35" s="2434"/>
      <c r="NPF35" s="2434"/>
      <c r="NPG35" s="2434"/>
      <c r="NPH35" s="2434"/>
      <c r="NPI35" s="2434"/>
      <c r="NPJ35" s="2434"/>
      <c r="NPK35" s="2434"/>
      <c r="NPL35" s="2434"/>
      <c r="NPM35" s="2434"/>
      <c r="NPN35" s="2434"/>
      <c r="NPO35" s="2434"/>
      <c r="NPP35" s="2434"/>
      <c r="NPQ35" s="2434"/>
      <c r="NPR35" s="2434"/>
      <c r="NPS35" s="2434"/>
      <c r="NPT35" s="2434"/>
      <c r="NPU35" s="2434"/>
      <c r="NPV35" s="2434"/>
      <c r="NPW35" s="2434"/>
      <c r="NPX35" s="2434"/>
      <c r="NPY35" s="2434"/>
      <c r="NPZ35" s="2434"/>
      <c r="NQA35" s="2434"/>
      <c r="NQB35" s="2434"/>
      <c r="NQC35" s="2434"/>
      <c r="NQD35" s="2434"/>
      <c r="NQE35" s="2434"/>
      <c r="NQF35" s="2434"/>
      <c r="NQG35" s="2434"/>
      <c r="NQH35" s="2434"/>
      <c r="NQI35" s="2434"/>
      <c r="NQJ35" s="2434"/>
      <c r="NQK35" s="2434"/>
      <c r="NQL35" s="2434"/>
      <c r="NQM35" s="2434"/>
      <c r="NQN35" s="2434"/>
      <c r="NQO35" s="2434"/>
      <c r="NQP35" s="2434"/>
      <c r="NQQ35" s="2434"/>
      <c r="NQR35" s="2434"/>
      <c r="NQS35" s="2434"/>
      <c r="NQT35" s="2434"/>
      <c r="NQU35" s="2434"/>
      <c r="NQV35" s="2434"/>
      <c r="NQW35" s="2434"/>
      <c r="NQX35" s="2434"/>
      <c r="NQY35" s="2434"/>
      <c r="NQZ35" s="2434"/>
      <c r="NRA35" s="2434"/>
      <c r="NRB35" s="2434"/>
      <c r="NRC35" s="2434"/>
      <c r="NRD35" s="2434"/>
      <c r="NRE35" s="2434"/>
      <c r="NRF35" s="2434"/>
      <c r="NRG35" s="2434"/>
      <c r="NRH35" s="2434"/>
      <c r="NRI35" s="2434"/>
      <c r="NRJ35" s="2434"/>
      <c r="NRK35" s="2434"/>
      <c r="NRL35" s="2434"/>
      <c r="NRM35" s="2434"/>
      <c r="NRN35" s="2434"/>
      <c r="NRO35" s="2434"/>
      <c r="NRP35" s="2434"/>
      <c r="NRQ35" s="2434"/>
      <c r="NRR35" s="2434"/>
      <c r="NRS35" s="2434"/>
      <c r="NRT35" s="2434"/>
      <c r="NRU35" s="2434"/>
      <c r="NRV35" s="2434"/>
      <c r="NRW35" s="2434"/>
      <c r="NRX35" s="2434"/>
      <c r="NRY35" s="2434"/>
      <c r="NRZ35" s="2434"/>
      <c r="NSA35" s="2434"/>
      <c r="NSB35" s="2434"/>
      <c r="NSC35" s="2434"/>
      <c r="NSD35" s="2434"/>
      <c r="NSE35" s="2434"/>
      <c r="NSF35" s="2434"/>
      <c r="NSG35" s="2434"/>
      <c r="NSH35" s="2434"/>
      <c r="NSI35" s="2434"/>
      <c r="NSJ35" s="2434"/>
      <c r="NSK35" s="2434"/>
      <c r="NSL35" s="2434"/>
      <c r="NSM35" s="2434"/>
      <c r="NSN35" s="2434"/>
      <c r="NSO35" s="2434"/>
      <c r="NSP35" s="2434"/>
      <c r="NSQ35" s="2434"/>
      <c r="NSR35" s="2434"/>
      <c r="NSS35" s="2434"/>
      <c r="NST35" s="2434"/>
      <c r="NSU35" s="2434"/>
      <c r="NSV35" s="2434"/>
      <c r="NSW35" s="2434"/>
      <c r="NSX35" s="2434"/>
      <c r="NSY35" s="2434"/>
      <c r="NSZ35" s="2434"/>
      <c r="NTA35" s="2434"/>
      <c r="NTB35" s="2434"/>
      <c r="NTC35" s="2434"/>
      <c r="NTD35" s="2434"/>
      <c r="NTE35" s="2434"/>
      <c r="NTF35" s="2434"/>
      <c r="NTG35" s="2434"/>
      <c r="NTH35" s="2434"/>
      <c r="NTI35" s="2434"/>
      <c r="NTJ35" s="2434"/>
      <c r="NTK35" s="2434"/>
      <c r="NTL35" s="2434"/>
      <c r="NTM35" s="2434"/>
      <c r="NTN35" s="2434"/>
      <c r="NTO35" s="2434"/>
      <c r="NTP35" s="2434"/>
      <c r="NTQ35" s="2434"/>
      <c r="NTR35" s="2434"/>
      <c r="NTS35" s="2434"/>
      <c r="NTT35" s="2434"/>
      <c r="NTU35" s="2434"/>
      <c r="NTV35" s="2434"/>
      <c r="NTW35" s="2434"/>
      <c r="NTX35" s="2434"/>
      <c r="NTY35" s="2434"/>
      <c r="NTZ35" s="2434"/>
      <c r="NUA35" s="2434"/>
      <c r="NUB35" s="2434"/>
      <c r="NUC35" s="2434"/>
      <c r="NUD35" s="2434"/>
      <c r="NUE35" s="2434"/>
      <c r="NUF35" s="2434"/>
      <c r="NUG35" s="2434"/>
      <c r="NUH35" s="2434"/>
      <c r="NUI35" s="2434"/>
      <c r="NUJ35" s="2434"/>
      <c r="NUK35" s="2434"/>
      <c r="NUL35" s="2434"/>
      <c r="NUM35" s="2434"/>
      <c r="NUN35" s="2434"/>
      <c r="NUO35" s="2434"/>
      <c r="NUP35" s="2434"/>
      <c r="NUQ35" s="2434"/>
      <c r="NUR35" s="2434"/>
      <c r="NUS35" s="2434"/>
      <c r="NUT35" s="2434"/>
      <c r="NUU35" s="2434"/>
      <c r="NUV35" s="2434"/>
      <c r="NUW35" s="2434"/>
      <c r="NUX35" s="2434"/>
      <c r="NUY35" s="2434"/>
      <c r="NUZ35" s="2434"/>
      <c r="NVA35" s="2434"/>
      <c r="NVB35" s="2434"/>
      <c r="NVC35" s="2434"/>
      <c r="NVD35" s="2434"/>
      <c r="NVE35" s="2434"/>
      <c r="NVF35" s="2434"/>
      <c r="NVG35" s="2434"/>
      <c r="NVH35" s="2434"/>
      <c r="NVI35" s="2434"/>
      <c r="NVJ35" s="2434"/>
      <c r="NVK35" s="2434"/>
      <c r="NVL35" s="2434"/>
      <c r="NVM35" s="2434"/>
      <c r="NVN35" s="2434"/>
      <c r="NVO35" s="2434"/>
      <c r="NVP35" s="2434"/>
      <c r="NVQ35" s="2434"/>
      <c r="NVR35" s="2434"/>
      <c r="NVS35" s="2434"/>
      <c r="NVT35" s="2434"/>
      <c r="NVU35" s="2434"/>
      <c r="NVV35" s="2434"/>
      <c r="NVW35" s="2434"/>
      <c r="NVX35" s="2434"/>
      <c r="NVY35" s="2434"/>
      <c r="NVZ35" s="2434"/>
      <c r="NWA35" s="2434"/>
      <c r="NWB35" s="2434"/>
      <c r="NWC35" s="2434"/>
      <c r="NWD35" s="2434"/>
      <c r="NWE35" s="2434"/>
      <c r="NWF35" s="2434"/>
      <c r="NWG35" s="2434"/>
      <c r="NWH35" s="2434"/>
      <c r="NWI35" s="2434"/>
      <c r="NWJ35" s="2434"/>
      <c r="NWK35" s="2434"/>
      <c r="NWL35" s="2434"/>
      <c r="NWM35" s="2434"/>
      <c r="NWN35" s="2434"/>
      <c r="NWO35" s="2434"/>
      <c r="NWP35" s="2434"/>
      <c r="NWQ35" s="2434"/>
      <c r="NWR35" s="2434"/>
      <c r="NWS35" s="2434"/>
      <c r="NWT35" s="2434"/>
      <c r="NWU35" s="2434"/>
      <c r="NWV35" s="2434"/>
      <c r="NWW35" s="2434"/>
      <c r="NWX35" s="2434"/>
      <c r="NWY35" s="2434"/>
      <c r="NWZ35" s="2434"/>
      <c r="NXA35" s="2434"/>
      <c r="NXB35" s="2434"/>
      <c r="NXC35" s="2434"/>
      <c r="NXD35" s="2434"/>
      <c r="NXE35" s="2434"/>
      <c r="NXF35" s="2434"/>
      <c r="NXG35" s="2434"/>
      <c r="NXH35" s="2434"/>
      <c r="NXI35" s="2434"/>
      <c r="NXJ35" s="2434"/>
      <c r="NXK35" s="2434"/>
      <c r="NXL35" s="2434"/>
      <c r="NXM35" s="2434"/>
      <c r="NXN35" s="2434"/>
      <c r="NXO35" s="2434"/>
      <c r="NXP35" s="2434"/>
      <c r="NXQ35" s="2434"/>
      <c r="NXR35" s="2434"/>
      <c r="NXS35" s="2434"/>
      <c r="NXT35" s="2434"/>
      <c r="NXU35" s="2434"/>
      <c r="NXV35" s="2434"/>
      <c r="NXW35" s="2434"/>
      <c r="NXX35" s="2434"/>
      <c r="NXY35" s="2434"/>
      <c r="NXZ35" s="2434"/>
      <c r="NYA35" s="2434"/>
      <c r="NYB35" s="2434"/>
      <c r="NYC35" s="2434"/>
      <c r="NYD35" s="2434"/>
      <c r="NYE35" s="2434"/>
      <c r="NYF35" s="2434"/>
      <c r="NYG35" s="2434"/>
      <c r="NYH35" s="2434"/>
      <c r="NYI35" s="2434"/>
      <c r="NYJ35" s="2434"/>
      <c r="NYK35" s="2434"/>
      <c r="NYL35" s="2434"/>
      <c r="NYM35" s="2434"/>
      <c r="NYN35" s="2434"/>
      <c r="NYO35" s="2434"/>
      <c r="NYP35" s="2434"/>
      <c r="NYQ35" s="2434"/>
      <c r="NYR35" s="2434"/>
      <c r="NYS35" s="2434"/>
      <c r="NYT35" s="2434"/>
      <c r="NYU35" s="2434"/>
      <c r="NYV35" s="2434"/>
      <c r="NYW35" s="2434"/>
      <c r="NYX35" s="2434"/>
      <c r="NYY35" s="2434"/>
      <c r="NYZ35" s="2434"/>
      <c r="NZA35" s="2434"/>
      <c r="NZB35" s="2434"/>
      <c r="NZC35" s="2434"/>
      <c r="NZD35" s="2434"/>
      <c r="NZE35" s="2434"/>
      <c r="NZF35" s="2434"/>
      <c r="NZG35" s="2434"/>
      <c r="NZH35" s="2434"/>
      <c r="NZI35" s="2434"/>
      <c r="NZJ35" s="2434"/>
      <c r="NZK35" s="2434"/>
      <c r="NZL35" s="2434"/>
      <c r="NZM35" s="2434"/>
      <c r="NZN35" s="2434"/>
      <c r="NZO35" s="2434"/>
      <c r="NZP35" s="2434"/>
      <c r="NZQ35" s="2434"/>
      <c r="NZR35" s="2434"/>
      <c r="NZS35" s="2434"/>
      <c r="NZT35" s="2434"/>
      <c r="NZU35" s="2434"/>
      <c r="NZV35" s="2434"/>
      <c r="NZW35" s="2434"/>
      <c r="NZX35" s="2434"/>
      <c r="NZY35" s="2434"/>
      <c r="NZZ35" s="2434"/>
      <c r="OAA35" s="2434"/>
      <c r="OAB35" s="2434"/>
      <c r="OAC35" s="2434"/>
      <c r="OAD35" s="2434"/>
      <c r="OAE35" s="2434"/>
      <c r="OAF35" s="2434"/>
      <c r="OAG35" s="2434"/>
      <c r="OAH35" s="2434"/>
      <c r="OAI35" s="2434"/>
      <c r="OAJ35" s="2434"/>
      <c r="OAK35" s="2434"/>
      <c r="OAL35" s="2434"/>
      <c r="OAM35" s="2434"/>
      <c r="OAN35" s="2434"/>
      <c r="OAO35" s="2434"/>
      <c r="OAP35" s="2434"/>
      <c r="OAQ35" s="2434"/>
      <c r="OAR35" s="2434"/>
      <c r="OAS35" s="2434"/>
      <c r="OAT35" s="2434"/>
      <c r="OAU35" s="2434"/>
      <c r="OAV35" s="2434"/>
      <c r="OAW35" s="2434"/>
      <c r="OAX35" s="2434"/>
      <c r="OAY35" s="2434"/>
      <c r="OAZ35" s="2434"/>
      <c r="OBA35" s="2434"/>
      <c r="OBB35" s="2434"/>
      <c r="OBC35" s="2434"/>
      <c r="OBD35" s="2434"/>
      <c r="OBE35" s="2434"/>
      <c r="OBF35" s="2434"/>
      <c r="OBG35" s="2434"/>
      <c r="OBH35" s="2434"/>
      <c r="OBI35" s="2434"/>
      <c r="OBJ35" s="2434"/>
      <c r="OBK35" s="2434"/>
      <c r="OBL35" s="2434"/>
      <c r="OBM35" s="2434"/>
      <c r="OBN35" s="2434"/>
      <c r="OBO35" s="2434"/>
      <c r="OBP35" s="2434"/>
      <c r="OBQ35" s="2434"/>
      <c r="OBR35" s="2434"/>
      <c r="OBS35" s="2434"/>
      <c r="OBT35" s="2434"/>
      <c r="OBU35" s="2434"/>
      <c r="OBV35" s="2434"/>
      <c r="OBW35" s="2434"/>
      <c r="OBX35" s="2434"/>
      <c r="OBY35" s="2434"/>
      <c r="OBZ35" s="2434"/>
      <c r="OCA35" s="2434"/>
      <c r="OCB35" s="2434"/>
      <c r="OCC35" s="2434"/>
      <c r="OCD35" s="2434"/>
      <c r="OCE35" s="2434"/>
      <c r="OCF35" s="2434"/>
      <c r="OCG35" s="2434"/>
      <c r="OCH35" s="2434"/>
      <c r="OCI35" s="2434"/>
      <c r="OCJ35" s="2434"/>
      <c r="OCK35" s="2434"/>
      <c r="OCL35" s="2434"/>
      <c r="OCM35" s="2434"/>
      <c r="OCN35" s="2434"/>
      <c r="OCO35" s="2434"/>
      <c r="OCP35" s="2434"/>
      <c r="OCQ35" s="2434"/>
      <c r="OCR35" s="2434"/>
      <c r="OCS35" s="2434"/>
      <c r="OCT35" s="2434"/>
      <c r="OCU35" s="2434"/>
      <c r="OCV35" s="2434"/>
      <c r="OCW35" s="2434"/>
      <c r="OCX35" s="2434"/>
      <c r="OCY35" s="2434"/>
      <c r="OCZ35" s="2434"/>
      <c r="ODA35" s="2434"/>
      <c r="ODB35" s="2434"/>
      <c r="ODC35" s="2434"/>
      <c r="ODD35" s="2434"/>
      <c r="ODE35" s="2434"/>
      <c r="ODF35" s="2434"/>
      <c r="ODG35" s="2434"/>
      <c r="ODH35" s="2434"/>
      <c r="ODI35" s="2434"/>
      <c r="ODJ35" s="2434"/>
      <c r="ODK35" s="2434"/>
      <c r="ODL35" s="2434"/>
      <c r="ODM35" s="2434"/>
      <c r="ODN35" s="2434"/>
      <c r="ODO35" s="2434"/>
      <c r="ODP35" s="2434"/>
      <c r="ODQ35" s="2434"/>
      <c r="ODR35" s="2434"/>
      <c r="ODS35" s="2434"/>
      <c r="ODT35" s="2434"/>
      <c r="ODU35" s="2434"/>
      <c r="ODV35" s="2434"/>
      <c r="ODW35" s="2434"/>
      <c r="ODX35" s="2434"/>
      <c r="ODY35" s="2434"/>
      <c r="ODZ35" s="2434"/>
      <c r="OEA35" s="2434"/>
      <c r="OEB35" s="2434"/>
      <c r="OEC35" s="2434"/>
      <c r="OED35" s="2434"/>
      <c r="OEE35" s="2434"/>
      <c r="OEF35" s="2434"/>
      <c r="OEG35" s="2434"/>
      <c r="OEH35" s="2434"/>
      <c r="OEI35" s="2434"/>
      <c r="OEJ35" s="2434"/>
      <c r="OEK35" s="2434"/>
      <c r="OEL35" s="2434"/>
      <c r="OEM35" s="2434"/>
      <c r="OEN35" s="2434"/>
      <c r="OEO35" s="2434"/>
      <c r="OEP35" s="2434"/>
      <c r="OEQ35" s="2434"/>
      <c r="OER35" s="2434"/>
      <c r="OES35" s="2434"/>
      <c r="OET35" s="2434"/>
      <c r="OEU35" s="2434"/>
      <c r="OEV35" s="2434"/>
      <c r="OEW35" s="2434"/>
      <c r="OEX35" s="2434"/>
      <c r="OEY35" s="2434"/>
      <c r="OEZ35" s="2434"/>
      <c r="OFA35" s="2434"/>
      <c r="OFB35" s="2434"/>
      <c r="OFC35" s="2434"/>
      <c r="OFD35" s="2434"/>
      <c r="OFE35" s="2434"/>
      <c r="OFF35" s="2434"/>
      <c r="OFG35" s="2434"/>
      <c r="OFH35" s="2434"/>
      <c r="OFI35" s="2434"/>
      <c r="OFJ35" s="2434"/>
      <c r="OFK35" s="2434"/>
      <c r="OFL35" s="2434"/>
      <c r="OFM35" s="2434"/>
      <c r="OFN35" s="2434"/>
      <c r="OFO35" s="2434"/>
      <c r="OFP35" s="2434"/>
      <c r="OFQ35" s="2434"/>
      <c r="OFR35" s="2434"/>
      <c r="OFS35" s="2434"/>
      <c r="OFT35" s="2434"/>
      <c r="OFU35" s="2434"/>
      <c r="OFV35" s="2434"/>
      <c r="OFW35" s="2434"/>
      <c r="OFX35" s="2434"/>
      <c r="OFY35" s="2434"/>
      <c r="OFZ35" s="2434"/>
      <c r="OGA35" s="2434"/>
      <c r="OGB35" s="2434"/>
      <c r="OGC35" s="2434"/>
      <c r="OGD35" s="2434"/>
      <c r="OGE35" s="2434"/>
      <c r="OGF35" s="2434"/>
      <c r="OGG35" s="2434"/>
      <c r="OGH35" s="2434"/>
      <c r="OGI35" s="2434"/>
      <c r="OGJ35" s="2434"/>
      <c r="OGK35" s="2434"/>
      <c r="OGL35" s="2434"/>
      <c r="OGM35" s="2434"/>
      <c r="OGN35" s="2434"/>
      <c r="OGO35" s="2434"/>
      <c r="OGP35" s="2434"/>
      <c r="OGQ35" s="2434"/>
      <c r="OGR35" s="2434"/>
      <c r="OGS35" s="2434"/>
      <c r="OGT35" s="2434"/>
      <c r="OGU35" s="2434"/>
      <c r="OGV35" s="2434"/>
      <c r="OGW35" s="2434"/>
      <c r="OGX35" s="2434"/>
      <c r="OGY35" s="2434"/>
      <c r="OGZ35" s="2434"/>
      <c r="OHA35" s="2434"/>
      <c r="OHB35" s="2434"/>
      <c r="OHC35" s="2434"/>
      <c r="OHD35" s="2434"/>
      <c r="OHE35" s="2434"/>
      <c r="OHF35" s="2434"/>
      <c r="OHG35" s="2434"/>
      <c r="OHH35" s="2434"/>
      <c r="OHI35" s="2434"/>
      <c r="OHJ35" s="2434"/>
      <c r="OHK35" s="2434"/>
      <c r="OHL35" s="2434"/>
      <c r="OHM35" s="2434"/>
      <c r="OHN35" s="2434"/>
      <c r="OHO35" s="2434"/>
      <c r="OHP35" s="2434"/>
      <c r="OHQ35" s="2434"/>
      <c r="OHR35" s="2434"/>
      <c r="OHS35" s="2434"/>
      <c r="OHT35" s="2434"/>
      <c r="OHU35" s="2434"/>
      <c r="OHV35" s="2434"/>
      <c r="OHW35" s="2434"/>
      <c r="OHX35" s="2434"/>
      <c r="OHY35" s="2434"/>
      <c r="OHZ35" s="2434"/>
      <c r="OIA35" s="2434"/>
      <c r="OIB35" s="2434"/>
      <c r="OIC35" s="2434"/>
      <c r="OID35" s="2434"/>
      <c r="OIE35" s="2434"/>
      <c r="OIF35" s="2434"/>
      <c r="OIG35" s="2434"/>
      <c r="OIH35" s="2434"/>
      <c r="OII35" s="2434"/>
      <c r="OIJ35" s="2434"/>
      <c r="OIK35" s="2434"/>
      <c r="OIL35" s="2434"/>
      <c r="OIM35" s="2434"/>
      <c r="OIN35" s="2434"/>
      <c r="OIO35" s="2434"/>
      <c r="OIP35" s="2434"/>
      <c r="OIQ35" s="2434"/>
      <c r="OIR35" s="2434"/>
      <c r="OIS35" s="2434"/>
      <c r="OIT35" s="2434"/>
      <c r="OIU35" s="2434"/>
      <c r="OIV35" s="2434"/>
      <c r="OIW35" s="2434"/>
      <c r="OIX35" s="2434"/>
      <c r="OIY35" s="2434"/>
      <c r="OIZ35" s="2434"/>
      <c r="OJA35" s="2434"/>
      <c r="OJB35" s="2434"/>
      <c r="OJC35" s="2434"/>
      <c r="OJD35" s="2434"/>
      <c r="OJE35" s="2434"/>
      <c r="OJF35" s="2434"/>
      <c r="OJG35" s="2434"/>
      <c r="OJH35" s="2434"/>
      <c r="OJI35" s="2434"/>
      <c r="OJJ35" s="2434"/>
      <c r="OJK35" s="2434"/>
      <c r="OJL35" s="2434"/>
      <c r="OJM35" s="2434"/>
      <c r="OJN35" s="2434"/>
      <c r="OJO35" s="2434"/>
      <c r="OJP35" s="2434"/>
      <c r="OJQ35" s="2434"/>
      <c r="OJR35" s="2434"/>
      <c r="OJS35" s="2434"/>
      <c r="OJT35" s="2434"/>
      <c r="OJU35" s="2434"/>
      <c r="OJV35" s="2434"/>
      <c r="OJW35" s="2434"/>
      <c r="OJX35" s="2434"/>
      <c r="OJY35" s="2434"/>
      <c r="OJZ35" s="2434"/>
      <c r="OKA35" s="2434"/>
      <c r="OKB35" s="2434"/>
      <c r="OKC35" s="2434"/>
      <c r="OKD35" s="2434"/>
      <c r="OKE35" s="2434"/>
      <c r="OKF35" s="2434"/>
      <c r="OKG35" s="2434"/>
      <c r="OKH35" s="2434"/>
      <c r="OKI35" s="2434"/>
      <c r="OKJ35" s="2434"/>
      <c r="OKK35" s="2434"/>
      <c r="OKL35" s="2434"/>
      <c r="OKM35" s="2434"/>
      <c r="OKN35" s="2434"/>
      <c r="OKO35" s="2434"/>
      <c r="OKP35" s="2434"/>
      <c r="OKQ35" s="2434"/>
      <c r="OKR35" s="2434"/>
      <c r="OKS35" s="2434"/>
      <c r="OKT35" s="2434"/>
      <c r="OKU35" s="2434"/>
      <c r="OKV35" s="2434"/>
      <c r="OKW35" s="2434"/>
      <c r="OKX35" s="2434"/>
      <c r="OKY35" s="2434"/>
      <c r="OKZ35" s="2434"/>
      <c r="OLA35" s="2434"/>
      <c r="OLB35" s="2434"/>
      <c r="OLC35" s="2434"/>
      <c r="OLD35" s="2434"/>
      <c r="OLE35" s="2434"/>
      <c r="OLF35" s="2434"/>
      <c r="OLG35" s="2434"/>
      <c r="OLH35" s="2434"/>
      <c r="OLI35" s="2434"/>
      <c r="OLJ35" s="2434"/>
      <c r="OLK35" s="2434"/>
      <c r="OLL35" s="2434"/>
      <c r="OLM35" s="2434"/>
      <c r="OLN35" s="2434"/>
      <c r="OLO35" s="2434"/>
      <c r="OLP35" s="2434"/>
      <c r="OLQ35" s="2434"/>
      <c r="OLR35" s="2434"/>
      <c r="OLS35" s="2434"/>
      <c r="OLT35" s="2434"/>
      <c r="OLU35" s="2434"/>
      <c r="OLV35" s="2434"/>
      <c r="OLW35" s="2434"/>
      <c r="OLX35" s="2434"/>
      <c r="OLY35" s="2434"/>
      <c r="OLZ35" s="2434"/>
      <c r="OMA35" s="2434"/>
      <c r="OMB35" s="2434"/>
      <c r="OMC35" s="2434"/>
      <c r="OMD35" s="2434"/>
      <c r="OME35" s="2434"/>
      <c r="OMF35" s="2434"/>
      <c r="OMG35" s="2434"/>
      <c r="OMH35" s="2434"/>
      <c r="OMI35" s="2434"/>
      <c r="OMJ35" s="2434"/>
      <c r="OMK35" s="2434"/>
      <c r="OML35" s="2434"/>
      <c r="OMM35" s="2434"/>
      <c r="OMN35" s="2434"/>
      <c r="OMO35" s="2434"/>
      <c r="OMP35" s="2434"/>
      <c r="OMQ35" s="2434"/>
      <c r="OMR35" s="2434"/>
      <c r="OMS35" s="2434"/>
      <c r="OMT35" s="2434"/>
      <c r="OMU35" s="2434"/>
      <c r="OMV35" s="2434"/>
      <c r="OMW35" s="2434"/>
      <c r="OMX35" s="2434"/>
      <c r="OMY35" s="2434"/>
      <c r="OMZ35" s="2434"/>
      <c r="ONA35" s="2434"/>
      <c r="ONB35" s="2434"/>
      <c r="ONC35" s="2434"/>
      <c r="OND35" s="2434"/>
      <c r="ONE35" s="2434"/>
      <c r="ONF35" s="2434"/>
      <c r="ONG35" s="2434"/>
      <c r="ONH35" s="2434"/>
      <c r="ONI35" s="2434"/>
      <c r="ONJ35" s="2434"/>
      <c r="ONK35" s="2434"/>
      <c r="ONL35" s="2434"/>
      <c r="ONM35" s="2434"/>
      <c r="ONN35" s="2434"/>
      <c r="ONO35" s="2434"/>
      <c r="ONP35" s="2434"/>
      <c r="ONQ35" s="2434"/>
      <c r="ONR35" s="2434"/>
      <c r="ONS35" s="2434"/>
      <c r="ONT35" s="2434"/>
      <c r="ONU35" s="2434"/>
      <c r="ONV35" s="2434"/>
      <c r="ONW35" s="2434"/>
      <c r="ONX35" s="2434"/>
      <c r="ONY35" s="2434"/>
      <c r="ONZ35" s="2434"/>
      <c r="OOA35" s="2434"/>
      <c r="OOB35" s="2434"/>
      <c r="OOC35" s="2434"/>
      <c r="OOD35" s="2434"/>
      <c r="OOE35" s="2434"/>
      <c r="OOF35" s="2434"/>
      <c r="OOG35" s="2434"/>
      <c r="OOH35" s="2434"/>
      <c r="OOI35" s="2434"/>
      <c r="OOJ35" s="2434"/>
      <c r="OOK35" s="2434"/>
      <c r="OOL35" s="2434"/>
      <c r="OOM35" s="2434"/>
      <c r="OON35" s="2434"/>
      <c r="OOO35" s="2434"/>
      <c r="OOP35" s="2434"/>
      <c r="OOQ35" s="2434"/>
      <c r="OOR35" s="2434"/>
      <c r="OOS35" s="2434"/>
      <c r="OOT35" s="2434"/>
      <c r="OOU35" s="2434"/>
      <c r="OOV35" s="2434"/>
      <c r="OOW35" s="2434"/>
      <c r="OOX35" s="2434"/>
      <c r="OOY35" s="2434"/>
      <c r="OOZ35" s="2434"/>
      <c r="OPA35" s="2434"/>
      <c r="OPB35" s="2434"/>
      <c r="OPC35" s="2434"/>
      <c r="OPD35" s="2434"/>
      <c r="OPE35" s="2434"/>
      <c r="OPF35" s="2434"/>
      <c r="OPG35" s="2434"/>
      <c r="OPH35" s="2434"/>
      <c r="OPI35" s="2434"/>
      <c r="OPJ35" s="2434"/>
      <c r="OPK35" s="2434"/>
      <c r="OPL35" s="2434"/>
      <c r="OPM35" s="2434"/>
      <c r="OPN35" s="2434"/>
      <c r="OPO35" s="2434"/>
      <c r="OPP35" s="2434"/>
      <c r="OPQ35" s="2434"/>
      <c r="OPR35" s="2434"/>
      <c r="OPS35" s="2434"/>
      <c r="OPT35" s="2434"/>
      <c r="OPU35" s="2434"/>
      <c r="OPV35" s="2434"/>
      <c r="OPW35" s="2434"/>
      <c r="OPX35" s="2434"/>
      <c r="OPY35" s="2434"/>
      <c r="OPZ35" s="2434"/>
      <c r="OQA35" s="2434"/>
      <c r="OQB35" s="2434"/>
      <c r="OQC35" s="2434"/>
      <c r="OQD35" s="2434"/>
      <c r="OQE35" s="2434"/>
      <c r="OQF35" s="2434"/>
      <c r="OQG35" s="2434"/>
      <c r="OQH35" s="2434"/>
      <c r="OQI35" s="2434"/>
      <c r="OQJ35" s="2434"/>
      <c r="OQK35" s="2434"/>
      <c r="OQL35" s="2434"/>
      <c r="OQM35" s="2434"/>
      <c r="OQN35" s="2434"/>
      <c r="OQO35" s="2434"/>
      <c r="OQP35" s="2434"/>
      <c r="OQQ35" s="2434"/>
      <c r="OQR35" s="2434"/>
      <c r="OQS35" s="2434"/>
      <c r="OQT35" s="2434"/>
      <c r="OQU35" s="2434"/>
      <c r="OQV35" s="2434"/>
      <c r="OQW35" s="2434"/>
      <c r="OQX35" s="2434"/>
      <c r="OQY35" s="2434"/>
      <c r="OQZ35" s="2434"/>
      <c r="ORA35" s="2434"/>
      <c r="ORB35" s="2434"/>
      <c r="ORC35" s="2434"/>
      <c r="ORD35" s="2434"/>
      <c r="ORE35" s="2434"/>
      <c r="ORF35" s="2434"/>
      <c r="ORG35" s="2434"/>
      <c r="ORH35" s="2434"/>
      <c r="ORI35" s="2434"/>
      <c r="ORJ35" s="2434"/>
      <c r="ORK35" s="2434"/>
      <c r="ORL35" s="2434"/>
      <c r="ORM35" s="2434"/>
      <c r="ORN35" s="2434"/>
      <c r="ORO35" s="2434"/>
      <c r="ORP35" s="2434"/>
      <c r="ORQ35" s="2434"/>
      <c r="ORR35" s="2434"/>
      <c r="ORS35" s="2434"/>
      <c r="ORT35" s="2434"/>
      <c r="ORU35" s="2434"/>
      <c r="ORV35" s="2434"/>
      <c r="ORW35" s="2434"/>
      <c r="ORX35" s="2434"/>
      <c r="ORY35" s="2434"/>
      <c r="ORZ35" s="2434"/>
      <c r="OSA35" s="2434"/>
      <c r="OSB35" s="2434"/>
      <c r="OSC35" s="2434"/>
      <c r="OSD35" s="2434"/>
      <c r="OSE35" s="2434"/>
      <c r="OSF35" s="2434"/>
      <c r="OSG35" s="2434"/>
      <c r="OSH35" s="2434"/>
      <c r="OSI35" s="2434"/>
      <c r="OSJ35" s="2434"/>
      <c r="OSK35" s="2434"/>
      <c r="OSL35" s="2434"/>
      <c r="OSM35" s="2434"/>
      <c r="OSN35" s="2434"/>
      <c r="OSO35" s="2434"/>
      <c r="OSP35" s="2434"/>
      <c r="OSQ35" s="2434"/>
      <c r="OSR35" s="2434"/>
      <c r="OSS35" s="2434"/>
      <c r="OST35" s="2434"/>
      <c r="OSU35" s="2434"/>
      <c r="OSV35" s="2434"/>
      <c r="OSW35" s="2434"/>
      <c r="OSX35" s="2434"/>
      <c r="OSY35" s="2434"/>
      <c r="OSZ35" s="2434"/>
      <c r="OTA35" s="2434"/>
      <c r="OTB35" s="2434"/>
      <c r="OTC35" s="2434"/>
      <c r="OTD35" s="2434"/>
      <c r="OTE35" s="2434"/>
      <c r="OTF35" s="2434"/>
      <c r="OTG35" s="2434"/>
      <c r="OTH35" s="2434"/>
      <c r="OTI35" s="2434"/>
      <c r="OTJ35" s="2434"/>
      <c r="OTK35" s="2434"/>
      <c r="OTL35" s="2434"/>
      <c r="OTM35" s="2434"/>
      <c r="OTN35" s="2434"/>
      <c r="OTO35" s="2434"/>
      <c r="OTP35" s="2434"/>
      <c r="OTQ35" s="2434"/>
      <c r="OTR35" s="2434"/>
      <c r="OTS35" s="2434"/>
      <c r="OTT35" s="2434"/>
      <c r="OTU35" s="2434"/>
      <c r="OTV35" s="2434"/>
      <c r="OTW35" s="2434"/>
      <c r="OTX35" s="2434"/>
      <c r="OTY35" s="2434"/>
      <c r="OTZ35" s="2434"/>
      <c r="OUA35" s="2434"/>
      <c r="OUB35" s="2434"/>
      <c r="OUC35" s="2434"/>
      <c r="OUD35" s="2434"/>
      <c r="OUE35" s="2434"/>
      <c r="OUF35" s="2434"/>
      <c r="OUG35" s="2434"/>
      <c r="OUH35" s="2434"/>
      <c r="OUI35" s="2434"/>
      <c r="OUJ35" s="2434"/>
      <c r="OUK35" s="2434"/>
      <c r="OUL35" s="2434"/>
      <c r="OUM35" s="2434"/>
      <c r="OUN35" s="2434"/>
      <c r="OUO35" s="2434"/>
      <c r="OUP35" s="2434"/>
      <c r="OUQ35" s="2434"/>
      <c r="OUR35" s="2434"/>
      <c r="OUS35" s="2434"/>
      <c r="OUT35" s="2434"/>
      <c r="OUU35" s="2434"/>
      <c r="OUV35" s="2434"/>
      <c r="OUW35" s="2434"/>
      <c r="OUX35" s="2434"/>
      <c r="OUY35" s="2434"/>
      <c r="OUZ35" s="2434"/>
      <c r="OVA35" s="2434"/>
      <c r="OVB35" s="2434"/>
      <c r="OVC35" s="2434"/>
      <c r="OVD35" s="2434"/>
      <c r="OVE35" s="2434"/>
      <c r="OVF35" s="2434"/>
      <c r="OVG35" s="2434"/>
      <c r="OVH35" s="2434"/>
      <c r="OVI35" s="2434"/>
      <c r="OVJ35" s="2434"/>
      <c r="OVK35" s="2434"/>
      <c r="OVL35" s="2434"/>
      <c r="OVM35" s="2434"/>
      <c r="OVN35" s="2434"/>
      <c r="OVO35" s="2434"/>
      <c r="OVP35" s="2434"/>
      <c r="OVQ35" s="2434"/>
      <c r="OVR35" s="2434"/>
      <c r="OVS35" s="2434"/>
      <c r="OVT35" s="2434"/>
      <c r="OVU35" s="2434"/>
      <c r="OVV35" s="2434"/>
      <c r="OVW35" s="2434"/>
      <c r="OVX35" s="2434"/>
      <c r="OVY35" s="2434"/>
      <c r="OVZ35" s="2434"/>
      <c r="OWA35" s="2434"/>
      <c r="OWB35" s="2434"/>
      <c r="OWC35" s="2434"/>
      <c r="OWD35" s="2434"/>
      <c r="OWE35" s="2434"/>
      <c r="OWF35" s="2434"/>
      <c r="OWG35" s="2434"/>
      <c r="OWH35" s="2434"/>
      <c r="OWI35" s="2434"/>
      <c r="OWJ35" s="2434"/>
      <c r="OWK35" s="2434"/>
      <c r="OWL35" s="2434"/>
      <c r="OWM35" s="2434"/>
      <c r="OWN35" s="2434"/>
      <c r="OWO35" s="2434"/>
      <c r="OWP35" s="2434"/>
      <c r="OWQ35" s="2434"/>
      <c r="OWR35" s="2434"/>
      <c r="OWS35" s="2434"/>
      <c r="OWT35" s="2434"/>
      <c r="OWU35" s="2434"/>
      <c r="OWV35" s="2434"/>
      <c r="OWW35" s="2434"/>
      <c r="OWX35" s="2434"/>
      <c r="OWY35" s="2434"/>
      <c r="OWZ35" s="2434"/>
      <c r="OXA35" s="2434"/>
      <c r="OXB35" s="2434"/>
      <c r="OXC35" s="2434"/>
      <c r="OXD35" s="2434"/>
      <c r="OXE35" s="2434"/>
      <c r="OXF35" s="2434"/>
      <c r="OXG35" s="2434"/>
      <c r="OXH35" s="2434"/>
      <c r="OXI35" s="2434"/>
      <c r="OXJ35" s="2434"/>
      <c r="OXK35" s="2434"/>
      <c r="OXL35" s="2434"/>
      <c r="OXM35" s="2434"/>
      <c r="OXN35" s="2434"/>
      <c r="OXO35" s="2434"/>
      <c r="OXP35" s="2434"/>
      <c r="OXQ35" s="2434"/>
      <c r="OXR35" s="2434"/>
      <c r="OXS35" s="2434"/>
      <c r="OXT35" s="2434"/>
      <c r="OXU35" s="2434"/>
      <c r="OXV35" s="2434"/>
      <c r="OXW35" s="2434"/>
      <c r="OXX35" s="2434"/>
      <c r="OXY35" s="2434"/>
      <c r="OXZ35" s="2434"/>
      <c r="OYA35" s="2434"/>
      <c r="OYB35" s="2434"/>
      <c r="OYC35" s="2434"/>
      <c r="OYD35" s="2434"/>
      <c r="OYE35" s="2434"/>
      <c r="OYF35" s="2434"/>
      <c r="OYG35" s="2434"/>
      <c r="OYH35" s="2434"/>
      <c r="OYI35" s="2434"/>
      <c r="OYJ35" s="2434"/>
      <c r="OYK35" s="2434"/>
      <c r="OYL35" s="2434"/>
      <c r="OYM35" s="2434"/>
      <c r="OYN35" s="2434"/>
      <c r="OYO35" s="2434"/>
      <c r="OYP35" s="2434"/>
      <c r="OYQ35" s="2434"/>
      <c r="OYR35" s="2434"/>
      <c r="OYS35" s="2434"/>
      <c r="OYT35" s="2434"/>
      <c r="OYU35" s="2434"/>
      <c r="OYV35" s="2434"/>
      <c r="OYW35" s="2434"/>
      <c r="OYX35" s="2434"/>
      <c r="OYY35" s="2434"/>
      <c r="OYZ35" s="2434"/>
      <c r="OZA35" s="2434"/>
      <c r="OZB35" s="2434"/>
      <c r="OZC35" s="2434"/>
      <c r="OZD35" s="2434"/>
      <c r="OZE35" s="2434"/>
      <c r="OZF35" s="2434"/>
      <c r="OZG35" s="2434"/>
      <c r="OZH35" s="2434"/>
      <c r="OZI35" s="2434"/>
      <c r="OZJ35" s="2434"/>
      <c r="OZK35" s="2434"/>
      <c r="OZL35" s="2434"/>
      <c r="OZM35" s="2434"/>
      <c r="OZN35" s="2434"/>
      <c r="OZO35" s="2434"/>
      <c r="OZP35" s="2434"/>
      <c r="OZQ35" s="2434"/>
      <c r="OZR35" s="2434"/>
      <c r="OZS35" s="2434"/>
      <c r="OZT35" s="2434"/>
      <c r="OZU35" s="2434"/>
      <c r="OZV35" s="2434"/>
      <c r="OZW35" s="2434"/>
      <c r="OZX35" s="2434"/>
      <c r="OZY35" s="2434"/>
      <c r="OZZ35" s="2434"/>
      <c r="PAA35" s="2434"/>
      <c r="PAB35" s="2434"/>
      <c r="PAC35" s="2434"/>
      <c r="PAD35" s="2434"/>
      <c r="PAE35" s="2434"/>
      <c r="PAF35" s="2434"/>
      <c r="PAG35" s="2434"/>
      <c r="PAH35" s="2434"/>
      <c r="PAI35" s="2434"/>
      <c r="PAJ35" s="2434"/>
      <c r="PAK35" s="2434"/>
      <c r="PAL35" s="2434"/>
      <c r="PAM35" s="2434"/>
      <c r="PAN35" s="2434"/>
      <c r="PAO35" s="2434"/>
      <c r="PAP35" s="2434"/>
      <c r="PAQ35" s="2434"/>
      <c r="PAR35" s="2434"/>
      <c r="PAS35" s="2434"/>
      <c r="PAT35" s="2434"/>
      <c r="PAU35" s="2434"/>
      <c r="PAV35" s="2434"/>
      <c r="PAW35" s="2434"/>
      <c r="PAX35" s="2434"/>
      <c r="PAY35" s="2434"/>
      <c r="PAZ35" s="2434"/>
      <c r="PBA35" s="2434"/>
      <c r="PBB35" s="2434"/>
      <c r="PBC35" s="2434"/>
      <c r="PBD35" s="2434"/>
      <c r="PBE35" s="2434"/>
      <c r="PBF35" s="2434"/>
      <c r="PBG35" s="2434"/>
      <c r="PBH35" s="2434"/>
      <c r="PBI35" s="2434"/>
      <c r="PBJ35" s="2434"/>
      <c r="PBK35" s="2434"/>
      <c r="PBL35" s="2434"/>
      <c r="PBM35" s="2434"/>
      <c r="PBN35" s="2434"/>
      <c r="PBO35" s="2434"/>
      <c r="PBP35" s="2434"/>
      <c r="PBQ35" s="2434"/>
      <c r="PBR35" s="2434"/>
      <c r="PBS35" s="2434"/>
      <c r="PBT35" s="2434"/>
      <c r="PBU35" s="2434"/>
      <c r="PBV35" s="2434"/>
      <c r="PBW35" s="2434"/>
      <c r="PBX35" s="2434"/>
      <c r="PBY35" s="2434"/>
      <c r="PBZ35" s="2434"/>
      <c r="PCA35" s="2434"/>
      <c r="PCB35" s="2434"/>
      <c r="PCC35" s="2434"/>
      <c r="PCD35" s="2434"/>
      <c r="PCE35" s="2434"/>
      <c r="PCF35" s="2434"/>
      <c r="PCG35" s="2434"/>
      <c r="PCH35" s="2434"/>
      <c r="PCI35" s="2434"/>
      <c r="PCJ35" s="2434"/>
      <c r="PCK35" s="2434"/>
      <c r="PCL35" s="2434"/>
      <c r="PCM35" s="2434"/>
      <c r="PCN35" s="2434"/>
      <c r="PCO35" s="2434"/>
      <c r="PCP35" s="2434"/>
      <c r="PCQ35" s="2434"/>
      <c r="PCR35" s="2434"/>
      <c r="PCS35" s="2434"/>
      <c r="PCT35" s="2434"/>
      <c r="PCU35" s="2434"/>
      <c r="PCV35" s="2434"/>
      <c r="PCW35" s="2434"/>
      <c r="PCX35" s="2434"/>
      <c r="PCY35" s="2434"/>
      <c r="PCZ35" s="2434"/>
      <c r="PDA35" s="2434"/>
      <c r="PDB35" s="2434"/>
      <c r="PDC35" s="2434"/>
      <c r="PDD35" s="2434"/>
      <c r="PDE35" s="2434"/>
      <c r="PDF35" s="2434"/>
      <c r="PDG35" s="2434"/>
      <c r="PDH35" s="2434"/>
      <c r="PDI35" s="2434"/>
      <c r="PDJ35" s="2434"/>
      <c r="PDK35" s="2434"/>
      <c r="PDL35" s="2434"/>
      <c r="PDM35" s="2434"/>
      <c r="PDN35" s="2434"/>
      <c r="PDO35" s="2434"/>
      <c r="PDP35" s="2434"/>
      <c r="PDQ35" s="2434"/>
      <c r="PDR35" s="2434"/>
      <c r="PDS35" s="2434"/>
      <c r="PDT35" s="2434"/>
      <c r="PDU35" s="2434"/>
      <c r="PDV35" s="2434"/>
      <c r="PDW35" s="2434"/>
      <c r="PDX35" s="2434"/>
      <c r="PDY35" s="2434"/>
      <c r="PDZ35" s="2434"/>
      <c r="PEA35" s="2434"/>
      <c r="PEB35" s="2434"/>
      <c r="PEC35" s="2434"/>
      <c r="PED35" s="2434"/>
      <c r="PEE35" s="2434"/>
      <c r="PEF35" s="2434"/>
      <c r="PEG35" s="2434"/>
      <c r="PEH35" s="2434"/>
      <c r="PEI35" s="2434"/>
      <c r="PEJ35" s="2434"/>
      <c r="PEK35" s="2434"/>
      <c r="PEL35" s="2434"/>
      <c r="PEM35" s="2434"/>
      <c r="PEN35" s="2434"/>
      <c r="PEO35" s="2434"/>
      <c r="PEP35" s="2434"/>
      <c r="PEQ35" s="2434"/>
      <c r="PER35" s="2434"/>
      <c r="PES35" s="2434"/>
      <c r="PET35" s="2434"/>
      <c r="PEU35" s="2434"/>
      <c r="PEV35" s="2434"/>
      <c r="PEW35" s="2434"/>
      <c r="PEX35" s="2434"/>
      <c r="PEY35" s="2434"/>
      <c r="PEZ35" s="2434"/>
      <c r="PFA35" s="2434"/>
      <c r="PFB35" s="2434"/>
      <c r="PFC35" s="2434"/>
      <c r="PFD35" s="2434"/>
      <c r="PFE35" s="2434"/>
      <c r="PFF35" s="2434"/>
      <c r="PFG35" s="2434"/>
      <c r="PFH35" s="2434"/>
      <c r="PFI35" s="2434"/>
      <c r="PFJ35" s="2434"/>
      <c r="PFK35" s="2434"/>
      <c r="PFL35" s="2434"/>
      <c r="PFM35" s="2434"/>
      <c r="PFN35" s="2434"/>
      <c r="PFO35" s="2434"/>
      <c r="PFP35" s="2434"/>
      <c r="PFQ35" s="2434"/>
      <c r="PFR35" s="2434"/>
      <c r="PFS35" s="2434"/>
      <c r="PFT35" s="2434"/>
      <c r="PFU35" s="2434"/>
      <c r="PFV35" s="2434"/>
      <c r="PFW35" s="2434"/>
      <c r="PFX35" s="2434"/>
      <c r="PFY35" s="2434"/>
      <c r="PFZ35" s="2434"/>
      <c r="PGA35" s="2434"/>
      <c r="PGB35" s="2434"/>
      <c r="PGC35" s="2434"/>
      <c r="PGD35" s="2434"/>
      <c r="PGE35" s="2434"/>
      <c r="PGF35" s="2434"/>
      <c r="PGG35" s="2434"/>
      <c r="PGH35" s="2434"/>
      <c r="PGI35" s="2434"/>
      <c r="PGJ35" s="2434"/>
      <c r="PGK35" s="2434"/>
      <c r="PGL35" s="2434"/>
      <c r="PGM35" s="2434"/>
      <c r="PGN35" s="2434"/>
      <c r="PGO35" s="2434"/>
      <c r="PGP35" s="2434"/>
      <c r="PGQ35" s="2434"/>
      <c r="PGR35" s="2434"/>
      <c r="PGS35" s="2434"/>
      <c r="PGT35" s="2434"/>
      <c r="PGU35" s="2434"/>
      <c r="PGV35" s="2434"/>
      <c r="PGW35" s="2434"/>
      <c r="PGX35" s="2434"/>
      <c r="PGY35" s="2434"/>
      <c r="PGZ35" s="2434"/>
      <c r="PHA35" s="2434"/>
      <c r="PHB35" s="2434"/>
      <c r="PHC35" s="2434"/>
      <c r="PHD35" s="2434"/>
      <c r="PHE35" s="2434"/>
      <c r="PHF35" s="2434"/>
      <c r="PHG35" s="2434"/>
      <c r="PHH35" s="2434"/>
      <c r="PHI35" s="2434"/>
      <c r="PHJ35" s="2434"/>
      <c r="PHK35" s="2434"/>
      <c r="PHL35" s="2434"/>
      <c r="PHM35" s="2434"/>
      <c r="PHN35" s="2434"/>
      <c r="PHO35" s="2434"/>
      <c r="PHP35" s="2434"/>
      <c r="PHQ35" s="2434"/>
      <c r="PHR35" s="2434"/>
      <c r="PHS35" s="2434"/>
      <c r="PHT35" s="2434"/>
      <c r="PHU35" s="2434"/>
      <c r="PHV35" s="2434"/>
      <c r="PHW35" s="2434"/>
      <c r="PHX35" s="2434"/>
      <c r="PHY35" s="2434"/>
      <c r="PHZ35" s="2434"/>
      <c r="PIA35" s="2434"/>
      <c r="PIB35" s="2434"/>
      <c r="PIC35" s="2434"/>
      <c r="PID35" s="2434"/>
      <c r="PIE35" s="2434"/>
      <c r="PIF35" s="2434"/>
      <c r="PIG35" s="2434"/>
      <c r="PIH35" s="2434"/>
      <c r="PII35" s="2434"/>
      <c r="PIJ35" s="2434"/>
      <c r="PIK35" s="2434"/>
      <c r="PIL35" s="2434"/>
      <c r="PIM35" s="2434"/>
      <c r="PIN35" s="2434"/>
      <c r="PIO35" s="2434"/>
      <c r="PIP35" s="2434"/>
      <c r="PIQ35" s="2434"/>
      <c r="PIR35" s="2434"/>
      <c r="PIS35" s="2434"/>
      <c r="PIT35" s="2434"/>
      <c r="PIU35" s="2434"/>
      <c r="PIV35" s="2434"/>
      <c r="PIW35" s="2434"/>
      <c r="PIX35" s="2434"/>
      <c r="PIY35" s="2434"/>
      <c r="PIZ35" s="2434"/>
      <c r="PJA35" s="2434"/>
      <c r="PJB35" s="2434"/>
      <c r="PJC35" s="2434"/>
      <c r="PJD35" s="2434"/>
      <c r="PJE35" s="2434"/>
      <c r="PJF35" s="2434"/>
      <c r="PJG35" s="2434"/>
      <c r="PJH35" s="2434"/>
      <c r="PJI35" s="2434"/>
      <c r="PJJ35" s="2434"/>
      <c r="PJK35" s="2434"/>
      <c r="PJL35" s="2434"/>
      <c r="PJM35" s="2434"/>
      <c r="PJN35" s="2434"/>
      <c r="PJO35" s="2434"/>
      <c r="PJP35" s="2434"/>
      <c r="PJQ35" s="2434"/>
      <c r="PJR35" s="2434"/>
      <c r="PJS35" s="2434"/>
      <c r="PJT35" s="2434"/>
      <c r="PJU35" s="2434"/>
      <c r="PJV35" s="2434"/>
      <c r="PJW35" s="2434"/>
      <c r="PJX35" s="2434"/>
      <c r="PJY35" s="2434"/>
      <c r="PJZ35" s="2434"/>
      <c r="PKA35" s="2434"/>
      <c r="PKB35" s="2434"/>
      <c r="PKC35" s="2434"/>
      <c r="PKD35" s="2434"/>
      <c r="PKE35" s="2434"/>
      <c r="PKF35" s="2434"/>
      <c r="PKG35" s="2434"/>
      <c r="PKH35" s="2434"/>
      <c r="PKI35" s="2434"/>
      <c r="PKJ35" s="2434"/>
      <c r="PKK35" s="2434"/>
      <c r="PKL35" s="2434"/>
      <c r="PKM35" s="2434"/>
      <c r="PKN35" s="2434"/>
      <c r="PKO35" s="2434"/>
      <c r="PKP35" s="2434"/>
      <c r="PKQ35" s="2434"/>
      <c r="PKR35" s="2434"/>
      <c r="PKS35" s="2434"/>
      <c r="PKT35" s="2434"/>
      <c r="PKU35" s="2434"/>
      <c r="PKV35" s="2434"/>
      <c r="PKW35" s="2434"/>
      <c r="PKX35" s="2434"/>
      <c r="PKY35" s="2434"/>
      <c r="PKZ35" s="2434"/>
      <c r="PLA35" s="2434"/>
      <c r="PLB35" s="2434"/>
      <c r="PLC35" s="2434"/>
      <c r="PLD35" s="2434"/>
      <c r="PLE35" s="2434"/>
      <c r="PLF35" s="2434"/>
      <c r="PLG35" s="2434"/>
      <c r="PLH35" s="2434"/>
      <c r="PLI35" s="2434"/>
      <c r="PLJ35" s="2434"/>
      <c r="PLK35" s="2434"/>
      <c r="PLL35" s="2434"/>
      <c r="PLM35" s="2434"/>
      <c r="PLN35" s="2434"/>
      <c r="PLO35" s="2434"/>
      <c r="PLP35" s="2434"/>
      <c r="PLQ35" s="2434"/>
      <c r="PLR35" s="2434"/>
      <c r="PLS35" s="2434"/>
      <c r="PLT35" s="2434"/>
      <c r="PLU35" s="2434"/>
      <c r="PLV35" s="2434"/>
      <c r="PLW35" s="2434"/>
      <c r="PLX35" s="2434"/>
      <c r="PLY35" s="2434"/>
      <c r="PLZ35" s="2434"/>
      <c r="PMA35" s="2434"/>
      <c r="PMB35" s="2434"/>
      <c r="PMC35" s="2434"/>
      <c r="PMD35" s="2434"/>
      <c r="PME35" s="2434"/>
      <c r="PMF35" s="2434"/>
      <c r="PMG35" s="2434"/>
      <c r="PMH35" s="2434"/>
      <c r="PMI35" s="2434"/>
      <c r="PMJ35" s="2434"/>
      <c r="PMK35" s="2434"/>
      <c r="PML35" s="2434"/>
      <c r="PMM35" s="2434"/>
      <c r="PMN35" s="2434"/>
      <c r="PMO35" s="2434"/>
      <c r="PMP35" s="2434"/>
      <c r="PMQ35" s="2434"/>
      <c r="PMR35" s="2434"/>
      <c r="PMS35" s="2434"/>
      <c r="PMT35" s="2434"/>
      <c r="PMU35" s="2434"/>
      <c r="PMV35" s="2434"/>
      <c r="PMW35" s="2434"/>
      <c r="PMX35" s="2434"/>
      <c r="PMY35" s="2434"/>
      <c r="PMZ35" s="2434"/>
      <c r="PNA35" s="2434"/>
      <c r="PNB35" s="2434"/>
      <c r="PNC35" s="2434"/>
      <c r="PND35" s="2434"/>
      <c r="PNE35" s="2434"/>
      <c r="PNF35" s="2434"/>
      <c r="PNG35" s="2434"/>
      <c r="PNH35" s="2434"/>
      <c r="PNI35" s="2434"/>
      <c r="PNJ35" s="2434"/>
      <c r="PNK35" s="2434"/>
      <c r="PNL35" s="2434"/>
      <c r="PNM35" s="2434"/>
      <c r="PNN35" s="2434"/>
      <c r="PNO35" s="2434"/>
      <c r="PNP35" s="2434"/>
      <c r="PNQ35" s="2434"/>
      <c r="PNR35" s="2434"/>
      <c r="PNS35" s="2434"/>
      <c r="PNT35" s="2434"/>
      <c r="PNU35" s="2434"/>
      <c r="PNV35" s="2434"/>
      <c r="PNW35" s="2434"/>
      <c r="PNX35" s="2434"/>
      <c r="PNY35" s="2434"/>
      <c r="PNZ35" s="2434"/>
      <c r="POA35" s="2434"/>
      <c r="POB35" s="2434"/>
      <c r="POC35" s="2434"/>
      <c r="POD35" s="2434"/>
      <c r="POE35" s="2434"/>
      <c r="POF35" s="2434"/>
      <c r="POG35" s="2434"/>
      <c r="POH35" s="2434"/>
      <c r="POI35" s="2434"/>
      <c r="POJ35" s="2434"/>
      <c r="POK35" s="2434"/>
      <c r="POL35" s="2434"/>
      <c r="POM35" s="2434"/>
      <c r="PON35" s="2434"/>
      <c r="POO35" s="2434"/>
      <c r="POP35" s="2434"/>
      <c r="POQ35" s="2434"/>
      <c r="POR35" s="2434"/>
      <c r="POS35" s="2434"/>
      <c r="POT35" s="2434"/>
      <c r="POU35" s="2434"/>
      <c r="POV35" s="2434"/>
      <c r="POW35" s="2434"/>
      <c r="POX35" s="2434"/>
      <c r="POY35" s="2434"/>
      <c r="POZ35" s="2434"/>
      <c r="PPA35" s="2434"/>
      <c r="PPB35" s="2434"/>
      <c r="PPC35" s="2434"/>
      <c r="PPD35" s="2434"/>
      <c r="PPE35" s="2434"/>
      <c r="PPF35" s="2434"/>
      <c r="PPG35" s="2434"/>
      <c r="PPH35" s="2434"/>
      <c r="PPI35" s="2434"/>
      <c r="PPJ35" s="2434"/>
      <c r="PPK35" s="2434"/>
      <c r="PPL35" s="2434"/>
      <c r="PPM35" s="2434"/>
      <c r="PPN35" s="2434"/>
      <c r="PPO35" s="2434"/>
      <c r="PPP35" s="2434"/>
      <c r="PPQ35" s="2434"/>
      <c r="PPR35" s="2434"/>
      <c r="PPS35" s="2434"/>
      <c r="PPT35" s="2434"/>
      <c r="PPU35" s="2434"/>
      <c r="PPV35" s="2434"/>
      <c r="PPW35" s="2434"/>
      <c r="PPX35" s="2434"/>
      <c r="PPY35" s="2434"/>
      <c r="PPZ35" s="2434"/>
      <c r="PQA35" s="2434"/>
      <c r="PQB35" s="2434"/>
      <c r="PQC35" s="2434"/>
      <c r="PQD35" s="2434"/>
      <c r="PQE35" s="2434"/>
      <c r="PQF35" s="2434"/>
      <c r="PQG35" s="2434"/>
      <c r="PQH35" s="2434"/>
      <c r="PQI35" s="2434"/>
      <c r="PQJ35" s="2434"/>
      <c r="PQK35" s="2434"/>
      <c r="PQL35" s="2434"/>
      <c r="PQM35" s="2434"/>
      <c r="PQN35" s="2434"/>
      <c r="PQO35" s="2434"/>
      <c r="PQP35" s="2434"/>
      <c r="PQQ35" s="2434"/>
      <c r="PQR35" s="2434"/>
      <c r="PQS35" s="2434"/>
      <c r="PQT35" s="2434"/>
      <c r="PQU35" s="2434"/>
      <c r="PQV35" s="2434"/>
      <c r="PQW35" s="2434"/>
      <c r="PQX35" s="2434"/>
      <c r="PQY35" s="2434"/>
      <c r="PQZ35" s="2434"/>
      <c r="PRA35" s="2434"/>
      <c r="PRB35" s="2434"/>
      <c r="PRC35" s="2434"/>
      <c r="PRD35" s="2434"/>
      <c r="PRE35" s="2434"/>
      <c r="PRF35" s="2434"/>
      <c r="PRG35" s="2434"/>
      <c r="PRH35" s="2434"/>
      <c r="PRI35" s="2434"/>
      <c r="PRJ35" s="2434"/>
      <c r="PRK35" s="2434"/>
      <c r="PRL35" s="2434"/>
      <c r="PRM35" s="2434"/>
      <c r="PRN35" s="2434"/>
      <c r="PRO35" s="2434"/>
      <c r="PRP35" s="2434"/>
      <c r="PRQ35" s="2434"/>
      <c r="PRR35" s="2434"/>
      <c r="PRS35" s="2434"/>
      <c r="PRT35" s="2434"/>
      <c r="PRU35" s="2434"/>
      <c r="PRV35" s="2434"/>
      <c r="PRW35" s="2434"/>
      <c r="PRX35" s="2434"/>
      <c r="PRY35" s="2434"/>
      <c r="PRZ35" s="2434"/>
      <c r="PSA35" s="2434"/>
      <c r="PSB35" s="2434"/>
      <c r="PSC35" s="2434"/>
      <c r="PSD35" s="2434"/>
      <c r="PSE35" s="2434"/>
      <c r="PSF35" s="2434"/>
      <c r="PSG35" s="2434"/>
      <c r="PSH35" s="2434"/>
      <c r="PSI35" s="2434"/>
      <c r="PSJ35" s="2434"/>
      <c r="PSK35" s="2434"/>
      <c r="PSL35" s="2434"/>
      <c r="PSM35" s="2434"/>
      <c r="PSN35" s="2434"/>
      <c r="PSO35" s="2434"/>
      <c r="PSP35" s="2434"/>
      <c r="PSQ35" s="2434"/>
      <c r="PSR35" s="2434"/>
      <c r="PSS35" s="2434"/>
      <c r="PST35" s="2434"/>
      <c r="PSU35" s="2434"/>
      <c r="PSV35" s="2434"/>
      <c r="PSW35" s="2434"/>
      <c r="PSX35" s="2434"/>
      <c r="PSY35" s="2434"/>
      <c r="PSZ35" s="2434"/>
      <c r="PTA35" s="2434"/>
      <c r="PTB35" s="2434"/>
      <c r="PTC35" s="2434"/>
      <c r="PTD35" s="2434"/>
      <c r="PTE35" s="2434"/>
      <c r="PTF35" s="2434"/>
      <c r="PTG35" s="2434"/>
      <c r="PTH35" s="2434"/>
      <c r="PTI35" s="2434"/>
      <c r="PTJ35" s="2434"/>
      <c r="PTK35" s="2434"/>
      <c r="PTL35" s="2434"/>
      <c r="PTM35" s="2434"/>
      <c r="PTN35" s="2434"/>
      <c r="PTO35" s="2434"/>
      <c r="PTP35" s="2434"/>
      <c r="PTQ35" s="2434"/>
      <c r="PTR35" s="2434"/>
      <c r="PTS35" s="2434"/>
      <c r="PTT35" s="2434"/>
      <c r="PTU35" s="2434"/>
      <c r="PTV35" s="2434"/>
      <c r="PTW35" s="2434"/>
      <c r="PTX35" s="2434"/>
      <c r="PTY35" s="2434"/>
      <c r="PTZ35" s="2434"/>
      <c r="PUA35" s="2434"/>
      <c r="PUB35" s="2434"/>
      <c r="PUC35" s="2434"/>
      <c r="PUD35" s="2434"/>
      <c r="PUE35" s="2434"/>
      <c r="PUF35" s="2434"/>
      <c r="PUG35" s="2434"/>
      <c r="PUH35" s="2434"/>
      <c r="PUI35" s="2434"/>
      <c r="PUJ35" s="2434"/>
      <c r="PUK35" s="2434"/>
      <c r="PUL35" s="2434"/>
      <c r="PUM35" s="2434"/>
      <c r="PUN35" s="2434"/>
      <c r="PUO35" s="2434"/>
      <c r="PUP35" s="2434"/>
      <c r="PUQ35" s="2434"/>
      <c r="PUR35" s="2434"/>
      <c r="PUS35" s="2434"/>
      <c r="PUT35" s="2434"/>
      <c r="PUU35" s="2434"/>
      <c r="PUV35" s="2434"/>
      <c r="PUW35" s="2434"/>
      <c r="PUX35" s="2434"/>
      <c r="PUY35" s="2434"/>
      <c r="PUZ35" s="2434"/>
      <c r="PVA35" s="2434"/>
      <c r="PVB35" s="2434"/>
      <c r="PVC35" s="2434"/>
      <c r="PVD35" s="2434"/>
      <c r="PVE35" s="2434"/>
      <c r="PVF35" s="2434"/>
      <c r="PVG35" s="2434"/>
      <c r="PVH35" s="2434"/>
      <c r="PVI35" s="2434"/>
      <c r="PVJ35" s="2434"/>
      <c r="PVK35" s="2434"/>
      <c r="PVL35" s="2434"/>
      <c r="PVM35" s="2434"/>
      <c r="PVN35" s="2434"/>
      <c r="PVO35" s="2434"/>
      <c r="PVP35" s="2434"/>
      <c r="PVQ35" s="2434"/>
      <c r="PVR35" s="2434"/>
      <c r="PVS35" s="2434"/>
      <c r="PVT35" s="2434"/>
      <c r="PVU35" s="2434"/>
      <c r="PVV35" s="2434"/>
      <c r="PVW35" s="2434"/>
      <c r="PVX35" s="2434"/>
      <c r="PVY35" s="2434"/>
      <c r="PVZ35" s="2434"/>
      <c r="PWA35" s="2434"/>
      <c r="PWB35" s="2434"/>
      <c r="PWC35" s="2434"/>
      <c r="PWD35" s="2434"/>
      <c r="PWE35" s="2434"/>
      <c r="PWF35" s="2434"/>
      <c r="PWG35" s="2434"/>
      <c r="PWH35" s="2434"/>
      <c r="PWI35" s="2434"/>
      <c r="PWJ35" s="2434"/>
      <c r="PWK35" s="2434"/>
      <c r="PWL35" s="2434"/>
      <c r="PWM35" s="2434"/>
      <c r="PWN35" s="2434"/>
      <c r="PWO35" s="2434"/>
      <c r="PWP35" s="2434"/>
      <c r="PWQ35" s="2434"/>
      <c r="PWR35" s="2434"/>
      <c r="PWS35" s="2434"/>
      <c r="PWT35" s="2434"/>
      <c r="PWU35" s="2434"/>
      <c r="PWV35" s="2434"/>
      <c r="PWW35" s="2434"/>
      <c r="PWX35" s="2434"/>
      <c r="PWY35" s="2434"/>
      <c r="PWZ35" s="2434"/>
      <c r="PXA35" s="2434"/>
      <c r="PXB35" s="2434"/>
      <c r="PXC35" s="2434"/>
      <c r="PXD35" s="2434"/>
      <c r="PXE35" s="2434"/>
      <c r="PXF35" s="2434"/>
      <c r="PXG35" s="2434"/>
      <c r="PXH35" s="2434"/>
      <c r="PXI35" s="2434"/>
      <c r="PXJ35" s="2434"/>
      <c r="PXK35" s="2434"/>
      <c r="PXL35" s="2434"/>
      <c r="PXM35" s="2434"/>
      <c r="PXN35" s="2434"/>
      <c r="PXO35" s="2434"/>
      <c r="PXP35" s="2434"/>
      <c r="PXQ35" s="2434"/>
      <c r="PXR35" s="2434"/>
      <c r="PXS35" s="2434"/>
      <c r="PXT35" s="2434"/>
      <c r="PXU35" s="2434"/>
      <c r="PXV35" s="2434"/>
      <c r="PXW35" s="2434"/>
      <c r="PXX35" s="2434"/>
      <c r="PXY35" s="2434"/>
      <c r="PXZ35" s="2434"/>
      <c r="PYA35" s="2434"/>
      <c r="PYB35" s="2434"/>
      <c r="PYC35" s="2434"/>
      <c r="PYD35" s="2434"/>
      <c r="PYE35" s="2434"/>
      <c r="PYF35" s="2434"/>
      <c r="PYG35" s="2434"/>
      <c r="PYH35" s="2434"/>
      <c r="PYI35" s="2434"/>
      <c r="PYJ35" s="2434"/>
      <c r="PYK35" s="2434"/>
      <c r="PYL35" s="2434"/>
      <c r="PYM35" s="2434"/>
      <c r="PYN35" s="2434"/>
      <c r="PYO35" s="2434"/>
      <c r="PYP35" s="2434"/>
      <c r="PYQ35" s="2434"/>
      <c r="PYR35" s="2434"/>
      <c r="PYS35" s="2434"/>
      <c r="PYT35" s="2434"/>
      <c r="PYU35" s="2434"/>
      <c r="PYV35" s="2434"/>
      <c r="PYW35" s="2434"/>
      <c r="PYX35" s="2434"/>
      <c r="PYY35" s="2434"/>
      <c r="PYZ35" s="2434"/>
      <c r="PZA35" s="2434"/>
      <c r="PZB35" s="2434"/>
      <c r="PZC35" s="2434"/>
      <c r="PZD35" s="2434"/>
      <c r="PZE35" s="2434"/>
      <c r="PZF35" s="2434"/>
      <c r="PZG35" s="2434"/>
      <c r="PZH35" s="2434"/>
      <c r="PZI35" s="2434"/>
      <c r="PZJ35" s="2434"/>
      <c r="PZK35" s="2434"/>
      <c r="PZL35" s="2434"/>
      <c r="PZM35" s="2434"/>
      <c r="PZN35" s="2434"/>
      <c r="PZO35" s="2434"/>
      <c r="PZP35" s="2434"/>
      <c r="PZQ35" s="2434"/>
      <c r="PZR35" s="2434"/>
      <c r="PZS35" s="2434"/>
      <c r="PZT35" s="2434"/>
      <c r="PZU35" s="2434"/>
      <c r="PZV35" s="2434"/>
      <c r="PZW35" s="2434"/>
      <c r="PZX35" s="2434"/>
      <c r="PZY35" s="2434"/>
      <c r="PZZ35" s="2434"/>
      <c r="QAA35" s="2434"/>
      <c r="QAB35" s="2434"/>
      <c r="QAC35" s="2434"/>
      <c r="QAD35" s="2434"/>
      <c r="QAE35" s="2434"/>
      <c r="QAF35" s="2434"/>
      <c r="QAG35" s="2434"/>
      <c r="QAH35" s="2434"/>
      <c r="QAI35" s="2434"/>
      <c r="QAJ35" s="2434"/>
      <c r="QAK35" s="2434"/>
      <c r="QAL35" s="2434"/>
      <c r="QAM35" s="2434"/>
      <c r="QAN35" s="2434"/>
      <c r="QAO35" s="2434"/>
      <c r="QAP35" s="2434"/>
      <c r="QAQ35" s="2434"/>
      <c r="QAR35" s="2434"/>
      <c r="QAS35" s="2434"/>
      <c r="QAT35" s="2434"/>
      <c r="QAU35" s="2434"/>
      <c r="QAV35" s="2434"/>
      <c r="QAW35" s="2434"/>
      <c r="QAX35" s="2434"/>
      <c r="QAY35" s="2434"/>
      <c r="QAZ35" s="2434"/>
      <c r="QBA35" s="2434"/>
      <c r="QBB35" s="2434"/>
      <c r="QBC35" s="2434"/>
      <c r="QBD35" s="2434"/>
      <c r="QBE35" s="2434"/>
      <c r="QBF35" s="2434"/>
      <c r="QBG35" s="2434"/>
      <c r="QBH35" s="2434"/>
      <c r="QBI35" s="2434"/>
      <c r="QBJ35" s="2434"/>
      <c r="QBK35" s="2434"/>
      <c r="QBL35" s="2434"/>
      <c r="QBM35" s="2434"/>
      <c r="QBN35" s="2434"/>
      <c r="QBO35" s="2434"/>
      <c r="QBP35" s="2434"/>
      <c r="QBQ35" s="2434"/>
      <c r="QBR35" s="2434"/>
      <c r="QBS35" s="2434"/>
      <c r="QBT35" s="2434"/>
      <c r="QBU35" s="2434"/>
      <c r="QBV35" s="2434"/>
      <c r="QBW35" s="2434"/>
      <c r="QBX35" s="2434"/>
      <c r="QBY35" s="2434"/>
      <c r="QBZ35" s="2434"/>
      <c r="QCA35" s="2434"/>
      <c r="QCB35" s="2434"/>
      <c r="QCC35" s="2434"/>
      <c r="QCD35" s="2434"/>
      <c r="QCE35" s="2434"/>
      <c r="QCF35" s="2434"/>
      <c r="QCG35" s="2434"/>
      <c r="QCH35" s="2434"/>
      <c r="QCI35" s="2434"/>
      <c r="QCJ35" s="2434"/>
      <c r="QCK35" s="2434"/>
      <c r="QCL35" s="2434"/>
      <c r="QCM35" s="2434"/>
      <c r="QCN35" s="2434"/>
      <c r="QCO35" s="2434"/>
      <c r="QCP35" s="2434"/>
      <c r="QCQ35" s="2434"/>
      <c r="QCR35" s="2434"/>
      <c r="QCS35" s="2434"/>
      <c r="QCT35" s="2434"/>
      <c r="QCU35" s="2434"/>
      <c r="QCV35" s="2434"/>
      <c r="QCW35" s="2434"/>
      <c r="QCX35" s="2434"/>
      <c r="QCY35" s="2434"/>
      <c r="QCZ35" s="2434"/>
      <c r="QDA35" s="2434"/>
      <c r="QDB35" s="2434"/>
      <c r="QDC35" s="2434"/>
      <c r="QDD35" s="2434"/>
      <c r="QDE35" s="2434"/>
      <c r="QDF35" s="2434"/>
      <c r="QDG35" s="2434"/>
      <c r="QDH35" s="2434"/>
      <c r="QDI35" s="2434"/>
      <c r="QDJ35" s="2434"/>
      <c r="QDK35" s="2434"/>
      <c r="QDL35" s="2434"/>
      <c r="QDM35" s="2434"/>
      <c r="QDN35" s="2434"/>
      <c r="QDO35" s="2434"/>
      <c r="QDP35" s="2434"/>
      <c r="QDQ35" s="2434"/>
      <c r="QDR35" s="2434"/>
      <c r="QDS35" s="2434"/>
      <c r="QDT35" s="2434"/>
      <c r="QDU35" s="2434"/>
      <c r="QDV35" s="2434"/>
      <c r="QDW35" s="2434"/>
      <c r="QDX35" s="2434"/>
      <c r="QDY35" s="2434"/>
      <c r="QDZ35" s="2434"/>
      <c r="QEA35" s="2434"/>
      <c r="QEB35" s="2434"/>
      <c r="QEC35" s="2434"/>
      <c r="QED35" s="2434"/>
      <c r="QEE35" s="2434"/>
      <c r="QEF35" s="2434"/>
      <c r="QEG35" s="2434"/>
      <c r="QEH35" s="2434"/>
      <c r="QEI35" s="2434"/>
      <c r="QEJ35" s="2434"/>
      <c r="QEK35" s="2434"/>
      <c r="QEL35" s="2434"/>
      <c r="QEM35" s="2434"/>
      <c r="QEN35" s="2434"/>
      <c r="QEO35" s="2434"/>
      <c r="QEP35" s="2434"/>
      <c r="QEQ35" s="2434"/>
      <c r="QER35" s="2434"/>
      <c r="QES35" s="2434"/>
      <c r="QET35" s="2434"/>
      <c r="QEU35" s="2434"/>
      <c r="QEV35" s="2434"/>
      <c r="QEW35" s="2434"/>
      <c r="QEX35" s="2434"/>
      <c r="QEY35" s="2434"/>
      <c r="QEZ35" s="2434"/>
      <c r="QFA35" s="2434"/>
      <c r="QFB35" s="2434"/>
      <c r="QFC35" s="2434"/>
      <c r="QFD35" s="2434"/>
      <c r="QFE35" s="2434"/>
      <c r="QFF35" s="2434"/>
      <c r="QFG35" s="2434"/>
      <c r="QFH35" s="2434"/>
      <c r="QFI35" s="2434"/>
      <c r="QFJ35" s="2434"/>
      <c r="QFK35" s="2434"/>
      <c r="QFL35" s="2434"/>
      <c r="QFM35" s="2434"/>
      <c r="QFN35" s="2434"/>
      <c r="QFO35" s="2434"/>
      <c r="QFP35" s="2434"/>
      <c r="QFQ35" s="2434"/>
      <c r="QFR35" s="2434"/>
      <c r="QFS35" s="2434"/>
      <c r="QFT35" s="2434"/>
      <c r="QFU35" s="2434"/>
      <c r="QFV35" s="2434"/>
      <c r="QFW35" s="2434"/>
      <c r="QFX35" s="2434"/>
      <c r="QFY35" s="2434"/>
      <c r="QFZ35" s="2434"/>
      <c r="QGA35" s="2434"/>
      <c r="QGB35" s="2434"/>
      <c r="QGC35" s="2434"/>
      <c r="QGD35" s="2434"/>
      <c r="QGE35" s="2434"/>
      <c r="QGF35" s="2434"/>
      <c r="QGG35" s="2434"/>
      <c r="QGH35" s="2434"/>
      <c r="QGI35" s="2434"/>
      <c r="QGJ35" s="2434"/>
      <c r="QGK35" s="2434"/>
      <c r="QGL35" s="2434"/>
      <c r="QGM35" s="2434"/>
      <c r="QGN35" s="2434"/>
      <c r="QGO35" s="2434"/>
      <c r="QGP35" s="2434"/>
      <c r="QGQ35" s="2434"/>
      <c r="QGR35" s="2434"/>
      <c r="QGS35" s="2434"/>
      <c r="QGT35" s="2434"/>
      <c r="QGU35" s="2434"/>
      <c r="QGV35" s="2434"/>
      <c r="QGW35" s="2434"/>
      <c r="QGX35" s="2434"/>
      <c r="QGY35" s="2434"/>
      <c r="QGZ35" s="2434"/>
      <c r="QHA35" s="2434"/>
      <c r="QHB35" s="2434"/>
      <c r="QHC35" s="2434"/>
      <c r="QHD35" s="2434"/>
      <c r="QHE35" s="2434"/>
      <c r="QHF35" s="2434"/>
      <c r="QHG35" s="2434"/>
      <c r="QHH35" s="2434"/>
      <c r="QHI35" s="2434"/>
      <c r="QHJ35" s="2434"/>
      <c r="QHK35" s="2434"/>
      <c r="QHL35" s="2434"/>
      <c r="QHM35" s="2434"/>
      <c r="QHN35" s="2434"/>
      <c r="QHO35" s="2434"/>
      <c r="QHP35" s="2434"/>
      <c r="QHQ35" s="2434"/>
      <c r="QHR35" s="2434"/>
      <c r="QHS35" s="2434"/>
      <c r="QHT35" s="2434"/>
      <c r="QHU35" s="2434"/>
      <c r="QHV35" s="2434"/>
      <c r="QHW35" s="2434"/>
      <c r="QHX35" s="2434"/>
      <c r="QHY35" s="2434"/>
      <c r="QHZ35" s="2434"/>
      <c r="QIA35" s="2434"/>
      <c r="QIB35" s="2434"/>
      <c r="QIC35" s="2434"/>
      <c r="QID35" s="2434"/>
      <c r="QIE35" s="2434"/>
      <c r="QIF35" s="2434"/>
      <c r="QIG35" s="2434"/>
      <c r="QIH35" s="2434"/>
      <c r="QII35" s="2434"/>
      <c r="QIJ35" s="2434"/>
      <c r="QIK35" s="2434"/>
      <c r="QIL35" s="2434"/>
      <c r="QIM35" s="2434"/>
      <c r="QIN35" s="2434"/>
      <c r="QIO35" s="2434"/>
      <c r="QIP35" s="2434"/>
      <c r="QIQ35" s="2434"/>
      <c r="QIR35" s="2434"/>
      <c r="QIS35" s="2434"/>
      <c r="QIT35" s="2434"/>
      <c r="QIU35" s="2434"/>
      <c r="QIV35" s="2434"/>
      <c r="QIW35" s="2434"/>
      <c r="QIX35" s="2434"/>
      <c r="QIY35" s="2434"/>
      <c r="QIZ35" s="2434"/>
      <c r="QJA35" s="2434"/>
      <c r="QJB35" s="2434"/>
      <c r="QJC35" s="2434"/>
      <c r="QJD35" s="2434"/>
      <c r="QJE35" s="2434"/>
      <c r="QJF35" s="2434"/>
      <c r="QJG35" s="2434"/>
      <c r="QJH35" s="2434"/>
      <c r="QJI35" s="2434"/>
      <c r="QJJ35" s="2434"/>
      <c r="QJK35" s="2434"/>
      <c r="QJL35" s="2434"/>
      <c r="QJM35" s="2434"/>
      <c r="QJN35" s="2434"/>
      <c r="QJO35" s="2434"/>
      <c r="QJP35" s="2434"/>
      <c r="QJQ35" s="2434"/>
      <c r="QJR35" s="2434"/>
      <c r="QJS35" s="2434"/>
      <c r="QJT35" s="2434"/>
      <c r="QJU35" s="2434"/>
      <c r="QJV35" s="2434"/>
      <c r="QJW35" s="2434"/>
      <c r="QJX35" s="2434"/>
      <c r="QJY35" s="2434"/>
      <c r="QJZ35" s="2434"/>
      <c r="QKA35" s="2434"/>
      <c r="QKB35" s="2434"/>
      <c r="QKC35" s="2434"/>
      <c r="QKD35" s="2434"/>
      <c r="QKE35" s="2434"/>
      <c r="QKF35" s="2434"/>
      <c r="QKG35" s="2434"/>
      <c r="QKH35" s="2434"/>
      <c r="QKI35" s="2434"/>
      <c r="QKJ35" s="2434"/>
      <c r="QKK35" s="2434"/>
      <c r="QKL35" s="2434"/>
      <c r="QKM35" s="2434"/>
      <c r="QKN35" s="2434"/>
      <c r="QKO35" s="2434"/>
      <c r="QKP35" s="2434"/>
      <c r="QKQ35" s="2434"/>
      <c r="QKR35" s="2434"/>
      <c r="QKS35" s="2434"/>
      <c r="QKT35" s="2434"/>
      <c r="QKU35" s="2434"/>
      <c r="QKV35" s="2434"/>
      <c r="QKW35" s="2434"/>
      <c r="QKX35" s="2434"/>
      <c r="QKY35" s="2434"/>
      <c r="QKZ35" s="2434"/>
      <c r="QLA35" s="2434"/>
      <c r="QLB35" s="2434"/>
      <c r="QLC35" s="2434"/>
      <c r="QLD35" s="2434"/>
      <c r="QLE35" s="2434"/>
      <c r="QLF35" s="2434"/>
      <c r="QLG35" s="2434"/>
      <c r="QLH35" s="2434"/>
      <c r="QLI35" s="2434"/>
      <c r="QLJ35" s="2434"/>
      <c r="QLK35" s="2434"/>
      <c r="QLL35" s="2434"/>
      <c r="QLM35" s="2434"/>
      <c r="QLN35" s="2434"/>
      <c r="QLO35" s="2434"/>
      <c r="QLP35" s="2434"/>
      <c r="QLQ35" s="2434"/>
      <c r="QLR35" s="2434"/>
      <c r="QLS35" s="2434"/>
      <c r="QLT35" s="2434"/>
      <c r="QLU35" s="2434"/>
      <c r="QLV35" s="2434"/>
      <c r="QLW35" s="2434"/>
      <c r="QLX35" s="2434"/>
      <c r="QLY35" s="2434"/>
      <c r="QLZ35" s="2434"/>
      <c r="QMA35" s="2434"/>
      <c r="QMB35" s="2434"/>
      <c r="QMC35" s="2434"/>
      <c r="QMD35" s="2434"/>
      <c r="QME35" s="2434"/>
      <c r="QMF35" s="2434"/>
      <c r="QMG35" s="2434"/>
      <c r="QMH35" s="2434"/>
      <c r="QMI35" s="2434"/>
      <c r="QMJ35" s="2434"/>
      <c r="QMK35" s="2434"/>
      <c r="QML35" s="2434"/>
      <c r="QMM35" s="2434"/>
      <c r="QMN35" s="2434"/>
      <c r="QMO35" s="2434"/>
      <c r="QMP35" s="2434"/>
      <c r="QMQ35" s="2434"/>
      <c r="QMR35" s="2434"/>
      <c r="QMS35" s="2434"/>
      <c r="QMT35" s="2434"/>
      <c r="QMU35" s="2434"/>
      <c r="QMV35" s="2434"/>
      <c r="QMW35" s="2434"/>
      <c r="QMX35" s="2434"/>
      <c r="QMY35" s="2434"/>
      <c r="QMZ35" s="2434"/>
      <c r="QNA35" s="2434"/>
      <c r="QNB35" s="2434"/>
      <c r="QNC35" s="2434"/>
      <c r="QND35" s="2434"/>
      <c r="QNE35" s="2434"/>
      <c r="QNF35" s="2434"/>
      <c r="QNG35" s="2434"/>
      <c r="QNH35" s="2434"/>
      <c r="QNI35" s="2434"/>
      <c r="QNJ35" s="2434"/>
      <c r="QNK35" s="2434"/>
      <c r="QNL35" s="2434"/>
      <c r="QNM35" s="2434"/>
      <c r="QNN35" s="2434"/>
      <c r="QNO35" s="2434"/>
      <c r="QNP35" s="2434"/>
      <c r="QNQ35" s="2434"/>
      <c r="QNR35" s="2434"/>
      <c r="QNS35" s="2434"/>
      <c r="QNT35" s="2434"/>
      <c r="QNU35" s="2434"/>
      <c r="QNV35" s="2434"/>
      <c r="QNW35" s="2434"/>
      <c r="QNX35" s="2434"/>
      <c r="QNY35" s="2434"/>
      <c r="QNZ35" s="2434"/>
      <c r="QOA35" s="2434"/>
      <c r="QOB35" s="2434"/>
      <c r="QOC35" s="2434"/>
      <c r="QOD35" s="2434"/>
      <c r="QOE35" s="2434"/>
      <c r="QOF35" s="2434"/>
      <c r="QOG35" s="2434"/>
      <c r="QOH35" s="2434"/>
      <c r="QOI35" s="2434"/>
      <c r="QOJ35" s="2434"/>
      <c r="QOK35" s="2434"/>
      <c r="QOL35" s="2434"/>
      <c r="QOM35" s="2434"/>
      <c r="QON35" s="2434"/>
      <c r="QOO35" s="2434"/>
      <c r="QOP35" s="2434"/>
      <c r="QOQ35" s="2434"/>
      <c r="QOR35" s="2434"/>
      <c r="QOS35" s="2434"/>
      <c r="QOT35" s="2434"/>
      <c r="QOU35" s="2434"/>
      <c r="QOV35" s="2434"/>
      <c r="QOW35" s="2434"/>
      <c r="QOX35" s="2434"/>
      <c r="QOY35" s="2434"/>
      <c r="QOZ35" s="2434"/>
      <c r="QPA35" s="2434"/>
      <c r="QPB35" s="2434"/>
      <c r="QPC35" s="2434"/>
      <c r="QPD35" s="2434"/>
      <c r="QPE35" s="2434"/>
      <c r="QPF35" s="2434"/>
      <c r="QPG35" s="2434"/>
      <c r="QPH35" s="2434"/>
      <c r="QPI35" s="2434"/>
      <c r="QPJ35" s="2434"/>
      <c r="QPK35" s="2434"/>
      <c r="QPL35" s="2434"/>
      <c r="QPM35" s="2434"/>
      <c r="QPN35" s="2434"/>
      <c r="QPO35" s="2434"/>
      <c r="QPP35" s="2434"/>
      <c r="QPQ35" s="2434"/>
      <c r="QPR35" s="2434"/>
      <c r="QPS35" s="2434"/>
      <c r="QPT35" s="2434"/>
      <c r="QPU35" s="2434"/>
      <c r="QPV35" s="2434"/>
      <c r="QPW35" s="2434"/>
      <c r="QPX35" s="2434"/>
      <c r="QPY35" s="2434"/>
      <c r="QPZ35" s="2434"/>
      <c r="QQA35" s="2434"/>
      <c r="QQB35" s="2434"/>
      <c r="QQC35" s="2434"/>
      <c r="QQD35" s="2434"/>
      <c r="QQE35" s="2434"/>
      <c r="QQF35" s="2434"/>
      <c r="QQG35" s="2434"/>
      <c r="QQH35" s="2434"/>
      <c r="QQI35" s="2434"/>
      <c r="QQJ35" s="2434"/>
      <c r="QQK35" s="2434"/>
      <c r="QQL35" s="2434"/>
      <c r="QQM35" s="2434"/>
      <c r="QQN35" s="2434"/>
      <c r="QQO35" s="2434"/>
      <c r="QQP35" s="2434"/>
      <c r="QQQ35" s="2434"/>
      <c r="QQR35" s="2434"/>
      <c r="QQS35" s="2434"/>
      <c r="QQT35" s="2434"/>
      <c r="QQU35" s="2434"/>
      <c r="QQV35" s="2434"/>
      <c r="QQW35" s="2434"/>
      <c r="QQX35" s="2434"/>
      <c r="QQY35" s="2434"/>
      <c r="QQZ35" s="2434"/>
      <c r="QRA35" s="2434"/>
      <c r="QRB35" s="2434"/>
      <c r="QRC35" s="2434"/>
      <c r="QRD35" s="2434"/>
      <c r="QRE35" s="2434"/>
      <c r="QRF35" s="2434"/>
      <c r="QRG35" s="2434"/>
      <c r="QRH35" s="2434"/>
      <c r="QRI35" s="2434"/>
      <c r="QRJ35" s="2434"/>
      <c r="QRK35" s="2434"/>
      <c r="QRL35" s="2434"/>
      <c r="QRM35" s="2434"/>
      <c r="QRN35" s="2434"/>
      <c r="QRO35" s="2434"/>
      <c r="QRP35" s="2434"/>
      <c r="QRQ35" s="2434"/>
      <c r="QRR35" s="2434"/>
      <c r="QRS35" s="2434"/>
      <c r="QRT35" s="2434"/>
      <c r="QRU35" s="2434"/>
      <c r="QRV35" s="2434"/>
      <c r="QRW35" s="2434"/>
      <c r="QRX35" s="2434"/>
      <c r="QRY35" s="2434"/>
      <c r="QRZ35" s="2434"/>
      <c r="QSA35" s="2434"/>
      <c r="QSB35" s="2434"/>
      <c r="QSC35" s="2434"/>
      <c r="QSD35" s="2434"/>
      <c r="QSE35" s="2434"/>
      <c r="QSF35" s="2434"/>
      <c r="QSG35" s="2434"/>
      <c r="QSH35" s="2434"/>
      <c r="QSI35" s="2434"/>
      <c r="QSJ35" s="2434"/>
      <c r="QSK35" s="2434"/>
      <c r="QSL35" s="2434"/>
      <c r="QSM35" s="2434"/>
      <c r="QSN35" s="2434"/>
      <c r="QSO35" s="2434"/>
      <c r="QSP35" s="2434"/>
      <c r="QSQ35" s="2434"/>
      <c r="QSR35" s="2434"/>
      <c r="QSS35" s="2434"/>
      <c r="QST35" s="2434"/>
      <c r="QSU35" s="2434"/>
      <c r="QSV35" s="2434"/>
      <c r="QSW35" s="2434"/>
      <c r="QSX35" s="2434"/>
      <c r="QSY35" s="2434"/>
      <c r="QSZ35" s="2434"/>
      <c r="QTA35" s="2434"/>
      <c r="QTB35" s="2434"/>
      <c r="QTC35" s="2434"/>
      <c r="QTD35" s="2434"/>
      <c r="QTE35" s="2434"/>
      <c r="QTF35" s="2434"/>
      <c r="QTG35" s="2434"/>
      <c r="QTH35" s="2434"/>
      <c r="QTI35" s="2434"/>
      <c r="QTJ35" s="2434"/>
      <c r="QTK35" s="2434"/>
      <c r="QTL35" s="2434"/>
      <c r="QTM35" s="2434"/>
      <c r="QTN35" s="2434"/>
      <c r="QTO35" s="2434"/>
      <c r="QTP35" s="2434"/>
      <c r="QTQ35" s="2434"/>
      <c r="QTR35" s="2434"/>
      <c r="QTS35" s="2434"/>
      <c r="QTT35" s="2434"/>
      <c r="QTU35" s="2434"/>
      <c r="QTV35" s="2434"/>
      <c r="QTW35" s="2434"/>
      <c r="QTX35" s="2434"/>
      <c r="QTY35" s="2434"/>
      <c r="QTZ35" s="2434"/>
      <c r="QUA35" s="2434"/>
      <c r="QUB35" s="2434"/>
      <c r="QUC35" s="2434"/>
      <c r="QUD35" s="2434"/>
      <c r="QUE35" s="2434"/>
      <c r="QUF35" s="2434"/>
      <c r="QUG35" s="2434"/>
      <c r="QUH35" s="2434"/>
      <c r="QUI35" s="2434"/>
      <c r="QUJ35" s="2434"/>
      <c r="QUK35" s="2434"/>
      <c r="QUL35" s="2434"/>
      <c r="QUM35" s="2434"/>
      <c r="QUN35" s="2434"/>
      <c r="QUO35" s="2434"/>
      <c r="QUP35" s="2434"/>
      <c r="QUQ35" s="2434"/>
      <c r="QUR35" s="2434"/>
      <c r="QUS35" s="2434"/>
      <c r="QUT35" s="2434"/>
      <c r="QUU35" s="2434"/>
      <c r="QUV35" s="2434"/>
      <c r="QUW35" s="2434"/>
      <c r="QUX35" s="2434"/>
      <c r="QUY35" s="2434"/>
      <c r="QUZ35" s="2434"/>
      <c r="QVA35" s="2434"/>
      <c r="QVB35" s="2434"/>
      <c r="QVC35" s="2434"/>
      <c r="QVD35" s="2434"/>
      <c r="QVE35" s="2434"/>
      <c r="QVF35" s="2434"/>
      <c r="QVG35" s="2434"/>
      <c r="QVH35" s="2434"/>
      <c r="QVI35" s="2434"/>
      <c r="QVJ35" s="2434"/>
      <c r="QVK35" s="2434"/>
      <c r="QVL35" s="2434"/>
      <c r="QVM35" s="2434"/>
      <c r="QVN35" s="2434"/>
      <c r="QVO35" s="2434"/>
      <c r="QVP35" s="2434"/>
      <c r="QVQ35" s="2434"/>
      <c r="QVR35" s="2434"/>
      <c r="QVS35" s="2434"/>
      <c r="QVT35" s="2434"/>
      <c r="QVU35" s="2434"/>
      <c r="QVV35" s="2434"/>
      <c r="QVW35" s="2434"/>
      <c r="QVX35" s="2434"/>
      <c r="QVY35" s="2434"/>
      <c r="QVZ35" s="2434"/>
      <c r="QWA35" s="2434"/>
      <c r="QWB35" s="2434"/>
      <c r="QWC35" s="2434"/>
      <c r="QWD35" s="2434"/>
      <c r="QWE35" s="2434"/>
      <c r="QWF35" s="2434"/>
      <c r="QWG35" s="2434"/>
      <c r="QWH35" s="2434"/>
      <c r="QWI35" s="2434"/>
      <c r="QWJ35" s="2434"/>
      <c r="QWK35" s="2434"/>
      <c r="QWL35" s="2434"/>
      <c r="QWM35" s="2434"/>
      <c r="QWN35" s="2434"/>
      <c r="QWO35" s="2434"/>
      <c r="QWP35" s="2434"/>
      <c r="QWQ35" s="2434"/>
      <c r="QWR35" s="2434"/>
      <c r="QWS35" s="2434"/>
      <c r="QWT35" s="2434"/>
      <c r="QWU35" s="2434"/>
      <c r="QWV35" s="2434"/>
      <c r="QWW35" s="2434"/>
      <c r="QWX35" s="2434"/>
      <c r="QWY35" s="2434"/>
      <c r="QWZ35" s="2434"/>
      <c r="QXA35" s="2434"/>
      <c r="QXB35" s="2434"/>
      <c r="QXC35" s="2434"/>
      <c r="QXD35" s="2434"/>
      <c r="QXE35" s="2434"/>
      <c r="QXF35" s="2434"/>
      <c r="QXG35" s="2434"/>
      <c r="QXH35" s="2434"/>
      <c r="QXI35" s="2434"/>
      <c r="QXJ35" s="2434"/>
      <c r="QXK35" s="2434"/>
      <c r="QXL35" s="2434"/>
      <c r="QXM35" s="2434"/>
      <c r="QXN35" s="2434"/>
      <c r="QXO35" s="2434"/>
      <c r="QXP35" s="2434"/>
      <c r="QXQ35" s="2434"/>
      <c r="QXR35" s="2434"/>
      <c r="QXS35" s="2434"/>
      <c r="QXT35" s="2434"/>
      <c r="QXU35" s="2434"/>
      <c r="QXV35" s="2434"/>
      <c r="QXW35" s="2434"/>
      <c r="QXX35" s="2434"/>
      <c r="QXY35" s="2434"/>
      <c r="QXZ35" s="2434"/>
      <c r="QYA35" s="2434"/>
      <c r="QYB35" s="2434"/>
      <c r="QYC35" s="2434"/>
      <c r="QYD35" s="2434"/>
      <c r="QYE35" s="2434"/>
      <c r="QYF35" s="2434"/>
      <c r="QYG35" s="2434"/>
      <c r="QYH35" s="2434"/>
      <c r="QYI35" s="2434"/>
      <c r="QYJ35" s="2434"/>
      <c r="QYK35" s="2434"/>
      <c r="QYL35" s="2434"/>
      <c r="QYM35" s="2434"/>
      <c r="QYN35" s="2434"/>
      <c r="QYO35" s="2434"/>
      <c r="QYP35" s="2434"/>
      <c r="QYQ35" s="2434"/>
      <c r="QYR35" s="2434"/>
      <c r="QYS35" s="2434"/>
      <c r="QYT35" s="2434"/>
      <c r="QYU35" s="2434"/>
      <c r="QYV35" s="2434"/>
      <c r="QYW35" s="2434"/>
      <c r="QYX35" s="2434"/>
      <c r="QYY35" s="2434"/>
      <c r="QYZ35" s="2434"/>
      <c r="QZA35" s="2434"/>
      <c r="QZB35" s="2434"/>
      <c r="QZC35" s="2434"/>
      <c r="QZD35" s="2434"/>
      <c r="QZE35" s="2434"/>
      <c r="QZF35" s="2434"/>
      <c r="QZG35" s="2434"/>
      <c r="QZH35" s="2434"/>
      <c r="QZI35" s="2434"/>
      <c r="QZJ35" s="2434"/>
      <c r="QZK35" s="2434"/>
      <c r="QZL35" s="2434"/>
      <c r="QZM35" s="2434"/>
      <c r="QZN35" s="2434"/>
      <c r="QZO35" s="2434"/>
      <c r="QZP35" s="2434"/>
      <c r="QZQ35" s="2434"/>
      <c r="QZR35" s="2434"/>
      <c r="QZS35" s="2434"/>
      <c r="QZT35" s="2434"/>
      <c r="QZU35" s="2434"/>
      <c r="QZV35" s="2434"/>
      <c r="QZW35" s="2434"/>
      <c r="QZX35" s="2434"/>
      <c r="QZY35" s="2434"/>
      <c r="QZZ35" s="2434"/>
      <c r="RAA35" s="2434"/>
      <c r="RAB35" s="2434"/>
      <c r="RAC35" s="2434"/>
      <c r="RAD35" s="2434"/>
      <c r="RAE35" s="2434"/>
      <c r="RAF35" s="2434"/>
      <c r="RAG35" s="2434"/>
      <c r="RAH35" s="2434"/>
      <c r="RAI35" s="2434"/>
      <c r="RAJ35" s="2434"/>
      <c r="RAK35" s="2434"/>
      <c r="RAL35" s="2434"/>
      <c r="RAM35" s="2434"/>
      <c r="RAN35" s="2434"/>
      <c r="RAO35" s="2434"/>
      <c r="RAP35" s="2434"/>
      <c r="RAQ35" s="2434"/>
      <c r="RAR35" s="2434"/>
      <c r="RAS35" s="2434"/>
      <c r="RAT35" s="2434"/>
      <c r="RAU35" s="2434"/>
      <c r="RAV35" s="2434"/>
      <c r="RAW35" s="2434"/>
      <c r="RAX35" s="2434"/>
      <c r="RAY35" s="2434"/>
      <c r="RAZ35" s="2434"/>
      <c r="RBA35" s="2434"/>
      <c r="RBB35" s="2434"/>
      <c r="RBC35" s="2434"/>
      <c r="RBD35" s="2434"/>
      <c r="RBE35" s="2434"/>
      <c r="RBF35" s="2434"/>
      <c r="RBG35" s="2434"/>
      <c r="RBH35" s="2434"/>
      <c r="RBI35" s="2434"/>
      <c r="RBJ35" s="2434"/>
      <c r="RBK35" s="2434"/>
      <c r="RBL35" s="2434"/>
      <c r="RBM35" s="2434"/>
      <c r="RBN35" s="2434"/>
      <c r="RBO35" s="2434"/>
      <c r="RBP35" s="2434"/>
      <c r="RBQ35" s="2434"/>
      <c r="RBR35" s="2434"/>
      <c r="RBS35" s="2434"/>
      <c r="RBT35" s="2434"/>
      <c r="RBU35" s="2434"/>
      <c r="RBV35" s="2434"/>
      <c r="RBW35" s="2434"/>
      <c r="RBX35" s="2434"/>
      <c r="RBY35" s="2434"/>
      <c r="RBZ35" s="2434"/>
      <c r="RCA35" s="2434"/>
      <c r="RCB35" s="2434"/>
      <c r="RCC35" s="2434"/>
      <c r="RCD35" s="2434"/>
      <c r="RCE35" s="2434"/>
      <c r="RCF35" s="2434"/>
      <c r="RCG35" s="2434"/>
      <c r="RCH35" s="2434"/>
      <c r="RCI35" s="2434"/>
      <c r="RCJ35" s="2434"/>
      <c r="RCK35" s="2434"/>
      <c r="RCL35" s="2434"/>
      <c r="RCM35" s="2434"/>
      <c r="RCN35" s="2434"/>
      <c r="RCO35" s="2434"/>
      <c r="RCP35" s="2434"/>
      <c r="RCQ35" s="2434"/>
      <c r="RCR35" s="2434"/>
      <c r="RCS35" s="2434"/>
      <c r="RCT35" s="2434"/>
      <c r="RCU35" s="2434"/>
      <c r="RCV35" s="2434"/>
      <c r="RCW35" s="2434"/>
      <c r="RCX35" s="2434"/>
      <c r="RCY35" s="2434"/>
      <c r="RCZ35" s="2434"/>
      <c r="RDA35" s="2434"/>
      <c r="RDB35" s="2434"/>
      <c r="RDC35" s="2434"/>
      <c r="RDD35" s="2434"/>
      <c r="RDE35" s="2434"/>
      <c r="RDF35" s="2434"/>
      <c r="RDG35" s="2434"/>
      <c r="RDH35" s="2434"/>
      <c r="RDI35" s="2434"/>
      <c r="RDJ35" s="2434"/>
      <c r="RDK35" s="2434"/>
      <c r="RDL35" s="2434"/>
      <c r="RDM35" s="2434"/>
      <c r="RDN35" s="2434"/>
      <c r="RDO35" s="2434"/>
      <c r="RDP35" s="2434"/>
      <c r="RDQ35" s="2434"/>
      <c r="RDR35" s="2434"/>
      <c r="RDS35" s="2434"/>
      <c r="RDT35" s="2434"/>
      <c r="RDU35" s="2434"/>
      <c r="RDV35" s="2434"/>
      <c r="RDW35" s="2434"/>
      <c r="RDX35" s="2434"/>
      <c r="RDY35" s="2434"/>
      <c r="RDZ35" s="2434"/>
      <c r="REA35" s="2434"/>
      <c r="REB35" s="2434"/>
      <c r="REC35" s="2434"/>
      <c r="RED35" s="2434"/>
      <c r="REE35" s="2434"/>
      <c r="REF35" s="2434"/>
      <c r="REG35" s="2434"/>
      <c r="REH35" s="2434"/>
      <c r="REI35" s="2434"/>
      <c r="REJ35" s="2434"/>
      <c r="REK35" s="2434"/>
      <c r="REL35" s="2434"/>
      <c r="REM35" s="2434"/>
      <c r="REN35" s="2434"/>
      <c r="REO35" s="2434"/>
      <c r="REP35" s="2434"/>
      <c r="REQ35" s="2434"/>
      <c r="RER35" s="2434"/>
      <c r="RES35" s="2434"/>
      <c r="RET35" s="2434"/>
      <c r="REU35" s="2434"/>
      <c r="REV35" s="2434"/>
      <c r="REW35" s="2434"/>
      <c r="REX35" s="2434"/>
      <c r="REY35" s="2434"/>
      <c r="REZ35" s="2434"/>
      <c r="RFA35" s="2434"/>
      <c r="RFB35" s="2434"/>
      <c r="RFC35" s="2434"/>
      <c r="RFD35" s="2434"/>
      <c r="RFE35" s="2434"/>
      <c r="RFF35" s="2434"/>
      <c r="RFG35" s="2434"/>
      <c r="RFH35" s="2434"/>
      <c r="RFI35" s="2434"/>
      <c r="RFJ35" s="2434"/>
      <c r="RFK35" s="2434"/>
      <c r="RFL35" s="2434"/>
      <c r="RFM35" s="2434"/>
      <c r="RFN35" s="2434"/>
      <c r="RFO35" s="2434"/>
      <c r="RFP35" s="2434"/>
      <c r="RFQ35" s="2434"/>
      <c r="RFR35" s="2434"/>
      <c r="RFS35" s="2434"/>
      <c r="RFT35" s="2434"/>
      <c r="RFU35" s="2434"/>
      <c r="RFV35" s="2434"/>
      <c r="RFW35" s="2434"/>
      <c r="RFX35" s="2434"/>
      <c r="RFY35" s="2434"/>
      <c r="RFZ35" s="2434"/>
      <c r="RGA35" s="2434"/>
      <c r="RGB35" s="2434"/>
      <c r="RGC35" s="2434"/>
      <c r="RGD35" s="2434"/>
      <c r="RGE35" s="2434"/>
      <c r="RGF35" s="2434"/>
      <c r="RGG35" s="2434"/>
      <c r="RGH35" s="2434"/>
      <c r="RGI35" s="2434"/>
      <c r="RGJ35" s="2434"/>
      <c r="RGK35" s="2434"/>
      <c r="RGL35" s="2434"/>
      <c r="RGM35" s="2434"/>
      <c r="RGN35" s="2434"/>
      <c r="RGO35" s="2434"/>
      <c r="RGP35" s="2434"/>
      <c r="RGQ35" s="2434"/>
      <c r="RGR35" s="2434"/>
      <c r="RGS35" s="2434"/>
      <c r="RGT35" s="2434"/>
      <c r="RGU35" s="2434"/>
      <c r="RGV35" s="2434"/>
      <c r="RGW35" s="2434"/>
      <c r="RGX35" s="2434"/>
      <c r="RGY35" s="2434"/>
      <c r="RGZ35" s="2434"/>
      <c r="RHA35" s="2434"/>
      <c r="RHB35" s="2434"/>
      <c r="RHC35" s="2434"/>
      <c r="RHD35" s="2434"/>
      <c r="RHE35" s="2434"/>
      <c r="RHF35" s="2434"/>
      <c r="RHG35" s="2434"/>
      <c r="RHH35" s="2434"/>
      <c r="RHI35" s="2434"/>
      <c r="RHJ35" s="2434"/>
      <c r="RHK35" s="2434"/>
      <c r="RHL35" s="2434"/>
      <c r="RHM35" s="2434"/>
      <c r="RHN35" s="2434"/>
      <c r="RHO35" s="2434"/>
      <c r="RHP35" s="2434"/>
      <c r="RHQ35" s="2434"/>
      <c r="RHR35" s="2434"/>
      <c r="RHS35" s="2434"/>
      <c r="RHT35" s="2434"/>
      <c r="RHU35" s="2434"/>
      <c r="RHV35" s="2434"/>
      <c r="RHW35" s="2434"/>
      <c r="RHX35" s="2434"/>
      <c r="RHY35" s="2434"/>
      <c r="RHZ35" s="2434"/>
      <c r="RIA35" s="2434"/>
      <c r="RIB35" s="2434"/>
      <c r="RIC35" s="2434"/>
      <c r="RID35" s="2434"/>
      <c r="RIE35" s="2434"/>
      <c r="RIF35" s="2434"/>
      <c r="RIG35" s="2434"/>
      <c r="RIH35" s="2434"/>
      <c r="RII35" s="2434"/>
      <c r="RIJ35" s="2434"/>
      <c r="RIK35" s="2434"/>
      <c r="RIL35" s="2434"/>
      <c r="RIM35" s="2434"/>
      <c r="RIN35" s="2434"/>
      <c r="RIO35" s="2434"/>
      <c r="RIP35" s="2434"/>
      <c r="RIQ35" s="2434"/>
      <c r="RIR35" s="2434"/>
      <c r="RIS35" s="2434"/>
      <c r="RIT35" s="2434"/>
      <c r="RIU35" s="2434"/>
      <c r="RIV35" s="2434"/>
      <c r="RIW35" s="2434"/>
      <c r="RIX35" s="2434"/>
      <c r="RIY35" s="2434"/>
      <c r="RIZ35" s="2434"/>
      <c r="RJA35" s="2434"/>
      <c r="RJB35" s="2434"/>
      <c r="RJC35" s="2434"/>
      <c r="RJD35" s="2434"/>
      <c r="RJE35" s="2434"/>
      <c r="RJF35" s="2434"/>
      <c r="RJG35" s="2434"/>
      <c r="RJH35" s="2434"/>
      <c r="RJI35" s="2434"/>
      <c r="RJJ35" s="2434"/>
      <c r="RJK35" s="2434"/>
      <c r="RJL35" s="2434"/>
      <c r="RJM35" s="2434"/>
      <c r="RJN35" s="2434"/>
      <c r="RJO35" s="2434"/>
      <c r="RJP35" s="2434"/>
      <c r="RJQ35" s="2434"/>
      <c r="RJR35" s="2434"/>
      <c r="RJS35" s="2434"/>
      <c r="RJT35" s="2434"/>
      <c r="RJU35" s="2434"/>
      <c r="RJV35" s="2434"/>
      <c r="RJW35" s="2434"/>
      <c r="RJX35" s="2434"/>
      <c r="RJY35" s="2434"/>
      <c r="RJZ35" s="2434"/>
      <c r="RKA35" s="2434"/>
      <c r="RKB35" s="2434"/>
      <c r="RKC35" s="2434"/>
      <c r="RKD35" s="2434"/>
      <c r="RKE35" s="2434"/>
      <c r="RKF35" s="2434"/>
      <c r="RKG35" s="2434"/>
      <c r="RKH35" s="2434"/>
      <c r="RKI35" s="2434"/>
      <c r="RKJ35" s="2434"/>
      <c r="RKK35" s="2434"/>
      <c r="RKL35" s="2434"/>
      <c r="RKM35" s="2434"/>
      <c r="RKN35" s="2434"/>
      <c r="RKO35" s="2434"/>
      <c r="RKP35" s="2434"/>
      <c r="RKQ35" s="2434"/>
      <c r="RKR35" s="2434"/>
      <c r="RKS35" s="2434"/>
      <c r="RKT35" s="2434"/>
      <c r="RKU35" s="2434"/>
      <c r="RKV35" s="2434"/>
      <c r="RKW35" s="2434"/>
      <c r="RKX35" s="2434"/>
      <c r="RKY35" s="2434"/>
      <c r="RKZ35" s="2434"/>
      <c r="RLA35" s="2434"/>
      <c r="RLB35" s="2434"/>
      <c r="RLC35" s="2434"/>
      <c r="RLD35" s="2434"/>
      <c r="RLE35" s="2434"/>
      <c r="RLF35" s="2434"/>
      <c r="RLG35" s="2434"/>
      <c r="RLH35" s="2434"/>
      <c r="RLI35" s="2434"/>
      <c r="RLJ35" s="2434"/>
      <c r="RLK35" s="2434"/>
      <c r="RLL35" s="2434"/>
      <c r="RLM35" s="2434"/>
      <c r="RLN35" s="2434"/>
      <c r="RLO35" s="2434"/>
      <c r="RLP35" s="2434"/>
      <c r="RLQ35" s="2434"/>
      <c r="RLR35" s="2434"/>
      <c r="RLS35" s="2434"/>
      <c r="RLT35" s="2434"/>
      <c r="RLU35" s="2434"/>
      <c r="RLV35" s="2434"/>
      <c r="RLW35" s="2434"/>
      <c r="RLX35" s="2434"/>
      <c r="RLY35" s="2434"/>
      <c r="RLZ35" s="2434"/>
      <c r="RMA35" s="2434"/>
      <c r="RMB35" s="2434"/>
      <c r="RMC35" s="2434"/>
      <c r="RMD35" s="2434"/>
      <c r="RME35" s="2434"/>
      <c r="RMF35" s="2434"/>
      <c r="RMG35" s="2434"/>
      <c r="RMH35" s="2434"/>
      <c r="RMI35" s="2434"/>
      <c r="RMJ35" s="2434"/>
      <c r="RMK35" s="2434"/>
      <c r="RML35" s="2434"/>
      <c r="RMM35" s="2434"/>
      <c r="RMN35" s="2434"/>
      <c r="RMO35" s="2434"/>
      <c r="RMP35" s="2434"/>
      <c r="RMQ35" s="2434"/>
      <c r="RMR35" s="2434"/>
      <c r="RMS35" s="2434"/>
      <c r="RMT35" s="2434"/>
      <c r="RMU35" s="2434"/>
      <c r="RMV35" s="2434"/>
      <c r="RMW35" s="2434"/>
      <c r="RMX35" s="2434"/>
      <c r="RMY35" s="2434"/>
      <c r="RMZ35" s="2434"/>
      <c r="RNA35" s="2434"/>
      <c r="RNB35" s="2434"/>
      <c r="RNC35" s="2434"/>
      <c r="RND35" s="2434"/>
      <c r="RNE35" s="2434"/>
      <c r="RNF35" s="2434"/>
      <c r="RNG35" s="2434"/>
      <c r="RNH35" s="2434"/>
      <c r="RNI35" s="2434"/>
      <c r="RNJ35" s="2434"/>
      <c r="RNK35" s="2434"/>
      <c r="RNL35" s="2434"/>
      <c r="RNM35" s="2434"/>
      <c r="RNN35" s="2434"/>
      <c r="RNO35" s="2434"/>
      <c r="RNP35" s="2434"/>
      <c r="RNQ35" s="2434"/>
      <c r="RNR35" s="2434"/>
      <c r="RNS35" s="2434"/>
      <c r="RNT35" s="2434"/>
      <c r="RNU35" s="2434"/>
      <c r="RNV35" s="2434"/>
      <c r="RNW35" s="2434"/>
      <c r="RNX35" s="2434"/>
      <c r="RNY35" s="2434"/>
      <c r="RNZ35" s="2434"/>
      <c r="ROA35" s="2434"/>
      <c r="ROB35" s="2434"/>
      <c r="ROC35" s="2434"/>
      <c r="ROD35" s="2434"/>
      <c r="ROE35" s="2434"/>
      <c r="ROF35" s="2434"/>
      <c r="ROG35" s="2434"/>
      <c r="ROH35" s="2434"/>
      <c r="ROI35" s="2434"/>
      <c r="ROJ35" s="2434"/>
      <c r="ROK35" s="2434"/>
      <c r="ROL35" s="2434"/>
      <c r="ROM35" s="2434"/>
      <c r="RON35" s="2434"/>
      <c r="ROO35" s="2434"/>
      <c r="ROP35" s="2434"/>
      <c r="ROQ35" s="2434"/>
      <c r="ROR35" s="2434"/>
      <c r="ROS35" s="2434"/>
      <c r="ROT35" s="2434"/>
      <c r="ROU35" s="2434"/>
      <c r="ROV35" s="2434"/>
      <c r="ROW35" s="2434"/>
      <c r="ROX35" s="2434"/>
      <c r="ROY35" s="2434"/>
      <c r="ROZ35" s="2434"/>
      <c r="RPA35" s="2434"/>
      <c r="RPB35" s="2434"/>
      <c r="RPC35" s="2434"/>
      <c r="RPD35" s="2434"/>
      <c r="RPE35" s="2434"/>
      <c r="RPF35" s="2434"/>
      <c r="RPG35" s="2434"/>
      <c r="RPH35" s="2434"/>
      <c r="RPI35" s="2434"/>
      <c r="RPJ35" s="2434"/>
      <c r="RPK35" s="2434"/>
      <c r="RPL35" s="2434"/>
      <c r="RPM35" s="2434"/>
      <c r="RPN35" s="2434"/>
      <c r="RPO35" s="2434"/>
      <c r="RPP35" s="2434"/>
      <c r="RPQ35" s="2434"/>
      <c r="RPR35" s="2434"/>
      <c r="RPS35" s="2434"/>
      <c r="RPT35" s="2434"/>
      <c r="RPU35" s="2434"/>
      <c r="RPV35" s="2434"/>
      <c r="RPW35" s="2434"/>
      <c r="RPX35" s="2434"/>
      <c r="RPY35" s="2434"/>
      <c r="RPZ35" s="2434"/>
      <c r="RQA35" s="2434"/>
      <c r="RQB35" s="2434"/>
      <c r="RQC35" s="2434"/>
      <c r="RQD35" s="2434"/>
      <c r="RQE35" s="2434"/>
      <c r="RQF35" s="2434"/>
      <c r="RQG35" s="2434"/>
      <c r="RQH35" s="2434"/>
      <c r="RQI35" s="2434"/>
      <c r="RQJ35" s="2434"/>
      <c r="RQK35" s="2434"/>
      <c r="RQL35" s="2434"/>
      <c r="RQM35" s="2434"/>
      <c r="RQN35" s="2434"/>
      <c r="RQO35" s="2434"/>
      <c r="RQP35" s="2434"/>
      <c r="RQQ35" s="2434"/>
      <c r="RQR35" s="2434"/>
      <c r="RQS35" s="2434"/>
      <c r="RQT35" s="2434"/>
      <c r="RQU35" s="2434"/>
      <c r="RQV35" s="2434"/>
      <c r="RQW35" s="2434"/>
      <c r="RQX35" s="2434"/>
      <c r="RQY35" s="2434"/>
      <c r="RQZ35" s="2434"/>
      <c r="RRA35" s="2434"/>
      <c r="RRB35" s="2434"/>
      <c r="RRC35" s="2434"/>
      <c r="RRD35" s="2434"/>
      <c r="RRE35" s="2434"/>
      <c r="RRF35" s="2434"/>
      <c r="RRG35" s="2434"/>
      <c r="RRH35" s="2434"/>
      <c r="RRI35" s="2434"/>
      <c r="RRJ35" s="2434"/>
      <c r="RRK35" s="2434"/>
      <c r="RRL35" s="2434"/>
      <c r="RRM35" s="2434"/>
      <c r="RRN35" s="2434"/>
      <c r="RRO35" s="2434"/>
      <c r="RRP35" s="2434"/>
      <c r="RRQ35" s="2434"/>
      <c r="RRR35" s="2434"/>
      <c r="RRS35" s="2434"/>
      <c r="RRT35" s="2434"/>
      <c r="RRU35" s="2434"/>
      <c r="RRV35" s="2434"/>
      <c r="RRW35" s="2434"/>
      <c r="RRX35" s="2434"/>
      <c r="RRY35" s="2434"/>
      <c r="RRZ35" s="2434"/>
      <c r="RSA35" s="2434"/>
      <c r="RSB35" s="2434"/>
      <c r="RSC35" s="2434"/>
      <c r="RSD35" s="2434"/>
      <c r="RSE35" s="2434"/>
      <c r="RSF35" s="2434"/>
      <c r="RSG35" s="2434"/>
      <c r="RSH35" s="2434"/>
      <c r="RSI35" s="2434"/>
      <c r="RSJ35" s="2434"/>
      <c r="RSK35" s="2434"/>
      <c r="RSL35" s="2434"/>
      <c r="RSM35" s="2434"/>
      <c r="RSN35" s="2434"/>
      <c r="RSO35" s="2434"/>
      <c r="RSP35" s="2434"/>
      <c r="RSQ35" s="2434"/>
      <c r="RSR35" s="2434"/>
      <c r="RSS35" s="2434"/>
      <c r="RST35" s="2434"/>
      <c r="RSU35" s="2434"/>
      <c r="RSV35" s="2434"/>
      <c r="RSW35" s="2434"/>
      <c r="RSX35" s="2434"/>
      <c r="RSY35" s="2434"/>
      <c r="RSZ35" s="2434"/>
      <c r="RTA35" s="2434"/>
      <c r="RTB35" s="2434"/>
      <c r="RTC35" s="2434"/>
      <c r="RTD35" s="2434"/>
      <c r="RTE35" s="2434"/>
      <c r="RTF35" s="2434"/>
      <c r="RTG35" s="2434"/>
      <c r="RTH35" s="2434"/>
      <c r="RTI35" s="2434"/>
      <c r="RTJ35" s="2434"/>
      <c r="RTK35" s="2434"/>
      <c r="RTL35" s="2434"/>
      <c r="RTM35" s="2434"/>
      <c r="RTN35" s="2434"/>
      <c r="RTO35" s="2434"/>
      <c r="RTP35" s="2434"/>
      <c r="RTQ35" s="2434"/>
      <c r="RTR35" s="2434"/>
      <c r="RTS35" s="2434"/>
      <c r="RTT35" s="2434"/>
      <c r="RTU35" s="2434"/>
      <c r="RTV35" s="2434"/>
      <c r="RTW35" s="2434"/>
      <c r="RTX35" s="2434"/>
      <c r="RTY35" s="2434"/>
      <c r="RTZ35" s="2434"/>
      <c r="RUA35" s="2434"/>
      <c r="RUB35" s="2434"/>
      <c r="RUC35" s="2434"/>
      <c r="RUD35" s="2434"/>
      <c r="RUE35" s="2434"/>
      <c r="RUF35" s="2434"/>
      <c r="RUG35" s="2434"/>
      <c r="RUH35" s="2434"/>
      <c r="RUI35" s="2434"/>
      <c r="RUJ35" s="2434"/>
      <c r="RUK35" s="2434"/>
      <c r="RUL35" s="2434"/>
      <c r="RUM35" s="2434"/>
      <c r="RUN35" s="2434"/>
      <c r="RUO35" s="2434"/>
      <c r="RUP35" s="2434"/>
      <c r="RUQ35" s="2434"/>
      <c r="RUR35" s="2434"/>
      <c r="RUS35" s="2434"/>
      <c r="RUT35" s="2434"/>
      <c r="RUU35" s="2434"/>
      <c r="RUV35" s="2434"/>
      <c r="RUW35" s="2434"/>
      <c r="RUX35" s="2434"/>
      <c r="RUY35" s="2434"/>
      <c r="RUZ35" s="2434"/>
      <c r="RVA35" s="2434"/>
      <c r="RVB35" s="2434"/>
      <c r="RVC35" s="2434"/>
      <c r="RVD35" s="2434"/>
      <c r="RVE35" s="2434"/>
      <c r="RVF35" s="2434"/>
      <c r="RVG35" s="2434"/>
      <c r="RVH35" s="2434"/>
      <c r="RVI35" s="2434"/>
      <c r="RVJ35" s="2434"/>
      <c r="RVK35" s="2434"/>
      <c r="RVL35" s="2434"/>
      <c r="RVM35" s="2434"/>
      <c r="RVN35" s="2434"/>
      <c r="RVO35" s="2434"/>
      <c r="RVP35" s="2434"/>
      <c r="RVQ35" s="2434"/>
      <c r="RVR35" s="2434"/>
      <c r="RVS35" s="2434"/>
      <c r="RVT35" s="2434"/>
      <c r="RVU35" s="2434"/>
      <c r="RVV35" s="2434"/>
      <c r="RVW35" s="2434"/>
      <c r="RVX35" s="2434"/>
      <c r="RVY35" s="2434"/>
      <c r="RVZ35" s="2434"/>
      <c r="RWA35" s="2434"/>
      <c r="RWB35" s="2434"/>
      <c r="RWC35" s="2434"/>
      <c r="RWD35" s="2434"/>
      <c r="RWE35" s="2434"/>
      <c r="RWF35" s="2434"/>
      <c r="RWG35" s="2434"/>
      <c r="RWH35" s="2434"/>
      <c r="RWI35" s="2434"/>
      <c r="RWJ35" s="2434"/>
      <c r="RWK35" s="2434"/>
      <c r="RWL35" s="2434"/>
      <c r="RWM35" s="2434"/>
      <c r="RWN35" s="2434"/>
      <c r="RWO35" s="2434"/>
      <c r="RWP35" s="2434"/>
      <c r="RWQ35" s="2434"/>
      <c r="RWR35" s="2434"/>
      <c r="RWS35" s="2434"/>
      <c r="RWT35" s="2434"/>
      <c r="RWU35" s="2434"/>
      <c r="RWV35" s="2434"/>
      <c r="RWW35" s="2434"/>
      <c r="RWX35" s="2434"/>
      <c r="RWY35" s="2434"/>
      <c r="RWZ35" s="2434"/>
      <c r="RXA35" s="2434"/>
      <c r="RXB35" s="2434"/>
      <c r="RXC35" s="2434"/>
      <c r="RXD35" s="2434"/>
      <c r="RXE35" s="2434"/>
      <c r="RXF35" s="2434"/>
      <c r="RXG35" s="2434"/>
      <c r="RXH35" s="2434"/>
      <c r="RXI35" s="2434"/>
      <c r="RXJ35" s="2434"/>
      <c r="RXK35" s="2434"/>
      <c r="RXL35" s="2434"/>
      <c r="RXM35" s="2434"/>
      <c r="RXN35" s="2434"/>
      <c r="RXO35" s="2434"/>
      <c r="RXP35" s="2434"/>
      <c r="RXQ35" s="2434"/>
      <c r="RXR35" s="2434"/>
      <c r="RXS35" s="2434"/>
      <c r="RXT35" s="2434"/>
      <c r="RXU35" s="2434"/>
      <c r="RXV35" s="2434"/>
      <c r="RXW35" s="2434"/>
      <c r="RXX35" s="2434"/>
      <c r="RXY35" s="2434"/>
      <c r="RXZ35" s="2434"/>
      <c r="RYA35" s="2434"/>
      <c r="RYB35" s="2434"/>
      <c r="RYC35" s="2434"/>
      <c r="RYD35" s="2434"/>
      <c r="RYE35" s="2434"/>
      <c r="RYF35" s="2434"/>
      <c r="RYG35" s="2434"/>
      <c r="RYH35" s="2434"/>
      <c r="RYI35" s="2434"/>
      <c r="RYJ35" s="2434"/>
      <c r="RYK35" s="2434"/>
      <c r="RYL35" s="2434"/>
      <c r="RYM35" s="2434"/>
      <c r="RYN35" s="2434"/>
      <c r="RYO35" s="2434"/>
      <c r="RYP35" s="2434"/>
      <c r="RYQ35" s="2434"/>
      <c r="RYR35" s="2434"/>
      <c r="RYS35" s="2434"/>
      <c r="RYT35" s="2434"/>
      <c r="RYU35" s="2434"/>
      <c r="RYV35" s="2434"/>
      <c r="RYW35" s="2434"/>
      <c r="RYX35" s="2434"/>
      <c r="RYY35" s="2434"/>
      <c r="RYZ35" s="2434"/>
      <c r="RZA35" s="2434"/>
      <c r="RZB35" s="2434"/>
      <c r="RZC35" s="2434"/>
      <c r="RZD35" s="2434"/>
      <c r="RZE35" s="2434"/>
      <c r="RZF35" s="2434"/>
      <c r="RZG35" s="2434"/>
      <c r="RZH35" s="2434"/>
      <c r="RZI35" s="2434"/>
      <c r="RZJ35" s="2434"/>
      <c r="RZK35" s="2434"/>
      <c r="RZL35" s="2434"/>
      <c r="RZM35" s="2434"/>
      <c r="RZN35" s="2434"/>
      <c r="RZO35" s="2434"/>
      <c r="RZP35" s="2434"/>
      <c r="RZQ35" s="2434"/>
      <c r="RZR35" s="2434"/>
      <c r="RZS35" s="2434"/>
      <c r="RZT35" s="2434"/>
      <c r="RZU35" s="2434"/>
      <c r="RZV35" s="2434"/>
      <c r="RZW35" s="2434"/>
      <c r="RZX35" s="2434"/>
      <c r="RZY35" s="2434"/>
      <c r="RZZ35" s="2434"/>
      <c r="SAA35" s="2434"/>
      <c r="SAB35" s="2434"/>
      <c r="SAC35" s="2434"/>
      <c r="SAD35" s="2434"/>
      <c r="SAE35" s="2434"/>
      <c r="SAF35" s="2434"/>
      <c r="SAG35" s="2434"/>
      <c r="SAH35" s="2434"/>
      <c r="SAI35" s="2434"/>
      <c r="SAJ35" s="2434"/>
      <c r="SAK35" s="2434"/>
      <c r="SAL35" s="2434"/>
      <c r="SAM35" s="2434"/>
      <c r="SAN35" s="2434"/>
      <c r="SAO35" s="2434"/>
      <c r="SAP35" s="2434"/>
      <c r="SAQ35" s="2434"/>
      <c r="SAR35" s="2434"/>
      <c r="SAS35" s="2434"/>
      <c r="SAT35" s="2434"/>
      <c r="SAU35" s="2434"/>
      <c r="SAV35" s="2434"/>
      <c r="SAW35" s="2434"/>
      <c r="SAX35" s="2434"/>
      <c r="SAY35" s="2434"/>
      <c r="SAZ35" s="2434"/>
      <c r="SBA35" s="2434"/>
      <c r="SBB35" s="2434"/>
      <c r="SBC35" s="2434"/>
      <c r="SBD35" s="2434"/>
      <c r="SBE35" s="2434"/>
      <c r="SBF35" s="2434"/>
      <c r="SBG35" s="2434"/>
      <c r="SBH35" s="2434"/>
      <c r="SBI35" s="2434"/>
      <c r="SBJ35" s="2434"/>
      <c r="SBK35" s="2434"/>
      <c r="SBL35" s="2434"/>
      <c r="SBM35" s="2434"/>
      <c r="SBN35" s="2434"/>
      <c r="SBO35" s="2434"/>
      <c r="SBP35" s="2434"/>
      <c r="SBQ35" s="2434"/>
      <c r="SBR35" s="2434"/>
      <c r="SBS35" s="2434"/>
      <c r="SBT35" s="2434"/>
      <c r="SBU35" s="2434"/>
      <c r="SBV35" s="2434"/>
      <c r="SBW35" s="2434"/>
      <c r="SBX35" s="2434"/>
      <c r="SBY35" s="2434"/>
      <c r="SBZ35" s="2434"/>
      <c r="SCA35" s="2434"/>
      <c r="SCB35" s="2434"/>
      <c r="SCC35" s="2434"/>
      <c r="SCD35" s="2434"/>
      <c r="SCE35" s="2434"/>
      <c r="SCF35" s="2434"/>
      <c r="SCG35" s="2434"/>
      <c r="SCH35" s="2434"/>
      <c r="SCI35" s="2434"/>
      <c r="SCJ35" s="2434"/>
      <c r="SCK35" s="2434"/>
      <c r="SCL35" s="2434"/>
      <c r="SCM35" s="2434"/>
      <c r="SCN35" s="2434"/>
      <c r="SCO35" s="2434"/>
      <c r="SCP35" s="2434"/>
      <c r="SCQ35" s="2434"/>
      <c r="SCR35" s="2434"/>
      <c r="SCS35" s="2434"/>
      <c r="SCT35" s="2434"/>
      <c r="SCU35" s="2434"/>
      <c r="SCV35" s="2434"/>
      <c r="SCW35" s="2434"/>
      <c r="SCX35" s="2434"/>
      <c r="SCY35" s="2434"/>
      <c r="SCZ35" s="2434"/>
      <c r="SDA35" s="2434"/>
      <c r="SDB35" s="2434"/>
      <c r="SDC35" s="2434"/>
      <c r="SDD35" s="2434"/>
      <c r="SDE35" s="2434"/>
      <c r="SDF35" s="2434"/>
      <c r="SDG35" s="2434"/>
      <c r="SDH35" s="2434"/>
      <c r="SDI35" s="2434"/>
      <c r="SDJ35" s="2434"/>
      <c r="SDK35" s="2434"/>
      <c r="SDL35" s="2434"/>
      <c r="SDM35" s="2434"/>
      <c r="SDN35" s="2434"/>
      <c r="SDO35" s="2434"/>
      <c r="SDP35" s="2434"/>
      <c r="SDQ35" s="2434"/>
      <c r="SDR35" s="2434"/>
      <c r="SDS35" s="2434"/>
      <c r="SDT35" s="2434"/>
      <c r="SDU35" s="2434"/>
      <c r="SDV35" s="2434"/>
      <c r="SDW35" s="2434"/>
      <c r="SDX35" s="2434"/>
      <c r="SDY35" s="2434"/>
      <c r="SDZ35" s="2434"/>
      <c r="SEA35" s="2434"/>
      <c r="SEB35" s="2434"/>
      <c r="SEC35" s="2434"/>
      <c r="SED35" s="2434"/>
      <c r="SEE35" s="2434"/>
      <c r="SEF35" s="2434"/>
      <c r="SEG35" s="2434"/>
      <c r="SEH35" s="2434"/>
      <c r="SEI35" s="2434"/>
      <c r="SEJ35" s="2434"/>
      <c r="SEK35" s="2434"/>
      <c r="SEL35" s="2434"/>
      <c r="SEM35" s="2434"/>
      <c r="SEN35" s="2434"/>
      <c r="SEO35" s="2434"/>
      <c r="SEP35" s="2434"/>
      <c r="SEQ35" s="2434"/>
      <c r="SER35" s="2434"/>
      <c r="SES35" s="2434"/>
      <c r="SET35" s="2434"/>
      <c r="SEU35" s="2434"/>
      <c r="SEV35" s="2434"/>
      <c r="SEW35" s="2434"/>
      <c r="SEX35" s="2434"/>
      <c r="SEY35" s="2434"/>
      <c r="SEZ35" s="2434"/>
      <c r="SFA35" s="2434"/>
      <c r="SFB35" s="2434"/>
      <c r="SFC35" s="2434"/>
      <c r="SFD35" s="2434"/>
      <c r="SFE35" s="2434"/>
      <c r="SFF35" s="2434"/>
      <c r="SFG35" s="2434"/>
      <c r="SFH35" s="2434"/>
      <c r="SFI35" s="2434"/>
      <c r="SFJ35" s="2434"/>
      <c r="SFK35" s="2434"/>
      <c r="SFL35" s="2434"/>
      <c r="SFM35" s="2434"/>
      <c r="SFN35" s="2434"/>
      <c r="SFO35" s="2434"/>
      <c r="SFP35" s="2434"/>
      <c r="SFQ35" s="2434"/>
      <c r="SFR35" s="2434"/>
      <c r="SFS35" s="2434"/>
      <c r="SFT35" s="2434"/>
      <c r="SFU35" s="2434"/>
      <c r="SFV35" s="2434"/>
      <c r="SFW35" s="2434"/>
      <c r="SFX35" s="2434"/>
      <c r="SFY35" s="2434"/>
      <c r="SFZ35" s="2434"/>
      <c r="SGA35" s="2434"/>
      <c r="SGB35" s="2434"/>
      <c r="SGC35" s="2434"/>
      <c r="SGD35" s="2434"/>
      <c r="SGE35" s="2434"/>
      <c r="SGF35" s="2434"/>
      <c r="SGG35" s="2434"/>
      <c r="SGH35" s="2434"/>
      <c r="SGI35" s="2434"/>
      <c r="SGJ35" s="2434"/>
      <c r="SGK35" s="2434"/>
      <c r="SGL35" s="2434"/>
      <c r="SGM35" s="2434"/>
      <c r="SGN35" s="2434"/>
      <c r="SGO35" s="2434"/>
      <c r="SGP35" s="2434"/>
      <c r="SGQ35" s="2434"/>
      <c r="SGR35" s="2434"/>
      <c r="SGS35" s="2434"/>
      <c r="SGT35" s="2434"/>
      <c r="SGU35" s="2434"/>
      <c r="SGV35" s="2434"/>
      <c r="SGW35" s="2434"/>
      <c r="SGX35" s="2434"/>
      <c r="SGY35" s="2434"/>
      <c r="SGZ35" s="2434"/>
      <c r="SHA35" s="2434"/>
      <c r="SHB35" s="2434"/>
      <c r="SHC35" s="2434"/>
      <c r="SHD35" s="2434"/>
      <c r="SHE35" s="2434"/>
      <c r="SHF35" s="2434"/>
      <c r="SHG35" s="2434"/>
      <c r="SHH35" s="2434"/>
      <c r="SHI35" s="2434"/>
      <c r="SHJ35" s="2434"/>
      <c r="SHK35" s="2434"/>
      <c r="SHL35" s="2434"/>
      <c r="SHM35" s="2434"/>
      <c r="SHN35" s="2434"/>
      <c r="SHO35" s="2434"/>
      <c r="SHP35" s="2434"/>
      <c r="SHQ35" s="2434"/>
      <c r="SHR35" s="2434"/>
      <c r="SHS35" s="2434"/>
      <c r="SHT35" s="2434"/>
      <c r="SHU35" s="2434"/>
      <c r="SHV35" s="2434"/>
      <c r="SHW35" s="2434"/>
      <c r="SHX35" s="2434"/>
      <c r="SHY35" s="2434"/>
      <c r="SHZ35" s="2434"/>
      <c r="SIA35" s="2434"/>
      <c r="SIB35" s="2434"/>
      <c r="SIC35" s="2434"/>
      <c r="SID35" s="2434"/>
      <c r="SIE35" s="2434"/>
      <c r="SIF35" s="2434"/>
      <c r="SIG35" s="2434"/>
      <c r="SIH35" s="2434"/>
      <c r="SII35" s="2434"/>
      <c r="SIJ35" s="2434"/>
      <c r="SIK35" s="2434"/>
      <c r="SIL35" s="2434"/>
      <c r="SIM35" s="2434"/>
      <c r="SIN35" s="2434"/>
      <c r="SIO35" s="2434"/>
      <c r="SIP35" s="2434"/>
      <c r="SIQ35" s="2434"/>
      <c r="SIR35" s="2434"/>
      <c r="SIS35" s="2434"/>
      <c r="SIT35" s="2434"/>
      <c r="SIU35" s="2434"/>
      <c r="SIV35" s="2434"/>
      <c r="SIW35" s="2434"/>
      <c r="SIX35" s="2434"/>
      <c r="SIY35" s="2434"/>
      <c r="SIZ35" s="2434"/>
      <c r="SJA35" s="2434"/>
      <c r="SJB35" s="2434"/>
      <c r="SJC35" s="2434"/>
      <c r="SJD35" s="2434"/>
      <c r="SJE35" s="2434"/>
      <c r="SJF35" s="2434"/>
      <c r="SJG35" s="2434"/>
      <c r="SJH35" s="2434"/>
      <c r="SJI35" s="2434"/>
      <c r="SJJ35" s="2434"/>
      <c r="SJK35" s="2434"/>
      <c r="SJL35" s="2434"/>
      <c r="SJM35" s="2434"/>
      <c r="SJN35" s="2434"/>
      <c r="SJO35" s="2434"/>
      <c r="SJP35" s="2434"/>
      <c r="SJQ35" s="2434"/>
      <c r="SJR35" s="2434"/>
      <c r="SJS35" s="2434"/>
      <c r="SJT35" s="2434"/>
      <c r="SJU35" s="2434"/>
      <c r="SJV35" s="2434"/>
      <c r="SJW35" s="2434"/>
      <c r="SJX35" s="2434"/>
      <c r="SJY35" s="2434"/>
      <c r="SJZ35" s="2434"/>
      <c r="SKA35" s="2434"/>
      <c r="SKB35" s="2434"/>
      <c r="SKC35" s="2434"/>
      <c r="SKD35" s="2434"/>
      <c r="SKE35" s="2434"/>
      <c r="SKF35" s="2434"/>
      <c r="SKG35" s="2434"/>
      <c r="SKH35" s="2434"/>
      <c r="SKI35" s="2434"/>
      <c r="SKJ35" s="2434"/>
      <c r="SKK35" s="2434"/>
      <c r="SKL35" s="2434"/>
      <c r="SKM35" s="2434"/>
      <c r="SKN35" s="2434"/>
      <c r="SKO35" s="2434"/>
      <c r="SKP35" s="2434"/>
      <c r="SKQ35" s="2434"/>
      <c r="SKR35" s="2434"/>
      <c r="SKS35" s="2434"/>
      <c r="SKT35" s="2434"/>
      <c r="SKU35" s="2434"/>
      <c r="SKV35" s="2434"/>
      <c r="SKW35" s="2434"/>
      <c r="SKX35" s="2434"/>
      <c r="SKY35" s="2434"/>
      <c r="SKZ35" s="2434"/>
      <c r="SLA35" s="2434"/>
      <c r="SLB35" s="2434"/>
      <c r="SLC35" s="2434"/>
      <c r="SLD35" s="2434"/>
      <c r="SLE35" s="2434"/>
      <c r="SLF35" s="2434"/>
      <c r="SLG35" s="2434"/>
      <c r="SLH35" s="2434"/>
      <c r="SLI35" s="2434"/>
      <c r="SLJ35" s="2434"/>
      <c r="SLK35" s="2434"/>
      <c r="SLL35" s="2434"/>
      <c r="SLM35" s="2434"/>
      <c r="SLN35" s="2434"/>
      <c r="SLO35" s="2434"/>
      <c r="SLP35" s="2434"/>
      <c r="SLQ35" s="2434"/>
      <c r="SLR35" s="2434"/>
      <c r="SLS35" s="2434"/>
      <c r="SLT35" s="2434"/>
      <c r="SLU35" s="2434"/>
      <c r="SLV35" s="2434"/>
      <c r="SLW35" s="2434"/>
      <c r="SLX35" s="2434"/>
      <c r="SLY35" s="2434"/>
      <c r="SLZ35" s="2434"/>
      <c r="SMA35" s="2434"/>
      <c r="SMB35" s="2434"/>
      <c r="SMC35" s="2434"/>
      <c r="SMD35" s="2434"/>
      <c r="SME35" s="2434"/>
      <c r="SMF35" s="2434"/>
      <c r="SMG35" s="2434"/>
      <c r="SMH35" s="2434"/>
      <c r="SMI35" s="2434"/>
      <c r="SMJ35" s="2434"/>
      <c r="SMK35" s="2434"/>
      <c r="SML35" s="2434"/>
      <c r="SMM35" s="2434"/>
      <c r="SMN35" s="2434"/>
      <c r="SMO35" s="2434"/>
      <c r="SMP35" s="2434"/>
      <c r="SMQ35" s="2434"/>
      <c r="SMR35" s="2434"/>
      <c r="SMS35" s="2434"/>
      <c r="SMT35" s="2434"/>
      <c r="SMU35" s="2434"/>
      <c r="SMV35" s="2434"/>
      <c r="SMW35" s="2434"/>
      <c r="SMX35" s="2434"/>
      <c r="SMY35" s="2434"/>
      <c r="SMZ35" s="2434"/>
      <c r="SNA35" s="2434"/>
      <c r="SNB35" s="2434"/>
      <c r="SNC35" s="2434"/>
      <c r="SND35" s="2434"/>
      <c r="SNE35" s="2434"/>
      <c r="SNF35" s="2434"/>
      <c r="SNG35" s="2434"/>
      <c r="SNH35" s="2434"/>
      <c r="SNI35" s="2434"/>
      <c r="SNJ35" s="2434"/>
      <c r="SNK35" s="2434"/>
      <c r="SNL35" s="2434"/>
      <c r="SNM35" s="2434"/>
      <c r="SNN35" s="2434"/>
      <c r="SNO35" s="2434"/>
      <c r="SNP35" s="2434"/>
      <c r="SNQ35" s="2434"/>
      <c r="SNR35" s="2434"/>
      <c r="SNS35" s="2434"/>
      <c r="SNT35" s="2434"/>
      <c r="SNU35" s="2434"/>
      <c r="SNV35" s="2434"/>
      <c r="SNW35" s="2434"/>
      <c r="SNX35" s="2434"/>
      <c r="SNY35" s="2434"/>
      <c r="SNZ35" s="2434"/>
      <c r="SOA35" s="2434"/>
      <c r="SOB35" s="2434"/>
      <c r="SOC35" s="2434"/>
      <c r="SOD35" s="2434"/>
      <c r="SOE35" s="2434"/>
      <c r="SOF35" s="2434"/>
      <c r="SOG35" s="2434"/>
      <c r="SOH35" s="2434"/>
      <c r="SOI35" s="2434"/>
      <c r="SOJ35" s="2434"/>
      <c r="SOK35" s="2434"/>
      <c r="SOL35" s="2434"/>
      <c r="SOM35" s="2434"/>
      <c r="SON35" s="2434"/>
      <c r="SOO35" s="2434"/>
      <c r="SOP35" s="2434"/>
      <c r="SOQ35" s="2434"/>
      <c r="SOR35" s="2434"/>
      <c r="SOS35" s="2434"/>
      <c r="SOT35" s="2434"/>
      <c r="SOU35" s="2434"/>
      <c r="SOV35" s="2434"/>
      <c r="SOW35" s="2434"/>
      <c r="SOX35" s="2434"/>
      <c r="SOY35" s="2434"/>
      <c r="SOZ35" s="2434"/>
      <c r="SPA35" s="2434"/>
      <c r="SPB35" s="2434"/>
      <c r="SPC35" s="2434"/>
      <c r="SPD35" s="2434"/>
      <c r="SPE35" s="2434"/>
      <c r="SPF35" s="2434"/>
      <c r="SPG35" s="2434"/>
      <c r="SPH35" s="2434"/>
      <c r="SPI35" s="2434"/>
      <c r="SPJ35" s="2434"/>
      <c r="SPK35" s="2434"/>
      <c r="SPL35" s="2434"/>
      <c r="SPM35" s="2434"/>
      <c r="SPN35" s="2434"/>
      <c r="SPO35" s="2434"/>
      <c r="SPP35" s="2434"/>
      <c r="SPQ35" s="2434"/>
      <c r="SPR35" s="2434"/>
      <c r="SPS35" s="2434"/>
      <c r="SPT35" s="2434"/>
      <c r="SPU35" s="2434"/>
      <c r="SPV35" s="2434"/>
      <c r="SPW35" s="2434"/>
      <c r="SPX35" s="2434"/>
      <c r="SPY35" s="2434"/>
      <c r="SPZ35" s="2434"/>
      <c r="SQA35" s="2434"/>
      <c r="SQB35" s="2434"/>
      <c r="SQC35" s="2434"/>
      <c r="SQD35" s="2434"/>
      <c r="SQE35" s="2434"/>
      <c r="SQF35" s="2434"/>
      <c r="SQG35" s="2434"/>
      <c r="SQH35" s="2434"/>
      <c r="SQI35" s="2434"/>
      <c r="SQJ35" s="2434"/>
      <c r="SQK35" s="2434"/>
      <c r="SQL35" s="2434"/>
      <c r="SQM35" s="2434"/>
      <c r="SQN35" s="2434"/>
      <c r="SQO35" s="2434"/>
      <c r="SQP35" s="2434"/>
      <c r="SQQ35" s="2434"/>
      <c r="SQR35" s="2434"/>
      <c r="SQS35" s="2434"/>
      <c r="SQT35" s="2434"/>
      <c r="SQU35" s="2434"/>
      <c r="SQV35" s="2434"/>
      <c r="SQW35" s="2434"/>
      <c r="SQX35" s="2434"/>
      <c r="SQY35" s="2434"/>
      <c r="SQZ35" s="2434"/>
      <c r="SRA35" s="2434"/>
      <c r="SRB35" s="2434"/>
      <c r="SRC35" s="2434"/>
      <c r="SRD35" s="2434"/>
      <c r="SRE35" s="2434"/>
      <c r="SRF35" s="2434"/>
      <c r="SRG35" s="2434"/>
      <c r="SRH35" s="2434"/>
      <c r="SRI35" s="2434"/>
      <c r="SRJ35" s="2434"/>
      <c r="SRK35" s="2434"/>
      <c r="SRL35" s="2434"/>
      <c r="SRM35" s="2434"/>
      <c r="SRN35" s="2434"/>
      <c r="SRO35" s="2434"/>
      <c r="SRP35" s="2434"/>
      <c r="SRQ35" s="2434"/>
      <c r="SRR35" s="2434"/>
      <c r="SRS35" s="2434"/>
      <c r="SRT35" s="2434"/>
      <c r="SRU35" s="2434"/>
      <c r="SRV35" s="2434"/>
      <c r="SRW35" s="2434"/>
      <c r="SRX35" s="2434"/>
      <c r="SRY35" s="2434"/>
      <c r="SRZ35" s="2434"/>
      <c r="SSA35" s="2434"/>
      <c r="SSB35" s="2434"/>
      <c r="SSC35" s="2434"/>
      <c r="SSD35" s="2434"/>
      <c r="SSE35" s="2434"/>
      <c r="SSF35" s="2434"/>
      <c r="SSG35" s="2434"/>
      <c r="SSH35" s="2434"/>
      <c r="SSI35" s="2434"/>
      <c r="SSJ35" s="2434"/>
      <c r="SSK35" s="2434"/>
      <c r="SSL35" s="2434"/>
      <c r="SSM35" s="2434"/>
      <c r="SSN35" s="2434"/>
      <c r="SSO35" s="2434"/>
      <c r="SSP35" s="2434"/>
      <c r="SSQ35" s="2434"/>
      <c r="SSR35" s="2434"/>
      <c r="SSS35" s="2434"/>
      <c r="SST35" s="2434"/>
      <c r="SSU35" s="2434"/>
      <c r="SSV35" s="2434"/>
      <c r="SSW35" s="2434"/>
      <c r="SSX35" s="2434"/>
      <c r="SSY35" s="2434"/>
      <c r="SSZ35" s="2434"/>
      <c r="STA35" s="2434"/>
      <c r="STB35" s="2434"/>
      <c r="STC35" s="2434"/>
      <c r="STD35" s="2434"/>
      <c r="STE35" s="2434"/>
      <c r="STF35" s="2434"/>
      <c r="STG35" s="2434"/>
      <c r="STH35" s="2434"/>
      <c r="STI35" s="2434"/>
      <c r="STJ35" s="2434"/>
      <c r="STK35" s="2434"/>
      <c r="STL35" s="2434"/>
      <c r="STM35" s="2434"/>
      <c r="STN35" s="2434"/>
      <c r="STO35" s="2434"/>
      <c r="STP35" s="2434"/>
      <c r="STQ35" s="2434"/>
      <c r="STR35" s="2434"/>
      <c r="STS35" s="2434"/>
      <c r="STT35" s="2434"/>
      <c r="STU35" s="2434"/>
      <c r="STV35" s="2434"/>
      <c r="STW35" s="2434"/>
      <c r="STX35" s="2434"/>
      <c r="STY35" s="2434"/>
      <c r="STZ35" s="2434"/>
      <c r="SUA35" s="2434"/>
      <c r="SUB35" s="2434"/>
      <c r="SUC35" s="2434"/>
      <c r="SUD35" s="2434"/>
      <c r="SUE35" s="2434"/>
      <c r="SUF35" s="2434"/>
      <c r="SUG35" s="2434"/>
      <c r="SUH35" s="2434"/>
      <c r="SUI35" s="2434"/>
      <c r="SUJ35" s="2434"/>
      <c r="SUK35" s="2434"/>
      <c r="SUL35" s="2434"/>
      <c r="SUM35" s="2434"/>
      <c r="SUN35" s="2434"/>
      <c r="SUO35" s="2434"/>
      <c r="SUP35" s="2434"/>
      <c r="SUQ35" s="2434"/>
      <c r="SUR35" s="2434"/>
      <c r="SUS35" s="2434"/>
      <c r="SUT35" s="2434"/>
      <c r="SUU35" s="2434"/>
      <c r="SUV35" s="2434"/>
      <c r="SUW35" s="2434"/>
      <c r="SUX35" s="2434"/>
      <c r="SUY35" s="2434"/>
      <c r="SUZ35" s="2434"/>
      <c r="SVA35" s="2434"/>
      <c r="SVB35" s="2434"/>
      <c r="SVC35" s="2434"/>
      <c r="SVD35" s="2434"/>
      <c r="SVE35" s="2434"/>
      <c r="SVF35" s="2434"/>
      <c r="SVG35" s="2434"/>
      <c r="SVH35" s="2434"/>
      <c r="SVI35" s="2434"/>
      <c r="SVJ35" s="2434"/>
      <c r="SVK35" s="2434"/>
      <c r="SVL35" s="2434"/>
      <c r="SVM35" s="2434"/>
      <c r="SVN35" s="2434"/>
      <c r="SVO35" s="2434"/>
      <c r="SVP35" s="2434"/>
      <c r="SVQ35" s="2434"/>
      <c r="SVR35" s="2434"/>
      <c r="SVS35" s="2434"/>
      <c r="SVT35" s="2434"/>
      <c r="SVU35" s="2434"/>
      <c r="SVV35" s="2434"/>
      <c r="SVW35" s="2434"/>
      <c r="SVX35" s="2434"/>
      <c r="SVY35" s="2434"/>
      <c r="SVZ35" s="2434"/>
      <c r="SWA35" s="2434"/>
      <c r="SWB35" s="2434"/>
      <c r="SWC35" s="2434"/>
      <c r="SWD35" s="2434"/>
      <c r="SWE35" s="2434"/>
      <c r="SWF35" s="2434"/>
      <c r="SWG35" s="2434"/>
      <c r="SWH35" s="2434"/>
      <c r="SWI35" s="2434"/>
      <c r="SWJ35" s="2434"/>
      <c r="SWK35" s="2434"/>
      <c r="SWL35" s="2434"/>
      <c r="SWM35" s="2434"/>
      <c r="SWN35" s="2434"/>
      <c r="SWO35" s="2434"/>
      <c r="SWP35" s="2434"/>
      <c r="SWQ35" s="2434"/>
      <c r="SWR35" s="2434"/>
      <c r="SWS35" s="2434"/>
      <c r="SWT35" s="2434"/>
      <c r="SWU35" s="2434"/>
      <c r="SWV35" s="2434"/>
      <c r="SWW35" s="2434"/>
      <c r="SWX35" s="2434"/>
      <c r="SWY35" s="2434"/>
      <c r="SWZ35" s="2434"/>
      <c r="SXA35" s="2434"/>
      <c r="SXB35" s="2434"/>
      <c r="SXC35" s="2434"/>
      <c r="SXD35" s="2434"/>
      <c r="SXE35" s="2434"/>
      <c r="SXF35" s="2434"/>
      <c r="SXG35" s="2434"/>
      <c r="SXH35" s="2434"/>
      <c r="SXI35" s="2434"/>
      <c r="SXJ35" s="2434"/>
      <c r="SXK35" s="2434"/>
      <c r="SXL35" s="2434"/>
      <c r="SXM35" s="2434"/>
      <c r="SXN35" s="2434"/>
      <c r="SXO35" s="2434"/>
      <c r="SXP35" s="2434"/>
      <c r="SXQ35" s="2434"/>
      <c r="SXR35" s="2434"/>
      <c r="SXS35" s="2434"/>
      <c r="SXT35" s="2434"/>
      <c r="SXU35" s="2434"/>
      <c r="SXV35" s="2434"/>
      <c r="SXW35" s="2434"/>
      <c r="SXX35" s="2434"/>
      <c r="SXY35" s="2434"/>
      <c r="SXZ35" s="2434"/>
      <c r="SYA35" s="2434"/>
      <c r="SYB35" s="2434"/>
      <c r="SYC35" s="2434"/>
      <c r="SYD35" s="2434"/>
      <c r="SYE35" s="2434"/>
      <c r="SYF35" s="2434"/>
      <c r="SYG35" s="2434"/>
      <c r="SYH35" s="2434"/>
      <c r="SYI35" s="2434"/>
      <c r="SYJ35" s="2434"/>
      <c r="SYK35" s="2434"/>
      <c r="SYL35" s="2434"/>
      <c r="SYM35" s="2434"/>
      <c r="SYN35" s="2434"/>
      <c r="SYO35" s="2434"/>
      <c r="SYP35" s="2434"/>
      <c r="SYQ35" s="2434"/>
      <c r="SYR35" s="2434"/>
      <c r="SYS35" s="2434"/>
      <c r="SYT35" s="2434"/>
      <c r="SYU35" s="2434"/>
      <c r="SYV35" s="2434"/>
      <c r="SYW35" s="2434"/>
      <c r="SYX35" s="2434"/>
      <c r="SYY35" s="2434"/>
      <c r="SYZ35" s="2434"/>
      <c r="SZA35" s="2434"/>
      <c r="SZB35" s="2434"/>
      <c r="SZC35" s="2434"/>
      <c r="SZD35" s="2434"/>
      <c r="SZE35" s="2434"/>
      <c r="SZF35" s="2434"/>
      <c r="SZG35" s="2434"/>
      <c r="SZH35" s="2434"/>
      <c r="SZI35" s="2434"/>
      <c r="SZJ35" s="2434"/>
      <c r="SZK35" s="2434"/>
      <c r="SZL35" s="2434"/>
      <c r="SZM35" s="2434"/>
      <c r="SZN35" s="2434"/>
      <c r="SZO35" s="2434"/>
      <c r="SZP35" s="2434"/>
      <c r="SZQ35" s="2434"/>
      <c r="SZR35" s="2434"/>
      <c r="SZS35" s="2434"/>
      <c r="SZT35" s="2434"/>
      <c r="SZU35" s="2434"/>
      <c r="SZV35" s="2434"/>
      <c r="SZW35" s="2434"/>
      <c r="SZX35" s="2434"/>
      <c r="SZY35" s="2434"/>
      <c r="SZZ35" s="2434"/>
      <c r="TAA35" s="2434"/>
      <c r="TAB35" s="2434"/>
      <c r="TAC35" s="2434"/>
      <c r="TAD35" s="2434"/>
      <c r="TAE35" s="2434"/>
      <c r="TAF35" s="2434"/>
      <c r="TAG35" s="2434"/>
      <c r="TAH35" s="2434"/>
      <c r="TAI35" s="2434"/>
      <c r="TAJ35" s="2434"/>
      <c r="TAK35" s="2434"/>
      <c r="TAL35" s="2434"/>
      <c r="TAM35" s="2434"/>
      <c r="TAN35" s="2434"/>
      <c r="TAO35" s="2434"/>
      <c r="TAP35" s="2434"/>
      <c r="TAQ35" s="2434"/>
      <c r="TAR35" s="2434"/>
      <c r="TAS35" s="2434"/>
      <c r="TAT35" s="2434"/>
      <c r="TAU35" s="2434"/>
      <c r="TAV35" s="2434"/>
      <c r="TAW35" s="2434"/>
      <c r="TAX35" s="2434"/>
      <c r="TAY35" s="2434"/>
      <c r="TAZ35" s="2434"/>
      <c r="TBA35" s="2434"/>
      <c r="TBB35" s="2434"/>
      <c r="TBC35" s="2434"/>
      <c r="TBD35" s="2434"/>
      <c r="TBE35" s="2434"/>
      <c r="TBF35" s="2434"/>
      <c r="TBG35" s="2434"/>
      <c r="TBH35" s="2434"/>
      <c r="TBI35" s="2434"/>
      <c r="TBJ35" s="2434"/>
      <c r="TBK35" s="2434"/>
      <c r="TBL35" s="2434"/>
      <c r="TBM35" s="2434"/>
      <c r="TBN35" s="2434"/>
      <c r="TBO35" s="2434"/>
      <c r="TBP35" s="2434"/>
      <c r="TBQ35" s="2434"/>
      <c r="TBR35" s="2434"/>
      <c r="TBS35" s="2434"/>
      <c r="TBT35" s="2434"/>
      <c r="TBU35" s="2434"/>
      <c r="TBV35" s="2434"/>
      <c r="TBW35" s="2434"/>
      <c r="TBX35" s="2434"/>
      <c r="TBY35" s="2434"/>
      <c r="TBZ35" s="2434"/>
      <c r="TCA35" s="2434"/>
      <c r="TCB35" s="2434"/>
      <c r="TCC35" s="2434"/>
      <c r="TCD35" s="2434"/>
      <c r="TCE35" s="2434"/>
      <c r="TCF35" s="2434"/>
      <c r="TCG35" s="2434"/>
      <c r="TCH35" s="2434"/>
      <c r="TCI35" s="2434"/>
      <c r="TCJ35" s="2434"/>
      <c r="TCK35" s="2434"/>
      <c r="TCL35" s="2434"/>
      <c r="TCM35" s="2434"/>
      <c r="TCN35" s="2434"/>
      <c r="TCO35" s="2434"/>
      <c r="TCP35" s="2434"/>
      <c r="TCQ35" s="2434"/>
      <c r="TCR35" s="2434"/>
      <c r="TCS35" s="2434"/>
      <c r="TCT35" s="2434"/>
      <c r="TCU35" s="2434"/>
      <c r="TCV35" s="2434"/>
      <c r="TCW35" s="2434"/>
      <c r="TCX35" s="2434"/>
      <c r="TCY35" s="2434"/>
      <c r="TCZ35" s="2434"/>
      <c r="TDA35" s="2434"/>
      <c r="TDB35" s="2434"/>
      <c r="TDC35" s="2434"/>
      <c r="TDD35" s="2434"/>
      <c r="TDE35" s="2434"/>
      <c r="TDF35" s="2434"/>
      <c r="TDG35" s="2434"/>
      <c r="TDH35" s="2434"/>
      <c r="TDI35" s="2434"/>
      <c r="TDJ35" s="2434"/>
      <c r="TDK35" s="2434"/>
      <c r="TDL35" s="2434"/>
      <c r="TDM35" s="2434"/>
      <c r="TDN35" s="2434"/>
      <c r="TDO35" s="2434"/>
      <c r="TDP35" s="2434"/>
      <c r="TDQ35" s="2434"/>
      <c r="TDR35" s="2434"/>
      <c r="TDS35" s="2434"/>
      <c r="TDT35" s="2434"/>
      <c r="TDU35" s="2434"/>
      <c r="TDV35" s="2434"/>
      <c r="TDW35" s="2434"/>
      <c r="TDX35" s="2434"/>
      <c r="TDY35" s="2434"/>
      <c r="TDZ35" s="2434"/>
      <c r="TEA35" s="2434"/>
      <c r="TEB35" s="2434"/>
      <c r="TEC35" s="2434"/>
      <c r="TED35" s="2434"/>
      <c r="TEE35" s="2434"/>
      <c r="TEF35" s="2434"/>
      <c r="TEG35" s="2434"/>
      <c r="TEH35" s="2434"/>
      <c r="TEI35" s="2434"/>
      <c r="TEJ35" s="2434"/>
      <c r="TEK35" s="2434"/>
      <c r="TEL35" s="2434"/>
      <c r="TEM35" s="2434"/>
      <c r="TEN35" s="2434"/>
      <c r="TEO35" s="2434"/>
      <c r="TEP35" s="2434"/>
      <c r="TEQ35" s="2434"/>
      <c r="TER35" s="2434"/>
      <c r="TES35" s="2434"/>
      <c r="TET35" s="2434"/>
      <c r="TEU35" s="2434"/>
      <c r="TEV35" s="2434"/>
      <c r="TEW35" s="2434"/>
      <c r="TEX35" s="2434"/>
      <c r="TEY35" s="2434"/>
      <c r="TEZ35" s="2434"/>
      <c r="TFA35" s="2434"/>
      <c r="TFB35" s="2434"/>
      <c r="TFC35" s="2434"/>
      <c r="TFD35" s="2434"/>
      <c r="TFE35" s="2434"/>
      <c r="TFF35" s="2434"/>
      <c r="TFG35" s="2434"/>
      <c r="TFH35" s="2434"/>
      <c r="TFI35" s="2434"/>
      <c r="TFJ35" s="2434"/>
      <c r="TFK35" s="2434"/>
      <c r="TFL35" s="2434"/>
      <c r="TFM35" s="2434"/>
      <c r="TFN35" s="2434"/>
      <c r="TFO35" s="2434"/>
      <c r="TFP35" s="2434"/>
      <c r="TFQ35" s="2434"/>
      <c r="TFR35" s="2434"/>
      <c r="TFS35" s="2434"/>
      <c r="TFT35" s="2434"/>
      <c r="TFU35" s="2434"/>
      <c r="TFV35" s="2434"/>
      <c r="TFW35" s="2434"/>
      <c r="TFX35" s="2434"/>
      <c r="TFY35" s="2434"/>
      <c r="TFZ35" s="2434"/>
      <c r="TGA35" s="2434"/>
      <c r="TGB35" s="2434"/>
      <c r="TGC35" s="2434"/>
      <c r="TGD35" s="2434"/>
      <c r="TGE35" s="2434"/>
      <c r="TGF35" s="2434"/>
      <c r="TGG35" s="2434"/>
      <c r="TGH35" s="2434"/>
      <c r="TGI35" s="2434"/>
      <c r="TGJ35" s="2434"/>
      <c r="TGK35" s="2434"/>
      <c r="TGL35" s="2434"/>
      <c r="TGM35" s="2434"/>
      <c r="TGN35" s="2434"/>
      <c r="TGO35" s="2434"/>
      <c r="TGP35" s="2434"/>
      <c r="TGQ35" s="2434"/>
      <c r="TGR35" s="2434"/>
      <c r="TGS35" s="2434"/>
      <c r="TGT35" s="2434"/>
      <c r="TGU35" s="2434"/>
      <c r="TGV35" s="2434"/>
      <c r="TGW35" s="2434"/>
      <c r="TGX35" s="2434"/>
      <c r="TGY35" s="2434"/>
      <c r="TGZ35" s="2434"/>
      <c r="THA35" s="2434"/>
      <c r="THB35" s="2434"/>
      <c r="THC35" s="2434"/>
      <c r="THD35" s="2434"/>
      <c r="THE35" s="2434"/>
      <c r="THF35" s="2434"/>
      <c r="THG35" s="2434"/>
      <c r="THH35" s="2434"/>
      <c r="THI35" s="2434"/>
      <c r="THJ35" s="2434"/>
      <c r="THK35" s="2434"/>
      <c r="THL35" s="2434"/>
      <c r="THM35" s="2434"/>
      <c r="THN35" s="2434"/>
      <c r="THO35" s="2434"/>
      <c r="THP35" s="2434"/>
      <c r="THQ35" s="2434"/>
      <c r="THR35" s="2434"/>
      <c r="THS35" s="2434"/>
      <c r="THT35" s="2434"/>
      <c r="THU35" s="2434"/>
      <c r="THV35" s="2434"/>
      <c r="THW35" s="2434"/>
      <c r="THX35" s="2434"/>
      <c r="THY35" s="2434"/>
      <c r="THZ35" s="2434"/>
      <c r="TIA35" s="2434"/>
      <c r="TIB35" s="2434"/>
      <c r="TIC35" s="2434"/>
      <c r="TID35" s="2434"/>
      <c r="TIE35" s="2434"/>
      <c r="TIF35" s="2434"/>
      <c r="TIG35" s="2434"/>
      <c r="TIH35" s="2434"/>
      <c r="TII35" s="2434"/>
      <c r="TIJ35" s="2434"/>
      <c r="TIK35" s="2434"/>
      <c r="TIL35" s="2434"/>
      <c r="TIM35" s="2434"/>
      <c r="TIN35" s="2434"/>
      <c r="TIO35" s="2434"/>
      <c r="TIP35" s="2434"/>
      <c r="TIQ35" s="2434"/>
      <c r="TIR35" s="2434"/>
      <c r="TIS35" s="2434"/>
      <c r="TIT35" s="2434"/>
      <c r="TIU35" s="2434"/>
      <c r="TIV35" s="2434"/>
      <c r="TIW35" s="2434"/>
      <c r="TIX35" s="2434"/>
      <c r="TIY35" s="2434"/>
      <c r="TIZ35" s="2434"/>
      <c r="TJA35" s="2434"/>
      <c r="TJB35" s="2434"/>
      <c r="TJC35" s="2434"/>
      <c r="TJD35" s="2434"/>
      <c r="TJE35" s="2434"/>
      <c r="TJF35" s="2434"/>
      <c r="TJG35" s="2434"/>
      <c r="TJH35" s="2434"/>
      <c r="TJI35" s="2434"/>
      <c r="TJJ35" s="2434"/>
      <c r="TJK35" s="2434"/>
      <c r="TJL35" s="2434"/>
      <c r="TJM35" s="2434"/>
      <c r="TJN35" s="2434"/>
      <c r="TJO35" s="2434"/>
      <c r="TJP35" s="2434"/>
      <c r="TJQ35" s="2434"/>
      <c r="TJR35" s="2434"/>
      <c r="TJS35" s="2434"/>
      <c r="TJT35" s="2434"/>
      <c r="TJU35" s="2434"/>
      <c r="TJV35" s="2434"/>
      <c r="TJW35" s="2434"/>
      <c r="TJX35" s="2434"/>
      <c r="TJY35" s="2434"/>
      <c r="TJZ35" s="2434"/>
      <c r="TKA35" s="2434"/>
      <c r="TKB35" s="2434"/>
      <c r="TKC35" s="2434"/>
      <c r="TKD35" s="2434"/>
      <c r="TKE35" s="2434"/>
      <c r="TKF35" s="2434"/>
      <c r="TKG35" s="2434"/>
      <c r="TKH35" s="2434"/>
      <c r="TKI35" s="2434"/>
      <c r="TKJ35" s="2434"/>
      <c r="TKK35" s="2434"/>
      <c r="TKL35" s="2434"/>
      <c r="TKM35" s="2434"/>
      <c r="TKN35" s="2434"/>
      <c r="TKO35" s="2434"/>
      <c r="TKP35" s="2434"/>
      <c r="TKQ35" s="2434"/>
      <c r="TKR35" s="2434"/>
      <c r="TKS35" s="2434"/>
      <c r="TKT35" s="2434"/>
      <c r="TKU35" s="2434"/>
      <c r="TKV35" s="2434"/>
      <c r="TKW35" s="2434"/>
      <c r="TKX35" s="2434"/>
      <c r="TKY35" s="2434"/>
      <c r="TKZ35" s="2434"/>
      <c r="TLA35" s="2434"/>
      <c r="TLB35" s="2434"/>
      <c r="TLC35" s="2434"/>
      <c r="TLD35" s="2434"/>
      <c r="TLE35" s="2434"/>
      <c r="TLF35" s="2434"/>
      <c r="TLG35" s="2434"/>
      <c r="TLH35" s="2434"/>
      <c r="TLI35" s="2434"/>
      <c r="TLJ35" s="2434"/>
      <c r="TLK35" s="2434"/>
      <c r="TLL35" s="2434"/>
      <c r="TLM35" s="2434"/>
      <c r="TLN35" s="2434"/>
      <c r="TLO35" s="2434"/>
      <c r="TLP35" s="2434"/>
      <c r="TLQ35" s="2434"/>
      <c r="TLR35" s="2434"/>
      <c r="TLS35" s="2434"/>
      <c r="TLT35" s="2434"/>
      <c r="TLU35" s="2434"/>
      <c r="TLV35" s="2434"/>
      <c r="TLW35" s="2434"/>
      <c r="TLX35" s="2434"/>
      <c r="TLY35" s="2434"/>
      <c r="TLZ35" s="2434"/>
      <c r="TMA35" s="2434"/>
      <c r="TMB35" s="2434"/>
      <c r="TMC35" s="2434"/>
      <c r="TMD35" s="2434"/>
      <c r="TME35" s="2434"/>
      <c r="TMF35" s="2434"/>
      <c r="TMG35" s="2434"/>
      <c r="TMH35" s="2434"/>
      <c r="TMI35" s="2434"/>
      <c r="TMJ35" s="2434"/>
      <c r="TMK35" s="2434"/>
      <c r="TML35" s="2434"/>
      <c r="TMM35" s="2434"/>
      <c r="TMN35" s="2434"/>
      <c r="TMO35" s="2434"/>
      <c r="TMP35" s="2434"/>
      <c r="TMQ35" s="2434"/>
      <c r="TMR35" s="2434"/>
      <c r="TMS35" s="2434"/>
      <c r="TMT35" s="2434"/>
      <c r="TMU35" s="2434"/>
      <c r="TMV35" s="2434"/>
      <c r="TMW35" s="2434"/>
      <c r="TMX35" s="2434"/>
      <c r="TMY35" s="2434"/>
      <c r="TMZ35" s="2434"/>
      <c r="TNA35" s="2434"/>
      <c r="TNB35" s="2434"/>
      <c r="TNC35" s="2434"/>
      <c r="TND35" s="2434"/>
      <c r="TNE35" s="2434"/>
      <c r="TNF35" s="2434"/>
      <c r="TNG35" s="2434"/>
      <c r="TNH35" s="2434"/>
      <c r="TNI35" s="2434"/>
      <c r="TNJ35" s="2434"/>
      <c r="TNK35" s="2434"/>
      <c r="TNL35" s="2434"/>
      <c r="TNM35" s="2434"/>
      <c r="TNN35" s="2434"/>
      <c r="TNO35" s="2434"/>
      <c r="TNP35" s="2434"/>
      <c r="TNQ35" s="2434"/>
      <c r="TNR35" s="2434"/>
      <c r="TNS35" s="2434"/>
      <c r="TNT35" s="2434"/>
      <c r="TNU35" s="2434"/>
      <c r="TNV35" s="2434"/>
      <c r="TNW35" s="2434"/>
      <c r="TNX35" s="2434"/>
      <c r="TNY35" s="2434"/>
      <c r="TNZ35" s="2434"/>
      <c r="TOA35" s="2434"/>
      <c r="TOB35" s="2434"/>
      <c r="TOC35" s="2434"/>
      <c r="TOD35" s="2434"/>
      <c r="TOE35" s="2434"/>
      <c r="TOF35" s="2434"/>
      <c r="TOG35" s="2434"/>
      <c r="TOH35" s="2434"/>
      <c r="TOI35" s="2434"/>
      <c r="TOJ35" s="2434"/>
      <c r="TOK35" s="2434"/>
      <c r="TOL35" s="2434"/>
      <c r="TOM35" s="2434"/>
      <c r="TON35" s="2434"/>
      <c r="TOO35" s="2434"/>
      <c r="TOP35" s="2434"/>
      <c r="TOQ35" s="2434"/>
      <c r="TOR35" s="2434"/>
      <c r="TOS35" s="2434"/>
      <c r="TOT35" s="2434"/>
      <c r="TOU35" s="2434"/>
      <c r="TOV35" s="2434"/>
      <c r="TOW35" s="2434"/>
      <c r="TOX35" s="2434"/>
      <c r="TOY35" s="2434"/>
      <c r="TOZ35" s="2434"/>
      <c r="TPA35" s="2434"/>
      <c r="TPB35" s="2434"/>
      <c r="TPC35" s="2434"/>
      <c r="TPD35" s="2434"/>
      <c r="TPE35" s="2434"/>
      <c r="TPF35" s="2434"/>
      <c r="TPG35" s="2434"/>
      <c r="TPH35" s="2434"/>
      <c r="TPI35" s="2434"/>
      <c r="TPJ35" s="2434"/>
      <c r="TPK35" s="2434"/>
      <c r="TPL35" s="2434"/>
      <c r="TPM35" s="2434"/>
      <c r="TPN35" s="2434"/>
      <c r="TPO35" s="2434"/>
      <c r="TPP35" s="2434"/>
      <c r="TPQ35" s="2434"/>
      <c r="TPR35" s="2434"/>
      <c r="TPS35" s="2434"/>
      <c r="TPT35" s="2434"/>
      <c r="TPU35" s="2434"/>
      <c r="TPV35" s="2434"/>
      <c r="TPW35" s="2434"/>
      <c r="TPX35" s="2434"/>
      <c r="TPY35" s="2434"/>
      <c r="TPZ35" s="2434"/>
      <c r="TQA35" s="2434"/>
      <c r="TQB35" s="2434"/>
      <c r="TQC35" s="2434"/>
      <c r="TQD35" s="2434"/>
      <c r="TQE35" s="2434"/>
      <c r="TQF35" s="2434"/>
      <c r="TQG35" s="2434"/>
      <c r="TQH35" s="2434"/>
      <c r="TQI35" s="2434"/>
      <c r="TQJ35" s="2434"/>
      <c r="TQK35" s="2434"/>
      <c r="TQL35" s="2434"/>
      <c r="TQM35" s="2434"/>
      <c r="TQN35" s="2434"/>
      <c r="TQO35" s="2434"/>
      <c r="TQP35" s="2434"/>
      <c r="TQQ35" s="2434"/>
      <c r="TQR35" s="2434"/>
      <c r="TQS35" s="2434"/>
      <c r="TQT35" s="2434"/>
      <c r="TQU35" s="2434"/>
      <c r="TQV35" s="2434"/>
      <c r="TQW35" s="2434"/>
      <c r="TQX35" s="2434"/>
      <c r="TQY35" s="2434"/>
      <c r="TQZ35" s="2434"/>
      <c r="TRA35" s="2434"/>
      <c r="TRB35" s="2434"/>
      <c r="TRC35" s="2434"/>
      <c r="TRD35" s="2434"/>
      <c r="TRE35" s="2434"/>
      <c r="TRF35" s="2434"/>
      <c r="TRG35" s="2434"/>
      <c r="TRH35" s="2434"/>
      <c r="TRI35" s="2434"/>
      <c r="TRJ35" s="2434"/>
      <c r="TRK35" s="2434"/>
      <c r="TRL35" s="2434"/>
      <c r="TRM35" s="2434"/>
      <c r="TRN35" s="2434"/>
      <c r="TRO35" s="2434"/>
      <c r="TRP35" s="2434"/>
      <c r="TRQ35" s="2434"/>
      <c r="TRR35" s="2434"/>
      <c r="TRS35" s="2434"/>
      <c r="TRT35" s="2434"/>
      <c r="TRU35" s="2434"/>
      <c r="TRV35" s="2434"/>
      <c r="TRW35" s="2434"/>
      <c r="TRX35" s="2434"/>
      <c r="TRY35" s="2434"/>
      <c r="TRZ35" s="2434"/>
      <c r="TSA35" s="2434"/>
      <c r="TSB35" s="2434"/>
      <c r="TSC35" s="2434"/>
      <c r="TSD35" s="2434"/>
      <c r="TSE35" s="2434"/>
      <c r="TSF35" s="2434"/>
      <c r="TSG35" s="2434"/>
      <c r="TSH35" s="2434"/>
      <c r="TSI35" s="2434"/>
      <c r="TSJ35" s="2434"/>
      <c r="TSK35" s="2434"/>
      <c r="TSL35" s="2434"/>
      <c r="TSM35" s="2434"/>
      <c r="TSN35" s="2434"/>
      <c r="TSO35" s="2434"/>
      <c r="TSP35" s="2434"/>
      <c r="TSQ35" s="2434"/>
      <c r="TSR35" s="2434"/>
      <c r="TSS35" s="2434"/>
      <c r="TST35" s="2434"/>
      <c r="TSU35" s="2434"/>
      <c r="TSV35" s="2434"/>
      <c r="TSW35" s="2434"/>
      <c r="TSX35" s="2434"/>
      <c r="TSY35" s="2434"/>
      <c r="TSZ35" s="2434"/>
      <c r="TTA35" s="2434"/>
      <c r="TTB35" s="2434"/>
      <c r="TTC35" s="2434"/>
      <c r="TTD35" s="2434"/>
      <c r="TTE35" s="2434"/>
      <c r="TTF35" s="2434"/>
      <c r="TTG35" s="2434"/>
      <c r="TTH35" s="2434"/>
      <c r="TTI35" s="2434"/>
      <c r="TTJ35" s="2434"/>
      <c r="TTK35" s="2434"/>
      <c r="TTL35" s="2434"/>
      <c r="TTM35" s="2434"/>
      <c r="TTN35" s="2434"/>
      <c r="TTO35" s="2434"/>
      <c r="TTP35" s="2434"/>
      <c r="TTQ35" s="2434"/>
      <c r="TTR35" s="2434"/>
      <c r="TTS35" s="2434"/>
      <c r="TTT35" s="2434"/>
      <c r="TTU35" s="2434"/>
      <c r="TTV35" s="2434"/>
      <c r="TTW35" s="2434"/>
      <c r="TTX35" s="2434"/>
      <c r="TTY35" s="2434"/>
      <c r="TTZ35" s="2434"/>
      <c r="TUA35" s="2434"/>
      <c r="TUB35" s="2434"/>
      <c r="TUC35" s="2434"/>
      <c r="TUD35" s="2434"/>
      <c r="TUE35" s="2434"/>
      <c r="TUF35" s="2434"/>
      <c r="TUG35" s="2434"/>
      <c r="TUH35" s="2434"/>
      <c r="TUI35" s="2434"/>
      <c r="TUJ35" s="2434"/>
      <c r="TUK35" s="2434"/>
      <c r="TUL35" s="2434"/>
      <c r="TUM35" s="2434"/>
      <c r="TUN35" s="2434"/>
      <c r="TUO35" s="2434"/>
      <c r="TUP35" s="2434"/>
      <c r="TUQ35" s="2434"/>
      <c r="TUR35" s="2434"/>
      <c r="TUS35" s="2434"/>
      <c r="TUT35" s="2434"/>
      <c r="TUU35" s="2434"/>
      <c r="TUV35" s="2434"/>
      <c r="TUW35" s="2434"/>
      <c r="TUX35" s="2434"/>
      <c r="TUY35" s="2434"/>
      <c r="TUZ35" s="2434"/>
      <c r="TVA35" s="2434"/>
      <c r="TVB35" s="2434"/>
      <c r="TVC35" s="2434"/>
      <c r="TVD35" s="2434"/>
      <c r="TVE35" s="2434"/>
      <c r="TVF35" s="2434"/>
      <c r="TVG35" s="2434"/>
      <c r="TVH35" s="2434"/>
      <c r="TVI35" s="2434"/>
      <c r="TVJ35" s="2434"/>
      <c r="TVK35" s="2434"/>
      <c r="TVL35" s="2434"/>
      <c r="TVM35" s="2434"/>
      <c r="TVN35" s="2434"/>
      <c r="TVO35" s="2434"/>
      <c r="TVP35" s="2434"/>
      <c r="TVQ35" s="2434"/>
      <c r="TVR35" s="2434"/>
      <c r="TVS35" s="2434"/>
      <c r="TVT35" s="2434"/>
      <c r="TVU35" s="2434"/>
      <c r="TVV35" s="2434"/>
      <c r="TVW35" s="2434"/>
      <c r="TVX35" s="2434"/>
      <c r="TVY35" s="2434"/>
      <c r="TVZ35" s="2434"/>
      <c r="TWA35" s="2434"/>
      <c r="TWB35" s="2434"/>
      <c r="TWC35" s="2434"/>
      <c r="TWD35" s="2434"/>
      <c r="TWE35" s="2434"/>
      <c r="TWF35" s="2434"/>
      <c r="TWG35" s="2434"/>
      <c r="TWH35" s="2434"/>
      <c r="TWI35" s="2434"/>
      <c r="TWJ35" s="2434"/>
      <c r="TWK35" s="2434"/>
      <c r="TWL35" s="2434"/>
      <c r="TWM35" s="2434"/>
      <c r="TWN35" s="2434"/>
      <c r="TWO35" s="2434"/>
      <c r="TWP35" s="2434"/>
      <c r="TWQ35" s="2434"/>
      <c r="TWR35" s="2434"/>
      <c r="TWS35" s="2434"/>
      <c r="TWT35" s="2434"/>
      <c r="TWU35" s="2434"/>
      <c r="TWV35" s="2434"/>
      <c r="TWW35" s="2434"/>
      <c r="TWX35" s="2434"/>
      <c r="TWY35" s="2434"/>
      <c r="TWZ35" s="2434"/>
      <c r="TXA35" s="2434"/>
      <c r="TXB35" s="2434"/>
      <c r="TXC35" s="2434"/>
      <c r="TXD35" s="2434"/>
      <c r="TXE35" s="2434"/>
      <c r="TXF35" s="2434"/>
      <c r="TXG35" s="2434"/>
      <c r="TXH35" s="2434"/>
      <c r="TXI35" s="2434"/>
      <c r="TXJ35" s="2434"/>
      <c r="TXK35" s="2434"/>
      <c r="TXL35" s="2434"/>
      <c r="TXM35" s="2434"/>
      <c r="TXN35" s="2434"/>
      <c r="TXO35" s="2434"/>
      <c r="TXP35" s="2434"/>
      <c r="TXQ35" s="2434"/>
      <c r="TXR35" s="2434"/>
      <c r="TXS35" s="2434"/>
      <c r="TXT35" s="2434"/>
      <c r="TXU35" s="2434"/>
      <c r="TXV35" s="2434"/>
      <c r="TXW35" s="2434"/>
      <c r="TXX35" s="2434"/>
      <c r="TXY35" s="2434"/>
      <c r="TXZ35" s="2434"/>
      <c r="TYA35" s="2434"/>
      <c r="TYB35" s="2434"/>
      <c r="TYC35" s="2434"/>
      <c r="TYD35" s="2434"/>
      <c r="TYE35" s="2434"/>
      <c r="TYF35" s="2434"/>
      <c r="TYG35" s="2434"/>
      <c r="TYH35" s="2434"/>
      <c r="TYI35" s="2434"/>
      <c r="TYJ35" s="2434"/>
      <c r="TYK35" s="2434"/>
      <c r="TYL35" s="2434"/>
      <c r="TYM35" s="2434"/>
      <c r="TYN35" s="2434"/>
      <c r="TYO35" s="2434"/>
      <c r="TYP35" s="2434"/>
      <c r="TYQ35" s="2434"/>
      <c r="TYR35" s="2434"/>
      <c r="TYS35" s="2434"/>
      <c r="TYT35" s="2434"/>
      <c r="TYU35" s="2434"/>
      <c r="TYV35" s="2434"/>
      <c r="TYW35" s="2434"/>
      <c r="TYX35" s="2434"/>
      <c r="TYY35" s="2434"/>
      <c r="TYZ35" s="2434"/>
      <c r="TZA35" s="2434"/>
      <c r="TZB35" s="2434"/>
      <c r="TZC35" s="2434"/>
      <c r="TZD35" s="2434"/>
      <c r="TZE35" s="2434"/>
      <c r="TZF35" s="2434"/>
      <c r="TZG35" s="2434"/>
      <c r="TZH35" s="2434"/>
      <c r="TZI35" s="2434"/>
      <c r="TZJ35" s="2434"/>
      <c r="TZK35" s="2434"/>
      <c r="TZL35" s="2434"/>
      <c r="TZM35" s="2434"/>
      <c r="TZN35" s="2434"/>
      <c r="TZO35" s="2434"/>
      <c r="TZP35" s="2434"/>
      <c r="TZQ35" s="2434"/>
      <c r="TZR35" s="2434"/>
      <c r="TZS35" s="2434"/>
      <c r="TZT35" s="2434"/>
      <c r="TZU35" s="2434"/>
      <c r="TZV35" s="2434"/>
      <c r="TZW35" s="2434"/>
      <c r="TZX35" s="2434"/>
      <c r="TZY35" s="2434"/>
      <c r="TZZ35" s="2434"/>
      <c r="UAA35" s="2434"/>
      <c r="UAB35" s="2434"/>
      <c r="UAC35" s="2434"/>
      <c r="UAD35" s="2434"/>
      <c r="UAE35" s="2434"/>
      <c r="UAF35" s="2434"/>
      <c r="UAG35" s="2434"/>
      <c r="UAH35" s="2434"/>
      <c r="UAI35" s="2434"/>
      <c r="UAJ35" s="2434"/>
      <c r="UAK35" s="2434"/>
      <c r="UAL35" s="2434"/>
      <c r="UAM35" s="2434"/>
      <c r="UAN35" s="2434"/>
      <c r="UAO35" s="2434"/>
      <c r="UAP35" s="2434"/>
      <c r="UAQ35" s="2434"/>
      <c r="UAR35" s="2434"/>
      <c r="UAS35" s="2434"/>
      <c r="UAT35" s="2434"/>
      <c r="UAU35" s="2434"/>
      <c r="UAV35" s="2434"/>
      <c r="UAW35" s="2434"/>
      <c r="UAX35" s="2434"/>
      <c r="UAY35" s="2434"/>
      <c r="UAZ35" s="2434"/>
      <c r="UBA35" s="2434"/>
      <c r="UBB35" s="2434"/>
      <c r="UBC35" s="2434"/>
      <c r="UBD35" s="2434"/>
      <c r="UBE35" s="2434"/>
      <c r="UBF35" s="2434"/>
      <c r="UBG35" s="2434"/>
      <c r="UBH35" s="2434"/>
      <c r="UBI35" s="2434"/>
      <c r="UBJ35" s="2434"/>
      <c r="UBK35" s="2434"/>
      <c r="UBL35" s="2434"/>
      <c r="UBM35" s="2434"/>
      <c r="UBN35" s="2434"/>
      <c r="UBO35" s="2434"/>
      <c r="UBP35" s="2434"/>
      <c r="UBQ35" s="2434"/>
      <c r="UBR35" s="2434"/>
      <c r="UBS35" s="2434"/>
      <c r="UBT35" s="2434"/>
      <c r="UBU35" s="2434"/>
      <c r="UBV35" s="2434"/>
      <c r="UBW35" s="2434"/>
      <c r="UBX35" s="2434"/>
      <c r="UBY35" s="2434"/>
      <c r="UBZ35" s="2434"/>
      <c r="UCA35" s="2434"/>
      <c r="UCB35" s="2434"/>
      <c r="UCC35" s="2434"/>
      <c r="UCD35" s="2434"/>
      <c r="UCE35" s="2434"/>
      <c r="UCF35" s="2434"/>
      <c r="UCG35" s="2434"/>
      <c r="UCH35" s="2434"/>
      <c r="UCI35" s="2434"/>
      <c r="UCJ35" s="2434"/>
      <c r="UCK35" s="2434"/>
      <c r="UCL35" s="2434"/>
      <c r="UCM35" s="2434"/>
      <c r="UCN35" s="2434"/>
      <c r="UCO35" s="2434"/>
      <c r="UCP35" s="2434"/>
      <c r="UCQ35" s="2434"/>
      <c r="UCR35" s="2434"/>
      <c r="UCS35" s="2434"/>
      <c r="UCT35" s="2434"/>
      <c r="UCU35" s="2434"/>
      <c r="UCV35" s="2434"/>
      <c r="UCW35" s="2434"/>
      <c r="UCX35" s="2434"/>
      <c r="UCY35" s="2434"/>
      <c r="UCZ35" s="2434"/>
      <c r="UDA35" s="2434"/>
      <c r="UDB35" s="2434"/>
      <c r="UDC35" s="2434"/>
      <c r="UDD35" s="2434"/>
      <c r="UDE35" s="2434"/>
      <c r="UDF35" s="2434"/>
      <c r="UDG35" s="2434"/>
      <c r="UDH35" s="2434"/>
      <c r="UDI35" s="2434"/>
      <c r="UDJ35" s="2434"/>
      <c r="UDK35" s="2434"/>
      <c r="UDL35" s="2434"/>
      <c r="UDM35" s="2434"/>
      <c r="UDN35" s="2434"/>
      <c r="UDO35" s="2434"/>
      <c r="UDP35" s="2434"/>
      <c r="UDQ35" s="2434"/>
      <c r="UDR35" s="2434"/>
      <c r="UDS35" s="2434"/>
      <c r="UDT35" s="2434"/>
      <c r="UDU35" s="2434"/>
      <c r="UDV35" s="2434"/>
      <c r="UDW35" s="2434"/>
      <c r="UDX35" s="2434"/>
      <c r="UDY35" s="2434"/>
      <c r="UDZ35" s="2434"/>
      <c r="UEA35" s="2434"/>
      <c r="UEB35" s="2434"/>
      <c r="UEC35" s="2434"/>
      <c r="UED35" s="2434"/>
      <c r="UEE35" s="2434"/>
      <c r="UEF35" s="2434"/>
      <c r="UEG35" s="2434"/>
      <c r="UEH35" s="2434"/>
      <c r="UEI35" s="2434"/>
      <c r="UEJ35" s="2434"/>
      <c r="UEK35" s="2434"/>
      <c r="UEL35" s="2434"/>
      <c r="UEM35" s="2434"/>
      <c r="UEN35" s="2434"/>
      <c r="UEO35" s="2434"/>
      <c r="UEP35" s="2434"/>
      <c r="UEQ35" s="2434"/>
      <c r="UER35" s="2434"/>
      <c r="UES35" s="2434"/>
      <c r="UET35" s="2434"/>
      <c r="UEU35" s="2434"/>
      <c r="UEV35" s="2434"/>
      <c r="UEW35" s="2434"/>
      <c r="UEX35" s="2434"/>
      <c r="UEY35" s="2434"/>
      <c r="UEZ35" s="2434"/>
      <c r="UFA35" s="2434"/>
      <c r="UFB35" s="2434"/>
      <c r="UFC35" s="2434"/>
      <c r="UFD35" s="2434"/>
      <c r="UFE35" s="2434"/>
      <c r="UFF35" s="2434"/>
      <c r="UFG35" s="2434"/>
      <c r="UFH35" s="2434"/>
      <c r="UFI35" s="2434"/>
      <c r="UFJ35" s="2434"/>
      <c r="UFK35" s="2434"/>
      <c r="UFL35" s="2434"/>
      <c r="UFM35" s="2434"/>
      <c r="UFN35" s="2434"/>
      <c r="UFO35" s="2434"/>
      <c r="UFP35" s="2434"/>
      <c r="UFQ35" s="2434"/>
      <c r="UFR35" s="2434"/>
      <c r="UFS35" s="2434"/>
      <c r="UFT35" s="2434"/>
      <c r="UFU35" s="2434"/>
      <c r="UFV35" s="2434"/>
      <c r="UFW35" s="2434"/>
      <c r="UFX35" s="2434"/>
      <c r="UFY35" s="2434"/>
      <c r="UFZ35" s="2434"/>
      <c r="UGA35" s="2434"/>
      <c r="UGB35" s="2434"/>
      <c r="UGC35" s="2434"/>
      <c r="UGD35" s="2434"/>
      <c r="UGE35" s="2434"/>
      <c r="UGF35" s="2434"/>
      <c r="UGG35" s="2434"/>
      <c r="UGH35" s="2434"/>
      <c r="UGI35" s="2434"/>
      <c r="UGJ35" s="2434"/>
      <c r="UGK35" s="2434"/>
      <c r="UGL35" s="2434"/>
      <c r="UGM35" s="2434"/>
      <c r="UGN35" s="2434"/>
      <c r="UGO35" s="2434"/>
      <c r="UGP35" s="2434"/>
      <c r="UGQ35" s="2434"/>
      <c r="UGR35" s="2434"/>
      <c r="UGS35" s="2434"/>
      <c r="UGT35" s="2434"/>
      <c r="UGU35" s="2434"/>
      <c r="UGV35" s="2434"/>
      <c r="UGW35" s="2434"/>
      <c r="UGX35" s="2434"/>
      <c r="UGY35" s="2434"/>
      <c r="UGZ35" s="2434"/>
      <c r="UHA35" s="2434"/>
      <c r="UHB35" s="2434"/>
      <c r="UHC35" s="2434"/>
      <c r="UHD35" s="2434"/>
      <c r="UHE35" s="2434"/>
      <c r="UHF35" s="2434"/>
      <c r="UHG35" s="2434"/>
      <c r="UHH35" s="2434"/>
      <c r="UHI35" s="2434"/>
      <c r="UHJ35" s="2434"/>
      <c r="UHK35" s="2434"/>
      <c r="UHL35" s="2434"/>
      <c r="UHM35" s="2434"/>
      <c r="UHN35" s="2434"/>
      <c r="UHO35" s="2434"/>
      <c r="UHP35" s="2434"/>
      <c r="UHQ35" s="2434"/>
      <c r="UHR35" s="2434"/>
      <c r="UHS35" s="2434"/>
      <c r="UHT35" s="2434"/>
      <c r="UHU35" s="2434"/>
      <c r="UHV35" s="2434"/>
      <c r="UHW35" s="2434"/>
      <c r="UHX35" s="2434"/>
      <c r="UHY35" s="2434"/>
      <c r="UHZ35" s="2434"/>
      <c r="UIA35" s="2434"/>
      <c r="UIB35" s="2434"/>
      <c r="UIC35" s="2434"/>
      <c r="UID35" s="2434"/>
      <c r="UIE35" s="2434"/>
      <c r="UIF35" s="2434"/>
      <c r="UIG35" s="2434"/>
      <c r="UIH35" s="2434"/>
      <c r="UII35" s="2434"/>
      <c r="UIJ35" s="2434"/>
      <c r="UIK35" s="2434"/>
      <c r="UIL35" s="2434"/>
      <c r="UIM35" s="2434"/>
      <c r="UIN35" s="2434"/>
      <c r="UIO35" s="2434"/>
      <c r="UIP35" s="2434"/>
      <c r="UIQ35" s="2434"/>
      <c r="UIR35" s="2434"/>
      <c r="UIS35" s="2434"/>
      <c r="UIT35" s="2434"/>
      <c r="UIU35" s="2434"/>
      <c r="UIV35" s="2434"/>
      <c r="UIW35" s="2434"/>
      <c r="UIX35" s="2434"/>
      <c r="UIY35" s="2434"/>
      <c r="UIZ35" s="2434"/>
      <c r="UJA35" s="2434"/>
      <c r="UJB35" s="2434"/>
      <c r="UJC35" s="2434"/>
      <c r="UJD35" s="2434"/>
      <c r="UJE35" s="2434"/>
      <c r="UJF35" s="2434"/>
      <c r="UJG35" s="2434"/>
      <c r="UJH35" s="2434"/>
      <c r="UJI35" s="2434"/>
      <c r="UJJ35" s="2434"/>
      <c r="UJK35" s="2434"/>
      <c r="UJL35" s="2434"/>
      <c r="UJM35" s="2434"/>
      <c r="UJN35" s="2434"/>
      <c r="UJO35" s="2434"/>
      <c r="UJP35" s="2434"/>
      <c r="UJQ35" s="2434"/>
      <c r="UJR35" s="2434"/>
      <c r="UJS35" s="2434"/>
      <c r="UJT35" s="2434"/>
      <c r="UJU35" s="2434"/>
      <c r="UJV35" s="2434"/>
      <c r="UJW35" s="2434"/>
      <c r="UJX35" s="2434"/>
      <c r="UJY35" s="2434"/>
      <c r="UJZ35" s="2434"/>
      <c r="UKA35" s="2434"/>
      <c r="UKB35" s="2434"/>
      <c r="UKC35" s="2434"/>
      <c r="UKD35" s="2434"/>
      <c r="UKE35" s="2434"/>
      <c r="UKF35" s="2434"/>
      <c r="UKG35" s="2434"/>
      <c r="UKH35" s="2434"/>
      <c r="UKI35" s="2434"/>
      <c r="UKJ35" s="2434"/>
      <c r="UKK35" s="2434"/>
      <c r="UKL35" s="2434"/>
      <c r="UKM35" s="2434"/>
      <c r="UKN35" s="2434"/>
      <c r="UKO35" s="2434"/>
      <c r="UKP35" s="2434"/>
      <c r="UKQ35" s="2434"/>
      <c r="UKR35" s="2434"/>
      <c r="UKS35" s="2434"/>
      <c r="UKT35" s="2434"/>
      <c r="UKU35" s="2434"/>
      <c r="UKV35" s="2434"/>
      <c r="UKW35" s="2434"/>
      <c r="UKX35" s="2434"/>
      <c r="UKY35" s="2434"/>
      <c r="UKZ35" s="2434"/>
      <c r="ULA35" s="2434"/>
      <c r="ULB35" s="2434"/>
      <c r="ULC35" s="2434"/>
      <c r="ULD35" s="2434"/>
      <c r="ULE35" s="2434"/>
      <c r="ULF35" s="2434"/>
      <c r="ULG35" s="2434"/>
      <c r="ULH35" s="2434"/>
      <c r="ULI35" s="2434"/>
      <c r="ULJ35" s="2434"/>
      <c r="ULK35" s="2434"/>
      <c r="ULL35" s="2434"/>
      <c r="ULM35" s="2434"/>
      <c r="ULN35" s="2434"/>
      <c r="ULO35" s="2434"/>
      <c r="ULP35" s="2434"/>
      <c r="ULQ35" s="2434"/>
      <c r="ULR35" s="2434"/>
      <c r="ULS35" s="2434"/>
      <c r="ULT35" s="2434"/>
      <c r="ULU35" s="2434"/>
      <c r="ULV35" s="2434"/>
      <c r="ULW35" s="2434"/>
      <c r="ULX35" s="2434"/>
      <c r="ULY35" s="2434"/>
      <c r="ULZ35" s="2434"/>
      <c r="UMA35" s="2434"/>
      <c r="UMB35" s="2434"/>
      <c r="UMC35" s="2434"/>
      <c r="UMD35" s="2434"/>
      <c r="UME35" s="2434"/>
      <c r="UMF35" s="2434"/>
      <c r="UMG35" s="2434"/>
      <c r="UMH35" s="2434"/>
      <c r="UMI35" s="2434"/>
      <c r="UMJ35" s="2434"/>
      <c r="UMK35" s="2434"/>
      <c r="UML35" s="2434"/>
      <c r="UMM35" s="2434"/>
      <c r="UMN35" s="2434"/>
      <c r="UMO35" s="2434"/>
      <c r="UMP35" s="2434"/>
      <c r="UMQ35" s="2434"/>
      <c r="UMR35" s="2434"/>
      <c r="UMS35" s="2434"/>
      <c r="UMT35" s="2434"/>
      <c r="UMU35" s="2434"/>
      <c r="UMV35" s="2434"/>
      <c r="UMW35" s="2434"/>
      <c r="UMX35" s="2434"/>
      <c r="UMY35" s="2434"/>
      <c r="UMZ35" s="2434"/>
      <c r="UNA35" s="2434"/>
      <c r="UNB35" s="2434"/>
      <c r="UNC35" s="2434"/>
      <c r="UND35" s="2434"/>
      <c r="UNE35" s="2434"/>
      <c r="UNF35" s="2434"/>
      <c r="UNG35" s="2434"/>
      <c r="UNH35" s="2434"/>
      <c r="UNI35" s="2434"/>
      <c r="UNJ35" s="2434"/>
      <c r="UNK35" s="2434"/>
      <c r="UNL35" s="2434"/>
      <c r="UNM35" s="2434"/>
      <c r="UNN35" s="2434"/>
      <c r="UNO35" s="2434"/>
      <c r="UNP35" s="2434"/>
      <c r="UNQ35" s="2434"/>
      <c r="UNR35" s="2434"/>
      <c r="UNS35" s="2434"/>
      <c r="UNT35" s="2434"/>
      <c r="UNU35" s="2434"/>
      <c r="UNV35" s="2434"/>
      <c r="UNW35" s="2434"/>
      <c r="UNX35" s="2434"/>
      <c r="UNY35" s="2434"/>
      <c r="UNZ35" s="2434"/>
      <c r="UOA35" s="2434"/>
      <c r="UOB35" s="2434"/>
      <c r="UOC35" s="2434"/>
      <c r="UOD35" s="2434"/>
      <c r="UOE35" s="2434"/>
      <c r="UOF35" s="2434"/>
      <c r="UOG35" s="2434"/>
      <c r="UOH35" s="2434"/>
      <c r="UOI35" s="2434"/>
      <c r="UOJ35" s="2434"/>
      <c r="UOK35" s="2434"/>
      <c r="UOL35" s="2434"/>
      <c r="UOM35" s="2434"/>
      <c r="UON35" s="2434"/>
      <c r="UOO35" s="2434"/>
      <c r="UOP35" s="2434"/>
      <c r="UOQ35" s="2434"/>
      <c r="UOR35" s="2434"/>
      <c r="UOS35" s="2434"/>
      <c r="UOT35" s="2434"/>
      <c r="UOU35" s="2434"/>
      <c r="UOV35" s="2434"/>
      <c r="UOW35" s="2434"/>
      <c r="UOX35" s="2434"/>
      <c r="UOY35" s="2434"/>
      <c r="UOZ35" s="2434"/>
      <c r="UPA35" s="2434"/>
      <c r="UPB35" s="2434"/>
      <c r="UPC35" s="2434"/>
      <c r="UPD35" s="2434"/>
      <c r="UPE35" s="2434"/>
      <c r="UPF35" s="2434"/>
      <c r="UPG35" s="2434"/>
      <c r="UPH35" s="2434"/>
      <c r="UPI35" s="2434"/>
      <c r="UPJ35" s="2434"/>
      <c r="UPK35" s="2434"/>
      <c r="UPL35" s="2434"/>
      <c r="UPM35" s="2434"/>
      <c r="UPN35" s="2434"/>
      <c r="UPO35" s="2434"/>
      <c r="UPP35" s="2434"/>
      <c r="UPQ35" s="2434"/>
      <c r="UPR35" s="2434"/>
      <c r="UPS35" s="2434"/>
      <c r="UPT35" s="2434"/>
      <c r="UPU35" s="2434"/>
      <c r="UPV35" s="2434"/>
      <c r="UPW35" s="2434"/>
      <c r="UPX35" s="2434"/>
      <c r="UPY35" s="2434"/>
      <c r="UPZ35" s="2434"/>
      <c r="UQA35" s="2434"/>
      <c r="UQB35" s="2434"/>
      <c r="UQC35" s="2434"/>
      <c r="UQD35" s="2434"/>
      <c r="UQE35" s="2434"/>
      <c r="UQF35" s="2434"/>
      <c r="UQG35" s="2434"/>
      <c r="UQH35" s="2434"/>
      <c r="UQI35" s="2434"/>
      <c r="UQJ35" s="2434"/>
      <c r="UQK35" s="2434"/>
      <c r="UQL35" s="2434"/>
      <c r="UQM35" s="2434"/>
      <c r="UQN35" s="2434"/>
      <c r="UQO35" s="2434"/>
      <c r="UQP35" s="2434"/>
      <c r="UQQ35" s="2434"/>
      <c r="UQR35" s="2434"/>
      <c r="UQS35" s="2434"/>
      <c r="UQT35" s="2434"/>
      <c r="UQU35" s="2434"/>
      <c r="UQV35" s="2434"/>
      <c r="UQW35" s="2434"/>
      <c r="UQX35" s="2434"/>
      <c r="UQY35" s="2434"/>
      <c r="UQZ35" s="2434"/>
      <c r="URA35" s="2434"/>
      <c r="URB35" s="2434"/>
      <c r="URC35" s="2434"/>
      <c r="URD35" s="2434"/>
      <c r="URE35" s="2434"/>
      <c r="URF35" s="2434"/>
      <c r="URG35" s="2434"/>
      <c r="URH35" s="2434"/>
      <c r="URI35" s="2434"/>
      <c r="URJ35" s="2434"/>
      <c r="URK35" s="2434"/>
      <c r="URL35" s="2434"/>
      <c r="URM35" s="2434"/>
      <c r="URN35" s="2434"/>
      <c r="URO35" s="2434"/>
      <c r="URP35" s="2434"/>
      <c r="URQ35" s="2434"/>
      <c r="URR35" s="2434"/>
      <c r="URS35" s="2434"/>
      <c r="URT35" s="2434"/>
      <c r="URU35" s="2434"/>
      <c r="URV35" s="2434"/>
      <c r="URW35" s="2434"/>
      <c r="URX35" s="2434"/>
      <c r="URY35" s="2434"/>
      <c r="URZ35" s="2434"/>
      <c r="USA35" s="2434"/>
      <c r="USB35" s="2434"/>
      <c r="USC35" s="2434"/>
      <c r="USD35" s="2434"/>
      <c r="USE35" s="2434"/>
      <c r="USF35" s="2434"/>
      <c r="USG35" s="2434"/>
      <c r="USH35" s="2434"/>
      <c r="USI35" s="2434"/>
      <c r="USJ35" s="2434"/>
      <c r="USK35" s="2434"/>
      <c r="USL35" s="2434"/>
      <c r="USM35" s="2434"/>
      <c r="USN35" s="2434"/>
      <c r="USO35" s="2434"/>
      <c r="USP35" s="2434"/>
      <c r="USQ35" s="2434"/>
      <c r="USR35" s="2434"/>
      <c r="USS35" s="2434"/>
      <c r="UST35" s="2434"/>
      <c r="USU35" s="2434"/>
      <c r="USV35" s="2434"/>
      <c r="USW35" s="2434"/>
      <c r="USX35" s="2434"/>
      <c r="USY35" s="2434"/>
      <c r="USZ35" s="2434"/>
      <c r="UTA35" s="2434"/>
      <c r="UTB35" s="2434"/>
      <c r="UTC35" s="2434"/>
      <c r="UTD35" s="2434"/>
      <c r="UTE35" s="2434"/>
      <c r="UTF35" s="2434"/>
      <c r="UTG35" s="2434"/>
      <c r="UTH35" s="2434"/>
      <c r="UTI35" s="2434"/>
      <c r="UTJ35" s="2434"/>
      <c r="UTK35" s="2434"/>
      <c r="UTL35" s="2434"/>
      <c r="UTM35" s="2434"/>
      <c r="UTN35" s="2434"/>
      <c r="UTO35" s="2434"/>
      <c r="UTP35" s="2434"/>
      <c r="UTQ35" s="2434"/>
      <c r="UTR35" s="2434"/>
      <c r="UTS35" s="2434"/>
      <c r="UTT35" s="2434"/>
      <c r="UTU35" s="2434"/>
      <c r="UTV35" s="2434"/>
      <c r="UTW35" s="2434"/>
      <c r="UTX35" s="2434"/>
      <c r="UTY35" s="2434"/>
      <c r="UTZ35" s="2434"/>
      <c r="UUA35" s="2434"/>
      <c r="UUB35" s="2434"/>
      <c r="UUC35" s="2434"/>
      <c r="UUD35" s="2434"/>
      <c r="UUE35" s="2434"/>
      <c r="UUF35" s="2434"/>
      <c r="UUG35" s="2434"/>
      <c r="UUH35" s="2434"/>
      <c r="UUI35" s="2434"/>
      <c r="UUJ35" s="2434"/>
      <c r="UUK35" s="2434"/>
      <c r="UUL35" s="2434"/>
      <c r="UUM35" s="2434"/>
      <c r="UUN35" s="2434"/>
      <c r="UUO35" s="2434"/>
      <c r="UUP35" s="2434"/>
      <c r="UUQ35" s="2434"/>
      <c r="UUR35" s="2434"/>
      <c r="UUS35" s="2434"/>
      <c r="UUT35" s="2434"/>
      <c r="UUU35" s="2434"/>
      <c r="UUV35" s="2434"/>
      <c r="UUW35" s="2434"/>
      <c r="UUX35" s="2434"/>
      <c r="UUY35" s="2434"/>
      <c r="UUZ35" s="2434"/>
      <c r="UVA35" s="2434"/>
      <c r="UVB35" s="2434"/>
      <c r="UVC35" s="2434"/>
      <c r="UVD35" s="2434"/>
      <c r="UVE35" s="2434"/>
      <c r="UVF35" s="2434"/>
      <c r="UVG35" s="2434"/>
      <c r="UVH35" s="2434"/>
      <c r="UVI35" s="2434"/>
      <c r="UVJ35" s="2434"/>
      <c r="UVK35" s="2434"/>
      <c r="UVL35" s="2434"/>
      <c r="UVM35" s="2434"/>
      <c r="UVN35" s="2434"/>
      <c r="UVO35" s="2434"/>
      <c r="UVP35" s="2434"/>
      <c r="UVQ35" s="2434"/>
      <c r="UVR35" s="2434"/>
      <c r="UVS35" s="2434"/>
      <c r="UVT35" s="2434"/>
      <c r="UVU35" s="2434"/>
      <c r="UVV35" s="2434"/>
      <c r="UVW35" s="2434"/>
      <c r="UVX35" s="2434"/>
      <c r="UVY35" s="2434"/>
      <c r="UVZ35" s="2434"/>
      <c r="UWA35" s="2434"/>
      <c r="UWB35" s="2434"/>
      <c r="UWC35" s="2434"/>
      <c r="UWD35" s="2434"/>
      <c r="UWE35" s="2434"/>
      <c r="UWF35" s="2434"/>
      <c r="UWG35" s="2434"/>
      <c r="UWH35" s="2434"/>
      <c r="UWI35" s="2434"/>
      <c r="UWJ35" s="2434"/>
      <c r="UWK35" s="2434"/>
      <c r="UWL35" s="2434"/>
      <c r="UWM35" s="2434"/>
      <c r="UWN35" s="2434"/>
      <c r="UWO35" s="2434"/>
      <c r="UWP35" s="2434"/>
      <c r="UWQ35" s="2434"/>
      <c r="UWR35" s="2434"/>
      <c r="UWS35" s="2434"/>
      <c r="UWT35" s="2434"/>
      <c r="UWU35" s="2434"/>
      <c r="UWV35" s="2434"/>
      <c r="UWW35" s="2434"/>
      <c r="UWX35" s="2434"/>
      <c r="UWY35" s="2434"/>
      <c r="UWZ35" s="2434"/>
      <c r="UXA35" s="2434"/>
      <c r="UXB35" s="2434"/>
      <c r="UXC35" s="2434"/>
      <c r="UXD35" s="2434"/>
      <c r="UXE35" s="2434"/>
      <c r="UXF35" s="2434"/>
      <c r="UXG35" s="2434"/>
      <c r="UXH35" s="2434"/>
      <c r="UXI35" s="2434"/>
      <c r="UXJ35" s="2434"/>
      <c r="UXK35" s="2434"/>
      <c r="UXL35" s="2434"/>
      <c r="UXM35" s="2434"/>
      <c r="UXN35" s="2434"/>
      <c r="UXO35" s="2434"/>
      <c r="UXP35" s="2434"/>
      <c r="UXQ35" s="2434"/>
      <c r="UXR35" s="2434"/>
      <c r="UXS35" s="2434"/>
      <c r="UXT35" s="2434"/>
      <c r="UXU35" s="2434"/>
      <c r="UXV35" s="2434"/>
      <c r="UXW35" s="2434"/>
      <c r="UXX35" s="2434"/>
      <c r="UXY35" s="2434"/>
      <c r="UXZ35" s="2434"/>
      <c r="UYA35" s="2434"/>
      <c r="UYB35" s="2434"/>
      <c r="UYC35" s="2434"/>
      <c r="UYD35" s="2434"/>
      <c r="UYE35" s="2434"/>
      <c r="UYF35" s="2434"/>
      <c r="UYG35" s="2434"/>
      <c r="UYH35" s="2434"/>
      <c r="UYI35" s="2434"/>
      <c r="UYJ35" s="2434"/>
      <c r="UYK35" s="2434"/>
      <c r="UYL35" s="2434"/>
      <c r="UYM35" s="2434"/>
      <c r="UYN35" s="2434"/>
      <c r="UYO35" s="2434"/>
      <c r="UYP35" s="2434"/>
      <c r="UYQ35" s="2434"/>
      <c r="UYR35" s="2434"/>
      <c r="UYS35" s="2434"/>
      <c r="UYT35" s="2434"/>
      <c r="UYU35" s="2434"/>
      <c r="UYV35" s="2434"/>
      <c r="UYW35" s="2434"/>
      <c r="UYX35" s="2434"/>
      <c r="UYY35" s="2434"/>
      <c r="UYZ35" s="2434"/>
      <c r="UZA35" s="2434"/>
      <c r="UZB35" s="2434"/>
      <c r="UZC35" s="2434"/>
      <c r="UZD35" s="2434"/>
      <c r="UZE35" s="2434"/>
      <c r="UZF35" s="2434"/>
      <c r="UZG35" s="2434"/>
      <c r="UZH35" s="2434"/>
      <c r="UZI35" s="2434"/>
      <c r="UZJ35" s="2434"/>
      <c r="UZK35" s="2434"/>
      <c r="UZL35" s="2434"/>
      <c r="UZM35" s="2434"/>
      <c r="UZN35" s="2434"/>
      <c r="UZO35" s="2434"/>
      <c r="UZP35" s="2434"/>
      <c r="UZQ35" s="2434"/>
      <c r="UZR35" s="2434"/>
      <c r="UZS35" s="2434"/>
      <c r="UZT35" s="2434"/>
      <c r="UZU35" s="2434"/>
      <c r="UZV35" s="2434"/>
      <c r="UZW35" s="2434"/>
      <c r="UZX35" s="2434"/>
      <c r="UZY35" s="2434"/>
      <c r="UZZ35" s="2434"/>
      <c r="VAA35" s="2434"/>
      <c r="VAB35" s="2434"/>
      <c r="VAC35" s="2434"/>
      <c r="VAD35" s="2434"/>
      <c r="VAE35" s="2434"/>
      <c r="VAF35" s="2434"/>
      <c r="VAG35" s="2434"/>
      <c r="VAH35" s="2434"/>
      <c r="VAI35" s="2434"/>
      <c r="VAJ35" s="2434"/>
      <c r="VAK35" s="2434"/>
      <c r="VAL35" s="2434"/>
      <c r="VAM35" s="2434"/>
      <c r="VAN35" s="2434"/>
      <c r="VAO35" s="2434"/>
      <c r="VAP35" s="2434"/>
      <c r="VAQ35" s="2434"/>
      <c r="VAR35" s="2434"/>
      <c r="VAS35" s="2434"/>
      <c r="VAT35" s="2434"/>
      <c r="VAU35" s="2434"/>
      <c r="VAV35" s="2434"/>
      <c r="VAW35" s="2434"/>
      <c r="VAX35" s="2434"/>
      <c r="VAY35" s="2434"/>
      <c r="VAZ35" s="2434"/>
      <c r="VBA35" s="2434"/>
      <c r="VBB35" s="2434"/>
      <c r="VBC35" s="2434"/>
      <c r="VBD35" s="2434"/>
      <c r="VBE35" s="2434"/>
      <c r="VBF35" s="2434"/>
      <c r="VBG35" s="2434"/>
      <c r="VBH35" s="2434"/>
      <c r="VBI35" s="2434"/>
      <c r="VBJ35" s="2434"/>
      <c r="VBK35" s="2434"/>
      <c r="VBL35" s="2434"/>
      <c r="VBM35" s="2434"/>
      <c r="VBN35" s="2434"/>
      <c r="VBO35" s="2434"/>
      <c r="VBP35" s="2434"/>
      <c r="VBQ35" s="2434"/>
      <c r="VBR35" s="2434"/>
      <c r="VBS35" s="2434"/>
      <c r="VBT35" s="2434"/>
      <c r="VBU35" s="2434"/>
      <c r="VBV35" s="2434"/>
      <c r="VBW35" s="2434"/>
      <c r="VBX35" s="2434"/>
      <c r="VBY35" s="2434"/>
      <c r="VBZ35" s="2434"/>
      <c r="VCA35" s="2434"/>
      <c r="VCB35" s="2434"/>
      <c r="VCC35" s="2434"/>
      <c r="VCD35" s="2434"/>
      <c r="VCE35" s="2434"/>
      <c r="VCF35" s="2434"/>
      <c r="VCG35" s="2434"/>
      <c r="VCH35" s="2434"/>
      <c r="VCI35" s="2434"/>
      <c r="VCJ35" s="2434"/>
      <c r="VCK35" s="2434"/>
      <c r="VCL35" s="2434"/>
      <c r="VCM35" s="2434"/>
      <c r="VCN35" s="2434"/>
      <c r="VCO35" s="2434"/>
      <c r="VCP35" s="2434"/>
      <c r="VCQ35" s="2434"/>
      <c r="VCR35" s="2434"/>
      <c r="VCS35" s="2434"/>
      <c r="VCT35" s="2434"/>
      <c r="VCU35" s="2434"/>
      <c r="VCV35" s="2434"/>
      <c r="VCW35" s="2434"/>
      <c r="VCX35" s="2434"/>
      <c r="VCY35" s="2434"/>
      <c r="VCZ35" s="2434"/>
      <c r="VDA35" s="2434"/>
      <c r="VDB35" s="2434"/>
      <c r="VDC35" s="2434"/>
      <c r="VDD35" s="2434"/>
      <c r="VDE35" s="2434"/>
      <c r="VDF35" s="2434"/>
      <c r="VDG35" s="2434"/>
      <c r="VDH35" s="2434"/>
      <c r="VDI35" s="2434"/>
      <c r="VDJ35" s="2434"/>
      <c r="VDK35" s="2434"/>
      <c r="VDL35" s="2434"/>
      <c r="VDM35" s="2434"/>
      <c r="VDN35" s="2434"/>
      <c r="VDO35" s="2434"/>
      <c r="VDP35" s="2434"/>
      <c r="VDQ35" s="2434"/>
      <c r="VDR35" s="2434"/>
      <c r="VDS35" s="2434"/>
      <c r="VDT35" s="2434"/>
      <c r="VDU35" s="2434"/>
      <c r="VDV35" s="2434"/>
      <c r="VDW35" s="2434"/>
      <c r="VDX35" s="2434"/>
      <c r="VDY35" s="2434"/>
      <c r="VDZ35" s="2434"/>
      <c r="VEA35" s="2434"/>
      <c r="VEB35" s="2434"/>
      <c r="VEC35" s="2434"/>
      <c r="VED35" s="2434"/>
      <c r="VEE35" s="2434"/>
      <c r="VEF35" s="2434"/>
      <c r="VEG35" s="2434"/>
      <c r="VEH35" s="2434"/>
      <c r="VEI35" s="2434"/>
      <c r="VEJ35" s="2434"/>
      <c r="VEK35" s="2434"/>
      <c r="VEL35" s="2434"/>
      <c r="VEM35" s="2434"/>
      <c r="VEN35" s="2434"/>
      <c r="VEO35" s="2434"/>
      <c r="VEP35" s="2434"/>
      <c r="VEQ35" s="2434"/>
      <c r="VER35" s="2434"/>
      <c r="VES35" s="2434"/>
      <c r="VET35" s="2434"/>
      <c r="VEU35" s="2434"/>
      <c r="VEV35" s="2434"/>
      <c r="VEW35" s="2434"/>
      <c r="VEX35" s="2434"/>
      <c r="VEY35" s="2434"/>
      <c r="VEZ35" s="2434"/>
      <c r="VFA35" s="2434"/>
      <c r="VFB35" s="2434"/>
      <c r="VFC35" s="2434"/>
      <c r="VFD35" s="2434"/>
      <c r="VFE35" s="2434"/>
      <c r="VFF35" s="2434"/>
      <c r="VFG35" s="2434"/>
      <c r="VFH35" s="2434"/>
      <c r="VFI35" s="2434"/>
      <c r="VFJ35" s="2434"/>
      <c r="VFK35" s="2434"/>
      <c r="VFL35" s="2434"/>
      <c r="VFM35" s="2434"/>
      <c r="VFN35" s="2434"/>
      <c r="VFO35" s="2434"/>
      <c r="VFP35" s="2434"/>
      <c r="VFQ35" s="2434"/>
      <c r="VFR35" s="2434"/>
      <c r="VFS35" s="2434"/>
      <c r="VFT35" s="2434"/>
      <c r="VFU35" s="2434"/>
      <c r="VFV35" s="2434"/>
      <c r="VFW35" s="2434"/>
      <c r="VFX35" s="2434"/>
      <c r="VFY35" s="2434"/>
      <c r="VFZ35" s="2434"/>
      <c r="VGA35" s="2434"/>
      <c r="VGB35" s="2434"/>
      <c r="VGC35" s="2434"/>
      <c r="VGD35" s="2434"/>
      <c r="VGE35" s="2434"/>
      <c r="VGF35" s="2434"/>
      <c r="VGG35" s="2434"/>
      <c r="VGH35" s="2434"/>
      <c r="VGI35" s="2434"/>
      <c r="VGJ35" s="2434"/>
      <c r="VGK35" s="2434"/>
      <c r="VGL35" s="2434"/>
      <c r="VGM35" s="2434"/>
      <c r="VGN35" s="2434"/>
      <c r="VGO35" s="2434"/>
      <c r="VGP35" s="2434"/>
      <c r="VGQ35" s="2434"/>
      <c r="VGR35" s="2434"/>
      <c r="VGS35" s="2434"/>
      <c r="VGT35" s="2434"/>
      <c r="VGU35" s="2434"/>
      <c r="VGV35" s="2434"/>
      <c r="VGW35" s="2434"/>
      <c r="VGX35" s="2434"/>
      <c r="VGY35" s="2434"/>
      <c r="VGZ35" s="2434"/>
      <c r="VHA35" s="2434"/>
      <c r="VHB35" s="2434"/>
      <c r="VHC35" s="2434"/>
      <c r="VHD35" s="2434"/>
      <c r="VHE35" s="2434"/>
      <c r="VHF35" s="2434"/>
      <c r="VHG35" s="2434"/>
      <c r="VHH35" s="2434"/>
      <c r="VHI35" s="2434"/>
      <c r="VHJ35" s="2434"/>
      <c r="VHK35" s="2434"/>
      <c r="VHL35" s="2434"/>
      <c r="VHM35" s="2434"/>
      <c r="VHN35" s="2434"/>
      <c r="VHO35" s="2434"/>
      <c r="VHP35" s="2434"/>
      <c r="VHQ35" s="2434"/>
      <c r="VHR35" s="2434"/>
      <c r="VHS35" s="2434"/>
      <c r="VHT35" s="2434"/>
      <c r="VHU35" s="2434"/>
      <c r="VHV35" s="2434"/>
      <c r="VHW35" s="2434"/>
      <c r="VHX35" s="2434"/>
      <c r="VHY35" s="2434"/>
      <c r="VHZ35" s="2434"/>
      <c r="VIA35" s="2434"/>
      <c r="VIB35" s="2434"/>
      <c r="VIC35" s="2434"/>
      <c r="VID35" s="2434"/>
      <c r="VIE35" s="2434"/>
      <c r="VIF35" s="2434"/>
      <c r="VIG35" s="2434"/>
      <c r="VIH35" s="2434"/>
      <c r="VII35" s="2434"/>
      <c r="VIJ35" s="2434"/>
      <c r="VIK35" s="2434"/>
      <c r="VIL35" s="2434"/>
      <c r="VIM35" s="2434"/>
      <c r="VIN35" s="2434"/>
      <c r="VIO35" s="2434"/>
      <c r="VIP35" s="2434"/>
      <c r="VIQ35" s="2434"/>
      <c r="VIR35" s="2434"/>
      <c r="VIS35" s="2434"/>
      <c r="VIT35" s="2434"/>
      <c r="VIU35" s="2434"/>
      <c r="VIV35" s="2434"/>
      <c r="VIW35" s="2434"/>
      <c r="VIX35" s="2434"/>
      <c r="VIY35" s="2434"/>
      <c r="VIZ35" s="2434"/>
      <c r="VJA35" s="2434"/>
      <c r="VJB35" s="2434"/>
      <c r="VJC35" s="2434"/>
      <c r="VJD35" s="2434"/>
      <c r="VJE35" s="2434"/>
      <c r="VJF35" s="2434"/>
      <c r="VJG35" s="2434"/>
      <c r="VJH35" s="2434"/>
      <c r="VJI35" s="2434"/>
      <c r="VJJ35" s="2434"/>
      <c r="VJK35" s="2434"/>
      <c r="VJL35" s="2434"/>
      <c r="VJM35" s="2434"/>
      <c r="VJN35" s="2434"/>
      <c r="VJO35" s="2434"/>
      <c r="VJP35" s="2434"/>
      <c r="VJQ35" s="2434"/>
      <c r="VJR35" s="2434"/>
      <c r="VJS35" s="2434"/>
      <c r="VJT35" s="2434"/>
      <c r="VJU35" s="2434"/>
      <c r="VJV35" s="2434"/>
      <c r="VJW35" s="2434"/>
      <c r="VJX35" s="2434"/>
      <c r="VJY35" s="2434"/>
      <c r="VJZ35" s="2434"/>
      <c r="VKA35" s="2434"/>
      <c r="VKB35" s="2434"/>
      <c r="VKC35" s="2434"/>
      <c r="VKD35" s="2434"/>
      <c r="VKE35" s="2434"/>
      <c r="VKF35" s="2434"/>
      <c r="VKG35" s="2434"/>
      <c r="VKH35" s="2434"/>
      <c r="VKI35" s="2434"/>
      <c r="VKJ35" s="2434"/>
      <c r="VKK35" s="2434"/>
      <c r="VKL35" s="2434"/>
      <c r="VKM35" s="2434"/>
      <c r="VKN35" s="2434"/>
      <c r="VKO35" s="2434"/>
      <c r="VKP35" s="2434"/>
      <c r="VKQ35" s="2434"/>
      <c r="VKR35" s="2434"/>
      <c r="VKS35" s="2434"/>
      <c r="VKT35" s="2434"/>
      <c r="VKU35" s="2434"/>
      <c r="VKV35" s="2434"/>
      <c r="VKW35" s="2434"/>
      <c r="VKX35" s="2434"/>
      <c r="VKY35" s="2434"/>
      <c r="VKZ35" s="2434"/>
      <c r="VLA35" s="2434"/>
      <c r="VLB35" s="2434"/>
      <c r="VLC35" s="2434"/>
      <c r="VLD35" s="2434"/>
      <c r="VLE35" s="2434"/>
      <c r="VLF35" s="2434"/>
      <c r="VLG35" s="2434"/>
      <c r="VLH35" s="2434"/>
      <c r="VLI35" s="2434"/>
      <c r="VLJ35" s="2434"/>
      <c r="VLK35" s="2434"/>
      <c r="VLL35" s="2434"/>
      <c r="VLM35" s="2434"/>
      <c r="VLN35" s="2434"/>
      <c r="VLO35" s="2434"/>
      <c r="VLP35" s="2434"/>
      <c r="VLQ35" s="2434"/>
      <c r="VLR35" s="2434"/>
      <c r="VLS35" s="2434"/>
      <c r="VLT35" s="2434"/>
      <c r="VLU35" s="2434"/>
      <c r="VLV35" s="2434"/>
      <c r="VLW35" s="2434"/>
      <c r="VLX35" s="2434"/>
      <c r="VLY35" s="2434"/>
      <c r="VLZ35" s="2434"/>
      <c r="VMA35" s="2434"/>
      <c r="VMB35" s="2434"/>
      <c r="VMC35" s="2434"/>
      <c r="VMD35" s="2434"/>
      <c r="VME35" s="2434"/>
      <c r="VMF35" s="2434"/>
      <c r="VMG35" s="2434"/>
      <c r="VMH35" s="2434"/>
      <c r="VMI35" s="2434"/>
      <c r="VMJ35" s="2434"/>
      <c r="VMK35" s="2434"/>
      <c r="VML35" s="2434"/>
      <c r="VMM35" s="2434"/>
      <c r="VMN35" s="2434"/>
      <c r="VMO35" s="2434"/>
      <c r="VMP35" s="2434"/>
      <c r="VMQ35" s="2434"/>
      <c r="VMR35" s="2434"/>
      <c r="VMS35" s="2434"/>
      <c r="VMT35" s="2434"/>
      <c r="VMU35" s="2434"/>
      <c r="VMV35" s="2434"/>
      <c r="VMW35" s="2434"/>
      <c r="VMX35" s="2434"/>
      <c r="VMY35" s="2434"/>
      <c r="VMZ35" s="2434"/>
      <c r="VNA35" s="2434"/>
      <c r="VNB35" s="2434"/>
      <c r="VNC35" s="2434"/>
      <c r="VND35" s="2434"/>
      <c r="VNE35" s="2434"/>
      <c r="VNF35" s="2434"/>
      <c r="VNG35" s="2434"/>
      <c r="VNH35" s="2434"/>
      <c r="VNI35" s="2434"/>
      <c r="VNJ35" s="2434"/>
      <c r="VNK35" s="2434"/>
      <c r="VNL35" s="2434"/>
      <c r="VNM35" s="2434"/>
      <c r="VNN35" s="2434"/>
      <c r="VNO35" s="2434"/>
      <c r="VNP35" s="2434"/>
      <c r="VNQ35" s="2434"/>
      <c r="VNR35" s="2434"/>
      <c r="VNS35" s="2434"/>
      <c r="VNT35" s="2434"/>
      <c r="VNU35" s="2434"/>
      <c r="VNV35" s="2434"/>
      <c r="VNW35" s="2434"/>
      <c r="VNX35" s="2434"/>
      <c r="VNY35" s="2434"/>
      <c r="VNZ35" s="2434"/>
      <c r="VOA35" s="2434"/>
      <c r="VOB35" s="2434"/>
      <c r="VOC35" s="2434"/>
      <c r="VOD35" s="2434"/>
      <c r="VOE35" s="2434"/>
      <c r="VOF35" s="2434"/>
      <c r="VOG35" s="2434"/>
      <c r="VOH35" s="2434"/>
      <c r="VOI35" s="2434"/>
      <c r="VOJ35" s="2434"/>
      <c r="VOK35" s="2434"/>
      <c r="VOL35" s="2434"/>
      <c r="VOM35" s="2434"/>
      <c r="VON35" s="2434"/>
      <c r="VOO35" s="2434"/>
      <c r="VOP35" s="2434"/>
      <c r="VOQ35" s="2434"/>
      <c r="VOR35" s="2434"/>
      <c r="VOS35" s="2434"/>
      <c r="VOT35" s="2434"/>
      <c r="VOU35" s="2434"/>
      <c r="VOV35" s="2434"/>
      <c r="VOW35" s="2434"/>
      <c r="VOX35" s="2434"/>
      <c r="VOY35" s="2434"/>
      <c r="VOZ35" s="2434"/>
      <c r="VPA35" s="2434"/>
      <c r="VPB35" s="2434"/>
      <c r="VPC35" s="2434"/>
      <c r="VPD35" s="2434"/>
      <c r="VPE35" s="2434"/>
      <c r="VPF35" s="2434"/>
      <c r="VPG35" s="2434"/>
      <c r="VPH35" s="2434"/>
      <c r="VPI35" s="2434"/>
      <c r="VPJ35" s="2434"/>
      <c r="VPK35" s="2434"/>
      <c r="VPL35" s="2434"/>
      <c r="VPM35" s="2434"/>
      <c r="VPN35" s="2434"/>
      <c r="VPO35" s="2434"/>
      <c r="VPP35" s="2434"/>
      <c r="VPQ35" s="2434"/>
      <c r="VPR35" s="2434"/>
      <c r="VPS35" s="2434"/>
      <c r="VPT35" s="2434"/>
      <c r="VPU35" s="2434"/>
      <c r="VPV35" s="2434"/>
      <c r="VPW35" s="2434"/>
      <c r="VPX35" s="2434"/>
      <c r="VPY35" s="2434"/>
      <c r="VPZ35" s="2434"/>
      <c r="VQA35" s="2434"/>
      <c r="VQB35" s="2434"/>
      <c r="VQC35" s="2434"/>
      <c r="VQD35" s="2434"/>
      <c r="VQE35" s="2434"/>
      <c r="VQF35" s="2434"/>
      <c r="VQG35" s="2434"/>
      <c r="VQH35" s="2434"/>
      <c r="VQI35" s="2434"/>
      <c r="VQJ35" s="2434"/>
      <c r="VQK35" s="2434"/>
      <c r="VQL35" s="2434"/>
      <c r="VQM35" s="2434"/>
      <c r="VQN35" s="2434"/>
      <c r="VQO35" s="2434"/>
      <c r="VQP35" s="2434"/>
      <c r="VQQ35" s="2434"/>
      <c r="VQR35" s="2434"/>
      <c r="VQS35" s="2434"/>
      <c r="VQT35" s="2434"/>
      <c r="VQU35" s="2434"/>
      <c r="VQV35" s="2434"/>
      <c r="VQW35" s="2434"/>
      <c r="VQX35" s="2434"/>
      <c r="VQY35" s="2434"/>
      <c r="VQZ35" s="2434"/>
      <c r="VRA35" s="2434"/>
      <c r="VRB35" s="2434"/>
      <c r="VRC35" s="2434"/>
      <c r="VRD35" s="2434"/>
      <c r="VRE35" s="2434"/>
      <c r="VRF35" s="2434"/>
      <c r="VRG35" s="2434"/>
      <c r="VRH35" s="2434"/>
      <c r="VRI35" s="2434"/>
      <c r="VRJ35" s="2434"/>
      <c r="VRK35" s="2434"/>
      <c r="VRL35" s="2434"/>
      <c r="VRM35" s="2434"/>
      <c r="VRN35" s="2434"/>
      <c r="VRO35" s="2434"/>
      <c r="VRP35" s="2434"/>
      <c r="VRQ35" s="2434"/>
      <c r="VRR35" s="2434"/>
      <c r="VRS35" s="2434"/>
      <c r="VRT35" s="2434"/>
      <c r="VRU35" s="2434"/>
      <c r="VRV35" s="2434"/>
      <c r="VRW35" s="2434"/>
      <c r="VRX35" s="2434"/>
      <c r="VRY35" s="2434"/>
      <c r="VRZ35" s="2434"/>
      <c r="VSA35" s="2434"/>
      <c r="VSB35" s="2434"/>
      <c r="VSC35" s="2434"/>
      <c r="VSD35" s="2434"/>
      <c r="VSE35" s="2434"/>
      <c r="VSF35" s="2434"/>
      <c r="VSG35" s="2434"/>
      <c r="VSH35" s="2434"/>
      <c r="VSI35" s="2434"/>
      <c r="VSJ35" s="2434"/>
      <c r="VSK35" s="2434"/>
      <c r="VSL35" s="2434"/>
      <c r="VSM35" s="2434"/>
      <c r="VSN35" s="2434"/>
      <c r="VSO35" s="2434"/>
      <c r="VSP35" s="2434"/>
      <c r="VSQ35" s="2434"/>
      <c r="VSR35" s="2434"/>
      <c r="VSS35" s="2434"/>
      <c r="VST35" s="2434"/>
      <c r="VSU35" s="2434"/>
      <c r="VSV35" s="2434"/>
      <c r="VSW35" s="2434"/>
      <c r="VSX35" s="2434"/>
      <c r="VSY35" s="2434"/>
      <c r="VSZ35" s="2434"/>
      <c r="VTA35" s="2434"/>
      <c r="VTB35" s="2434"/>
      <c r="VTC35" s="2434"/>
      <c r="VTD35" s="2434"/>
      <c r="VTE35" s="2434"/>
      <c r="VTF35" s="2434"/>
      <c r="VTG35" s="2434"/>
      <c r="VTH35" s="2434"/>
      <c r="VTI35" s="2434"/>
      <c r="VTJ35" s="2434"/>
      <c r="VTK35" s="2434"/>
      <c r="VTL35" s="2434"/>
      <c r="VTM35" s="2434"/>
      <c r="VTN35" s="2434"/>
      <c r="VTO35" s="2434"/>
      <c r="VTP35" s="2434"/>
      <c r="VTQ35" s="2434"/>
      <c r="VTR35" s="2434"/>
      <c r="VTS35" s="2434"/>
      <c r="VTT35" s="2434"/>
      <c r="VTU35" s="2434"/>
      <c r="VTV35" s="2434"/>
      <c r="VTW35" s="2434"/>
      <c r="VTX35" s="2434"/>
      <c r="VTY35" s="2434"/>
      <c r="VTZ35" s="2434"/>
      <c r="VUA35" s="2434"/>
      <c r="VUB35" s="2434"/>
      <c r="VUC35" s="2434"/>
      <c r="VUD35" s="2434"/>
      <c r="VUE35" s="2434"/>
      <c r="VUF35" s="2434"/>
      <c r="VUG35" s="2434"/>
      <c r="VUH35" s="2434"/>
      <c r="VUI35" s="2434"/>
      <c r="VUJ35" s="2434"/>
      <c r="VUK35" s="2434"/>
      <c r="VUL35" s="2434"/>
      <c r="VUM35" s="2434"/>
      <c r="VUN35" s="2434"/>
      <c r="VUO35" s="2434"/>
      <c r="VUP35" s="2434"/>
      <c r="VUQ35" s="2434"/>
      <c r="VUR35" s="2434"/>
      <c r="VUS35" s="2434"/>
      <c r="VUT35" s="2434"/>
      <c r="VUU35" s="2434"/>
      <c r="VUV35" s="2434"/>
      <c r="VUW35" s="2434"/>
      <c r="VUX35" s="2434"/>
      <c r="VUY35" s="2434"/>
      <c r="VUZ35" s="2434"/>
      <c r="VVA35" s="2434"/>
      <c r="VVB35" s="2434"/>
      <c r="VVC35" s="2434"/>
      <c r="VVD35" s="2434"/>
      <c r="VVE35" s="2434"/>
      <c r="VVF35" s="2434"/>
      <c r="VVG35" s="2434"/>
      <c r="VVH35" s="2434"/>
      <c r="VVI35" s="2434"/>
      <c r="VVJ35" s="2434"/>
      <c r="VVK35" s="2434"/>
      <c r="VVL35" s="2434"/>
      <c r="VVM35" s="2434"/>
      <c r="VVN35" s="2434"/>
      <c r="VVO35" s="2434"/>
      <c r="VVP35" s="2434"/>
      <c r="VVQ35" s="2434"/>
      <c r="VVR35" s="2434"/>
      <c r="VVS35" s="2434"/>
      <c r="VVT35" s="2434"/>
      <c r="VVU35" s="2434"/>
      <c r="VVV35" s="2434"/>
      <c r="VVW35" s="2434"/>
      <c r="VVX35" s="2434"/>
      <c r="VVY35" s="2434"/>
      <c r="VVZ35" s="2434"/>
      <c r="VWA35" s="2434"/>
      <c r="VWB35" s="2434"/>
      <c r="VWC35" s="2434"/>
      <c r="VWD35" s="2434"/>
      <c r="VWE35" s="2434"/>
      <c r="VWF35" s="2434"/>
      <c r="VWG35" s="2434"/>
      <c r="VWH35" s="2434"/>
      <c r="VWI35" s="2434"/>
      <c r="VWJ35" s="2434"/>
      <c r="VWK35" s="2434"/>
      <c r="VWL35" s="2434"/>
      <c r="VWM35" s="2434"/>
      <c r="VWN35" s="2434"/>
      <c r="VWO35" s="2434"/>
      <c r="VWP35" s="2434"/>
      <c r="VWQ35" s="2434"/>
      <c r="VWR35" s="2434"/>
      <c r="VWS35" s="2434"/>
      <c r="VWT35" s="2434"/>
      <c r="VWU35" s="2434"/>
      <c r="VWV35" s="2434"/>
      <c r="VWW35" s="2434"/>
      <c r="VWX35" s="2434"/>
      <c r="VWY35" s="2434"/>
      <c r="VWZ35" s="2434"/>
      <c r="VXA35" s="2434"/>
      <c r="VXB35" s="2434"/>
      <c r="VXC35" s="2434"/>
      <c r="VXD35" s="2434"/>
      <c r="VXE35" s="2434"/>
      <c r="VXF35" s="2434"/>
      <c r="VXG35" s="2434"/>
      <c r="VXH35" s="2434"/>
      <c r="VXI35" s="2434"/>
      <c r="VXJ35" s="2434"/>
      <c r="VXK35" s="2434"/>
      <c r="VXL35" s="2434"/>
      <c r="VXM35" s="2434"/>
      <c r="VXN35" s="2434"/>
      <c r="VXO35" s="2434"/>
      <c r="VXP35" s="2434"/>
      <c r="VXQ35" s="2434"/>
      <c r="VXR35" s="2434"/>
      <c r="VXS35" s="2434"/>
      <c r="VXT35" s="2434"/>
      <c r="VXU35" s="2434"/>
      <c r="VXV35" s="2434"/>
      <c r="VXW35" s="2434"/>
      <c r="VXX35" s="2434"/>
      <c r="VXY35" s="2434"/>
      <c r="VXZ35" s="2434"/>
      <c r="VYA35" s="2434"/>
      <c r="VYB35" s="2434"/>
      <c r="VYC35" s="2434"/>
      <c r="VYD35" s="2434"/>
      <c r="VYE35" s="2434"/>
      <c r="VYF35" s="2434"/>
      <c r="VYG35" s="2434"/>
      <c r="VYH35" s="2434"/>
      <c r="VYI35" s="2434"/>
      <c r="VYJ35" s="2434"/>
      <c r="VYK35" s="2434"/>
      <c r="VYL35" s="2434"/>
      <c r="VYM35" s="2434"/>
      <c r="VYN35" s="2434"/>
      <c r="VYO35" s="2434"/>
      <c r="VYP35" s="2434"/>
      <c r="VYQ35" s="2434"/>
      <c r="VYR35" s="2434"/>
      <c r="VYS35" s="2434"/>
      <c r="VYT35" s="2434"/>
      <c r="VYU35" s="2434"/>
      <c r="VYV35" s="2434"/>
      <c r="VYW35" s="2434"/>
      <c r="VYX35" s="2434"/>
      <c r="VYY35" s="2434"/>
      <c r="VYZ35" s="2434"/>
      <c r="VZA35" s="2434"/>
      <c r="VZB35" s="2434"/>
      <c r="VZC35" s="2434"/>
      <c r="VZD35" s="2434"/>
      <c r="VZE35" s="2434"/>
      <c r="VZF35" s="2434"/>
      <c r="VZG35" s="2434"/>
      <c r="VZH35" s="2434"/>
      <c r="VZI35" s="2434"/>
      <c r="VZJ35" s="2434"/>
      <c r="VZK35" s="2434"/>
      <c r="VZL35" s="2434"/>
      <c r="VZM35" s="2434"/>
      <c r="VZN35" s="2434"/>
      <c r="VZO35" s="2434"/>
      <c r="VZP35" s="2434"/>
      <c r="VZQ35" s="2434"/>
      <c r="VZR35" s="2434"/>
      <c r="VZS35" s="2434"/>
      <c r="VZT35" s="2434"/>
      <c r="VZU35" s="2434"/>
      <c r="VZV35" s="2434"/>
      <c r="VZW35" s="2434"/>
      <c r="VZX35" s="2434"/>
      <c r="VZY35" s="2434"/>
      <c r="VZZ35" s="2434"/>
      <c r="WAA35" s="2434"/>
      <c r="WAB35" s="2434"/>
      <c r="WAC35" s="2434"/>
      <c r="WAD35" s="2434"/>
      <c r="WAE35" s="2434"/>
      <c r="WAF35" s="2434"/>
      <c r="WAG35" s="2434"/>
      <c r="WAH35" s="2434"/>
      <c r="WAI35" s="2434"/>
      <c r="WAJ35" s="2434"/>
      <c r="WAK35" s="2434"/>
      <c r="WAL35" s="2434"/>
      <c r="WAM35" s="2434"/>
      <c r="WAN35" s="2434"/>
      <c r="WAO35" s="2434"/>
      <c r="WAP35" s="2434"/>
      <c r="WAQ35" s="2434"/>
      <c r="WAR35" s="2434"/>
      <c r="WAS35" s="2434"/>
      <c r="WAT35" s="2434"/>
      <c r="WAU35" s="2434"/>
      <c r="WAV35" s="2434"/>
      <c r="WAW35" s="2434"/>
      <c r="WAX35" s="2434"/>
      <c r="WAY35" s="2434"/>
      <c r="WAZ35" s="2434"/>
      <c r="WBA35" s="2434"/>
      <c r="WBB35" s="2434"/>
      <c r="WBC35" s="2434"/>
      <c r="WBD35" s="2434"/>
      <c r="WBE35" s="2434"/>
      <c r="WBF35" s="2434"/>
      <c r="WBG35" s="2434"/>
      <c r="WBH35" s="2434"/>
      <c r="WBI35" s="2434"/>
      <c r="WBJ35" s="2434"/>
      <c r="WBK35" s="2434"/>
      <c r="WBL35" s="2434"/>
      <c r="WBM35" s="2434"/>
      <c r="WBN35" s="2434"/>
      <c r="WBO35" s="2434"/>
      <c r="WBP35" s="2434"/>
      <c r="WBQ35" s="2434"/>
      <c r="WBR35" s="2434"/>
      <c r="WBS35" s="2434"/>
      <c r="WBT35" s="2434"/>
      <c r="WBU35" s="2434"/>
      <c r="WBV35" s="2434"/>
      <c r="WBW35" s="2434"/>
      <c r="WBX35" s="2434"/>
      <c r="WBY35" s="2434"/>
      <c r="WBZ35" s="2434"/>
      <c r="WCA35" s="2434"/>
      <c r="WCB35" s="2434"/>
      <c r="WCC35" s="2434"/>
      <c r="WCD35" s="2434"/>
      <c r="WCE35" s="2434"/>
      <c r="WCF35" s="2434"/>
      <c r="WCG35" s="2434"/>
      <c r="WCH35" s="2434"/>
      <c r="WCI35" s="2434"/>
      <c r="WCJ35" s="2434"/>
      <c r="WCK35" s="2434"/>
      <c r="WCL35" s="2434"/>
      <c r="WCM35" s="2434"/>
      <c r="WCN35" s="2434"/>
      <c r="WCO35" s="2434"/>
      <c r="WCP35" s="2434"/>
      <c r="WCQ35" s="2434"/>
      <c r="WCR35" s="2434"/>
      <c r="WCS35" s="2434"/>
      <c r="WCT35" s="2434"/>
      <c r="WCU35" s="2434"/>
      <c r="WCV35" s="2434"/>
      <c r="WCW35" s="2434"/>
      <c r="WCX35" s="2434"/>
      <c r="WCY35" s="2434"/>
      <c r="WCZ35" s="2434"/>
      <c r="WDA35" s="2434"/>
      <c r="WDB35" s="2434"/>
      <c r="WDC35" s="2434"/>
      <c r="WDD35" s="2434"/>
      <c r="WDE35" s="2434"/>
      <c r="WDF35" s="2434"/>
      <c r="WDG35" s="2434"/>
      <c r="WDH35" s="2434"/>
      <c r="WDI35" s="2434"/>
      <c r="WDJ35" s="2434"/>
      <c r="WDK35" s="2434"/>
      <c r="WDL35" s="2434"/>
      <c r="WDM35" s="2434"/>
      <c r="WDN35" s="2434"/>
      <c r="WDO35" s="2434"/>
      <c r="WDP35" s="2434"/>
      <c r="WDQ35" s="2434"/>
      <c r="WDR35" s="2434"/>
      <c r="WDS35" s="2434"/>
      <c r="WDT35" s="2434"/>
      <c r="WDU35" s="2434"/>
      <c r="WDV35" s="2434"/>
      <c r="WDW35" s="2434"/>
      <c r="WDX35" s="2434"/>
      <c r="WDY35" s="2434"/>
      <c r="WDZ35" s="2434"/>
      <c r="WEA35" s="2434"/>
      <c r="WEB35" s="2434"/>
      <c r="WEC35" s="2434"/>
      <c r="WED35" s="2434"/>
      <c r="WEE35" s="2434"/>
      <c r="WEF35" s="2434"/>
      <c r="WEG35" s="2434"/>
      <c r="WEH35" s="2434"/>
      <c r="WEI35" s="2434"/>
      <c r="WEJ35" s="2434"/>
      <c r="WEK35" s="2434"/>
      <c r="WEL35" s="2434"/>
      <c r="WEM35" s="2434"/>
      <c r="WEN35" s="2434"/>
      <c r="WEO35" s="2434"/>
      <c r="WEP35" s="2434"/>
      <c r="WEQ35" s="2434"/>
      <c r="WER35" s="2434"/>
      <c r="WES35" s="2434"/>
      <c r="WET35" s="2434"/>
      <c r="WEU35" s="2434"/>
      <c r="WEV35" s="2434"/>
      <c r="WEW35" s="2434"/>
      <c r="WEX35" s="2434"/>
      <c r="WEY35" s="2434"/>
      <c r="WEZ35" s="2434"/>
      <c r="WFA35" s="2434"/>
      <c r="WFB35" s="2434"/>
      <c r="WFC35" s="2434"/>
      <c r="WFD35" s="2434"/>
      <c r="WFE35" s="2434"/>
      <c r="WFF35" s="2434"/>
      <c r="WFG35" s="2434"/>
      <c r="WFH35" s="2434"/>
      <c r="WFI35" s="2434"/>
      <c r="WFJ35" s="2434"/>
      <c r="WFK35" s="2434"/>
      <c r="WFL35" s="2434"/>
      <c r="WFM35" s="2434"/>
      <c r="WFN35" s="2434"/>
      <c r="WFO35" s="2434"/>
      <c r="WFP35" s="2434"/>
      <c r="WFQ35" s="2434"/>
      <c r="WFR35" s="2434"/>
      <c r="WFS35" s="2434"/>
      <c r="WFT35" s="2434"/>
      <c r="WFU35" s="2434"/>
      <c r="WFV35" s="2434"/>
      <c r="WFW35" s="2434"/>
      <c r="WFX35" s="2434"/>
      <c r="WFY35" s="2434"/>
      <c r="WFZ35" s="2434"/>
      <c r="WGA35" s="2434"/>
      <c r="WGB35" s="2434"/>
      <c r="WGC35" s="2434"/>
      <c r="WGD35" s="2434"/>
      <c r="WGE35" s="2434"/>
      <c r="WGF35" s="2434"/>
      <c r="WGG35" s="2434"/>
      <c r="WGH35" s="2434"/>
      <c r="WGI35" s="2434"/>
      <c r="WGJ35" s="2434"/>
      <c r="WGK35" s="2434"/>
      <c r="WGL35" s="2434"/>
      <c r="WGM35" s="2434"/>
      <c r="WGN35" s="2434"/>
      <c r="WGO35" s="2434"/>
      <c r="WGP35" s="2434"/>
      <c r="WGQ35" s="2434"/>
      <c r="WGR35" s="2434"/>
      <c r="WGS35" s="2434"/>
      <c r="WGT35" s="2434"/>
      <c r="WGU35" s="2434"/>
      <c r="WGV35" s="2434"/>
      <c r="WGW35" s="2434"/>
      <c r="WGX35" s="2434"/>
      <c r="WGY35" s="2434"/>
      <c r="WGZ35" s="2434"/>
      <c r="WHA35" s="2434"/>
      <c r="WHB35" s="2434"/>
      <c r="WHC35" s="2434"/>
      <c r="WHD35" s="2434"/>
      <c r="WHE35" s="2434"/>
      <c r="WHF35" s="2434"/>
      <c r="WHG35" s="2434"/>
      <c r="WHH35" s="2434"/>
      <c r="WHI35" s="2434"/>
      <c r="WHJ35" s="2434"/>
      <c r="WHK35" s="2434"/>
      <c r="WHL35" s="2434"/>
      <c r="WHM35" s="2434"/>
      <c r="WHN35" s="2434"/>
      <c r="WHO35" s="2434"/>
      <c r="WHP35" s="2434"/>
      <c r="WHQ35" s="2434"/>
      <c r="WHR35" s="2434"/>
      <c r="WHS35" s="2434"/>
      <c r="WHT35" s="2434"/>
      <c r="WHU35" s="2434"/>
      <c r="WHV35" s="2434"/>
      <c r="WHW35" s="2434"/>
      <c r="WHX35" s="2434"/>
      <c r="WHY35" s="2434"/>
      <c r="WHZ35" s="2434"/>
      <c r="WIA35" s="2434"/>
      <c r="WIB35" s="2434"/>
      <c r="WIC35" s="2434"/>
      <c r="WID35" s="2434"/>
      <c r="WIE35" s="2434"/>
      <c r="WIF35" s="2434"/>
      <c r="WIG35" s="2434"/>
      <c r="WIH35" s="2434"/>
      <c r="WII35" s="2434"/>
      <c r="WIJ35" s="2434"/>
      <c r="WIK35" s="2434"/>
      <c r="WIL35" s="2434"/>
      <c r="WIM35" s="2434"/>
      <c r="WIN35" s="2434"/>
      <c r="WIO35" s="2434"/>
      <c r="WIP35" s="2434"/>
      <c r="WIQ35" s="2434"/>
      <c r="WIR35" s="2434"/>
      <c r="WIS35" s="2434"/>
      <c r="WIT35" s="2434"/>
      <c r="WIU35" s="2434"/>
      <c r="WIV35" s="2434"/>
      <c r="WIW35" s="2434"/>
      <c r="WIX35" s="2434"/>
      <c r="WIY35" s="2434"/>
      <c r="WIZ35" s="2434"/>
      <c r="WJA35" s="2434"/>
      <c r="WJB35" s="2434"/>
      <c r="WJC35" s="2434"/>
      <c r="WJD35" s="2434"/>
      <c r="WJE35" s="2434"/>
      <c r="WJF35" s="2434"/>
      <c r="WJG35" s="2434"/>
      <c r="WJH35" s="2434"/>
      <c r="WJI35" s="2434"/>
      <c r="WJJ35" s="2434"/>
      <c r="WJK35" s="2434"/>
      <c r="WJL35" s="2434"/>
      <c r="WJM35" s="2434"/>
      <c r="WJN35" s="2434"/>
      <c r="WJO35" s="2434"/>
      <c r="WJP35" s="2434"/>
      <c r="WJQ35" s="2434"/>
      <c r="WJR35" s="2434"/>
      <c r="WJS35" s="2434"/>
      <c r="WJT35" s="2434"/>
      <c r="WJU35" s="2434"/>
      <c r="WJV35" s="2434"/>
      <c r="WJW35" s="2434"/>
      <c r="WJX35" s="2434"/>
      <c r="WJY35" s="2434"/>
      <c r="WJZ35" s="2434"/>
      <c r="WKA35" s="2434"/>
      <c r="WKB35" s="2434"/>
      <c r="WKC35" s="2434"/>
      <c r="WKD35" s="2434"/>
      <c r="WKE35" s="2434"/>
      <c r="WKF35" s="2434"/>
      <c r="WKG35" s="2434"/>
      <c r="WKH35" s="2434"/>
      <c r="WKI35" s="2434"/>
      <c r="WKJ35" s="2434"/>
      <c r="WKK35" s="2434"/>
      <c r="WKL35" s="2434"/>
      <c r="WKM35" s="2434"/>
      <c r="WKN35" s="2434"/>
      <c r="WKO35" s="2434"/>
      <c r="WKP35" s="2434"/>
      <c r="WKQ35" s="2434"/>
      <c r="WKR35" s="2434"/>
      <c r="WKS35" s="2434"/>
      <c r="WKT35" s="2434"/>
      <c r="WKU35" s="2434"/>
      <c r="WKV35" s="2434"/>
      <c r="WKW35" s="2434"/>
      <c r="WKX35" s="2434"/>
      <c r="WKY35" s="2434"/>
      <c r="WKZ35" s="2434"/>
      <c r="WLA35" s="2434"/>
      <c r="WLB35" s="2434"/>
      <c r="WLC35" s="2434"/>
      <c r="WLD35" s="2434"/>
      <c r="WLE35" s="2434"/>
      <c r="WLF35" s="2434"/>
      <c r="WLG35" s="2434"/>
      <c r="WLH35" s="2434"/>
      <c r="WLI35" s="2434"/>
      <c r="WLJ35" s="2434"/>
      <c r="WLK35" s="2434"/>
      <c r="WLL35" s="2434"/>
      <c r="WLM35" s="2434"/>
      <c r="WLN35" s="2434"/>
      <c r="WLO35" s="2434"/>
      <c r="WLP35" s="2434"/>
      <c r="WLQ35" s="2434"/>
      <c r="WLR35" s="2434"/>
      <c r="WLS35" s="2434"/>
      <c r="WLT35" s="2434"/>
      <c r="WLU35" s="2434"/>
      <c r="WLV35" s="2434"/>
      <c r="WLW35" s="2434"/>
      <c r="WLX35" s="2434"/>
      <c r="WLY35" s="2434"/>
      <c r="WLZ35" s="2434"/>
      <c r="WMA35" s="2434"/>
      <c r="WMB35" s="2434"/>
      <c r="WMC35" s="2434"/>
      <c r="WMD35" s="2434"/>
      <c r="WME35" s="2434"/>
      <c r="WMF35" s="2434"/>
      <c r="WMG35" s="2434"/>
      <c r="WMH35" s="2434"/>
      <c r="WMI35" s="2434"/>
      <c r="WMJ35" s="2434"/>
      <c r="WMK35" s="2434"/>
      <c r="WML35" s="2434"/>
      <c r="WMM35" s="2434"/>
      <c r="WMN35" s="2434"/>
      <c r="WMO35" s="2434"/>
      <c r="WMP35" s="2434"/>
      <c r="WMQ35" s="2434"/>
      <c r="WMR35" s="2434"/>
      <c r="WMS35" s="2434"/>
      <c r="WMT35" s="2434"/>
      <c r="WMU35" s="2434"/>
      <c r="WMV35" s="2434"/>
      <c r="WMW35" s="2434"/>
      <c r="WMX35" s="2434"/>
      <c r="WMY35" s="2434"/>
      <c r="WMZ35" s="2434"/>
      <c r="WNA35" s="2434"/>
      <c r="WNB35" s="2434"/>
      <c r="WNC35" s="2434"/>
      <c r="WND35" s="2434"/>
      <c r="WNE35" s="2434"/>
      <c r="WNF35" s="2434"/>
      <c r="WNG35" s="2434"/>
      <c r="WNH35" s="2434"/>
      <c r="WNI35" s="2434"/>
      <c r="WNJ35" s="2434"/>
      <c r="WNK35" s="2434"/>
      <c r="WNL35" s="2434"/>
      <c r="WNM35" s="2434"/>
      <c r="WNN35" s="2434"/>
      <c r="WNO35" s="2434"/>
      <c r="WNP35" s="2434"/>
      <c r="WNQ35" s="2434"/>
      <c r="WNR35" s="2434"/>
      <c r="WNS35" s="2434"/>
      <c r="WNT35" s="2434"/>
      <c r="WNU35" s="2434"/>
      <c r="WNV35" s="2434"/>
      <c r="WNW35" s="2434"/>
      <c r="WNX35" s="2434"/>
      <c r="WNY35" s="2434"/>
      <c r="WNZ35" s="2434"/>
      <c r="WOA35" s="2434"/>
      <c r="WOB35" s="2434"/>
      <c r="WOC35" s="2434"/>
      <c r="WOD35" s="2434"/>
      <c r="WOE35" s="2434"/>
      <c r="WOF35" s="2434"/>
      <c r="WOG35" s="2434"/>
      <c r="WOH35" s="2434"/>
      <c r="WOI35" s="2434"/>
      <c r="WOJ35" s="2434"/>
      <c r="WOK35" s="2434"/>
      <c r="WOL35" s="2434"/>
      <c r="WOM35" s="2434"/>
      <c r="WON35" s="2434"/>
      <c r="WOO35" s="2434"/>
      <c r="WOP35" s="2434"/>
      <c r="WOQ35" s="2434"/>
      <c r="WOR35" s="2434"/>
      <c r="WOS35" s="2434"/>
      <c r="WOT35" s="2434"/>
      <c r="WOU35" s="2434"/>
      <c r="WOV35" s="2434"/>
      <c r="WOW35" s="2434"/>
      <c r="WOX35" s="2434"/>
      <c r="WOY35" s="2434"/>
      <c r="WOZ35" s="2434"/>
      <c r="WPA35" s="2434"/>
      <c r="WPB35" s="2434"/>
      <c r="WPC35" s="2434"/>
      <c r="WPD35" s="2434"/>
      <c r="WPE35" s="2434"/>
      <c r="WPF35" s="2434"/>
      <c r="WPG35" s="2434"/>
      <c r="WPH35" s="2434"/>
      <c r="WPI35" s="2434"/>
      <c r="WPJ35" s="2434"/>
      <c r="WPK35" s="2434"/>
      <c r="WPL35" s="2434"/>
      <c r="WPM35" s="2434"/>
      <c r="WPN35" s="2434"/>
      <c r="WPO35" s="2434"/>
      <c r="WPP35" s="2434"/>
      <c r="WPQ35" s="2434"/>
      <c r="WPR35" s="2434"/>
      <c r="WPS35" s="2434"/>
      <c r="WPT35" s="2434"/>
      <c r="WPU35" s="2434"/>
      <c r="WPV35" s="2434"/>
      <c r="WPW35" s="2434"/>
      <c r="WPX35" s="2434"/>
      <c r="WPY35" s="2434"/>
      <c r="WPZ35" s="2434"/>
      <c r="WQA35" s="2434"/>
      <c r="WQB35" s="2434"/>
      <c r="WQC35" s="2434"/>
      <c r="WQD35" s="2434"/>
      <c r="WQE35" s="2434"/>
      <c r="WQF35" s="2434"/>
      <c r="WQG35" s="2434"/>
      <c r="WQH35" s="2434"/>
      <c r="WQI35" s="2434"/>
      <c r="WQJ35" s="2434"/>
      <c r="WQK35" s="2434"/>
      <c r="WQL35" s="2434"/>
      <c r="WQM35" s="2434"/>
      <c r="WQN35" s="2434"/>
      <c r="WQO35" s="2434"/>
      <c r="WQP35" s="2434"/>
      <c r="WQQ35" s="2434"/>
      <c r="WQR35" s="2434"/>
      <c r="WQS35" s="2434"/>
      <c r="WQT35" s="2434"/>
      <c r="WQU35" s="2434"/>
      <c r="WQV35" s="2434"/>
      <c r="WQW35" s="2434"/>
      <c r="WQX35" s="2434"/>
      <c r="WQY35" s="2434"/>
      <c r="WQZ35" s="2434"/>
      <c r="WRA35" s="2434"/>
      <c r="WRB35" s="2434"/>
      <c r="WRC35" s="2434"/>
      <c r="WRD35" s="2434"/>
      <c r="WRE35" s="2434"/>
      <c r="WRF35" s="2434"/>
      <c r="WRG35" s="2434"/>
      <c r="WRH35" s="2434"/>
      <c r="WRI35" s="2434"/>
      <c r="WRJ35" s="2434"/>
      <c r="WRK35" s="2434"/>
      <c r="WRL35" s="2434"/>
      <c r="WRM35" s="2434"/>
      <c r="WRN35" s="2434"/>
      <c r="WRO35" s="2434"/>
      <c r="WRP35" s="2434"/>
      <c r="WRQ35" s="2434"/>
      <c r="WRR35" s="2434"/>
      <c r="WRS35" s="2434"/>
      <c r="WRT35" s="2434"/>
      <c r="WRU35" s="2434"/>
      <c r="WRV35" s="2434"/>
      <c r="WRW35" s="2434"/>
      <c r="WRX35" s="2434"/>
      <c r="WRY35" s="2434"/>
      <c r="WRZ35" s="2434"/>
      <c r="WSA35" s="2434"/>
      <c r="WSB35" s="2434"/>
      <c r="WSC35" s="2434"/>
      <c r="WSD35" s="2434"/>
      <c r="WSE35" s="2434"/>
      <c r="WSF35" s="2434"/>
      <c r="WSG35" s="2434"/>
      <c r="WSH35" s="2434"/>
      <c r="WSI35" s="2434"/>
      <c r="WSJ35" s="2434"/>
      <c r="WSK35" s="2434"/>
      <c r="WSL35" s="2434"/>
      <c r="WSM35" s="2434"/>
      <c r="WSN35" s="2434"/>
      <c r="WSO35" s="2434"/>
      <c r="WSP35" s="2434"/>
      <c r="WSQ35" s="2434"/>
      <c r="WSR35" s="2434"/>
      <c r="WSS35" s="2434"/>
      <c r="WST35" s="2434"/>
      <c r="WSU35" s="2434"/>
      <c r="WSV35" s="2434"/>
      <c r="WSW35" s="2434"/>
      <c r="WSX35" s="2434"/>
      <c r="WSY35" s="2434"/>
      <c r="WSZ35" s="2434"/>
      <c r="WTA35" s="2434"/>
      <c r="WTB35" s="2434"/>
      <c r="WTC35" s="2434"/>
      <c r="WTD35" s="2434"/>
      <c r="WTE35" s="2434"/>
      <c r="WTF35" s="2434"/>
      <c r="WTG35" s="2434"/>
      <c r="WTH35" s="2434"/>
      <c r="WTI35" s="2434"/>
      <c r="WTJ35" s="2434"/>
      <c r="WTK35" s="2434"/>
      <c r="WTL35" s="2434"/>
      <c r="WTM35" s="2434"/>
      <c r="WTN35" s="2434"/>
      <c r="WTO35" s="2434"/>
      <c r="WTP35" s="2434"/>
      <c r="WTQ35" s="2434"/>
      <c r="WTR35" s="2434"/>
      <c r="WTS35" s="2434"/>
      <c r="WTT35" s="2434"/>
      <c r="WTU35" s="2434"/>
      <c r="WTV35" s="2434"/>
      <c r="WTW35" s="2434"/>
      <c r="WTX35" s="2434"/>
      <c r="WTY35" s="2434"/>
      <c r="WTZ35" s="2434"/>
      <c r="WUA35" s="2434"/>
      <c r="WUB35" s="2434"/>
      <c r="WUC35" s="2434"/>
      <c r="WUD35" s="2434"/>
      <c r="WUE35" s="2434"/>
      <c r="WUF35" s="2434"/>
      <c r="WUG35" s="2434"/>
      <c r="WUH35" s="2434"/>
      <c r="WUI35" s="2434"/>
      <c r="WUJ35" s="2434"/>
      <c r="WUK35" s="2434"/>
      <c r="WUL35" s="2434"/>
      <c r="WUM35" s="2434"/>
      <c r="WUN35" s="2434"/>
      <c r="WUO35" s="2434"/>
      <c r="WUP35" s="2434"/>
      <c r="WUQ35" s="2434"/>
      <c r="WUR35" s="2434"/>
      <c r="WUS35" s="2434"/>
      <c r="WUT35" s="2434"/>
      <c r="WUU35" s="2434"/>
      <c r="WUV35" s="2434"/>
      <c r="WUW35" s="2434"/>
      <c r="WUX35" s="2434"/>
      <c r="WUY35" s="2434"/>
      <c r="WUZ35" s="2434"/>
      <c r="WVA35" s="2434"/>
      <c r="WVB35" s="2434"/>
      <c r="WVC35" s="2434"/>
      <c r="WVD35" s="2434"/>
      <c r="WVE35" s="2434"/>
      <c r="WVF35" s="2434"/>
      <c r="WVG35" s="2434"/>
      <c r="WVH35" s="2434"/>
      <c r="WVI35" s="2434"/>
      <c r="WVJ35" s="2434"/>
      <c r="WVK35" s="2434"/>
      <c r="WVL35" s="2434"/>
      <c r="WVM35" s="2434"/>
      <c r="WVN35" s="2434"/>
      <c r="WVO35" s="2434"/>
      <c r="WVP35" s="2434"/>
      <c r="WVQ35" s="2434"/>
      <c r="WVR35" s="2434"/>
      <c r="WVS35" s="2434"/>
      <c r="WVT35" s="2434"/>
      <c r="WVU35" s="2434"/>
      <c r="WVV35" s="2434"/>
      <c r="WVW35" s="2434"/>
      <c r="WVX35" s="2434"/>
      <c r="WVY35" s="2434"/>
      <c r="WVZ35" s="2434"/>
      <c r="WWA35" s="2434"/>
      <c r="WWB35" s="2434"/>
      <c r="WWC35" s="2434"/>
      <c r="WWD35" s="2434"/>
      <c r="WWE35" s="2434"/>
      <c r="WWF35" s="2434"/>
      <c r="WWG35" s="2434"/>
      <c r="WWH35" s="2434"/>
      <c r="WWI35" s="2434"/>
      <c r="WWJ35" s="2434"/>
      <c r="WWK35" s="2434"/>
      <c r="WWL35" s="2434"/>
      <c r="WWM35" s="2434"/>
      <c r="WWN35" s="2434"/>
      <c r="WWO35" s="2434"/>
      <c r="WWP35" s="2434"/>
      <c r="WWQ35" s="2434"/>
      <c r="WWR35" s="2434"/>
      <c r="WWS35" s="2434"/>
      <c r="WWT35" s="2434"/>
      <c r="WWU35" s="2434"/>
      <c r="WWV35" s="2434"/>
      <c r="WWW35" s="2434"/>
      <c r="WWX35" s="2434"/>
      <c r="WWY35" s="2434"/>
      <c r="WWZ35" s="2434"/>
      <c r="WXA35" s="2434"/>
      <c r="WXB35" s="2434"/>
      <c r="WXC35" s="2434"/>
      <c r="WXD35" s="2434"/>
      <c r="WXE35" s="2434"/>
      <c r="WXF35" s="2434"/>
      <c r="WXG35" s="2434"/>
      <c r="WXH35" s="2434"/>
      <c r="WXI35" s="2434"/>
      <c r="WXJ35" s="2434"/>
      <c r="WXK35" s="2434"/>
      <c r="WXL35" s="2434"/>
      <c r="WXM35" s="2434"/>
      <c r="WXN35" s="2434"/>
      <c r="WXO35" s="2434"/>
      <c r="WXP35" s="2434"/>
      <c r="WXQ35" s="2434"/>
      <c r="WXR35" s="2434"/>
      <c r="WXS35" s="2434"/>
      <c r="WXT35" s="2434"/>
      <c r="WXU35" s="2434"/>
      <c r="WXV35" s="2434"/>
      <c r="WXW35" s="2434"/>
      <c r="WXX35" s="2434"/>
      <c r="WXY35" s="2434"/>
      <c r="WXZ35" s="2434"/>
      <c r="WYA35" s="2434"/>
      <c r="WYB35" s="2434"/>
      <c r="WYC35" s="2434"/>
      <c r="WYD35" s="2434"/>
      <c r="WYE35" s="2434"/>
      <c r="WYF35" s="2434"/>
      <c r="WYG35" s="2434"/>
      <c r="WYH35" s="2434"/>
      <c r="WYI35" s="2434"/>
      <c r="WYJ35" s="2434"/>
      <c r="WYK35" s="2434"/>
      <c r="WYL35" s="2434"/>
      <c r="WYM35" s="2434"/>
      <c r="WYN35" s="2434"/>
      <c r="WYO35" s="2434"/>
      <c r="WYP35" s="2434"/>
      <c r="WYQ35" s="2434"/>
      <c r="WYR35" s="2434"/>
      <c r="WYS35" s="2434"/>
      <c r="WYT35" s="2434"/>
      <c r="WYU35" s="2434"/>
      <c r="WYV35" s="2434"/>
      <c r="WYW35" s="2434"/>
      <c r="WYX35" s="2434"/>
      <c r="WYY35" s="2434"/>
      <c r="WYZ35" s="2434"/>
      <c r="WZA35" s="2434"/>
      <c r="WZB35" s="2434"/>
      <c r="WZC35" s="2434"/>
      <c r="WZD35" s="2434"/>
      <c r="WZE35" s="2434"/>
      <c r="WZF35" s="2434"/>
      <c r="WZG35" s="2434"/>
      <c r="WZH35" s="2434"/>
      <c r="WZI35" s="2434"/>
      <c r="WZJ35" s="2434"/>
      <c r="WZK35" s="2434"/>
      <c r="WZL35" s="2434"/>
      <c r="WZM35" s="2434"/>
      <c r="WZN35" s="2434"/>
      <c r="WZO35" s="2434"/>
      <c r="WZP35" s="2434"/>
      <c r="WZQ35" s="2434"/>
      <c r="WZR35" s="2434"/>
      <c r="WZS35" s="2434"/>
      <c r="WZT35" s="2434"/>
      <c r="WZU35" s="2434"/>
      <c r="WZV35" s="2434"/>
      <c r="WZW35" s="2434"/>
      <c r="WZX35" s="2434"/>
      <c r="WZY35" s="2434"/>
      <c r="WZZ35" s="2434"/>
      <c r="XAA35" s="2434"/>
      <c r="XAB35" s="2434"/>
      <c r="XAC35" s="2434"/>
      <c r="XAD35" s="2434"/>
      <c r="XAE35" s="2434"/>
      <c r="XAF35" s="2434"/>
      <c r="XAG35" s="2434"/>
      <c r="XAH35" s="2434"/>
      <c r="XAI35" s="2434"/>
      <c r="XAJ35" s="2434"/>
      <c r="XAK35" s="2434"/>
      <c r="XAL35" s="2434"/>
      <c r="XAM35" s="2434"/>
      <c r="XAN35" s="2434"/>
      <c r="XAO35" s="2434"/>
      <c r="XAP35" s="2434"/>
      <c r="XAQ35" s="2434"/>
      <c r="XAR35" s="2434"/>
      <c r="XAS35" s="2434"/>
      <c r="XAT35" s="2434"/>
      <c r="XAU35" s="2434"/>
      <c r="XAV35" s="2434"/>
      <c r="XAW35" s="2434"/>
      <c r="XAX35" s="2434"/>
      <c r="XAY35" s="2434"/>
      <c r="XAZ35" s="2434"/>
      <c r="XBA35" s="2434"/>
      <c r="XBB35" s="2434"/>
      <c r="XBC35" s="2434"/>
      <c r="XBD35" s="2434"/>
      <c r="XBE35" s="2434"/>
      <c r="XBF35" s="2434"/>
      <c r="XBG35" s="2434"/>
      <c r="XBH35" s="2434"/>
      <c r="XBI35" s="2434"/>
      <c r="XBJ35" s="2434"/>
      <c r="XBK35" s="2434"/>
      <c r="XBL35" s="2434"/>
      <c r="XBM35" s="2434"/>
      <c r="XBN35" s="2434"/>
      <c r="XBO35" s="2434"/>
      <c r="XBP35" s="2434"/>
      <c r="XBQ35" s="2434"/>
      <c r="XBR35" s="2434"/>
      <c r="XBS35" s="2434"/>
      <c r="XBT35" s="2434"/>
      <c r="XBU35" s="2434"/>
      <c r="XBV35" s="2434"/>
      <c r="XBW35" s="2434"/>
      <c r="XBX35" s="2434"/>
      <c r="XBY35" s="2434"/>
      <c r="XBZ35" s="2434"/>
      <c r="XCA35" s="2434"/>
      <c r="XCB35" s="2434"/>
      <c r="XCC35" s="2434"/>
      <c r="XCD35" s="2434"/>
      <c r="XCE35" s="2434"/>
      <c r="XCF35" s="2434"/>
      <c r="XCG35" s="2434"/>
      <c r="XCH35" s="2434"/>
      <c r="XCI35" s="2434"/>
      <c r="XCJ35" s="2434"/>
      <c r="XCK35" s="2434"/>
      <c r="XCL35" s="2434"/>
      <c r="XCM35" s="2434"/>
      <c r="XCN35" s="2434"/>
      <c r="XCO35" s="2434"/>
      <c r="XCP35" s="2434"/>
      <c r="XCQ35" s="2434"/>
      <c r="XCR35" s="2434"/>
      <c r="XCS35" s="2434"/>
      <c r="XCT35" s="2434"/>
      <c r="XCU35" s="2434"/>
      <c r="XCV35" s="2434"/>
      <c r="XCW35" s="2434"/>
      <c r="XCX35" s="2434"/>
      <c r="XCY35" s="2434"/>
      <c r="XCZ35" s="2434"/>
      <c r="XDA35" s="2434"/>
      <c r="XDB35" s="2434"/>
      <c r="XDC35" s="2434"/>
      <c r="XDD35" s="2434"/>
      <c r="XDE35" s="2434"/>
      <c r="XDF35" s="2434"/>
      <c r="XDG35" s="2434"/>
      <c r="XDH35" s="2434"/>
      <c r="XDI35" s="2434"/>
      <c r="XDJ35" s="2434"/>
      <c r="XDK35" s="2434"/>
      <c r="XDL35" s="2434"/>
      <c r="XDM35" s="2434"/>
      <c r="XDN35" s="2434"/>
      <c r="XDO35" s="2434"/>
      <c r="XDP35" s="2434"/>
      <c r="XDQ35" s="2434"/>
      <c r="XDR35" s="2434"/>
      <c r="XDS35" s="2434"/>
      <c r="XDT35" s="2434"/>
      <c r="XDU35" s="2434"/>
      <c r="XDV35" s="2434"/>
      <c r="XDW35" s="2434"/>
      <c r="XDX35" s="2434"/>
      <c r="XDY35" s="2434"/>
      <c r="XDZ35" s="2434"/>
      <c r="XEA35" s="2434"/>
      <c r="XEB35" s="2434"/>
      <c r="XEC35" s="2434"/>
      <c r="XED35" s="2434"/>
      <c r="XEE35" s="2434"/>
      <c r="XEF35" s="2434"/>
      <c r="XEG35" s="2434"/>
      <c r="XEH35" s="2434"/>
      <c r="XEI35" s="2434"/>
      <c r="XEJ35" s="2434"/>
      <c r="XEK35" s="2434"/>
      <c r="XEL35" s="2434"/>
      <c r="XEM35" s="2434"/>
      <c r="XEN35" s="2434"/>
      <c r="XEO35" s="2434"/>
      <c r="XEP35" s="2434"/>
      <c r="XEQ35" s="2434"/>
      <c r="XER35" s="2434"/>
      <c r="XES35" s="2434"/>
      <c r="XET35" s="2434"/>
      <c r="XEU35" s="2434"/>
      <c r="XEV35" s="2434"/>
      <c r="XEW35" s="2434"/>
      <c r="XEX35" s="2434"/>
      <c r="XEY35" s="2434"/>
      <c r="XEZ35" s="2434"/>
      <c r="XFA35" s="2434"/>
      <c r="XFB35" s="2434"/>
      <c r="XFC35" s="2434"/>
    </row>
    <row r="36" spans="1:16384" x14ac:dyDescent="0.2">
      <c r="C36" s="1562"/>
      <c r="D36" s="1562"/>
      <c r="E36" s="1562"/>
      <c r="F36" s="1562"/>
      <c r="G36" s="1562"/>
      <c r="H36" s="1562"/>
      <c r="I36" s="1562"/>
      <c r="J36" s="1562"/>
      <c r="K36" s="1562"/>
      <c r="L36" s="1562"/>
      <c r="M36" s="1562"/>
      <c r="N36" s="1562"/>
      <c r="O36" s="1562"/>
      <c r="P36" s="1562"/>
      <c r="Q36" s="1562"/>
      <c r="R36" s="1562"/>
      <c r="S36" s="1562"/>
      <c r="T36" s="1562"/>
      <c r="U36" s="1562"/>
      <c r="V36" s="1562"/>
      <c r="W36" s="1562"/>
      <c r="X36" s="1562"/>
      <c r="Y36" s="1562"/>
      <c r="Z36" s="1562"/>
      <c r="AA36" s="1562"/>
      <c r="AB36" s="1562"/>
      <c r="AC36" s="1562"/>
      <c r="AD36" s="1562"/>
      <c r="AE36" s="1562"/>
      <c r="AF36" s="1562"/>
      <c r="AG36" s="1562"/>
      <c r="AH36" s="1562"/>
      <c r="AI36" s="1562"/>
      <c r="AJ36" s="1562"/>
      <c r="AK36" s="1562"/>
      <c r="AL36" s="1562"/>
      <c r="AM36" s="1562"/>
      <c r="AN36" s="1562"/>
      <c r="AO36" s="1562"/>
      <c r="AP36" s="1562"/>
      <c r="AQ36" s="1562"/>
      <c r="AR36" s="1562"/>
      <c r="AS36" s="1562"/>
      <c r="AT36" s="1562"/>
      <c r="AU36" s="1562"/>
      <c r="AV36" s="1562"/>
      <c r="AW36" s="1562"/>
      <c r="AX36" s="1562"/>
      <c r="AY36" s="1562"/>
      <c r="AZ36" s="1562"/>
      <c r="BA36" s="1562"/>
      <c r="BB36" s="1563"/>
    </row>
    <row r="37" spans="1:16384" s="1560" customFormat="1" x14ac:dyDescent="0.2">
      <c r="P37" s="1561"/>
      <c r="Q37" s="1561"/>
      <c r="R37" s="1561"/>
      <c r="S37" s="1561"/>
      <c r="T37" s="1561"/>
      <c r="U37" s="1561"/>
      <c r="V37" s="1561"/>
      <c r="W37" s="1561"/>
      <c r="X37" s="1561"/>
      <c r="Y37" s="1561"/>
      <c r="Z37" s="1561"/>
      <c r="AA37" s="1561"/>
      <c r="AB37" s="1561"/>
      <c r="AC37" s="1561"/>
      <c r="AD37" s="1561"/>
      <c r="AE37" s="1561"/>
      <c r="AF37" s="1561"/>
      <c r="AG37" s="1561"/>
      <c r="AH37" s="1561"/>
      <c r="AI37" s="1561"/>
      <c r="AJ37" s="1561"/>
      <c r="AK37" s="1561"/>
      <c r="AL37" s="1561"/>
      <c r="AM37" s="1561"/>
      <c r="AN37" s="1561"/>
      <c r="AO37" s="1561"/>
      <c r="AP37" s="1561"/>
      <c r="AQ37" s="1561"/>
      <c r="AR37" s="1561"/>
      <c r="AS37" s="1561"/>
      <c r="AT37" s="1561"/>
      <c r="AU37" s="1561"/>
      <c r="AV37" s="1561"/>
      <c r="AW37" s="1561"/>
      <c r="AX37" s="1561"/>
      <c r="AY37" s="1561"/>
      <c r="AZ37" s="1561"/>
      <c r="BA37" s="1561"/>
      <c r="BB37" s="1564"/>
      <c r="XFD37" s="321"/>
    </row>
  </sheetData>
  <customSheetViews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5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6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7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9"/>
      <headerFooter alignWithMargins="0"/>
    </customSheetView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6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7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2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Remko Roes</cp:lastModifiedBy>
  <cp:lastPrinted>2017-10-11T12:31:17Z</cp:lastPrinted>
  <dcterms:created xsi:type="dcterms:W3CDTF">2015-09-25T07:02:29Z</dcterms:created>
  <dcterms:modified xsi:type="dcterms:W3CDTF">2017-10-16T06:31:05Z</dcterms:modified>
</cp:coreProperties>
</file>